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DieseArbeitsmappe" defaultThemeVersion="124226"/>
  <bookViews>
    <workbookView xWindow="12210" yWindow="1005" windowWidth="3180" windowHeight="6810" tabRatio="905" firstSheet="6" activeTab="10"/>
  </bookViews>
  <sheets>
    <sheet name="Work Summary" sheetId="24" r:id="rId1"/>
    <sheet name="Assumptions" sheetId="32" r:id="rId2"/>
    <sheet name="Vessels" sheetId="21" r:id="rId3"/>
    <sheet name="ResultsSensitivityStudy" sheetId="48" r:id="rId4"/>
    <sheet name="35MPa, 2.4-4.2kg (non-comm)" sheetId="55" r:id="rId5"/>
    <sheet name="35MPa, 2.4-4.2kg (comm)" sheetId="54" r:id="rId6"/>
    <sheet name="35MPa, 4.2-6.0kg (non-comm)" sheetId="57" r:id="rId7"/>
    <sheet name="35MPa, 4.2-6.0kg (comm)" sheetId="56" r:id="rId8"/>
    <sheet name="70MPa, 2-4kg (non-comm)" sheetId="53" r:id="rId9"/>
    <sheet name="70MPa, 2-4kg (comm)" sheetId="52" r:id="rId10"/>
    <sheet name="70MPa, 4-7kg (non-comm)" sheetId="18" r:id="rId11"/>
    <sheet name="70MPa, 4-7kg (comm)" sheetId="49" r:id="rId12"/>
    <sheet name="70MPa, 7-10kg (non-comm)" sheetId="33" r:id="rId13"/>
    <sheet name="70MPa, 7-10kg (comm)" sheetId="50" r:id="rId14"/>
    <sheet name="Worst case assumptions" sheetId="43" r:id="rId15"/>
    <sheet name="JPN FuelLine" sheetId="45" r:id="rId16"/>
    <sheet name="Change Tracking" sheetId="16" r:id="rId17"/>
  </sheets>
  <definedNames>
    <definedName name="_xlnm.Print_Area" localSheetId="8">'70MPa, 2-4kg (non-comm)'!$B$2:$P$66</definedName>
    <definedName name="_xlnm.Print_Area" localSheetId="10">'70MPa, 4-7kg (non-comm)'!$B$1:$P$65</definedName>
  </definedNames>
  <calcPr calcId="145621"/>
</workbook>
</file>

<file path=xl/calcChain.xml><?xml version="1.0" encoding="utf-8"?>
<calcChain xmlns="http://schemas.openxmlformats.org/spreadsheetml/2006/main">
  <c r="EQ153" i="50" l="1"/>
  <c r="EQ152" i="50"/>
  <c r="GY152" i="50" s="1"/>
  <c r="EQ151" i="50"/>
  <c r="CX153" i="50"/>
  <c r="CX152" i="50"/>
  <c r="CX151" i="50"/>
  <c r="GJ151" i="50" s="1"/>
  <c r="BC153" i="50"/>
  <c r="BC152" i="50"/>
  <c r="R152" i="50" s="1"/>
  <c r="BC151" i="50"/>
  <c r="R151" i="50" s="1"/>
  <c r="R153" i="50"/>
  <c r="Q158" i="50"/>
  <c r="Q156" i="50"/>
  <c r="Q157" i="50"/>
  <c r="GY151" i="50"/>
  <c r="GY153" i="50"/>
  <c r="GX156" i="50"/>
  <c r="GX157" i="50"/>
  <c r="GX158" i="50"/>
  <c r="GJ152" i="50"/>
  <c r="GJ153" i="50"/>
  <c r="GI156" i="50"/>
  <c r="GI157" i="50"/>
  <c r="GI158" i="50"/>
  <c r="FT156" i="50"/>
  <c r="FT157" i="50"/>
  <c r="FT158" i="50"/>
  <c r="EP156" i="50"/>
  <c r="EP157" i="50"/>
  <c r="EP158" i="50"/>
  <c r="FE156" i="50"/>
  <c r="FE157" i="50"/>
  <c r="FE158" i="50"/>
  <c r="EA156" i="50"/>
  <c r="EA157" i="50"/>
  <c r="EA158" i="50"/>
  <c r="DL156" i="50"/>
  <c r="DL157" i="50"/>
  <c r="DL158" i="50"/>
  <c r="CW156" i="50"/>
  <c r="CW157" i="50"/>
  <c r="CW158" i="50"/>
  <c r="CH156" i="50"/>
  <c r="CH157" i="50"/>
  <c r="CH158" i="50"/>
  <c r="BB156" i="50"/>
  <c r="BB157" i="50"/>
  <c r="BB158" i="50"/>
  <c r="BR156" i="50"/>
  <c r="BR157" i="50"/>
  <c r="BR158" i="50"/>
  <c r="EQ131" i="50"/>
  <c r="GY131" i="50" s="1"/>
  <c r="EQ130" i="50"/>
  <c r="GY130" i="50" s="1"/>
  <c r="EQ129" i="50"/>
  <c r="CX131" i="50"/>
  <c r="CX130" i="50"/>
  <c r="GJ130" i="50" s="1"/>
  <c r="CX129" i="50"/>
  <c r="BC131" i="50"/>
  <c r="BC130" i="50"/>
  <c r="R130" i="50" s="1"/>
  <c r="BC129" i="50"/>
  <c r="Q134" i="50"/>
  <c r="Q135" i="50"/>
  <c r="Q136" i="50"/>
  <c r="R129" i="50"/>
  <c r="R131" i="50"/>
  <c r="GX134" i="50"/>
  <c r="GX135" i="50"/>
  <c r="GX136" i="50"/>
  <c r="GY129" i="50"/>
  <c r="GJ129" i="50"/>
  <c r="GJ131" i="50"/>
  <c r="GI134" i="50"/>
  <c r="GI135" i="50"/>
  <c r="GI136" i="50"/>
  <c r="BB136" i="50"/>
  <c r="BB134" i="50"/>
  <c r="BB135" i="50"/>
  <c r="FT134" i="50"/>
  <c r="FT135" i="50"/>
  <c r="FT136" i="50"/>
  <c r="FE134" i="50"/>
  <c r="FE135" i="50"/>
  <c r="FE136" i="50"/>
  <c r="EP134" i="50"/>
  <c r="EP135" i="50"/>
  <c r="EP136" i="50"/>
  <c r="EA134" i="50"/>
  <c r="EA135" i="50"/>
  <c r="EA136" i="50"/>
  <c r="DL134" i="50"/>
  <c r="DL135" i="50"/>
  <c r="DL136" i="50"/>
  <c r="CW134" i="50"/>
  <c r="CW135" i="50"/>
  <c r="CW136" i="50"/>
  <c r="CH134" i="50"/>
  <c r="CH135" i="50"/>
  <c r="CH136" i="50"/>
  <c r="BR134" i="50"/>
  <c r="BR135" i="50"/>
  <c r="BR136" i="50"/>
  <c r="EQ106" i="50"/>
  <c r="GY106" i="50" s="1"/>
  <c r="EQ105" i="50"/>
  <c r="EQ104" i="50"/>
  <c r="GY104" i="50" s="1"/>
  <c r="CX106" i="50"/>
  <c r="CX105" i="50"/>
  <c r="CX104" i="50"/>
  <c r="BC106" i="50"/>
  <c r="BC105" i="50"/>
  <c r="R105" i="50" s="1"/>
  <c r="BC104" i="50"/>
  <c r="R104" i="50"/>
  <c r="R106" i="50"/>
  <c r="Q109" i="50"/>
  <c r="Q110" i="50"/>
  <c r="Q111" i="50"/>
  <c r="GX109" i="50"/>
  <c r="GX110" i="50"/>
  <c r="GX111" i="50"/>
  <c r="GY105" i="50"/>
  <c r="GJ104" i="50"/>
  <c r="GJ105" i="50"/>
  <c r="GJ106" i="50"/>
  <c r="GI109" i="50"/>
  <c r="GI110" i="50"/>
  <c r="GI111" i="50"/>
  <c r="FT109" i="50"/>
  <c r="FT110" i="50"/>
  <c r="FT111" i="50"/>
  <c r="EP109" i="50"/>
  <c r="EP110" i="50"/>
  <c r="EP111" i="50"/>
  <c r="FE109" i="50"/>
  <c r="FE110" i="50"/>
  <c r="FE111" i="50"/>
  <c r="EA109" i="50"/>
  <c r="EA110" i="50"/>
  <c r="EA111" i="50"/>
  <c r="DL109" i="50"/>
  <c r="DL110" i="50"/>
  <c r="DL111" i="50"/>
  <c r="CW109" i="50"/>
  <c r="CW110" i="50"/>
  <c r="CW111" i="50"/>
  <c r="CH109" i="50"/>
  <c r="CH110" i="50"/>
  <c r="CH111" i="50"/>
  <c r="BB109" i="50"/>
  <c r="BB110" i="50"/>
  <c r="BB111" i="50"/>
  <c r="BR109" i="50"/>
  <c r="BR110" i="50"/>
  <c r="BR111" i="50"/>
  <c r="EQ84" i="50"/>
  <c r="GY84" i="50" s="1"/>
  <c r="EQ83" i="50"/>
  <c r="EQ82" i="50"/>
  <c r="GY82" i="50" s="1"/>
  <c r="CX84" i="50"/>
  <c r="CX83" i="50"/>
  <c r="CX82" i="50"/>
  <c r="BC84" i="50"/>
  <c r="BC83" i="50"/>
  <c r="BC82" i="50"/>
  <c r="BB89" i="50"/>
  <c r="BB87" i="50"/>
  <c r="BB88" i="50"/>
  <c r="Q88" i="50" s="1"/>
  <c r="R82" i="50"/>
  <c r="R83" i="50"/>
  <c r="R84" i="50"/>
  <c r="Q87" i="50"/>
  <c r="Q89" i="50"/>
  <c r="GY83" i="50"/>
  <c r="GX87" i="50"/>
  <c r="GX88" i="50"/>
  <c r="GX89" i="50"/>
  <c r="GJ82" i="50"/>
  <c r="GJ83" i="50"/>
  <c r="GJ84" i="50"/>
  <c r="GI87" i="50"/>
  <c r="GI88" i="50"/>
  <c r="GI89" i="50"/>
  <c r="FT87" i="50"/>
  <c r="FT88" i="50"/>
  <c r="FT89" i="50"/>
  <c r="FE87" i="50"/>
  <c r="FE88" i="50"/>
  <c r="FE89" i="50"/>
  <c r="EP87" i="50"/>
  <c r="EP88" i="50"/>
  <c r="EP89" i="50"/>
  <c r="EA87" i="50"/>
  <c r="EA88" i="50"/>
  <c r="EA89" i="50"/>
  <c r="DL89" i="50"/>
  <c r="DL87" i="50"/>
  <c r="DL88" i="50"/>
  <c r="CW87" i="50"/>
  <c r="CW88" i="50"/>
  <c r="CW89" i="50"/>
  <c r="CH87" i="50"/>
  <c r="CH88" i="50"/>
  <c r="CH89" i="50"/>
  <c r="BR87" i="50"/>
  <c r="BR88" i="50"/>
  <c r="BR89" i="50"/>
  <c r="R57" i="50"/>
  <c r="R58" i="50"/>
  <c r="R59" i="50"/>
  <c r="Q62" i="50"/>
  <c r="Q63" i="50"/>
  <c r="Q64" i="50"/>
  <c r="GY57" i="50"/>
  <c r="GY58" i="50"/>
  <c r="GY59" i="50"/>
  <c r="GX62" i="50"/>
  <c r="GX63" i="50"/>
  <c r="GX64" i="50"/>
  <c r="GJ57" i="50"/>
  <c r="GJ58" i="50"/>
  <c r="GJ59" i="50"/>
  <c r="GI62" i="50"/>
  <c r="GI63" i="50"/>
  <c r="GI64" i="50"/>
  <c r="R35" i="50"/>
  <c r="R36" i="50"/>
  <c r="R37" i="50"/>
  <c r="Q40" i="50"/>
  <c r="Q41" i="50"/>
  <c r="Q42" i="50"/>
  <c r="GY35" i="50"/>
  <c r="GY36" i="50"/>
  <c r="GY37" i="50"/>
  <c r="GX40" i="50"/>
  <c r="GX41" i="50"/>
  <c r="GX42" i="50"/>
  <c r="GJ35" i="50"/>
  <c r="GJ36" i="50"/>
  <c r="GJ37" i="50"/>
  <c r="GI40" i="50"/>
  <c r="GI41" i="50"/>
  <c r="GI42" i="50"/>
  <c r="R13" i="50"/>
  <c r="R14" i="50"/>
  <c r="R15" i="50"/>
  <c r="Q18" i="50"/>
  <c r="Q19" i="50"/>
  <c r="Q20" i="50"/>
  <c r="GY13" i="50"/>
  <c r="GY14" i="50"/>
  <c r="GY15" i="50"/>
  <c r="GX18" i="50"/>
  <c r="GX19" i="50"/>
  <c r="GX20" i="50"/>
  <c r="GJ13" i="50"/>
  <c r="GJ14" i="50"/>
  <c r="GJ15" i="50"/>
  <c r="GI18" i="50"/>
  <c r="GI19" i="50"/>
  <c r="GI20" i="50"/>
  <c r="EQ154" i="49" l="1"/>
  <c r="EQ153" i="49"/>
  <c r="GY153" i="49" s="1"/>
  <c r="EQ152" i="49"/>
  <c r="EQ151" i="49"/>
  <c r="CX154" i="49"/>
  <c r="CX153" i="49"/>
  <c r="GJ153" i="49" s="1"/>
  <c r="CX152" i="49"/>
  <c r="CX151" i="49"/>
  <c r="GJ151" i="49" s="1"/>
  <c r="BC154" i="49"/>
  <c r="BC153" i="49"/>
  <c r="R153" i="49" s="1"/>
  <c r="BC152" i="49"/>
  <c r="BC151" i="49"/>
  <c r="R151" i="49"/>
  <c r="R152" i="49"/>
  <c r="Q156" i="49"/>
  <c r="Q157" i="49"/>
  <c r="Q158" i="49"/>
  <c r="GY151" i="49"/>
  <c r="GY152" i="49"/>
  <c r="GX156" i="49"/>
  <c r="GX157" i="49"/>
  <c r="GX158" i="49"/>
  <c r="GJ152" i="49"/>
  <c r="GI156" i="49"/>
  <c r="GI157" i="49"/>
  <c r="GI158" i="49"/>
  <c r="FT156" i="49"/>
  <c r="FT157" i="49"/>
  <c r="FT158" i="49"/>
  <c r="FE156" i="49"/>
  <c r="FE157" i="49"/>
  <c r="FE158" i="49"/>
  <c r="EP156" i="49"/>
  <c r="EP157" i="49"/>
  <c r="EP158" i="49"/>
  <c r="EA156" i="49"/>
  <c r="EA157" i="49"/>
  <c r="EA158" i="49"/>
  <c r="DL156" i="49"/>
  <c r="DL157" i="49"/>
  <c r="DL158" i="49"/>
  <c r="BB156" i="49"/>
  <c r="BB157" i="49"/>
  <c r="BB158" i="49"/>
  <c r="CW156" i="49"/>
  <c r="CW157" i="49"/>
  <c r="CW158" i="49"/>
  <c r="CH156" i="49"/>
  <c r="CH157" i="49"/>
  <c r="CH158" i="49"/>
  <c r="BR156" i="49"/>
  <c r="BR157" i="49"/>
  <c r="BR158" i="49"/>
  <c r="Q134" i="49"/>
  <c r="Q135" i="49"/>
  <c r="Q136" i="49"/>
  <c r="R129" i="49"/>
  <c r="R130" i="49"/>
  <c r="R131" i="49"/>
  <c r="CW134" i="49"/>
  <c r="CW135" i="49"/>
  <c r="CW136" i="49"/>
  <c r="BB89" i="49"/>
  <c r="BB88" i="49"/>
  <c r="BB111" i="49"/>
  <c r="Q111" i="49" s="1"/>
  <c r="BB110" i="49"/>
  <c r="BB136" i="49"/>
  <c r="BB135" i="49"/>
  <c r="GY129" i="49"/>
  <c r="GY130" i="49"/>
  <c r="GY131" i="49"/>
  <c r="GX134" i="49"/>
  <c r="GX135" i="49"/>
  <c r="GX136" i="49"/>
  <c r="GJ129" i="49"/>
  <c r="GJ130" i="49"/>
  <c r="GJ131" i="49"/>
  <c r="GI134" i="49"/>
  <c r="GI135" i="49"/>
  <c r="GI136" i="49"/>
  <c r="FT134" i="49"/>
  <c r="FT135" i="49"/>
  <c r="FT136" i="49"/>
  <c r="EP134" i="49"/>
  <c r="EP135" i="49"/>
  <c r="EP136" i="49"/>
  <c r="FE134" i="49"/>
  <c r="FE135" i="49"/>
  <c r="FE136" i="49"/>
  <c r="EA134" i="49"/>
  <c r="EA135" i="49"/>
  <c r="EA136" i="49"/>
  <c r="DL134" i="49"/>
  <c r="DL135" i="49"/>
  <c r="DL136" i="49"/>
  <c r="CH134" i="49"/>
  <c r="CH135" i="49"/>
  <c r="CH136" i="49"/>
  <c r="BR134" i="49"/>
  <c r="BR135" i="49"/>
  <c r="BR136" i="49"/>
  <c r="CW111" i="49"/>
  <c r="CW110" i="49"/>
  <c r="GI110" i="49" s="1"/>
  <c r="R104" i="49"/>
  <c r="R105" i="49"/>
  <c r="R106" i="49"/>
  <c r="Q109" i="49"/>
  <c r="Q110" i="49"/>
  <c r="GX109" i="49"/>
  <c r="GX110" i="49"/>
  <c r="GX111" i="49"/>
  <c r="GY104" i="49"/>
  <c r="GY105" i="49"/>
  <c r="GY106" i="49"/>
  <c r="GJ106" i="49"/>
  <c r="GJ105" i="49"/>
  <c r="GJ104" i="49"/>
  <c r="GI109" i="49"/>
  <c r="GI111" i="49"/>
  <c r="FT109" i="49"/>
  <c r="FT110" i="49"/>
  <c r="FT111" i="49"/>
  <c r="FE109" i="49"/>
  <c r="FE110" i="49"/>
  <c r="FE111" i="49"/>
  <c r="EA109" i="49"/>
  <c r="EA110" i="49"/>
  <c r="EA111" i="49"/>
  <c r="DL109" i="49"/>
  <c r="DL110" i="49"/>
  <c r="DL111" i="49"/>
  <c r="CH109" i="49"/>
  <c r="CH110" i="49"/>
  <c r="CH111" i="49"/>
  <c r="BR109" i="49"/>
  <c r="BR110" i="49"/>
  <c r="BR111" i="49"/>
  <c r="CW89" i="49"/>
  <c r="CW88" i="49"/>
  <c r="GI88" i="49" s="1"/>
  <c r="R82" i="49"/>
  <c r="R83" i="49"/>
  <c r="R84" i="49"/>
  <c r="Q87" i="49"/>
  <c r="Q88" i="49"/>
  <c r="Q89" i="49"/>
  <c r="GY82" i="49"/>
  <c r="GY83" i="49"/>
  <c r="GY84" i="49"/>
  <c r="GX87" i="49"/>
  <c r="GX88" i="49"/>
  <c r="GX89" i="49"/>
  <c r="GJ82" i="49"/>
  <c r="GJ83" i="49"/>
  <c r="GJ84" i="49"/>
  <c r="GI87" i="49"/>
  <c r="GI89" i="49"/>
  <c r="FT87" i="49"/>
  <c r="FT88" i="49"/>
  <c r="FT89" i="49"/>
  <c r="FE87" i="49"/>
  <c r="FE88" i="49"/>
  <c r="FE89" i="49"/>
  <c r="EA87" i="49"/>
  <c r="EA88" i="49"/>
  <c r="EA89" i="49"/>
  <c r="DL87" i="49"/>
  <c r="DL88" i="49"/>
  <c r="DL89" i="49"/>
  <c r="CH87" i="49"/>
  <c r="CH88" i="49"/>
  <c r="CH89" i="49"/>
  <c r="BR87" i="49"/>
  <c r="BR88" i="49"/>
  <c r="BR89" i="49"/>
  <c r="R57" i="49"/>
  <c r="R58" i="49"/>
  <c r="R59" i="49"/>
  <c r="Q62" i="49"/>
  <c r="Q63" i="49"/>
  <c r="Q64" i="49"/>
  <c r="GY57" i="49"/>
  <c r="GY58" i="49"/>
  <c r="GY59" i="49"/>
  <c r="GX62" i="49"/>
  <c r="GX63" i="49"/>
  <c r="GX64" i="49"/>
  <c r="GJ57" i="49"/>
  <c r="GJ58" i="49"/>
  <c r="GJ59" i="49"/>
  <c r="GI62" i="49"/>
  <c r="GI63" i="49"/>
  <c r="GI64" i="49"/>
  <c r="R35" i="49"/>
  <c r="R36" i="49"/>
  <c r="R37" i="49"/>
  <c r="Q40" i="49"/>
  <c r="Q41" i="49"/>
  <c r="Q42" i="49"/>
  <c r="GX40" i="49"/>
  <c r="GX41" i="49"/>
  <c r="GX42" i="49"/>
  <c r="GY35" i="49"/>
  <c r="GY36" i="49"/>
  <c r="GY37" i="49"/>
  <c r="GJ35" i="49"/>
  <c r="GJ36" i="49"/>
  <c r="GJ37" i="49"/>
  <c r="GI40" i="49"/>
  <c r="GI41" i="49"/>
  <c r="GI42" i="49"/>
  <c r="Q18" i="49"/>
  <c r="Q19" i="49"/>
  <c r="Q20" i="49"/>
  <c r="R13" i="49"/>
  <c r="R14" i="49"/>
  <c r="R15" i="49"/>
  <c r="GX18" i="49"/>
  <c r="GX19" i="49"/>
  <c r="GX20" i="49"/>
  <c r="GY13" i="49"/>
  <c r="GY14" i="49"/>
  <c r="GY15" i="49"/>
  <c r="GJ13" i="49"/>
  <c r="GJ14" i="49"/>
  <c r="GJ15" i="49"/>
  <c r="GI18" i="49"/>
  <c r="GI19" i="49"/>
  <c r="GI20" i="49"/>
  <c r="Q156" i="52"/>
  <c r="Q157" i="52"/>
  <c r="Q158" i="52"/>
  <c r="R151" i="52"/>
  <c r="R152" i="52"/>
  <c r="R153" i="52"/>
  <c r="EQ154" i="52"/>
  <c r="EQ153" i="52"/>
  <c r="GY153" i="52" s="1"/>
  <c r="EQ152" i="52"/>
  <c r="EQ151" i="52"/>
  <c r="CX154" i="52"/>
  <c r="CX153" i="52"/>
  <c r="CX152" i="52"/>
  <c r="CX151" i="52"/>
  <c r="BC154" i="52"/>
  <c r="BC153" i="52"/>
  <c r="BC152" i="52"/>
  <c r="BC151" i="52"/>
  <c r="GY151" i="52"/>
  <c r="GY152" i="52"/>
  <c r="GX156" i="52"/>
  <c r="GX157" i="52"/>
  <c r="GX158" i="52"/>
  <c r="GJ151" i="52"/>
  <c r="GJ152" i="52"/>
  <c r="GJ153" i="52"/>
  <c r="GI156" i="52"/>
  <c r="GI157" i="52"/>
  <c r="GI158" i="52"/>
  <c r="FT156" i="52"/>
  <c r="FT157" i="52"/>
  <c r="FT158" i="52"/>
  <c r="FE156" i="52"/>
  <c r="FE157" i="52"/>
  <c r="FE158" i="52"/>
  <c r="EP156" i="52"/>
  <c r="EP157" i="52"/>
  <c r="EP158" i="52"/>
  <c r="EA156" i="52"/>
  <c r="EA157" i="52"/>
  <c r="EA158" i="52"/>
  <c r="DL156" i="52"/>
  <c r="DL157" i="52"/>
  <c r="DL158" i="52"/>
  <c r="CW156" i="52"/>
  <c r="CW157" i="52"/>
  <c r="CW158" i="52"/>
  <c r="CH156" i="52"/>
  <c r="CH157" i="52"/>
  <c r="CH158" i="52"/>
  <c r="BB156" i="52"/>
  <c r="BB157" i="52"/>
  <c r="BB158" i="52"/>
  <c r="BR156" i="52"/>
  <c r="BR157" i="52"/>
  <c r="BR158" i="52"/>
  <c r="R129" i="52"/>
  <c r="R130" i="52"/>
  <c r="R131" i="52"/>
  <c r="Q134" i="52"/>
  <c r="Q135" i="52"/>
  <c r="Q136" i="52"/>
  <c r="EQ132" i="52"/>
  <c r="EQ131" i="52"/>
  <c r="EQ130" i="52"/>
  <c r="EQ129" i="52"/>
  <c r="CX132" i="52"/>
  <c r="CX131" i="52"/>
  <c r="GJ131" i="52" s="1"/>
  <c r="CX130" i="52"/>
  <c r="CX129" i="52"/>
  <c r="BC132" i="52"/>
  <c r="BC131" i="52"/>
  <c r="BC130" i="52"/>
  <c r="BC129" i="52"/>
  <c r="GX134" i="52"/>
  <c r="GX135" i="52"/>
  <c r="GX136" i="52"/>
  <c r="GY129" i="52"/>
  <c r="GY130" i="52"/>
  <c r="GY131" i="52"/>
  <c r="GJ129" i="52"/>
  <c r="GJ130" i="52"/>
  <c r="GI134" i="52"/>
  <c r="GI135" i="52"/>
  <c r="GI136" i="52"/>
  <c r="FT134" i="52"/>
  <c r="FT135" i="52"/>
  <c r="FT136" i="52"/>
  <c r="FE134" i="52"/>
  <c r="FE135" i="52"/>
  <c r="FE136" i="52"/>
  <c r="EP134" i="52"/>
  <c r="EP135" i="52"/>
  <c r="EP136" i="52"/>
  <c r="EA134" i="52"/>
  <c r="EA135" i="52"/>
  <c r="EA136" i="52"/>
  <c r="DL134" i="52"/>
  <c r="DL135" i="52"/>
  <c r="DL136" i="52"/>
  <c r="CW134" i="52"/>
  <c r="CW135" i="52"/>
  <c r="CW136" i="52"/>
  <c r="CH134" i="52"/>
  <c r="CH135" i="52"/>
  <c r="CH136" i="52"/>
  <c r="BB134" i="52"/>
  <c r="BB135" i="52"/>
  <c r="BB136" i="52"/>
  <c r="BR134" i="52"/>
  <c r="BR135" i="52"/>
  <c r="BR136" i="52"/>
  <c r="R104" i="52"/>
  <c r="R105" i="52"/>
  <c r="R106" i="52"/>
  <c r="Q109" i="52"/>
  <c r="Q110" i="52"/>
  <c r="Q111" i="52"/>
  <c r="EQ106" i="52"/>
  <c r="EQ105" i="52"/>
  <c r="GY105" i="52" s="1"/>
  <c r="EQ104" i="52"/>
  <c r="CX106" i="52"/>
  <c r="GJ106" i="52" s="1"/>
  <c r="CX105" i="52"/>
  <c r="CX104" i="52"/>
  <c r="BC106" i="52"/>
  <c r="BC105" i="52"/>
  <c r="BC104" i="52"/>
  <c r="GY104" i="52"/>
  <c r="GY106" i="52"/>
  <c r="GX109" i="52"/>
  <c r="GX110" i="52"/>
  <c r="GX111" i="52"/>
  <c r="GJ104" i="52"/>
  <c r="GJ105" i="52"/>
  <c r="GI109" i="52"/>
  <c r="GI110" i="52"/>
  <c r="GI111" i="52"/>
  <c r="FT109" i="52"/>
  <c r="FT110" i="52"/>
  <c r="FT111" i="52"/>
  <c r="FE109" i="52"/>
  <c r="FE110" i="52"/>
  <c r="FE111" i="52"/>
  <c r="EP109" i="52"/>
  <c r="EP110" i="52"/>
  <c r="EP111" i="52"/>
  <c r="EA109" i="52"/>
  <c r="EA110" i="52"/>
  <c r="EA111" i="52"/>
  <c r="DL109" i="52"/>
  <c r="DL110" i="52"/>
  <c r="DL111" i="52"/>
  <c r="BB109" i="52"/>
  <c r="BB110" i="52"/>
  <c r="BB111" i="52"/>
  <c r="CW109" i="52"/>
  <c r="CW110" i="52"/>
  <c r="CW111" i="52"/>
  <c r="CH109" i="52"/>
  <c r="CH110" i="52"/>
  <c r="CH111" i="52"/>
  <c r="BR109" i="52"/>
  <c r="BR110" i="52"/>
  <c r="BR111" i="52"/>
  <c r="EP89" i="52"/>
  <c r="EP88" i="52"/>
  <c r="EQ84" i="52" l="1"/>
  <c r="EQ83" i="52"/>
  <c r="GY83" i="52" s="1"/>
  <c r="EQ82" i="52"/>
  <c r="CX84" i="52"/>
  <c r="CX83" i="52"/>
  <c r="CX82" i="52"/>
  <c r="GJ82" i="52" s="1"/>
  <c r="BC84" i="52"/>
  <c r="R84" i="52" s="1"/>
  <c r="BC83" i="52"/>
  <c r="BC82" i="52"/>
  <c r="Q87" i="52"/>
  <c r="Q88" i="52"/>
  <c r="Q89" i="52"/>
  <c r="R82" i="52"/>
  <c r="R83" i="52"/>
  <c r="GX87" i="52"/>
  <c r="GX88" i="52"/>
  <c r="GX89" i="52"/>
  <c r="GY82" i="52"/>
  <c r="GY84" i="52"/>
  <c r="GI87" i="52"/>
  <c r="GI88" i="52"/>
  <c r="GI89" i="52"/>
  <c r="GJ83" i="52"/>
  <c r="GJ84" i="52"/>
  <c r="FT87" i="52"/>
  <c r="FT88" i="52"/>
  <c r="FT89" i="52"/>
  <c r="FE87" i="52"/>
  <c r="FE88" i="52"/>
  <c r="FE89" i="52"/>
  <c r="EP87" i="52"/>
  <c r="EA87" i="52"/>
  <c r="EA88" i="52"/>
  <c r="EA89" i="52"/>
  <c r="DL87" i="52"/>
  <c r="DL88" i="52"/>
  <c r="DL89" i="52"/>
  <c r="CW87" i="52"/>
  <c r="CW88" i="52"/>
  <c r="CW89" i="52"/>
  <c r="CH87" i="52"/>
  <c r="CH88" i="52"/>
  <c r="CH89" i="52"/>
  <c r="BB87" i="52"/>
  <c r="BB88" i="52"/>
  <c r="BB89" i="52"/>
  <c r="BR87" i="52"/>
  <c r="BR88" i="52"/>
  <c r="BR89" i="52"/>
  <c r="Q62" i="52"/>
  <c r="Q63" i="52"/>
  <c r="Q64" i="52"/>
  <c r="R57" i="52"/>
  <c r="R58" i="52"/>
  <c r="R59" i="52"/>
  <c r="GI62" i="52"/>
  <c r="GI63" i="52"/>
  <c r="GI64" i="52"/>
  <c r="GJ57" i="52"/>
  <c r="GJ58" i="52"/>
  <c r="GJ59" i="52"/>
  <c r="GX62" i="52"/>
  <c r="GX63" i="52"/>
  <c r="GX64" i="52"/>
  <c r="GY57" i="52"/>
  <c r="GY58" i="52"/>
  <c r="GY59" i="52"/>
  <c r="Q40" i="52"/>
  <c r="Q41" i="52"/>
  <c r="Q42" i="52"/>
  <c r="R35" i="52"/>
  <c r="R36" i="52"/>
  <c r="R37" i="52"/>
  <c r="GX40" i="52"/>
  <c r="GX41" i="52"/>
  <c r="GX42" i="52"/>
  <c r="GY35" i="52"/>
  <c r="GY36" i="52"/>
  <c r="GY37" i="52"/>
  <c r="GI40" i="52"/>
  <c r="GI41" i="52"/>
  <c r="GI42" i="52"/>
  <c r="GJ35" i="52"/>
  <c r="GJ36" i="52"/>
  <c r="GJ37" i="52"/>
  <c r="I8" i="52" l="1"/>
  <c r="R13" i="52"/>
  <c r="R14" i="52"/>
  <c r="R15" i="52"/>
  <c r="Q18" i="52"/>
  <c r="Q19" i="52"/>
  <c r="Q20" i="52"/>
  <c r="GY13" i="52"/>
  <c r="GY14" i="52"/>
  <c r="GY15" i="52"/>
  <c r="GX18" i="52"/>
  <c r="GX19" i="52"/>
  <c r="GX20" i="52"/>
  <c r="GJ13" i="52"/>
  <c r="GJ14" i="52"/>
  <c r="GJ15" i="52"/>
  <c r="GI18" i="52"/>
  <c r="GI19" i="52"/>
  <c r="GI20" i="52"/>
  <c r="BV4" i="50" l="1"/>
  <c r="BF4" i="50"/>
  <c r="AP4" i="50"/>
  <c r="BV26" i="50"/>
  <c r="BF26" i="50"/>
  <c r="AP26" i="50"/>
  <c r="BV48" i="50"/>
  <c r="BF48" i="50"/>
  <c r="AP48" i="50"/>
  <c r="BV73" i="50"/>
  <c r="BF73" i="50"/>
  <c r="AP73" i="50"/>
  <c r="BV95" i="50"/>
  <c r="BF95" i="50"/>
  <c r="AP95" i="50"/>
  <c r="BV120" i="50"/>
  <c r="BF120" i="50"/>
  <c r="AP120" i="50"/>
  <c r="BV142" i="50"/>
  <c r="BF142" i="50"/>
  <c r="AP142" i="50"/>
  <c r="BY26" i="56"/>
  <c r="DI26" i="56"/>
  <c r="CH26" i="57"/>
  <c r="CH48" i="57"/>
  <c r="CT48" i="57"/>
  <c r="CT26" i="57"/>
  <c r="DI48" i="54"/>
  <c r="K8" i="52"/>
  <c r="F18" i="24" l="1"/>
  <c r="F15" i="24"/>
  <c r="J8" i="50"/>
  <c r="L8" i="50"/>
  <c r="M8" i="50"/>
  <c r="H15" i="50"/>
  <c r="I15" i="50"/>
  <c r="O87" i="21" l="1"/>
  <c r="U87" i="21"/>
  <c r="AW28" i="21" l="1"/>
  <c r="AW75" i="21" s="1"/>
  <c r="AV75" i="21" s="1"/>
  <c r="AZ28" i="21"/>
  <c r="AY28" i="21" s="1"/>
  <c r="AY97" i="21"/>
  <c r="AV97" i="21"/>
  <c r="AY96" i="21"/>
  <c r="AV96" i="21"/>
  <c r="AY95" i="21"/>
  <c r="AV95" i="21"/>
  <c r="AY92" i="21"/>
  <c r="AV92" i="21"/>
  <c r="AY87" i="21"/>
  <c r="AW87" i="21"/>
  <c r="AV87" i="21"/>
  <c r="AZ80" i="21"/>
  <c r="AY80" i="21"/>
  <c r="AZ79" i="21"/>
  <c r="AY79" i="21" s="1"/>
  <c r="AW80" i="21"/>
  <c r="AV80" i="21"/>
  <c r="AW79" i="21"/>
  <c r="AV79" i="21" s="1"/>
  <c r="AZ76" i="21"/>
  <c r="AY76" i="21" s="1"/>
  <c r="AW76" i="21"/>
  <c r="AV76" i="21" s="1"/>
  <c r="AZ8" i="21"/>
  <c r="AZ87" i="21" s="1"/>
  <c r="AW8" i="21"/>
  <c r="AZ12" i="21"/>
  <c r="AY12" i="21"/>
  <c r="AW12" i="21"/>
  <c r="AV12" i="21"/>
  <c r="AZ18" i="21"/>
  <c r="AW18" i="21"/>
  <c r="AZ19" i="21"/>
  <c r="AW19" i="21"/>
  <c r="AV28" i="21" l="1"/>
  <c r="AZ75" i="21"/>
  <c r="AY75" i="21" s="1"/>
  <c r="HK156" i="50"/>
  <c r="HK157" i="50"/>
  <c r="HK158" i="50"/>
  <c r="HK155" i="50"/>
  <c r="HF156" i="50"/>
  <c r="HF157" i="50"/>
  <c r="HF158" i="50"/>
  <c r="HF155" i="50"/>
  <c r="HE156" i="50"/>
  <c r="HE157" i="50"/>
  <c r="HE158" i="50"/>
  <c r="HE155" i="50"/>
  <c r="HK108" i="50"/>
  <c r="HK109" i="50"/>
  <c r="HK110" i="50"/>
  <c r="HK111" i="50"/>
  <c r="HK107" i="50"/>
  <c r="HF108" i="50"/>
  <c r="HF109" i="50"/>
  <c r="HF110" i="50"/>
  <c r="HF111" i="50"/>
  <c r="HF107" i="50"/>
  <c r="HE108" i="50"/>
  <c r="HE109" i="50"/>
  <c r="HE110" i="50"/>
  <c r="HE111" i="50"/>
  <c r="HE107" i="50"/>
  <c r="HJ83" i="50"/>
  <c r="HK156" i="52"/>
  <c r="HK157" i="52"/>
  <c r="HK158" i="52"/>
  <c r="HK155" i="52"/>
  <c r="HF156" i="52"/>
  <c r="HF157" i="52"/>
  <c r="HF158" i="52"/>
  <c r="HF155" i="52"/>
  <c r="HE156" i="52"/>
  <c r="HE157" i="52"/>
  <c r="HE158" i="52"/>
  <c r="HE155" i="52"/>
  <c r="HD124" i="52"/>
  <c r="G124" i="52" s="1"/>
  <c r="E124" i="52"/>
  <c r="F124" i="52"/>
  <c r="HJ124" i="52" l="1"/>
  <c r="E77" i="52" l="1"/>
  <c r="F77" i="52"/>
  <c r="HD77" i="52"/>
  <c r="G77" i="52" s="1"/>
  <c r="FZ77" i="52"/>
  <c r="HJ77" i="52" l="1"/>
  <c r="AX158" i="33"/>
  <c r="AW158" i="33"/>
  <c r="AV158" i="33"/>
  <c r="AU158" i="33"/>
  <c r="AT158" i="33"/>
  <c r="AS158" i="33"/>
  <c r="AR158" i="33"/>
  <c r="AQ158" i="33"/>
  <c r="AP158" i="33"/>
  <c r="AX157" i="33"/>
  <c r="AW157" i="33"/>
  <c r="AV157" i="33"/>
  <c r="AU157" i="33"/>
  <c r="AT157" i="33"/>
  <c r="AS157" i="33"/>
  <c r="AR157" i="33"/>
  <c r="AQ157" i="33"/>
  <c r="AP157" i="33"/>
  <c r="AX156" i="33"/>
  <c r="AW156" i="33"/>
  <c r="AV156" i="33"/>
  <c r="AU156" i="33"/>
  <c r="AT156" i="33"/>
  <c r="AS156" i="33"/>
  <c r="AR156" i="33"/>
  <c r="AQ156" i="33"/>
  <c r="AP156" i="33"/>
  <c r="AY155" i="33"/>
  <c r="AX155" i="33"/>
  <c r="AW155" i="33"/>
  <c r="AV155" i="33"/>
  <c r="AU155" i="33"/>
  <c r="AT155" i="33"/>
  <c r="AS155" i="33"/>
  <c r="AR155" i="33"/>
  <c r="AQ155" i="33"/>
  <c r="AP155" i="33"/>
  <c r="BM158" i="33"/>
  <c r="BL158" i="33"/>
  <c r="BK158" i="33"/>
  <c r="BJ158" i="33"/>
  <c r="BI158" i="33"/>
  <c r="BH158" i="33"/>
  <c r="BG158" i="33"/>
  <c r="BF158" i="33"/>
  <c r="BE158" i="33"/>
  <c r="BM157" i="33"/>
  <c r="BL157" i="33"/>
  <c r="BK157" i="33"/>
  <c r="BJ157" i="33"/>
  <c r="BI157" i="33"/>
  <c r="BH157" i="33"/>
  <c r="BG157" i="33"/>
  <c r="BF157" i="33"/>
  <c r="BE157" i="33"/>
  <c r="BM156" i="33"/>
  <c r="BL156" i="33"/>
  <c r="BK156" i="33"/>
  <c r="BJ156" i="33"/>
  <c r="BI156" i="33"/>
  <c r="BH156" i="33"/>
  <c r="BG156" i="33"/>
  <c r="BF156" i="33"/>
  <c r="BE156" i="33"/>
  <c r="BN155" i="33"/>
  <c r="BM155" i="33"/>
  <c r="BL155" i="33"/>
  <c r="BK155" i="33"/>
  <c r="BJ155" i="33"/>
  <c r="BI155" i="33"/>
  <c r="BH155" i="33"/>
  <c r="BG155" i="33"/>
  <c r="BF155" i="33"/>
  <c r="BE155" i="33"/>
  <c r="BM136" i="33"/>
  <c r="BL136" i="33"/>
  <c r="BK136" i="33"/>
  <c r="BJ136" i="33"/>
  <c r="BI136" i="33"/>
  <c r="BH136" i="33"/>
  <c r="BG136" i="33"/>
  <c r="BF136" i="33"/>
  <c r="BE136" i="33"/>
  <c r="BM135" i="33"/>
  <c r="BL135" i="33"/>
  <c r="BK135" i="33"/>
  <c r="BJ135" i="33"/>
  <c r="BI135" i="33"/>
  <c r="BH135" i="33"/>
  <c r="BG135" i="33"/>
  <c r="BF135" i="33"/>
  <c r="BE135" i="33"/>
  <c r="BM134" i="33"/>
  <c r="BL134" i="33"/>
  <c r="BK134" i="33"/>
  <c r="BJ134" i="33"/>
  <c r="BI134" i="33"/>
  <c r="BH134" i="33"/>
  <c r="BG134" i="33"/>
  <c r="BF134" i="33"/>
  <c r="BE134" i="33"/>
  <c r="BN133" i="33"/>
  <c r="BM133" i="33"/>
  <c r="BL133" i="33"/>
  <c r="BK133" i="33"/>
  <c r="BJ133" i="33"/>
  <c r="BI133" i="33"/>
  <c r="BH133" i="33"/>
  <c r="BG133" i="33"/>
  <c r="BF133" i="33"/>
  <c r="BE133" i="33"/>
  <c r="AP134" i="33"/>
  <c r="AQ134" i="33"/>
  <c r="AR134" i="33"/>
  <c r="AS134" i="33"/>
  <c r="AT134" i="33"/>
  <c r="AU134" i="33"/>
  <c r="AV134" i="33"/>
  <c r="AW134" i="33"/>
  <c r="AX134" i="33"/>
  <c r="AP135" i="33"/>
  <c r="AQ135" i="33"/>
  <c r="AR135" i="33"/>
  <c r="AS135" i="33"/>
  <c r="AT135" i="33"/>
  <c r="AU135" i="33"/>
  <c r="AV135" i="33"/>
  <c r="AW135" i="33"/>
  <c r="AX135" i="33"/>
  <c r="AP136" i="33"/>
  <c r="AQ136" i="33"/>
  <c r="AR136" i="33"/>
  <c r="AS136" i="33"/>
  <c r="AT136" i="33"/>
  <c r="AU136" i="33"/>
  <c r="AV136" i="33"/>
  <c r="AW136" i="33"/>
  <c r="AX136" i="33"/>
  <c r="AQ133" i="33"/>
  <c r="AR133" i="33"/>
  <c r="AS133" i="33"/>
  <c r="AT133" i="33"/>
  <c r="AU133" i="33"/>
  <c r="AV133" i="33"/>
  <c r="AW133" i="33"/>
  <c r="AX133" i="33"/>
  <c r="AY133" i="33"/>
  <c r="AP133" i="33"/>
  <c r="CQ158" i="33"/>
  <c r="CP158" i="33"/>
  <c r="CO158" i="33"/>
  <c r="CN158" i="33"/>
  <c r="CM158" i="33"/>
  <c r="CL158" i="33"/>
  <c r="CK158" i="33"/>
  <c r="CJ158" i="33"/>
  <c r="CI158" i="33"/>
  <c r="CQ157" i="33"/>
  <c r="CP157" i="33"/>
  <c r="CO157" i="33"/>
  <c r="CN157" i="33"/>
  <c r="CM157" i="33"/>
  <c r="CL157" i="33"/>
  <c r="CK157" i="33"/>
  <c r="CJ157" i="33"/>
  <c r="CI157" i="33"/>
  <c r="CQ156" i="33"/>
  <c r="CP156" i="33"/>
  <c r="CO156" i="33"/>
  <c r="CN156" i="33"/>
  <c r="CM156" i="33"/>
  <c r="CL156" i="33"/>
  <c r="CK156" i="33"/>
  <c r="CJ156" i="33"/>
  <c r="CI156" i="33"/>
  <c r="CR155" i="33"/>
  <c r="CQ155" i="33"/>
  <c r="CP155" i="33"/>
  <c r="CO155" i="33"/>
  <c r="CN155" i="33"/>
  <c r="CM155" i="33"/>
  <c r="CL155" i="33"/>
  <c r="CK155" i="33"/>
  <c r="CJ155" i="33"/>
  <c r="CI155" i="33"/>
  <c r="CQ136" i="33"/>
  <c r="CP136" i="33"/>
  <c r="CO136" i="33"/>
  <c r="CN136" i="33"/>
  <c r="CM136" i="33"/>
  <c r="CL136" i="33"/>
  <c r="CK136" i="33"/>
  <c r="CJ136" i="33"/>
  <c r="CI136" i="33"/>
  <c r="CQ135" i="33"/>
  <c r="CP135" i="33"/>
  <c r="CO135" i="33"/>
  <c r="CN135" i="33"/>
  <c r="CM135" i="33"/>
  <c r="CL135" i="33"/>
  <c r="CK135" i="33"/>
  <c r="CJ135" i="33"/>
  <c r="CI135" i="33"/>
  <c r="CQ134" i="33"/>
  <c r="CP134" i="33"/>
  <c r="CO134" i="33"/>
  <c r="CN134" i="33"/>
  <c r="CM134" i="33"/>
  <c r="CL134" i="33"/>
  <c r="CK134" i="33"/>
  <c r="CJ134" i="33"/>
  <c r="CI134" i="33"/>
  <c r="CR133" i="33"/>
  <c r="CQ133" i="33"/>
  <c r="CP133" i="33"/>
  <c r="CO133" i="33"/>
  <c r="CN133" i="33"/>
  <c r="CM133" i="33"/>
  <c r="CL133" i="33"/>
  <c r="CK133" i="33"/>
  <c r="CJ133" i="33"/>
  <c r="CI133" i="33"/>
  <c r="CB136" i="33"/>
  <c r="CA136" i="33"/>
  <c r="BZ136" i="33"/>
  <c r="BY136" i="33"/>
  <c r="BX136" i="33"/>
  <c r="BW136" i="33"/>
  <c r="BV136" i="33"/>
  <c r="BU136" i="33"/>
  <c r="BT136" i="33"/>
  <c r="CB135" i="33"/>
  <c r="CA135" i="33"/>
  <c r="BZ135" i="33"/>
  <c r="BY135" i="33"/>
  <c r="BX135" i="33"/>
  <c r="BW135" i="33"/>
  <c r="BV135" i="33"/>
  <c r="BU135" i="33"/>
  <c r="BT135" i="33"/>
  <c r="CB134" i="33"/>
  <c r="CA134" i="33"/>
  <c r="BZ134" i="33"/>
  <c r="BY134" i="33"/>
  <c r="BX134" i="33"/>
  <c r="BW134" i="33"/>
  <c r="BV134" i="33"/>
  <c r="BU134" i="33"/>
  <c r="BT134" i="33"/>
  <c r="CC133" i="33"/>
  <c r="CB133" i="33"/>
  <c r="CA133" i="33"/>
  <c r="BZ133" i="33"/>
  <c r="BY133" i="33"/>
  <c r="BX133" i="33"/>
  <c r="BW133" i="33"/>
  <c r="BV133" i="33"/>
  <c r="BU133" i="33"/>
  <c r="BT133" i="33"/>
  <c r="CB158" i="33"/>
  <c r="CA158" i="33"/>
  <c r="BZ158" i="33"/>
  <c r="BY158" i="33"/>
  <c r="BX158" i="33"/>
  <c r="BW158" i="33"/>
  <c r="BV158" i="33"/>
  <c r="BU158" i="33"/>
  <c r="BT158" i="33"/>
  <c r="CB157" i="33"/>
  <c r="CA157" i="33"/>
  <c r="BZ157" i="33"/>
  <c r="BY157" i="33"/>
  <c r="BX157" i="33"/>
  <c r="BW157" i="33"/>
  <c r="BV157" i="33"/>
  <c r="BU157" i="33"/>
  <c r="BT157" i="33"/>
  <c r="CB156" i="33"/>
  <c r="CA156" i="33"/>
  <c r="BZ156" i="33"/>
  <c r="BY156" i="33"/>
  <c r="BX156" i="33"/>
  <c r="BW156" i="33"/>
  <c r="BV156" i="33"/>
  <c r="BU156" i="33"/>
  <c r="BT156" i="33"/>
  <c r="CC155" i="33"/>
  <c r="CB155" i="33"/>
  <c r="CA155" i="33"/>
  <c r="BZ155" i="33"/>
  <c r="BY155" i="33"/>
  <c r="BX155" i="33"/>
  <c r="BW155" i="33"/>
  <c r="BV155" i="33"/>
  <c r="BU155" i="33"/>
  <c r="BT155" i="33"/>
  <c r="M158" i="33"/>
  <c r="L158" i="33"/>
  <c r="K158" i="33"/>
  <c r="J158" i="33"/>
  <c r="I158" i="33"/>
  <c r="H158" i="33"/>
  <c r="G158" i="33"/>
  <c r="F158" i="33"/>
  <c r="E158" i="33"/>
  <c r="M157" i="33"/>
  <c r="L157" i="33"/>
  <c r="K157" i="33"/>
  <c r="J157" i="33"/>
  <c r="I157" i="33"/>
  <c r="H157" i="33"/>
  <c r="G157" i="33"/>
  <c r="F157" i="33"/>
  <c r="E157" i="33"/>
  <c r="M156" i="33"/>
  <c r="L156" i="33"/>
  <c r="K156" i="33"/>
  <c r="J156" i="33"/>
  <c r="I156" i="33"/>
  <c r="H156" i="33"/>
  <c r="G156" i="33"/>
  <c r="F156" i="33"/>
  <c r="E156" i="33"/>
  <c r="N155" i="33"/>
  <c r="M155" i="33"/>
  <c r="L155" i="33"/>
  <c r="K155" i="33"/>
  <c r="J155" i="33"/>
  <c r="I155" i="33"/>
  <c r="H155" i="33"/>
  <c r="G155" i="33"/>
  <c r="F155" i="33"/>
  <c r="E155" i="33"/>
  <c r="E134" i="33"/>
  <c r="F134" i="33"/>
  <c r="G134" i="33"/>
  <c r="H134" i="33"/>
  <c r="I134" i="33"/>
  <c r="J134" i="33"/>
  <c r="K134" i="33"/>
  <c r="L134" i="33"/>
  <c r="M134" i="33"/>
  <c r="E135" i="33"/>
  <c r="F135" i="33"/>
  <c r="G135" i="33"/>
  <c r="H135" i="33"/>
  <c r="I135" i="33"/>
  <c r="J135" i="33"/>
  <c r="K135" i="33"/>
  <c r="L135" i="33"/>
  <c r="M135" i="33"/>
  <c r="E136" i="33"/>
  <c r="F136" i="33"/>
  <c r="G136" i="33"/>
  <c r="H136" i="33"/>
  <c r="I136" i="33"/>
  <c r="J136" i="33"/>
  <c r="K136" i="33"/>
  <c r="L136" i="33"/>
  <c r="M136" i="33"/>
  <c r="F133" i="33"/>
  <c r="G133" i="33"/>
  <c r="H133" i="33"/>
  <c r="I133" i="33"/>
  <c r="J133" i="33"/>
  <c r="K133" i="33"/>
  <c r="L133" i="33"/>
  <c r="M133" i="33"/>
  <c r="N133" i="33"/>
  <c r="E133" i="33"/>
  <c r="AX111" i="33"/>
  <c r="AW111" i="33"/>
  <c r="AV111" i="33"/>
  <c r="AU111" i="33"/>
  <c r="AT111" i="33"/>
  <c r="AS111" i="33"/>
  <c r="AR111" i="33"/>
  <c r="AQ111" i="33"/>
  <c r="AP111" i="33"/>
  <c r="AX110" i="33"/>
  <c r="AW110" i="33"/>
  <c r="AV110" i="33"/>
  <c r="AU110" i="33"/>
  <c r="AT110" i="33"/>
  <c r="AS110" i="33"/>
  <c r="AR110" i="33"/>
  <c r="AQ110" i="33"/>
  <c r="AP110" i="33"/>
  <c r="AX109" i="33"/>
  <c r="AW109" i="33"/>
  <c r="AV109" i="33"/>
  <c r="AU109" i="33"/>
  <c r="AT109" i="33"/>
  <c r="AS109" i="33"/>
  <c r="AR109" i="33"/>
  <c r="AQ109" i="33"/>
  <c r="AP109" i="33"/>
  <c r="AY108" i="33"/>
  <c r="AX108" i="33"/>
  <c r="AW108" i="33"/>
  <c r="AV108" i="33"/>
  <c r="AU108" i="33"/>
  <c r="AT108" i="33"/>
  <c r="AS108" i="33"/>
  <c r="AR108" i="33"/>
  <c r="AQ108" i="33"/>
  <c r="AP108" i="33"/>
  <c r="AY107" i="33"/>
  <c r="AX107" i="33"/>
  <c r="AW107" i="33"/>
  <c r="AV107" i="33"/>
  <c r="AU107" i="33"/>
  <c r="AT107" i="33"/>
  <c r="AS107" i="33"/>
  <c r="AR107" i="33"/>
  <c r="AQ107" i="33"/>
  <c r="AP107" i="33"/>
  <c r="BM111" i="33"/>
  <c r="BL111" i="33"/>
  <c r="BK111" i="33"/>
  <c r="BJ111" i="33"/>
  <c r="BI111" i="33"/>
  <c r="BH111" i="33"/>
  <c r="BG111" i="33"/>
  <c r="BF111" i="33"/>
  <c r="BE111" i="33"/>
  <c r="BM110" i="33"/>
  <c r="BL110" i="33"/>
  <c r="BK110" i="33"/>
  <c r="BJ110" i="33"/>
  <c r="BI110" i="33"/>
  <c r="BH110" i="33"/>
  <c r="BG110" i="33"/>
  <c r="BF110" i="33"/>
  <c r="BE110" i="33"/>
  <c r="BM109" i="33"/>
  <c r="BL109" i="33"/>
  <c r="BK109" i="33"/>
  <c r="BJ109" i="33"/>
  <c r="BI109" i="33"/>
  <c r="BH109" i="33"/>
  <c r="BG109" i="33"/>
  <c r="BF109" i="33"/>
  <c r="BE109" i="33"/>
  <c r="BN108" i="33"/>
  <c r="BM108" i="33"/>
  <c r="BL108" i="33"/>
  <c r="BK108" i="33"/>
  <c r="BJ108" i="33"/>
  <c r="BI108" i="33"/>
  <c r="BH108" i="33"/>
  <c r="BG108" i="33"/>
  <c r="BF108" i="33"/>
  <c r="BE108" i="33"/>
  <c r="BN107" i="33"/>
  <c r="BM107" i="33"/>
  <c r="BL107" i="33"/>
  <c r="BK107" i="33"/>
  <c r="BJ107" i="33"/>
  <c r="BI107" i="33"/>
  <c r="BH107" i="33"/>
  <c r="BG107" i="33"/>
  <c r="BF107" i="33"/>
  <c r="BE107" i="33"/>
  <c r="BM89" i="33"/>
  <c r="BL89" i="33"/>
  <c r="BK89" i="33"/>
  <c r="BJ89" i="33"/>
  <c r="BI89" i="33"/>
  <c r="BH89" i="33"/>
  <c r="BG89" i="33"/>
  <c r="BF89" i="33"/>
  <c r="BE89" i="33"/>
  <c r="BM88" i="33"/>
  <c r="BL88" i="33"/>
  <c r="BK88" i="33"/>
  <c r="BJ88" i="33"/>
  <c r="BI88" i="33"/>
  <c r="BH88" i="33"/>
  <c r="BG88" i="33"/>
  <c r="BF88" i="33"/>
  <c r="BE88" i="33"/>
  <c r="BM87" i="33"/>
  <c r="BL87" i="33"/>
  <c r="BK87" i="33"/>
  <c r="BJ87" i="33"/>
  <c r="BI87" i="33"/>
  <c r="BH87" i="33"/>
  <c r="BG87" i="33"/>
  <c r="BF87" i="33"/>
  <c r="BE87" i="33"/>
  <c r="BN86" i="33"/>
  <c r="BM86" i="33"/>
  <c r="BL86" i="33"/>
  <c r="BK86" i="33"/>
  <c r="BJ86" i="33"/>
  <c r="BI86" i="33"/>
  <c r="BH86" i="33"/>
  <c r="BG86" i="33"/>
  <c r="BF86" i="33"/>
  <c r="BE86" i="33"/>
  <c r="BN85" i="33"/>
  <c r="BM85" i="33"/>
  <c r="BL85" i="33"/>
  <c r="BK85" i="33"/>
  <c r="BJ85" i="33"/>
  <c r="BI85" i="33"/>
  <c r="BH85" i="33"/>
  <c r="BG85" i="33"/>
  <c r="BF85" i="33"/>
  <c r="BE85" i="33"/>
  <c r="AP87" i="33"/>
  <c r="AQ87" i="33"/>
  <c r="AR87" i="33"/>
  <c r="AS87" i="33"/>
  <c r="AT87" i="33"/>
  <c r="AU87" i="33"/>
  <c r="AV87" i="33"/>
  <c r="AW87" i="33"/>
  <c r="AX87" i="33"/>
  <c r="AP88" i="33"/>
  <c r="AQ88" i="33"/>
  <c r="AR88" i="33"/>
  <c r="AS88" i="33"/>
  <c r="AT88" i="33"/>
  <c r="AU88" i="33"/>
  <c r="AV88" i="33"/>
  <c r="AW88" i="33"/>
  <c r="AX88" i="33"/>
  <c r="AP89" i="33"/>
  <c r="AQ89" i="33"/>
  <c r="AR89" i="33"/>
  <c r="AS89" i="33"/>
  <c r="AT89" i="33"/>
  <c r="AU89" i="33"/>
  <c r="AV89" i="33"/>
  <c r="AW89" i="33"/>
  <c r="AX89" i="33"/>
  <c r="AP86" i="33"/>
  <c r="AQ86" i="33"/>
  <c r="AR86" i="33"/>
  <c r="AS86" i="33"/>
  <c r="AT86" i="33"/>
  <c r="AU86" i="33"/>
  <c r="AV86" i="33"/>
  <c r="AW86" i="33"/>
  <c r="AX86" i="33"/>
  <c r="AY86" i="33"/>
  <c r="AQ85" i="33"/>
  <c r="AR85" i="33"/>
  <c r="AS85" i="33"/>
  <c r="AT85" i="33"/>
  <c r="AU85" i="33"/>
  <c r="AV85" i="33"/>
  <c r="AW85" i="33"/>
  <c r="AX85" i="33"/>
  <c r="AY85" i="33"/>
  <c r="AP85" i="33"/>
  <c r="CB111" i="33"/>
  <c r="CA111" i="33"/>
  <c r="BZ111" i="33"/>
  <c r="BY111" i="33"/>
  <c r="BX111" i="33"/>
  <c r="BW111" i="33"/>
  <c r="BV111" i="33"/>
  <c r="BU111" i="33"/>
  <c r="BT111" i="33"/>
  <c r="CB110" i="33"/>
  <c r="CA110" i="33"/>
  <c r="BZ110" i="33"/>
  <c r="BY110" i="33"/>
  <c r="BX110" i="33"/>
  <c r="BW110" i="33"/>
  <c r="BV110" i="33"/>
  <c r="BU110" i="33"/>
  <c r="BT110" i="33"/>
  <c r="CB109" i="33"/>
  <c r="CA109" i="33"/>
  <c r="BZ109" i="33"/>
  <c r="BY109" i="33"/>
  <c r="BX109" i="33"/>
  <c r="BW109" i="33"/>
  <c r="BV109" i="33"/>
  <c r="BU109" i="33"/>
  <c r="BT109" i="33"/>
  <c r="CC108" i="33"/>
  <c r="CB108" i="33"/>
  <c r="CA108" i="33"/>
  <c r="BZ108" i="33"/>
  <c r="BY108" i="33"/>
  <c r="BX108" i="33"/>
  <c r="BW108" i="33"/>
  <c r="BV108" i="33"/>
  <c r="BU108" i="33"/>
  <c r="BT108" i="33"/>
  <c r="CC107" i="33"/>
  <c r="CB107" i="33"/>
  <c r="CA107" i="33"/>
  <c r="BZ107" i="33"/>
  <c r="BY107" i="33"/>
  <c r="BX107" i="33"/>
  <c r="BW107" i="33"/>
  <c r="BV107" i="33"/>
  <c r="BU107" i="33"/>
  <c r="BT107" i="33"/>
  <c r="CQ111" i="33"/>
  <c r="CP111" i="33"/>
  <c r="CO111" i="33"/>
  <c r="CN111" i="33"/>
  <c r="CM111" i="33"/>
  <c r="CL111" i="33"/>
  <c r="CK111" i="33"/>
  <c r="CJ111" i="33"/>
  <c r="CI111" i="33"/>
  <c r="CQ110" i="33"/>
  <c r="CP110" i="33"/>
  <c r="CO110" i="33"/>
  <c r="CN110" i="33"/>
  <c r="CM110" i="33"/>
  <c r="CL110" i="33"/>
  <c r="CK110" i="33"/>
  <c r="CJ110" i="33"/>
  <c r="CI110" i="33"/>
  <c r="CQ109" i="33"/>
  <c r="CP109" i="33"/>
  <c r="CO109" i="33"/>
  <c r="CN109" i="33"/>
  <c r="CM109" i="33"/>
  <c r="CL109" i="33"/>
  <c r="CK109" i="33"/>
  <c r="CJ109" i="33"/>
  <c r="CI109" i="33"/>
  <c r="CR108" i="33"/>
  <c r="CQ108" i="33"/>
  <c r="CP108" i="33"/>
  <c r="CO108" i="33"/>
  <c r="CN108" i="33"/>
  <c r="CM108" i="33"/>
  <c r="CL108" i="33"/>
  <c r="CK108" i="33"/>
  <c r="CJ108" i="33"/>
  <c r="CI108" i="33"/>
  <c r="CR107" i="33"/>
  <c r="CQ107" i="33"/>
  <c r="CP107" i="33"/>
  <c r="CO107" i="33"/>
  <c r="CN107" i="33"/>
  <c r="CM107" i="33"/>
  <c r="CL107" i="33"/>
  <c r="CK107" i="33"/>
  <c r="CJ107" i="33"/>
  <c r="CI107" i="33"/>
  <c r="CQ89" i="33"/>
  <c r="CP89" i="33"/>
  <c r="CO89" i="33"/>
  <c r="CN89" i="33"/>
  <c r="CM89" i="33"/>
  <c r="CL89" i="33"/>
  <c r="CK89" i="33"/>
  <c r="CJ89" i="33"/>
  <c r="CI89" i="33"/>
  <c r="CQ88" i="33"/>
  <c r="CP88" i="33"/>
  <c r="CO88" i="33"/>
  <c r="CN88" i="33"/>
  <c r="CM88" i="33"/>
  <c r="CL88" i="33"/>
  <c r="CK88" i="33"/>
  <c r="CJ88" i="33"/>
  <c r="CI88" i="33"/>
  <c r="CQ87" i="33"/>
  <c r="CP87" i="33"/>
  <c r="CO87" i="33"/>
  <c r="CN87" i="33"/>
  <c r="CM87" i="33"/>
  <c r="CL87" i="33"/>
  <c r="CK87" i="33"/>
  <c r="CJ87" i="33"/>
  <c r="CI87" i="33"/>
  <c r="CR86" i="33"/>
  <c r="CQ86" i="33"/>
  <c r="CP86" i="33"/>
  <c r="CO86" i="33"/>
  <c r="CN86" i="33"/>
  <c r="CM86" i="33"/>
  <c r="CL86" i="33"/>
  <c r="CK86" i="33"/>
  <c r="CJ86" i="33"/>
  <c r="CI86" i="33"/>
  <c r="CR85" i="33"/>
  <c r="CQ85" i="33"/>
  <c r="CP85" i="33"/>
  <c r="CO85" i="33"/>
  <c r="CN85" i="33"/>
  <c r="CM85" i="33"/>
  <c r="CL85" i="33"/>
  <c r="CK85" i="33"/>
  <c r="CJ85" i="33"/>
  <c r="CI85" i="33"/>
  <c r="CB89" i="33"/>
  <c r="CA89" i="33"/>
  <c r="BZ89" i="33"/>
  <c r="BY89" i="33"/>
  <c r="BX89" i="33"/>
  <c r="BW89" i="33"/>
  <c r="BV89" i="33"/>
  <c r="BU89" i="33"/>
  <c r="BT89" i="33"/>
  <c r="CB88" i="33"/>
  <c r="CA88" i="33"/>
  <c r="BZ88" i="33"/>
  <c r="BY88" i="33"/>
  <c r="BX88" i="33"/>
  <c r="BW88" i="33"/>
  <c r="BV88" i="33"/>
  <c r="BU88" i="33"/>
  <c r="BT88" i="33"/>
  <c r="CB87" i="33"/>
  <c r="CA87" i="33"/>
  <c r="BZ87" i="33"/>
  <c r="BY87" i="33"/>
  <c r="BX87" i="33"/>
  <c r="BW87" i="33"/>
  <c r="BV87" i="33"/>
  <c r="BU87" i="33"/>
  <c r="BT87" i="33"/>
  <c r="CC86" i="33"/>
  <c r="CB86" i="33"/>
  <c r="CA86" i="33"/>
  <c r="BZ86" i="33"/>
  <c r="BY86" i="33"/>
  <c r="BX86" i="33"/>
  <c r="BW86" i="33"/>
  <c r="BV86" i="33"/>
  <c r="BU86" i="33"/>
  <c r="BT86" i="33"/>
  <c r="CC85" i="33"/>
  <c r="CB85" i="33"/>
  <c r="CA85" i="33"/>
  <c r="BZ85" i="33"/>
  <c r="BY85" i="33"/>
  <c r="BX85" i="33"/>
  <c r="BW85" i="33"/>
  <c r="BV85" i="33"/>
  <c r="BU85" i="33"/>
  <c r="BT85" i="33"/>
  <c r="M111" i="33"/>
  <c r="L111" i="33"/>
  <c r="K111" i="33"/>
  <c r="J111" i="33"/>
  <c r="I111" i="33"/>
  <c r="H111" i="33"/>
  <c r="G111" i="33"/>
  <c r="F111" i="33"/>
  <c r="E111" i="33"/>
  <c r="M110" i="33"/>
  <c r="L110" i="33"/>
  <c r="K110" i="33"/>
  <c r="J110" i="33"/>
  <c r="I110" i="33"/>
  <c r="H110" i="33"/>
  <c r="G110" i="33"/>
  <c r="F110" i="33"/>
  <c r="E110" i="33"/>
  <c r="M109" i="33"/>
  <c r="L109" i="33"/>
  <c r="K109" i="33"/>
  <c r="J109" i="33"/>
  <c r="I109" i="33"/>
  <c r="H109" i="33"/>
  <c r="G109" i="33"/>
  <c r="F109" i="33"/>
  <c r="E109" i="33"/>
  <c r="N108" i="33"/>
  <c r="M108" i="33"/>
  <c r="L108" i="33"/>
  <c r="K108" i="33"/>
  <c r="J108" i="33"/>
  <c r="I108" i="33"/>
  <c r="H108" i="33"/>
  <c r="G108" i="33"/>
  <c r="F108" i="33"/>
  <c r="E108" i="33"/>
  <c r="N107" i="33"/>
  <c r="M107" i="33"/>
  <c r="L107" i="33"/>
  <c r="K107" i="33"/>
  <c r="J107" i="33"/>
  <c r="I107" i="33"/>
  <c r="H107" i="33"/>
  <c r="G107" i="33"/>
  <c r="F107" i="33"/>
  <c r="E107" i="33"/>
  <c r="E87" i="33"/>
  <c r="F87" i="33"/>
  <c r="G87" i="33"/>
  <c r="H87" i="33"/>
  <c r="I87" i="33"/>
  <c r="J87" i="33"/>
  <c r="K87" i="33"/>
  <c r="L87" i="33"/>
  <c r="M87" i="33"/>
  <c r="E88" i="33"/>
  <c r="F88" i="33"/>
  <c r="G88" i="33"/>
  <c r="H88" i="33"/>
  <c r="I88" i="33"/>
  <c r="J88" i="33"/>
  <c r="K88" i="33"/>
  <c r="L88" i="33"/>
  <c r="M88" i="33"/>
  <c r="E89" i="33"/>
  <c r="F89" i="33"/>
  <c r="G89" i="33"/>
  <c r="H89" i="33"/>
  <c r="I89" i="33"/>
  <c r="J89" i="33"/>
  <c r="K89" i="33"/>
  <c r="L89" i="33"/>
  <c r="M89" i="33"/>
  <c r="E86" i="33"/>
  <c r="F86" i="33"/>
  <c r="G86" i="33"/>
  <c r="H86" i="33"/>
  <c r="I86" i="33"/>
  <c r="J86" i="33"/>
  <c r="K86" i="33"/>
  <c r="L86" i="33"/>
  <c r="M86" i="33"/>
  <c r="N86" i="33"/>
  <c r="F85" i="33"/>
  <c r="G85" i="33"/>
  <c r="H85" i="33"/>
  <c r="I85" i="33"/>
  <c r="J85" i="33"/>
  <c r="K85" i="33"/>
  <c r="L85" i="33"/>
  <c r="M85" i="33"/>
  <c r="N85" i="33"/>
  <c r="E85" i="33"/>
  <c r="DZ136" i="50"/>
  <c r="DY136" i="50"/>
  <c r="DX136" i="50"/>
  <c r="DW136" i="50"/>
  <c r="DV136" i="50"/>
  <c r="DU136" i="50"/>
  <c r="DT136" i="50"/>
  <c r="DS136" i="50"/>
  <c r="DR136" i="50"/>
  <c r="DZ135" i="50"/>
  <c r="DY135" i="50"/>
  <c r="DX135" i="50"/>
  <c r="DW135" i="50"/>
  <c r="DV135" i="50"/>
  <c r="DU135" i="50"/>
  <c r="DT135" i="50"/>
  <c r="DS135" i="50"/>
  <c r="DR135" i="50"/>
  <c r="DZ134" i="50"/>
  <c r="DY134" i="50"/>
  <c r="DX134" i="50"/>
  <c r="DW134" i="50"/>
  <c r="DV134" i="50"/>
  <c r="DU134" i="50"/>
  <c r="DT134" i="50"/>
  <c r="DS134" i="50"/>
  <c r="DR134" i="50"/>
  <c r="EA133" i="50"/>
  <c r="DZ133" i="50"/>
  <c r="DY133" i="50"/>
  <c r="DX133" i="50"/>
  <c r="DW133" i="50"/>
  <c r="DV133" i="50"/>
  <c r="DU133" i="50"/>
  <c r="DT133" i="50"/>
  <c r="DS133" i="50"/>
  <c r="DR133" i="50"/>
  <c r="DZ158" i="50"/>
  <c r="DY158" i="50"/>
  <c r="DX158" i="50"/>
  <c r="DW158" i="50"/>
  <c r="DV158" i="50"/>
  <c r="DU158" i="50"/>
  <c r="DT158" i="50"/>
  <c r="DS158" i="50"/>
  <c r="DR158" i="50"/>
  <c r="DZ157" i="50"/>
  <c r="DY157" i="50"/>
  <c r="DX157" i="50"/>
  <c r="DW157" i="50"/>
  <c r="DV157" i="50"/>
  <c r="DU157" i="50"/>
  <c r="DT157" i="50"/>
  <c r="DS157" i="50"/>
  <c r="DR157" i="50"/>
  <c r="DZ156" i="50"/>
  <c r="DY156" i="50"/>
  <c r="DX156" i="50"/>
  <c r="DW156" i="50"/>
  <c r="DV156" i="50"/>
  <c r="DU156" i="50"/>
  <c r="DT156" i="50"/>
  <c r="DS156" i="50"/>
  <c r="DR156" i="50"/>
  <c r="EA155" i="50"/>
  <c r="DZ155" i="50"/>
  <c r="DY155" i="50"/>
  <c r="DX155" i="50"/>
  <c r="DW155" i="50"/>
  <c r="DV155" i="50"/>
  <c r="DU155" i="50"/>
  <c r="DT155" i="50"/>
  <c r="DS155" i="50"/>
  <c r="DR155" i="50"/>
  <c r="CV158" i="50"/>
  <c r="CU158" i="50"/>
  <c r="CT158" i="50"/>
  <c r="CS158" i="50"/>
  <c r="CR158" i="50"/>
  <c r="CQ158" i="50"/>
  <c r="CP158" i="50"/>
  <c r="CO158" i="50"/>
  <c r="CN158" i="50"/>
  <c r="CV157" i="50"/>
  <c r="CU157" i="50"/>
  <c r="CT157" i="50"/>
  <c r="CS157" i="50"/>
  <c r="CR157" i="50"/>
  <c r="CQ157" i="50"/>
  <c r="CP157" i="50"/>
  <c r="CO157" i="50"/>
  <c r="CN157" i="50"/>
  <c r="CV156" i="50"/>
  <c r="CU156" i="50"/>
  <c r="CT156" i="50"/>
  <c r="CS156" i="50"/>
  <c r="CR156" i="50"/>
  <c r="CQ156" i="50"/>
  <c r="CP156" i="50"/>
  <c r="CO156" i="50"/>
  <c r="CN156" i="50"/>
  <c r="CW155" i="50"/>
  <c r="CV155" i="50"/>
  <c r="CU155" i="50"/>
  <c r="CT155" i="50"/>
  <c r="CS155" i="50"/>
  <c r="CR155" i="50"/>
  <c r="CQ155" i="50"/>
  <c r="CP155" i="50"/>
  <c r="CO155" i="50"/>
  <c r="CN155" i="50"/>
  <c r="DK158" i="50"/>
  <c r="DJ158" i="50"/>
  <c r="DI158" i="50"/>
  <c r="DH158" i="50"/>
  <c r="DG158" i="50"/>
  <c r="DF158" i="50"/>
  <c r="DE158" i="50"/>
  <c r="DD158" i="50"/>
  <c r="DC158" i="50"/>
  <c r="DK157" i="50"/>
  <c r="DJ157" i="50"/>
  <c r="DI157" i="50"/>
  <c r="DH157" i="50"/>
  <c r="DG157" i="50"/>
  <c r="DF157" i="50"/>
  <c r="DE157" i="50"/>
  <c r="DD157" i="50"/>
  <c r="DC157" i="50"/>
  <c r="DK156" i="50"/>
  <c r="DJ156" i="50"/>
  <c r="DI156" i="50"/>
  <c r="DH156" i="50"/>
  <c r="DG156" i="50"/>
  <c r="DF156" i="50"/>
  <c r="DE156" i="50"/>
  <c r="DD156" i="50"/>
  <c r="DC156" i="50"/>
  <c r="DL155" i="50"/>
  <c r="DK155" i="50"/>
  <c r="DJ155" i="50"/>
  <c r="DI155" i="50"/>
  <c r="DH155" i="50"/>
  <c r="DG155" i="50"/>
  <c r="DF155" i="50"/>
  <c r="DE155" i="50"/>
  <c r="DD155" i="50"/>
  <c r="DC155" i="50"/>
  <c r="DK136" i="50"/>
  <c r="DJ136" i="50"/>
  <c r="DI136" i="50"/>
  <c r="DH136" i="50"/>
  <c r="DG136" i="50"/>
  <c r="DF136" i="50"/>
  <c r="DE136" i="50"/>
  <c r="DD136" i="50"/>
  <c r="DC136" i="50"/>
  <c r="DK135" i="50"/>
  <c r="DJ135" i="50"/>
  <c r="DI135" i="50"/>
  <c r="DH135" i="50"/>
  <c r="DG135" i="50"/>
  <c r="DF135" i="50"/>
  <c r="DE135" i="50"/>
  <c r="DD135" i="50"/>
  <c r="DC135" i="50"/>
  <c r="DK134" i="50"/>
  <c r="DJ134" i="50"/>
  <c r="DI134" i="50"/>
  <c r="DH134" i="50"/>
  <c r="DG134" i="50"/>
  <c r="DF134" i="50"/>
  <c r="DE134" i="50"/>
  <c r="DD134" i="50"/>
  <c r="DC134" i="50"/>
  <c r="DL133" i="50"/>
  <c r="DK133" i="50"/>
  <c r="DJ133" i="50"/>
  <c r="DI133" i="50"/>
  <c r="DH133" i="50"/>
  <c r="DG133" i="50"/>
  <c r="DF133" i="50"/>
  <c r="DE133" i="50"/>
  <c r="DD133" i="50"/>
  <c r="DC133" i="50"/>
  <c r="CN134" i="50"/>
  <c r="CO134" i="50"/>
  <c r="CP134" i="50"/>
  <c r="CQ134" i="50"/>
  <c r="CR134" i="50"/>
  <c r="CS134" i="50"/>
  <c r="CT134" i="50"/>
  <c r="CU134" i="50"/>
  <c r="CV134" i="50"/>
  <c r="CN135" i="50"/>
  <c r="CO135" i="50"/>
  <c r="CP135" i="50"/>
  <c r="CQ135" i="50"/>
  <c r="CR135" i="50"/>
  <c r="CS135" i="50"/>
  <c r="CT135" i="50"/>
  <c r="CU135" i="50"/>
  <c r="CV135" i="50"/>
  <c r="CN136" i="50"/>
  <c r="CO136" i="50"/>
  <c r="CP136" i="50"/>
  <c r="CQ136" i="50"/>
  <c r="CR136" i="50"/>
  <c r="CS136" i="50"/>
  <c r="CT136" i="50"/>
  <c r="CU136" i="50"/>
  <c r="CV136" i="50"/>
  <c r="CO133" i="50"/>
  <c r="CP133" i="50"/>
  <c r="CQ133" i="50"/>
  <c r="CR133" i="50"/>
  <c r="CS133" i="50"/>
  <c r="CT133" i="50"/>
  <c r="CU133" i="50"/>
  <c r="CV133" i="50"/>
  <c r="CW133" i="50"/>
  <c r="CN133" i="50"/>
  <c r="FS158" i="50"/>
  <c r="FR158" i="50"/>
  <c r="FQ158" i="50"/>
  <c r="FP158" i="50"/>
  <c r="FO158" i="50"/>
  <c r="FN158" i="50"/>
  <c r="FM158" i="50"/>
  <c r="FL158" i="50"/>
  <c r="FK158" i="50"/>
  <c r="FS157" i="50"/>
  <c r="FR157" i="50"/>
  <c r="FQ157" i="50"/>
  <c r="FP157" i="50"/>
  <c r="FO157" i="50"/>
  <c r="FN157" i="50"/>
  <c r="FM157" i="50"/>
  <c r="FL157" i="50"/>
  <c r="FK157" i="50"/>
  <c r="FS156" i="50"/>
  <c r="FR156" i="50"/>
  <c r="FQ156" i="50"/>
  <c r="FP156" i="50"/>
  <c r="FO156" i="50"/>
  <c r="FN156" i="50"/>
  <c r="FM156" i="50"/>
  <c r="FL156" i="50"/>
  <c r="FK156" i="50"/>
  <c r="FT155" i="50"/>
  <c r="FS155" i="50"/>
  <c r="FR155" i="50"/>
  <c r="FQ155" i="50"/>
  <c r="FP155" i="50"/>
  <c r="FO155" i="50"/>
  <c r="FN155" i="50"/>
  <c r="FM155" i="50"/>
  <c r="FL155" i="50"/>
  <c r="FK155" i="50"/>
  <c r="FS136" i="50"/>
  <c r="FR136" i="50"/>
  <c r="FQ136" i="50"/>
  <c r="FP136" i="50"/>
  <c r="FO136" i="50"/>
  <c r="FN136" i="50"/>
  <c r="FM136" i="50"/>
  <c r="FL136" i="50"/>
  <c r="FK136" i="50"/>
  <c r="FS135" i="50"/>
  <c r="FR135" i="50"/>
  <c r="FQ135" i="50"/>
  <c r="FP135" i="50"/>
  <c r="FO135" i="50"/>
  <c r="FN135" i="50"/>
  <c r="FM135" i="50"/>
  <c r="FL135" i="50"/>
  <c r="FK135" i="50"/>
  <c r="FS134" i="50"/>
  <c r="FR134" i="50"/>
  <c r="FQ134" i="50"/>
  <c r="FP134" i="50"/>
  <c r="FO134" i="50"/>
  <c r="FN134" i="50"/>
  <c r="FM134" i="50"/>
  <c r="FL134" i="50"/>
  <c r="FK134" i="50"/>
  <c r="FT133" i="50"/>
  <c r="FS133" i="50"/>
  <c r="FR133" i="50"/>
  <c r="FQ133" i="50"/>
  <c r="FP133" i="50"/>
  <c r="FO133" i="50"/>
  <c r="FN133" i="50"/>
  <c r="FM133" i="50"/>
  <c r="FL133" i="50"/>
  <c r="FK133" i="50"/>
  <c r="FD136" i="50"/>
  <c r="FC136" i="50"/>
  <c r="FB136" i="50"/>
  <c r="FA136" i="50"/>
  <c r="EZ136" i="50"/>
  <c r="EY136" i="50"/>
  <c r="EX136" i="50"/>
  <c r="EW136" i="50"/>
  <c r="EV136" i="50"/>
  <c r="FD135" i="50"/>
  <c r="FC135" i="50"/>
  <c r="FB135" i="50"/>
  <c r="FA135" i="50"/>
  <c r="EZ135" i="50"/>
  <c r="EY135" i="50"/>
  <c r="EX135" i="50"/>
  <c r="EW135" i="50"/>
  <c r="EV135" i="50"/>
  <c r="FD134" i="50"/>
  <c r="FC134" i="50"/>
  <c r="FB134" i="50"/>
  <c r="FA134" i="50"/>
  <c r="EZ134" i="50"/>
  <c r="EY134" i="50"/>
  <c r="EX134" i="50"/>
  <c r="EW134" i="50"/>
  <c r="EV134" i="50"/>
  <c r="FE133" i="50"/>
  <c r="FD133" i="50"/>
  <c r="FC133" i="50"/>
  <c r="FB133" i="50"/>
  <c r="FA133" i="50"/>
  <c r="EZ133" i="50"/>
  <c r="EY133" i="50"/>
  <c r="EX133" i="50"/>
  <c r="EW133" i="50"/>
  <c r="EV133" i="50"/>
  <c r="FD158" i="50"/>
  <c r="FC158" i="50"/>
  <c r="FB158" i="50"/>
  <c r="FA158" i="50"/>
  <c r="EZ158" i="50"/>
  <c r="EY158" i="50"/>
  <c r="EX158" i="50"/>
  <c r="EW158" i="50"/>
  <c r="EV158" i="50"/>
  <c r="FD157" i="50"/>
  <c r="FC157" i="50"/>
  <c r="FB157" i="50"/>
  <c r="FA157" i="50"/>
  <c r="EZ157" i="50"/>
  <c r="EY157" i="50"/>
  <c r="EX157" i="50"/>
  <c r="EW157" i="50"/>
  <c r="EV157" i="50"/>
  <c r="FD156" i="50"/>
  <c r="FC156" i="50"/>
  <c r="FB156" i="50"/>
  <c r="FA156" i="50"/>
  <c r="EZ156" i="50"/>
  <c r="EY156" i="50"/>
  <c r="EX156" i="50"/>
  <c r="EW156" i="50"/>
  <c r="EV156" i="50"/>
  <c r="FE155" i="50"/>
  <c r="FD155" i="50"/>
  <c r="FC155" i="50"/>
  <c r="FB155" i="50"/>
  <c r="FA155" i="50"/>
  <c r="EZ155" i="50"/>
  <c r="EY155" i="50"/>
  <c r="EX155" i="50"/>
  <c r="EW155" i="50"/>
  <c r="EV155" i="50"/>
  <c r="EO158" i="50"/>
  <c r="EN158" i="50"/>
  <c r="EM158" i="50"/>
  <c r="EL158" i="50"/>
  <c r="EK158" i="50"/>
  <c r="EJ158" i="50"/>
  <c r="EI158" i="50"/>
  <c r="EH158" i="50"/>
  <c r="EG158" i="50"/>
  <c r="EO157" i="50"/>
  <c r="EN157" i="50"/>
  <c r="EM157" i="50"/>
  <c r="EL157" i="50"/>
  <c r="EK157" i="50"/>
  <c r="EJ157" i="50"/>
  <c r="EI157" i="50"/>
  <c r="EH157" i="50"/>
  <c r="EG157" i="50"/>
  <c r="EO156" i="50"/>
  <c r="EN156" i="50"/>
  <c r="EM156" i="50"/>
  <c r="EL156" i="50"/>
  <c r="EK156" i="50"/>
  <c r="EJ156" i="50"/>
  <c r="EI156" i="50"/>
  <c r="EH156" i="50"/>
  <c r="EG156" i="50"/>
  <c r="EP155" i="50"/>
  <c r="EO155" i="50"/>
  <c r="EN155" i="50"/>
  <c r="EM155" i="50"/>
  <c r="EL155" i="50"/>
  <c r="EK155" i="50"/>
  <c r="EJ155" i="50"/>
  <c r="EI155" i="50"/>
  <c r="EH155" i="50"/>
  <c r="EG155" i="50"/>
  <c r="EO136" i="50"/>
  <c r="EN136" i="50"/>
  <c r="EM136" i="50"/>
  <c r="EL136" i="50"/>
  <c r="EK136" i="50"/>
  <c r="EJ136" i="50"/>
  <c r="EI136" i="50"/>
  <c r="EH136" i="50"/>
  <c r="EG136" i="50"/>
  <c r="EO135" i="50"/>
  <c r="EN135" i="50"/>
  <c r="EM135" i="50"/>
  <c r="EL135" i="50"/>
  <c r="EK135" i="50"/>
  <c r="EJ135" i="50"/>
  <c r="EI135" i="50"/>
  <c r="EH135" i="50"/>
  <c r="EG135" i="50"/>
  <c r="EO134" i="50"/>
  <c r="EN134" i="50"/>
  <c r="EM134" i="50"/>
  <c r="EL134" i="50"/>
  <c r="EK134" i="50"/>
  <c r="EJ134" i="50"/>
  <c r="EI134" i="50"/>
  <c r="EH134" i="50"/>
  <c r="EG134" i="50"/>
  <c r="EP133" i="50"/>
  <c r="EO133" i="50"/>
  <c r="EN133" i="50"/>
  <c r="EM133" i="50"/>
  <c r="EL133" i="50"/>
  <c r="EK133" i="50"/>
  <c r="EJ133" i="50"/>
  <c r="EI133" i="50"/>
  <c r="EH133" i="50"/>
  <c r="EG133" i="50"/>
  <c r="CG158" i="50"/>
  <c r="CF158" i="50"/>
  <c r="CE158" i="50"/>
  <c r="CD158" i="50"/>
  <c r="CC158" i="50"/>
  <c r="CB158" i="50"/>
  <c r="CA158" i="50"/>
  <c r="BZ158" i="50"/>
  <c r="BY158" i="50"/>
  <c r="CG157" i="50"/>
  <c r="CF157" i="50"/>
  <c r="CE157" i="50"/>
  <c r="CD157" i="50"/>
  <c r="CC157" i="50"/>
  <c r="CB157" i="50"/>
  <c r="CA157" i="50"/>
  <c r="BZ157" i="50"/>
  <c r="BY157" i="50"/>
  <c r="CG156" i="50"/>
  <c r="CF156" i="50"/>
  <c r="CE156" i="50"/>
  <c r="CD156" i="50"/>
  <c r="CC156" i="50"/>
  <c r="CB156" i="50"/>
  <c r="CA156" i="50"/>
  <c r="BZ156" i="50"/>
  <c r="BY156" i="50"/>
  <c r="CH155" i="50"/>
  <c r="CG155" i="50"/>
  <c r="CF155" i="50"/>
  <c r="CE155" i="50"/>
  <c r="CD155" i="50"/>
  <c r="CC155" i="50"/>
  <c r="CB155" i="50"/>
  <c r="CA155" i="50"/>
  <c r="BZ155" i="50"/>
  <c r="BY155" i="50"/>
  <c r="CG136" i="50"/>
  <c r="CF136" i="50"/>
  <c r="CE136" i="50"/>
  <c r="CD136" i="50"/>
  <c r="CC136" i="50"/>
  <c r="CB136" i="50"/>
  <c r="CA136" i="50"/>
  <c r="BZ136" i="50"/>
  <c r="BY136" i="50"/>
  <c r="CG135" i="50"/>
  <c r="CF135" i="50"/>
  <c r="CE135" i="50"/>
  <c r="CD135" i="50"/>
  <c r="CC135" i="50"/>
  <c r="CB135" i="50"/>
  <c r="CA135" i="50"/>
  <c r="BZ135" i="50"/>
  <c r="BY135" i="50"/>
  <c r="CG134" i="50"/>
  <c r="CF134" i="50"/>
  <c r="CE134" i="50"/>
  <c r="CD134" i="50"/>
  <c r="CC134" i="50"/>
  <c r="CB134" i="50"/>
  <c r="CA134" i="50"/>
  <c r="BZ134" i="50"/>
  <c r="BY134" i="50"/>
  <c r="CH133" i="50"/>
  <c r="CG133" i="50"/>
  <c r="CF133" i="50"/>
  <c r="CE133" i="50"/>
  <c r="CD133" i="50"/>
  <c r="CC133" i="50"/>
  <c r="CB133" i="50"/>
  <c r="CA133" i="50"/>
  <c r="BZ133" i="50"/>
  <c r="BY133" i="50"/>
  <c r="BA158" i="50"/>
  <c r="AZ158" i="50"/>
  <c r="AY158" i="50"/>
  <c r="AX158" i="50"/>
  <c r="AW158" i="50"/>
  <c r="AV158" i="50"/>
  <c r="AU158" i="50"/>
  <c r="AT158" i="50"/>
  <c r="AS158" i="50"/>
  <c r="BA157" i="50"/>
  <c r="AZ157" i="50"/>
  <c r="AY157" i="50"/>
  <c r="AX157" i="50"/>
  <c r="AW157" i="50"/>
  <c r="AV157" i="50"/>
  <c r="AU157" i="50"/>
  <c r="AT157" i="50"/>
  <c r="AS157" i="50"/>
  <c r="BA156" i="50"/>
  <c r="AZ156" i="50"/>
  <c r="AY156" i="50"/>
  <c r="AX156" i="50"/>
  <c r="AW156" i="50"/>
  <c r="AV156" i="50"/>
  <c r="AU156" i="50"/>
  <c r="AT156" i="50"/>
  <c r="AS156" i="50"/>
  <c r="BB155" i="50"/>
  <c r="BA155" i="50"/>
  <c r="AZ155" i="50"/>
  <c r="AY155" i="50"/>
  <c r="AX155" i="50"/>
  <c r="AW155" i="50"/>
  <c r="AV155" i="50"/>
  <c r="AU155" i="50"/>
  <c r="AT155" i="50"/>
  <c r="AS155" i="50"/>
  <c r="BQ158" i="50"/>
  <c r="BP158" i="50"/>
  <c r="BO158" i="50"/>
  <c r="BN158" i="50"/>
  <c r="BM158" i="50"/>
  <c r="BL158" i="50"/>
  <c r="BK158" i="50"/>
  <c r="BJ158" i="50"/>
  <c r="BI158" i="50"/>
  <c r="BQ157" i="50"/>
  <c r="BP157" i="50"/>
  <c r="BO157" i="50"/>
  <c r="BN157" i="50"/>
  <c r="BM157" i="50"/>
  <c r="BL157" i="50"/>
  <c r="BK157" i="50"/>
  <c r="BJ157" i="50"/>
  <c r="BI157" i="50"/>
  <c r="BQ156" i="50"/>
  <c r="BP156" i="50"/>
  <c r="BO156" i="50"/>
  <c r="BN156" i="50"/>
  <c r="BM156" i="50"/>
  <c r="BL156" i="50"/>
  <c r="BK156" i="50"/>
  <c r="BJ156" i="50"/>
  <c r="BI156" i="50"/>
  <c r="BR155" i="50"/>
  <c r="BQ155" i="50"/>
  <c r="BP155" i="50"/>
  <c r="BO155" i="50"/>
  <c r="BN155" i="50"/>
  <c r="BM155" i="50"/>
  <c r="BL155" i="50"/>
  <c r="BK155" i="50"/>
  <c r="BJ155" i="50"/>
  <c r="BI155" i="50"/>
  <c r="BQ136" i="50"/>
  <c r="BP136" i="50"/>
  <c r="BO136" i="50"/>
  <c r="BN136" i="50"/>
  <c r="BM136" i="50"/>
  <c r="BL136" i="50"/>
  <c r="BK136" i="50"/>
  <c r="BJ136" i="50"/>
  <c r="BI136" i="50"/>
  <c r="BQ135" i="50"/>
  <c r="BP135" i="50"/>
  <c r="BO135" i="50"/>
  <c r="BN135" i="50"/>
  <c r="BM135" i="50"/>
  <c r="BL135" i="50"/>
  <c r="BK135" i="50"/>
  <c r="BJ135" i="50"/>
  <c r="BI135" i="50"/>
  <c r="BQ134" i="50"/>
  <c r="BP134" i="50"/>
  <c r="BO134" i="50"/>
  <c r="BN134" i="50"/>
  <c r="BM134" i="50"/>
  <c r="BL134" i="50"/>
  <c r="BK134" i="50"/>
  <c r="BJ134" i="50"/>
  <c r="BI134" i="50"/>
  <c r="BR133" i="50"/>
  <c r="BQ133" i="50"/>
  <c r="BP133" i="50"/>
  <c r="BO133" i="50"/>
  <c r="BN133" i="50"/>
  <c r="BM133" i="50"/>
  <c r="BL133" i="50"/>
  <c r="BK133" i="50"/>
  <c r="BJ133" i="50"/>
  <c r="BI133" i="50"/>
  <c r="AS134" i="50"/>
  <c r="AT134" i="50"/>
  <c r="AU134" i="50"/>
  <c r="AV134" i="50"/>
  <c r="AW134" i="50"/>
  <c r="AX134" i="50"/>
  <c r="AY134" i="50"/>
  <c r="AZ134" i="50"/>
  <c r="BA134" i="50"/>
  <c r="AS135" i="50"/>
  <c r="AT135" i="50"/>
  <c r="AU135" i="50"/>
  <c r="AV135" i="50"/>
  <c r="AW135" i="50"/>
  <c r="AX135" i="50"/>
  <c r="AY135" i="50"/>
  <c r="AZ135" i="50"/>
  <c r="BA135" i="50"/>
  <c r="AS136" i="50"/>
  <c r="AT136" i="50"/>
  <c r="AU136" i="50"/>
  <c r="AV136" i="50"/>
  <c r="AW136" i="50"/>
  <c r="AX136" i="50"/>
  <c r="AY136" i="50"/>
  <c r="AZ136" i="50"/>
  <c r="BA136" i="50"/>
  <c r="AT133" i="50"/>
  <c r="AU133" i="50"/>
  <c r="AV133" i="50"/>
  <c r="AW133" i="50"/>
  <c r="AX133" i="50"/>
  <c r="AY133" i="50"/>
  <c r="AZ133" i="50"/>
  <c r="BA133" i="50"/>
  <c r="BB133" i="50"/>
  <c r="AS133" i="50"/>
  <c r="AE158" i="50"/>
  <c r="AD158" i="50"/>
  <c r="AE157" i="50"/>
  <c r="AD157" i="50"/>
  <c r="AE156" i="50"/>
  <c r="AD156" i="50"/>
  <c r="AE155" i="50"/>
  <c r="AD155" i="50"/>
  <c r="AA158" i="50"/>
  <c r="Z158" i="50"/>
  <c r="AA157" i="50"/>
  <c r="Z157" i="50"/>
  <c r="AA156" i="50"/>
  <c r="Z156" i="50"/>
  <c r="AA155" i="50"/>
  <c r="Z155" i="50"/>
  <c r="AE111" i="50"/>
  <c r="AD111" i="50"/>
  <c r="AE110" i="50"/>
  <c r="AD110" i="50"/>
  <c r="AE109" i="50"/>
  <c r="AD109" i="50"/>
  <c r="AE108" i="50"/>
  <c r="AD108" i="50"/>
  <c r="AE107" i="50"/>
  <c r="AD107" i="50"/>
  <c r="AA111" i="50"/>
  <c r="Z111" i="50"/>
  <c r="AA110" i="50"/>
  <c r="Z110" i="50"/>
  <c r="AA109" i="50"/>
  <c r="Z109" i="50"/>
  <c r="AA108" i="50"/>
  <c r="Z108" i="50"/>
  <c r="AA107" i="50"/>
  <c r="Z107" i="50"/>
  <c r="AD134" i="50"/>
  <c r="AE134" i="50"/>
  <c r="AD135" i="50"/>
  <c r="AE135" i="50"/>
  <c r="AD136" i="50"/>
  <c r="AE136" i="50"/>
  <c r="AE133" i="50"/>
  <c r="AD133" i="50"/>
  <c r="Z134" i="50"/>
  <c r="AA134" i="50"/>
  <c r="Z135" i="50"/>
  <c r="AA135" i="50"/>
  <c r="Z136" i="50"/>
  <c r="AA136" i="50"/>
  <c r="AA133" i="50"/>
  <c r="Z133" i="50"/>
  <c r="DZ111" i="50"/>
  <c r="DY111" i="50"/>
  <c r="DX111" i="50"/>
  <c r="DW111" i="50"/>
  <c r="DV111" i="50"/>
  <c r="DU111" i="50"/>
  <c r="DT111" i="50"/>
  <c r="DS111" i="50"/>
  <c r="DR111" i="50"/>
  <c r="DZ110" i="50"/>
  <c r="DY110" i="50"/>
  <c r="DX110" i="50"/>
  <c r="DW110" i="50"/>
  <c r="DV110" i="50"/>
  <c r="DU110" i="50"/>
  <c r="DT110" i="50"/>
  <c r="DS110" i="50"/>
  <c r="DR110" i="50"/>
  <c r="DZ109" i="50"/>
  <c r="DY109" i="50"/>
  <c r="DX109" i="50"/>
  <c r="DW109" i="50"/>
  <c r="DV109" i="50"/>
  <c r="DU109" i="50"/>
  <c r="DT109" i="50"/>
  <c r="DS109" i="50"/>
  <c r="DR109" i="50"/>
  <c r="EA108" i="50"/>
  <c r="DZ108" i="50"/>
  <c r="DY108" i="50"/>
  <c r="DX108" i="50"/>
  <c r="DW108" i="50"/>
  <c r="DV108" i="50"/>
  <c r="DU108" i="50"/>
  <c r="DT108" i="50"/>
  <c r="DS108" i="50"/>
  <c r="DR108" i="50"/>
  <c r="EA107" i="50"/>
  <c r="DZ107" i="50"/>
  <c r="DY107" i="50"/>
  <c r="DX107" i="50"/>
  <c r="DW107" i="50"/>
  <c r="DV107" i="50"/>
  <c r="DU107" i="50"/>
  <c r="DT107" i="50"/>
  <c r="DS107" i="50"/>
  <c r="DR107" i="50"/>
  <c r="DK111" i="50"/>
  <c r="DJ111" i="50"/>
  <c r="DI111" i="50"/>
  <c r="DH111" i="50"/>
  <c r="DG111" i="50"/>
  <c r="DF111" i="50"/>
  <c r="DE111" i="50"/>
  <c r="DD111" i="50"/>
  <c r="DC111" i="50"/>
  <c r="DK110" i="50"/>
  <c r="DJ110" i="50"/>
  <c r="DI110" i="50"/>
  <c r="DH110" i="50"/>
  <c r="DG110" i="50"/>
  <c r="DF110" i="50"/>
  <c r="DE110" i="50"/>
  <c r="DD110" i="50"/>
  <c r="DC110" i="50"/>
  <c r="DK109" i="50"/>
  <c r="DJ109" i="50"/>
  <c r="DI109" i="50"/>
  <c r="DH109" i="50"/>
  <c r="DG109" i="50"/>
  <c r="DF109" i="50"/>
  <c r="DE109" i="50"/>
  <c r="DD109" i="50"/>
  <c r="DC109" i="50"/>
  <c r="DL108" i="50"/>
  <c r="DK108" i="50"/>
  <c r="DJ108" i="50"/>
  <c r="DI108" i="50"/>
  <c r="DH108" i="50"/>
  <c r="DG108" i="50"/>
  <c r="DF108" i="50"/>
  <c r="DE108" i="50"/>
  <c r="DD108" i="50"/>
  <c r="DC108" i="50"/>
  <c r="DL107" i="50"/>
  <c r="DK107" i="50"/>
  <c r="DJ107" i="50"/>
  <c r="DI107" i="50"/>
  <c r="DH107" i="50"/>
  <c r="DG107" i="50"/>
  <c r="DF107" i="50"/>
  <c r="DE107" i="50"/>
  <c r="DD107" i="50"/>
  <c r="DC107" i="50"/>
  <c r="CV111" i="50"/>
  <c r="CU111" i="50"/>
  <c r="CT111" i="50"/>
  <c r="CS111" i="50"/>
  <c r="CR111" i="50"/>
  <c r="CQ111" i="50"/>
  <c r="CP111" i="50"/>
  <c r="CO111" i="50"/>
  <c r="CN111" i="50"/>
  <c r="CV110" i="50"/>
  <c r="CU110" i="50"/>
  <c r="CT110" i="50"/>
  <c r="CS110" i="50"/>
  <c r="CR110" i="50"/>
  <c r="CQ110" i="50"/>
  <c r="CP110" i="50"/>
  <c r="CO110" i="50"/>
  <c r="CN110" i="50"/>
  <c r="CV109" i="50"/>
  <c r="CU109" i="50"/>
  <c r="CT109" i="50"/>
  <c r="CS109" i="50"/>
  <c r="CR109" i="50"/>
  <c r="CQ109" i="50"/>
  <c r="CP109" i="50"/>
  <c r="CO109" i="50"/>
  <c r="CN109" i="50"/>
  <c r="CW108" i="50"/>
  <c r="CV108" i="50"/>
  <c r="CU108" i="50"/>
  <c r="CT108" i="50"/>
  <c r="CS108" i="50"/>
  <c r="CR108" i="50"/>
  <c r="CQ108" i="50"/>
  <c r="CP108" i="50"/>
  <c r="CO108" i="50"/>
  <c r="CN108" i="50"/>
  <c r="CW107" i="50"/>
  <c r="CV107" i="50"/>
  <c r="CU107" i="50"/>
  <c r="CT107" i="50"/>
  <c r="CS107" i="50"/>
  <c r="CR107" i="50"/>
  <c r="CQ107" i="50"/>
  <c r="CP107" i="50"/>
  <c r="CO107" i="50"/>
  <c r="CN107" i="50"/>
  <c r="DZ89" i="50"/>
  <c r="DY89" i="50"/>
  <c r="DX89" i="50"/>
  <c r="DW89" i="50"/>
  <c r="DV89" i="50"/>
  <c r="DU89" i="50"/>
  <c r="DT89" i="50"/>
  <c r="DS89" i="50"/>
  <c r="DR89" i="50"/>
  <c r="DZ88" i="50"/>
  <c r="DY88" i="50"/>
  <c r="DX88" i="50"/>
  <c r="DW88" i="50"/>
  <c r="DV88" i="50"/>
  <c r="DU88" i="50"/>
  <c r="DT88" i="50"/>
  <c r="DS88" i="50"/>
  <c r="DR88" i="50"/>
  <c r="DZ87" i="50"/>
  <c r="DY87" i="50"/>
  <c r="DX87" i="50"/>
  <c r="DW87" i="50"/>
  <c r="DV87" i="50"/>
  <c r="DU87" i="50"/>
  <c r="DT87" i="50"/>
  <c r="DS87" i="50"/>
  <c r="DR87" i="50"/>
  <c r="EA86" i="50"/>
  <c r="DZ86" i="50"/>
  <c r="DY86" i="50"/>
  <c r="DX86" i="50"/>
  <c r="DW86" i="50"/>
  <c r="DV86" i="50"/>
  <c r="DU86" i="50"/>
  <c r="DT86" i="50"/>
  <c r="DS86" i="50"/>
  <c r="DR86" i="50"/>
  <c r="EA85" i="50"/>
  <c r="DZ85" i="50"/>
  <c r="DY85" i="50"/>
  <c r="DX85" i="50"/>
  <c r="DW85" i="50"/>
  <c r="DV85" i="50"/>
  <c r="DU85" i="50"/>
  <c r="DT85" i="50"/>
  <c r="DS85" i="50"/>
  <c r="DR85" i="50"/>
  <c r="DK89" i="50"/>
  <c r="DJ89" i="50"/>
  <c r="DI89" i="50"/>
  <c r="DH89" i="50"/>
  <c r="DG89" i="50"/>
  <c r="DF89" i="50"/>
  <c r="DE89" i="50"/>
  <c r="DD89" i="50"/>
  <c r="DC89" i="50"/>
  <c r="DK88" i="50"/>
  <c r="DJ88" i="50"/>
  <c r="DI88" i="50"/>
  <c r="DH88" i="50"/>
  <c r="DG88" i="50"/>
  <c r="DF88" i="50"/>
  <c r="DE88" i="50"/>
  <c r="DD88" i="50"/>
  <c r="DC88" i="50"/>
  <c r="DK87" i="50"/>
  <c r="DJ87" i="50"/>
  <c r="DI87" i="50"/>
  <c r="DH87" i="50"/>
  <c r="DG87" i="50"/>
  <c r="DF87" i="50"/>
  <c r="DE87" i="50"/>
  <c r="DD87" i="50"/>
  <c r="DC87" i="50"/>
  <c r="DL86" i="50"/>
  <c r="DK86" i="50"/>
  <c r="DJ86" i="50"/>
  <c r="DI86" i="50"/>
  <c r="DH86" i="50"/>
  <c r="DG86" i="50"/>
  <c r="DF86" i="50"/>
  <c r="DE86" i="50"/>
  <c r="DD86" i="50"/>
  <c r="DC86" i="50"/>
  <c r="DL85" i="50"/>
  <c r="DK85" i="50"/>
  <c r="DJ85" i="50"/>
  <c r="DI85" i="50"/>
  <c r="DH85" i="50"/>
  <c r="DG85" i="50"/>
  <c r="DF85" i="50"/>
  <c r="DE85" i="50"/>
  <c r="DD85" i="50"/>
  <c r="DC85" i="50"/>
  <c r="CN87" i="50"/>
  <c r="CO87" i="50"/>
  <c r="CP87" i="50"/>
  <c r="CQ87" i="50"/>
  <c r="CR87" i="50"/>
  <c r="CS87" i="50"/>
  <c r="CT87" i="50"/>
  <c r="CU87" i="50"/>
  <c r="CV87" i="50"/>
  <c r="CN88" i="50"/>
  <c r="CO88" i="50"/>
  <c r="CP88" i="50"/>
  <c r="CQ88" i="50"/>
  <c r="CR88" i="50"/>
  <c r="CS88" i="50"/>
  <c r="CT88" i="50"/>
  <c r="CU88" i="50"/>
  <c r="CV88" i="50"/>
  <c r="CN89" i="50"/>
  <c r="CO89" i="50"/>
  <c r="CP89" i="50"/>
  <c r="CQ89" i="50"/>
  <c r="CR89" i="50"/>
  <c r="CS89" i="50"/>
  <c r="CT89" i="50"/>
  <c r="CU89" i="50"/>
  <c r="CV89" i="50"/>
  <c r="CN86" i="50"/>
  <c r="CO86" i="50"/>
  <c r="CP86" i="50"/>
  <c r="CQ86" i="50"/>
  <c r="CR86" i="50"/>
  <c r="CS86" i="50"/>
  <c r="CT86" i="50"/>
  <c r="CU86" i="50"/>
  <c r="CV86" i="50"/>
  <c r="CW86" i="50"/>
  <c r="CO85" i="50"/>
  <c r="CP85" i="50"/>
  <c r="CQ85" i="50"/>
  <c r="CR85" i="50"/>
  <c r="CS85" i="50"/>
  <c r="CT85" i="50"/>
  <c r="CU85" i="50"/>
  <c r="CV85" i="50"/>
  <c r="CW85" i="50"/>
  <c r="CN85" i="50"/>
  <c r="FS89" i="50"/>
  <c r="FR89" i="50"/>
  <c r="FQ89" i="50"/>
  <c r="FP89" i="50"/>
  <c r="FO89" i="50"/>
  <c r="FN89" i="50"/>
  <c r="FM89" i="50"/>
  <c r="FL89" i="50"/>
  <c r="FK89" i="50"/>
  <c r="FS88" i="50"/>
  <c r="FR88" i="50"/>
  <c r="FQ88" i="50"/>
  <c r="FP88" i="50"/>
  <c r="FO88" i="50"/>
  <c r="FN88" i="50"/>
  <c r="FM88" i="50"/>
  <c r="FL88" i="50"/>
  <c r="FK88" i="50"/>
  <c r="FS87" i="50"/>
  <c r="FR87" i="50"/>
  <c r="FQ87" i="50"/>
  <c r="FP87" i="50"/>
  <c r="FO87" i="50"/>
  <c r="FN87" i="50"/>
  <c r="FM87" i="50"/>
  <c r="FL87" i="50"/>
  <c r="FK87" i="50"/>
  <c r="FT86" i="50"/>
  <c r="FS86" i="50"/>
  <c r="FR86" i="50"/>
  <c r="FQ86" i="50"/>
  <c r="FP86" i="50"/>
  <c r="FO86" i="50"/>
  <c r="FN86" i="50"/>
  <c r="FM86" i="50"/>
  <c r="FL86" i="50"/>
  <c r="FK86" i="50"/>
  <c r="FT85" i="50"/>
  <c r="FS85" i="50"/>
  <c r="FR85" i="50"/>
  <c r="FQ85" i="50"/>
  <c r="FP85" i="50"/>
  <c r="FO85" i="50"/>
  <c r="FN85" i="50"/>
  <c r="FM85" i="50"/>
  <c r="FL85" i="50"/>
  <c r="FK85" i="50"/>
  <c r="FS111" i="50"/>
  <c r="FR111" i="50"/>
  <c r="FQ111" i="50"/>
  <c r="FP111" i="50"/>
  <c r="FO111" i="50"/>
  <c r="FN111" i="50"/>
  <c r="FM111" i="50"/>
  <c r="FL111" i="50"/>
  <c r="FK111" i="50"/>
  <c r="FS110" i="50"/>
  <c r="FR110" i="50"/>
  <c r="FQ110" i="50"/>
  <c r="FP110" i="50"/>
  <c r="FO110" i="50"/>
  <c r="FN110" i="50"/>
  <c r="FM110" i="50"/>
  <c r="FL110" i="50"/>
  <c r="FK110" i="50"/>
  <c r="FS109" i="50"/>
  <c r="FR109" i="50"/>
  <c r="FQ109" i="50"/>
  <c r="FP109" i="50"/>
  <c r="FO109" i="50"/>
  <c r="FN109" i="50"/>
  <c r="FM109" i="50"/>
  <c r="FL109" i="50"/>
  <c r="FK109" i="50"/>
  <c r="FT108" i="50"/>
  <c r="FS108" i="50"/>
  <c r="FR108" i="50"/>
  <c r="FQ108" i="50"/>
  <c r="FP108" i="50"/>
  <c r="FO108" i="50"/>
  <c r="FN108" i="50"/>
  <c r="FM108" i="50"/>
  <c r="FL108" i="50"/>
  <c r="FK108" i="50"/>
  <c r="FT107" i="50"/>
  <c r="FS107" i="50"/>
  <c r="FR107" i="50"/>
  <c r="FQ107" i="50"/>
  <c r="FP107" i="50"/>
  <c r="FO107" i="50"/>
  <c r="FN107" i="50"/>
  <c r="FM107" i="50"/>
  <c r="FL107" i="50"/>
  <c r="FK107" i="50"/>
  <c r="EO111" i="50"/>
  <c r="EN111" i="50"/>
  <c r="EM111" i="50"/>
  <c r="EL111" i="50"/>
  <c r="EK111" i="50"/>
  <c r="EJ111" i="50"/>
  <c r="EI111" i="50"/>
  <c r="EH111" i="50"/>
  <c r="EG111" i="50"/>
  <c r="EO110" i="50"/>
  <c r="EN110" i="50"/>
  <c r="EM110" i="50"/>
  <c r="EL110" i="50"/>
  <c r="EK110" i="50"/>
  <c r="EJ110" i="50"/>
  <c r="EI110" i="50"/>
  <c r="EH110" i="50"/>
  <c r="EG110" i="50"/>
  <c r="EO109" i="50"/>
  <c r="EN109" i="50"/>
  <c r="EM109" i="50"/>
  <c r="EL109" i="50"/>
  <c r="EK109" i="50"/>
  <c r="EJ109" i="50"/>
  <c r="EI109" i="50"/>
  <c r="EH109" i="50"/>
  <c r="EG109" i="50"/>
  <c r="EP108" i="50"/>
  <c r="EO108" i="50"/>
  <c r="EN108" i="50"/>
  <c r="EM108" i="50"/>
  <c r="EL108" i="50"/>
  <c r="EK108" i="50"/>
  <c r="EJ108" i="50"/>
  <c r="EI108" i="50"/>
  <c r="EH108" i="50"/>
  <c r="EG108" i="50"/>
  <c r="EP107" i="50"/>
  <c r="EO107" i="50"/>
  <c r="EN107" i="50"/>
  <c r="EM107" i="50"/>
  <c r="EL107" i="50"/>
  <c r="EK107" i="50"/>
  <c r="EJ107" i="50"/>
  <c r="EI107" i="50"/>
  <c r="EH107" i="50"/>
  <c r="EG107" i="50"/>
  <c r="FD111" i="50"/>
  <c r="FC111" i="50"/>
  <c r="FB111" i="50"/>
  <c r="FA111" i="50"/>
  <c r="EZ111" i="50"/>
  <c r="EY111" i="50"/>
  <c r="EX111" i="50"/>
  <c r="EW111" i="50"/>
  <c r="EV111" i="50"/>
  <c r="FD110" i="50"/>
  <c r="FC110" i="50"/>
  <c r="FB110" i="50"/>
  <c r="FA110" i="50"/>
  <c r="EZ110" i="50"/>
  <c r="EY110" i="50"/>
  <c r="EX110" i="50"/>
  <c r="EW110" i="50"/>
  <c r="EV110" i="50"/>
  <c r="FD109" i="50"/>
  <c r="FC109" i="50"/>
  <c r="FB109" i="50"/>
  <c r="FA109" i="50"/>
  <c r="EZ109" i="50"/>
  <c r="EY109" i="50"/>
  <c r="EX109" i="50"/>
  <c r="EW109" i="50"/>
  <c r="EV109" i="50"/>
  <c r="FE108" i="50"/>
  <c r="FD108" i="50"/>
  <c r="FC108" i="50"/>
  <c r="FB108" i="50"/>
  <c r="FA108" i="50"/>
  <c r="EZ108" i="50"/>
  <c r="EY108" i="50"/>
  <c r="EX108" i="50"/>
  <c r="EW108" i="50"/>
  <c r="EV108" i="50"/>
  <c r="FE107" i="50"/>
  <c r="FD107" i="50"/>
  <c r="FC107" i="50"/>
  <c r="FB107" i="50"/>
  <c r="FA107" i="50"/>
  <c r="EZ107" i="50"/>
  <c r="EY107" i="50"/>
  <c r="EX107" i="50"/>
  <c r="EW107" i="50"/>
  <c r="EV107" i="50"/>
  <c r="FD89" i="50"/>
  <c r="FC89" i="50"/>
  <c r="FB89" i="50"/>
  <c r="FA89" i="50"/>
  <c r="EZ89" i="50"/>
  <c r="EY89" i="50"/>
  <c r="EX89" i="50"/>
  <c r="EW89" i="50"/>
  <c r="EV89" i="50"/>
  <c r="FD88" i="50"/>
  <c r="FC88" i="50"/>
  <c r="FB88" i="50"/>
  <c r="FA88" i="50"/>
  <c r="EZ88" i="50"/>
  <c r="EY88" i="50"/>
  <c r="EX88" i="50"/>
  <c r="EW88" i="50"/>
  <c r="EV88" i="50"/>
  <c r="FD87" i="50"/>
  <c r="FC87" i="50"/>
  <c r="FB87" i="50"/>
  <c r="FA87" i="50"/>
  <c r="EZ87" i="50"/>
  <c r="EY87" i="50"/>
  <c r="EX87" i="50"/>
  <c r="EW87" i="50"/>
  <c r="EV87" i="50"/>
  <c r="FE86" i="50"/>
  <c r="FD86" i="50"/>
  <c r="FC86" i="50"/>
  <c r="FB86" i="50"/>
  <c r="FA86" i="50"/>
  <c r="EZ86" i="50"/>
  <c r="EY86" i="50"/>
  <c r="EX86" i="50"/>
  <c r="EW86" i="50"/>
  <c r="EV86" i="50"/>
  <c r="FE85" i="50"/>
  <c r="FD85" i="50"/>
  <c r="FC85" i="50"/>
  <c r="FB85" i="50"/>
  <c r="FA85" i="50"/>
  <c r="EZ85" i="50"/>
  <c r="EY85" i="50"/>
  <c r="EX85" i="50"/>
  <c r="EW85" i="50"/>
  <c r="EV85" i="50"/>
  <c r="EO89" i="50"/>
  <c r="EN89" i="50"/>
  <c r="EM89" i="50"/>
  <c r="EL89" i="50"/>
  <c r="EK89" i="50"/>
  <c r="EJ89" i="50"/>
  <c r="EI89" i="50"/>
  <c r="EH89" i="50"/>
  <c r="EG89" i="50"/>
  <c r="EO88" i="50"/>
  <c r="EN88" i="50"/>
  <c r="EM88" i="50"/>
  <c r="EL88" i="50"/>
  <c r="EK88" i="50"/>
  <c r="EJ88" i="50"/>
  <c r="EI88" i="50"/>
  <c r="EH88" i="50"/>
  <c r="EG88" i="50"/>
  <c r="EO87" i="50"/>
  <c r="EN87" i="50"/>
  <c r="EM87" i="50"/>
  <c r="EL87" i="50"/>
  <c r="EK87" i="50"/>
  <c r="EJ87" i="50"/>
  <c r="EI87" i="50"/>
  <c r="EH87" i="50"/>
  <c r="EG87" i="50"/>
  <c r="EP86" i="50"/>
  <c r="EO86" i="50"/>
  <c r="EN86" i="50"/>
  <c r="EM86" i="50"/>
  <c r="EL86" i="50"/>
  <c r="EK86" i="50"/>
  <c r="EJ86" i="50"/>
  <c r="EI86" i="50"/>
  <c r="EH86" i="50"/>
  <c r="EG86" i="50"/>
  <c r="EP85" i="50"/>
  <c r="EO85" i="50"/>
  <c r="EN85" i="50"/>
  <c r="EM85" i="50"/>
  <c r="EL85" i="50"/>
  <c r="EK85" i="50"/>
  <c r="EJ85" i="50"/>
  <c r="EI85" i="50"/>
  <c r="EH85" i="50"/>
  <c r="EG85" i="50"/>
  <c r="CG89" i="50"/>
  <c r="CF89" i="50"/>
  <c r="CE89" i="50"/>
  <c r="CD89" i="50"/>
  <c r="CC89" i="50"/>
  <c r="CB89" i="50"/>
  <c r="CA89" i="50"/>
  <c r="BZ89" i="50"/>
  <c r="BY89" i="50"/>
  <c r="CG88" i="50"/>
  <c r="CF88" i="50"/>
  <c r="CE88" i="50"/>
  <c r="CD88" i="50"/>
  <c r="CC88" i="50"/>
  <c r="CB88" i="50"/>
  <c r="CA88" i="50"/>
  <c r="BZ88" i="50"/>
  <c r="BY88" i="50"/>
  <c r="CG87" i="50"/>
  <c r="CF87" i="50"/>
  <c r="CE87" i="50"/>
  <c r="CD87" i="50"/>
  <c r="CC87" i="50"/>
  <c r="CB87" i="50"/>
  <c r="CA87" i="50"/>
  <c r="BZ87" i="50"/>
  <c r="BY87" i="50"/>
  <c r="CH86" i="50"/>
  <c r="CG86" i="50"/>
  <c r="CF86" i="50"/>
  <c r="CE86" i="50"/>
  <c r="CD86" i="50"/>
  <c r="CC86" i="50"/>
  <c r="CB86" i="50"/>
  <c r="CA86" i="50"/>
  <c r="BZ86" i="50"/>
  <c r="BY86" i="50"/>
  <c r="CH85" i="50"/>
  <c r="CG85" i="50"/>
  <c r="CF85" i="50"/>
  <c r="CE85" i="50"/>
  <c r="CD85" i="50"/>
  <c r="CC85" i="50"/>
  <c r="CB85" i="50"/>
  <c r="CA85" i="50"/>
  <c r="BZ85" i="50"/>
  <c r="BY85" i="50"/>
  <c r="CG111" i="50"/>
  <c r="CF111" i="50"/>
  <c r="CE111" i="50"/>
  <c r="CD111" i="50"/>
  <c r="CC111" i="50"/>
  <c r="CB111" i="50"/>
  <c r="CA111" i="50"/>
  <c r="BZ111" i="50"/>
  <c r="BY111" i="50"/>
  <c r="CG110" i="50"/>
  <c r="CF110" i="50"/>
  <c r="CE110" i="50"/>
  <c r="CD110" i="50"/>
  <c r="CC110" i="50"/>
  <c r="CB110" i="50"/>
  <c r="CA110" i="50"/>
  <c r="BZ110" i="50"/>
  <c r="BY110" i="50"/>
  <c r="CG109" i="50"/>
  <c r="CF109" i="50"/>
  <c r="CE109" i="50"/>
  <c r="CD109" i="50"/>
  <c r="CC109" i="50"/>
  <c r="CB109" i="50"/>
  <c r="CA109" i="50"/>
  <c r="BZ109" i="50"/>
  <c r="BY109" i="50"/>
  <c r="CH108" i="50"/>
  <c r="CG108" i="50"/>
  <c r="CF108" i="50"/>
  <c r="CE108" i="50"/>
  <c r="CD108" i="50"/>
  <c r="CC108" i="50"/>
  <c r="CB108" i="50"/>
  <c r="CA108" i="50"/>
  <c r="BZ108" i="50"/>
  <c r="BY108" i="50"/>
  <c r="CH107" i="50"/>
  <c r="CG107" i="50"/>
  <c r="CF107" i="50"/>
  <c r="CE107" i="50"/>
  <c r="CD107" i="50"/>
  <c r="CC107" i="50"/>
  <c r="CB107" i="50"/>
  <c r="CA107" i="50"/>
  <c r="BZ107" i="50"/>
  <c r="BY107" i="50"/>
  <c r="BQ111" i="50"/>
  <c r="BP111" i="50"/>
  <c r="BO111" i="50"/>
  <c r="BN111" i="50"/>
  <c r="BM111" i="50"/>
  <c r="BL111" i="50"/>
  <c r="BK111" i="50"/>
  <c r="BJ111" i="50"/>
  <c r="BI111" i="50"/>
  <c r="BQ110" i="50"/>
  <c r="BP110" i="50"/>
  <c r="BO110" i="50"/>
  <c r="BN110" i="50"/>
  <c r="BM110" i="50"/>
  <c r="BL110" i="50"/>
  <c r="BK110" i="50"/>
  <c r="BJ110" i="50"/>
  <c r="BI110" i="50"/>
  <c r="BQ109" i="50"/>
  <c r="BP109" i="50"/>
  <c r="BO109" i="50"/>
  <c r="BN109" i="50"/>
  <c r="BM109" i="50"/>
  <c r="BL109" i="50"/>
  <c r="BK109" i="50"/>
  <c r="BJ109" i="50"/>
  <c r="BI109" i="50"/>
  <c r="BR108" i="50"/>
  <c r="BQ108" i="50"/>
  <c r="BP108" i="50"/>
  <c r="BO108" i="50"/>
  <c r="BN108" i="50"/>
  <c r="BM108" i="50"/>
  <c r="BL108" i="50"/>
  <c r="BK108" i="50"/>
  <c r="BJ108" i="50"/>
  <c r="BI108" i="50"/>
  <c r="BR107" i="50"/>
  <c r="BQ107" i="50"/>
  <c r="BP107" i="50"/>
  <c r="BO107" i="50"/>
  <c r="BN107" i="50"/>
  <c r="BM107" i="50"/>
  <c r="BL107" i="50"/>
  <c r="BK107" i="50"/>
  <c r="BJ107" i="50"/>
  <c r="BI107" i="50"/>
  <c r="BA111" i="50"/>
  <c r="AZ111" i="50"/>
  <c r="AY111" i="50"/>
  <c r="AX111" i="50"/>
  <c r="AW111" i="50"/>
  <c r="AV111" i="50"/>
  <c r="AU111" i="50"/>
  <c r="AT111" i="50"/>
  <c r="AS111" i="50"/>
  <c r="BA110" i="50"/>
  <c r="AZ110" i="50"/>
  <c r="AY110" i="50"/>
  <c r="AX110" i="50"/>
  <c r="AW110" i="50"/>
  <c r="AV110" i="50"/>
  <c r="AU110" i="50"/>
  <c r="AT110" i="50"/>
  <c r="AS110" i="50"/>
  <c r="BA109" i="50"/>
  <c r="AZ109" i="50"/>
  <c r="AY109" i="50"/>
  <c r="AX109" i="50"/>
  <c r="AW109" i="50"/>
  <c r="AV109" i="50"/>
  <c r="AU109" i="50"/>
  <c r="AT109" i="50"/>
  <c r="AS109" i="50"/>
  <c r="BB108" i="50"/>
  <c r="BA108" i="50"/>
  <c r="AZ108" i="50"/>
  <c r="AY108" i="50"/>
  <c r="AX108" i="50"/>
  <c r="AW108" i="50"/>
  <c r="AV108" i="50"/>
  <c r="AU108" i="50"/>
  <c r="AT108" i="50"/>
  <c r="AS108" i="50"/>
  <c r="BB107" i="50"/>
  <c r="BA107" i="50"/>
  <c r="AZ107" i="50"/>
  <c r="AY107" i="50"/>
  <c r="AX107" i="50"/>
  <c r="AW107" i="50"/>
  <c r="AV107" i="50"/>
  <c r="AU107" i="50"/>
  <c r="AT107" i="50"/>
  <c r="AS107" i="50"/>
  <c r="BQ89" i="50"/>
  <c r="BP89" i="50"/>
  <c r="BO89" i="50"/>
  <c r="BN89" i="50"/>
  <c r="BM89" i="50"/>
  <c r="BL89" i="50"/>
  <c r="BK89" i="50"/>
  <c r="BJ89" i="50"/>
  <c r="BI89" i="50"/>
  <c r="BQ88" i="50"/>
  <c r="BP88" i="50"/>
  <c r="BO88" i="50"/>
  <c r="BN88" i="50"/>
  <c r="BM88" i="50"/>
  <c r="BL88" i="50"/>
  <c r="BK88" i="50"/>
  <c r="BJ88" i="50"/>
  <c r="BI88" i="50"/>
  <c r="BQ87" i="50"/>
  <c r="BP87" i="50"/>
  <c r="BO87" i="50"/>
  <c r="BN87" i="50"/>
  <c r="BM87" i="50"/>
  <c r="BL87" i="50"/>
  <c r="BK87" i="50"/>
  <c r="BJ87" i="50"/>
  <c r="BI87" i="50"/>
  <c r="BR86" i="50"/>
  <c r="BQ86" i="50"/>
  <c r="BP86" i="50"/>
  <c r="BO86" i="50"/>
  <c r="BN86" i="50"/>
  <c r="BM86" i="50"/>
  <c r="BL86" i="50"/>
  <c r="BK86" i="50"/>
  <c r="BJ86" i="50"/>
  <c r="BI86" i="50"/>
  <c r="BR85" i="50"/>
  <c r="BQ85" i="50"/>
  <c r="BP85" i="50"/>
  <c r="BO85" i="50"/>
  <c r="BN85" i="50"/>
  <c r="BM85" i="50"/>
  <c r="BL85" i="50"/>
  <c r="BK85" i="50"/>
  <c r="BJ85" i="50"/>
  <c r="BI85" i="50"/>
  <c r="AS87" i="50"/>
  <c r="AT87" i="50"/>
  <c r="AU87" i="50"/>
  <c r="AV87" i="50"/>
  <c r="AW87" i="50"/>
  <c r="AX87" i="50"/>
  <c r="AY87" i="50"/>
  <c r="AZ87" i="50"/>
  <c r="BA87" i="50"/>
  <c r="AS88" i="50"/>
  <c r="AT88" i="50"/>
  <c r="AU88" i="50"/>
  <c r="AV88" i="50"/>
  <c r="AW88" i="50"/>
  <c r="AX88" i="50"/>
  <c r="AY88" i="50"/>
  <c r="AZ88" i="50"/>
  <c r="BA88" i="50"/>
  <c r="AS89" i="50"/>
  <c r="AT89" i="50"/>
  <c r="AU89" i="50"/>
  <c r="AV89" i="50"/>
  <c r="AW89" i="50"/>
  <c r="AX89" i="50"/>
  <c r="AY89" i="50"/>
  <c r="AZ89" i="50"/>
  <c r="BA89" i="50"/>
  <c r="AS86" i="50"/>
  <c r="AT86" i="50"/>
  <c r="AU86" i="50"/>
  <c r="AV86" i="50"/>
  <c r="AW86" i="50"/>
  <c r="AX86" i="50"/>
  <c r="AY86" i="50"/>
  <c r="AZ86" i="50"/>
  <c r="BA86" i="50"/>
  <c r="BB86" i="50"/>
  <c r="AT85" i="50"/>
  <c r="AU85" i="50"/>
  <c r="AV85" i="50"/>
  <c r="AW85" i="50"/>
  <c r="AX85" i="50"/>
  <c r="AY85" i="50"/>
  <c r="AZ85" i="50"/>
  <c r="BA85" i="50"/>
  <c r="BB85" i="50"/>
  <c r="AS85" i="50"/>
  <c r="AD86" i="50"/>
  <c r="AE86" i="50"/>
  <c r="AD87" i="50"/>
  <c r="AE87" i="50"/>
  <c r="AD88" i="50"/>
  <c r="AE88" i="50"/>
  <c r="AD89" i="50"/>
  <c r="AE89" i="50"/>
  <c r="AE85" i="50"/>
  <c r="AD85" i="50"/>
  <c r="Z86" i="50"/>
  <c r="AA86" i="50"/>
  <c r="Z87" i="50"/>
  <c r="AA87" i="50"/>
  <c r="Z88" i="50"/>
  <c r="AA88" i="50"/>
  <c r="Z89" i="50"/>
  <c r="AA89" i="50"/>
  <c r="AA85" i="50"/>
  <c r="Z85" i="50"/>
  <c r="CA158" i="18"/>
  <c r="BZ158" i="18"/>
  <c r="BY158" i="18"/>
  <c r="BX158" i="18"/>
  <c r="BW158" i="18"/>
  <c r="BV158" i="18"/>
  <c r="BU158" i="18"/>
  <c r="BT158" i="18"/>
  <c r="BS158" i="18"/>
  <c r="CA157" i="18"/>
  <c r="BZ157" i="18"/>
  <c r="BY157" i="18"/>
  <c r="BX157" i="18"/>
  <c r="BW157" i="18"/>
  <c r="BV157" i="18"/>
  <c r="BU157" i="18"/>
  <c r="BT157" i="18"/>
  <c r="BS157" i="18"/>
  <c r="CA156" i="18"/>
  <c r="BZ156" i="18"/>
  <c r="BY156" i="18"/>
  <c r="BX156" i="18"/>
  <c r="BW156" i="18"/>
  <c r="BV156" i="18"/>
  <c r="BU156" i="18"/>
  <c r="BT156" i="18"/>
  <c r="BS156" i="18"/>
  <c r="CB155" i="18"/>
  <c r="CA155" i="18"/>
  <c r="BZ155" i="18"/>
  <c r="BY155" i="18"/>
  <c r="BX155" i="18"/>
  <c r="BW155" i="18"/>
  <c r="BV155" i="18"/>
  <c r="BU155" i="18"/>
  <c r="BT155" i="18"/>
  <c r="BS155" i="18"/>
  <c r="CP158" i="18"/>
  <c r="CO158" i="18"/>
  <c r="CN158" i="18"/>
  <c r="CM158" i="18"/>
  <c r="CL158" i="18"/>
  <c r="CK158" i="18"/>
  <c r="CJ158" i="18"/>
  <c r="CI158" i="18"/>
  <c r="CH158" i="18"/>
  <c r="CP157" i="18"/>
  <c r="CO157" i="18"/>
  <c r="CN157" i="18"/>
  <c r="CM157" i="18"/>
  <c r="CL157" i="18"/>
  <c r="CK157" i="18"/>
  <c r="CJ157" i="18"/>
  <c r="CI157" i="18"/>
  <c r="CH157" i="18"/>
  <c r="CP156" i="18"/>
  <c r="CO156" i="18"/>
  <c r="CN156" i="18"/>
  <c r="CM156" i="18"/>
  <c r="CL156" i="18"/>
  <c r="CK156" i="18"/>
  <c r="CJ156" i="18"/>
  <c r="CI156" i="18"/>
  <c r="CH156" i="18"/>
  <c r="CQ155" i="18"/>
  <c r="CP155" i="18"/>
  <c r="CO155" i="18"/>
  <c r="CN155" i="18"/>
  <c r="CM155" i="18"/>
  <c r="CL155" i="18"/>
  <c r="CK155" i="18"/>
  <c r="CJ155" i="18"/>
  <c r="CI155" i="18"/>
  <c r="CH155" i="18"/>
  <c r="CP136" i="18"/>
  <c r="CO136" i="18"/>
  <c r="CN136" i="18"/>
  <c r="CM136" i="18"/>
  <c r="CL136" i="18"/>
  <c r="CK136" i="18"/>
  <c r="CJ136" i="18"/>
  <c r="CI136" i="18"/>
  <c r="CH136" i="18"/>
  <c r="CP135" i="18"/>
  <c r="CO135" i="18"/>
  <c r="CN135" i="18"/>
  <c r="CM135" i="18"/>
  <c r="CL135" i="18"/>
  <c r="CK135" i="18"/>
  <c r="CJ135" i="18"/>
  <c r="CI135" i="18"/>
  <c r="CH135" i="18"/>
  <c r="CP134" i="18"/>
  <c r="CO134" i="18"/>
  <c r="CN134" i="18"/>
  <c r="CM134" i="18"/>
  <c r="CL134" i="18"/>
  <c r="CK134" i="18"/>
  <c r="CJ134" i="18"/>
  <c r="CI134" i="18"/>
  <c r="CH134" i="18"/>
  <c r="CQ133" i="18"/>
  <c r="CP133" i="18"/>
  <c r="CO133" i="18"/>
  <c r="CN133" i="18"/>
  <c r="CM133" i="18"/>
  <c r="CL133" i="18"/>
  <c r="CK133" i="18"/>
  <c r="CJ133" i="18"/>
  <c r="CI133" i="18"/>
  <c r="CH133" i="18"/>
  <c r="BS134" i="18"/>
  <c r="BT134" i="18"/>
  <c r="BU134" i="18"/>
  <c r="BV134" i="18"/>
  <c r="BW134" i="18"/>
  <c r="BX134" i="18"/>
  <c r="BY134" i="18"/>
  <c r="BZ134" i="18"/>
  <c r="CA134" i="18"/>
  <c r="BS135" i="18"/>
  <c r="BT135" i="18"/>
  <c r="BU135" i="18"/>
  <c r="BV135" i="18"/>
  <c r="BW135" i="18"/>
  <c r="BX135" i="18"/>
  <c r="BY135" i="18"/>
  <c r="BZ135" i="18"/>
  <c r="CA135" i="18"/>
  <c r="BS136" i="18"/>
  <c r="BT136" i="18"/>
  <c r="BU136" i="18"/>
  <c r="BV136" i="18"/>
  <c r="BW136" i="18"/>
  <c r="BX136" i="18"/>
  <c r="BY136" i="18"/>
  <c r="BZ136" i="18"/>
  <c r="CA136" i="18"/>
  <c r="BT133" i="18"/>
  <c r="BU133" i="18"/>
  <c r="BV133" i="18"/>
  <c r="BW133" i="18"/>
  <c r="BX133" i="18"/>
  <c r="BY133" i="18"/>
  <c r="BZ133" i="18"/>
  <c r="CA133" i="18"/>
  <c r="CB133" i="18"/>
  <c r="BS133" i="18"/>
  <c r="BL158" i="18"/>
  <c r="BK158" i="18"/>
  <c r="BJ158" i="18"/>
  <c r="BI158" i="18"/>
  <c r="BH158" i="18"/>
  <c r="BG158" i="18"/>
  <c r="BF158" i="18"/>
  <c r="BE158" i="18"/>
  <c r="BD158" i="18"/>
  <c r="BL157" i="18"/>
  <c r="BK157" i="18"/>
  <c r="BJ157" i="18"/>
  <c r="BI157" i="18"/>
  <c r="BH157" i="18"/>
  <c r="BG157" i="18"/>
  <c r="BF157" i="18"/>
  <c r="BE157" i="18"/>
  <c r="BD157" i="18"/>
  <c r="BL156" i="18"/>
  <c r="BK156" i="18"/>
  <c r="BJ156" i="18"/>
  <c r="BI156" i="18"/>
  <c r="BH156" i="18"/>
  <c r="BG156" i="18"/>
  <c r="BF156" i="18"/>
  <c r="BE156" i="18"/>
  <c r="BD156" i="18"/>
  <c r="BM155" i="18"/>
  <c r="BL155" i="18"/>
  <c r="BK155" i="18"/>
  <c r="BJ155" i="18"/>
  <c r="BI155" i="18"/>
  <c r="BH155" i="18"/>
  <c r="BG155" i="18"/>
  <c r="BF155" i="18"/>
  <c r="BE155" i="18"/>
  <c r="BD155" i="18"/>
  <c r="AW158" i="18"/>
  <c r="AV158" i="18"/>
  <c r="AU158" i="18"/>
  <c r="AT158" i="18"/>
  <c r="AS158" i="18"/>
  <c r="AR158" i="18"/>
  <c r="AQ158" i="18"/>
  <c r="AP158" i="18"/>
  <c r="AO158" i="18"/>
  <c r="AW157" i="18"/>
  <c r="AV157" i="18"/>
  <c r="AU157" i="18"/>
  <c r="AT157" i="18"/>
  <c r="AS157" i="18"/>
  <c r="AR157" i="18"/>
  <c r="AQ157" i="18"/>
  <c r="AP157" i="18"/>
  <c r="AO157" i="18"/>
  <c r="AW156" i="18"/>
  <c r="AV156" i="18"/>
  <c r="AU156" i="18"/>
  <c r="AT156" i="18"/>
  <c r="AS156" i="18"/>
  <c r="AR156" i="18"/>
  <c r="AQ156" i="18"/>
  <c r="AP156" i="18"/>
  <c r="AO156" i="18"/>
  <c r="AX155" i="18"/>
  <c r="AW155" i="18"/>
  <c r="AV155" i="18"/>
  <c r="AU155" i="18"/>
  <c r="AT155" i="18"/>
  <c r="AS155" i="18"/>
  <c r="AR155" i="18"/>
  <c r="AQ155" i="18"/>
  <c r="AP155" i="18"/>
  <c r="AO155" i="18"/>
  <c r="BL136" i="18"/>
  <c r="BK136" i="18"/>
  <c r="BJ136" i="18"/>
  <c r="BI136" i="18"/>
  <c r="BH136" i="18"/>
  <c r="BG136" i="18"/>
  <c r="BF136" i="18"/>
  <c r="BE136" i="18"/>
  <c r="BD136" i="18"/>
  <c r="BL135" i="18"/>
  <c r="BK135" i="18"/>
  <c r="BJ135" i="18"/>
  <c r="BI135" i="18"/>
  <c r="BH135" i="18"/>
  <c r="BG135" i="18"/>
  <c r="BF135" i="18"/>
  <c r="BE135" i="18"/>
  <c r="BD135" i="18"/>
  <c r="BL134" i="18"/>
  <c r="BK134" i="18"/>
  <c r="BJ134" i="18"/>
  <c r="BI134" i="18"/>
  <c r="BH134" i="18"/>
  <c r="BG134" i="18"/>
  <c r="BF134" i="18"/>
  <c r="BE134" i="18"/>
  <c r="BD134" i="18"/>
  <c r="BM133" i="18"/>
  <c r="BL133" i="18"/>
  <c r="BK133" i="18"/>
  <c r="BJ133" i="18"/>
  <c r="BI133" i="18"/>
  <c r="BH133" i="18"/>
  <c r="BG133" i="18"/>
  <c r="BF133" i="18"/>
  <c r="BE133" i="18"/>
  <c r="BD133" i="18"/>
  <c r="AO134" i="18"/>
  <c r="AP134" i="18"/>
  <c r="AQ134" i="18"/>
  <c r="AR134" i="18"/>
  <c r="AS134" i="18"/>
  <c r="AT134" i="18"/>
  <c r="AU134" i="18"/>
  <c r="AV134" i="18"/>
  <c r="AW134" i="18"/>
  <c r="AO135" i="18"/>
  <c r="AP135" i="18"/>
  <c r="AQ135" i="18"/>
  <c r="AR135" i="18"/>
  <c r="AS135" i="18"/>
  <c r="AT135" i="18"/>
  <c r="AU135" i="18"/>
  <c r="AV135" i="18"/>
  <c r="AW135" i="18"/>
  <c r="AO136" i="18"/>
  <c r="AP136" i="18"/>
  <c r="AQ136" i="18"/>
  <c r="AR136" i="18"/>
  <c r="AS136" i="18"/>
  <c r="AT136" i="18"/>
  <c r="AU136" i="18"/>
  <c r="AV136" i="18"/>
  <c r="AW136" i="18"/>
  <c r="AP133" i="18"/>
  <c r="AQ133" i="18"/>
  <c r="AR133" i="18"/>
  <c r="AS133" i="18"/>
  <c r="AT133" i="18"/>
  <c r="AU133" i="18"/>
  <c r="AV133" i="18"/>
  <c r="AW133" i="18"/>
  <c r="AX133" i="18"/>
  <c r="AO133" i="18"/>
  <c r="M158" i="18"/>
  <c r="L158" i="18"/>
  <c r="K158" i="18"/>
  <c r="J158" i="18"/>
  <c r="I158" i="18"/>
  <c r="H158" i="18"/>
  <c r="G158" i="18"/>
  <c r="F158" i="18"/>
  <c r="E158" i="18"/>
  <c r="M157" i="18"/>
  <c r="L157" i="18"/>
  <c r="K157" i="18"/>
  <c r="J157" i="18"/>
  <c r="I157" i="18"/>
  <c r="H157" i="18"/>
  <c r="G157" i="18"/>
  <c r="F157" i="18"/>
  <c r="E157" i="18"/>
  <c r="M156" i="18"/>
  <c r="L156" i="18"/>
  <c r="K156" i="18"/>
  <c r="J156" i="18"/>
  <c r="I156" i="18"/>
  <c r="H156" i="18"/>
  <c r="G156" i="18"/>
  <c r="F156" i="18"/>
  <c r="E156" i="18"/>
  <c r="N155" i="18"/>
  <c r="M155" i="18"/>
  <c r="L155" i="18"/>
  <c r="K155" i="18"/>
  <c r="J155" i="18"/>
  <c r="I155" i="18"/>
  <c r="H155" i="18"/>
  <c r="G155" i="18"/>
  <c r="F155" i="18"/>
  <c r="E155" i="18"/>
  <c r="E134" i="18"/>
  <c r="F134" i="18"/>
  <c r="G134" i="18"/>
  <c r="H134" i="18"/>
  <c r="I134" i="18"/>
  <c r="J134" i="18"/>
  <c r="K134" i="18"/>
  <c r="L134" i="18"/>
  <c r="M134" i="18"/>
  <c r="E135" i="18"/>
  <c r="F135" i="18"/>
  <c r="G135" i="18"/>
  <c r="H135" i="18"/>
  <c r="I135" i="18"/>
  <c r="J135" i="18"/>
  <c r="K135" i="18"/>
  <c r="L135" i="18"/>
  <c r="M135" i="18"/>
  <c r="E136" i="18"/>
  <c r="F136" i="18"/>
  <c r="G136" i="18"/>
  <c r="H136" i="18"/>
  <c r="I136" i="18"/>
  <c r="J136" i="18"/>
  <c r="K136" i="18"/>
  <c r="L136" i="18"/>
  <c r="M136" i="18"/>
  <c r="F133" i="18"/>
  <c r="G133" i="18"/>
  <c r="H133" i="18"/>
  <c r="I133" i="18"/>
  <c r="J133" i="18"/>
  <c r="K133" i="18"/>
  <c r="L133" i="18"/>
  <c r="M133" i="18"/>
  <c r="N133" i="18"/>
  <c r="E133" i="18"/>
  <c r="CA111" i="18"/>
  <c r="BZ111" i="18"/>
  <c r="BY111" i="18"/>
  <c r="BX111" i="18"/>
  <c r="BW111" i="18"/>
  <c r="BV111" i="18"/>
  <c r="BU111" i="18"/>
  <c r="BT111" i="18"/>
  <c r="BS111" i="18"/>
  <c r="CA110" i="18"/>
  <c r="BZ110" i="18"/>
  <c r="BY110" i="18"/>
  <c r="BX110" i="18"/>
  <c r="BW110" i="18"/>
  <c r="BV110" i="18"/>
  <c r="BU110" i="18"/>
  <c r="BT110" i="18"/>
  <c r="BS110" i="18"/>
  <c r="CA109" i="18"/>
  <c r="BZ109" i="18"/>
  <c r="BY109" i="18"/>
  <c r="BX109" i="18"/>
  <c r="BW109" i="18"/>
  <c r="BV109" i="18"/>
  <c r="BU109" i="18"/>
  <c r="BT109" i="18"/>
  <c r="BS109" i="18"/>
  <c r="CB108" i="18"/>
  <c r="CA108" i="18"/>
  <c r="BZ108" i="18"/>
  <c r="BY108" i="18"/>
  <c r="BX108" i="18"/>
  <c r="BW108" i="18"/>
  <c r="BV108" i="18"/>
  <c r="BU108" i="18"/>
  <c r="BT108" i="18"/>
  <c r="BS108" i="18"/>
  <c r="CB107" i="18"/>
  <c r="CA107" i="18"/>
  <c r="BZ107" i="18"/>
  <c r="BY107" i="18"/>
  <c r="BX107" i="18"/>
  <c r="BW107" i="18"/>
  <c r="BV107" i="18"/>
  <c r="BU107" i="18"/>
  <c r="BT107" i="18"/>
  <c r="BS107" i="18"/>
  <c r="CP111" i="18"/>
  <c r="CO111" i="18"/>
  <c r="CN111" i="18"/>
  <c r="CM111" i="18"/>
  <c r="CL111" i="18"/>
  <c r="CK111" i="18"/>
  <c r="CJ111" i="18"/>
  <c r="CI111" i="18"/>
  <c r="CH111" i="18"/>
  <c r="CP110" i="18"/>
  <c r="CO110" i="18"/>
  <c r="CN110" i="18"/>
  <c r="CM110" i="18"/>
  <c r="CL110" i="18"/>
  <c r="CK110" i="18"/>
  <c r="CJ110" i="18"/>
  <c r="CI110" i="18"/>
  <c r="CH110" i="18"/>
  <c r="CP109" i="18"/>
  <c r="CO109" i="18"/>
  <c r="CN109" i="18"/>
  <c r="CM109" i="18"/>
  <c r="CL109" i="18"/>
  <c r="CK109" i="18"/>
  <c r="CJ109" i="18"/>
  <c r="CI109" i="18"/>
  <c r="CH109" i="18"/>
  <c r="CQ108" i="18"/>
  <c r="CP108" i="18"/>
  <c r="CO108" i="18"/>
  <c r="CN108" i="18"/>
  <c r="CM108" i="18"/>
  <c r="CL108" i="18"/>
  <c r="CK108" i="18"/>
  <c r="CJ108" i="18"/>
  <c r="CI108" i="18"/>
  <c r="CH108" i="18"/>
  <c r="CQ107" i="18"/>
  <c r="CP107" i="18"/>
  <c r="CO107" i="18"/>
  <c r="CN107" i="18"/>
  <c r="CM107" i="18"/>
  <c r="CL107" i="18"/>
  <c r="CK107" i="18"/>
  <c r="CJ107" i="18"/>
  <c r="CI107" i="18"/>
  <c r="CH107" i="18"/>
  <c r="CP89" i="18"/>
  <c r="CO89" i="18"/>
  <c r="CN89" i="18"/>
  <c r="CM89" i="18"/>
  <c r="CL89" i="18"/>
  <c r="CK89" i="18"/>
  <c r="CJ89" i="18"/>
  <c r="CI89" i="18"/>
  <c r="CH89" i="18"/>
  <c r="CP88" i="18"/>
  <c r="CO88" i="18"/>
  <c r="CN88" i="18"/>
  <c r="CM88" i="18"/>
  <c r="CL88" i="18"/>
  <c r="CK88" i="18"/>
  <c r="CJ88" i="18"/>
  <c r="CI88" i="18"/>
  <c r="CH88" i="18"/>
  <c r="CP87" i="18"/>
  <c r="CO87" i="18"/>
  <c r="CN87" i="18"/>
  <c r="CM87" i="18"/>
  <c r="CL87" i="18"/>
  <c r="CK87" i="18"/>
  <c r="CJ87" i="18"/>
  <c r="CI87" i="18"/>
  <c r="CH87" i="18"/>
  <c r="CQ86" i="18"/>
  <c r="CP86" i="18"/>
  <c r="CO86" i="18"/>
  <c r="CN86" i="18"/>
  <c r="CM86" i="18"/>
  <c r="CL86" i="18"/>
  <c r="CK86" i="18"/>
  <c r="CJ86" i="18"/>
  <c r="CI86" i="18"/>
  <c r="CH86" i="18"/>
  <c r="CQ85" i="18"/>
  <c r="CP85" i="18"/>
  <c r="CO85" i="18"/>
  <c r="CN85" i="18"/>
  <c r="CM85" i="18"/>
  <c r="CL85" i="18"/>
  <c r="CK85" i="18"/>
  <c r="CJ85" i="18"/>
  <c r="CI85" i="18"/>
  <c r="CH85" i="18"/>
  <c r="BS87" i="18"/>
  <c r="BT87" i="18"/>
  <c r="BU87" i="18"/>
  <c r="BV87" i="18"/>
  <c r="BW87" i="18"/>
  <c r="BX87" i="18"/>
  <c r="BY87" i="18"/>
  <c r="BZ87" i="18"/>
  <c r="CA87" i="18"/>
  <c r="BS88" i="18"/>
  <c r="BT88" i="18"/>
  <c r="BU88" i="18"/>
  <c r="BV88" i="18"/>
  <c r="BW88" i="18"/>
  <c r="BX88" i="18"/>
  <c r="BY88" i="18"/>
  <c r="BZ88" i="18"/>
  <c r="CA88" i="18"/>
  <c r="BS89" i="18"/>
  <c r="BT89" i="18"/>
  <c r="BU89" i="18"/>
  <c r="BV89" i="18"/>
  <c r="BW89" i="18"/>
  <c r="BX89" i="18"/>
  <c r="BY89" i="18"/>
  <c r="BZ89" i="18"/>
  <c r="CA89" i="18"/>
  <c r="BS86" i="18"/>
  <c r="BT86" i="18"/>
  <c r="BU86" i="18"/>
  <c r="BV86" i="18"/>
  <c r="BW86" i="18"/>
  <c r="BX86" i="18"/>
  <c r="BY86" i="18"/>
  <c r="BZ86" i="18"/>
  <c r="CA86" i="18"/>
  <c r="CB86" i="18"/>
  <c r="BT85" i="18"/>
  <c r="BU85" i="18"/>
  <c r="BV85" i="18"/>
  <c r="BW85" i="18"/>
  <c r="BX85" i="18"/>
  <c r="BY85" i="18"/>
  <c r="BZ85" i="18"/>
  <c r="CA85" i="18"/>
  <c r="CB85" i="18"/>
  <c r="BS85" i="18"/>
  <c r="BL111" i="18"/>
  <c r="BK111" i="18"/>
  <c r="BJ111" i="18"/>
  <c r="BI111" i="18"/>
  <c r="BH111" i="18"/>
  <c r="BG111" i="18"/>
  <c r="BF111" i="18"/>
  <c r="BE111" i="18"/>
  <c r="BD111" i="18"/>
  <c r="BL110" i="18"/>
  <c r="BK110" i="18"/>
  <c r="BJ110" i="18"/>
  <c r="BI110" i="18"/>
  <c r="BH110" i="18"/>
  <c r="BG110" i="18"/>
  <c r="BF110" i="18"/>
  <c r="BE110" i="18"/>
  <c r="BD110" i="18"/>
  <c r="BL109" i="18"/>
  <c r="BK109" i="18"/>
  <c r="BJ109" i="18"/>
  <c r="BI109" i="18"/>
  <c r="BH109" i="18"/>
  <c r="BG109" i="18"/>
  <c r="BF109" i="18"/>
  <c r="BE109" i="18"/>
  <c r="BD109" i="18"/>
  <c r="BM108" i="18"/>
  <c r="BL108" i="18"/>
  <c r="BK108" i="18"/>
  <c r="BJ108" i="18"/>
  <c r="BI108" i="18"/>
  <c r="BH108" i="18"/>
  <c r="BG108" i="18"/>
  <c r="BF108" i="18"/>
  <c r="BE108" i="18"/>
  <c r="BD108" i="18"/>
  <c r="BM107" i="18"/>
  <c r="BL107" i="18"/>
  <c r="BK107" i="18"/>
  <c r="BJ107" i="18"/>
  <c r="BI107" i="18"/>
  <c r="BH107" i="18"/>
  <c r="BG107" i="18"/>
  <c r="BF107" i="18"/>
  <c r="BE107" i="18"/>
  <c r="BD107" i="18"/>
  <c r="BL89" i="18"/>
  <c r="BK89" i="18"/>
  <c r="BJ89" i="18"/>
  <c r="BI89" i="18"/>
  <c r="BH89" i="18"/>
  <c r="BG89" i="18"/>
  <c r="BF89" i="18"/>
  <c r="BE89" i="18"/>
  <c r="BD89" i="18"/>
  <c r="BL88" i="18"/>
  <c r="BK88" i="18"/>
  <c r="BJ88" i="18"/>
  <c r="BI88" i="18"/>
  <c r="BH88" i="18"/>
  <c r="BG88" i="18"/>
  <c r="BF88" i="18"/>
  <c r="BE88" i="18"/>
  <c r="BD88" i="18"/>
  <c r="BL87" i="18"/>
  <c r="BK87" i="18"/>
  <c r="BJ87" i="18"/>
  <c r="BI87" i="18"/>
  <c r="BH87" i="18"/>
  <c r="BG87" i="18"/>
  <c r="BF87" i="18"/>
  <c r="BE87" i="18"/>
  <c r="BD87" i="18"/>
  <c r="BM86" i="18"/>
  <c r="BL86" i="18"/>
  <c r="BK86" i="18"/>
  <c r="BJ86" i="18"/>
  <c r="BI86" i="18"/>
  <c r="BH86" i="18"/>
  <c r="BG86" i="18"/>
  <c r="BF86" i="18"/>
  <c r="BE86" i="18"/>
  <c r="BD86" i="18"/>
  <c r="BM85" i="18"/>
  <c r="BL85" i="18"/>
  <c r="BK85" i="18"/>
  <c r="BJ85" i="18"/>
  <c r="BI85" i="18"/>
  <c r="BH85" i="18"/>
  <c r="BG85" i="18"/>
  <c r="BF85" i="18"/>
  <c r="BE85" i="18"/>
  <c r="BD85" i="18"/>
  <c r="AW111" i="18"/>
  <c r="AV111" i="18"/>
  <c r="AU111" i="18"/>
  <c r="AT111" i="18"/>
  <c r="AS111" i="18"/>
  <c r="AR111" i="18"/>
  <c r="AQ111" i="18"/>
  <c r="AP111" i="18"/>
  <c r="AO111" i="18"/>
  <c r="AW110" i="18"/>
  <c r="AV110" i="18"/>
  <c r="AU110" i="18"/>
  <c r="AT110" i="18"/>
  <c r="AS110" i="18"/>
  <c r="AR110" i="18"/>
  <c r="AQ110" i="18"/>
  <c r="AP110" i="18"/>
  <c r="AO110" i="18"/>
  <c r="AW109" i="18"/>
  <c r="AV109" i="18"/>
  <c r="AU109" i="18"/>
  <c r="AT109" i="18"/>
  <c r="AS109" i="18"/>
  <c r="AR109" i="18"/>
  <c r="AQ109" i="18"/>
  <c r="AP109" i="18"/>
  <c r="AO109" i="18"/>
  <c r="AX108" i="18"/>
  <c r="AW108" i="18"/>
  <c r="AV108" i="18"/>
  <c r="AU108" i="18"/>
  <c r="AT108" i="18"/>
  <c r="AS108" i="18"/>
  <c r="AR108" i="18"/>
  <c r="AQ108" i="18"/>
  <c r="AP108" i="18"/>
  <c r="AO108" i="18"/>
  <c r="AX107" i="18"/>
  <c r="AW107" i="18"/>
  <c r="AV107" i="18"/>
  <c r="AU107" i="18"/>
  <c r="AT107" i="18"/>
  <c r="AS107" i="18"/>
  <c r="AR107" i="18"/>
  <c r="AQ107" i="18"/>
  <c r="AP107" i="18"/>
  <c r="AO107" i="18"/>
  <c r="AO87" i="18"/>
  <c r="AP87" i="18"/>
  <c r="AQ87" i="18"/>
  <c r="AR87" i="18"/>
  <c r="AS87" i="18"/>
  <c r="AT87" i="18"/>
  <c r="AU87" i="18"/>
  <c r="AV87" i="18"/>
  <c r="AW87" i="18"/>
  <c r="AO88" i="18"/>
  <c r="AP88" i="18"/>
  <c r="AQ88" i="18"/>
  <c r="AR88" i="18"/>
  <c r="AS88" i="18"/>
  <c r="AT88" i="18"/>
  <c r="AU88" i="18"/>
  <c r="AV88" i="18"/>
  <c r="AW88" i="18"/>
  <c r="AO89" i="18"/>
  <c r="AP89" i="18"/>
  <c r="AQ89" i="18"/>
  <c r="AR89" i="18"/>
  <c r="AS89" i="18"/>
  <c r="AT89" i="18"/>
  <c r="AU89" i="18"/>
  <c r="AV89" i="18"/>
  <c r="AW89" i="18"/>
  <c r="AO86" i="18"/>
  <c r="AP86" i="18"/>
  <c r="AQ86" i="18"/>
  <c r="AR86" i="18"/>
  <c r="AS86" i="18"/>
  <c r="AT86" i="18"/>
  <c r="AU86" i="18"/>
  <c r="AV86" i="18"/>
  <c r="AW86" i="18"/>
  <c r="AX86" i="18"/>
  <c r="AP85" i="18"/>
  <c r="AQ85" i="18"/>
  <c r="AR85" i="18"/>
  <c r="AS85" i="18"/>
  <c r="AT85" i="18"/>
  <c r="AU85" i="18"/>
  <c r="AV85" i="18"/>
  <c r="AW85" i="18"/>
  <c r="AX85" i="18"/>
  <c r="AO85" i="18"/>
  <c r="M111" i="18"/>
  <c r="L111" i="18"/>
  <c r="K111" i="18"/>
  <c r="J111" i="18"/>
  <c r="I111" i="18"/>
  <c r="H111" i="18"/>
  <c r="G111" i="18"/>
  <c r="F111" i="18"/>
  <c r="E111" i="18"/>
  <c r="M110" i="18"/>
  <c r="L110" i="18"/>
  <c r="K110" i="18"/>
  <c r="J110" i="18"/>
  <c r="I110" i="18"/>
  <c r="H110" i="18"/>
  <c r="G110" i="18"/>
  <c r="F110" i="18"/>
  <c r="E110" i="18"/>
  <c r="M109" i="18"/>
  <c r="L109" i="18"/>
  <c r="K109" i="18"/>
  <c r="J109" i="18"/>
  <c r="I109" i="18"/>
  <c r="H109" i="18"/>
  <c r="G109" i="18"/>
  <c r="F109" i="18"/>
  <c r="E109" i="18"/>
  <c r="N108" i="18"/>
  <c r="M108" i="18"/>
  <c r="L108" i="18"/>
  <c r="K108" i="18"/>
  <c r="J108" i="18"/>
  <c r="I108" i="18"/>
  <c r="H108" i="18"/>
  <c r="G108" i="18"/>
  <c r="F108" i="18"/>
  <c r="E108" i="18"/>
  <c r="N107" i="18"/>
  <c r="M107" i="18"/>
  <c r="L107" i="18"/>
  <c r="K107" i="18"/>
  <c r="J107" i="18"/>
  <c r="I107" i="18"/>
  <c r="H107" i="18"/>
  <c r="G107" i="18"/>
  <c r="F107" i="18"/>
  <c r="E107" i="18"/>
  <c r="E87" i="18"/>
  <c r="F87" i="18"/>
  <c r="G87" i="18"/>
  <c r="H87" i="18"/>
  <c r="I87" i="18"/>
  <c r="J87" i="18"/>
  <c r="K87" i="18"/>
  <c r="L87" i="18"/>
  <c r="M87" i="18"/>
  <c r="E88" i="18"/>
  <c r="F88" i="18"/>
  <c r="G88" i="18"/>
  <c r="H88" i="18"/>
  <c r="I88" i="18"/>
  <c r="J88" i="18"/>
  <c r="K88" i="18"/>
  <c r="L88" i="18"/>
  <c r="M88" i="18"/>
  <c r="E89" i="18"/>
  <c r="F89" i="18"/>
  <c r="G89" i="18"/>
  <c r="H89" i="18"/>
  <c r="I89" i="18"/>
  <c r="J89" i="18"/>
  <c r="K89" i="18"/>
  <c r="L89" i="18"/>
  <c r="M89" i="18"/>
  <c r="E86" i="18"/>
  <c r="F86" i="18"/>
  <c r="G86" i="18"/>
  <c r="H86" i="18"/>
  <c r="I86" i="18"/>
  <c r="J86" i="18"/>
  <c r="K86" i="18"/>
  <c r="L86" i="18"/>
  <c r="M86" i="18"/>
  <c r="N86" i="18"/>
  <c r="F85" i="18"/>
  <c r="G85" i="18"/>
  <c r="H85" i="18"/>
  <c r="I85" i="18"/>
  <c r="J85" i="18"/>
  <c r="K85" i="18"/>
  <c r="L85" i="18"/>
  <c r="M85" i="18"/>
  <c r="N85" i="18"/>
  <c r="E85" i="18"/>
  <c r="HK156" i="49"/>
  <c r="HK157" i="49"/>
  <c r="HK158" i="49"/>
  <c r="HK155" i="49"/>
  <c r="HF156" i="49"/>
  <c r="HF157" i="49"/>
  <c r="HF158" i="49"/>
  <c r="HF155" i="49"/>
  <c r="HE156" i="49"/>
  <c r="HE157" i="49"/>
  <c r="HE158" i="49"/>
  <c r="HE155" i="49"/>
  <c r="DZ158" i="49"/>
  <c r="DY158" i="49"/>
  <c r="DX158" i="49"/>
  <c r="DW158" i="49"/>
  <c r="DV158" i="49"/>
  <c r="DU158" i="49"/>
  <c r="DT158" i="49"/>
  <c r="DS158" i="49"/>
  <c r="DR158" i="49"/>
  <c r="DZ157" i="49"/>
  <c r="DY157" i="49"/>
  <c r="DX157" i="49"/>
  <c r="DW157" i="49"/>
  <c r="DV157" i="49"/>
  <c r="DU157" i="49"/>
  <c r="DT157" i="49"/>
  <c r="DS157" i="49"/>
  <c r="DR157" i="49"/>
  <c r="DZ156" i="49"/>
  <c r="DY156" i="49"/>
  <c r="DX156" i="49"/>
  <c r="DW156" i="49"/>
  <c r="DV156" i="49"/>
  <c r="DU156" i="49"/>
  <c r="DT156" i="49"/>
  <c r="DS156" i="49"/>
  <c r="DR156" i="49"/>
  <c r="EA155" i="49"/>
  <c r="DZ155" i="49"/>
  <c r="DY155" i="49"/>
  <c r="DX155" i="49"/>
  <c r="DW155" i="49"/>
  <c r="DV155" i="49"/>
  <c r="DU155" i="49"/>
  <c r="DT155" i="49"/>
  <c r="DS155" i="49"/>
  <c r="DR155" i="49"/>
  <c r="DK158" i="49"/>
  <c r="DJ158" i="49"/>
  <c r="DI158" i="49"/>
  <c r="DH158" i="49"/>
  <c r="DG158" i="49"/>
  <c r="DF158" i="49"/>
  <c r="DE158" i="49"/>
  <c r="DD158" i="49"/>
  <c r="DC158" i="49"/>
  <c r="DK157" i="49"/>
  <c r="DJ157" i="49"/>
  <c r="DI157" i="49"/>
  <c r="DH157" i="49"/>
  <c r="DG157" i="49"/>
  <c r="DF157" i="49"/>
  <c r="DE157" i="49"/>
  <c r="DD157" i="49"/>
  <c r="DC157" i="49"/>
  <c r="DK156" i="49"/>
  <c r="DJ156" i="49"/>
  <c r="DI156" i="49"/>
  <c r="DH156" i="49"/>
  <c r="DG156" i="49"/>
  <c r="DF156" i="49"/>
  <c r="DE156" i="49"/>
  <c r="DD156" i="49"/>
  <c r="DC156" i="49"/>
  <c r="DL155" i="49"/>
  <c r="DK155" i="49"/>
  <c r="DJ155" i="49"/>
  <c r="DI155" i="49"/>
  <c r="DH155" i="49"/>
  <c r="DG155" i="49"/>
  <c r="DF155" i="49"/>
  <c r="DE155" i="49"/>
  <c r="DD155" i="49"/>
  <c r="DC155" i="49"/>
  <c r="CN156" i="49"/>
  <c r="CO156" i="49"/>
  <c r="CP156" i="49"/>
  <c r="CQ156" i="49"/>
  <c r="CR156" i="49"/>
  <c r="CS156" i="49"/>
  <c r="CT156" i="49"/>
  <c r="CU156" i="49"/>
  <c r="CV156" i="49"/>
  <c r="CN157" i="49"/>
  <c r="CO157" i="49"/>
  <c r="CP157" i="49"/>
  <c r="CQ157" i="49"/>
  <c r="CR157" i="49"/>
  <c r="CS157" i="49"/>
  <c r="CT157" i="49"/>
  <c r="CU157" i="49"/>
  <c r="CV157" i="49"/>
  <c r="CN158" i="49"/>
  <c r="CO158" i="49"/>
  <c r="CP158" i="49"/>
  <c r="CQ158" i="49"/>
  <c r="CR158" i="49"/>
  <c r="CS158" i="49"/>
  <c r="CT158" i="49"/>
  <c r="CU158" i="49"/>
  <c r="CV158" i="49"/>
  <c r="CO155" i="49"/>
  <c r="CP155" i="49"/>
  <c r="CQ155" i="49"/>
  <c r="CR155" i="49"/>
  <c r="CS155" i="49"/>
  <c r="CT155" i="49"/>
  <c r="CU155" i="49"/>
  <c r="CV155" i="49"/>
  <c r="CW155" i="49"/>
  <c r="CN155" i="49"/>
  <c r="FS158" i="49"/>
  <c r="FR158" i="49"/>
  <c r="FQ158" i="49"/>
  <c r="FP158" i="49"/>
  <c r="FO158" i="49"/>
  <c r="FN158" i="49"/>
  <c r="FM158" i="49"/>
  <c r="FL158" i="49"/>
  <c r="FK158" i="49"/>
  <c r="FS157" i="49"/>
  <c r="FR157" i="49"/>
  <c r="FQ157" i="49"/>
  <c r="FP157" i="49"/>
  <c r="FO157" i="49"/>
  <c r="FN157" i="49"/>
  <c r="FM157" i="49"/>
  <c r="FL157" i="49"/>
  <c r="FK157" i="49"/>
  <c r="FS156" i="49"/>
  <c r="FR156" i="49"/>
  <c r="FQ156" i="49"/>
  <c r="FP156" i="49"/>
  <c r="FO156" i="49"/>
  <c r="FN156" i="49"/>
  <c r="FM156" i="49"/>
  <c r="FL156" i="49"/>
  <c r="FK156" i="49"/>
  <c r="FT155" i="49"/>
  <c r="FS155" i="49"/>
  <c r="FR155" i="49"/>
  <c r="FQ155" i="49"/>
  <c r="FP155" i="49"/>
  <c r="FO155" i="49"/>
  <c r="FN155" i="49"/>
  <c r="FM155" i="49"/>
  <c r="FL155" i="49"/>
  <c r="FK155" i="49"/>
  <c r="FD158" i="49"/>
  <c r="FC158" i="49"/>
  <c r="FB158" i="49"/>
  <c r="FA158" i="49"/>
  <c r="EZ158" i="49"/>
  <c r="EY158" i="49"/>
  <c r="EX158" i="49"/>
  <c r="EW158" i="49"/>
  <c r="EV158" i="49"/>
  <c r="FD157" i="49"/>
  <c r="FC157" i="49"/>
  <c r="FB157" i="49"/>
  <c r="FA157" i="49"/>
  <c r="EZ157" i="49"/>
  <c r="EY157" i="49"/>
  <c r="EX157" i="49"/>
  <c r="EW157" i="49"/>
  <c r="EV157" i="49"/>
  <c r="FD156" i="49"/>
  <c r="FC156" i="49"/>
  <c r="FB156" i="49"/>
  <c r="FA156" i="49"/>
  <c r="EZ156" i="49"/>
  <c r="EY156" i="49"/>
  <c r="EX156" i="49"/>
  <c r="EW156" i="49"/>
  <c r="EV156" i="49"/>
  <c r="FE155" i="49"/>
  <c r="FD155" i="49"/>
  <c r="FC155" i="49"/>
  <c r="FB155" i="49"/>
  <c r="FA155" i="49"/>
  <c r="EZ155" i="49"/>
  <c r="EY155" i="49"/>
  <c r="EX155" i="49"/>
  <c r="EW155" i="49"/>
  <c r="EV155" i="49"/>
  <c r="EO158" i="49"/>
  <c r="EN158" i="49"/>
  <c r="EM158" i="49"/>
  <c r="EL158" i="49"/>
  <c r="EK158" i="49"/>
  <c r="EJ158" i="49"/>
  <c r="EI158" i="49"/>
  <c r="EH158" i="49"/>
  <c r="EG158" i="49"/>
  <c r="EO157" i="49"/>
  <c r="EN157" i="49"/>
  <c r="EM157" i="49"/>
  <c r="EL157" i="49"/>
  <c r="EK157" i="49"/>
  <c r="EJ157" i="49"/>
  <c r="EI157" i="49"/>
  <c r="EH157" i="49"/>
  <c r="EG157" i="49"/>
  <c r="EO156" i="49"/>
  <c r="EN156" i="49"/>
  <c r="EM156" i="49"/>
  <c r="EL156" i="49"/>
  <c r="EK156" i="49"/>
  <c r="EJ156" i="49"/>
  <c r="EI156" i="49"/>
  <c r="EH156" i="49"/>
  <c r="EG156" i="49"/>
  <c r="EP155" i="49"/>
  <c r="EO155" i="49"/>
  <c r="EN155" i="49"/>
  <c r="EM155" i="49"/>
  <c r="EL155" i="49"/>
  <c r="EK155" i="49"/>
  <c r="EJ155" i="49"/>
  <c r="EI155" i="49"/>
  <c r="EH155" i="49"/>
  <c r="EG155" i="49"/>
  <c r="CG158" i="49"/>
  <c r="CF158" i="49"/>
  <c r="CE158" i="49"/>
  <c r="CD158" i="49"/>
  <c r="CC158" i="49"/>
  <c r="CB158" i="49"/>
  <c r="CA158" i="49"/>
  <c r="BZ158" i="49"/>
  <c r="BY158" i="49"/>
  <c r="CG157" i="49"/>
  <c r="CF157" i="49"/>
  <c r="CE157" i="49"/>
  <c r="CD157" i="49"/>
  <c r="CC157" i="49"/>
  <c r="CB157" i="49"/>
  <c r="CA157" i="49"/>
  <c r="BZ157" i="49"/>
  <c r="BY157" i="49"/>
  <c r="CG156" i="49"/>
  <c r="CF156" i="49"/>
  <c r="CE156" i="49"/>
  <c r="CD156" i="49"/>
  <c r="CC156" i="49"/>
  <c r="CB156" i="49"/>
  <c r="CA156" i="49"/>
  <c r="BZ156" i="49"/>
  <c r="BY156" i="49"/>
  <c r="CH155" i="49"/>
  <c r="CG155" i="49"/>
  <c r="CF155" i="49"/>
  <c r="CE155" i="49"/>
  <c r="CD155" i="49"/>
  <c r="CC155" i="49"/>
  <c r="CB155" i="49"/>
  <c r="CA155" i="49"/>
  <c r="BZ155" i="49"/>
  <c r="BY155" i="49"/>
  <c r="BQ158" i="49"/>
  <c r="BP158" i="49"/>
  <c r="BO158" i="49"/>
  <c r="BN158" i="49"/>
  <c r="BM158" i="49"/>
  <c r="BL158" i="49"/>
  <c r="BK158" i="49"/>
  <c r="BJ158" i="49"/>
  <c r="BI158" i="49"/>
  <c r="BQ157" i="49"/>
  <c r="BP157" i="49"/>
  <c r="BO157" i="49"/>
  <c r="BN157" i="49"/>
  <c r="BM157" i="49"/>
  <c r="BL157" i="49"/>
  <c r="BK157" i="49"/>
  <c r="BJ157" i="49"/>
  <c r="BI157" i="49"/>
  <c r="BQ156" i="49"/>
  <c r="BP156" i="49"/>
  <c r="BO156" i="49"/>
  <c r="BN156" i="49"/>
  <c r="BM156" i="49"/>
  <c r="BL156" i="49"/>
  <c r="BK156" i="49"/>
  <c r="BJ156" i="49"/>
  <c r="BI156" i="49"/>
  <c r="BR155" i="49"/>
  <c r="BQ155" i="49"/>
  <c r="BP155" i="49"/>
  <c r="BO155" i="49"/>
  <c r="BN155" i="49"/>
  <c r="BM155" i="49"/>
  <c r="BL155" i="49"/>
  <c r="BK155" i="49"/>
  <c r="BJ155" i="49"/>
  <c r="BI155" i="49"/>
  <c r="AS156" i="49"/>
  <c r="AT156" i="49"/>
  <c r="AU156" i="49"/>
  <c r="AV156" i="49"/>
  <c r="AW156" i="49"/>
  <c r="AX156" i="49"/>
  <c r="AY156" i="49"/>
  <c r="AZ156" i="49"/>
  <c r="BA156" i="49"/>
  <c r="AS157" i="49"/>
  <c r="AT157" i="49"/>
  <c r="AU157" i="49"/>
  <c r="AV157" i="49"/>
  <c r="AW157" i="49"/>
  <c r="AX157" i="49"/>
  <c r="AY157" i="49"/>
  <c r="AZ157" i="49"/>
  <c r="BA157" i="49"/>
  <c r="AS158" i="49"/>
  <c r="AT158" i="49"/>
  <c r="AU158" i="49"/>
  <c r="AV158" i="49"/>
  <c r="AW158" i="49"/>
  <c r="AX158" i="49"/>
  <c r="AY158" i="49"/>
  <c r="AZ158" i="49"/>
  <c r="BA158" i="49"/>
  <c r="AT155" i="49"/>
  <c r="AU155" i="49"/>
  <c r="AV155" i="49"/>
  <c r="AW155" i="49"/>
  <c r="AX155" i="49"/>
  <c r="AY155" i="49"/>
  <c r="AZ155" i="49"/>
  <c r="BA155" i="49"/>
  <c r="BB155" i="49"/>
  <c r="AS155" i="49"/>
  <c r="AD156" i="49"/>
  <c r="AE156" i="49"/>
  <c r="AD157" i="49"/>
  <c r="AE157" i="49"/>
  <c r="AD158" i="49"/>
  <c r="AE158" i="49"/>
  <c r="AE155" i="49"/>
  <c r="AD155" i="49"/>
  <c r="Z156" i="49"/>
  <c r="AA156" i="49"/>
  <c r="Z157" i="49"/>
  <c r="AA157" i="49"/>
  <c r="Z158" i="49"/>
  <c r="AA158" i="49"/>
  <c r="AA155" i="49"/>
  <c r="Z155" i="49"/>
  <c r="FS136" i="49"/>
  <c r="FR136" i="49"/>
  <c r="FQ136" i="49"/>
  <c r="FP136" i="49"/>
  <c r="FO136" i="49"/>
  <c r="FN136" i="49"/>
  <c r="FM136" i="49"/>
  <c r="FL136" i="49"/>
  <c r="FK136" i="49"/>
  <c r="FS135" i="49"/>
  <c r="FR135" i="49"/>
  <c r="FQ135" i="49"/>
  <c r="FP135" i="49"/>
  <c r="FO135" i="49"/>
  <c r="FN135" i="49"/>
  <c r="FM135" i="49"/>
  <c r="FL135" i="49"/>
  <c r="FK135" i="49"/>
  <c r="FS134" i="49"/>
  <c r="FR134" i="49"/>
  <c r="FQ134" i="49"/>
  <c r="FP134" i="49"/>
  <c r="FO134" i="49"/>
  <c r="FN134" i="49"/>
  <c r="FM134" i="49"/>
  <c r="FL134" i="49"/>
  <c r="FK134" i="49"/>
  <c r="FT133" i="49"/>
  <c r="FS133" i="49"/>
  <c r="FR133" i="49"/>
  <c r="FQ133" i="49"/>
  <c r="FP133" i="49"/>
  <c r="FO133" i="49"/>
  <c r="FN133" i="49"/>
  <c r="FM133" i="49"/>
  <c r="FL133" i="49"/>
  <c r="FK133" i="49"/>
  <c r="FD136" i="49"/>
  <c r="FC136" i="49"/>
  <c r="FB136" i="49"/>
  <c r="FA136" i="49"/>
  <c r="EZ136" i="49"/>
  <c r="EY136" i="49"/>
  <c r="EX136" i="49"/>
  <c r="EW136" i="49"/>
  <c r="EV136" i="49"/>
  <c r="FD135" i="49"/>
  <c r="FC135" i="49"/>
  <c r="FB135" i="49"/>
  <c r="FA135" i="49"/>
  <c r="EZ135" i="49"/>
  <c r="EY135" i="49"/>
  <c r="EX135" i="49"/>
  <c r="EW135" i="49"/>
  <c r="EV135" i="49"/>
  <c r="FD134" i="49"/>
  <c r="FC134" i="49"/>
  <c r="FB134" i="49"/>
  <c r="FA134" i="49"/>
  <c r="EZ134" i="49"/>
  <c r="EY134" i="49"/>
  <c r="EX134" i="49"/>
  <c r="EW134" i="49"/>
  <c r="EV134" i="49"/>
  <c r="FE133" i="49"/>
  <c r="FD133" i="49"/>
  <c r="FC133" i="49"/>
  <c r="FB133" i="49"/>
  <c r="FA133" i="49"/>
  <c r="EZ133" i="49"/>
  <c r="EY133" i="49"/>
  <c r="EX133" i="49"/>
  <c r="EW133" i="49"/>
  <c r="EV133" i="49"/>
  <c r="EG134" i="49"/>
  <c r="EH134" i="49"/>
  <c r="EI134" i="49"/>
  <c r="EJ134" i="49"/>
  <c r="EK134" i="49"/>
  <c r="EL134" i="49"/>
  <c r="EM134" i="49"/>
  <c r="EN134" i="49"/>
  <c r="EO134" i="49"/>
  <c r="EG135" i="49"/>
  <c r="EH135" i="49"/>
  <c r="EI135" i="49"/>
  <c r="EJ135" i="49"/>
  <c r="EK135" i="49"/>
  <c r="EL135" i="49"/>
  <c r="EM135" i="49"/>
  <c r="EN135" i="49"/>
  <c r="EO135" i="49"/>
  <c r="EG136" i="49"/>
  <c r="EH136" i="49"/>
  <c r="EI136" i="49"/>
  <c r="EJ136" i="49"/>
  <c r="EK136" i="49"/>
  <c r="EL136" i="49"/>
  <c r="EM136" i="49"/>
  <c r="EN136" i="49"/>
  <c r="EO136" i="49"/>
  <c r="EH133" i="49"/>
  <c r="EI133" i="49"/>
  <c r="EJ133" i="49"/>
  <c r="EK133" i="49"/>
  <c r="EL133" i="49"/>
  <c r="EM133" i="49"/>
  <c r="EN133" i="49"/>
  <c r="EO133" i="49"/>
  <c r="EP133" i="49"/>
  <c r="EG133" i="49"/>
  <c r="DZ136" i="49"/>
  <c r="DY136" i="49"/>
  <c r="DX136" i="49"/>
  <c r="DW136" i="49"/>
  <c r="DV136" i="49"/>
  <c r="DU136" i="49"/>
  <c r="DT136" i="49"/>
  <c r="DS136" i="49"/>
  <c r="DR136" i="49"/>
  <c r="DZ135" i="49"/>
  <c r="DY135" i="49"/>
  <c r="DX135" i="49"/>
  <c r="DW135" i="49"/>
  <c r="DV135" i="49"/>
  <c r="DU135" i="49"/>
  <c r="DT135" i="49"/>
  <c r="DS135" i="49"/>
  <c r="DR135" i="49"/>
  <c r="DZ134" i="49"/>
  <c r="DY134" i="49"/>
  <c r="DX134" i="49"/>
  <c r="DW134" i="49"/>
  <c r="DV134" i="49"/>
  <c r="DU134" i="49"/>
  <c r="DT134" i="49"/>
  <c r="DS134" i="49"/>
  <c r="DR134" i="49"/>
  <c r="EA133" i="49"/>
  <c r="DZ133" i="49"/>
  <c r="DY133" i="49"/>
  <c r="DX133" i="49"/>
  <c r="DW133" i="49"/>
  <c r="DV133" i="49"/>
  <c r="DU133" i="49"/>
  <c r="DT133" i="49"/>
  <c r="DS133" i="49"/>
  <c r="DR133" i="49"/>
  <c r="FZ133" i="49" s="1"/>
  <c r="DK136" i="49"/>
  <c r="DJ136" i="49"/>
  <c r="DI136" i="49"/>
  <c r="DH136" i="49"/>
  <c r="DG136" i="49"/>
  <c r="DF136" i="49"/>
  <c r="DE136" i="49"/>
  <c r="DD136" i="49"/>
  <c r="DC136" i="49"/>
  <c r="DK135" i="49"/>
  <c r="DJ135" i="49"/>
  <c r="DI135" i="49"/>
  <c r="DH135" i="49"/>
  <c r="DG135" i="49"/>
  <c r="DF135" i="49"/>
  <c r="DE135" i="49"/>
  <c r="DD135" i="49"/>
  <c r="DC135" i="49"/>
  <c r="DK134" i="49"/>
  <c r="DJ134" i="49"/>
  <c r="DI134" i="49"/>
  <c r="DH134" i="49"/>
  <c r="DG134" i="49"/>
  <c r="DF134" i="49"/>
  <c r="DE134" i="49"/>
  <c r="DD134" i="49"/>
  <c r="DC134" i="49"/>
  <c r="DL133" i="49"/>
  <c r="DK133" i="49"/>
  <c r="DJ133" i="49"/>
  <c r="DI133" i="49"/>
  <c r="DH133" i="49"/>
  <c r="DG133" i="49"/>
  <c r="DF133" i="49"/>
  <c r="DE133" i="49"/>
  <c r="DD133" i="49"/>
  <c r="DC133" i="49"/>
  <c r="CN134" i="49"/>
  <c r="FZ134" i="49" s="1"/>
  <c r="CO134" i="49"/>
  <c r="CP134" i="49"/>
  <c r="CQ134" i="49"/>
  <c r="CR134" i="49"/>
  <c r="GD134" i="49" s="1"/>
  <c r="CS134" i="49"/>
  <c r="CT134" i="49"/>
  <c r="CU134" i="49"/>
  <c r="CV134" i="49"/>
  <c r="GH134" i="49" s="1"/>
  <c r="CN135" i="49"/>
  <c r="CO135" i="49"/>
  <c r="GA135" i="49" s="1"/>
  <c r="CP135" i="49"/>
  <c r="CQ135" i="49"/>
  <c r="GC135" i="49" s="1"/>
  <c r="CR135" i="49"/>
  <c r="CS135" i="49"/>
  <c r="GE135" i="49" s="1"/>
  <c r="CT135" i="49"/>
  <c r="CU135" i="49"/>
  <c r="GG135" i="49" s="1"/>
  <c r="CV135" i="49"/>
  <c r="CN136" i="49"/>
  <c r="FZ136" i="49" s="1"/>
  <c r="CO136" i="49"/>
  <c r="CP136" i="49"/>
  <c r="GB136" i="49" s="1"/>
  <c r="CQ136" i="49"/>
  <c r="CR136" i="49"/>
  <c r="GD136" i="49" s="1"/>
  <c r="CS136" i="49"/>
  <c r="CT136" i="49"/>
  <c r="GF136" i="49" s="1"/>
  <c r="CU136" i="49"/>
  <c r="CV136" i="49"/>
  <c r="GH136" i="49" s="1"/>
  <c r="CO133" i="49"/>
  <c r="CP133" i="49"/>
  <c r="GB133" i="49" s="1"/>
  <c r="CQ133" i="49"/>
  <c r="CR133" i="49"/>
  <c r="GD133" i="49" s="1"/>
  <c r="CS133" i="49"/>
  <c r="CT133" i="49"/>
  <c r="GF133" i="49" s="1"/>
  <c r="CU133" i="49"/>
  <c r="CV133" i="49"/>
  <c r="CW133" i="49"/>
  <c r="GH133" i="49"/>
  <c r="CN133" i="49"/>
  <c r="CG136" i="49"/>
  <c r="CF136" i="49"/>
  <c r="CE136" i="49"/>
  <c r="CD136" i="49"/>
  <c r="CC136" i="49"/>
  <c r="CB136" i="49"/>
  <c r="CA136" i="49"/>
  <c r="BZ136" i="49"/>
  <c r="BY136" i="49"/>
  <c r="CG135" i="49"/>
  <c r="CF135" i="49"/>
  <c r="CE135" i="49"/>
  <c r="CD135" i="49"/>
  <c r="CC135" i="49"/>
  <c r="CB135" i="49"/>
  <c r="CA135" i="49"/>
  <c r="BZ135" i="49"/>
  <c r="BY135" i="49"/>
  <c r="CG134" i="49"/>
  <c r="CF134" i="49"/>
  <c r="CE134" i="49"/>
  <c r="CD134" i="49"/>
  <c r="CC134" i="49"/>
  <c r="CB134" i="49"/>
  <c r="CA134" i="49"/>
  <c r="BZ134" i="49"/>
  <c r="BY134" i="49"/>
  <c r="CH133" i="49"/>
  <c r="CG133" i="49"/>
  <c r="CF133" i="49"/>
  <c r="CE133" i="49"/>
  <c r="CD133" i="49"/>
  <c r="CC133" i="49"/>
  <c r="CB133" i="49"/>
  <c r="CA133" i="49"/>
  <c r="BZ133" i="49"/>
  <c r="BY133" i="49"/>
  <c r="BQ136" i="49"/>
  <c r="BP136" i="49"/>
  <c r="BO136" i="49"/>
  <c r="BN136" i="49"/>
  <c r="BM136" i="49"/>
  <c r="BL136" i="49"/>
  <c r="BK136" i="49"/>
  <c r="BJ136" i="49"/>
  <c r="BI136" i="49"/>
  <c r="BQ135" i="49"/>
  <c r="BP135" i="49"/>
  <c r="BO135" i="49"/>
  <c r="BN135" i="49"/>
  <c r="BM135" i="49"/>
  <c r="BL135" i="49"/>
  <c r="BK135" i="49"/>
  <c r="BJ135" i="49"/>
  <c r="BI135" i="49"/>
  <c r="BQ134" i="49"/>
  <c r="BP134" i="49"/>
  <c r="BO134" i="49"/>
  <c r="BN134" i="49"/>
  <c r="BM134" i="49"/>
  <c r="BL134" i="49"/>
  <c r="BK134" i="49"/>
  <c r="BJ134" i="49"/>
  <c r="BI134" i="49"/>
  <c r="BR133" i="49"/>
  <c r="BQ133" i="49"/>
  <c r="BP133" i="49"/>
  <c r="BO133" i="49"/>
  <c r="BN133" i="49"/>
  <c r="BM133" i="49"/>
  <c r="BL133" i="49"/>
  <c r="BK133" i="49"/>
  <c r="BJ133" i="49"/>
  <c r="BI133" i="49"/>
  <c r="AS134" i="49"/>
  <c r="AT134" i="49"/>
  <c r="AU134" i="49"/>
  <c r="AV134" i="49"/>
  <c r="AW134" i="49"/>
  <c r="AX134" i="49"/>
  <c r="AY134" i="49"/>
  <c r="AZ134" i="49"/>
  <c r="BA134" i="49"/>
  <c r="AS135" i="49"/>
  <c r="AT135" i="49"/>
  <c r="AU135" i="49"/>
  <c r="AV135" i="49"/>
  <c r="AW135" i="49"/>
  <c r="AX135" i="49"/>
  <c r="AY135" i="49"/>
  <c r="AZ135" i="49"/>
  <c r="BA135" i="49"/>
  <c r="AS136" i="49"/>
  <c r="AT136" i="49"/>
  <c r="AU136" i="49"/>
  <c r="AV136" i="49"/>
  <c r="AW136" i="49"/>
  <c r="AX136" i="49"/>
  <c r="AY136" i="49"/>
  <c r="AZ136" i="49"/>
  <c r="BA136" i="49"/>
  <c r="AT133" i="49"/>
  <c r="AU133" i="49"/>
  <c r="AV133" i="49"/>
  <c r="AW133" i="49"/>
  <c r="AX133" i="49"/>
  <c r="AY133" i="49"/>
  <c r="AZ133" i="49"/>
  <c r="BA133" i="49"/>
  <c r="BB133" i="49"/>
  <c r="AS133" i="49"/>
  <c r="AD134" i="49"/>
  <c r="AE134" i="49"/>
  <c r="AD135" i="49"/>
  <c r="AE135" i="49"/>
  <c r="AD136" i="49"/>
  <c r="AE136" i="49"/>
  <c r="AE133" i="49"/>
  <c r="AD133" i="49"/>
  <c r="Z134" i="49"/>
  <c r="AA134" i="49"/>
  <c r="Z135" i="49"/>
  <c r="AA135" i="49"/>
  <c r="Z136" i="49"/>
  <c r="AA136" i="49"/>
  <c r="AA133" i="49"/>
  <c r="Z133" i="49"/>
  <c r="HK108" i="49"/>
  <c r="HK109" i="49"/>
  <c r="HK110" i="49"/>
  <c r="HK111" i="49"/>
  <c r="HK107" i="49"/>
  <c r="HF108" i="49"/>
  <c r="HF109" i="49"/>
  <c r="HF110" i="49"/>
  <c r="HF111" i="49"/>
  <c r="HF107" i="49"/>
  <c r="HE108" i="49"/>
  <c r="HE109" i="49"/>
  <c r="HE110" i="49"/>
  <c r="HE111" i="49"/>
  <c r="HE107" i="49"/>
  <c r="FS111" i="49"/>
  <c r="FR111" i="49"/>
  <c r="FQ111" i="49"/>
  <c r="FP111" i="49"/>
  <c r="FO111" i="49"/>
  <c r="FN111" i="49"/>
  <c r="FM111" i="49"/>
  <c r="FL111" i="49"/>
  <c r="FK111" i="49"/>
  <c r="FS110" i="49"/>
  <c r="FR110" i="49"/>
  <c r="FQ110" i="49"/>
  <c r="FP110" i="49"/>
  <c r="FO110" i="49"/>
  <c r="FN110" i="49"/>
  <c r="FM110" i="49"/>
  <c r="FL110" i="49"/>
  <c r="FK110" i="49"/>
  <c r="FS109" i="49"/>
  <c r="FR109" i="49"/>
  <c r="FQ109" i="49"/>
  <c r="FP109" i="49"/>
  <c r="FO109" i="49"/>
  <c r="FN109" i="49"/>
  <c r="FM109" i="49"/>
  <c r="FL109" i="49"/>
  <c r="FK109" i="49"/>
  <c r="FT108" i="49"/>
  <c r="FS108" i="49"/>
  <c r="FR108" i="49"/>
  <c r="FQ108" i="49"/>
  <c r="FP108" i="49"/>
  <c r="FO108" i="49"/>
  <c r="FN108" i="49"/>
  <c r="FM108" i="49"/>
  <c r="FL108" i="49"/>
  <c r="FK108" i="49"/>
  <c r="FT107" i="49"/>
  <c r="FS107" i="49"/>
  <c r="FR107" i="49"/>
  <c r="FQ107" i="49"/>
  <c r="FP107" i="49"/>
  <c r="FO107" i="49"/>
  <c r="FN107" i="49"/>
  <c r="FM107" i="49"/>
  <c r="FL107" i="49"/>
  <c r="FK107" i="49"/>
  <c r="FD111" i="49"/>
  <c r="FC111" i="49"/>
  <c r="FB111" i="49"/>
  <c r="FA111" i="49"/>
  <c r="EZ111" i="49"/>
  <c r="EY111" i="49"/>
  <c r="EX111" i="49"/>
  <c r="EW111" i="49"/>
  <c r="EV111" i="49"/>
  <c r="FD110" i="49"/>
  <c r="FC110" i="49"/>
  <c r="FB110" i="49"/>
  <c r="FA110" i="49"/>
  <c r="EZ110" i="49"/>
  <c r="EY110" i="49"/>
  <c r="EX110" i="49"/>
  <c r="EW110" i="49"/>
  <c r="EV110" i="49"/>
  <c r="FD109" i="49"/>
  <c r="FC109" i="49"/>
  <c r="FB109" i="49"/>
  <c r="FA109" i="49"/>
  <c r="EZ109" i="49"/>
  <c r="EY109" i="49"/>
  <c r="EX109" i="49"/>
  <c r="EW109" i="49"/>
  <c r="EV109" i="49"/>
  <c r="FE108" i="49"/>
  <c r="FD108" i="49"/>
  <c r="FC108" i="49"/>
  <c r="FB108" i="49"/>
  <c r="FA108" i="49"/>
  <c r="EZ108" i="49"/>
  <c r="EY108" i="49"/>
  <c r="EX108" i="49"/>
  <c r="EW108" i="49"/>
  <c r="EV108" i="49"/>
  <c r="FE107" i="49"/>
  <c r="FD107" i="49"/>
  <c r="FC107" i="49"/>
  <c r="FB107" i="49"/>
  <c r="FA107" i="49"/>
  <c r="EZ107" i="49"/>
  <c r="EY107" i="49"/>
  <c r="EX107" i="49"/>
  <c r="EW107" i="49"/>
  <c r="EV107" i="49"/>
  <c r="EG109" i="49"/>
  <c r="EH109" i="49"/>
  <c r="EI109" i="49"/>
  <c r="EJ109" i="49"/>
  <c r="EK109" i="49"/>
  <c r="EL109" i="49"/>
  <c r="EM109" i="49"/>
  <c r="EN109" i="49"/>
  <c r="EO109" i="49"/>
  <c r="EG110" i="49"/>
  <c r="EH110" i="49"/>
  <c r="EI110" i="49"/>
  <c r="EJ110" i="49"/>
  <c r="EK110" i="49"/>
  <c r="EL110" i="49"/>
  <c r="EM110" i="49"/>
  <c r="EN110" i="49"/>
  <c r="EO110" i="49"/>
  <c r="EG111" i="49"/>
  <c r="EH111" i="49"/>
  <c r="EI111" i="49"/>
  <c r="EJ111" i="49"/>
  <c r="EK111" i="49"/>
  <c r="EL111" i="49"/>
  <c r="EM111" i="49"/>
  <c r="EN111" i="49"/>
  <c r="EO111" i="49"/>
  <c r="EG108" i="49"/>
  <c r="EH108" i="49"/>
  <c r="EI108" i="49"/>
  <c r="EJ108" i="49"/>
  <c r="EK108" i="49"/>
  <c r="EL108" i="49"/>
  <c r="EM108" i="49"/>
  <c r="EN108" i="49"/>
  <c r="EO108" i="49"/>
  <c r="EP108" i="49"/>
  <c r="EH107" i="49"/>
  <c r="EI107" i="49"/>
  <c r="EJ107" i="49"/>
  <c r="EK107" i="49"/>
  <c r="EL107" i="49"/>
  <c r="EM107" i="49"/>
  <c r="EN107" i="49"/>
  <c r="EO107" i="49"/>
  <c r="EP107" i="49"/>
  <c r="EG107" i="49"/>
  <c r="DZ111" i="49"/>
  <c r="DY111" i="49"/>
  <c r="DX111" i="49"/>
  <c r="DW111" i="49"/>
  <c r="DV111" i="49"/>
  <c r="DU111" i="49"/>
  <c r="DT111" i="49"/>
  <c r="DS111" i="49"/>
  <c r="DR111" i="49"/>
  <c r="DZ110" i="49"/>
  <c r="DY110" i="49"/>
  <c r="DX110" i="49"/>
  <c r="DW110" i="49"/>
  <c r="DV110" i="49"/>
  <c r="DU110" i="49"/>
  <c r="DT110" i="49"/>
  <c r="DS110" i="49"/>
  <c r="DR110" i="49"/>
  <c r="DZ109" i="49"/>
  <c r="DY109" i="49"/>
  <c r="DX109" i="49"/>
  <c r="DW109" i="49"/>
  <c r="DV109" i="49"/>
  <c r="DU109" i="49"/>
  <c r="DT109" i="49"/>
  <c r="DS109" i="49"/>
  <c r="DR109" i="49"/>
  <c r="EA108" i="49"/>
  <c r="DZ108" i="49"/>
  <c r="DY108" i="49"/>
  <c r="DX108" i="49"/>
  <c r="DW108" i="49"/>
  <c r="DV108" i="49"/>
  <c r="DU108" i="49"/>
  <c r="DT108" i="49"/>
  <c r="DS108" i="49"/>
  <c r="DR108" i="49"/>
  <c r="EA107" i="49"/>
  <c r="DZ107" i="49"/>
  <c r="DY107" i="49"/>
  <c r="DX107" i="49"/>
  <c r="DW107" i="49"/>
  <c r="DV107" i="49"/>
  <c r="DU107" i="49"/>
  <c r="DT107" i="49"/>
  <c r="DS107" i="49"/>
  <c r="DR107" i="49"/>
  <c r="DK111" i="49"/>
  <c r="DJ111" i="49"/>
  <c r="DI111" i="49"/>
  <c r="DH111" i="49"/>
  <c r="DG111" i="49"/>
  <c r="DF111" i="49"/>
  <c r="DE111" i="49"/>
  <c r="DD111" i="49"/>
  <c r="DC111" i="49"/>
  <c r="DK110" i="49"/>
  <c r="DJ110" i="49"/>
  <c r="DI110" i="49"/>
  <c r="DH110" i="49"/>
  <c r="DG110" i="49"/>
  <c r="DF110" i="49"/>
  <c r="DE110" i="49"/>
  <c r="DD110" i="49"/>
  <c r="DC110" i="49"/>
  <c r="DK109" i="49"/>
  <c r="DJ109" i="49"/>
  <c r="DI109" i="49"/>
  <c r="DH109" i="49"/>
  <c r="DG109" i="49"/>
  <c r="DF109" i="49"/>
  <c r="DE109" i="49"/>
  <c r="DD109" i="49"/>
  <c r="DC109" i="49"/>
  <c r="DL108" i="49"/>
  <c r="DK108" i="49"/>
  <c r="DJ108" i="49"/>
  <c r="DI108" i="49"/>
  <c r="DH108" i="49"/>
  <c r="DG108" i="49"/>
  <c r="DF108" i="49"/>
  <c r="DE108" i="49"/>
  <c r="DD108" i="49"/>
  <c r="DC108" i="49"/>
  <c r="DL107" i="49"/>
  <c r="DK107" i="49"/>
  <c r="DJ107" i="49"/>
  <c r="DI107" i="49"/>
  <c r="DH107" i="49"/>
  <c r="DG107" i="49"/>
  <c r="DF107" i="49"/>
  <c r="DE107" i="49"/>
  <c r="DD107" i="49"/>
  <c r="DC107" i="49"/>
  <c r="CN109" i="49"/>
  <c r="CO109" i="49"/>
  <c r="CP109" i="49"/>
  <c r="CQ109" i="49"/>
  <c r="CR109" i="49"/>
  <c r="CS109" i="49"/>
  <c r="CT109" i="49"/>
  <c r="CU109" i="49"/>
  <c r="CV109" i="49"/>
  <c r="CN110" i="49"/>
  <c r="CO110" i="49"/>
  <c r="CP110" i="49"/>
  <c r="CQ110" i="49"/>
  <c r="CR110" i="49"/>
  <c r="CS110" i="49"/>
  <c r="CT110" i="49"/>
  <c r="CU110" i="49"/>
  <c r="CV110" i="49"/>
  <c r="CN111" i="49"/>
  <c r="CO111" i="49"/>
  <c r="CP111" i="49"/>
  <c r="CQ111" i="49"/>
  <c r="CR111" i="49"/>
  <c r="CS111" i="49"/>
  <c r="CT111" i="49"/>
  <c r="CU111" i="49"/>
  <c r="CV111" i="49"/>
  <c r="CN108" i="49"/>
  <c r="CO108" i="49"/>
  <c r="CP108" i="49"/>
  <c r="CQ108" i="49"/>
  <c r="CR108" i="49"/>
  <c r="CS108" i="49"/>
  <c r="CT108" i="49"/>
  <c r="CU108" i="49"/>
  <c r="CV108" i="49"/>
  <c r="CW108" i="49"/>
  <c r="CO107" i="49"/>
  <c r="CP107" i="49"/>
  <c r="CQ107" i="49"/>
  <c r="CR107" i="49"/>
  <c r="CS107" i="49"/>
  <c r="CT107" i="49"/>
  <c r="CU107" i="49"/>
  <c r="CV107" i="49"/>
  <c r="CW107" i="49"/>
  <c r="CN107" i="49"/>
  <c r="CG111" i="49"/>
  <c r="CF111" i="49"/>
  <c r="CE111" i="49"/>
  <c r="CD111" i="49"/>
  <c r="CC111" i="49"/>
  <c r="CB111" i="49"/>
  <c r="CA111" i="49"/>
  <c r="BZ111" i="49"/>
  <c r="BY111" i="49"/>
  <c r="CG110" i="49"/>
  <c r="CF110" i="49"/>
  <c r="CE110" i="49"/>
  <c r="CD110" i="49"/>
  <c r="CC110" i="49"/>
  <c r="CB110" i="49"/>
  <c r="CA110" i="49"/>
  <c r="BZ110" i="49"/>
  <c r="BY110" i="49"/>
  <c r="CG109" i="49"/>
  <c r="CF109" i="49"/>
  <c r="CE109" i="49"/>
  <c r="CD109" i="49"/>
  <c r="CC109" i="49"/>
  <c r="CB109" i="49"/>
  <c r="CA109" i="49"/>
  <c r="BZ109" i="49"/>
  <c r="BY109" i="49"/>
  <c r="CH108" i="49"/>
  <c r="CG108" i="49"/>
  <c r="CF108" i="49"/>
  <c r="CE108" i="49"/>
  <c r="CD108" i="49"/>
  <c r="CC108" i="49"/>
  <c r="CB108" i="49"/>
  <c r="CA108" i="49"/>
  <c r="BZ108" i="49"/>
  <c r="BY108" i="49"/>
  <c r="CH107" i="49"/>
  <c r="CG107" i="49"/>
  <c r="CF107" i="49"/>
  <c r="CE107" i="49"/>
  <c r="CD107" i="49"/>
  <c r="CC107" i="49"/>
  <c r="CB107" i="49"/>
  <c r="CA107" i="49"/>
  <c r="BZ107" i="49"/>
  <c r="BY107" i="49"/>
  <c r="BQ111" i="49"/>
  <c r="BP111" i="49"/>
  <c r="BO111" i="49"/>
  <c r="BN111" i="49"/>
  <c r="BM111" i="49"/>
  <c r="BL111" i="49"/>
  <c r="BK111" i="49"/>
  <c r="BJ111" i="49"/>
  <c r="BI111" i="49"/>
  <c r="BQ110" i="49"/>
  <c r="BP110" i="49"/>
  <c r="BO110" i="49"/>
  <c r="BN110" i="49"/>
  <c r="BM110" i="49"/>
  <c r="BL110" i="49"/>
  <c r="BK110" i="49"/>
  <c r="BJ110" i="49"/>
  <c r="BI110" i="49"/>
  <c r="BQ109" i="49"/>
  <c r="BP109" i="49"/>
  <c r="BO109" i="49"/>
  <c r="BN109" i="49"/>
  <c r="BM109" i="49"/>
  <c r="BL109" i="49"/>
  <c r="BK109" i="49"/>
  <c r="BJ109" i="49"/>
  <c r="BI109" i="49"/>
  <c r="BR108" i="49"/>
  <c r="BQ108" i="49"/>
  <c r="BP108" i="49"/>
  <c r="BO108" i="49"/>
  <c r="BN108" i="49"/>
  <c r="BM108" i="49"/>
  <c r="BL108" i="49"/>
  <c r="BK108" i="49"/>
  <c r="BJ108" i="49"/>
  <c r="BI108" i="49"/>
  <c r="BR107" i="49"/>
  <c r="BQ107" i="49"/>
  <c r="BP107" i="49"/>
  <c r="BO107" i="49"/>
  <c r="BN107" i="49"/>
  <c r="BM107" i="49"/>
  <c r="BL107" i="49"/>
  <c r="BK107" i="49"/>
  <c r="BJ107" i="49"/>
  <c r="BI107" i="49"/>
  <c r="BA111" i="49"/>
  <c r="AZ111" i="49"/>
  <c r="AY111" i="49"/>
  <c r="AX111" i="49"/>
  <c r="AW111" i="49"/>
  <c r="AV111" i="49"/>
  <c r="AU111" i="49"/>
  <c r="AT111" i="49"/>
  <c r="AS111" i="49"/>
  <c r="BA110" i="49"/>
  <c r="AZ110" i="49"/>
  <c r="AY110" i="49"/>
  <c r="AX110" i="49"/>
  <c r="AW110" i="49"/>
  <c r="AV110" i="49"/>
  <c r="AU110" i="49"/>
  <c r="AT110" i="49"/>
  <c r="AS110" i="49"/>
  <c r="BA109" i="49"/>
  <c r="AZ109" i="49"/>
  <c r="AY109" i="49"/>
  <c r="AX109" i="49"/>
  <c r="AW109" i="49"/>
  <c r="AV109" i="49"/>
  <c r="AU109" i="49"/>
  <c r="AT109" i="49"/>
  <c r="AS109" i="49"/>
  <c r="BB108" i="49"/>
  <c r="BA108" i="49"/>
  <c r="AZ108" i="49"/>
  <c r="AY108" i="49"/>
  <c r="AX108" i="49"/>
  <c r="AW108" i="49"/>
  <c r="AV108" i="49"/>
  <c r="AU108" i="49"/>
  <c r="AT108" i="49"/>
  <c r="AS108" i="49"/>
  <c r="BB107" i="49"/>
  <c r="BA107" i="49"/>
  <c r="AZ107" i="49"/>
  <c r="AY107" i="49"/>
  <c r="AX107" i="49"/>
  <c r="AW107" i="49"/>
  <c r="AV107" i="49"/>
  <c r="AU107" i="49"/>
  <c r="AT107" i="49"/>
  <c r="AS107" i="49"/>
  <c r="AD108" i="49"/>
  <c r="AE108" i="49"/>
  <c r="AD109" i="49"/>
  <c r="AE109" i="49"/>
  <c r="AD110" i="49"/>
  <c r="AE110" i="49"/>
  <c r="AD111" i="49"/>
  <c r="AE111" i="49"/>
  <c r="AE107" i="49"/>
  <c r="AD107" i="49"/>
  <c r="Z108" i="49"/>
  <c r="AA108" i="49"/>
  <c r="Z109" i="49"/>
  <c r="AA109" i="49"/>
  <c r="Z110" i="49"/>
  <c r="AA110" i="49"/>
  <c r="Z111" i="49"/>
  <c r="AA111" i="49"/>
  <c r="AA107" i="49"/>
  <c r="Z107" i="49"/>
  <c r="FS89" i="49"/>
  <c r="FR89" i="49"/>
  <c r="FQ89" i="49"/>
  <c r="FP89" i="49"/>
  <c r="FO89" i="49"/>
  <c r="FN89" i="49"/>
  <c r="FM89" i="49"/>
  <c r="FL89" i="49"/>
  <c r="FK89" i="49"/>
  <c r="FS88" i="49"/>
  <c r="FR88" i="49"/>
  <c r="FQ88" i="49"/>
  <c r="FP88" i="49"/>
  <c r="FO88" i="49"/>
  <c r="FN88" i="49"/>
  <c r="FM88" i="49"/>
  <c r="FL88" i="49"/>
  <c r="FK88" i="49"/>
  <c r="FS87" i="49"/>
  <c r="FR87" i="49"/>
  <c r="FQ87" i="49"/>
  <c r="FP87" i="49"/>
  <c r="FO87" i="49"/>
  <c r="FN87" i="49"/>
  <c r="FM87" i="49"/>
  <c r="FL87" i="49"/>
  <c r="FK87" i="49"/>
  <c r="FT86" i="49"/>
  <c r="FS86" i="49"/>
  <c r="FR86" i="49"/>
  <c r="FQ86" i="49"/>
  <c r="FP86" i="49"/>
  <c r="FO86" i="49"/>
  <c r="FN86" i="49"/>
  <c r="FM86" i="49"/>
  <c r="FL86" i="49"/>
  <c r="FK86" i="49"/>
  <c r="FT85" i="49"/>
  <c r="FS85" i="49"/>
  <c r="FR85" i="49"/>
  <c r="FQ85" i="49"/>
  <c r="FP85" i="49"/>
  <c r="FO85" i="49"/>
  <c r="FN85" i="49"/>
  <c r="FM85" i="49"/>
  <c r="FL85" i="49"/>
  <c r="FK85" i="49"/>
  <c r="FD89" i="49"/>
  <c r="FC89" i="49"/>
  <c r="FB89" i="49"/>
  <c r="FA89" i="49"/>
  <c r="EZ89" i="49"/>
  <c r="EY89" i="49"/>
  <c r="EX89" i="49"/>
  <c r="EW89" i="49"/>
  <c r="EV89" i="49"/>
  <c r="FD88" i="49"/>
  <c r="FC88" i="49"/>
  <c r="FB88" i="49"/>
  <c r="FA88" i="49"/>
  <c r="EZ88" i="49"/>
  <c r="EY88" i="49"/>
  <c r="EX88" i="49"/>
  <c r="EW88" i="49"/>
  <c r="EV88" i="49"/>
  <c r="FD87" i="49"/>
  <c r="FC87" i="49"/>
  <c r="FB87" i="49"/>
  <c r="FA87" i="49"/>
  <c r="EZ87" i="49"/>
  <c r="EY87" i="49"/>
  <c r="EX87" i="49"/>
  <c r="EW87" i="49"/>
  <c r="EV87" i="49"/>
  <c r="FE86" i="49"/>
  <c r="FD86" i="49"/>
  <c r="FC86" i="49"/>
  <c r="FB86" i="49"/>
  <c r="FA86" i="49"/>
  <c r="EZ86" i="49"/>
  <c r="EY86" i="49"/>
  <c r="EX86" i="49"/>
  <c r="EW86" i="49"/>
  <c r="EV86" i="49"/>
  <c r="FE85" i="49"/>
  <c r="FD85" i="49"/>
  <c r="FC85" i="49"/>
  <c r="FB85" i="49"/>
  <c r="FA85" i="49"/>
  <c r="EZ85" i="49"/>
  <c r="EY85" i="49"/>
  <c r="EX85" i="49"/>
  <c r="EW85" i="49"/>
  <c r="EV85" i="49"/>
  <c r="EP86" i="49"/>
  <c r="EG86" i="49"/>
  <c r="EH86" i="49"/>
  <c r="EI86" i="49"/>
  <c r="EJ86" i="49"/>
  <c r="EK86" i="49"/>
  <c r="EL86" i="49"/>
  <c r="EM86" i="49"/>
  <c r="EN86" i="49"/>
  <c r="EO86" i="49"/>
  <c r="EG87" i="49"/>
  <c r="EH87" i="49"/>
  <c r="EI87" i="49"/>
  <c r="EJ87" i="49"/>
  <c r="EK87" i="49"/>
  <c r="EL87" i="49"/>
  <c r="EM87" i="49"/>
  <c r="EN87" i="49"/>
  <c r="EO87" i="49"/>
  <c r="EG88" i="49"/>
  <c r="EH88" i="49"/>
  <c r="EI88" i="49"/>
  <c r="EJ88" i="49"/>
  <c r="EK88" i="49"/>
  <c r="EL88" i="49"/>
  <c r="EM88" i="49"/>
  <c r="EN88" i="49"/>
  <c r="EO88" i="49"/>
  <c r="EG89" i="49"/>
  <c r="EH89" i="49"/>
  <c r="EI89" i="49"/>
  <c r="EJ89" i="49"/>
  <c r="EK89" i="49"/>
  <c r="EL89" i="49"/>
  <c r="EM89" i="49"/>
  <c r="EN89" i="49"/>
  <c r="EO89" i="49"/>
  <c r="EH85" i="49"/>
  <c r="EI85" i="49"/>
  <c r="EJ85" i="49"/>
  <c r="EK85" i="49"/>
  <c r="EL85" i="49"/>
  <c r="EM85" i="49"/>
  <c r="EN85" i="49"/>
  <c r="EO85" i="49"/>
  <c r="EP85" i="49"/>
  <c r="EG85" i="49"/>
  <c r="DZ89" i="49"/>
  <c r="DY89" i="49"/>
  <c r="DX89" i="49"/>
  <c r="DW89" i="49"/>
  <c r="DV89" i="49"/>
  <c r="DU89" i="49"/>
  <c r="DT89" i="49"/>
  <c r="DS89" i="49"/>
  <c r="DR89" i="49"/>
  <c r="DZ88" i="49"/>
  <c r="DY88" i="49"/>
  <c r="DX88" i="49"/>
  <c r="DW88" i="49"/>
  <c r="DV88" i="49"/>
  <c r="DU88" i="49"/>
  <c r="DT88" i="49"/>
  <c r="DS88" i="49"/>
  <c r="DR88" i="49"/>
  <c r="DZ87" i="49"/>
  <c r="DY87" i="49"/>
  <c r="DX87" i="49"/>
  <c r="DW87" i="49"/>
  <c r="DV87" i="49"/>
  <c r="DU87" i="49"/>
  <c r="DT87" i="49"/>
  <c r="DS87" i="49"/>
  <c r="DR87" i="49"/>
  <c r="EA86" i="49"/>
  <c r="DZ86" i="49"/>
  <c r="DY86" i="49"/>
  <c r="DX86" i="49"/>
  <c r="DW86" i="49"/>
  <c r="DV86" i="49"/>
  <c r="DU86" i="49"/>
  <c r="DT86" i="49"/>
  <c r="DS86" i="49"/>
  <c r="DR86" i="49"/>
  <c r="EA85" i="49"/>
  <c r="DZ85" i="49"/>
  <c r="DY85" i="49"/>
  <c r="DX85" i="49"/>
  <c r="DW85" i="49"/>
  <c r="DV85" i="49"/>
  <c r="DU85" i="49"/>
  <c r="DT85" i="49"/>
  <c r="DS85" i="49"/>
  <c r="DR85" i="49"/>
  <c r="DK89" i="49"/>
  <c r="DJ89" i="49"/>
  <c r="DI89" i="49"/>
  <c r="DH89" i="49"/>
  <c r="DG89" i="49"/>
  <c r="DF89" i="49"/>
  <c r="DE89" i="49"/>
  <c r="DD89" i="49"/>
  <c r="DC89" i="49"/>
  <c r="DK88" i="49"/>
  <c r="DJ88" i="49"/>
  <c r="DI88" i="49"/>
  <c r="DH88" i="49"/>
  <c r="DG88" i="49"/>
  <c r="DF88" i="49"/>
  <c r="DE88" i="49"/>
  <c r="DD88" i="49"/>
  <c r="DC88" i="49"/>
  <c r="DK87" i="49"/>
  <c r="DJ87" i="49"/>
  <c r="DI87" i="49"/>
  <c r="DH87" i="49"/>
  <c r="DG87" i="49"/>
  <c r="DF87" i="49"/>
  <c r="DE87" i="49"/>
  <c r="DD87" i="49"/>
  <c r="DC87" i="49"/>
  <c r="DL86" i="49"/>
  <c r="DK86" i="49"/>
  <c r="DJ86" i="49"/>
  <c r="DI86" i="49"/>
  <c r="DH86" i="49"/>
  <c r="DG86" i="49"/>
  <c r="DF86" i="49"/>
  <c r="DE86" i="49"/>
  <c r="DD86" i="49"/>
  <c r="DC86" i="49"/>
  <c r="DL85" i="49"/>
  <c r="DK85" i="49"/>
  <c r="DJ85" i="49"/>
  <c r="DI85" i="49"/>
  <c r="DH85" i="49"/>
  <c r="DG85" i="49"/>
  <c r="DF85" i="49"/>
  <c r="DE85" i="49"/>
  <c r="DD85" i="49"/>
  <c r="DC85" i="49"/>
  <c r="CN87" i="49"/>
  <c r="CO87" i="49"/>
  <c r="CP87" i="49"/>
  <c r="CQ87" i="49"/>
  <c r="CR87" i="49"/>
  <c r="CS87" i="49"/>
  <c r="CT87" i="49"/>
  <c r="CU87" i="49"/>
  <c r="CV87" i="49"/>
  <c r="CN88" i="49"/>
  <c r="CO88" i="49"/>
  <c r="CP88" i="49"/>
  <c r="CQ88" i="49"/>
  <c r="CR88" i="49"/>
  <c r="CS88" i="49"/>
  <c r="CT88" i="49"/>
  <c r="CU88" i="49"/>
  <c r="CV88" i="49"/>
  <c r="CN89" i="49"/>
  <c r="CO89" i="49"/>
  <c r="CP89" i="49"/>
  <c r="CQ89" i="49"/>
  <c r="CR89" i="49"/>
  <c r="CS89" i="49"/>
  <c r="CT89" i="49"/>
  <c r="CU89" i="49"/>
  <c r="CV89" i="49"/>
  <c r="CN86" i="49"/>
  <c r="CO86" i="49"/>
  <c r="CP86" i="49"/>
  <c r="CQ86" i="49"/>
  <c r="CR86" i="49"/>
  <c r="CS86" i="49"/>
  <c r="CT86" i="49"/>
  <c r="CU86" i="49"/>
  <c r="CV86" i="49"/>
  <c r="CW86" i="49"/>
  <c r="CO85" i="49"/>
  <c r="CP85" i="49"/>
  <c r="CQ85" i="49"/>
  <c r="CR85" i="49"/>
  <c r="CS85" i="49"/>
  <c r="CT85" i="49"/>
  <c r="CU85" i="49"/>
  <c r="CV85" i="49"/>
  <c r="CW85" i="49"/>
  <c r="CN85" i="49"/>
  <c r="CG89" i="49"/>
  <c r="CF89" i="49"/>
  <c r="CE89" i="49"/>
  <c r="CD89" i="49"/>
  <c r="CC89" i="49"/>
  <c r="CB89" i="49"/>
  <c r="CA89" i="49"/>
  <c r="BZ89" i="49"/>
  <c r="BY89" i="49"/>
  <c r="CG88" i="49"/>
  <c r="CF88" i="49"/>
  <c r="CE88" i="49"/>
  <c r="CD88" i="49"/>
  <c r="CC88" i="49"/>
  <c r="CB88" i="49"/>
  <c r="CA88" i="49"/>
  <c r="BZ88" i="49"/>
  <c r="BY88" i="49"/>
  <c r="CG87" i="49"/>
  <c r="CF87" i="49"/>
  <c r="CE87" i="49"/>
  <c r="CD87" i="49"/>
  <c r="CC87" i="49"/>
  <c r="CB87" i="49"/>
  <c r="CA87" i="49"/>
  <c r="BZ87" i="49"/>
  <c r="BY87" i="49"/>
  <c r="CH86" i="49"/>
  <c r="CG86" i="49"/>
  <c r="CF86" i="49"/>
  <c r="CE86" i="49"/>
  <c r="CD86" i="49"/>
  <c r="CC86" i="49"/>
  <c r="CB86" i="49"/>
  <c r="CA86" i="49"/>
  <c r="BZ86" i="49"/>
  <c r="BY86" i="49"/>
  <c r="CH85" i="49"/>
  <c r="CG85" i="49"/>
  <c r="CF85" i="49"/>
  <c r="CE85" i="49"/>
  <c r="CD85" i="49"/>
  <c r="CC85" i="49"/>
  <c r="CB85" i="49"/>
  <c r="CA85" i="49"/>
  <c r="BZ85" i="49"/>
  <c r="BY85" i="49"/>
  <c r="BQ89" i="49"/>
  <c r="BP89" i="49"/>
  <c r="BO89" i="49"/>
  <c r="BN89" i="49"/>
  <c r="BM89" i="49"/>
  <c r="BL89" i="49"/>
  <c r="BK89" i="49"/>
  <c r="BJ89" i="49"/>
  <c r="BI89" i="49"/>
  <c r="BQ88" i="49"/>
  <c r="BP88" i="49"/>
  <c r="BO88" i="49"/>
  <c r="BN88" i="49"/>
  <c r="BM88" i="49"/>
  <c r="BL88" i="49"/>
  <c r="BK88" i="49"/>
  <c r="BJ88" i="49"/>
  <c r="BI88" i="49"/>
  <c r="BQ87" i="49"/>
  <c r="BP87" i="49"/>
  <c r="BO87" i="49"/>
  <c r="BN87" i="49"/>
  <c r="BM87" i="49"/>
  <c r="BL87" i="49"/>
  <c r="BK87" i="49"/>
  <c r="BJ87" i="49"/>
  <c r="BI87" i="49"/>
  <c r="BR86" i="49"/>
  <c r="BQ86" i="49"/>
  <c r="BP86" i="49"/>
  <c r="BO86" i="49"/>
  <c r="BN86" i="49"/>
  <c r="BM86" i="49"/>
  <c r="BL86" i="49"/>
  <c r="BK86" i="49"/>
  <c r="BJ86" i="49"/>
  <c r="BI86" i="49"/>
  <c r="BR85" i="49"/>
  <c r="BQ85" i="49"/>
  <c r="BP85" i="49"/>
  <c r="BO85" i="49"/>
  <c r="BN85" i="49"/>
  <c r="BM85" i="49"/>
  <c r="BL85" i="49"/>
  <c r="BK85" i="49"/>
  <c r="BJ85" i="49"/>
  <c r="BI85" i="49"/>
  <c r="AS87" i="49"/>
  <c r="AT87" i="49"/>
  <c r="AU87" i="49"/>
  <c r="AV87" i="49"/>
  <c r="AW87" i="49"/>
  <c r="AX87" i="49"/>
  <c r="AY87" i="49"/>
  <c r="AZ87" i="49"/>
  <c r="BA87" i="49"/>
  <c r="AS88" i="49"/>
  <c r="AT88" i="49"/>
  <c r="AU88" i="49"/>
  <c r="AV88" i="49"/>
  <c r="AW88" i="49"/>
  <c r="AX88" i="49"/>
  <c r="AY88" i="49"/>
  <c r="AZ88" i="49"/>
  <c r="BA88" i="49"/>
  <c r="AS89" i="49"/>
  <c r="AT89" i="49"/>
  <c r="AU89" i="49"/>
  <c r="AV89" i="49"/>
  <c r="AW89" i="49"/>
  <c r="AX89" i="49"/>
  <c r="AY89" i="49"/>
  <c r="AZ89" i="49"/>
  <c r="BA89" i="49"/>
  <c r="AS86" i="49"/>
  <c r="AT86" i="49"/>
  <c r="AU86" i="49"/>
  <c r="AV86" i="49"/>
  <c r="AW86" i="49"/>
  <c r="AX86" i="49"/>
  <c r="AY86" i="49"/>
  <c r="AZ86" i="49"/>
  <c r="BA86" i="49"/>
  <c r="BB86" i="49"/>
  <c r="AT85" i="49"/>
  <c r="AU85" i="49"/>
  <c r="AV85" i="49"/>
  <c r="AW85" i="49"/>
  <c r="AX85" i="49"/>
  <c r="AY85" i="49"/>
  <c r="AZ85" i="49"/>
  <c r="BA85" i="49"/>
  <c r="BB85" i="49"/>
  <c r="AS85" i="49"/>
  <c r="AD86" i="49"/>
  <c r="AE86" i="49"/>
  <c r="AD87" i="49"/>
  <c r="AE87" i="49"/>
  <c r="AD88" i="49"/>
  <c r="AE88" i="49"/>
  <c r="AD89" i="49"/>
  <c r="AE89" i="49"/>
  <c r="AE85" i="49"/>
  <c r="AD85" i="49"/>
  <c r="Z86" i="49"/>
  <c r="AA86" i="49"/>
  <c r="Z87" i="49"/>
  <c r="AA87" i="49"/>
  <c r="Z88" i="49"/>
  <c r="AA88" i="49"/>
  <c r="Z89" i="49"/>
  <c r="AA89" i="49"/>
  <c r="AA85" i="49"/>
  <c r="Z85" i="49"/>
  <c r="DK158" i="53"/>
  <c r="CV158" i="53"/>
  <c r="CP158" i="53"/>
  <c r="CO158" i="53"/>
  <c r="DS158" i="53" s="1"/>
  <c r="CN158" i="53"/>
  <c r="CM158" i="53"/>
  <c r="CL158" i="53"/>
  <c r="CK158" i="53"/>
  <c r="CJ158" i="53"/>
  <c r="CI158" i="53"/>
  <c r="CH158" i="53"/>
  <c r="CG158" i="53"/>
  <c r="CA158" i="53"/>
  <c r="BZ158" i="53"/>
  <c r="BY158" i="53"/>
  <c r="BX158" i="53"/>
  <c r="DQ158" i="53" s="1"/>
  <c r="BW158" i="53"/>
  <c r="BV158" i="53"/>
  <c r="DO158" i="53" s="1"/>
  <c r="BU158" i="53"/>
  <c r="BT158" i="53"/>
  <c r="DM158" i="53" s="1"/>
  <c r="BS158" i="53"/>
  <c r="BR158" i="53"/>
  <c r="BL158" i="53"/>
  <c r="BK158" i="53"/>
  <c r="BJ158" i="53"/>
  <c r="BI158" i="53"/>
  <c r="BH158" i="53"/>
  <c r="BG158" i="53"/>
  <c r="BF158" i="53"/>
  <c r="BE158" i="53"/>
  <c r="BD158" i="53"/>
  <c r="BC158" i="53"/>
  <c r="AW158" i="53"/>
  <c r="AV158" i="53"/>
  <c r="AU158" i="53"/>
  <c r="AT158" i="53"/>
  <c r="DB158" i="53" s="1"/>
  <c r="AS158" i="53"/>
  <c r="AR158" i="53"/>
  <c r="AQ158" i="53"/>
  <c r="AP158" i="53"/>
  <c r="CX158" i="53" s="1"/>
  <c r="AO158" i="53"/>
  <c r="AN158" i="53"/>
  <c r="AH158" i="53"/>
  <c r="AJ158" i="53" s="1"/>
  <c r="S158" i="53"/>
  <c r="M158" i="53"/>
  <c r="L158" i="53"/>
  <c r="K158" i="53"/>
  <c r="J158" i="53"/>
  <c r="I158" i="53"/>
  <c r="H158" i="53"/>
  <c r="G158" i="53"/>
  <c r="F158" i="53"/>
  <c r="E158" i="53"/>
  <c r="DK157" i="53"/>
  <c r="CV157" i="53"/>
  <c r="CP157" i="53"/>
  <c r="DT157" i="53" s="1"/>
  <c r="CO157" i="53"/>
  <c r="CN157" i="53"/>
  <c r="CM157" i="53"/>
  <c r="CL157" i="53"/>
  <c r="DP157" i="53" s="1"/>
  <c r="CK157" i="53"/>
  <c r="CJ157" i="53"/>
  <c r="CI157" i="53"/>
  <c r="CH157" i="53"/>
  <c r="DL157" i="53" s="1"/>
  <c r="CG157" i="53"/>
  <c r="CA157" i="53"/>
  <c r="BZ157" i="53"/>
  <c r="BY157" i="53"/>
  <c r="DR157" i="53" s="1"/>
  <c r="BX157" i="53"/>
  <c r="BW157" i="53"/>
  <c r="BV157" i="53"/>
  <c r="BU157" i="53"/>
  <c r="DN157" i="53" s="1"/>
  <c r="BT157" i="53"/>
  <c r="BS157" i="53"/>
  <c r="BR157" i="53"/>
  <c r="BL157" i="53"/>
  <c r="BK157" i="53"/>
  <c r="BJ157" i="53"/>
  <c r="BI157" i="53"/>
  <c r="BH157" i="53"/>
  <c r="BG157" i="53"/>
  <c r="BF157" i="53"/>
  <c r="BE157" i="53"/>
  <c r="BD157" i="53"/>
  <c r="BC157" i="53"/>
  <c r="AW157" i="53"/>
  <c r="AV157" i="53"/>
  <c r="AU157" i="53"/>
  <c r="DC157" i="53" s="1"/>
  <c r="AT157" i="53"/>
  <c r="AS157" i="53"/>
  <c r="AR157" i="53"/>
  <c r="AQ157" i="53"/>
  <c r="CY157" i="53" s="1"/>
  <c r="AP157" i="53"/>
  <c r="AO157" i="53"/>
  <c r="AN157" i="53"/>
  <c r="AH157" i="53"/>
  <c r="AI157" i="53" s="1"/>
  <c r="S157" i="53"/>
  <c r="M157" i="53"/>
  <c r="L157" i="53"/>
  <c r="K157" i="53"/>
  <c r="J157" i="53"/>
  <c r="I157" i="53"/>
  <c r="H157" i="53"/>
  <c r="G157" i="53"/>
  <c r="F157" i="53"/>
  <c r="E157" i="53"/>
  <c r="DK156" i="53"/>
  <c r="CV156" i="53"/>
  <c r="CP156" i="53"/>
  <c r="CO156" i="53"/>
  <c r="CN156" i="53"/>
  <c r="DR156" i="53" s="1"/>
  <c r="CM156" i="53"/>
  <c r="CL156" i="53"/>
  <c r="CK156" i="53"/>
  <c r="CJ156" i="53"/>
  <c r="DN156" i="53" s="1"/>
  <c r="CI156" i="53"/>
  <c r="CH156" i="53"/>
  <c r="CG156" i="53"/>
  <c r="CA156" i="53"/>
  <c r="DT156" i="53" s="1"/>
  <c r="BZ156" i="53"/>
  <c r="BY156" i="53"/>
  <c r="BX156" i="53"/>
  <c r="BW156" i="53"/>
  <c r="DP156" i="53" s="1"/>
  <c r="BV156" i="53"/>
  <c r="BU156" i="53"/>
  <c r="BT156" i="53"/>
  <c r="BS156" i="53"/>
  <c r="DL156" i="53" s="1"/>
  <c r="BR156" i="53"/>
  <c r="BL156" i="53"/>
  <c r="BK156" i="53"/>
  <c r="BJ156" i="53"/>
  <c r="BI156" i="53"/>
  <c r="BH156" i="53"/>
  <c r="BG156" i="53"/>
  <c r="BF156" i="53"/>
  <c r="BE156" i="53"/>
  <c r="BD156" i="53"/>
  <c r="BC156" i="53"/>
  <c r="AW156" i="53"/>
  <c r="DE156" i="53" s="1"/>
  <c r="AV156" i="53"/>
  <c r="AU156" i="53"/>
  <c r="AT156" i="53"/>
  <c r="AS156" i="53"/>
  <c r="DA156" i="53" s="1"/>
  <c r="AR156" i="53"/>
  <c r="AQ156" i="53"/>
  <c r="AP156" i="53"/>
  <c r="AO156" i="53"/>
  <c r="CW156" i="53" s="1"/>
  <c r="AN156" i="53"/>
  <c r="AH156" i="53"/>
  <c r="AJ156" i="53" s="1"/>
  <c r="S156" i="53"/>
  <c r="M156" i="53"/>
  <c r="L156" i="53"/>
  <c r="K156" i="53"/>
  <c r="J156" i="53"/>
  <c r="I156" i="53"/>
  <c r="H156" i="53"/>
  <c r="G156" i="53"/>
  <c r="F156" i="53"/>
  <c r="E156" i="53"/>
  <c r="DK155" i="53"/>
  <c r="CV155" i="53"/>
  <c r="CQ155" i="53"/>
  <c r="CP155" i="53"/>
  <c r="DT155" i="53" s="1"/>
  <c r="CO155" i="53"/>
  <c r="CN155" i="53"/>
  <c r="CM155" i="53"/>
  <c r="CL155" i="53"/>
  <c r="CK155" i="53"/>
  <c r="CJ155" i="53"/>
  <c r="CI155" i="53"/>
  <c r="CH155" i="53"/>
  <c r="CG155" i="53"/>
  <c r="CB155" i="53"/>
  <c r="DU155" i="53" s="1"/>
  <c r="CA155" i="53"/>
  <c r="BZ155" i="53"/>
  <c r="BY155" i="53"/>
  <c r="BX155" i="53"/>
  <c r="DQ155" i="53" s="1"/>
  <c r="BW155" i="53"/>
  <c r="BV155" i="53"/>
  <c r="BU155" i="53"/>
  <c r="BT155" i="53"/>
  <c r="DM155" i="53" s="1"/>
  <c r="BS155" i="53"/>
  <c r="BR155" i="53"/>
  <c r="BM155" i="53"/>
  <c r="BL155" i="53"/>
  <c r="BK155" i="53"/>
  <c r="BJ155" i="53"/>
  <c r="BI155" i="53"/>
  <c r="BH155" i="53"/>
  <c r="BG155" i="53"/>
  <c r="BF155" i="53"/>
  <c r="BE155" i="53"/>
  <c r="BD155" i="53"/>
  <c r="BC155" i="53"/>
  <c r="AX155" i="53"/>
  <c r="AW155" i="53"/>
  <c r="AV155" i="53"/>
  <c r="DD155" i="53" s="1"/>
  <c r="AU155" i="53"/>
  <c r="AT155" i="53"/>
  <c r="AS155" i="53"/>
  <c r="AR155" i="53"/>
  <c r="CZ155" i="53" s="1"/>
  <c r="AQ155" i="53"/>
  <c r="AP155" i="53"/>
  <c r="AO155" i="53"/>
  <c r="AN155" i="53"/>
  <c r="AH155" i="53"/>
  <c r="AJ155" i="53" s="1"/>
  <c r="S155" i="53"/>
  <c r="N155" i="53"/>
  <c r="M155" i="53"/>
  <c r="L155" i="53"/>
  <c r="K155" i="53"/>
  <c r="J155" i="53"/>
  <c r="I155" i="53"/>
  <c r="H155" i="53"/>
  <c r="G155" i="53"/>
  <c r="F155" i="53"/>
  <c r="E155" i="53"/>
  <c r="CP136" i="53"/>
  <c r="CO136" i="53"/>
  <c r="CN136" i="53"/>
  <c r="CM136" i="53"/>
  <c r="CL136" i="53"/>
  <c r="CK136" i="53"/>
  <c r="CJ136" i="53"/>
  <c r="CI136" i="53"/>
  <c r="CH136" i="53"/>
  <c r="CP135" i="53"/>
  <c r="CO135" i="53"/>
  <c r="CN135" i="53"/>
  <c r="CM135" i="53"/>
  <c r="CL135" i="53"/>
  <c r="CK135" i="53"/>
  <c r="CJ135" i="53"/>
  <c r="CI135" i="53"/>
  <c r="CH135" i="53"/>
  <c r="CP134" i="53"/>
  <c r="CO134" i="53"/>
  <c r="CN134" i="53"/>
  <c r="CM134" i="53"/>
  <c r="CL134" i="53"/>
  <c r="CK134" i="53"/>
  <c r="CJ134" i="53"/>
  <c r="CI134" i="53"/>
  <c r="CH134" i="53"/>
  <c r="CQ133" i="53"/>
  <c r="CP133" i="53"/>
  <c r="CO133" i="53"/>
  <c r="CN133" i="53"/>
  <c r="CM133" i="53"/>
  <c r="CL133" i="53"/>
  <c r="CK133" i="53"/>
  <c r="CJ133" i="53"/>
  <c r="CI133" i="53"/>
  <c r="CH133" i="53"/>
  <c r="BS136" i="53"/>
  <c r="BT136" i="53"/>
  <c r="BU136" i="53"/>
  <c r="BV136" i="53"/>
  <c r="BW136" i="53"/>
  <c r="BX136" i="53"/>
  <c r="BY136" i="53"/>
  <c r="BZ136" i="53"/>
  <c r="CA136" i="53"/>
  <c r="BS134" i="53"/>
  <c r="BT134" i="53"/>
  <c r="BU134" i="53"/>
  <c r="BV134" i="53"/>
  <c r="BW134" i="53"/>
  <c r="BX134" i="53"/>
  <c r="BY134" i="53"/>
  <c r="BZ134" i="53"/>
  <c r="CA134" i="53"/>
  <c r="BS135" i="53"/>
  <c r="BT135" i="53"/>
  <c r="BU135" i="53"/>
  <c r="BV135" i="53"/>
  <c r="BW135" i="53"/>
  <c r="BX135" i="53"/>
  <c r="BY135" i="53"/>
  <c r="BZ135" i="53"/>
  <c r="CA135" i="53"/>
  <c r="BT133" i="53"/>
  <c r="BU133" i="53"/>
  <c r="BV133" i="53"/>
  <c r="BW133" i="53"/>
  <c r="BX133" i="53"/>
  <c r="BY133" i="53"/>
  <c r="BZ133" i="53"/>
  <c r="CA133" i="53"/>
  <c r="CB133" i="53"/>
  <c r="BS133" i="53"/>
  <c r="BL136" i="53"/>
  <c r="BK136" i="53"/>
  <c r="BJ136" i="53"/>
  <c r="BI136" i="53"/>
  <c r="BH136" i="53"/>
  <c r="BG136" i="53"/>
  <c r="BF136" i="53"/>
  <c r="BE136" i="53"/>
  <c r="BD136" i="53"/>
  <c r="BL135" i="53"/>
  <c r="BK135" i="53"/>
  <c r="BJ135" i="53"/>
  <c r="BI135" i="53"/>
  <c r="BH135" i="53"/>
  <c r="BG135" i="53"/>
  <c r="BF135" i="53"/>
  <c r="BE135" i="53"/>
  <c r="BD135" i="53"/>
  <c r="BL134" i="53"/>
  <c r="BK134" i="53"/>
  <c r="BJ134" i="53"/>
  <c r="BI134" i="53"/>
  <c r="BH134" i="53"/>
  <c r="BG134" i="53"/>
  <c r="BF134" i="53"/>
  <c r="BE134" i="53"/>
  <c r="BD134" i="53"/>
  <c r="BM133" i="53"/>
  <c r="BL133" i="53"/>
  <c r="BK133" i="53"/>
  <c r="BJ133" i="53"/>
  <c r="BI133" i="53"/>
  <c r="BH133" i="53"/>
  <c r="BG133" i="53"/>
  <c r="BF133" i="53"/>
  <c r="BE133" i="53"/>
  <c r="BD133" i="53"/>
  <c r="AO134" i="53"/>
  <c r="AP134" i="53"/>
  <c r="AQ134" i="53"/>
  <c r="AR134" i="53"/>
  <c r="AS134" i="53"/>
  <c r="AT134" i="53"/>
  <c r="AU134" i="53"/>
  <c r="AV134" i="53"/>
  <c r="AW134" i="53"/>
  <c r="AO135" i="53"/>
  <c r="AP135" i="53"/>
  <c r="AQ135" i="53"/>
  <c r="AR135" i="53"/>
  <c r="AS135" i="53"/>
  <c r="AT135" i="53"/>
  <c r="AU135" i="53"/>
  <c r="AV135" i="53"/>
  <c r="AW135" i="53"/>
  <c r="AO136" i="53"/>
  <c r="AP136" i="53"/>
  <c r="AQ136" i="53"/>
  <c r="AR136" i="53"/>
  <c r="AS136" i="53"/>
  <c r="AT136" i="53"/>
  <c r="AU136" i="53"/>
  <c r="AV136" i="53"/>
  <c r="AW136" i="53"/>
  <c r="AP133" i="53"/>
  <c r="AQ133" i="53"/>
  <c r="AR133" i="53"/>
  <c r="AS133" i="53"/>
  <c r="AT133" i="53"/>
  <c r="AU133" i="53"/>
  <c r="AV133" i="53"/>
  <c r="AW133" i="53"/>
  <c r="AX133" i="53"/>
  <c r="AO133" i="53"/>
  <c r="E134" i="53"/>
  <c r="F134" i="53"/>
  <c r="G134" i="53"/>
  <c r="H134" i="53"/>
  <c r="I134" i="53"/>
  <c r="J134" i="53"/>
  <c r="K134" i="53"/>
  <c r="L134" i="53"/>
  <c r="M134" i="53"/>
  <c r="E135" i="53"/>
  <c r="F135" i="53"/>
  <c r="G135" i="53"/>
  <c r="H135" i="53"/>
  <c r="I135" i="53"/>
  <c r="J135" i="53"/>
  <c r="K135" i="53"/>
  <c r="L135" i="53"/>
  <c r="M135" i="53"/>
  <c r="E136" i="53"/>
  <c r="F136" i="53"/>
  <c r="G136" i="53"/>
  <c r="H136" i="53"/>
  <c r="I136" i="53"/>
  <c r="J136" i="53"/>
  <c r="K136" i="53"/>
  <c r="L136" i="53"/>
  <c r="M136" i="53"/>
  <c r="F133" i="53"/>
  <c r="G133" i="53"/>
  <c r="H133" i="53"/>
  <c r="I133" i="53"/>
  <c r="J133" i="53"/>
  <c r="K133" i="53"/>
  <c r="L133" i="53"/>
  <c r="M133" i="53"/>
  <c r="N133" i="53"/>
  <c r="E133" i="53"/>
  <c r="DK111" i="53"/>
  <c r="CV111" i="53"/>
  <c r="CP111" i="53"/>
  <c r="CO111" i="53"/>
  <c r="CN111" i="53"/>
  <c r="CM111" i="53"/>
  <c r="CL111" i="53"/>
  <c r="CK111" i="53"/>
  <c r="CJ111" i="53"/>
  <c r="CI111" i="53"/>
  <c r="CH111" i="53"/>
  <c r="CG111" i="53"/>
  <c r="CA111" i="53"/>
  <c r="BZ111" i="53"/>
  <c r="BY111" i="53"/>
  <c r="BX111" i="53"/>
  <c r="BW111" i="53"/>
  <c r="BV111" i="53"/>
  <c r="BU111" i="53"/>
  <c r="BT111" i="53"/>
  <c r="BS111" i="53"/>
  <c r="BR111" i="53"/>
  <c r="BL111" i="53"/>
  <c r="BK111" i="53"/>
  <c r="BJ111" i="53"/>
  <c r="BI111" i="53"/>
  <c r="BH111" i="53"/>
  <c r="BG111" i="53"/>
  <c r="BF111" i="53"/>
  <c r="BE111" i="53"/>
  <c r="BD111" i="53"/>
  <c r="BC111" i="53"/>
  <c r="AW111" i="53"/>
  <c r="AV111" i="53"/>
  <c r="AU111" i="53"/>
  <c r="DC111" i="53" s="1"/>
  <c r="AT111" i="53"/>
  <c r="AS111" i="53"/>
  <c r="AR111" i="53"/>
  <c r="AQ111" i="53"/>
  <c r="CY111" i="53" s="1"/>
  <c r="AP111" i="53"/>
  <c r="AO111" i="53"/>
  <c r="AN111" i="53"/>
  <c r="AH111" i="53"/>
  <c r="AJ111" i="53" s="1"/>
  <c r="S111" i="53"/>
  <c r="M111" i="53"/>
  <c r="L111" i="53"/>
  <c r="K111" i="53"/>
  <c r="J111" i="53"/>
  <c r="I111" i="53"/>
  <c r="H111" i="53"/>
  <c r="G111" i="53"/>
  <c r="F111" i="53"/>
  <c r="E111" i="53"/>
  <c r="DK110" i="53"/>
  <c r="CV110" i="53"/>
  <c r="CP110" i="53"/>
  <c r="CO110" i="53"/>
  <c r="CN110" i="53"/>
  <c r="CM110" i="53"/>
  <c r="CL110" i="53"/>
  <c r="CK110" i="53"/>
  <c r="CJ110" i="53"/>
  <c r="CI110" i="53"/>
  <c r="CH110" i="53"/>
  <c r="CG110" i="53"/>
  <c r="CA110" i="53"/>
  <c r="BZ110" i="53"/>
  <c r="BY110" i="53"/>
  <c r="BX110" i="53"/>
  <c r="BW110" i="53"/>
  <c r="BV110" i="53"/>
  <c r="BU110" i="53"/>
  <c r="BT110" i="53"/>
  <c r="BS110" i="53"/>
  <c r="BR110" i="53"/>
  <c r="BL110" i="53"/>
  <c r="BK110" i="53"/>
  <c r="BJ110" i="53"/>
  <c r="BI110" i="53"/>
  <c r="BH110" i="53"/>
  <c r="BG110" i="53"/>
  <c r="BF110" i="53"/>
  <c r="BE110" i="53"/>
  <c r="BD110" i="53"/>
  <c r="BC110" i="53"/>
  <c r="AW110" i="53"/>
  <c r="AV110" i="53"/>
  <c r="DD110" i="53" s="1"/>
  <c r="AU110" i="53"/>
  <c r="AT110" i="53"/>
  <c r="AS110" i="53"/>
  <c r="AR110" i="53"/>
  <c r="CZ110" i="53" s="1"/>
  <c r="AQ110" i="53"/>
  <c r="AP110" i="53"/>
  <c r="AO110" i="53"/>
  <c r="AN110" i="53"/>
  <c r="AH110" i="53"/>
  <c r="AI110" i="53" s="1"/>
  <c r="S110" i="53"/>
  <c r="M110" i="53"/>
  <c r="L110" i="53"/>
  <c r="K110" i="53"/>
  <c r="J110" i="53"/>
  <c r="I110" i="53"/>
  <c r="H110" i="53"/>
  <c r="G110" i="53"/>
  <c r="F110" i="53"/>
  <c r="E110" i="53"/>
  <c r="DK109" i="53"/>
  <c r="CV109" i="53"/>
  <c r="CP109" i="53"/>
  <c r="CO109" i="53"/>
  <c r="CN109" i="53"/>
  <c r="CM109" i="53"/>
  <c r="CL109" i="53"/>
  <c r="CK109" i="53"/>
  <c r="CJ109" i="53"/>
  <c r="CI109" i="53"/>
  <c r="CH109" i="53"/>
  <c r="CG109" i="53"/>
  <c r="CA109" i="53"/>
  <c r="BZ109" i="53"/>
  <c r="BY109" i="53"/>
  <c r="BX109" i="53"/>
  <c r="BW109" i="53"/>
  <c r="BV109" i="53"/>
  <c r="BU109" i="53"/>
  <c r="BT109" i="53"/>
  <c r="BS109" i="53"/>
  <c r="BR109" i="53"/>
  <c r="BL109" i="53"/>
  <c r="BK109" i="53"/>
  <c r="BJ109" i="53"/>
  <c r="BI109" i="53"/>
  <c r="BH109" i="53"/>
  <c r="BG109" i="53"/>
  <c r="BF109" i="53"/>
  <c r="BE109" i="53"/>
  <c r="BD109" i="53"/>
  <c r="BC109" i="53"/>
  <c r="AW109" i="53"/>
  <c r="AV109" i="53"/>
  <c r="AU109" i="53"/>
  <c r="AT109" i="53"/>
  <c r="AS109" i="53"/>
  <c r="AR109" i="53"/>
  <c r="AQ109" i="53"/>
  <c r="AP109" i="53"/>
  <c r="AO109" i="53"/>
  <c r="AN109" i="53"/>
  <c r="AH109" i="53"/>
  <c r="AJ109" i="53" s="1"/>
  <c r="S109" i="53"/>
  <c r="M109" i="53"/>
  <c r="L109" i="53"/>
  <c r="K109" i="53"/>
  <c r="J109" i="53"/>
  <c r="I109" i="53"/>
  <c r="H109" i="53"/>
  <c r="G109" i="53"/>
  <c r="F109" i="53"/>
  <c r="E109" i="53"/>
  <c r="DK108" i="53"/>
  <c r="CV108" i="53"/>
  <c r="CQ108" i="53"/>
  <c r="CP108" i="53"/>
  <c r="CO108" i="53"/>
  <c r="CN108" i="53"/>
  <c r="CM108" i="53"/>
  <c r="CL108" i="53"/>
  <c r="CK108" i="53"/>
  <c r="CJ108" i="53"/>
  <c r="CI108" i="53"/>
  <c r="CH108" i="53"/>
  <c r="CG108" i="53"/>
  <c r="CB108" i="53"/>
  <c r="CA108" i="53"/>
  <c r="DT108" i="53" s="1"/>
  <c r="BZ108" i="53"/>
  <c r="BY108" i="53"/>
  <c r="DR108" i="53" s="1"/>
  <c r="BX108" i="53"/>
  <c r="BW108" i="53"/>
  <c r="DP108" i="53" s="1"/>
  <c r="BV108" i="53"/>
  <c r="BU108" i="53"/>
  <c r="DN108" i="53" s="1"/>
  <c r="BT108" i="53"/>
  <c r="BS108" i="53"/>
  <c r="DL108" i="53" s="1"/>
  <c r="BR108" i="53"/>
  <c r="BM108" i="53"/>
  <c r="BL108" i="53"/>
  <c r="BK108" i="53"/>
  <c r="BJ108" i="53"/>
  <c r="BI108" i="53"/>
  <c r="BH108" i="53"/>
  <c r="BG108" i="53"/>
  <c r="BF108" i="53"/>
  <c r="BE108" i="53"/>
  <c r="BD108" i="53"/>
  <c r="BC108" i="53"/>
  <c r="AX108" i="53"/>
  <c r="AW108" i="53"/>
  <c r="DE108" i="53" s="1"/>
  <c r="AV108" i="53"/>
  <c r="AU108" i="53"/>
  <c r="DC108" i="53" s="1"/>
  <c r="AT108" i="53"/>
  <c r="AS108" i="53"/>
  <c r="DA108" i="53" s="1"/>
  <c r="AR108" i="53"/>
  <c r="AQ108" i="53"/>
  <c r="CY108" i="53" s="1"/>
  <c r="AP108" i="53"/>
  <c r="AO108" i="53"/>
  <c r="CW108" i="53" s="1"/>
  <c r="AN108" i="53"/>
  <c r="AH108" i="53"/>
  <c r="AJ108" i="53" s="1"/>
  <c r="S108" i="53"/>
  <c r="N108" i="53"/>
  <c r="M108" i="53"/>
  <c r="L108" i="53"/>
  <c r="K108" i="53"/>
  <c r="J108" i="53"/>
  <c r="I108" i="53"/>
  <c r="H108" i="53"/>
  <c r="G108" i="53"/>
  <c r="F108" i="53"/>
  <c r="E108" i="53"/>
  <c r="DK107" i="53"/>
  <c r="CV107" i="53"/>
  <c r="CQ107" i="53"/>
  <c r="CP107" i="53"/>
  <c r="CO107" i="53"/>
  <c r="CN107" i="53"/>
  <c r="CM107" i="53"/>
  <c r="CL107" i="53"/>
  <c r="CK107" i="53"/>
  <c r="CJ107" i="53"/>
  <c r="CI107" i="53"/>
  <c r="CH107" i="53"/>
  <c r="CG107" i="53"/>
  <c r="CB107" i="53"/>
  <c r="CA107" i="53"/>
  <c r="DT107" i="53" s="1"/>
  <c r="BZ107" i="53"/>
  <c r="BY107" i="53"/>
  <c r="BX107" i="53"/>
  <c r="BW107" i="53"/>
  <c r="DP107" i="53" s="1"/>
  <c r="BV107" i="53"/>
  <c r="BU107" i="53"/>
  <c r="BT107" i="53"/>
  <c r="BS107" i="53"/>
  <c r="DL107" i="53" s="1"/>
  <c r="BR107" i="53"/>
  <c r="BM107" i="53"/>
  <c r="BL107" i="53"/>
  <c r="BK107" i="53"/>
  <c r="BJ107" i="53"/>
  <c r="BI107" i="53"/>
  <c r="BH107" i="53"/>
  <c r="BG107" i="53"/>
  <c r="BF107" i="53"/>
  <c r="BE107" i="53"/>
  <c r="BD107" i="53"/>
  <c r="BC107" i="53"/>
  <c r="AX107" i="53"/>
  <c r="AW107" i="53"/>
  <c r="AV107" i="53"/>
  <c r="AU107" i="53"/>
  <c r="DC107" i="53" s="1"/>
  <c r="AT107" i="53"/>
  <c r="AS107" i="53"/>
  <c r="AR107" i="53"/>
  <c r="AQ107" i="53"/>
  <c r="CY107" i="53" s="1"/>
  <c r="AP107" i="53"/>
  <c r="AO107" i="53"/>
  <c r="AN107" i="53"/>
  <c r="AH107" i="53"/>
  <c r="AJ107" i="53" s="1"/>
  <c r="S107" i="53"/>
  <c r="T107" i="53" s="1"/>
  <c r="N107" i="53"/>
  <c r="M107" i="53"/>
  <c r="L107" i="53"/>
  <c r="K107" i="53"/>
  <c r="J107" i="53"/>
  <c r="I107" i="53"/>
  <c r="H107" i="53"/>
  <c r="G107" i="53"/>
  <c r="F107" i="53"/>
  <c r="E107" i="53"/>
  <c r="CQ86" i="53"/>
  <c r="CH86" i="53"/>
  <c r="CI86" i="53"/>
  <c r="CJ86" i="53"/>
  <c r="CK86" i="53"/>
  <c r="CL86" i="53"/>
  <c r="CM86" i="53"/>
  <c r="CN86" i="53"/>
  <c r="CO86" i="53"/>
  <c r="CP86" i="53"/>
  <c r="CH87" i="53"/>
  <c r="CI87" i="53"/>
  <c r="CJ87" i="53"/>
  <c r="CK87" i="53"/>
  <c r="CL87" i="53"/>
  <c r="CM87" i="53"/>
  <c r="CN87" i="53"/>
  <c r="CO87" i="53"/>
  <c r="CP87" i="53"/>
  <c r="CH88" i="53"/>
  <c r="CI88" i="53"/>
  <c r="CJ88" i="53"/>
  <c r="CK88" i="53"/>
  <c r="CL88" i="53"/>
  <c r="CM88" i="53"/>
  <c r="CN88" i="53"/>
  <c r="CO88" i="53"/>
  <c r="CP88" i="53"/>
  <c r="CH89" i="53"/>
  <c r="CI89" i="53"/>
  <c r="CJ89" i="53"/>
  <c r="CK89" i="53"/>
  <c r="CL89" i="53"/>
  <c r="CM89" i="53"/>
  <c r="CN89" i="53"/>
  <c r="CO89" i="53"/>
  <c r="CP89" i="53"/>
  <c r="CI85" i="53"/>
  <c r="CJ85" i="53"/>
  <c r="CK85" i="53"/>
  <c r="CL85" i="53"/>
  <c r="CM85" i="53"/>
  <c r="CN85" i="53"/>
  <c r="CO85" i="53"/>
  <c r="CP85" i="53"/>
  <c r="CQ85" i="53"/>
  <c r="CH85" i="53"/>
  <c r="BS87" i="53"/>
  <c r="BT87" i="53"/>
  <c r="BU87" i="53"/>
  <c r="BV87" i="53"/>
  <c r="BW87" i="53"/>
  <c r="BX87" i="53"/>
  <c r="BY87" i="53"/>
  <c r="BZ87" i="53"/>
  <c r="CA87" i="53"/>
  <c r="BS88" i="53"/>
  <c r="BT88" i="53"/>
  <c r="BU88" i="53"/>
  <c r="BV88" i="53"/>
  <c r="BW88" i="53"/>
  <c r="BX88" i="53"/>
  <c r="BY88" i="53"/>
  <c r="BZ88" i="53"/>
  <c r="CA88" i="53"/>
  <c r="BS89" i="53"/>
  <c r="BT89" i="53"/>
  <c r="BU89" i="53"/>
  <c r="BV89" i="53"/>
  <c r="BW89" i="53"/>
  <c r="BX89" i="53"/>
  <c r="BY89" i="53"/>
  <c r="BZ89" i="53"/>
  <c r="CA89" i="53"/>
  <c r="BS86" i="53"/>
  <c r="BT86" i="53"/>
  <c r="BU86" i="53"/>
  <c r="BV86" i="53"/>
  <c r="BW86" i="53"/>
  <c r="BX86" i="53"/>
  <c r="BY86" i="53"/>
  <c r="BZ86" i="53"/>
  <c r="CA86" i="53"/>
  <c r="CB86" i="53"/>
  <c r="BT85" i="53"/>
  <c r="BU85" i="53"/>
  <c r="BV85" i="53"/>
  <c r="BW85" i="53"/>
  <c r="BX85" i="53"/>
  <c r="BY85" i="53"/>
  <c r="BZ85" i="53"/>
  <c r="CA85" i="53"/>
  <c r="CB85" i="53"/>
  <c r="BS85" i="53"/>
  <c r="BD87" i="53"/>
  <c r="BE87" i="53"/>
  <c r="BF87" i="53"/>
  <c r="BG87" i="53"/>
  <c r="BH87" i="53"/>
  <c r="BI87" i="53"/>
  <c r="BJ87" i="53"/>
  <c r="BK87" i="53"/>
  <c r="BL87" i="53"/>
  <c r="BD88" i="53"/>
  <c r="BE88" i="53"/>
  <c r="BF88" i="53"/>
  <c r="BG88" i="53"/>
  <c r="BH88" i="53"/>
  <c r="BI88" i="53"/>
  <c r="BJ88" i="53"/>
  <c r="BK88" i="53"/>
  <c r="BL88" i="53"/>
  <c r="BD89" i="53"/>
  <c r="BE89" i="53"/>
  <c r="BF89" i="53"/>
  <c r="BG89" i="53"/>
  <c r="BH89" i="53"/>
  <c r="BI89" i="53"/>
  <c r="BJ89" i="53"/>
  <c r="BK89" i="53"/>
  <c r="BL89" i="53"/>
  <c r="BD86" i="53"/>
  <c r="BE86" i="53"/>
  <c r="BF86" i="53"/>
  <c r="BG86" i="53"/>
  <c r="BH86" i="53"/>
  <c r="BI86" i="53"/>
  <c r="BJ86" i="53"/>
  <c r="BK86" i="53"/>
  <c r="BL86" i="53"/>
  <c r="BM86" i="53"/>
  <c r="BE85" i="53"/>
  <c r="BF85" i="53"/>
  <c r="BG85" i="53"/>
  <c r="BH85" i="53"/>
  <c r="BI85" i="53"/>
  <c r="BJ85" i="53"/>
  <c r="BK85" i="53"/>
  <c r="BL85" i="53"/>
  <c r="BM85" i="53"/>
  <c r="BD85" i="53"/>
  <c r="AO87" i="53"/>
  <c r="AP87" i="53"/>
  <c r="AQ87" i="53"/>
  <c r="AR87" i="53"/>
  <c r="AS87" i="53"/>
  <c r="AT87" i="53"/>
  <c r="AU87" i="53"/>
  <c r="AV87" i="53"/>
  <c r="AW87" i="53"/>
  <c r="AO88" i="53"/>
  <c r="AP88" i="53"/>
  <c r="AQ88" i="53"/>
  <c r="AR88" i="53"/>
  <c r="AS88" i="53"/>
  <c r="AT88" i="53"/>
  <c r="AU88" i="53"/>
  <c r="AV88" i="53"/>
  <c r="AW88" i="53"/>
  <c r="AO89" i="53"/>
  <c r="AP89" i="53"/>
  <c r="AQ89" i="53"/>
  <c r="AR89" i="53"/>
  <c r="AS89" i="53"/>
  <c r="AT89" i="53"/>
  <c r="AU89" i="53"/>
  <c r="AV89" i="53"/>
  <c r="AW89" i="53"/>
  <c r="AO86" i="53"/>
  <c r="AP86" i="53"/>
  <c r="AQ86" i="53"/>
  <c r="AR86" i="53"/>
  <c r="AS86" i="53"/>
  <c r="AT86" i="53"/>
  <c r="AU86" i="53"/>
  <c r="AV86" i="53"/>
  <c r="AW86" i="53"/>
  <c r="AX86" i="53"/>
  <c r="AP85" i="53"/>
  <c r="AQ85" i="53"/>
  <c r="AR85" i="53"/>
  <c r="AS85" i="53"/>
  <c r="AT85" i="53"/>
  <c r="AU85" i="53"/>
  <c r="AV85" i="53"/>
  <c r="AW85" i="53"/>
  <c r="AX85" i="53"/>
  <c r="AO85" i="53"/>
  <c r="E87" i="53"/>
  <c r="F87" i="53"/>
  <c r="G87" i="53"/>
  <c r="H87" i="53"/>
  <c r="I87" i="53"/>
  <c r="J87" i="53"/>
  <c r="K87" i="53"/>
  <c r="L87" i="53"/>
  <c r="M87" i="53"/>
  <c r="E88" i="53"/>
  <c r="F88" i="53"/>
  <c r="G88" i="53"/>
  <c r="H88" i="53"/>
  <c r="I88" i="53"/>
  <c r="J88" i="53"/>
  <c r="K88" i="53"/>
  <c r="L88" i="53"/>
  <c r="M88" i="53"/>
  <c r="E89" i="53"/>
  <c r="F89" i="53"/>
  <c r="G89" i="53"/>
  <c r="H89" i="53"/>
  <c r="I89" i="53"/>
  <c r="J89" i="53"/>
  <c r="K89" i="53"/>
  <c r="L89" i="53"/>
  <c r="M89" i="53"/>
  <c r="E86" i="53"/>
  <c r="F86" i="53"/>
  <c r="G86" i="53"/>
  <c r="H86" i="53"/>
  <c r="I86" i="53"/>
  <c r="J86" i="53"/>
  <c r="K86" i="53"/>
  <c r="L86" i="53"/>
  <c r="M86" i="53"/>
  <c r="N86" i="53"/>
  <c r="F85" i="53"/>
  <c r="G85" i="53"/>
  <c r="H85" i="53"/>
  <c r="I85" i="53"/>
  <c r="J85" i="53"/>
  <c r="K85" i="53"/>
  <c r="L85" i="53"/>
  <c r="M85" i="53"/>
  <c r="N85" i="53"/>
  <c r="E85" i="53"/>
  <c r="FK156" i="52"/>
  <c r="FL156" i="52"/>
  <c r="FM156" i="52"/>
  <c r="FN156" i="52"/>
  <c r="FO156" i="52"/>
  <c r="FP156" i="52"/>
  <c r="FQ156" i="52"/>
  <c r="FR156" i="52"/>
  <c r="FS156" i="52"/>
  <c r="FK157" i="52"/>
  <c r="FL157" i="52"/>
  <c r="FM157" i="52"/>
  <c r="FN157" i="52"/>
  <c r="FO157" i="52"/>
  <c r="FP157" i="52"/>
  <c r="FQ157" i="52"/>
  <c r="FR157" i="52"/>
  <c r="FS157" i="52"/>
  <c r="FK158" i="52"/>
  <c r="FL158" i="52"/>
  <c r="FM158" i="52"/>
  <c r="FN158" i="52"/>
  <c r="FO158" i="52"/>
  <c r="FP158" i="52"/>
  <c r="FQ158" i="52"/>
  <c r="FR158" i="52"/>
  <c r="FS158" i="52"/>
  <c r="FL155" i="52"/>
  <c r="FM155" i="52"/>
  <c r="FN155" i="52"/>
  <c r="FO155" i="52"/>
  <c r="FP155" i="52"/>
  <c r="FQ155" i="52"/>
  <c r="FR155" i="52"/>
  <c r="FS155" i="52"/>
  <c r="FT155" i="52"/>
  <c r="FK155" i="52"/>
  <c r="EV156" i="52"/>
  <c r="EW156" i="52"/>
  <c r="EX156" i="52"/>
  <c r="EY156" i="52"/>
  <c r="EZ156" i="52"/>
  <c r="FA156" i="52"/>
  <c r="FB156" i="52"/>
  <c r="FC156" i="52"/>
  <c r="FD156" i="52"/>
  <c r="EV157" i="52"/>
  <c r="EW157" i="52"/>
  <c r="EX157" i="52"/>
  <c r="EY157" i="52"/>
  <c r="EZ157" i="52"/>
  <c r="FA157" i="52"/>
  <c r="FB157" i="52"/>
  <c r="FC157" i="52"/>
  <c r="FD157" i="52"/>
  <c r="EV158" i="52"/>
  <c r="EW158" i="52"/>
  <c r="EX158" i="52"/>
  <c r="EY158" i="52"/>
  <c r="EZ158" i="52"/>
  <c r="FA158" i="52"/>
  <c r="FB158" i="52"/>
  <c r="FC158" i="52"/>
  <c r="FD158" i="52"/>
  <c r="EW155" i="52"/>
  <c r="EX155" i="52"/>
  <c r="EY155" i="52"/>
  <c r="EZ155" i="52"/>
  <c r="FA155" i="52"/>
  <c r="FB155" i="52"/>
  <c r="FC155" i="52"/>
  <c r="FD155" i="52"/>
  <c r="FE155" i="52"/>
  <c r="EV155" i="52"/>
  <c r="EG156" i="52"/>
  <c r="EH156" i="52"/>
  <c r="EI156" i="52"/>
  <c r="EJ156" i="52"/>
  <c r="EK156" i="52"/>
  <c r="EL156" i="52"/>
  <c r="EM156" i="52"/>
  <c r="EN156" i="52"/>
  <c r="EO156" i="52"/>
  <c r="EG157" i="52"/>
  <c r="EH157" i="52"/>
  <c r="EI157" i="52"/>
  <c r="EJ157" i="52"/>
  <c r="EK157" i="52"/>
  <c r="EL157" i="52"/>
  <c r="EM157" i="52"/>
  <c r="EN157" i="52"/>
  <c r="EO157" i="52"/>
  <c r="EG158" i="52"/>
  <c r="EH158" i="52"/>
  <c r="EI158" i="52"/>
  <c r="EJ158" i="52"/>
  <c r="EK158" i="52"/>
  <c r="EL158" i="52"/>
  <c r="EM158" i="52"/>
  <c r="EN158" i="52"/>
  <c r="EO158" i="52"/>
  <c r="EH155" i="52"/>
  <c r="EI155" i="52"/>
  <c r="EJ155" i="52"/>
  <c r="EK155" i="52"/>
  <c r="EL155" i="52"/>
  <c r="EM155" i="52"/>
  <c r="EN155" i="52"/>
  <c r="EO155" i="52"/>
  <c r="EP155" i="52"/>
  <c r="EG155" i="52"/>
  <c r="DR156" i="52"/>
  <c r="DS156" i="52"/>
  <c r="DT156" i="52"/>
  <c r="DU156" i="52"/>
  <c r="DV156" i="52"/>
  <c r="DW156" i="52"/>
  <c r="DX156" i="52"/>
  <c r="DY156" i="52"/>
  <c r="DZ156" i="52"/>
  <c r="DR157" i="52"/>
  <c r="DS157" i="52"/>
  <c r="DT157" i="52"/>
  <c r="DU157" i="52"/>
  <c r="DV157" i="52"/>
  <c r="DW157" i="52"/>
  <c r="DX157" i="52"/>
  <c r="DY157" i="52"/>
  <c r="DZ157" i="52"/>
  <c r="DR158" i="52"/>
  <c r="DS158" i="52"/>
  <c r="DT158" i="52"/>
  <c r="DU158" i="52"/>
  <c r="DV158" i="52"/>
  <c r="DW158" i="52"/>
  <c r="DX158" i="52"/>
  <c r="DY158" i="52"/>
  <c r="DZ158" i="52"/>
  <c r="DS155" i="52"/>
  <c r="DT155" i="52"/>
  <c r="DU155" i="52"/>
  <c r="DV155" i="52"/>
  <c r="DW155" i="52"/>
  <c r="DX155" i="52"/>
  <c r="DY155" i="52"/>
  <c r="DZ155" i="52"/>
  <c r="EA155" i="52"/>
  <c r="DR155" i="52"/>
  <c r="DC156" i="52"/>
  <c r="DD156" i="52"/>
  <c r="DE156" i="52"/>
  <c r="DF156" i="52"/>
  <c r="DG156" i="52"/>
  <c r="DH156" i="52"/>
  <c r="DI156" i="52"/>
  <c r="DJ156" i="52"/>
  <c r="DK156" i="52"/>
  <c r="DC157" i="52"/>
  <c r="DD157" i="52"/>
  <c r="DE157" i="52"/>
  <c r="DF157" i="52"/>
  <c r="DG157" i="52"/>
  <c r="DH157" i="52"/>
  <c r="DI157" i="52"/>
  <c r="DJ157" i="52"/>
  <c r="DK157" i="52"/>
  <c r="DC158" i="52"/>
  <c r="DD158" i="52"/>
  <c r="DE158" i="52"/>
  <c r="DF158" i="52"/>
  <c r="DG158" i="52"/>
  <c r="DH158" i="52"/>
  <c r="DI158" i="52"/>
  <c r="DJ158" i="52"/>
  <c r="DK158" i="52"/>
  <c r="DD155" i="52"/>
  <c r="DE155" i="52"/>
  <c r="DF155" i="52"/>
  <c r="DG155" i="52"/>
  <c r="DH155" i="52"/>
  <c r="DI155" i="52"/>
  <c r="DJ155" i="52"/>
  <c r="DK155" i="52"/>
  <c r="DL155" i="52"/>
  <c r="DC155" i="52"/>
  <c r="CN156" i="52"/>
  <c r="CO156" i="52"/>
  <c r="CP156" i="52"/>
  <c r="CQ156" i="52"/>
  <c r="CR156" i="52"/>
  <c r="CS156" i="52"/>
  <c r="CT156" i="52"/>
  <c r="CU156" i="52"/>
  <c r="CV156" i="52"/>
  <c r="CN157" i="52"/>
  <c r="CO157" i="52"/>
  <c r="CP157" i="52"/>
  <c r="CQ157" i="52"/>
  <c r="CR157" i="52"/>
  <c r="CS157" i="52"/>
  <c r="CT157" i="52"/>
  <c r="CU157" i="52"/>
  <c r="CV157" i="52"/>
  <c r="CN158" i="52"/>
  <c r="CO158" i="52"/>
  <c r="CP158" i="52"/>
  <c r="CQ158" i="52"/>
  <c r="CR158" i="52"/>
  <c r="CS158" i="52"/>
  <c r="CT158" i="52"/>
  <c r="CU158" i="52"/>
  <c r="CV158" i="52"/>
  <c r="CO155" i="52"/>
  <c r="CP155" i="52"/>
  <c r="CQ155" i="52"/>
  <c r="CR155" i="52"/>
  <c r="CS155" i="52"/>
  <c r="CT155" i="52"/>
  <c r="CU155" i="52"/>
  <c r="CV155" i="52"/>
  <c r="CW155" i="52"/>
  <c r="CN155" i="52"/>
  <c r="BY156" i="52"/>
  <c r="BZ156" i="52"/>
  <c r="CA156" i="52"/>
  <c r="CB156" i="52"/>
  <c r="CC156" i="52"/>
  <c r="CD156" i="52"/>
  <c r="CE156" i="52"/>
  <c r="CF156" i="52"/>
  <c r="CG156" i="52"/>
  <c r="BY157" i="52"/>
  <c r="BZ157" i="52"/>
  <c r="CA157" i="52"/>
  <c r="CB157" i="52"/>
  <c r="CC157" i="52"/>
  <c r="CD157" i="52"/>
  <c r="CE157" i="52"/>
  <c r="CF157" i="52"/>
  <c r="CG157" i="52"/>
  <c r="BY158" i="52"/>
  <c r="BZ158" i="52"/>
  <c r="CA158" i="52"/>
  <c r="CB158" i="52"/>
  <c r="CC158" i="52"/>
  <c r="CD158" i="52"/>
  <c r="CE158" i="52"/>
  <c r="CF158" i="52"/>
  <c r="CG158" i="52"/>
  <c r="BZ155" i="52"/>
  <c r="CA155" i="52"/>
  <c r="CB155" i="52"/>
  <c r="CC155" i="52"/>
  <c r="CD155" i="52"/>
  <c r="CE155" i="52"/>
  <c r="CF155" i="52"/>
  <c r="CG155" i="52"/>
  <c r="CH155" i="52"/>
  <c r="BY155" i="52"/>
  <c r="BI156" i="52"/>
  <c r="BJ156" i="52"/>
  <c r="BK156" i="52"/>
  <c r="BL156" i="52"/>
  <c r="BM156" i="52"/>
  <c r="BN156" i="52"/>
  <c r="BO156" i="52"/>
  <c r="BP156" i="52"/>
  <c r="BQ156" i="52"/>
  <c r="BI157" i="52"/>
  <c r="BJ157" i="52"/>
  <c r="BK157" i="52"/>
  <c r="BL157" i="52"/>
  <c r="BM157" i="52"/>
  <c r="BN157" i="52"/>
  <c r="BO157" i="52"/>
  <c r="BP157" i="52"/>
  <c r="BQ157" i="52"/>
  <c r="BI158" i="52"/>
  <c r="BJ158" i="52"/>
  <c r="BK158" i="52"/>
  <c r="BL158" i="52"/>
  <c r="BM158" i="52"/>
  <c r="BN158" i="52"/>
  <c r="BO158" i="52"/>
  <c r="BP158" i="52"/>
  <c r="BQ158" i="52"/>
  <c r="BJ155" i="52"/>
  <c r="BK155" i="52"/>
  <c r="BL155" i="52"/>
  <c r="BM155" i="52"/>
  <c r="BN155" i="52"/>
  <c r="BO155" i="52"/>
  <c r="BP155" i="52"/>
  <c r="BQ155" i="52"/>
  <c r="BR155" i="52"/>
  <c r="BI155" i="52"/>
  <c r="AS156" i="52"/>
  <c r="AT156" i="52"/>
  <c r="AU156" i="52"/>
  <c r="AV156" i="52"/>
  <c r="AW156" i="52"/>
  <c r="AX156" i="52"/>
  <c r="AY156" i="52"/>
  <c r="AZ156" i="52"/>
  <c r="BA156" i="52"/>
  <c r="AS157" i="52"/>
  <c r="AT157" i="52"/>
  <c r="AU157" i="52"/>
  <c r="AV157" i="52"/>
  <c r="AW157" i="52"/>
  <c r="AX157" i="52"/>
  <c r="AY157" i="52"/>
  <c r="AZ157" i="52"/>
  <c r="BA157" i="52"/>
  <c r="AS158" i="52"/>
  <c r="AT158" i="52"/>
  <c r="AU158" i="52"/>
  <c r="AV158" i="52"/>
  <c r="AW158" i="52"/>
  <c r="AX158" i="52"/>
  <c r="AY158" i="52"/>
  <c r="AZ158" i="52"/>
  <c r="BA158" i="52"/>
  <c r="AT155" i="52"/>
  <c r="AU155" i="52"/>
  <c r="AV155" i="52"/>
  <c r="AW155" i="52"/>
  <c r="AX155" i="52"/>
  <c r="AY155" i="52"/>
  <c r="AZ155" i="52"/>
  <c r="BA155" i="52"/>
  <c r="BB155" i="52"/>
  <c r="AS155" i="52"/>
  <c r="AD156" i="52"/>
  <c r="AA156" i="53" s="1"/>
  <c r="AE156" i="52"/>
  <c r="AB156" i="53" s="1"/>
  <c r="AD157" i="52"/>
  <c r="AA157" i="53" s="1"/>
  <c r="AE157" i="52"/>
  <c r="AB157" i="53" s="1"/>
  <c r="AD158" i="52"/>
  <c r="AA158" i="53" s="1"/>
  <c r="AE158" i="52"/>
  <c r="AB158" i="53" s="1"/>
  <c r="AE155" i="52"/>
  <c r="AB155" i="53" s="1"/>
  <c r="AD155" i="52"/>
  <c r="AA155" i="53" s="1"/>
  <c r="Z156" i="52"/>
  <c r="W156" i="53" s="1"/>
  <c r="AA156" i="52"/>
  <c r="X156" i="53" s="1"/>
  <c r="Z157" i="52"/>
  <c r="W157" i="53" s="1"/>
  <c r="AA157" i="52"/>
  <c r="X157" i="53" s="1"/>
  <c r="Z158" i="52"/>
  <c r="W158" i="53" s="1"/>
  <c r="AA158" i="52"/>
  <c r="X158" i="53" s="1"/>
  <c r="AA155" i="52"/>
  <c r="X155" i="53" s="1"/>
  <c r="Z155" i="52"/>
  <c r="W155" i="53" s="1"/>
  <c r="FK134" i="52"/>
  <c r="FL134" i="52"/>
  <c r="FM134" i="52"/>
  <c r="FN134" i="52"/>
  <c r="FO134" i="52"/>
  <c r="FP134" i="52"/>
  <c r="FQ134" i="52"/>
  <c r="FR134" i="52"/>
  <c r="FS134" i="52"/>
  <c r="FK135" i="52"/>
  <c r="FL135" i="52"/>
  <c r="FM135" i="52"/>
  <c r="FN135" i="52"/>
  <c r="FO135" i="52"/>
  <c r="FP135" i="52"/>
  <c r="FQ135" i="52"/>
  <c r="FR135" i="52"/>
  <c r="FS135" i="52"/>
  <c r="FK136" i="52"/>
  <c r="FL136" i="52"/>
  <c r="FM136" i="52"/>
  <c r="FN136" i="52"/>
  <c r="FO136" i="52"/>
  <c r="FP136" i="52"/>
  <c r="FQ136" i="52"/>
  <c r="FR136" i="52"/>
  <c r="FS136" i="52"/>
  <c r="FL133" i="52"/>
  <c r="FM133" i="52"/>
  <c r="FN133" i="52"/>
  <c r="FO133" i="52"/>
  <c r="FP133" i="52"/>
  <c r="FQ133" i="52"/>
  <c r="FR133" i="52"/>
  <c r="FS133" i="52"/>
  <c r="FT133" i="52"/>
  <c r="FK133" i="52"/>
  <c r="EV134" i="52"/>
  <c r="EW134" i="52"/>
  <c r="EX134" i="52"/>
  <c r="EY134" i="52"/>
  <c r="EZ134" i="52"/>
  <c r="FA134" i="52"/>
  <c r="FB134" i="52"/>
  <c r="FC134" i="52"/>
  <c r="FD134" i="52"/>
  <c r="EV135" i="52"/>
  <c r="EW135" i="52"/>
  <c r="EX135" i="52"/>
  <c r="EY135" i="52"/>
  <c r="EZ135" i="52"/>
  <c r="FA135" i="52"/>
  <c r="FB135" i="52"/>
  <c r="FC135" i="52"/>
  <c r="FD135" i="52"/>
  <c r="EV136" i="52"/>
  <c r="EW136" i="52"/>
  <c r="EX136" i="52"/>
  <c r="EY136" i="52"/>
  <c r="EZ136" i="52"/>
  <c r="FA136" i="52"/>
  <c r="FB136" i="52"/>
  <c r="FC136" i="52"/>
  <c r="FD136" i="52"/>
  <c r="EW133" i="52"/>
  <c r="EX133" i="52"/>
  <c r="EY133" i="52"/>
  <c r="EZ133" i="52"/>
  <c r="FA133" i="52"/>
  <c r="FB133" i="52"/>
  <c r="FC133" i="52"/>
  <c r="FD133" i="52"/>
  <c r="FE133" i="52"/>
  <c r="EV133" i="52"/>
  <c r="EG134" i="52"/>
  <c r="EH134" i="52"/>
  <c r="EI134" i="52"/>
  <c r="EJ134" i="52"/>
  <c r="EK134" i="52"/>
  <c r="EL134" i="52"/>
  <c r="EM134" i="52"/>
  <c r="EN134" i="52"/>
  <c r="EO134" i="52"/>
  <c r="EG135" i="52"/>
  <c r="EH135" i="52"/>
  <c r="EI135" i="52"/>
  <c r="EJ135" i="52"/>
  <c r="EK135" i="52"/>
  <c r="EL135" i="52"/>
  <c r="EM135" i="52"/>
  <c r="EN135" i="52"/>
  <c r="EO135" i="52"/>
  <c r="EG136" i="52"/>
  <c r="EH136" i="52"/>
  <c r="EI136" i="52"/>
  <c r="EJ136" i="52"/>
  <c r="EK136" i="52"/>
  <c r="EL136" i="52"/>
  <c r="EM136" i="52"/>
  <c r="EN136" i="52"/>
  <c r="EO136" i="52"/>
  <c r="EH133" i="52"/>
  <c r="EI133" i="52"/>
  <c r="EJ133" i="52"/>
  <c r="EK133" i="52"/>
  <c r="EL133" i="52"/>
  <c r="EM133" i="52"/>
  <c r="EN133" i="52"/>
  <c r="EO133" i="52"/>
  <c r="EP133" i="52"/>
  <c r="EG133" i="52"/>
  <c r="DR134" i="52"/>
  <c r="DS134" i="52"/>
  <c r="DT134" i="52"/>
  <c r="DU134" i="52"/>
  <c r="DV134" i="52"/>
  <c r="DW134" i="52"/>
  <c r="DX134" i="52"/>
  <c r="DY134" i="52"/>
  <c r="DZ134" i="52"/>
  <c r="DR135" i="52"/>
  <c r="DS135" i="52"/>
  <c r="DT135" i="52"/>
  <c r="DU135" i="52"/>
  <c r="DV135" i="52"/>
  <c r="DW135" i="52"/>
  <c r="DX135" i="52"/>
  <c r="DY135" i="52"/>
  <c r="DZ135" i="52"/>
  <c r="DR136" i="52"/>
  <c r="DS136" i="52"/>
  <c r="DT136" i="52"/>
  <c r="DU136" i="52"/>
  <c r="DV136" i="52"/>
  <c r="DW136" i="52"/>
  <c r="DX136" i="52"/>
  <c r="DY136" i="52"/>
  <c r="DZ136" i="52"/>
  <c r="DS133" i="52"/>
  <c r="DT133" i="52"/>
  <c r="DU133" i="52"/>
  <c r="DV133" i="52"/>
  <c r="DW133" i="52"/>
  <c r="DX133" i="52"/>
  <c r="DY133" i="52"/>
  <c r="DZ133" i="52"/>
  <c r="EA133" i="52"/>
  <c r="DR133" i="52"/>
  <c r="DC134" i="52"/>
  <c r="DD134" i="52"/>
  <c r="DE134" i="52"/>
  <c r="DF134" i="52"/>
  <c r="DG134" i="52"/>
  <c r="DH134" i="52"/>
  <c r="DI134" i="52"/>
  <c r="DJ134" i="52"/>
  <c r="DK134" i="52"/>
  <c r="DC135" i="52"/>
  <c r="DD135" i="52"/>
  <c r="DE135" i="52"/>
  <c r="DF135" i="52"/>
  <c r="DG135" i="52"/>
  <c r="DH135" i="52"/>
  <c r="DI135" i="52"/>
  <c r="DJ135" i="52"/>
  <c r="DK135" i="52"/>
  <c r="DC136" i="52"/>
  <c r="DD136" i="52"/>
  <c r="DE136" i="52"/>
  <c r="DF136" i="52"/>
  <c r="DG136" i="52"/>
  <c r="DH136" i="52"/>
  <c r="DI136" i="52"/>
  <c r="DJ136" i="52"/>
  <c r="DK136" i="52"/>
  <c r="DD133" i="52"/>
  <c r="DE133" i="52"/>
  <c r="DF133" i="52"/>
  <c r="DG133" i="52"/>
  <c r="DH133" i="52"/>
  <c r="DI133" i="52"/>
  <c r="DJ133" i="52"/>
  <c r="DK133" i="52"/>
  <c r="DL133" i="52"/>
  <c r="DC133" i="52"/>
  <c r="CN134" i="52"/>
  <c r="CO134" i="52"/>
  <c r="CP134" i="52"/>
  <c r="CQ134" i="52"/>
  <c r="CR134" i="52"/>
  <c r="CS134" i="52"/>
  <c r="CT134" i="52"/>
  <c r="CU134" i="52"/>
  <c r="CV134" i="52"/>
  <c r="CN135" i="52"/>
  <c r="CO135" i="52"/>
  <c r="CP135" i="52"/>
  <c r="CQ135" i="52"/>
  <c r="CR135" i="52"/>
  <c r="CS135" i="52"/>
  <c r="CT135" i="52"/>
  <c r="CU135" i="52"/>
  <c r="CV135" i="52"/>
  <c r="CN136" i="52"/>
  <c r="CO136" i="52"/>
  <c r="CP136" i="52"/>
  <c r="CQ136" i="52"/>
  <c r="CR136" i="52"/>
  <c r="CS136" i="52"/>
  <c r="CT136" i="52"/>
  <c r="CU136" i="52"/>
  <c r="CV136" i="52"/>
  <c r="CO133" i="52"/>
  <c r="CP133" i="52"/>
  <c r="CQ133" i="52"/>
  <c r="CR133" i="52"/>
  <c r="CS133" i="52"/>
  <c r="CT133" i="52"/>
  <c r="CU133" i="52"/>
  <c r="CV133" i="52"/>
  <c r="CW133" i="52"/>
  <c r="CN133" i="52"/>
  <c r="BY134" i="52"/>
  <c r="BZ134" i="52"/>
  <c r="CA134" i="52"/>
  <c r="CB134" i="52"/>
  <c r="CC134" i="52"/>
  <c r="CD134" i="52"/>
  <c r="CE134" i="52"/>
  <c r="CF134" i="52"/>
  <c r="CG134" i="52"/>
  <c r="BY135" i="52"/>
  <c r="BZ135" i="52"/>
  <c r="CA135" i="52"/>
  <c r="CB135" i="52"/>
  <c r="CC135" i="52"/>
  <c r="CD135" i="52"/>
  <c r="CE135" i="52"/>
  <c r="CF135" i="52"/>
  <c r="CG135" i="52"/>
  <c r="BY136" i="52"/>
  <c r="BZ136" i="52"/>
  <c r="CA136" i="52"/>
  <c r="CB136" i="52"/>
  <c r="CC136" i="52"/>
  <c r="CD136" i="52"/>
  <c r="CE136" i="52"/>
  <c r="CF136" i="52"/>
  <c r="CG136" i="52"/>
  <c r="BZ133" i="52"/>
  <c r="CA133" i="52"/>
  <c r="CB133" i="52"/>
  <c r="CC133" i="52"/>
  <c r="CD133" i="52"/>
  <c r="CE133" i="52"/>
  <c r="CF133" i="52"/>
  <c r="CG133" i="52"/>
  <c r="CH133" i="52"/>
  <c r="BY133" i="52"/>
  <c r="BI134" i="52"/>
  <c r="BJ134" i="52"/>
  <c r="BK134" i="52"/>
  <c r="BL134" i="52"/>
  <c r="BM134" i="52"/>
  <c r="BN134" i="52"/>
  <c r="BO134" i="52"/>
  <c r="BP134" i="52"/>
  <c r="BQ134" i="52"/>
  <c r="BI135" i="52"/>
  <c r="BJ135" i="52"/>
  <c r="BK135" i="52"/>
  <c r="BL135" i="52"/>
  <c r="BM135" i="52"/>
  <c r="BN135" i="52"/>
  <c r="BO135" i="52"/>
  <c r="BP135" i="52"/>
  <c r="BQ135" i="52"/>
  <c r="BI136" i="52"/>
  <c r="BJ136" i="52"/>
  <c r="BK136" i="52"/>
  <c r="BL136" i="52"/>
  <c r="BM136" i="52"/>
  <c r="BN136" i="52"/>
  <c r="BO136" i="52"/>
  <c r="BP136" i="52"/>
  <c r="BQ136" i="52"/>
  <c r="BJ133" i="52"/>
  <c r="BK133" i="52"/>
  <c r="BL133" i="52"/>
  <c r="BM133" i="52"/>
  <c r="BN133" i="52"/>
  <c r="BO133" i="52"/>
  <c r="BP133" i="52"/>
  <c r="BQ133" i="52"/>
  <c r="BR133" i="52"/>
  <c r="BI133" i="52"/>
  <c r="AS134" i="52"/>
  <c r="AT134" i="52"/>
  <c r="AU134" i="52"/>
  <c r="AV134" i="52"/>
  <c r="AW134" i="52"/>
  <c r="AX134" i="52"/>
  <c r="AY134" i="52"/>
  <c r="AZ134" i="52"/>
  <c r="BA134" i="52"/>
  <c r="AS135" i="52"/>
  <c r="AT135" i="52"/>
  <c r="AU135" i="52"/>
  <c r="AV135" i="52"/>
  <c r="AW135" i="52"/>
  <c r="AX135" i="52"/>
  <c r="AY135" i="52"/>
  <c r="AZ135" i="52"/>
  <c r="BA135" i="52"/>
  <c r="AS136" i="52"/>
  <c r="AT136" i="52"/>
  <c r="AU136" i="52"/>
  <c r="AV136" i="52"/>
  <c r="AW136" i="52"/>
  <c r="AX136" i="52"/>
  <c r="AY136" i="52"/>
  <c r="AZ136" i="52"/>
  <c r="BA136" i="52"/>
  <c r="AT133" i="52"/>
  <c r="AU133" i="52"/>
  <c r="AV133" i="52"/>
  <c r="AW133" i="52"/>
  <c r="AX133" i="52"/>
  <c r="AY133" i="52"/>
  <c r="AZ133" i="52"/>
  <c r="BA133" i="52"/>
  <c r="BB133" i="52"/>
  <c r="AS133" i="52"/>
  <c r="AE134" i="52"/>
  <c r="AE135" i="52"/>
  <c r="AE136" i="52"/>
  <c r="AD134" i="52"/>
  <c r="AD135" i="52"/>
  <c r="AD136" i="52"/>
  <c r="AE133" i="52"/>
  <c r="AD133" i="52"/>
  <c r="Z134" i="52"/>
  <c r="AA134" i="52"/>
  <c r="Z135" i="52"/>
  <c r="AA135" i="52"/>
  <c r="Z136" i="52"/>
  <c r="AA136" i="52"/>
  <c r="AA133" i="52"/>
  <c r="Z133" i="52"/>
  <c r="HD111" i="52"/>
  <c r="HK108" i="52"/>
  <c r="HK109" i="52"/>
  <c r="HK110" i="52"/>
  <c r="HK111" i="52"/>
  <c r="HK107" i="52"/>
  <c r="HF108" i="52"/>
  <c r="HF109" i="52"/>
  <c r="HF110" i="52"/>
  <c r="HF111" i="52"/>
  <c r="HF107" i="52"/>
  <c r="HE108" i="52"/>
  <c r="HE109" i="52"/>
  <c r="HE110" i="52"/>
  <c r="HE111" i="52"/>
  <c r="HE107" i="52"/>
  <c r="FK109" i="52"/>
  <c r="FL109" i="52"/>
  <c r="FM109" i="52"/>
  <c r="FN109" i="52"/>
  <c r="FO109" i="52"/>
  <c r="FP109" i="52"/>
  <c r="FQ109" i="52"/>
  <c r="FR109" i="52"/>
  <c r="FS109" i="52"/>
  <c r="FK110" i="52"/>
  <c r="FL110" i="52"/>
  <c r="FM110" i="52"/>
  <c r="FN110" i="52"/>
  <c r="FO110" i="52"/>
  <c r="FP110" i="52"/>
  <c r="FQ110" i="52"/>
  <c r="FR110" i="52"/>
  <c r="FS110" i="52"/>
  <c r="FK111" i="52"/>
  <c r="FL111" i="52"/>
  <c r="FM111" i="52"/>
  <c r="FN111" i="52"/>
  <c r="FO111" i="52"/>
  <c r="FP111" i="52"/>
  <c r="FQ111" i="52"/>
  <c r="FR111" i="52"/>
  <c r="FS111" i="52"/>
  <c r="FK108" i="52"/>
  <c r="FL108" i="52"/>
  <c r="FM108" i="52"/>
  <c r="FN108" i="52"/>
  <c r="FO108" i="52"/>
  <c r="FP108" i="52"/>
  <c r="FQ108" i="52"/>
  <c r="FR108" i="52"/>
  <c r="FS108" i="52"/>
  <c r="FT108" i="52"/>
  <c r="FL107" i="52"/>
  <c r="FM107" i="52"/>
  <c r="FN107" i="52"/>
  <c r="FO107" i="52"/>
  <c r="FP107" i="52"/>
  <c r="FQ107" i="52"/>
  <c r="FR107" i="52"/>
  <c r="FS107" i="52"/>
  <c r="FT107" i="52"/>
  <c r="FK107" i="52"/>
  <c r="EV109" i="52"/>
  <c r="EW109" i="52"/>
  <c r="EX109" i="52"/>
  <c r="EY109" i="52"/>
  <c r="EZ109" i="52"/>
  <c r="FA109" i="52"/>
  <c r="FB109" i="52"/>
  <c r="FC109" i="52"/>
  <c r="FD109" i="52"/>
  <c r="EV110" i="52"/>
  <c r="EW110" i="52"/>
  <c r="EX110" i="52"/>
  <c r="EY110" i="52"/>
  <c r="EZ110" i="52"/>
  <c r="FA110" i="52"/>
  <c r="FB110" i="52"/>
  <c r="FC110" i="52"/>
  <c r="FD110" i="52"/>
  <c r="EV111" i="52"/>
  <c r="EW111" i="52"/>
  <c r="EX111" i="52"/>
  <c r="EY111" i="52"/>
  <c r="EZ111" i="52"/>
  <c r="FA111" i="52"/>
  <c r="FB111" i="52"/>
  <c r="FC111" i="52"/>
  <c r="FD111" i="52"/>
  <c r="EV108" i="52"/>
  <c r="EW108" i="52"/>
  <c r="EX108" i="52"/>
  <c r="EY108" i="52"/>
  <c r="EZ108" i="52"/>
  <c r="FA108" i="52"/>
  <c r="FB108" i="52"/>
  <c r="FC108" i="52"/>
  <c r="FD108" i="52"/>
  <c r="FE108" i="52"/>
  <c r="EW107" i="52"/>
  <c r="EX107" i="52"/>
  <c r="EY107" i="52"/>
  <c r="EZ107" i="52"/>
  <c r="FA107" i="52"/>
  <c r="FB107" i="52"/>
  <c r="FC107" i="52"/>
  <c r="FD107" i="52"/>
  <c r="FE107" i="52"/>
  <c r="EV107" i="52"/>
  <c r="EG109" i="52"/>
  <c r="EH109" i="52"/>
  <c r="EI109" i="52"/>
  <c r="EJ109" i="52"/>
  <c r="EK109" i="52"/>
  <c r="EL109" i="52"/>
  <c r="EM109" i="52"/>
  <c r="EN109" i="52"/>
  <c r="EO109" i="52"/>
  <c r="EG110" i="52"/>
  <c r="EH110" i="52"/>
  <c r="EI110" i="52"/>
  <c r="EJ110" i="52"/>
  <c r="EK110" i="52"/>
  <c r="EL110" i="52"/>
  <c r="EM110" i="52"/>
  <c r="EN110" i="52"/>
  <c r="EO110" i="52"/>
  <c r="EG111" i="52"/>
  <c r="EH111" i="52"/>
  <c r="EI111" i="52"/>
  <c r="EJ111" i="52"/>
  <c r="EK111" i="52"/>
  <c r="EL111" i="52"/>
  <c r="EM111" i="52"/>
  <c r="EN111" i="52"/>
  <c r="EO111" i="52"/>
  <c r="EG108" i="52"/>
  <c r="EH108" i="52"/>
  <c r="EI108" i="52"/>
  <c r="EJ108" i="52"/>
  <c r="EK108" i="52"/>
  <c r="EL108" i="52"/>
  <c r="EM108" i="52"/>
  <c r="EN108" i="52"/>
  <c r="EO108" i="52"/>
  <c r="EP108" i="52"/>
  <c r="EH107" i="52"/>
  <c r="EI107" i="52"/>
  <c r="EJ107" i="52"/>
  <c r="EK107" i="52"/>
  <c r="EL107" i="52"/>
  <c r="EM107" i="52"/>
  <c r="EN107" i="52"/>
  <c r="EO107" i="52"/>
  <c r="EP107" i="52"/>
  <c r="EG107" i="52"/>
  <c r="DR109" i="52"/>
  <c r="DS109" i="52"/>
  <c r="DT109" i="52"/>
  <c r="DU109" i="52"/>
  <c r="DV109" i="52"/>
  <c r="DW109" i="52"/>
  <c r="DX109" i="52"/>
  <c r="DY109" i="52"/>
  <c r="DZ109" i="52"/>
  <c r="DR110" i="52"/>
  <c r="DS110" i="52"/>
  <c r="DT110" i="52"/>
  <c r="DU110" i="52"/>
  <c r="DV110" i="52"/>
  <c r="DW110" i="52"/>
  <c r="DX110" i="52"/>
  <c r="DY110" i="52"/>
  <c r="DZ110" i="52"/>
  <c r="DR111" i="52"/>
  <c r="DS111" i="52"/>
  <c r="DT111" i="52"/>
  <c r="DU111" i="52"/>
  <c r="DV111" i="52"/>
  <c r="DW111" i="52"/>
  <c r="DX111" i="52"/>
  <c r="DY111" i="52"/>
  <c r="DZ111" i="52"/>
  <c r="DR108" i="52"/>
  <c r="DS108" i="52"/>
  <c r="DT108" i="52"/>
  <c r="DU108" i="52"/>
  <c r="DV108" i="52"/>
  <c r="DW108" i="52"/>
  <c r="DX108" i="52"/>
  <c r="DY108" i="52"/>
  <c r="DZ108" i="52"/>
  <c r="EA108" i="52"/>
  <c r="DS107" i="52"/>
  <c r="DT107" i="52"/>
  <c r="DU107" i="52"/>
  <c r="DV107" i="52"/>
  <c r="DW107" i="52"/>
  <c r="DX107" i="52"/>
  <c r="DY107" i="52"/>
  <c r="DZ107" i="52"/>
  <c r="EA107" i="52"/>
  <c r="DR107" i="52"/>
  <c r="DC109" i="52"/>
  <c r="DD109" i="52"/>
  <c r="DE109" i="52"/>
  <c r="DF109" i="52"/>
  <c r="DG109" i="52"/>
  <c r="DH109" i="52"/>
  <c r="DI109" i="52"/>
  <c r="DJ109" i="52"/>
  <c r="DK109" i="52"/>
  <c r="DC110" i="52"/>
  <c r="DD110" i="52"/>
  <c r="DE110" i="52"/>
  <c r="DF110" i="52"/>
  <c r="DG110" i="52"/>
  <c r="DH110" i="52"/>
  <c r="DI110" i="52"/>
  <c r="DJ110" i="52"/>
  <c r="DK110" i="52"/>
  <c r="DC111" i="52"/>
  <c r="DD111" i="52"/>
  <c r="DE111" i="52"/>
  <c r="DF111" i="52"/>
  <c r="DG111" i="52"/>
  <c r="DH111" i="52"/>
  <c r="DI111" i="52"/>
  <c r="DJ111" i="52"/>
  <c r="DK111" i="52"/>
  <c r="DC108" i="52"/>
  <c r="DD108" i="52"/>
  <c r="DE108" i="52"/>
  <c r="DF108" i="52"/>
  <c r="DG108" i="52"/>
  <c r="DH108" i="52"/>
  <c r="DI108" i="52"/>
  <c r="DJ108" i="52"/>
  <c r="DK108" i="52"/>
  <c r="DL108" i="52"/>
  <c r="DD107" i="52"/>
  <c r="DE107" i="52"/>
  <c r="DF107" i="52"/>
  <c r="DG107" i="52"/>
  <c r="DH107" i="52"/>
  <c r="DI107" i="52"/>
  <c r="DJ107" i="52"/>
  <c r="DK107" i="52"/>
  <c r="DL107" i="52"/>
  <c r="DC107" i="52"/>
  <c r="CN109" i="52"/>
  <c r="CO109" i="52"/>
  <c r="CP109" i="52"/>
  <c r="CQ109" i="52"/>
  <c r="CR109" i="52"/>
  <c r="CS109" i="52"/>
  <c r="CT109" i="52"/>
  <c r="CU109" i="52"/>
  <c r="CV109" i="52"/>
  <c r="CN110" i="52"/>
  <c r="CO110" i="52"/>
  <c r="CP110" i="52"/>
  <c r="CQ110" i="52"/>
  <c r="CR110" i="52"/>
  <c r="CS110" i="52"/>
  <c r="CT110" i="52"/>
  <c r="CU110" i="52"/>
  <c r="CV110" i="52"/>
  <c r="CN111" i="52"/>
  <c r="CO111" i="52"/>
  <c r="CP111" i="52"/>
  <c r="CQ111" i="52"/>
  <c r="CR111" i="52"/>
  <c r="CS111" i="52"/>
  <c r="CT111" i="52"/>
  <c r="CU111" i="52"/>
  <c r="CV111" i="52"/>
  <c r="CN108" i="52"/>
  <c r="CO108" i="52"/>
  <c r="CP108" i="52"/>
  <c r="CQ108" i="52"/>
  <c r="CR108" i="52"/>
  <c r="CS108" i="52"/>
  <c r="CT108" i="52"/>
  <c r="CU108" i="52"/>
  <c r="CV108" i="52"/>
  <c r="CW108" i="52"/>
  <c r="CO107" i="52"/>
  <c r="CP107" i="52"/>
  <c r="CQ107" i="52"/>
  <c r="CR107" i="52"/>
  <c r="CS107" i="52"/>
  <c r="CT107" i="52"/>
  <c r="CU107" i="52"/>
  <c r="CV107" i="52"/>
  <c r="CW107" i="52"/>
  <c r="CN107" i="52"/>
  <c r="BY109" i="52"/>
  <c r="BZ109" i="52"/>
  <c r="CA109" i="52"/>
  <c r="CB109" i="52"/>
  <c r="CC109" i="52"/>
  <c r="CD109" i="52"/>
  <c r="CE109" i="52"/>
  <c r="CF109" i="52"/>
  <c r="CG109" i="52"/>
  <c r="BY110" i="52"/>
  <c r="BZ110" i="52"/>
  <c r="CA110" i="52"/>
  <c r="CB110" i="52"/>
  <c r="CC110" i="52"/>
  <c r="CD110" i="52"/>
  <c r="CE110" i="52"/>
  <c r="CF110" i="52"/>
  <c r="CG110" i="52"/>
  <c r="BY111" i="52"/>
  <c r="BZ111" i="52"/>
  <c r="CA111" i="52"/>
  <c r="CB111" i="52"/>
  <c r="CC111" i="52"/>
  <c r="CD111" i="52"/>
  <c r="CE111" i="52"/>
  <c r="CF111" i="52"/>
  <c r="CG111" i="52"/>
  <c r="BY108" i="52"/>
  <c r="BZ108" i="52"/>
  <c r="CA108" i="52"/>
  <c r="CB108" i="52"/>
  <c r="CC108" i="52"/>
  <c r="CD108" i="52"/>
  <c r="CE108" i="52"/>
  <c r="CF108" i="52"/>
  <c r="CG108" i="52"/>
  <c r="CH108" i="52"/>
  <c r="BZ107" i="52"/>
  <c r="CA107" i="52"/>
  <c r="CB107" i="52"/>
  <c r="CC107" i="52"/>
  <c r="CD107" i="52"/>
  <c r="CE107" i="52"/>
  <c r="CF107" i="52"/>
  <c r="CG107" i="52"/>
  <c r="CH107" i="52"/>
  <c r="BY107" i="52"/>
  <c r="BI109" i="52"/>
  <c r="BJ109" i="52"/>
  <c r="BK109" i="52"/>
  <c r="BL109" i="52"/>
  <c r="BM109" i="52"/>
  <c r="BN109" i="52"/>
  <c r="BO109" i="52"/>
  <c r="BP109" i="52"/>
  <c r="BQ109" i="52"/>
  <c r="BI110" i="52"/>
  <c r="BJ110" i="52"/>
  <c r="BK110" i="52"/>
  <c r="BL110" i="52"/>
  <c r="BM110" i="52"/>
  <c r="BN110" i="52"/>
  <c r="BO110" i="52"/>
  <c r="BP110" i="52"/>
  <c r="BQ110" i="52"/>
  <c r="BI111" i="52"/>
  <c r="BJ111" i="52"/>
  <c r="BK111" i="52"/>
  <c r="BL111" i="52"/>
  <c r="BM111" i="52"/>
  <c r="BN111" i="52"/>
  <c r="BO111" i="52"/>
  <c r="BP111" i="52"/>
  <c r="BQ111" i="52"/>
  <c r="BI108" i="52"/>
  <c r="BJ108" i="52"/>
  <c r="BK108" i="52"/>
  <c r="BL108" i="52"/>
  <c r="BM108" i="52"/>
  <c r="BN108" i="52"/>
  <c r="BO108" i="52"/>
  <c r="BP108" i="52"/>
  <c r="BQ108" i="52"/>
  <c r="BR108" i="52"/>
  <c r="BJ107" i="52"/>
  <c r="BK107" i="52"/>
  <c r="BL107" i="52"/>
  <c r="BM107" i="52"/>
  <c r="BN107" i="52"/>
  <c r="BO107" i="52"/>
  <c r="BP107" i="52"/>
  <c r="BQ107" i="52"/>
  <c r="BR107" i="52"/>
  <c r="BI107" i="52"/>
  <c r="AS109" i="52"/>
  <c r="AT109" i="52"/>
  <c r="AU109" i="52"/>
  <c r="AV109" i="52"/>
  <c r="AW109" i="52"/>
  <c r="AX109" i="52"/>
  <c r="AY109" i="52"/>
  <c r="AZ109" i="52"/>
  <c r="BA109" i="52"/>
  <c r="AS110" i="52"/>
  <c r="AT110" i="52"/>
  <c r="AU110" i="52"/>
  <c r="AV110" i="52"/>
  <c r="AW110" i="52"/>
  <c r="AX110" i="52"/>
  <c r="AY110" i="52"/>
  <c r="AZ110" i="52"/>
  <c r="BA110" i="52"/>
  <c r="AS111" i="52"/>
  <c r="AT111" i="52"/>
  <c r="AU111" i="52"/>
  <c r="AV111" i="52"/>
  <c r="AW111" i="52"/>
  <c r="AX111" i="52"/>
  <c r="AY111" i="52"/>
  <c r="AZ111" i="52"/>
  <c r="BA111" i="52"/>
  <c r="AS108" i="52"/>
  <c r="AT108" i="52"/>
  <c r="AU108" i="52"/>
  <c r="AV108" i="52"/>
  <c r="AW108" i="52"/>
  <c r="AX108" i="52"/>
  <c r="AY108" i="52"/>
  <c r="AZ108" i="52"/>
  <c r="BA108" i="52"/>
  <c r="BB108" i="52"/>
  <c r="AT107" i="52"/>
  <c r="AU107" i="52"/>
  <c r="AV107" i="52"/>
  <c r="AW107" i="52"/>
  <c r="AX107" i="52"/>
  <c r="AY107" i="52"/>
  <c r="AZ107" i="52"/>
  <c r="BA107" i="52"/>
  <c r="BB107" i="52"/>
  <c r="AS107" i="52"/>
  <c r="AD108" i="52"/>
  <c r="AA108" i="53" s="1"/>
  <c r="AE108" i="52"/>
  <c r="AB108" i="53" s="1"/>
  <c r="AD109" i="52"/>
  <c r="AA109" i="53" s="1"/>
  <c r="AE109" i="52"/>
  <c r="AB109" i="53" s="1"/>
  <c r="AD110" i="52"/>
  <c r="AA110" i="53" s="1"/>
  <c r="AE110" i="52"/>
  <c r="AB110" i="53" s="1"/>
  <c r="AD111" i="52"/>
  <c r="AA111" i="53" s="1"/>
  <c r="AE111" i="52"/>
  <c r="AB111" i="53" s="1"/>
  <c r="AE107" i="52"/>
  <c r="AB107" i="53" s="1"/>
  <c r="AD107" i="52"/>
  <c r="AA107" i="53" s="1"/>
  <c r="Z108" i="52"/>
  <c r="W108" i="53" s="1"/>
  <c r="Z108" i="53" s="1"/>
  <c r="AA108" i="52"/>
  <c r="X108" i="53" s="1"/>
  <c r="Z109" i="52"/>
  <c r="W109" i="53" s="1"/>
  <c r="AA109" i="52"/>
  <c r="X109" i="53" s="1"/>
  <c r="Z110" i="52"/>
  <c r="W110" i="53" s="1"/>
  <c r="AA110" i="52"/>
  <c r="X110" i="53" s="1"/>
  <c r="Z111" i="52"/>
  <c r="W111" i="53" s="1"/>
  <c r="AA111" i="52"/>
  <c r="X111" i="53" s="1"/>
  <c r="AA107" i="52"/>
  <c r="X107" i="53" s="1"/>
  <c r="Z107" i="52"/>
  <c r="W107" i="53" s="1"/>
  <c r="FK87" i="52"/>
  <c r="FL87" i="52"/>
  <c r="FM87" i="52"/>
  <c r="FN87" i="52"/>
  <c r="FO87" i="52"/>
  <c r="FP87" i="52"/>
  <c r="FQ87" i="52"/>
  <c r="FR87" i="52"/>
  <c r="FS87" i="52"/>
  <c r="FK88" i="52"/>
  <c r="FL88" i="52"/>
  <c r="FM88" i="52"/>
  <c r="FN88" i="52"/>
  <c r="FO88" i="52"/>
  <c r="FP88" i="52"/>
  <c r="FQ88" i="52"/>
  <c r="FR88" i="52"/>
  <c r="FS88" i="52"/>
  <c r="FK89" i="52"/>
  <c r="FL89" i="52"/>
  <c r="FM89" i="52"/>
  <c r="FN89" i="52"/>
  <c r="FO89" i="52"/>
  <c r="FP89" i="52"/>
  <c r="FQ89" i="52"/>
  <c r="FR89" i="52"/>
  <c r="FS89" i="52"/>
  <c r="FK86" i="52"/>
  <c r="FL86" i="52"/>
  <c r="FM86" i="52"/>
  <c r="FN86" i="52"/>
  <c r="FO86" i="52"/>
  <c r="FP86" i="52"/>
  <c r="FQ86" i="52"/>
  <c r="FR86" i="52"/>
  <c r="FS86" i="52"/>
  <c r="FT86" i="52"/>
  <c r="FL85" i="52"/>
  <c r="FM85" i="52"/>
  <c r="FN85" i="52"/>
  <c r="FO85" i="52"/>
  <c r="FP85" i="52"/>
  <c r="FQ85" i="52"/>
  <c r="FR85" i="52"/>
  <c r="FS85" i="52"/>
  <c r="FT85" i="52"/>
  <c r="FK85" i="52"/>
  <c r="EV87" i="52"/>
  <c r="EW87" i="52"/>
  <c r="EX87" i="52"/>
  <c r="EY87" i="52"/>
  <c r="EZ87" i="52"/>
  <c r="FA87" i="52"/>
  <c r="FB87" i="52"/>
  <c r="FC87" i="52"/>
  <c r="FD87" i="52"/>
  <c r="EV88" i="52"/>
  <c r="EW88" i="52"/>
  <c r="EX88" i="52"/>
  <c r="EY88" i="52"/>
  <c r="EZ88" i="52"/>
  <c r="FA88" i="52"/>
  <c r="FB88" i="52"/>
  <c r="FC88" i="52"/>
  <c r="FD88" i="52"/>
  <c r="EV89" i="52"/>
  <c r="EW89" i="52"/>
  <c r="EX89" i="52"/>
  <c r="EY89" i="52"/>
  <c r="EZ89" i="52"/>
  <c r="FA89" i="52"/>
  <c r="FB89" i="52"/>
  <c r="FC89" i="52"/>
  <c r="FD89" i="52"/>
  <c r="EV86" i="52"/>
  <c r="EW86" i="52"/>
  <c r="EX86" i="52"/>
  <c r="EY86" i="52"/>
  <c r="EZ86" i="52"/>
  <c r="FA86" i="52"/>
  <c r="FB86" i="52"/>
  <c r="FC86" i="52"/>
  <c r="FD86" i="52"/>
  <c r="FE86" i="52"/>
  <c r="EW85" i="52"/>
  <c r="EX85" i="52"/>
  <c r="EY85" i="52"/>
  <c r="EZ85" i="52"/>
  <c r="FA85" i="52"/>
  <c r="FB85" i="52"/>
  <c r="FC85" i="52"/>
  <c r="FD85" i="52"/>
  <c r="FE85" i="52"/>
  <c r="EV85" i="52"/>
  <c r="EG87" i="52"/>
  <c r="EH87" i="52"/>
  <c r="EI87" i="52"/>
  <c r="EJ87" i="52"/>
  <c r="EK87" i="52"/>
  <c r="EL87" i="52"/>
  <c r="EM87" i="52"/>
  <c r="EN87" i="52"/>
  <c r="EO87" i="52"/>
  <c r="EG88" i="52"/>
  <c r="EH88" i="52"/>
  <c r="EI88" i="52"/>
  <c r="EJ88" i="52"/>
  <c r="EK88" i="52"/>
  <c r="EL88" i="52"/>
  <c r="EM88" i="52"/>
  <c r="EN88" i="52"/>
  <c r="EO88" i="52"/>
  <c r="EG89" i="52"/>
  <c r="EH89" i="52"/>
  <c r="EI89" i="52"/>
  <c r="EJ89" i="52"/>
  <c r="EK89" i="52"/>
  <c r="EL89" i="52"/>
  <c r="EM89" i="52"/>
  <c r="EN89" i="52"/>
  <c r="EO89" i="52"/>
  <c r="EG86" i="52"/>
  <c r="EH86" i="52"/>
  <c r="EI86" i="52"/>
  <c r="EJ86" i="52"/>
  <c r="EK86" i="52"/>
  <c r="EL86" i="52"/>
  <c r="EM86" i="52"/>
  <c r="EN86" i="52"/>
  <c r="EO86" i="52"/>
  <c r="EP86" i="52"/>
  <c r="EH85" i="52"/>
  <c r="EI85" i="52"/>
  <c r="EJ85" i="52"/>
  <c r="EK85" i="52"/>
  <c r="EL85" i="52"/>
  <c r="EM85" i="52"/>
  <c r="EN85" i="52"/>
  <c r="EO85" i="52"/>
  <c r="EP85" i="52"/>
  <c r="EG85" i="52"/>
  <c r="DR87" i="52"/>
  <c r="DS87" i="52"/>
  <c r="DT87" i="52"/>
  <c r="DU87" i="52"/>
  <c r="DV87" i="52"/>
  <c r="DW87" i="52"/>
  <c r="DX87" i="52"/>
  <c r="DY87" i="52"/>
  <c r="DZ87" i="52"/>
  <c r="DR88" i="52"/>
  <c r="DS88" i="52"/>
  <c r="DT88" i="52"/>
  <c r="DU88" i="52"/>
  <c r="DV88" i="52"/>
  <c r="DW88" i="52"/>
  <c r="DX88" i="52"/>
  <c r="DY88" i="52"/>
  <c r="DZ88" i="52"/>
  <c r="DR89" i="52"/>
  <c r="DS89" i="52"/>
  <c r="DT89" i="52"/>
  <c r="DU89" i="52"/>
  <c r="DV89" i="52"/>
  <c r="DW89" i="52"/>
  <c r="DX89" i="52"/>
  <c r="DY89" i="52"/>
  <c r="DZ89" i="52"/>
  <c r="DR86" i="52"/>
  <c r="DS86" i="52"/>
  <c r="DT86" i="52"/>
  <c r="DU86" i="52"/>
  <c r="DV86" i="52"/>
  <c r="DW86" i="52"/>
  <c r="DX86" i="52"/>
  <c r="DY86" i="52"/>
  <c r="DZ86" i="52"/>
  <c r="EA86" i="52"/>
  <c r="DS85" i="52"/>
  <c r="DT85" i="52"/>
  <c r="DU85" i="52"/>
  <c r="DV85" i="52"/>
  <c r="DW85" i="52"/>
  <c r="DX85" i="52"/>
  <c r="DY85" i="52"/>
  <c r="DZ85" i="52"/>
  <c r="EA85" i="52"/>
  <c r="DR85" i="52"/>
  <c r="DC87" i="52"/>
  <c r="DD87" i="52"/>
  <c r="DE87" i="52"/>
  <c r="DF87" i="52"/>
  <c r="DG87" i="52"/>
  <c r="DH87" i="52"/>
  <c r="DI87" i="52"/>
  <c r="DJ87" i="52"/>
  <c r="DK87" i="52"/>
  <c r="DC88" i="52"/>
  <c r="DD88" i="52"/>
  <c r="DE88" i="52"/>
  <c r="DF88" i="52"/>
  <c r="DG88" i="52"/>
  <c r="DH88" i="52"/>
  <c r="DI88" i="52"/>
  <c r="DJ88" i="52"/>
  <c r="DK88" i="52"/>
  <c r="DC89" i="52"/>
  <c r="DD89" i="52"/>
  <c r="DE89" i="52"/>
  <c r="DF89" i="52"/>
  <c r="DG89" i="52"/>
  <c r="DH89" i="52"/>
  <c r="DI89" i="52"/>
  <c r="DJ89" i="52"/>
  <c r="DK89" i="52"/>
  <c r="DC86" i="52"/>
  <c r="DD86" i="52"/>
  <c r="DE86" i="52"/>
  <c r="DF86" i="52"/>
  <c r="DG86" i="52"/>
  <c r="DH86" i="52"/>
  <c r="DI86" i="52"/>
  <c r="DJ86" i="52"/>
  <c r="DK86" i="52"/>
  <c r="DL86" i="52"/>
  <c r="DD85" i="52"/>
  <c r="DE85" i="52"/>
  <c r="DF85" i="52"/>
  <c r="DG85" i="52"/>
  <c r="DH85" i="52"/>
  <c r="DI85" i="52"/>
  <c r="DJ85" i="52"/>
  <c r="DK85" i="52"/>
  <c r="DL85" i="52"/>
  <c r="DC85" i="52"/>
  <c r="CN87" i="52"/>
  <c r="CO87" i="52"/>
  <c r="CP87" i="52"/>
  <c r="CQ87" i="52"/>
  <c r="CR87" i="52"/>
  <c r="CS87" i="52"/>
  <c r="CT87" i="52"/>
  <c r="CU87" i="52"/>
  <c r="CV87" i="52"/>
  <c r="CN88" i="52"/>
  <c r="CO88" i="52"/>
  <c r="CP88" i="52"/>
  <c r="CQ88" i="52"/>
  <c r="CR88" i="52"/>
  <c r="CS88" i="52"/>
  <c r="CT88" i="52"/>
  <c r="CU88" i="52"/>
  <c r="CV88" i="52"/>
  <c r="CN89" i="52"/>
  <c r="CO89" i="52"/>
  <c r="CP89" i="52"/>
  <c r="CQ89" i="52"/>
  <c r="CR89" i="52"/>
  <c r="CS89" i="52"/>
  <c r="CT89" i="52"/>
  <c r="CU89" i="52"/>
  <c r="CV89" i="52"/>
  <c r="CN86" i="52"/>
  <c r="CO86" i="52"/>
  <c r="CP86" i="52"/>
  <c r="CQ86" i="52"/>
  <c r="CR86" i="52"/>
  <c r="CS86" i="52"/>
  <c r="CT86" i="52"/>
  <c r="CU86" i="52"/>
  <c r="CV86" i="52"/>
  <c r="CW86" i="52"/>
  <c r="CO85" i="52"/>
  <c r="CP85" i="52"/>
  <c r="CQ85" i="52"/>
  <c r="CR85" i="52"/>
  <c r="CS85" i="52"/>
  <c r="CT85" i="52"/>
  <c r="CU85" i="52"/>
  <c r="CV85" i="52"/>
  <c r="CW85" i="52"/>
  <c r="CN85" i="52"/>
  <c r="BY87" i="52"/>
  <c r="BZ87" i="52"/>
  <c r="CA87" i="52"/>
  <c r="CB87" i="52"/>
  <c r="CC87" i="52"/>
  <c r="CD87" i="52"/>
  <c r="CE87" i="52"/>
  <c r="CF87" i="52"/>
  <c r="CG87" i="52"/>
  <c r="BY88" i="52"/>
  <c r="BZ88" i="52"/>
  <c r="CA88" i="52"/>
  <c r="CB88" i="52"/>
  <c r="CC88" i="52"/>
  <c r="CD88" i="52"/>
  <c r="CE88" i="52"/>
  <c r="CF88" i="52"/>
  <c r="CG88" i="52"/>
  <c r="BY89" i="52"/>
  <c r="BZ89" i="52"/>
  <c r="CA89" i="52"/>
  <c r="CB89" i="52"/>
  <c r="CC89" i="52"/>
  <c r="CD89" i="52"/>
  <c r="CE89" i="52"/>
  <c r="CF89" i="52"/>
  <c r="CG89" i="52"/>
  <c r="BY86" i="52"/>
  <c r="BZ86" i="52"/>
  <c r="CA86" i="52"/>
  <c r="CB86" i="52"/>
  <c r="CC86" i="52"/>
  <c r="CD86" i="52"/>
  <c r="CE86" i="52"/>
  <c r="CF86" i="52"/>
  <c r="CG86" i="52"/>
  <c r="CH86" i="52"/>
  <c r="BZ85" i="52"/>
  <c r="CA85" i="52"/>
  <c r="CB85" i="52"/>
  <c r="CC85" i="52"/>
  <c r="CD85" i="52"/>
  <c r="CE85" i="52"/>
  <c r="CF85" i="52"/>
  <c r="CG85" i="52"/>
  <c r="CH85" i="52"/>
  <c r="BY85" i="52"/>
  <c r="BI87" i="52"/>
  <c r="BJ87" i="52"/>
  <c r="BK87" i="52"/>
  <c r="BL87" i="52"/>
  <c r="BM87" i="52"/>
  <c r="BN87" i="52"/>
  <c r="BO87" i="52"/>
  <c r="BP87" i="52"/>
  <c r="BQ87" i="52"/>
  <c r="BI88" i="52"/>
  <c r="BJ88" i="52"/>
  <c r="BK88" i="52"/>
  <c r="BL88" i="52"/>
  <c r="BM88" i="52"/>
  <c r="BN88" i="52"/>
  <c r="BO88" i="52"/>
  <c r="BP88" i="52"/>
  <c r="BQ88" i="52"/>
  <c r="BI89" i="52"/>
  <c r="BJ89" i="52"/>
  <c r="BK89" i="52"/>
  <c r="BL89" i="52"/>
  <c r="BM89" i="52"/>
  <c r="BN89" i="52"/>
  <c r="BO89" i="52"/>
  <c r="BP89" i="52"/>
  <c r="BQ89" i="52"/>
  <c r="BI86" i="52"/>
  <c r="BJ86" i="52"/>
  <c r="BK86" i="52"/>
  <c r="BL86" i="52"/>
  <c r="BM86" i="52"/>
  <c r="BN86" i="52"/>
  <c r="BO86" i="52"/>
  <c r="BP86" i="52"/>
  <c r="BQ86" i="52"/>
  <c r="BR86" i="52"/>
  <c r="BJ85" i="52"/>
  <c r="BK85" i="52"/>
  <c r="BL85" i="52"/>
  <c r="BM85" i="52"/>
  <c r="BN85" i="52"/>
  <c r="BO85" i="52"/>
  <c r="BP85" i="52"/>
  <c r="BQ85" i="52"/>
  <c r="BR85" i="52"/>
  <c r="BI85" i="52"/>
  <c r="AS87" i="52"/>
  <c r="AT87" i="52"/>
  <c r="AU87" i="52"/>
  <c r="AV87" i="52"/>
  <c r="AW87" i="52"/>
  <c r="AX87" i="52"/>
  <c r="AY87" i="52"/>
  <c r="AZ87" i="52"/>
  <c r="BA87" i="52"/>
  <c r="AS88" i="52"/>
  <c r="AT88" i="52"/>
  <c r="AU88" i="52"/>
  <c r="AV88" i="52"/>
  <c r="AW88" i="52"/>
  <c r="AX88" i="52"/>
  <c r="AY88" i="52"/>
  <c r="AZ88" i="52"/>
  <c r="BA88" i="52"/>
  <c r="AS89" i="52"/>
  <c r="AT89" i="52"/>
  <c r="AU89" i="52"/>
  <c r="AV89" i="52"/>
  <c r="AW89" i="52"/>
  <c r="AX89" i="52"/>
  <c r="AY89" i="52"/>
  <c r="AZ89" i="52"/>
  <c r="BA89" i="52"/>
  <c r="AS86" i="52"/>
  <c r="AT86" i="52"/>
  <c r="AU86" i="52"/>
  <c r="AV86" i="52"/>
  <c r="AW86" i="52"/>
  <c r="AX86" i="52"/>
  <c r="AY86" i="52"/>
  <c r="AZ86" i="52"/>
  <c r="BA86" i="52"/>
  <c r="BB86" i="52"/>
  <c r="AT85" i="52"/>
  <c r="AU85" i="52"/>
  <c r="AV85" i="52"/>
  <c r="AW85" i="52"/>
  <c r="AX85" i="52"/>
  <c r="AY85" i="52"/>
  <c r="AZ85" i="52"/>
  <c r="BA85" i="52"/>
  <c r="BB85" i="52"/>
  <c r="AS85" i="52"/>
  <c r="AI107" i="53" l="1"/>
  <c r="CX107" i="53"/>
  <c r="DB107" i="53"/>
  <c r="DF107" i="53"/>
  <c r="DO107" i="53"/>
  <c r="DS107" i="53"/>
  <c r="CY109" i="53"/>
  <c r="DC109" i="53"/>
  <c r="CW110" i="53"/>
  <c r="DA110" i="53"/>
  <c r="DE110" i="53"/>
  <c r="CZ111" i="53"/>
  <c r="DD111" i="53"/>
  <c r="CW155" i="53"/>
  <c r="DA155" i="53"/>
  <c r="DE155" i="53"/>
  <c r="DN155" i="53"/>
  <c r="DR155" i="53"/>
  <c r="CZ109" i="53"/>
  <c r="DD109" i="53"/>
  <c r="DO109" i="53"/>
  <c r="DS109" i="53"/>
  <c r="DM109" i="53"/>
  <c r="CX110" i="53"/>
  <c r="DB110" i="53"/>
  <c r="CZ156" i="53"/>
  <c r="DD156" i="53"/>
  <c r="DO156" i="53"/>
  <c r="DS156" i="53"/>
  <c r="DM156" i="53"/>
  <c r="DQ156" i="53"/>
  <c r="CX157" i="53"/>
  <c r="DB157" i="53"/>
  <c r="DM157" i="53"/>
  <c r="DQ157" i="53"/>
  <c r="DO157" i="53"/>
  <c r="DS157" i="53"/>
  <c r="CW158" i="53"/>
  <c r="DA158" i="53"/>
  <c r="DE158" i="53"/>
  <c r="DL158" i="53"/>
  <c r="DP158" i="53"/>
  <c r="DT158" i="53"/>
  <c r="DN158" i="53"/>
  <c r="DR158" i="53"/>
  <c r="H158" i="52"/>
  <c r="CZ107" i="53"/>
  <c r="DD107" i="53"/>
  <c r="DM107" i="53"/>
  <c r="DQ107" i="53"/>
  <c r="DU107" i="53"/>
  <c r="CX108" i="53"/>
  <c r="DB108" i="53"/>
  <c r="DF108" i="53"/>
  <c r="DO108" i="53"/>
  <c r="DS108" i="53"/>
  <c r="AJ110" i="53"/>
  <c r="CY155" i="53"/>
  <c r="DC155" i="53"/>
  <c r="DL155" i="53"/>
  <c r="DP155" i="53"/>
  <c r="AJ157" i="53"/>
  <c r="CW107" i="53"/>
  <c r="DA107" i="53"/>
  <c r="DE107" i="53"/>
  <c r="DN107" i="53"/>
  <c r="DR107" i="53"/>
  <c r="CZ108" i="53"/>
  <c r="DD108" i="53"/>
  <c r="DM108" i="53"/>
  <c r="DQ108" i="53"/>
  <c r="DU108" i="53"/>
  <c r="DQ109" i="53"/>
  <c r="DM110" i="53"/>
  <c r="DQ110" i="53"/>
  <c r="DO110" i="53"/>
  <c r="DS110" i="53"/>
  <c r="CW111" i="53"/>
  <c r="DA111" i="53"/>
  <c r="DE111" i="53"/>
  <c r="DL111" i="53"/>
  <c r="DP111" i="53"/>
  <c r="DT111" i="53"/>
  <c r="DN111" i="53"/>
  <c r="DR111" i="53"/>
  <c r="CX155" i="53"/>
  <c r="DB155" i="53"/>
  <c r="DF155" i="53"/>
  <c r="DO155" i="53"/>
  <c r="DS155" i="53"/>
  <c r="CX156" i="53"/>
  <c r="DB156" i="53"/>
  <c r="CZ157" i="53"/>
  <c r="DD157" i="53"/>
  <c r="CY158" i="53"/>
  <c r="DC158" i="53"/>
  <c r="GG133" i="49"/>
  <c r="GA134" i="49"/>
  <c r="GE134" i="49"/>
  <c r="FZ135" i="49"/>
  <c r="GD135" i="49"/>
  <c r="GH135" i="49"/>
  <c r="GC136" i="49"/>
  <c r="GG136" i="49"/>
  <c r="H111" i="52"/>
  <c r="CW109" i="53"/>
  <c r="DA109" i="53"/>
  <c r="DE109" i="53"/>
  <c r="DL109" i="53"/>
  <c r="DP109" i="53"/>
  <c r="DT109" i="53"/>
  <c r="DN109" i="53"/>
  <c r="DR109" i="53"/>
  <c r="CY110" i="53"/>
  <c r="DC110" i="53"/>
  <c r="DN110" i="53"/>
  <c r="DR110" i="53"/>
  <c r="DL110" i="53"/>
  <c r="DP110" i="53"/>
  <c r="DT110" i="53"/>
  <c r="CX111" i="53"/>
  <c r="DB111" i="53"/>
  <c r="DM111" i="53"/>
  <c r="DQ111" i="53"/>
  <c r="DO111" i="53"/>
  <c r="DS111" i="53"/>
  <c r="CY156" i="53"/>
  <c r="DC156" i="53"/>
  <c r="CW157" i="53"/>
  <c r="DA157" i="53"/>
  <c r="DE157" i="53"/>
  <c r="CZ158" i="53"/>
  <c r="DD158" i="53"/>
  <c r="GF134" i="49"/>
  <c r="GB134" i="49"/>
  <c r="I158" i="52"/>
  <c r="CX109" i="53"/>
  <c r="DB109" i="53"/>
  <c r="GC133" i="49"/>
  <c r="I111" i="52"/>
  <c r="Z107" i="53"/>
  <c r="Z155" i="53"/>
  <c r="Z109" i="53"/>
  <c r="Z111" i="53"/>
  <c r="Z158" i="53"/>
  <c r="GE133" i="49"/>
  <c r="GI133" i="49"/>
  <c r="GA133" i="49"/>
  <c r="GE136" i="49"/>
  <c r="GA136" i="49"/>
  <c r="GF135" i="49"/>
  <c r="GB135" i="49"/>
  <c r="GG134" i="49"/>
  <c r="GC134" i="49"/>
  <c r="Z156" i="53"/>
  <c r="Z157" i="53"/>
  <c r="AI155" i="53"/>
  <c r="AI156" i="53"/>
  <c r="AI108" i="53"/>
  <c r="AI109" i="53"/>
  <c r="Z110" i="53"/>
  <c r="AE86" i="52"/>
  <c r="AE87" i="52"/>
  <c r="AE88" i="52"/>
  <c r="AE89" i="52"/>
  <c r="AD86" i="52"/>
  <c r="AD87" i="52"/>
  <c r="AD88" i="52"/>
  <c r="AD89" i="52"/>
  <c r="AE85" i="52"/>
  <c r="AD85" i="52"/>
  <c r="AA86" i="52"/>
  <c r="AA87" i="52"/>
  <c r="AA88" i="52"/>
  <c r="AA89" i="52"/>
  <c r="Z86" i="52"/>
  <c r="Z87" i="52"/>
  <c r="Z88" i="52"/>
  <c r="Z89" i="52"/>
  <c r="AA85" i="52"/>
  <c r="Z85" i="52"/>
  <c r="W85" i="53" s="1"/>
  <c r="AC15" i="50"/>
  <c r="DK159" i="18"/>
  <c r="CV159" i="18"/>
  <c r="CG159" i="18"/>
  <c r="BR159" i="18"/>
  <c r="BC159" i="18"/>
  <c r="AN159" i="18"/>
  <c r="AH159" i="18"/>
  <c r="S159" i="18"/>
  <c r="DT158" i="18"/>
  <c r="DS158" i="18"/>
  <c r="DR158" i="18"/>
  <c r="DQ158" i="18"/>
  <c r="DP158" i="18"/>
  <c r="DO158" i="18"/>
  <c r="DN158" i="18"/>
  <c r="DM158" i="18"/>
  <c r="DL158" i="18"/>
  <c r="DK158" i="18"/>
  <c r="DE158" i="18"/>
  <c r="DD158" i="18"/>
  <c r="DC158" i="18"/>
  <c r="DB158" i="18"/>
  <c r="DA158" i="18"/>
  <c r="CZ158" i="18"/>
  <c r="CY158" i="18"/>
  <c r="CX158" i="18"/>
  <c r="CW158" i="18"/>
  <c r="CV158" i="18"/>
  <c r="CG158" i="18"/>
  <c r="BR158" i="18"/>
  <c r="BC158" i="18"/>
  <c r="AN158" i="18"/>
  <c r="AH158" i="18"/>
  <c r="AJ158" i="18" s="1"/>
  <c r="AB158" i="18"/>
  <c r="AA158" i="18"/>
  <c r="X158" i="18"/>
  <c r="W158" i="18"/>
  <c r="S158" i="18"/>
  <c r="DT157" i="18"/>
  <c r="DS157" i="18"/>
  <c r="DR157" i="18"/>
  <c r="DQ157" i="18"/>
  <c r="DP157" i="18"/>
  <c r="DO157" i="18"/>
  <c r="DN157" i="18"/>
  <c r="DM157" i="18"/>
  <c r="DL157" i="18"/>
  <c r="DK157" i="18"/>
  <c r="DE157" i="18"/>
  <c r="DD157" i="18"/>
  <c r="DC157" i="18"/>
  <c r="DB157" i="18"/>
  <c r="DA157" i="18"/>
  <c r="CZ157" i="18"/>
  <c r="CY157" i="18"/>
  <c r="CX157" i="18"/>
  <c r="CW157" i="18"/>
  <c r="CV157" i="18"/>
  <c r="CG157" i="18"/>
  <c r="BR157" i="18"/>
  <c r="BC157" i="18"/>
  <c r="AN157" i="18"/>
  <c r="AH157" i="18"/>
  <c r="AJ157" i="18" s="1"/>
  <c r="AB157" i="18"/>
  <c r="AA157" i="18"/>
  <c r="X157" i="18"/>
  <c r="W157" i="18"/>
  <c r="S157" i="18"/>
  <c r="DT156" i="18"/>
  <c r="DS156" i="18"/>
  <c r="DR156" i="18"/>
  <c r="DQ156" i="18"/>
  <c r="DP156" i="18"/>
  <c r="DO156" i="18"/>
  <c r="DN156" i="18"/>
  <c r="DM156" i="18"/>
  <c r="DL156" i="18"/>
  <c r="DK156" i="18"/>
  <c r="DE156" i="18"/>
  <c r="DD156" i="18"/>
  <c r="DC156" i="18"/>
  <c r="DB156" i="18"/>
  <c r="DA156" i="18"/>
  <c r="CZ156" i="18"/>
  <c r="CY156" i="18"/>
  <c r="CX156" i="18"/>
  <c r="CW156" i="18"/>
  <c r="CV156" i="18"/>
  <c r="CG156" i="18"/>
  <c r="BR156" i="18"/>
  <c r="BC156" i="18"/>
  <c r="AN156" i="18"/>
  <c r="AI156" i="18"/>
  <c r="AH156" i="18"/>
  <c r="AJ156" i="18" s="1"/>
  <c r="AB156" i="18"/>
  <c r="AA156" i="18"/>
  <c r="X156" i="18"/>
  <c r="W156" i="18"/>
  <c r="S156" i="18"/>
  <c r="DU155" i="18"/>
  <c r="DT155" i="18"/>
  <c r="DS155" i="18"/>
  <c r="DR155" i="18"/>
  <c r="DQ155" i="18"/>
  <c r="DP155" i="18"/>
  <c r="DO155" i="18"/>
  <c r="DN155" i="18"/>
  <c r="DM155" i="18"/>
  <c r="DL155" i="18"/>
  <c r="DK155" i="18"/>
  <c r="DF155" i="18"/>
  <c r="DE155" i="18"/>
  <c r="DD155" i="18"/>
  <c r="DC155" i="18"/>
  <c r="DB155" i="18"/>
  <c r="DA155" i="18"/>
  <c r="CZ155" i="18"/>
  <c r="CY155" i="18"/>
  <c r="CX155" i="18"/>
  <c r="CW155" i="18"/>
  <c r="CV155" i="18"/>
  <c r="CG155" i="18"/>
  <c r="BR155" i="18"/>
  <c r="BC155" i="18"/>
  <c r="AN155" i="18"/>
  <c r="AH155" i="18"/>
  <c r="AI155" i="18" s="1"/>
  <c r="AB155" i="18"/>
  <c r="AA155" i="18"/>
  <c r="X155" i="18"/>
  <c r="W155" i="18"/>
  <c r="S155" i="18"/>
  <c r="DU154" i="18"/>
  <c r="DT154" i="18"/>
  <c r="DS154" i="18"/>
  <c r="DR154" i="18"/>
  <c r="DQ154" i="18"/>
  <c r="DP154" i="18"/>
  <c r="DO154" i="18"/>
  <c r="DN154" i="18"/>
  <c r="DM154" i="18"/>
  <c r="DL154" i="18"/>
  <c r="DK154" i="18"/>
  <c r="DF154" i="18"/>
  <c r="DE154" i="18"/>
  <c r="DD154" i="18"/>
  <c r="DC154" i="18"/>
  <c r="DB154" i="18"/>
  <c r="DA154" i="18"/>
  <c r="CZ154" i="18"/>
  <c r="CY154" i="18"/>
  <c r="CX154" i="18"/>
  <c r="CW154" i="18"/>
  <c r="CV154" i="18"/>
  <c r="CG154" i="18"/>
  <c r="BR154" i="18"/>
  <c r="BC154" i="18"/>
  <c r="AN154" i="18"/>
  <c r="AH154" i="18"/>
  <c r="AJ154" i="18" s="1"/>
  <c r="AB154" i="18"/>
  <c r="AA154" i="18"/>
  <c r="X154" i="18"/>
  <c r="W154" i="18"/>
  <c r="Z154" i="18" s="1"/>
  <c r="T154" i="18"/>
  <c r="S154" i="18"/>
  <c r="DU153" i="18"/>
  <c r="DT153" i="18"/>
  <c r="DS153" i="18"/>
  <c r="DR153" i="18"/>
  <c r="DQ153" i="18"/>
  <c r="DP153" i="18"/>
  <c r="DO153" i="18"/>
  <c r="DN153" i="18"/>
  <c r="DM153" i="18"/>
  <c r="DL153" i="18"/>
  <c r="DK153" i="18"/>
  <c r="DF153" i="18"/>
  <c r="DE153" i="18"/>
  <c r="DD153" i="18"/>
  <c r="DC153" i="18"/>
  <c r="DB153" i="18"/>
  <c r="DA153" i="18"/>
  <c r="CZ153" i="18"/>
  <c r="CY153" i="18"/>
  <c r="CX153" i="18"/>
  <c r="CW153" i="18"/>
  <c r="CV153" i="18"/>
  <c r="CG153" i="18"/>
  <c r="BR153" i="18"/>
  <c r="BC153" i="18"/>
  <c r="AN153" i="18"/>
  <c r="AH153" i="18"/>
  <c r="AJ153" i="18" s="1"/>
  <c r="AB153" i="18"/>
  <c r="AA153" i="18"/>
  <c r="X153" i="18"/>
  <c r="W153" i="18"/>
  <c r="T153" i="18"/>
  <c r="S153" i="18"/>
  <c r="DU152" i="18"/>
  <c r="DT152" i="18"/>
  <c r="DS152" i="18"/>
  <c r="DR152" i="18"/>
  <c r="DQ152" i="18"/>
  <c r="DP152" i="18"/>
  <c r="DO152" i="18"/>
  <c r="DN152" i="18"/>
  <c r="DM152" i="18"/>
  <c r="DL152" i="18"/>
  <c r="DK152" i="18"/>
  <c r="DF152" i="18"/>
  <c r="DE152" i="18"/>
  <c r="DD152" i="18"/>
  <c r="DC152" i="18"/>
  <c r="DB152" i="18"/>
  <c r="DA152" i="18"/>
  <c r="CZ152" i="18"/>
  <c r="CY152" i="18"/>
  <c r="CX152" i="18"/>
  <c r="CW152" i="18"/>
  <c r="CV152" i="18"/>
  <c r="CG152" i="18"/>
  <c r="BR152" i="18"/>
  <c r="BC152" i="18"/>
  <c r="AN152" i="18"/>
  <c r="AH152" i="18"/>
  <c r="AJ152" i="18" s="1"/>
  <c r="AB152" i="18"/>
  <c r="AA152" i="18"/>
  <c r="X152" i="18"/>
  <c r="W152" i="18"/>
  <c r="S152" i="18"/>
  <c r="DU151" i="18"/>
  <c r="DT151" i="18"/>
  <c r="DS151" i="18"/>
  <c r="DR151" i="18"/>
  <c r="DQ151" i="18"/>
  <c r="DP151" i="18"/>
  <c r="DO151" i="18"/>
  <c r="DN151" i="18"/>
  <c r="DM151" i="18"/>
  <c r="DL151" i="18"/>
  <c r="DK151" i="18"/>
  <c r="DF151" i="18"/>
  <c r="DE151" i="18"/>
  <c r="DD151" i="18"/>
  <c r="DC151" i="18"/>
  <c r="DB151" i="18"/>
  <c r="DA151" i="18"/>
  <c r="CZ151" i="18"/>
  <c r="CY151" i="18"/>
  <c r="CX151" i="18"/>
  <c r="CW151" i="18"/>
  <c r="CV151" i="18"/>
  <c r="CG151" i="18"/>
  <c r="BR151" i="18"/>
  <c r="BC151" i="18"/>
  <c r="AN151" i="18"/>
  <c r="AH151" i="18"/>
  <c r="AI151" i="18" s="1"/>
  <c r="AB151" i="18"/>
  <c r="AA151" i="18"/>
  <c r="X151" i="18"/>
  <c r="W151" i="18"/>
  <c r="S151" i="18"/>
  <c r="DV150" i="18"/>
  <c r="DU150" i="18"/>
  <c r="DT150" i="18"/>
  <c r="DS150" i="18"/>
  <c r="DR150" i="18"/>
  <c r="DQ150" i="18"/>
  <c r="DP150" i="18"/>
  <c r="DO150" i="18"/>
  <c r="DN150" i="18"/>
  <c r="DM150" i="18"/>
  <c r="DL150" i="18"/>
  <c r="DK150" i="18"/>
  <c r="DG150" i="18"/>
  <c r="DF150" i="18"/>
  <c r="DE150" i="18"/>
  <c r="DD150" i="18"/>
  <c r="DC150" i="18"/>
  <c r="DB150" i="18"/>
  <c r="DA150" i="18"/>
  <c r="CZ150" i="18"/>
  <c r="CY150" i="18"/>
  <c r="CX150" i="18"/>
  <c r="CW150" i="18"/>
  <c r="CV150" i="18"/>
  <c r="CG150" i="18"/>
  <c r="BR150" i="18"/>
  <c r="BC150" i="18"/>
  <c r="AN150" i="18"/>
  <c r="AH150" i="18"/>
  <c r="AJ150" i="18" s="1"/>
  <c r="AB150" i="18"/>
  <c r="AA150" i="18"/>
  <c r="X150" i="18"/>
  <c r="W150" i="18"/>
  <c r="S150" i="18"/>
  <c r="DV149" i="18"/>
  <c r="DU149" i="18"/>
  <c r="DT149" i="18"/>
  <c r="DS149" i="18"/>
  <c r="DR149" i="18"/>
  <c r="DQ149" i="18"/>
  <c r="DP149" i="18"/>
  <c r="DO149" i="18"/>
  <c r="DN149" i="18"/>
  <c r="DM149" i="18"/>
  <c r="DL149" i="18"/>
  <c r="DK149" i="18"/>
  <c r="DG149" i="18"/>
  <c r="DF149" i="18"/>
  <c r="DE149" i="18"/>
  <c r="DD149" i="18"/>
  <c r="DC149" i="18"/>
  <c r="DB149" i="18"/>
  <c r="DA149" i="18"/>
  <c r="CZ149" i="18"/>
  <c r="CY149" i="18"/>
  <c r="CX149" i="18"/>
  <c r="CW149" i="18"/>
  <c r="CV149" i="18"/>
  <c r="CG149" i="18"/>
  <c r="BR149" i="18"/>
  <c r="BC149" i="18"/>
  <c r="AN149" i="18"/>
  <c r="AI149" i="18"/>
  <c r="AH149" i="18"/>
  <c r="AJ149" i="18" s="1"/>
  <c r="AB149" i="18"/>
  <c r="AA149" i="18"/>
  <c r="X149" i="18"/>
  <c r="W149" i="18"/>
  <c r="S149" i="18"/>
  <c r="DV148" i="18"/>
  <c r="DU148" i="18"/>
  <c r="DT148" i="18"/>
  <c r="DS148" i="18"/>
  <c r="DR148" i="18"/>
  <c r="DQ148" i="18"/>
  <c r="DP148" i="18"/>
  <c r="DO148" i="18"/>
  <c r="DN148" i="18"/>
  <c r="DM148" i="18"/>
  <c r="DL148" i="18"/>
  <c r="DK148" i="18"/>
  <c r="DG148" i="18"/>
  <c r="DF148" i="18"/>
  <c r="DE148" i="18"/>
  <c r="DD148" i="18"/>
  <c r="DC148" i="18"/>
  <c r="DB148" i="18"/>
  <c r="DA148" i="18"/>
  <c r="CZ148" i="18"/>
  <c r="CY148" i="18"/>
  <c r="CX148" i="18"/>
  <c r="CW148" i="18"/>
  <c r="CV148" i="18"/>
  <c r="CG148" i="18"/>
  <c r="BR148" i="18"/>
  <c r="BC148" i="18"/>
  <c r="AN148" i="18"/>
  <c r="AJ148" i="18"/>
  <c r="AH148" i="18"/>
  <c r="AB148" i="18"/>
  <c r="AA148" i="18"/>
  <c r="X148" i="18"/>
  <c r="W148" i="18"/>
  <c r="S148" i="18"/>
  <c r="DV147" i="18"/>
  <c r="DU147" i="18"/>
  <c r="DT147" i="18"/>
  <c r="DS147" i="18"/>
  <c r="DR147" i="18"/>
  <c r="DQ147" i="18"/>
  <c r="DP147" i="18"/>
  <c r="DO147" i="18"/>
  <c r="DN147" i="18"/>
  <c r="DM147" i="18"/>
  <c r="DL147" i="18"/>
  <c r="DK147" i="18"/>
  <c r="DG147" i="18"/>
  <c r="DF147" i="18"/>
  <c r="DE147" i="18"/>
  <c r="DD147" i="18"/>
  <c r="DC147" i="18"/>
  <c r="DB147" i="18"/>
  <c r="DA147" i="18"/>
  <c r="CZ147" i="18"/>
  <c r="CY147" i="18"/>
  <c r="CX147" i="18"/>
  <c r="CW147" i="18"/>
  <c r="CV147" i="18"/>
  <c r="CG147" i="18"/>
  <c r="BR147" i="18"/>
  <c r="BC147" i="18"/>
  <c r="AN147" i="18"/>
  <c r="AH147" i="18"/>
  <c r="AJ147" i="18" s="1"/>
  <c r="AB147" i="18"/>
  <c r="AA147" i="18"/>
  <c r="X147" i="18"/>
  <c r="W147" i="18"/>
  <c r="Z147" i="18" s="1"/>
  <c r="S147" i="18"/>
  <c r="DV146" i="18"/>
  <c r="DU146" i="18"/>
  <c r="DT146" i="18"/>
  <c r="DS146" i="18"/>
  <c r="DR146" i="18"/>
  <c r="DQ146" i="18"/>
  <c r="DP146" i="18"/>
  <c r="DO146" i="18"/>
  <c r="DN146" i="18"/>
  <c r="DM146" i="18"/>
  <c r="DL146" i="18"/>
  <c r="DK146" i="18"/>
  <c r="DG146" i="18"/>
  <c r="DF146" i="18"/>
  <c r="DE146" i="18"/>
  <c r="DD146" i="18"/>
  <c r="DC146" i="18"/>
  <c r="DB146" i="18"/>
  <c r="DA146" i="18"/>
  <c r="CZ146" i="18"/>
  <c r="CY146" i="18"/>
  <c r="CX146" i="18"/>
  <c r="CW146" i="18"/>
  <c r="CV146" i="18"/>
  <c r="CG146" i="18"/>
  <c r="BR146" i="18"/>
  <c r="BC146" i="18"/>
  <c r="AN146" i="18"/>
  <c r="AH146" i="18"/>
  <c r="AJ146" i="18" s="1"/>
  <c r="AB146" i="18"/>
  <c r="AA146" i="18"/>
  <c r="X146" i="18"/>
  <c r="W146" i="18"/>
  <c r="S146" i="18"/>
  <c r="DK145" i="18"/>
  <c r="CV145" i="18"/>
  <c r="CG145" i="18"/>
  <c r="BR145" i="18"/>
  <c r="BC145" i="18"/>
  <c r="AN145" i="18"/>
  <c r="AH145" i="18"/>
  <c r="S145" i="18"/>
  <c r="DJ142" i="18"/>
  <c r="CU142" i="18"/>
  <c r="CF142" i="18"/>
  <c r="BQ142" i="18"/>
  <c r="BB142" i="18"/>
  <c r="AM142" i="18"/>
  <c r="AG142" i="18"/>
  <c r="R142" i="18"/>
  <c r="DK137" i="18"/>
  <c r="CV137" i="18"/>
  <c r="CG137" i="18"/>
  <c r="BR137" i="18"/>
  <c r="BC137" i="18"/>
  <c r="AN137" i="18"/>
  <c r="AH137" i="18"/>
  <c r="S137" i="18"/>
  <c r="DT136" i="18"/>
  <c r="DS136" i="18"/>
  <c r="DR136" i="18"/>
  <c r="DQ136" i="18"/>
  <c r="DP136" i="18"/>
  <c r="DO136" i="18"/>
  <c r="DN136" i="18"/>
  <c r="DM136" i="18"/>
  <c r="DL136" i="18"/>
  <c r="DK136" i="18"/>
  <c r="DE136" i="18"/>
  <c r="DD136" i="18"/>
  <c r="DC136" i="18"/>
  <c r="DB136" i="18"/>
  <c r="DA136" i="18"/>
  <c r="CZ136" i="18"/>
  <c r="CY136" i="18"/>
  <c r="CX136" i="18"/>
  <c r="CW136" i="18"/>
  <c r="CV136" i="18"/>
  <c r="CG136" i="18"/>
  <c r="BR136" i="18"/>
  <c r="BC136" i="18"/>
  <c r="AN136" i="18"/>
  <c r="AH136" i="18"/>
  <c r="AJ136" i="18" s="1"/>
  <c r="AB136" i="18"/>
  <c r="AA136" i="18"/>
  <c r="X136" i="18"/>
  <c r="W136" i="18"/>
  <c r="S136" i="18"/>
  <c r="DT135" i="18"/>
  <c r="DS135" i="18"/>
  <c r="DR135" i="18"/>
  <c r="DQ135" i="18"/>
  <c r="DP135" i="18"/>
  <c r="DO135" i="18"/>
  <c r="DN135" i="18"/>
  <c r="DM135" i="18"/>
  <c r="DL135" i="18"/>
  <c r="DK135" i="18"/>
  <c r="DE135" i="18"/>
  <c r="DD135" i="18"/>
  <c r="DC135" i="18"/>
  <c r="DB135" i="18"/>
  <c r="DA135" i="18"/>
  <c r="CZ135" i="18"/>
  <c r="CY135" i="18"/>
  <c r="CX135" i="18"/>
  <c r="CW135" i="18"/>
  <c r="CV135" i="18"/>
  <c r="CG135" i="18"/>
  <c r="BR135" i="18"/>
  <c r="BC135" i="18"/>
  <c r="AN135" i="18"/>
  <c r="AH135" i="18"/>
  <c r="AJ135" i="18" s="1"/>
  <c r="AB135" i="18"/>
  <c r="AA135" i="18"/>
  <c r="X135" i="18"/>
  <c r="W135" i="18"/>
  <c r="S135" i="18"/>
  <c r="DT134" i="18"/>
  <c r="DS134" i="18"/>
  <c r="DR134" i="18"/>
  <c r="DQ134" i="18"/>
  <c r="DP134" i="18"/>
  <c r="DO134" i="18"/>
  <c r="DN134" i="18"/>
  <c r="DM134" i="18"/>
  <c r="DL134" i="18"/>
  <c r="DK134" i="18"/>
  <c r="DE134" i="18"/>
  <c r="DD134" i="18"/>
  <c r="DC134" i="18"/>
  <c r="DB134" i="18"/>
  <c r="DA134" i="18"/>
  <c r="CZ134" i="18"/>
  <c r="CY134" i="18"/>
  <c r="CX134" i="18"/>
  <c r="CW134" i="18"/>
  <c r="CV134" i="18"/>
  <c r="CG134" i="18"/>
  <c r="BR134" i="18"/>
  <c r="BC134" i="18"/>
  <c r="AN134" i="18"/>
  <c r="AH134" i="18"/>
  <c r="AI134" i="18" s="1"/>
  <c r="AB134" i="18"/>
  <c r="AA134" i="18"/>
  <c r="X134" i="18"/>
  <c r="W134" i="18"/>
  <c r="S134" i="18"/>
  <c r="DU133" i="18"/>
  <c r="DT133" i="18"/>
  <c r="DS133" i="18"/>
  <c r="DR133" i="18"/>
  <c r="DQ133" i="18"/>
  <c r="DP133" i="18"/>
  <c r="DO133" i="18"/>
  <c r="DN133" i="18"/>
  <c r="DM133" i="18"/>
  <c r="DL133" i="18"/>
  <c r="DK133" i="18"/>
  <c r="DF133" i="18"/>
  <c r="DE133" i="18"/>
  <c r="DD133" i="18"/>
  <c r="DC133" i="18"/>
  <c r="DB133" i="18"/>
  <c r="DA133" i="18"/>
  <c r="CZ133" i="18"/>
  <c r="CY133" i="18"/>
  <c r="CX133" i="18"/>
  <c r="CW133" i="18"/>
  <c r="CV133" i="18"/>
  <c r="CG133" i="18"/>
  <c r="BR133" i="18"/>
  <c r="BC133" i="18"/>
  <c r="AN133" i="18"/>
  <c r="AH133" i="18"/>
  <c r="AJ133" i="18" s="1"/>
  <c r="AB133" i="18"/>
  <c r="AA133" i="18"/>
  <c r="X133" i="18"/>
  <c r="W133" i="18"/>
  <c r="S133" i="18"/>
  <c r="DU132" i="18"/>
  <c r="DT132" i="18"/>
  <c r="DS132" i="18"/>
  <c r="DR132" i="18"/>
  <c r="DQ132" i="18"/>
  <c r="DP132" i="18"/>
  <c r="DO132" i="18"/>
  <c r="DN132" i="18"/>
  <c r="DM132" i="18"/>
  <c r="DL132" i="18"/>
  <c r="DK132" i="18"/>
  <c r="DF132" i="18"/>
  <c r="DE132" i="18"/>
  <c r="DD132" i="18"/>
  <c r="DC132" i="18"/>
  <c r="DB132" i="18"/>
  <c r="DA132" i="18"/>
  <c r="CZ132" i="18"/>
  <c r="CY132" i="18"/>
  <c r="CX132" i="18"/>
  <c r="CW132" i="18"/>
  <c r="CV132" i="18"/>
  <c r="CG132" i="18"/>
  <c r="BR132" i="18"/>
  <c r="BC132" i="18"/>
  <c r="AN132" i="18"/>
  <c r="AH132" i="18"/>
  <c r="AI132" i="18" s="1"/>
  <c r="AB132" i="18"/>
  <c r="AA132" i="18"/>
  <c r="X132" i="18"/>
  <c r="W132" i="18"/>
  <c r="S132" i="18"/>
  <c r="T132" i="18" s="1"/>
  <c r="DU131" i="18"/>
  <c r="DT131" i="18"/>
  <c r="DS131" i="18"/>
  <c r="DR131" i="18"/>
  <c r="DQ131" i="18"/>
  <c r="DP131" i="18"/>
  <c r="DO131" i="18"/>
  <c r="DN131" i="18"/>
  <c r="DM131" i="18"/>
  <c r="DL131" i="18"/>
  <c r="DK131" i="18"/>
  <c r="DF131" i="18"/>
  <c r="DE131" i="18"/>
  <c r="DD131" i="18"/>
  <c r="DC131" i="18"/>
  <c r="DB131" i="18"/>
  <c r="DA131" i="18"/>
  <c r="CZ131" i="18"/>
  <c r="CY131" i="18"/>
  <c r="CX131" i="18"/>
  <c r="CW131" i="18"/>
  <c r="CV131" i="18"/>
  <c r="CG131" i="18"/>
  <c r="BR131" i="18"/>
  <c r="BC131" i="18"/>
  <c r="AN131" i="18"/>
  <c r="AH131" i="18"/>
  <c r="AI131" i="18" s="1"/>
  <c r="AB131" i="18"/>
  <c r="AA131" i="18"/>
  <c r="X131" i="18"/>
  <c r="W131" i="18"/>
  <c r="S131" i="18"/>
  <c r="T131" i="18" s="1"/>
  <c r="DU130" i="18"/>
  <c r="DT130" i="18"/>
  <c r="DS130" i="18"/>
  <c r="DR130" i="18"/>
  <c r="DQ130" i="18"/>
  <c r="DP130" i="18"/>
  <c r="DO130" i="18"/>
  <c r="DN130" i="18"/>
  <c r="DM130" i="18"/>
  <c r="DL130" i="18"/>
  <c r="DK130" i="18"/>
  <c r="DF130" i="18"/>
  <c r="DE130" i="18"/>
  <c r="DD130" i="18"/>
  <c r="DC130" i="18"/>
  <c r="DB130" i="18"/>
  <c r="DA130" i="18"/>
  <c r="CZ130" i="18"/>
  <c r="CY130" i="18"/>
  <c r="CX130" i="18"/>
  <c r="CW130" i="18"/>
  <c r="CV130" i="18"/>
  <c r="CG130" i="18"/>
  <c r="BR130" i="18"/>
  <c r="BC130" i="18"/>
  <c r="AN130" i="18"/>
  <c r="AH130" i="18"/>
  <c r="AI130" i="18" s="1"/>
  <c r="AB130" i="18"/>
  <c r="AA130" i="18"/>
  <c r="X130" i="18"/>
  <c r="W130" i="18"/>
  <c r="S130" i="18"/>
  <c r="DU129" i="18"/>
  <c r="DT129" i="18"/>
  <c r="DS129" i="18"/>
  <c r="DR129" i="18"/>
  <c r="DQ129" i="18"/>
  <c r="DP129" i="18"/>
  <c r="DO129" i="18"/>
  <c r="DN129" i="18"/>
  <c r="DM129" i="18"/>
  <c r="DL129" i="18"/>
  <c r="DK129" i="18"/>
  <c r="DF129" i="18"/>
  <c r="DE129" i="18"/>
  <c r="DD129" i="18"/>
  <c r="DC129" i="18"/>
  <c r="DB129" i="18"/>
  <c r="DA129" i="18"/>
  <c r="CZ129" i="18"/>
  <c r="CY129" i="18"/>
  <c r="CX129" i="18"/>
  <c r="CW129" i="18"/>
  <c r="CV129" i="18"/>
  <c r="CG129" i="18"/>
  <c r="BR129" i="18"/>
  <c r="BC129" i="18"/>
  <c r="AN129" i="18"/>
  <c r="AH129" i="18"/>
  <c r="AJ129" i="18" s="1"/>
  <c r="AB129" i="18"/>
  <c r="AA129" i="18"/>
  <c r="X129" i="18"/>
  <c r="W129" i="18"/>
  <c r="S129" i="18"/>
  <c r="DV128" i="18"/>
  <c r="DU128" i="18"/>
  <c r="DT128" i="18"/>
  <c r="DS128" i="18"/>
  <c r="DR128" i="18"/>
  <c r="DQ128" i="18"/>
  <c r="DP128" i="18"/>
  <c r="DO128" i="18"/>
  <c r="DN128" i="18"/>
  <c r="DM128" i="18"/>
  <c r="DL128" i="18"/>
  <c r="DK128" i="18"/>
  <c r="DG128" i="18"/>
  <c r="DF128" i="18"/>
  <c r="DE128" i="18"/>
  <c r="DD128" i="18"/>
  <c r="DC128" i="18"/>
  <c r="DB128" i="18"/>
  <c r="DA128" i="18"/>
  <c r="CZ128" i="18"/>
  <c r="CY128" i="18"/>
  <c r="CX128" i="18"/>
  <c r="CW128" i="18"/>
  <c r="CV128" i="18"/>
  <c r="CG128" i="18"/>
  <c r="BR128" i="18"/>
  <c r="BC128" i="18"/>
  <c r="AN128" i="18"/>
  <c r="AH128" i="18"/>
  <c r="AI128" i="18" s="1"/>
  <c r="AB128" i="18"/>
  <c r="AA128" i="18"/>
  <c r="X128" i="18"/>
  <c r="W128" i="18"/>
  <c r="S128" i="18"/>
  <c r="DV127" i="18"/>
  <c r="DU127" i="18"/>
  <c r="DT127" i="18"/>
  <c r="DS127" i="18"/>
  <c r="DR127" i="18"/>
  <c r="DQ127" i="18"/>
  <c r="DP127" i="18"/>
  <c r="DO127" i="18"/>
  <c r="DN127" i="18"/>
  <c r="DM127" i="18"/>
  <c r="DL127" i="18"/>
  <c r="DK127" i="18"/>
  <c r="DG127" i="18"/>
  <c r="DF127" i="18"/>
  <c r="DE127" i="18"/>
  <c r="DD127" i="18"/>
  <c r="DC127" i="18"/>
  <c r="DB127" i="18"/>
  <c r="DA127" i="18"/>
  <c r="CZ127" i="18"/>
  <c r="CY127" i="18"/>
  <c r="CX127" i="18"/>
  <c r="CW127" i="18"/>
  <c r="CV127" i="18"/>
  <c r="CG127" i="18"/>
  <c r="BR127" i="18"/>
  <c r="BC127" i="18"/>
  <c r="AN127" i="18"/>
  <c r="AH127" i="18"/>
  <c r="AJ127" i="18" s="1"/>
  <c r="AB127" i="18"/>
  <c r="AA127" i="18"/>
  <c r="X127" i="18"/>
  <c r="W127" i="18"/>
  <c r="S127" i="18"/>
  <c r="DV126" i="18"/>
  <c r="DU126" i="18"/>
  <c r="DT126" i="18"/>
  <c r="DS126" i="18"/>
  <c r="DR126" i="18"/>
  <c r="DQ126" i="18"/>
  <c r="DP126" i="18"/>
  <c r="DO126" i="18"/>
  <c r="DN126" i="18"/>
  <c r="DM126" i="18"/>
  <c r="DL126" i="18"/>
  <c r="DK126" i="18"/>
  <c r="DG126" i="18"/>
  <c r="DF126" i="18"/>
  <c r="DE126" i="18"/>
  <c r="DD126" i="18"/>
  <c r="DC126" i="18"/>
  <c r="DB126" i="18"/>
  <c r="DA126" i="18"/>
  <c r="CZ126" i="18"/>
  <c r="CY126" i="18"/>
  <c r="CX126" i="18"/>
  <c r="CW126" i="18"/>
  <c r="CV126" i="18"/>
  <c r="CG126" i="18"/>
  <c r="BR126" i="18"/>
  <c r="BC126" i="18"/>
  <c r="AN126" i="18"/>
  <c r="AH126" i="18"/>
  <c r="AJ126" i="18" s="1"/>
  <c r="AB126" i="18"/>
  <c r="AA126" i="18"/>
  <c r="X126" i="18"/>
  <c r="W126" i="18"/>
  <c r="S126" i="18"/>
  <c r="DV125" i="18"/>
  <c r="DU125" i="18"/>
  <c r="DT125" i="18"/>
  <c r="DS125" i="18"/>
  <c r="DR125" i="18"/>
  <c r="DQ125" i="18"/>
  <c r="DP125" i="18"/>
  <c r="DO125" i="18"/>
  <c r="DN125" i="18"/>
  <c r="DM125" i="18"/>
  <c r="DL125" i="18"/>
  <c r="DK125" i="18"/>
  <c r="DG125" i="18"/>
  <c r="DF125" i="18"/>
  <c r="DE125" i="18"/>
  <c r="DD125" i="18"/>
  <c r="DC125" i="18"/>
  <c r="DB125" i="18"/>
  <c r="DA125" i="18"/>
  <c r="CZ125" i="18"/>
  <c r="CY125" i="18"/>
  <c r="CX125" i="18"/>
  <c r="CW125" i="18"/>
  <c r="CV125" i="18"/>
  <c r="CG125" i="18"/>
  <c r="BR125" i="18"/>
  <c r="BC125" i="18"/>
  <c r="AN125" i="18"/>
  <c r="AH125" i="18"/>
  <c r="AJ125" i="18" s="1"/>
  <c r="AB125" i="18"/>
  <c r="AA125" i="18"/>
  <c r="X125" i="18"/>
  <c r="W125" i="18"/>
  <c r="S125" i="18"/>
  <c r="DV124" i="18"/>
  <c r="DU124" i="18"/>
  <c r="DT124" i="18"/>
  <c r="DS124" i="18"/>
  <c r="DR124" i="18"/>
  <c r="DQ124" i="18"/>
  <c r="DP124" i="18"/>
  <c r="DO124" i="18"/>
  <c r="DN124" i="18"/>
  <c r="DM124" i="18"/>
  <c r="DL124" i="18"/>
  <c r="DK124" i="18"/>
  <c r="DG124" i="18"/>
  <c r="DF124" i="18"/>
  <c r="DE124" i="18"/>
  <c r="DD124" i="18"/>
  <c r="DC124" i="18"/>
  <c r="DB124" i="18"/>
  <c r="DA124" i="18"/>
  <c r="CZ124" i="18"/>
  <c r="CY124" i="18"/>
  <c r="CX124" i="18"/>
  <c r="CW124" i="18"/>
  <c r="CV124" i="18"/>
  <c r="CG124" i="18"/>
  <c r="BR124" i="18"/>
  <c r="BC124" i="18"/>
  <c r="AN124" i="18"/>
  <c r="AH124" i="18"/>
  <c r="AJ124" i="18" s="1"/>
  <c r="AB124" i="18"/>
  <c r="AA124" i="18"/>
  <c r="X124" i="18"/>
  <c r="W124" i="18"/>
  <c r="S124" i="18"/>
  <c r="DK123" i="18"/>
  <c r="CV123" i="18"/>
  <c r="CG123" i="18"/>
  <c r="BR123" i="18"/>
  <c r="BC123" i="18"/>
  <c r="AN123" i="18"/>
  <c r="AH123" i="18"/>
  <c r="AD123" i="18"/>
  <c r="AD145" i="18" s="1"/>
  <c r="S123" i="18"/>
  <c r="DJ120" i="18"/>
  <c r="CU120" i="18"/>
  <c r="CF120" i="18"/>
  <c r="BQ120" i="18"/>
  <c r="BB120" i="18"/>
  <c r="AM120" i="18"/>
  <c r="AG120" i="18"/>
  <c r="R120" i="18"/>
  <c r="DK112" i="18"/>
  <c r="CV112" i="18"/>
  <c r="CG112" i="18"/>
  <c r="BR112" i="18"/>
  <c r="BC112" i="18"/>
  <c r="AN112" i="18"/>
  <c r="AH112" i="18"/>
  <c r="S112" i="18"/>
  <c r="DT111" i="18"/>
  <c r="DS111" i="18"/>
  <c r="DR111" i="18"/>
  <c r="DQ111" i="18"/>
  <c r="DP111" i="18"/>
  <c r="DO111" i="18"/>
  <c r="DN111" i="18"/>
  <c r="DM111" i="18"/>
  <c r="DL111" i="18"/>
  <c r="DK111" i="18"/>
  <c r="DE111" i="18"/>
  <c r="DD111" i="18"/>
  <c r="DC111" i="18"/>
  <c r="DB111" i="18"/>
  <c r="DA111" i="18"/>
  <c r="CZ111" i="18"/>
  <c r="CY111" i="18"/>
  <c r="CX111" i="18"/>
  <c r="CW111" i="18"/>
  <c r="CV111" i="18"/>
  <c r="CG111" i="18"/>
  <c r="BR111" i="18"/>
  <c r="BC111" i="18"/>
  <c r="AN111" i="18"/>
  <c r="AH111" i="18"/>
  <c r="AJ111" i="18" s="1"/>
  <c r="AB111" i="18"/>
  <c r="AA111" i="18"/>
  <c r="X111" i="18"/>
  <c r="W111" i="18"/>
  <c r="S111" i="18"/>
  <c r="DT110" i="18"/>
  <c r="DS110" i="18"/>
  <c r="DR110" i="18"/>
  <c r="DQ110" i="18"/>
  <c r="DP110" i="18"/>
  <c r="DO110" i="18"/>
  <c r="DN110" i="18"/>
  <c r="DM110" i="18"/>
  <c r="DL110" i="18"/>
  <c r="DK110" i="18"/>
  <c r="DE110" i="18"/>
  <c r="DD110" i="18"/>
  <c r="DC110" i="18"/>
  <c r="DB110" i="18"/>
  <c r="DA110" i="18"/>
  <c r="CZ110" i="18"/>
  <c r="CY110" i="18"/>
  <c r="CX110" i="18"/>
  <c r="CW110" i="18"/>
  <c r="CV110" i="18"/>
  <c r="CG110" i="18"/>
  <c r="BR110" i="18"/>
  <c r="BC110" i="18"/>
  <c r="AN110" i="18"/>
  <c r="AH110" i="18"/>
  <c r="AI110" i="18" s="1"/>
  <c r="AB110" i="18"/>
  <c r="AA110" i="18"/>
  <c r="X110" i="18"/>
  <c r="W110" i="18"/>
  <c r="S110" i="18"/>
  <c r="DT109" i="18"/>
  <c r="DS109" i="18"/>
  <c r="DR109" i="18"/>
  <c r="DQ109" i="18"/>
  <c r="DP109" i="18"/>
  <c r="DO109" i="18"/>
  <c r="DN109" i="18"/>
  <c r="DM109" i="18"/>
  <c r="DL109" i="18"/>
  <c r="DK109" i="18"/>
  <c r="DE109" i="18"/>
  <c r="DD109" i="18"/>
  <c r="DC109" i="18"/>
  <c r="DB109" i="18"/>
  <c r="DA109" i="18"/>
  <c r="CZ109" i="18"/>
  <c r="CY109" i="18"/>
  <c r="CX109" i="18"/>
  <c r="CW109" i="18"/>
  <c r="CV109" i="18"/>
  <c r="CG109" i="18"/>
  <c r="BR109" i="18"/>
  <c r="BC109" i="18"/>
  <c r="AN109" i="18"/>
  <c r="AI109" i="18"/>
  <c r="AH109" i="18"/>
  <c r="AJ109" i="18" s="1"/>
  <c r="AB109" i="18"/>
  <c r="AA109" i="18"/>
  <c r="X109" i="18"/>
  <c r="W109" i="18"/>
  <c r="S109" i="18"/>
  <c r="DU108" i="18"/>
  <c r="DT108" i="18"/>
  <c r="DS108" i="18"/>
  <c r="DR108" i="18"/>
  <c r="DQ108" i="18"/>
  <c r="DP108" i="18"/>
  <c r="DO108" i="18"/>
  <c r="DN108" i="18"/>
  <c r="DM108" i="18"/>
  <c r="DL108" i="18"/>
  <c r="DK108" i="18"/>
  <c r="DF108" i="18"/>
  <c r="DE108" i="18"/>
  <c r="DD108" i="18"/>
  <c r="DC108" i="18"/>
  <c r="DB108" i="18"/>
  <c r="DA108" i="18"/>
  <c r="CZ108" i="18"/>
  <c r="CY108" i="18"/>
  <c r="CX108" i="18"/>
  <c r="CW108" i="18"/>
  <c r="CV108" i="18"/>
  <c r="CG108" i="18"/>
  <c r="BR108" i="18"/>
  <c r="BC108" i="18"/>
  <c r="AN108" i="18"/>
  <c r="AH108" i="18"/>
  <c r="AI108" i="18" s="1"/>
  <c r="AB108" i="18"/>
  <c r="AA108" i="18"/>
  <c r="X108" i="18"/>
  <c r="W108" i="18"/>
  <c r="S108" i="18"/>
  <c r="DU107" i="18"/>
  <c r="DT107" i="18"/>
  <c r="DS107" i="18"/>
  <c r="DR107" i="18"/>
  <c r="DQ107" i="18"/>
  <c r="DP107" i="18"/>
  <c r="DO107" i="18"/>
  <c r="DN107" i="18"/>
  <c r="DM107" i="18"/>
  <c r="DL107" i="18"/>
  <c r="DK107" i="18"/>
  <c r="DF107" i="18"/>
  <c r="DE107" i="18"/>
  <c r="DD107" i="18"/>
  <c r="DC107" i="18"/>
  <c r="DB107" i="18"/>
  <c r="DA107" i="18"/>
  <c r="CZ107" i="18"/>
  <c r="CY107" i="18"/>
  <c r="CX107" i="18"/>
  <c r="CW107" i="18"/>
  <c r="CV107" i="18"/>
  <c r="CG107" i="18"/>
  <c r="BR107" i="18"/>
  <c r="BC107" i="18"/>
  <c r="AN107" i="18"/>
  <c r="AH107" i="18"/>
  <c r="AJ107" i="18" s="1"/>
  <c r="AB107" i="18"/>
  <c r="AA107" i="18"/>
  <c r="X107" i="18"/>
  <c r="W107" i="18"/>
  <c r="S107" i="18"/>
  <c r="T107" i="18" s="1"/>
  <c r="DU106" i="18"/>
  <c r="DT106" i="18"/>
  <c r="DS106" i="18"/>
  <c r="DR106" i="18"/>
  <c r="DQ106" i="18"/>
  <c r="DP106" i="18"/>
  <c r="DO106" i="18"/>
  <c r="DN106" i="18"/>
  <c r="DM106" i="18"/>
  <c r="DL106" i="18"/>
  <c r="DK106" i="18"/>
  <c r="DF106" i="18"/>
  <c r="DE106" i="18"/>
  <c r="DD106" i="18"/>
  <c r="DC106" i="18"/>
  <c r="DB106" i="18"/>
  <c r="DA106" i="18"/>
  <c r="CZ106" i="18"/>
  <c r="CY106" i="18"/>
  <c r="CX106" i="18"/>
  <c r="CW106" i="18"/>
  <c r="CV106" i="18"/>
  <c r="CG106" i="18"/>
  <c r="BR106" i="18"/>
  <c r="BC106" i="18"/>
  <c r="AN106" i="18"/>
  <c r="AH106" i="18"/>
  <c r="AJ106" i="18" s="1"/>
  <c r="AB106" i="18"/>
  <c r="AA106" i="18"/>
  <c r="X106" i="18"/>
  <c r="W106" i="18"/>
  <c r="S106" i="18"/>
  <c r="T106" i="18" s="1"/>
  <c r="DU105" i="18"/>
  <c r="DT105" i="18"/>
  <c r="DS105" i="18"/>
  <c r="DR105" i="18"/>
  <c r="DQ105" i="18"/>
  <c r="DP105" i="18"/>
  <c r="DO105" i="18"/>
  <c r="DN105" i="18"/>
  <c r="DM105" i="18"/>
  <c r="DL105" i="18"/>
  <c r="DK105" i="18"/>
  <c r="DF105" i="18"/>
  <c r="DE105" i="18"/>
  <c r="DD105" i="18"/>
  <c r="DC105" i="18"/>
  <c r="DB105" i="18"/>
  <c r="DA105" i="18"/>
  <c r="CZ105" i="18"/>
  <c r="CY105" i="18"/>
  <c r="CX105" i="18"/>
  <c r="CW105" i="18"/>
  <c r="CV105" i="18"/>
  <c r="CG105" i="18"/>
  <c r="BR105" i="18"/>
  <c r="BC105" i="18"/>
  <c r="AN105" i="18"/>
  <c r="AH105" i="18"/>
  <c r="AJ105" i="18" s="1"/>
  <c r="AB105" i="18"/>
  <c r="AA105" i="18"/>
  <c r="X105" i="18"/>
  <c r="W105" i="18"/>
  <c r="S105" i="18"/>
  <c r="DU104" i="18"/>
  <c r="DT104" i="18"/>
  <c r="DS104" i="18"/>
  <c r="DR104" i="18"/>
  <c r="DQ104" i="18"/>
  <c r="DP104" i="18"/>
  <c r="DO104" i="18"/>
  <c r="DN104" i="18"/>
  <c r="DM104" i="18"/>
  <c r="DL104" i="18"/>
  <c r="DK104" i="18"/>
  <c r="DF104" i="18"/>
  <c r="DE104" i="18"/>
  <c r="DD104" i="18"/>
  <c r="DC104" i="18"/>
  <c r="DB104" i="18"/>
  <c r="DA104" i="18"/>
  <c r="CZ104" i="18"/>
  <c r="CY104" i="18"/>
  <c r="CX104" i="18"/>
  <c r="CW104" i="18"/>
  <c r="CV104" i="18"/>
  <c r="CG104" i="18"/>
  <c r="BR104" i="18"/>
  <c r="BC104" i="18"/>
  <c r="AN104" i="18"/>
  <c r="AH104" i="18"/>
  <c r="AI104" i="18" s="1"/>
  <c r="AB104" i="18"/>
  <c r="AA104" i="18"/>
  <c r="X104" i="18"/>
  <c r="W104" i="18"/>
  <c r="S104" i="18"/>
  <c r="DV103" i="18"/>
  <c r="DU103" i="18"/>
  <c r="DT103" i="18"/>
  <c r="DS103" i="18"/>
  <c r="DR103" i="18"/>
  <c r="DQ103" i="18"/>
  <c r="DP103" i="18"/>
  <c r="DO103" i="18"/>
  <c r="DN103" i="18"/>
  <c r="DM103" i="18"/>
  <c r="DL103" i="18"/>
  <c r="DK103" i="18"/>
  <c r="DG103" i="18"/>
  <c r="DF103" i="18"/>
  <c r="DE103" i="18"/>
  <c r="DD103" i="18"/>
  <c r="DC103" i="18"/>
  <c r="DB103" i="18"/>
  <c r="DA103" i="18"/>
  <c r="CZ103" i="18"/>
  <c r="CY103" i="18"/>
  <c r="CX103" i="18"/>
  <c r="CW103" i="18"/>
  <c r="CV103" i="18"/>
  <c r="CG103" i="18"/>
  <c r="BR103" i="18"/>
  <c r="BC103" i="18"/>
  <c r="AN103" i="18"/>
  <c r="AH103" i="18"/>
  <c r="AJ103" i="18" s="1"/>
  <c r="AB103" i="18"/>
  <c r="AA103" i="18"/>
  <c r="X103" i="18"/>
  <c r="W103" i="18"/>
  <c r="S103" i="18"/>
  <c r="DV102" i="18"/>
  <c r="DU102" i="18"/>
  <c r="DT102" i="18"/>
  <c r="DS102" i="18"/>
  <c r="DR102" i="18"/>
  <c r="DQ102" i="18"/>
  <c r="DP102" i="18"/>
  <c r="DO102" i="18"/>
  <c r="DN102" i="18"/>
  <c r="DM102" i="18"/>
  <c r="DL102" i="18"/>
  <c r="DK102" i="18"/>
  <c r="DG102" i="18"/>
  <c r="DF102" i="18"/>
  <c r="DE102" i="18"/>
  <c r="DD102" i="18"/>
  <c r="DC102" i="18"/>
  <c r="DB102" i="18"/>
  <c r="DA102" i="18"/>
  <c r="CZ102" i="18"/>
  <c r="CY102" i="18"/>
  <c r="CX102" i="18"/>
  <c r="CW102" i="18"/>
  <c r="CV102" i="18"/>
  <c r="CG102" i="18"/>
  <c r="BR102" i="18"/>
  <c r="BC102" i="18"/>
  <c r="AN102" i="18"/>
  <c r="AH102" i="18"/>
  <c r="AI102" i="18" s="1"/>
  <c r="AB102" i="18"/>
  <c r="AA102" i="18"/>
  <c r="X102" i="18"/>
  <c r="W102" i="18"/>
  <c r="S102" i="18"/>
  <c r="DV101" i="18"/>
  <c r="DU101" i="18"/>
  <c r="DT101" i="18"/>
  <c r="DS101" i="18"/>
  <c r="DR101" i="18"/>
  <c r="DQ101" i="18"/>
  <c r="DP101" i="18"/>
  <c r="DO101" i="18"/>
  <c r="DN101" i="18"/>
  <c r="DM101" i="18"/>
  <c r="DL101" i="18"/>
  <c r="DK101" i="18"/>
  <c r="DG101" i="18"/>
  <c r="DF101" i="18"/>
  <c r="DE101" i="18"/>
  <c r="DD101" i="18"/>
  <c r="DC101" i="18"/>
  <c r="DB101" i="18"/>
  <c r="DA101" i="18"/>
  <c r="CZ101" i="18"/>
  <c r="CY101" i="18"/>
  <c r="CX101" i="18"/>
  <c r="CW101" i="18"/>
  <c r="CV101" i="18"/>
  <c r="CG101" i="18"/>
  <c r="BR101" i="18"/>
  <c r="BC101" i="18"/>
  <c r="AN101" i="18"/>
  <c r="AH101" i="18"/>
  <c r="AJ101" i="18" s="1"/>
  <c r="AB101" i="18"/>
  <c r="AA101" i="18"/>
  <c r="X101" i="18"/>
  <c r="W101" i="18"/>
  <c r="S101" i="18"/>
  <c r="DV100" i="18"/>
  <c r="DU100" i="18"/>
  <c r="DT100" i="18"/>
  <c r="DS100" i="18"/>
  <c r="DR100" i="18"/>
  <c r="DQ100" i="18"/>
  <c r="DP100" i="18"/>
  <c r="DO100" i="18"/>
  <c r="DN100" i="18"/>
  <c r="DM100" i="18"/>
  <c r="DL100" i="18"/>
  <c r="DK100" i="18"/>
  <c r="DG100" i="18"/>
  <c r="DF100" i="18"/>
  <c r="DE100" i="18"/>
  <c r="DD100" i="18"/>
  <c r="DC100" i="18"/>
  <c r="DB100" i="18"/>
  <c r="DA100" i="18"/>
  <c r="CZ100" i="18"/>
  <c r="CY100" i="18"/>
  <c r="CX100" i="18"/>
  <c r="CW100" i="18"/>
  <c r="CV100" i="18"/>
  <c r="CG100" i="18"/>
  <c r="BR100" i="18"/>
  <c r="BC100" i="18"/>
  <c r="AN100" i="18"/>
  <c r="AH100" i="18"/>
  <c r="AJ100" i="18" s="1"/>
  <c r="AB100" i="18"/>
  <c r="AA100" i="18"/>
  <c r="X100" i="18"/>
  <c r="W100" i="18"/>
  <c r="S100" i="18"/>
  <c r="DV99" i="18"/>
  <c r="DU99" i="18"/>
  <c r="DT99" i="18"/>
  <c r="DS99" i="18"/>
  <c r="DR99" i="18"/>
  <c r="DQ99" i="18"/>
  <c r="DP99" i="18"/>
  <c r="DO99" i="18"/>
  <c r="DN99" i="18"/>
  <c r="DM99" i="18"/>
  <c r="DL99" i="18"/>
  <c r="DK99" i="18"/>
  <c r="DG99" i="18"/>
  <c r="DF99" i="18"/>
  <c r="DE99" i="18"/>
  <c r="DD99" i="18"/>
  <c r="DC99" i="18"/>
  <c r="DB99" i="18"/>
  <c r="DA99" i="18"/>
  <c r="CZ99" i="18"/>
  <c r="CY99" i="18"/>
  <c r="CX99" i="18"/>
  <c r="CW99" i="18"/>
  <c r="CV99" i="18"/>
  <c r="CG99" i="18"/>
  <c r="BR99" i="18"/>
  <c r="BC99" i="18"/>
  <c r="AN99" i="18"/>
  <c r="AH99" i="18"/>
  <c r="AJ99" i="18" s="1"/>
  <c r="AB99" i="18"/>
  <c r="AA99" i="18"/>
  <c r="X99" i="18"/>
  <c r="W99" i="18"/>
  <c r="S99" i="18"/>
  <c r="DK98" i="18"/>
  <c r="CV98" i="18"/>
  <c r="CG98" i="18"/>
  <c r="BR98" i="18"/>
  <c r="BC98" i="18"/>
  <c r="AN98" i="18"/>
  <c r="AH98" i="18"/>
  <c r="S98" i="18"/>
  <c r="DJ95" i="18"/>
  <c r="CU95" i="18"/>
  <c r="CF95" i="18"/>
  <c r="BQ95" i="18"/>
  <c r="BB95" i="18"/>
  <c r="AM95" i="18"/>
  <c r="AG95" i="18"/>
  <c r="R95" i="18"/>
  <c r="DK90" i="18"/>
  <c r="CV90" i="18"/>
  <c r="CG90" i="18"/>
  <c r="BR90" i="18"/>
  <c r="BC90" i="18"/>
  <c r="AN90" i="18"/>
  <c r="AH90" i="18"/>
  <c r="S90" i="18"/>
  <c r="DT89" i="18"/>
  <c r="DS89" i="18"/>
  <c r="DR89" i="18"/>
  <c r="DQ89" i="18"/>
  <c r="DP89" i="18"/>
  <c r="DO89" i="18"/>
  <c r="DN89" i="18"/>
  <c r="DM89" i="18"/>
  <c r="DL89" i="18"/>
  <c r="DK89" i="18"/>
  <c r="DE89" i="18"/>
  <c r="DD89" i="18"/>
  <c r="DC89" i="18"/>
  <c r="DB89" i="18"/>
  <c r="DA89" i="18"/>
  <c r="CZ89" i="18"/>
  <c r="CY89" i="18"/>
  <c r="CX89" i="18"/>
  <c r="CW89" i="18"/>
  <c r="CV89" i="18"/>
  <c r="CG89" i="18"/>
  <c r="BR89" i="18"/>
  <c r="BC89" i="18"/>
  <c r="AN89" i="18"/>
  <c r="AH89" i="18"/>
  <c r="AJ89" i="18" s="1"/>
  <c r="AB89" i="18"/>
  <c r="AA89" i="18"/>
  <c r="X89" i="18"/>
  <c r="W89" i="18"/>
  <c r="S89" i="18"/>
  <c r="DT88" i="18"/>
  <c r="DS88" i="18"/>
  <c r="DR88" i="18"/>
  <c r="DQ88" i="18"/>
  <c r="DP88" i="18"/>
  <c r="DO88" i="18"/>
  <c r="DN88" i="18"/>
  <c r="DM88" i="18"/>
  <c r="DL88" i="18"/>
  <c r="DK88" i="18"/>
  <c r="DE88" i="18"/>
  <c r="DD88" i="18"/>
  <c r="DC88" i="18"/>
  <c r="DB88" i="18"/>
  <c r="DA88" i="18"/>
  <c r="CZ88" i="18"/>
  <c r="CY88" i="18"/>
  <c r="CX88" i="18"/>
  <c r="CW88" i="18"/>
  <c r="CV88" i="18"/>
  <c r="CG88" i="18"/>
  <c r="BR88" i="18"/>
  <c r="BC88" i="18"/>
  <c r="AN88" i="18"/>
  <c r="AH88" i="18"/>
  <c r="AJ88" i="18" s="1"/>
  <c r="AB88" i="18"/>
  <c r="AA88" i="18"/>
  <c r="X88" i="18"/>
  <c r="W88" i="18"/>
  <c r="S88" i="18"/>
  <c r="DT87" i="18"/>
  <c r="DS87" i="18"/>
  <c r="DR87" i="18"/>
  <c r="DQ87" i="18"/>
  <c r="DP87" i="18"/>
  <c r="DO87" i="18"/>
  <c r="DN87" i="18"/>
  <c r="DM87" i="18"/>
  <c r="DL87" i="18"/>
  <c r="DK87" i="18"/>
  <c r="DE87" i="18"/>
  <c r="DD87" i="18"/>
  <c r="DC87" i="18"/>
  <c r="DB87" i="18"/>
  <c r="DA87" i="18"/>
  <c r="CZ87" i="18"/>
  <c r="CY87" i="18"/>
  <c r="CX87" i="18"/>
  <c r="CW87" i="18"/>
  <c r="CV87" i="18"/>
  <c r="CG87" i="18"/>
  <c r="BR87" i="18"/>
  <c r="BC87" i="18"/>
  <c r="AN87" i="18"/>
  <c r="AH87" i="18"/>
  <c r="AJ87" i="18" s="1"/>
  <c r="AB87" i="18"/>
  <c r="AA87" i="18"/>
  <c r="X87" i="18"/>
  <c r="W87" i="18"/>
  <c r="S87" i="18"/>
  <c r="DU86" i="18"/>
  <c r="DT86" i="18"/>
  <c r="DS86" i="18"/>
  <c r="DR86" i="18"/>
  <c r="DQ86" i="18"/>
  <c r="DP86" i="18"/>
  <c r="DO86" i="18"/>
  <c r="DN86" i="18"/>
  <c r="DM86" i="18"/>
  <c r="DL86" i="18"/>
  <c r="DK86" i="18"/>
  <c r="DF86" i="18"/>
  <c r="DE86" i="18"/>
  <c r="DD86" i="18"/>
  <c r="DC86" i="18"/>
  <c r="DB86" i="18"/>
  <c r="DA86" i="18"/>
  <c r="CZ86" i="18"/>
  <c r="CY86" i="18"/>
  <c r="CX86" i="18"/>
  <c r="CW86" i="18"/>
  <c r="CV86" i="18"/>
  <c r="CG86" i="18"/>
  <c r="BR86" i="18"/>
  <c r="BC86" i="18"/>
  <c r="AN86" i="18"/>
  <c r="AH86" i="18"/>
  <c r="AJ86" i="18" s="1"/>
  <c r="AB86" i="18"/>
  <c r="AA86" i="18"/>
  <c r="X86" i="18"/>
  <c r="W86" i="18"/>
  <c r="S86" i="18"/>
  <c r="DU85" i="18"/>
  <c r="DT85" i="18"/>
  <c r="DS85" i="18"/>
  <c r="DR85" i="18"/>
  <c r="DQ85" i="18"/>
  <c r="DP85" i="18"/>
  <c r="DO85" i="18"/>
  <c r="DN85" i="18"/>
  <c r="DM85" i="18"/>
  <c r="DL85" i="18"/>
  <c r="DK85" i="18"/>
  <c r="DF85" i="18"/>
  <c r="DE85" i="18"/>
  <c r="DD85" i="18"/>
  <c r="DC85" i="18"/>
  <c r="DB85" i="18"/>
  <c r="DA85" i="18"/>
  <c r="CZ85" i="18"/>
  <c r="CY85" i="18"/>
  <c r="CX85" i="18"/>
  <c r="CW85" i="18"/>
  <c r="CV85" i="18"/>
  <c r="CG85" i="18"/>
  <c r="BR85" i="18"/>
  <c r="BC85" i="18"/>
  <c r="AN85" i="18"/>
  <c r="AJ85" i="18"/>
  <c r="AI85" i="18"/>
  <c r="AH85" i="18"/>
  <c r="AB85" i="18"/>
  <c r="AA85" i="18"/>
  <c r="X85" i="18"/>
  <c r="W85" i="18"/>
  <c r="S85" i="18"/>
  <c r="T85" i="18" s="1"/>
  <c r="DU84" i="18"/>
  <c r="DT84" i="18"/>
  <c r="DS84" i="18"/>
  <c r="DR84" i="18"/>
  <c r="DQ84" i="18"/>
  <c r="DP84" i="18"/>
  <c r="DO84" i="18"/>
  <c r="DN84" i="18"/>
  <c r="DM84" i="18"/>
  <c r="DL84" i="18"/>
  <c r="DK84" i="18"/>
  <c r="DF84" i="18"/>
  <c r="DE84" i="18"/>
  <c r="DD84" i="18"/>
  <c r="DC84" i="18"/>
  <c r="DB84" i="18"/>
  <c r="DA84" i="18"/>
  <c r="CZ84" i="18"/>
  <c r="CY84" i="18"/>
  <c r="CX84" i="18"/>
  <c r="CW84" i="18"/>
  <c r="CV84" i="18"/>
  <c r="CG84" i="18"/>
  <c r="BR84" i="18"/>
  <c r="BC84" i="18"/>
  <c r="AN84" i="18"/>
  <c r="AH84" i="18"/>
  <c r="AJ84" i="18" s="1"/>
  <c r="AB84" i="18"/>
  <c r="AA84" i="18"/>
  <c r="X84" i="18"/>
  <c r="W84" i="18"/>
  <c r="S84" i="18"/>
  <c r="T84" i="18" s="1"/>
  <c r="DU83" i="18"/>
  <c r="DT83" i="18"/>
  <c r="DS83" i="18"/>
  <c r="DR83" i="18"/>
  <c r="DQ83" i="18"/>
  <c r="DP83" i="18"/>
  <c r="DO83" i="18"/>
  <c r="DN83" i="18"/>
  <c r="DM83" i="18"/>
  <c r="DL83" i="18"/>
  <c r="DK83" i="18"/>
  <c r="DF83" i="18"/>
  <c r="DE83" i="18"/>
  <c r="DD83" i="18"/>
  <c r="DC83" i="18"/>
  <c r="DB83" i="18"/>
  <c r="DA83" i="18"/>
  <c r="CZ83" i="18"/>
  <c r="CY83" i="18"/>
  <c r="CX83" i="18"/>
  <c r="CW83" i="18"/>
  <c r="CV83" i="18"/>
  <c r="CG83" i="18"/>
  <c r="BR83" i="18"/>
  <c r="BC83" i="18"/>
  <c r="AN83" i="18"/>
  <c r="AH83" i="18"/>
  <c r="AI83" i="18" s="1"/>
  <c r="AB83" i="18"/>
  <c r="AA83" i="18"/>
  <c r="X83" i="18"/>
  <c r="W83" i="18"/>
  <c r="S83" i="18"/>
  <c r="DU82" i="18"/>
  <c r="DT82" i="18"/>
  <c r="DS82" i="18"/>
  <c r="DR82" i="18"/>
  <c r="DQ82" i="18"/>
  <c r="DP82" i="18"/>
  <c r="DO82" i="18"/>
  <c r="DN82" i="18"/>
  <c r="DM82" i="18"/>
  <c r="DL82" i="18"/>
  <c r="DK82" i="18"/>
  <c r="DF82" i="18"/>
  <c r="DE82" i="18"/>
  <c r="DD82" i="18"/>
  <c r="DC82" i="18"/>
  <c r="DB82" i="18"/>
  <c r="DA82" i="18"/>
  <c r="CZ82" i="18"/>
  <c r="CY82" i="18"/>
  <c r="CX82" i="18"/>
  <c r="CW82" i="18"/>
  <c r="CV82" i="18"/>
  <c r="CG82" i="18"/>
  <c r="BR82" i="18"/>
  <c r="BC82" i="18"/>
  <c r="AN82" i="18"/>
  <c r="AH82" i="18"/>
  <c r="AJ82" i="18" s="1"/>
  <c r="AB82" i="18"/>
  <c r="AA82" i="18"/>
  <c r="X82" i="18"/>
  <c r="W82" i="18"/>
  <c r="S82" i="18"/>
  <c r="DV81" i="18"/>
  <c r="DU81" i="18"/>
  <c r="DT81" i="18"/>
  <c r="DS81" i="18"/>
  <c r="DR81" i="18"/>
  <c r="DQ81" i="18"/>
  <c r="DP81" i="18"/>
  <c r="DO81" i="18"/>
  <c r="DN81" i="18"/>
  <c r="DM81" i="18"/>
  <c r="DL81" i="18"/>
  <c r="DK81" i="18"/>
  <c r="DG81" i="18"/>
  <c r="DF81" i="18"/>
  <c r="DE81" i="18"/>
  <c r="DD81" i="18"/>
  <c r="DC81" i="18"/>
  <c r="DB81" i="18"/>
  <c r="DA81" i="18"/>
  <c r="CZ81" i="18"/>
  <c r="CY81" i="18"/>
  <c r="CX81" i="18"/>
  <c r="CW81" i="18"/>
  <c r="CV81" i="18"/>
  <c r="CG81" i="18"/>
  <c r="BR81" i="18"/>
  <c r="BC81" i="18"/>
  <c r="AN81" i="18"/>
  <c r="AH81" i="18"/>
  <c r="AJ81" i="18" s="1"/>
  <c r="AB81" i="18"/>
  <c r="AA81" i="18"/>
  <c r="X81" i="18"/>
  <c r="W81" i="18"/>
  <c r="S81" i="18"/>
  <c r="DV80" i="18"/>
  <c r="DU80" i="18"/>
  <c r="DT80" i="18"/>
  <c r="DS80" i="18"/>
  <c r="DR80" i="18"/>
  <c r="DQ80" i="18"/>
  <c r="DP80" i="18"/>
  <c r="DO80" i="18"/>
  <c r="DN80" i="18"/>
  <c r="DM80" i="18"/>
  <c r="DL80" i="18"/>
  <c r="DK80" i="18"/>
  <c r="DG80" i="18"/>
  <c r="DF80" i="18"/>
  <c r="DE80" i="18"/>
  <c r="DD80" i="18"/>
  <c r="DC80" i="18"/>
  <c r="DB80" i="18"/>
  <c r="DA80" i="18"/>
  <c r="CZ80" i="18"/>
  <c r="CY80" i="18"/>
  <c r="CX80" i="18"/>
  <c r="CW80" i="18"/>
  <c r="CV80" i="18"/>
  <c r="CG80" i="18"/>
  <c r="BR80" i="18"/>
  <c r="BC80" i="18"/>
  <c r="AN80" i="18"/>
  <c r="AH80" i="18"/>
  <c r="AJ80" i="18" s="1"/>
  <c r="AB80" i="18"/>
  <c r="AA80" i="18"/>
  <c r="X80" i="18"/>
  <c r="W80" i="18"/>
  <c r="S80" i="18"/>
  <c r="DV79" i="18"/>
  <c r="DU79" i="18"/>
  <c r="DT79" i="18"/>
  <c r="DS79" i="18"/>
  <c r="DR79" i="18"/>
  <c r="DQ79" i="18"/>
  <c r="DP79" i="18"/>
  <c r="DO79" i="18"/>
  <c r="DN79" i="18"/>
  <c r="DM79" i="18"/>
  <c r="DL79" i="18"/>
  <c r="DK79" i="18"/>
  <c r="DG79" i="18"/>
  <c r="DF79" i="18"/>
  <c r="DE79" i="18"/>
  <c r="DD79" i="18"/>
  <c r="DC79" i="18"/>
  <c r="DB79" i="18"/>
  <c r="DA79" i="18"/>
  <c r="CZ79" i="18"/>
  <c r="CY79" i="18"/>
  <c r="CX79" i="18"/>
  <c r="CW79" i="18"/>
  <c r="CV79" i="18"/>
  <c r="CG79" i="18"/>
  <c r="BR79" i="18"/>
  <c r="BC79" i="18"/>
  <c r="AN79" i="18"/>
  <c r="AH79" i="18"/>
  <c r="AJ79" i="18" s="1"/>
  <c r="AB79" i="18"/>
  <c r="AA79" i="18"/>
  <c r="X79" i="18"/>
  <c r="W79" i="18"/>
  <c r="S79" i="18"/>
  <c r="DV78" i="18"/>
  <c r="DU78" i="18"/>
  <c r="DT78" i="18"/>
  <c r="DS78" i="18"/>
  <c r="DR78" i="18"/>
  <c r="DQ78" i="18"/>
  <c r="DP78" i="18"/>
  <c r="DO78" i="18"/>
  <c r="DN78" i="18"/>
  <c r="DM78" i="18"/>
  <c r="DL78" i="18"/>
  <c r="DK78" i="18"/>
  <c r="DG78" i="18"/>
  <c r="DF78" i="18"/>
  <c r="DE78" i="18"/>
  <c r="DD78" i="18"/>
  <c r="DC78" i="18"/>
  <c r="DB78" i="18"/>
  <c r="DA78" i="18"/>
  <c r="CZ78" i="18"/>
  <c r="CY78" i="18"/>
  <c r="CX78" i="18"/>
  <c r="CW78" i="18"/>
  <c r="CV78" i="18"/>
  <c r="CG78" i="18"/>
  <c r="BR78" i="18"/>
  <c r="BC78" i="18"/>
  <c r="AN78" i="18"/>
  <c r="AH78" i="18"/>
  <c r="AJ78" i="18" s="1"/>
  <c r="AB78" i="18"/>
  <c r="AA78" i="18"/>
  <c r="X78" i="18"/>
  <c r="W78" i="18"/>
  <c r="S78" i="18"/>
  <c r="DV77" i="18"/>
  <c r="DU77" i="18"/>
  <c r="DT77" i="18"/>
  <c r="DS77" i="18"/>
  <c r="DR77" i="18"/>
  <c r="DQ77" i="18"/>
  <c r="DP77" i="18"/>
  <c r="DO77" i="18"/>
  <c r="DN77" i="18"/>
  <c r="DM77" i="18"/>
  <c r="DL77" i="18"/>
  <c r="DK77" i="18"/>
  <c r="DG77" i="18"/>
  <c r="DF77" i="18"/>
  <c r="DE77" i="18"/>
  <c r="DD77" i="18"/>
  <c r="DC77" i="18"/>
  <c r="DB77" i="18"/>
  <c r="DA77" i="18"/>
  <c r="CZ77" i="18"/>
  <c r="CY77" i="18"/>
  <c r="CX77" i="18"/>
  <c r="CW77" i="18"/>
  <c r="CV77" i="18"/>
  <c r="CG77" i="18"/>
  <c r="BR77" i="18"/>
  <c r="BC77" i="18"/>
  <c r="AN77" i="18"/>
  <c r="AH77" i="18"/>
  <c r="AJ77" i="18" s="1"/>
  <c r="AB77" i="18"/>
  <c r="AA77" i="18"/>
  <c r="X77" i="18"/>
  <c r="W77" i="18"/>
  <c r="S77" i="18"/>
  <c r="DK76" i="18"/>
  <c r="CV76" i="18"/>
  <c r="CG76" i="18"/>
  <c r="BR76" i="18"/>
  <c r="BC76" i="18"/>
  <c r="AN76" i="18"/>
  <c r="AH76" i="18"/>
  <c r="AD76" i="18"/>
  <c r="AD98" i="18" s="1"/>
  <c r="S76" i="18"/>
  <c r="DJ73" i="18"/>
  <c r="CU73" i="18"/>
  <c r="CF73" i="18"/>
  <c r="BQ73" i="18"/>
  <c r="BB73" i="18"/>
  <c r="AM73" i="18"/>
  <c r="AG73" i="18"/>
  <c r="R73" i="18"/>
  <c r="DL159" i="33"/>
  <c r="CW159" i="33"/>
  <c r="CH159" i="33"/>
  <c r="BS159" i="33"/>
  <c r="BD159" i="33"/>
  <c r="AO159" i="33"/>
  <c r="AI159" i="33"/>
  <c r="S159" i="33"/>
  <c r="DU158" i="33"/>
  <c r="DT158" i="33"/>
  <c r="DS158" i="33"/>
  <c r="DR158" i="33"/>
  <c r="DQ158" i="33"/>
  <c r="DP158" i="33"/>
  <c r="DO158" i="33"/>
  <c r="DN158" i="33"/>
  <c r="DM158" i="33"/>
  <c r="DL158" i="33"/>
  <c r="DF158" i="33"/>
  <c r="DE158" i="33"/>
  <c r="DD158" i="33"/>
  <c r="DC158" i="33"/>
  <c r="DB158" i="33"/>
  <c r="DA158" i="33"/>
  <c r="CZ158" i="33"/>
  <c r="CY158" i="33"/>
  <c r="CX158" i="33"/>
  <c r="CW158" i="33"/>
  <c r="CH158" i="33"/>
  <c r="BS158" i="33"/>
  <c r="BD158" i="33"/>
  <c r="AO158" i="33"/>
  <c r="AI158" i="33"/>
  <c r="AK158" i="33" s="1"/>
  <c r="AC158" i="33"/>
  <c r="AB158" i="33"/>
  <c r="Y158" i="33"/>
  <c r="X158" i="33"/>
  <c r="S158" i="33"/>
  <c r="DU157" i="33"/>
  <c r="DT157" i="33"/>
  <c r="DS157" i="33"/>
  <c r="DR157" i="33"/>
  <c r="DQ157" i="33"/>
  <c r="DP157" i="33"/>
  <c r="DO157" i="33"/>
  <c r="DN157" i="33"/>
  <c r="DM157" i="33"/>
  <c r="DL157" i="33"/>
  <c r="DF157" i="33"/>
  <c r="DE157" i="33"/>
  <c r="DD157" i="33"/>
  <c r="DC157" i="33"/>
  <c r="DB157" i="33"/>
  <c r="DA157" i="33"/>
  <c r="CZ157" i="33"/>
  <c r="CY157" i="33"/>
  <c r="CX157" i="33"/>
  <c r="CW157" i="33"/>
  <c r="CH157" i="33"/>
  <c r="BS157" i="33"/>
  <c r="BD157" i="33"/>
  <c r="AO157" i="33"/>
  <c r="AI157" i="33"/>
  <c r="AJ157" i="33" s="1"/>
  <c r="AC157" i="33"/>
  <c r="AB157" i="33"/>
  <c r="Y157" i="33"/>
  <c r="X157" i="33"/>
  <c r="S157" i="33"/>
  <c r="DU156" i="33"/>
  <c r="DT156" i="33"/>
  <c r="DS156" i="33"/>
  <c r="DR156" i="33"/>
  <c r="DQ156" i="33"/>
  <c r="DP156" i="33"/>
  <c r="DO156" i="33"/>
  <c r="DN156" i="33"/>
  <c r="DM156" i="33"/>
  <c r="DL156" i="33"/>
  <c r="DF156" i="33"/>
  <c r="DE156" i="33"/>
  <c r="DD156" i="33"/>
  <c r="DC156" i="33"/>
  <c r="DB156" i="33"/>
  <c r="DA156" i="33"/>
  <c r="CZ156" i="33"/>
  <c r="CY156" i="33"/>
  <c r="CX156" i="33"/>
  <c r="CW156" i="33"/>
  <c r="CH156" i="33"/>
  <c r="BS156" i="33"/>
  <c r="BD156" i="33"/>
  <c r="AO156" i="33"/>
  <c r="AI156" i="33"/>
  <c r="AK156" i="33" s="1"/>
  <c r="AC156" i="33"/>
  <c r="AB156" i="33"/>
  <c r="Y156" i="33"/>
  <c r="X156" i="33"/>
  <c r="S156" i="33"/>
  <c r="DV155" i="33"/>
  <c r="DU155" i="33"/>
  <c r="DT155" i="33"/>
  <c r="DS155" i="33"/>
  <c r="DR155" i="33"/>
  <c r="DQ155" i="33"/>
  <c r="DP155" i="33"/>
  <c r="DO155" i="33"/>
  <c r="DN155" i="33"/>
  <c r="DM155" i="33"/>
  <c r="DL155" i="33"/>
  <c r="DG155" i="33"/>
  <c r="DF155" i="33"/>
  <c r="DE155" i="33"/>
  <c r="DD155" i="33"/>
  <c r="DC155" i="33"/>
  <c r="DB155" i="33"/>
  <c r="DA155" i="33"/>
  <c r="CZ155" i="33"/>
  <c r="CY155" i="33"/>
  <c r="CX155" i="33"/>
  <c r="CW155" i="33"/>
  <c r="CH155" i="33"/>
  <c r="BS155" i="33"/>
  <c r="BD155" i="33"/>
  <c r="AO155" i="33"/>
  <c r="AI155" i="33"/>
  <c r="AK155" i="33" s="1"/>
  <c r="AC155" i="33"/>
  <c r="AB155" i="33"/>
  <c r="Y155" i="33"/>
  <c r="X155" i="33"/>
  <c r="S155" i="33"/>
  <c r="DV154" i="33"/>
  <c r="DU154" i="33"/>
  <c r="DT154" i="33"/>
  <c r="DS154" i="33"/>
  <c r="DR154" i="33"/>
  <c r="DQ154" i="33"/>
  <c r="DP154" i="33"/>
  <c r="DO154" i="33"/>
  <c r="DN154" i="33"/>
  <c r="DM154" i="33"/>
  <c r="DL154" i="33"/>
  <c r="DG154" i="33"/>
  <c r="DF154" i="33"/>
  <c r="DE154" i="33"/>
  <c r="DD154" i="33"/>
  <c r="DC154" i="33"/>
  <c r="DB154" i="33"/>
  <c r="DA154" i="33"/>
  <c r="CZ154" i="33"/>
  <c r="CY154" i="33"/>
  <c r="CX154" i="33"/>
  <c r="CW154" i="33"/>
  <c r="CH154" i="33"/>
  <c r="BS154" i="33"/>
  <c r="BD154" i="33"/>
  <c r="AO154" i="33"/>
  <c r="AI154" i="33"/>
  <c r="AK154" i="33" s="1"/>
  <c r="AC154" i="33"/>
  <c r="AB154" i="33"/>
  <c r="Y154" i="33"/>
  <c r="X154" i="33"/>
  <c r="S154" i="33"/>
  <c r="T154" i="33" s="1"/>
  <c r="DV153" i="33"/>
  <c r="DU153" i="33"/>
  <c r="DT153" i="33"/>
  <c r="DS153" i="33"/>
  <c r="DR153" i="33"/>
  <c r="DQ153" i="33"/>
  <c r="DP153" i="33"/>
  <c r="DO153" i="33"/>
  <c r="DN153" i="33"/>
  <c r="DM153" i="33"/>
  <c r="DL153" i="33"/>
  <c r="DG153" i="33"/>
  <c r="DF153" i="33"/>
  <c r="DE153" i="33"/>
  <c r="DD153" i="33"/>
  <c r="DC153" i="33"/>
  <c r="DB153" i="33"/>
  <c r="DA153" i="33"/>
  <c r="CZ153" i="33"/>
  <c r="CY153" i="33"/>
  <c r="CX153" i="33"/>
  <c r="CW153" i="33"/>
  <c r="CH153" i="33"/>
  <c r="BS153" i="33"/>
  <c r="BD153" i="33"/>
  <c r="AO153" i="33"/>
  <c r="AI153" i="33"/>
  <c r="AK153" i="33" s="1"/>
  <c r="AC153" i="33"/>
  <c r="AB153" i="33"/>
  <c r="Y153" i="33"/>
  <c r="X153" i="33"/>
  <c r="AA153" i="33" s="1"/>
  <c r="S153" i="33"/>
  <c r="T153" i="33" s="1"/>
  <c r="DV152" i="33"/>
  <c r="DU152" i="33"/>
  <c r="DT152" i="33"/>
  <c r="DS152" i="33"/>
  <c r="DR152" i="33"/>
  <c r="DQ152" i="33"/>
  <c r="DP152" i="33"/>
  <c r="DO152" i="33"/>
  <c r="DN152" i="33"/>
  <c r="DM152" i="33"/>
  <c r="DL152" i="33"/>
  <c r="DG152" i="33"/>
  <c r="DF152" i="33"/>
  <c r="DE152" i="33"/>
  <c r="DD152" i="33"/>
  <c r="DC152" i="33"/>
  <c r="DB152" i="33"/>
  <c r="DA152" i="33"/>
  <c r="CZ152" i="33"/>
  <c r="CY152" i="33"/>
  <c r="CX152" i="33"/>
  <c r="CW152" i="33"/>
  <c r="CH152" i="33"/>
  <c r="BS152" i="33"/>
  <c r="BD152" i="33"/>
  <c r="AO152" i="33"/>
  <c r="AJ152" i="33"/>
  <c r="AI152" i="33"/>
  <c r="AK152" i="33" s="1"/>
  <c r="AC152" i="33"/>
  <c r="AB152" i="33"/>
  <c r="Y152" i="33"/>
  <c r="X152" i="33"/>
  <c r="S152" i="33"/>
  <c r="DV151" i="33"/>
  <c r="DU151" i="33"/>
  <c r="DT151" i="33"/>
  <c r="DS151" i="33"/>
  <c r="DR151" i="33"/>
  <c r="DQ151" i="33"/>
  <c r="DP151" i="33"/>
  <c r="DO151" i="33"/>
  <c r="DN151" i="33"/>
  <c r="DM151" i="33"/>
  <c r="DL151" i="33"/>
  <c r="DG151" i="33"/>
  <c r="DF151" i="33"/>
  <c r="DE151" i="33"/>
  <c r="DD151" i="33"/>
  <c r="DC151" i="33"/>
  <c r="DB151" i="33"/>
  <c r="DA151" i="33"/>
  <c r="CZ151" i="33"/>
  <c r="CY151" i="33"/>
  <c r="CX151" i="33"/>
  <c r="CW151" i="33"/>
  <c r="CH151" i="33"/>
  <c r="BS151" i="33"/>
  <c r="BD151" i="33"/>
  <c r="AO151" i="33"/>
  <c r="AK151" i="33"/>
  <c r="AI151" i="33"/>
  <c r="AJ151" i="33" s="1"/>
  <c r="AC151" i="33"/>
  <c r="AB151" i="33"/>
  <c r="Y151" i="33"/>
  <c r="X151" i="33"/>
  <c r="S151" i="33"/>
  <c r="DW150" i="33"/>
  <c r="DV150" i="33"/>
  <c r="DU150" i="33"/>
  <c r="DT150" i="33"/>
  <c r="DS150" i="33"/>
  <c r="DR150" i="33"/>
  <c r="DQ150" i="33"/>
  <c r="DP150" i="33"/>
  <c r="DO150" i="33"/>
  <c r="DN150" i="33"/>
  <c r="DM150" i="33"/>
  <c r="DL150" i="33"/>
  <c r="DH150" i="33"/>
  <c r="DG150" i="33"/>
  <c r="DF150" i="33"/>
  <c r="DE150" i="33"/>
  <c r="DD150" i="33"/>
  <c r="DC150" i="33"/>
  <c r="DB150" i="33"/>
  <c r="DA150" i="33"/>
  <c r="CZ150" i="33"/>
  <c r="CY150" i="33"/>
  <c r="CX150" i="33"/>
  <c r="CW150" i="33"/>
  <c r="CH150" i="33"/>
  <c r="BS150" i="33"/>
  <c r="BD150" i="33"/>
  <c r="AO150" i="33"/>
  <c r="AI150" i="33"/>
  <c r="AK150" i="33" s="1"/>
  <c r="AC150" i="33"/>
  <c r="AB150" i="33"/>
  <c r="Y150" i="33"/>
  <c r="X150" i="33"/>
  <c r="S150" i="33"/>
  <c r="DW149" i="33"/>
  <c r="DV149" i="33"/>
  <c r="DU149" i="33"/>
  <c r="DT149" i="33"/>
  <c r="DS149" i="33"/>
  <c r="DR149" i="33"/>
  <c r="DQ149" i="33"/>
  <c r="DP149" i="33"/>
  <c r="DO149" i="33"/>
  <c r="DN149" i="33"/>
  <c r="DM149" i="33"/>
  <c r="DL149" i="33"/>
  <c r="DH149" i="33"/>
  <c r="DG149" i="33"/>
  <c r="DF149" i="33"/>
  <c r="DE149" i="33"/>
  <c r="DD149" i="33"/>
  <c r="DC149" i="33"/>
  <c r="DB149" i="33"/>
  <c r="DA149" i="33"/>
  <c r="CZ149" i="33"/>
  <c r="CY149" i="33"/>
  <c r="CX149" i="33"/>
  <c r="CW149" i="33"/>
  <c r="CH149" i="33"/>
  <c r="BS149" i="33"/>
  <c r="BD149" i="33"/>
  <c r="AO149" i="33"/>
  <c r="AI149" i="33"/>
  <c r="AK149" i="33" s="1"/>
  <c r="AC149" i="33"/>
  <c r="AB149" i="33"/>
  <c r="Y149" i="33"/>
  <c r="X149" i="33"/>
  <c r="S149" i="33"/>
  <c r="DW148" i="33"/>
  <c r="DV148" i="33"/>
  <c r="DU148" i="33"/>
  <c r="DT148" i="33"/>
  <c r="DS148" i="33"/>
  <c r="DR148" i="33"/>
  <c r="DQ148" i="33"/>
  <c r="DP148" i="33"/>
  <c r="DO148" i="33"/>
  <c r="DN148" i="33"/>
  <c r="DM148" i="33"/>
  <c r="DL148" i="33"/>
  <c r="DH148" i="33"/>
  <c r="DG148" i="33"/>
  <c r="DF148" i="33"/>
  <c r="DE148" i="33"/>
  <c r="DD148" i="33"/>
  <c r="DC148" i="33"/>
  <c r="DB148" i="33"/>
  <c r="DA148" i="33"/>
  <c r="CZ148" i="33"/>
  <c r="CY148" i="33"/>
  <c r="CX148" i="33"/>
  <c r="CW148" i="33"/>
  <c r="CH148" i="33"/>
  <c r="BS148" i="33"/>
  <c r="BD148" i="33"/>
  <c r="AO148" i="33"/>
  <c r="AI148" i="33"/>
  <c r="AK148" i="33" s="1"/>
  <c r="AC148" i="33"/>
  <c r="AB148" i="33"/>
  <c r="Y148" i="33"/>
  <c r="X148" i="33"/>
  <c r="S148" i="33"/>
  <c r="DW147" i="33"/>
  <c r="DV147" i="33"/>
  <c r="DU147" i="33"/>
  <c r="DT147" i="33"/>
  <c r="DS147" i="33"/>
  <c r="DR147" i="33"/>
  <c r="DQ147" i="33"/>
  <c r="DP147" i="33"/>
  <c r="DO147" i="33"/>
  <c r="DN147" i="33"/>
  <c r="DM147" i="33"/>
  <c r="DL147" i="33"/>
  <c r="DH147" i="33"/>
  <c r="DG147" i="33"/>
  <c r="DF147" i="33"/>
  <c r="DE147" i="33"/>
  <c r="DD147" i="33"/>
  <c r="DC147" i="33"/>
  <c r="DB147" i="33"/>
  <c r="DA147" i="33"/>
  <c r="CZ147" i="33"/>
  <c r="CY147" i="33"/>
  <c r="CX147" i="33"/>
  <c r="CW147" i="33"/>
  <c r="CH147" i="33"/>
  <c r="BS147" i="33"/>
  <c r="BD147" i="33"/>
  <c r="AO147" i="33"/>
  <c r="AI147" i="33"/>
  <c r="AK147" i="33" s="1"/>
  <c r="AC147" i="33"/>
  <c r="AB147" i="33"/>
  <c r="Y147" i="33"/>
  <c r="X147" i="33"/>
  <c r="S147" i="33"/>
  <c r="DW146" i="33"/>
  <c r="DV146" i="33"/>
  <c r="DU146" i="33"/>
  <c r="DT146" i="33"/>
  <c r="DS146" i="33"/>
  <c r="DR146" i="33"/>
  <c r="DQ146" i="33"/>
  <c r="DP146" i="33"/>
  <c r="DO146" i="33"/>
  <c r="DN146" i="33"/>
  <c r="DM146" i="33"/>
  <c r="DL146" i="33"/>
  <c r="DH146" i="33"/>
  <c r="DG146" i="33"/>
  <c r="DF146" i="33"/>
  <c r="DE146" i="33"/>
  <c r="DD146" i="33"/>
  <c r="DC146" i="33"/>
  <c r="DB146" i="33"/>
  <c r="DA146" i="33"/>
  <c r="CZ146" i="33"/>
  <c r="CY146" i="33"/>
  <c r="CX146" i="33"/>
  <c r="CW146" i="33"/>
  <c r="CH146" i="33"/>
  <c r="BS146" i="33"/>
  <c r="BD146" i="33"/>
  <c r="AO146" i="33"/>
  <c r="AI146" i="33"/>
  <c r="AK146" i="33" s="1"/>
  <c r="AC146" i="33"/>
  <c r="AB146" i="33"/>
  <c r="Y146" i="33"/>
  <c r="X146" i="33"/>
  <c r="S146" i="33"/>
  <c r="DL145" i="33"/>
  <c r="CW145" i="33"/>
  <c r="CH145" i="33"/>
  <c r="BS145" i="33"/>
  <c r="BD145" i="33"/>
  <c r="AO145" i="33"/>
  <c r="AI145" i="33"/>
  <c r="S145" i="33"/>
  <c r="AB143" i="33"/>
  <c r="DK142" i="33"/>
  <c r="CV142" i="33"/>
  <c r="CG142" i="33"/>
  <c r="BR142" i="33"/>
  <c r="BC142" i="33"/>
  <c r="AN142" i="33"/>
  <c r="AH142" i="33"/>
  <c r="R142" i="33"/>
  <c r="DL137" i="33"/>
  <c r="CW137" i="33"/>
  <c r="CH137" i="33"/>
  <c r="BS137" i="33"/>
  <c r="BD137" i="33"/>
  <c r="AO137" i="33"/>
  <c r="AI137" i="33"/>
  <c r="S137" i="33"/>
  <c r="DU136" i="33"/>
  <c r="DT136" i="33"/>
  <c r="DS136" i="33"/>
  <c r="DR136" i="33"/>
  <c r="DQ136" i="33"/>
  <c r="DP136" i="33"/>
  <c r="DO136" i="33"/>
  <c r="DN136" i="33"/>
  <c r="DM136" i="33"/>
  <c r="DL136" i="33"/>
  <c r="DF136" i="33"/>
  <c r="DE136" i="33"/>
  <c r="DD136" i="33"/>
  <c r="DC136" i="33"/>
  <c r="DB136" i="33"/>
  <c r="DA136" i="33"/>
  <c r="CZ136" i="33"/>
  <c r="CY136" i="33"/>
  <c r="CX136" i="33"/>
  <c r="CW136" i="33"/>
  <c r="CH136" i="33"/>
  <c r="BS136" i="33"/>
  <c r="BD136" i="33"/>
  <c r="AO136" i="33"/>
  <c r="AK136" i="33"/>
  <c r="AI136" i="33"/>
  <c r="AC136" i="33"/>
  <c r="AB136" i="33"/>
  <c r="Y136" i="33"/>
  <c r="AA136" i="33" s="1"/>
  <c r="X136" i="33"/>
  <c r="S136" i="33"/>
  <c r="DU135" i="33"/>
  <c r="DT135" i="33"/>
  <c r="DS135" i="33"/>
  <c r="DR135" i="33"/>
  <c r="DQ135" i="33"/>
  <c r="DP135" i="33"/>
  <c r="DO135" i="33"/>
  <c r="DN135" i="33"/>
  <c r="DM135" i="33"/>
  <c r="DL135" i="33"/>
  <c r="DF135" i="33"/>
  <c r="DE135" i="33"/>
  <c r="DD135" i="33"/>
  <c r="DC135" i="33"/>
  <c r="DB135" i="33"/>
  <c r="DA135" i="33"/>
  <c r="CZ135" i="33"/>
  <c r="CY135" i="33"/>
  <c r="CX135" i="33"/>
  <c r="CW135" i="33"/>
  <c r="CH135" i="33"/>
  <c r="BS135" i="33"/>
  <c r="BD135" i="33"/>
  <c r="AO135" i="33"/>
  <c r="AI135" i="33"/>
  <c r="AJ135" i="33" s="1"/>
  <c r="AC135" i="33"/>
  <c r="AB135" i="33"/>
  <c r="Y135" i="33"/>
  <c r="X135" i="33"/>
  <c r="S135" i="33"/>
  <c r="DU134" i="33"/>
  <c r="DT134" i="33"/>
  <c r="DS134" i="33"/>
  <c r="DR134" i="33"/>
  <c r="DQ134" i="33"/>
  <c r="DP134" i="33"/>
  <c r="DO134" i="33"/>
  <c r="DN134" i="33"/>
  <c r="DM134" i="33"/>
  <c r="DL134" i="33"/>
  <c r="DF134" i="33"/>
  <c r="DE134" i="33"/>
  <c r="DD134" i="33"/>
  <c r="DC134" i="33"/>
  <c r="DB134" i="33"/>
  <c r="DA134" i="33"/>
  <c r="CZ134" i="33"/>
  <c r="CY134" i="33"/>
  <c r="CX134" i="33"/>
  <c r="CW134" i="33"/>
  <c r="CH134" i="33"/>
  <c r="BS134" i="33"/>
  <c r="BD134" i="33"/>
  <c r="AO134" i="33"/>
  <c r="AJ134" i="33"/>
  <c r="AI134" i="33"/>
  <c r="AK134" i="33" s="1"/>
  <c r="AC134" i="33"/>
  <c r="AB134" i="33"/>
  <c r="Y134" i="33"/>
  <c r="X134" i="33"/>
  <c r="S134" i="33"/>
  <c r="DV133" i="33"/>
  <c r="DU133" i="33"/>
  <c r="DT133" i="33"/>
  <c r="DS133" i="33"/>
  <c r="DR133" i="33"/>
  <c r="DQ133" i="33"/>
  <c r="DP133" i="33"/>
  <c r="DO133" i="33"/>
  <c r="DN133" i="33"/>
  <c r="DM133" i="33"/>
  <c r="DL133" i="33"/>
  <c r="DG133" i="33"/>
  <c r="DF133" i="33"/>
  <c r="DE133" i="33"/>
  <c r="DD133" i="33"/>
  <c r="DC133" i="33"/>
  <c r="DB133" i="33"/>
  <c r="DA133" i="33"/>
  <c r="CZ133" i="33"/>
  <c r="CY133" i="33"/>
  <c r="CX133" i="33"/>
  <c r="CW133" i="33"/>
  <c r="CH133" i="33"/>
  <c r="BS133" i="33"/>
  <c r="BD133" i="33"/>
  <c r="AO133" i="33"/>
  <c r="AI133" i="33"/>
  <c r="AJ133" i="33" s="1"/>
  <c r="AC133" i="33"/>
  <c r="AB133" i="33"/>
  <c r="Y133" i="33"/>
  <c r="X133" i="33"/>
  <c r="S133" i="33"/>
  <c r="DV132" i="33"/>
  <c r="DU132" i="33"/>
  <c r="DT132" i="33"/>
  <c r="DS132" i="33"/>
  <c r="DR132" i="33"/>
  <c r="DQ132" i="33"/>
  <c r="DP132" i="33"/>
  <c r="DO132" i="33"/>
  <c r="DN132" i="33"/>
  <c r="DM132" i="33"/>
  <c r="DL132" i="33"/>
  <c r="DG132" i="33"/>
  <c r="DF132" i="33"/>
  <c r="DE132" i="33"/>
  <c r="DD132" i="33"/>
  <c r="DC132" i="33"/>
  <c r="DB132" i="33"/>
  <c r="DA132" i="33"/>
  <c r="CZ132" i="33"/>
  <c r="CY132" i="33"/>
  <c r="CX132" i="33"/>
  <c r="CW132" i="33"/>
  <c r="CH132" i="33"/>
  <c r="BS132" i="33"/>
  <c r="BD132" i="33"/>
  <c r="AO132" i="33"/>
  <c r="AI132" i="33"/>
  <c r="AK132" i="33" s="1"/>
  <c r="AC132" i="33"/>
  <c r="AB132" i="33"/>
  <c r="Y132" i="33"/>
  <c r="X132" i="33"/>
  <c r="S132" i="33"/>
  <c r="T132" i="33" s="1"/>
  <c r="DV131" i="33"/>
  <c r="DU131" i="33"/>
  <c r="DT131" i="33"/>
  <c r="DS131" i="33"/>
  <c r="DR131" i="33"/>
  <c r="DQ131" i="33"/>
  <c r="DP131" i="33"/>
  <c r="DO131" i="33"/>
  <c r="DN131" i="33"/>
  <c r="DM131" i="33"/>
  <c r="DL131" i="33"/>
  <c r="DG131" i="33"/>
  <c r="DF131" i="33"/>
  <c r="DE131" i="33"/>
  <c r="DD131" i="33"/>
  <c r="DC131" i="33"/>
  <c r="DB131" i="33"/>
  <c r="DA131" i="33"/>
  <c r="CZ131" i="33"/>
  <c r="CY131" i="33"/>
  <c r="CX131" i="33"/>
  <c r="CW131" i="33"/>
  <c r="CH131" i="33"/>
  <c r="BS131" i="33"/>
  <c r="BD131" i="33"/>
  <c r="AO131" i="33"/>
  <c r="AK131" i="33"/>
  <c r="AJ131" i="33"/>
  <c r="AI131" i="33"/>
  <c r="AC131" i="33"/>
  <c r="AB131" i="33"/>
  <c r="Y131" i="33"/>
  <c r="X131" i="33"/>
  <c r="S131" i="33"/>
  <c r="T131" i="33" s="1"/>
  <c r="DV130" i="33"/>
  <c r="DU130" i="33"/>
  <c r="DT130" i="33"/>
  <c r="DS130" i="33"/>
  <c r="DR130" i="33"/>
  <c r="DQ130" i="33"/>
  <c r="DP130" i="33"/>
  <c r="DO130" i="33"/>
  <c r="DN130" i="33"/>
  <c r="DM130" i="33"/>
  <c r="DL130" i="33"/>
  <c r="DG130" i="33"/>
  <c r="DF130" i="33"/>
  <c r="DE130" i="33"/>
  <c r="DD130" i="33"/>
  <c r="DC130" i="33"/>
  <c r="DB130" i="33"/>
  <c r="DA130" i="33"/>
  <c r="CZ130" i="33"/>
  <c r="CY130" i="33"/>
  <c r="CX130" i="33"/>
  <c r="CW130" i="33"/>
  <c r="CH130" i="33"/>
  <c r="BS130" i="33"/>
  <c r="BD130" i="33"/>
  <c r="AO130" i="33"/>
  <c r="AI130" i="33"/>
  <c r="AJ130" i="33" s="1"/>
  <c r="AC130" i="33"/>
  <c r="AB130" i="33"/>
  <c r="Y130" i="33"/>
  <c r="X130" i="33"/>
  <c r="S130" i="33"/>
  <c r="DV129" i="33"/>
  <c r="DU129" i="33"/>
  <c r="DT129" i="33"/>
  <c r="DS129" i="33"/>
  <c r="DR129" i="33"/>
  <c r="DQ129" i="33"/>
  <c r="DP129" i="33"/>
  <c r="DO129" i="33"/>
  <c r="DN129" i="33"/>
  <c r="DM129" i="33"/>
  <c r="DL129" i="33"/>
  <c r="DG129" i="33"/>
  <c r="DF129" i="33"/>
  <c r="DE129" i="33"/>
  <c r="DD129" i="33"/>
  <c r="DC129" i="33"/>
  <c r="DB129" i="33"/>
  <c r="DA129" i="33"/>
  <c r="CZ129" i="33"/>
  <c r="CY129" i="33"/>
  <c r="CX129" i="33"/>
  <c r="CW129" i="33"/>
  <c r="CH129" i="33"/>
  <c r="BS129" i="33"/>
  <c r="BD129" i="33"/>
  <c r="AO129" i="33"/>
  <c r="AI129" i="33"/>
  <c r="AJ129" i="33" s="1"/>
  <c r="AC129" i="33"/>
  <c r="AB129" i="33"/>
  <c r="Y129" i="33"/>
  <c r="X129" i="33"/>
  <c r="S129" i="33"/>
  <c r="DW128" i="33"/>
  <c r="DV128" i="33"/>
  <c r="DU128" i="33"/>
  <c r="DT128" i="33"/>
  <c r="DS128" i="33"/>
  <c r="DR128" i="33"/>
  <c r="DQ128" i="33"/>
  <c r="DP128" i="33"/>
  <c r="DO128" i="33"/>
  <c r="DN128" i="33"/>
  <c r="DM128" i="33"/>
  <c r="DL128" i="33"/>
  <c r="DH128" i="33"/>
  <c r="DG128" i="33"/>
  <c r="DF128" i="33"/>
  <c r="DE128" i="33"/>
  <c r="DD128" i="33"/>
  <c r="DC128" i="33"/>
  <c r="DB128" i="33"/>
  <c r="DA128" i="33"/>
  <c r="CZ128" i="33"/>
  <c r="CY128" i="33"/>
  <c r="CX128" i="33"/>
  <c r="CW128" i="33"/>
  <c r="CH128" i="33"/>
  <c r="BS128" i="33"/>
  <c r="BD128" i="33"/>
  <c r="AO128" i="33"/>
  <c r="AK128" i="33"/>
  <c r="AJ128" i="33"/>
  <c r="AI128" i="33"/>
  <c r="AC128" i="33"/>
  <c r="AB128" i="33"/>
  <c r="Y128" i="33"/>
  <c r="X128" i="33"/>
  <c r="S128" i="33"/>
  <c r="DW127" i="33"/>
  <c r="DV127" i="33"/>
  <c r="DU127" i="33"/>
  <c r="DT127" i="33"/>
  <c r="DS127" i="33"/>
  <c r="DR127" i="33"/>
  <c r="DQ127" i="33"/>
  <c r="DP127" i="33"/>
  <c r="DO127" i="33"/>
  <c r="DN127" i="33"/>
  <c r="DM127" i="33"/>
  <c r="DL127" i="33"/>
  <c r="DH127" i="33"/>
  <c r="DG127" i="33"/>
  <c r="DF127" i="33"/>
  <c r="DE127" i="33"/>
  <c r="DD127" i="33"/>
  <c r="DC127" i="33"/>
  <c r="DB127" i="33"/>
  <c r="DA127" i="33"/>
  <c r="CZ127" i="33"/>
  <c r="CY127" i="33"/>
  <c r="CX127" i="33"/>
  <c r="CW127" i="33"/>
  <c r="CH127" i="33"/>
  <c r="BS127" i="33"/>
  <c r="BD127" i="33"/>
  <c r="AO127" i="33"/>
  <c r="AI127" i="33"/>
  <c r="AJ127" i="33" s="1"/>
  <c r="AC127" i="33"/>
  <c r="AB127" i="33"/>
  <c r="Y127" i="33"/>
  <c r="X127" i="33"/>
  <c r="S127" i="33"/>
  <c r="DW126" i="33"/>
  <c r="DV126" i="33"/>
  <c r="DU126" i="33"/>
  <c r="DT126" i="33"/>
  <c r="DS126" i="33"/>
  <c r="DR126" i="33"/>
  <c r="DQ126" i="33"/>
  <c r="DP126" i="33"/>
  <c r="DO126" i="33"/>
  <c r="DN126" i="33"/>
  <c r="DM126" i="33"/>
  <c r="DL126" i="33"/>
  <c r="DH126" i="33"/>
  <c r="DG126" i="33"/>
  <c r="DF126" i="33"/>
  <c r="DE126" i="33"/>
  <c r="DD126" i="33"/>
  <c r="DC126" i="33"/>
  <c r="DB126" i="33"/>
  <c r="DA126" i="33"/>
  <c r="CZ126" i="33"/>
  <c r="CY126" i="33"/>
  <c r="CX126" i="33"/>
  <c r="CW126" i="33"/>
  <c r="CH126" i="33"/>
  <c r="BS126" i="33"/>
  <c r="BD126" i="33"/>
  <c r="AO126" i="33"/>
  <c r="AI126" i="33"/>
  <c r="AK126" i="33" s="1"/>
  <c r="AC126" i="33"/>
  <c r="AB126" i="33"/>
  <c r="Y126" i="33"/>
  <c r="X126" i="33"/>
  <c r="S126" i="33"/>
  <c r="DW125" i="33"/>
  <c r="DV125" i="33"/>
  <c r="DU125" i="33"/>
  <c r="DT125" i="33"/>
  <c r="DS125" i="33"/>
  <c r="DR125" i="33"/>
  <c r="DQ125" i="33"/>
  <c r="DP125" i="33"/>
  <c r="DO125" i="33"/>
  <c r="DN125" i="33"/>
  <c r="DM125" i="33"/>
  <c r="DL125" i="33"/>
  <c r="DH125" i="33"/>
  <c r="DG125" i="33"/>
  <c r="DF125" i="33"/>
  <c r="DE125" i="33"/>
  <c r="DD125" i="33"/>
  <c r="DC125" i="33"/>
  <c r="DB125" i="33"/>
  <c r="DA125" i="33"/>
  <c r="CZ125" i="33"/>
  <c r="CY125" i="33"/>
  <c r="CX125" i="33"/>
  <c r="CW125" i="33"/>
  <c r="CH125" i="33"/>
  <c r="BS125" i="33"/>
  <c r="BD125" i="33"/>
  <c r="AO125" i="33"/>
  <c r="AI125" i="33"/>
  <c r="AK125" i="33" s="1"/>
  <c r="AC125" i="33"/>
  <c r="AB125" i="33"/>
  <c r="Y125" i="33"/>
  <c r="X125" i="33"/>
  <c r="AA125" i="33" s="1"/>
  <c r="S125" i="33"/>
  <c r="DW124" i="33"/>
  <c r="DV124" i="33"/>
  <c r="DU124" i="33"/>
  <c r="DT124" i="33"/>
  <c r="DS124" i="33"/>
  <c r="DR124" i="33"/>
  <c r="DQ124" i="33"/>
  <c r="DP124" i="33"/>
  <c r="DO124" i="33"/>
  <c r="DN124" i="33"/>
  <c r="DM124" i="33"/>
  <c r="DL124" i="33"/>
  <c r="DH124" i="33"/>
  <c r="DG124" i="33"/>
  <c r="DF124" i="33"/>
  <c r="DE124" i="33"/>
  <c r="DD124" i="33"/>
  <c r="DC124" i="33"/>
  <c r="DB124" i="33"/>
  <c r="DA124" i="33"/>
  <c r="CZ124" i="33"/>
  <c r="CY124" i="33"/>
  <c r="CX124" i="33"/>
  <c r="CW124" i="33"/>
  <c r="CH124" i="33"/>
  <c r="BS124" i="33"/>
  <c r="BD124" i="33"/>
  <c r="AO124" i="33"/>
  <c r="AI124" i="33"/>
  <c r="AK124" i="33" s="1"/>
  <c r="AC124" i="33"/>
  <c r="AB124" i="33"/>
  <c r="Y124" i="33"/>
  <c r="X124" i="33"/>
  <c r="S124" i="33"/>
  <c r="DL123" i="33"/>
  <c r="CW123" i="33"/>
  <c r="CH123" i="33"/>
  <c r="BS123" i="33"/>
  <c r="BD123" i="33"/>
  <c r="AO123" i="33"/>
  <c r="AI123" i="33"/>
  <c r="AE123" i="33"/>
  <c r="AE145" i="33" s="1"/>
  <c r="S123" i="33"/>
  <c r="DK120" i="33"/>
  <c r="CV120" i="33"/>
  <c r="CG120" i="33"/>
  <c r="BR120" i="33"/>
  <c r="BC120" i="33"/>
  <c r="AN120" i="33"/>
  <c r="AH120" i="33"/>
  <c r="R120" i="33"/>
  <c r="DL112" i="33"/>
  <c r="CW112" i="33"/>
  <c r="CH112" i="33"/>
  <c r="BS112" i="33"/>
  <c r="BD112" i="33"/>
  <c r="AO112" i="33"/>
  <c r="AI112" i="33"/>
  <c r="S112" i="33"/>
  <c r="DU111" i="33"/>
  <c r="DT111" i="33"/>
  <c r="DS111" i="33"/>
  <c r="DR111" i="33"/>
  <c r="DQ111" i="33"/>
  <c r="DP111" i="33"/>
  <c r="DO111" i="33"/>
  <c r="DN111" i="33"/>
  <c r="DM111" i="33"/>
  <c r="DL111" i="33"/>
  <c r="DF111" i="33"/>
  <c r="DE111" i="33"/>
  <c r="DD111" i="33"/>
  <c r="DC111" i="33"/>
  <c r="DB111" i="33"/>
  <c r="DA111" i="33"/>
  <c r="CZ111" i="33"/>
  <c r="CY111" i="33"/>
  <c r="CX111" i="33"/>
  <c r="CW111" i="33"/>
  <c r="CH111" i="33"/>
  <c r="BS111" i="33"/>
  <c r="BD111" i="33"/>
  <c r="AO111" i="33"/>
  <c r="AI111" i="33"/>
  <c r="AK111" i="33" s="1"/>
  <c r="AC111" i="33"/>
  <c r="AB111" i="33"/>
  <c r="Y111" i="33"/>
  <c r="X111" i="33"/>
  <c r="AA111" i="33" s="1"/>
  <c r="S111" i="33"/>
  <c r="DU110" i="33"/>
  <c r="DT110" i="33"/>
  <c r="DS110" i="33"/>
  <c r="DR110" i="33"/>
  <c r="DQ110" i="33"/>
  <c r="DP110" i="33"/>
  <c r="DO110" i="33"/>
  <c r="DN110" i="33"/>
  <c r="DM110" i="33"/>
  <c r="DL110" i="33"/>
  <c r="DF110" i="33"/>
  <c r="DE110" i="33"/>
  <c r="DD110" i="33"/>
  <c r="DC110" i="33"/>
  <c r="DB110" i="33"/>
  <c r="DA110" i="33"/>
  <c r="CZ110" i="33"/>
  <c r="CY110" i="33"/>
  <c r="CX110" i="33"/>
  <c r="CW110" i="33"/>
  <c r="CH110" i="33"/>
  <c r="BS110" i="33"/>
  <c r="BD110" i="33"/>
  <c r="AO110" i="33"/>
  <c r="AJ110" i="33"/>
  <c r="AI110" i="33"/>
  <c r="AK110" i="33" s="1"/>
  <c r="AC110" i="33"/>
  <c r="AB110" i="33"/>
  <c r="Y110" i="33"/>
  <c r="X110" i="33"/>
  <c r="S110" i="33"/>
  <c r="DU109" i="33"/>
  <c r="DT109" i="33"/>
  <c r="DS109" i="33"/>
  <c r="DR109" i="33"/>
  <c r="DQ109" i="33"/>
  <c r="DP109" i="33"/>
  <c r="DO109" i="33"/>
  <c r="DN109" i="33"/>
  <c r="DM109" i="33"/>
  <c r="DL109" i="33"/>
  <c r="DF109" i="33"/>
  <c r="DE109" i="33"/>
  <c r="DD109" i="33"/>
  <c r="DC109" i="33"/>
  <c r="DB109" i="33"/>
  <c r="DA109" i="33"/>
  <c r="CZ109" i="33"/>
  <c r="CY109" i="33"/>
  <c r="CX109" i="33"/>
  <c r="CW109" i="33"/>
  <c r="CH109" i="33"/>
  <c r="BS109" i="33"/>
  <c r="BD109" i="33"/>
  <c r="AO109" i="33"/>
  <c r="AI109" i="33"/>
  <c r="AK109" i="33" s="1"/>
  <c r="AC109" i="33"/>
  <c r="AB109" i="33"/>
  <c r="Y109" i="33"/>
  <c r="X109" i="33"/>
  <c r="S109" i="33"/>
  <c r="DV108" i="33"/>
  <c r="DU108" i="33"/>
  <c r="DT108" i="33"/>
  <c r="DS108" i="33"/>
  <c r="DR108" i="33"/>
  <c r="DQ108" i="33"/>
  <c r="DP108" i="33"/>
  <c r="DO108" i="33"/>
  <c r="DN108" i="33"/>
  <c r="DM108" i="33"/>
  <c r="DL108" i="33"/>
  <c r="DG108" i="33"/>
  <c r="DF108" i="33"/>
  <c r="DE108" i="33"/>
  <c r="DD108" i="33"/>
  <c r="DC108" i="33"/>
  <c r="DB108" i="33"/>
  <c r="DA108" i="33"/>
  <c r="CZ108" i="33"/>
  <c r="CY108" i="33"/>
  <c r="CX108" i="33"/>
  <c r="CW108" i="33"/>
  <c r="CH108" i="33"/>
  <c r="BS108" i="33"/>
  <c r="BD108" i="33"/>
  <c r="AO108" i="33"/>
  <c r="AJ108" i="33"/>
  <c r="AI108" i="33"/>
  <c r="AK108" i="33" s="1"/>
  <c r="AC108" i="33"/>
  <c r="AB108" i="33"/>
  <c r="Y108" i="33"/>
  <c r="X108" i="33"/>
  <c r="S108" i="33"/>
  <c r="DV107" i="33"/>
  <c r="DU107" i="33"/>
  <c r="DT107" i="33"/>
  <c r="DS107" i="33"/>
  <c r="DR107" i="33"/>
  <c r="DQ107" i="33"/>
  <c r="DP107" i="33"/>
  <c r="DO107" i="33"/>
  <c r="DN107" i="33"/>
  <c r="DM107" i="33"/>
  <c r="DL107" i="33"/>
  <c r="DG107" i="33"/>
  <c r="DF107" i="33"/>
  <c r="DE107" i="33"/>
  <c r="DD107" i="33"/>
  <c r="DC107" i="33"/>
  <c r="DB107" i="33"/>
  <c r="DA107" i="33"/>
  <c r="CZ107" i="33"/>
  <c r="CY107" i="33"/>
  <c r="CX107" i="33"/>
  <c r="CW107" i="33"/>
  <c r="CH107" i="33"/>
  <c r="BS107" i="33"/>
  <c r="BD107" i="33"/>
  <c r="AO107" i="33"/>
  <c r="AI107" i="33"/>
  <c r="AK107" i="33" s="1"/>
  <c r="AC107" i="33"/>
  <c r="AB107" i="33"/>
  <c r="Y107" i="33"/>
  <c r="X107" i="33"/>
  <c r="S107" i="33"/>
  <c r="T107" i="33" s="1"/>
  <c r="DV106" i="33"/>
  <c r="DU106" i="33"/>
  <c r="DT106" i="33"/>
  <c r="DS106" i="33"/>
  <c r="DR106" i="33"/>
  <c r="DQ106" i="33"/>
  <c r="DP106" i="33"/>
  <c r="DO106" i="33"/>
  <c r="DN106" i="33"/>
  <c r="DM106" i="33"/>
  <c r="DL106" i="33"/>
  <c r="DG106" i="33"/>
  <c r="DF106" i="33"/>
  <c r="DE106" i="33"/>
  <c r="DD106" i="33"/>
  <c r="DC106" i="33"/>
  <c r="DB106" i="33"/>
  <c r="DA106" i="33"/>
  <c r="CZ106" i="33"/>
  <c r="CY106" i="33"/>
  <c r="CX106" i="33"/>
  <c r="CW106" i="33"/>
  <c r="CH106" i="33"/>
  <c r="BS106" i="33"/>
  <c r="BD106" i="33"/>
  <c r="AO106" i="33"/>
  <c r="AI106" i="33"/>
  <c r="AK106" i="33" s="1"/>
  <c r="AC106" i="33"/>
  <c r="AB106" i="33"/>
  <c r="Y106" i="33"/>
  <c r="X106" i="33"/>
  <c r="S106" i="33"/>
  <c r="T106" i="33" s="1"/>
  <c r="DV105" i="33"/>
  <c r="DU105" i="33"/>
  <c r="DT105" i="33"/>
  <c r="DS105" i="33"/>
  <c r="DR105" i="33"/>
  <c r="DQ105" i="33"/>
  <c r="DP105" i="33"/>
  <c r="DO105" i="33"/>
  <c r="DN105" i="33"/>
  <c r="DM105" i="33"/>
  <c r="DL105" i="33"/>
  <c r="DG105" i="33"/>
  <c r="DF105" i="33"/>
  <c r="DE105" i="33"/>
  <c r="DD105" i="33"/>
  <c r="DC105" i="33"/>
  <c r="DB105" i="33"/>
  <c r="DA105" i="33"/>
  <c r="CZ105" i="33"/>
  <c r="CY105" i="33"/>
  <c r="CX105" i="33"/>
  <c r="CW105" i="33"/>
  <c r="CH105" i="33"/>
  <c r="BS105" i="33"/>
  <c r="BD105" i="33"/>
  <c r="AO105" i="33"/>
  <c r="AI105" i="33"/>
  <c r="AK105" i="33" s="1"/>
  <c r="AC105" i="33"/>
  <c r="AB105" i="33"/>
  <c r="Y105" i="33"/>
  <c r="X105" i="33"/>
  <c r="AA105" i="33" s="1"/>
  <c r="S105" i="33"/>
  <c r="DV104" i="33"/>
  <c r="DU104" i="33"/>
  <c r="DT104" i="33"/>
  <c r="DS104" i="33"/>
  <c r="DR104" i="33"/>
  <c r="DQ104" i="33"/>
  <c r="DP104" i="33"/>
  <c r="DO104" i="33"/>
  <c r="DN104" i="33"/>
  <c r="DM104" i="33"/>
  <c r="DL104" i="33"/>
  <c r="DG104" i="33"/>
  <c r="DF104" i="33"/>
  <c r="DE104" i="33"/>
  <c r="DD104" i="33"/>
  <c r="DC104" i="33"/>
  <c r="DB104" i="33"/>
  <c r="DA104" i="33"/>
  <c r="CZ104" i="33"/>
  <c r="CY104" i="33"/>
  <c r="CX104" i="33"/>
  <c r="CW104" i="33"/>
  <c r="CH104" i="33"/>
  <c r="BS104" i="33"/>
  <c r="BD104" i="33"/>
  <c r="AO104" i="33"/>
  <c r="AK104" i="33"/>
  <c r="AJ104" i="33"/>
  <c r="AI104" i="33"/>
  <c r="AC104" i="33"/>
  <c r="AB104" i="33"/>
  <c r="Y104" i="33"/>
  <c r="X104" i="33"/>
  <c r="S104" i="33"/>
  <c r="DW103" i="33"/>
  <c r="DV103" i="33"/>
  <c r="DU103" i="33"/>
  <c r="DT103" i="33"/>
  <c r="DS103" i="33"/>
  <c r="DR103" i="33"/>
  <c r="DQ103" i="33"/>
  <c r="DP103" i="33"/>
  <c r="DO103" i="33"/>
  <c r="DN103" i="33"/>
  <c r="DM103" i="33"/>
  <c r="DL103" i="33"/>
  <c r="DH103" i="33"/>
  <c r="DG103" i="33"/>
  <c r="DF103" i="33"/>
  <c r="DE103" i="33"/>
  <c r="DD103" i="33"/>
  <c r="DC103" i="33"/>
  <c r="DB103" i="33"/>
  <c r="DA103" i="33"/>
  <c r="CZ103" i="33"/>
  <c r="CY103" i="33"/>
  <c r="CX103" i="33"/>
  <c r="CW103" i="33"/>
  <c r="CH103" i="33"/>
  <c r="BS103" i="33"/>
  <c r="BD103" i="33"/>
  <c r="AO103" i="33"/>
  <c r="AJ103" i="33"/>
  <c r="AI103" i="33"/>
  <c r="AK103" i="33" s="1"/>
  <c r="AC103" i="33"/>
  <c r="AB103" i="33"/>
  <c r="Y103" i="33"/>
  <c r="X103" i="33"/>
  <c r="S103" i="33"/>
  <c r="DW102" i="33"/>
  <c r="DV102" i="33"/>
  <c r="DU102" i="33"/>
  <c r="DT102" i="33"/>
  <c r="DS102" i="33"/>
  <c r="DR102" i="33"/>
  <c r="DQ102" i="33"/>
  <c r="DP102" i="33"/>
  <c r="DO102" i="33"/>
  <c r="DN102" i="33"/>
  <c r="DM102" i="33"/>
  <c r="DL102" i="33"/>
  <c r="DH102" i="33"/>
  <c r="DG102" i="33"/>
  <c r="DF102" i="33"/>
  <c r="DE102" i="33"/>
  <c r="DD102" i="33"/>
  <c r="DC102" i="33"/>
  <c r="DB102" i="33"/>
  <c r="DA102" i="33"/>
  <c r="CZ102" i="33"/>
  <c r="CY102" i="33"/>
  <c r="CX102" i="33"/>
  <c r="CW102" i="33"/>
  <c r="CH102" i="33"/>
  <c r="BS102" i="33"/>
  <c r="BD102" i="33"/>
  <c r="AO102" i="33"/>
  <c r="AI102" i="33"/>
  <c r="AK102" i="33" s="1"/>
  <c r="AC102" i="33"/>
  <c r="AB102" i="33"/>
  <c r="Y102" i="33"/>
  <c r="X102" i="33"/>
  <c r="S102" i="33"/>
  <c r="DW101" i="33"/>
  <c r="DV101" i="33"/>
  <c r="DU101" i="33"/>
  <c r="DT101" i="33"/>
  <c r="DS101" i="33"/>
  <c r="DR101" i="33"/>
  <c r="DQ101" i="33"/>
  <c r="DP101" i="33"/>
  <c r="DO101" i="33"/>
  <c r="DN101" i="33"/>
  <c r="DM101" i="33"/>
  <c r="DL101" i="33"/>
  <c r="DH101" i="33"/>
  <c r="DG101" i="33"/>
  <c r="DF101" i="33"/>
  <c r="DE101" i="33"/>
  <c r="DD101" i="33"/>
  <c r="DC101" i="33"/>
  <c r="DB101" i="33"/>
  <c r="DA101" i="33"/>
  <c r="CZ101" i="33"/>
  <c r="CY101" i="33"/>
  <c r="CX101" i="33"/>
  <c r="CW101" i="33"/>
  <c r="CH101" i="33"/>
  <c r="BS101" i="33"/>
  <c r="BD101" i="33"/>
  <c r="AO101" i="33"/>
  <c r="AI101" i="33"/>
  <c r="AK101" i="33" s="1"/>
  <c r="AC101" i="33"/>
  <c r="AB101" i="33"/>
  <c r="Y101" i="33"/>
  <c r="X101" i="33"/>
  <c r="AA101" i="33" s="1"/>
  <c r="S101" i="33"/>
  <c r="DW100" i="33"/>
  <c r="DV100" i="33"/>
  <c r="DU100" i="33"/>
  <c r="DT100" i="33"/>
  <c r="DS100" i="33"/>
  <c r="DR100" i="33"/>
  <c r="DQ100" i="33"/>
  <c r="DP100" i="33"/>
  <c r="DO100" i="33"/>
  <c r="DN100" i="33"/>
  <c r="DM100" i="33"/>
  <c r="DL100" i="33"/>
  <c r="DH100" i="33"/>
  <c r="DG100" i="33"/>
  <c r="DF100" i="33"/>
  <c r="DE100" i="33"/>
  <c r="DD100" i="33"/>
  <c r="DC100" i="33"/>
  <c r="DB100" i="33"/>
  <c r="DA100" i="33"/>
  <c r="CZ100" i="33"/>
  <c r="CY100" i="33"/>
  <c r="CX100" i="33"/>
  <c r="CW100" i="33"/>
  <c r="CH100" i="33"/>
  <c r="BS100" i="33"/>
  <c r="BD100" i="33"/>
  <c r="AO100" i="33"/>
  <c r="AK100" i="33"/>
  <c r="AI100" i="33"/>
  <c r="AC100" i="33"/>
  <c r="AB100" i="33"/>
  <c r="Y100" i="33"/>
  <c r="X100" i="33"/>
  <c r="S100" i="33"/>
  <c r="DW99" i="33"/>
  <c r="DV99" i="33"/>
  <c r="DU99" i="33"/>
  <c r="DT99" i="33"/>
  <c r="DS99" i="33"/>
  <c r="DR99" i="33"/>
  <c r="DQ99" i="33"/>
  <c r="DP99" i="33"/>
  <c r="DO99" i="33"/>
  <c r="DN99" i="33"/>
  <c r="DM99" i="33"/>
  <c r="DL99" i="33"/>
  <c r="DH99" i="33"/>
  <c r="DG99" i="33"/>
  <c r="DF99" i="33"/>
  <c r="DE99" i="33"/>
  <c r="DD99" i="33"/>
  <c r="DC99" i="33"/>
  <c r="DB99" i="33"/>
  <c r="DA99" i="33"/>
  <c r="CZ99" i="33"/>
  <c r="CY99" i="33"/>
  <c r="CX99" i="33"/>
  <c r="CW99" i="33"/>
  <c r="CH99" i="33"/>
  <c r="BS99" i="33"/>
  <c r="BD99" i="33"/>
  <c r="AO99" i="33"/>
  <c r="AI99" i="33"/>
  <c r="AK99" i="33" s="1"/>
  <c r="AC99" i="33"/>
  <c r="AB99" i="33"/>
  <c r="Y99" i="33"/>
  <c r="X99" i="33"/>
  <c r="S99" i="33"/>
  <c r="DL98" i="33"/>
  <c r="CW98" i="33"/>
  <c r="CH98" i="33"/>
  <c r="BS98" i="33"/>
  <c r="BD98" i="33"/>
  <c r="AO98" i="33"/>
  <c r="AI98" i="33"/>
  <c r="S98" i="33"/>
  <c r="AB96" i="33"/>
  <c r="DK95" i="33"/>
  <c r="CV95" i="33"/>
  <c r="CG95" i="33"/>
  <c r="BR95" i="33"/>
  <c r="BC95" i="33"/>
  <c r="AN95" i="33"/>
  <c r="AH95" i="33"/>
  <c r="R95" i="33"/>
  <c r="DL90" i="33"/>
  <c r="CW90" i="33"/>
  <c r="CH90" i="33"/>
  <c r="BS90" i="33"/>
  <c r="BD90" i="33"/>
  <c r="AO90" i="33"/>
  <c r="AI90" i="33"/>
  <c r="S90" i="33"/>
  <c r="DU89" i="33"/>
  <c r="DT89" i="33"/>
  <c r="DS89" i="33"/>
  <c r="DR89" i="33"/>
  <c r="DQ89" i="33"/>
  <c r="DP89" i="33"/>
  <c r="DO89" i="33"/>
  <c r="DN89" i="33"/>
  <c r="DM89" i="33"/>
  <c r="DL89" i="33"/>
  <c r="DF89" i="33"/>
  <c r="DE89" i="33"/>
  <c r="DD89" i="33"/>
  <c r="DC89" i="33"/>
  <c r="DB89" i="33"/>
  <c r="DA89" i="33"/>
  <c r="CZ89" i="33"/>
  <c r="CY89" i="33"/>
  <c r="CX89" i="33"/>
  <c r="CW89" i="33"/>
  <c r="CH89" i="33"/>
  <c r="BS89" i="33"/>
  <c r="BD89" i="33"/>
  <c r="AO89" i="33"/>
  <c r="AI89" i="33"/>
  <c r="AK89" i="33" s="1"/>
  <c r="AC89" i="33"/>
  <c r="AB89" i="33"/>
  <c r="Y89" i="33"/>
  <c r="X89" i="33"/>
  <c r="S89" i="33"/>
  <c r="DU88" i="33"/>
  <c r="DT88" i="33"/>
  <c r="DS88" i="33"/>
  <c r="DR88" i="33"/>
  <c r="DQ88" i="33"/>
  <c r="DP88" i="33"/>
  <c r="DO88" i="33"/>
  <c r="DN88" i="33"/>
  <c r="DM88" i="33"/>
  <c r="DL88" i="33"/>
  <c r="DF88" i="33"/>
  <c r="DE88" i="33"/>
  <c r="DD88" i="33"/>
  <c r="DC88" i="33"/>
  <c r="DB88" i="33"/>
  <c r="DA88" i="33"/>
  <c r="CZ88" i="33"/>
  <c r="CY88" i="33"/>
  <c r="CX88" i="33"/>
  <c r="CW88" i="33"/>
  <c r="CH88" i="33"/>
  <c r="BS88" i="33"/>
  <c r="BD88" i="33"/>
  <c r="AO88" i="33"/>
  <c r="AK88" i="33"/>
  <c r="AI88" i="33"/>
  <c r="AJ88" i="33" s="1"/>
  <c r="AC88" i="33"/>
  <c r="AB88" i="33"/>
  <c r="Y88" i="33"/>
  <c r="X88" i="33"/>
  <c r="S88" i="33"/>
  <c r="DU87" i="33"/>
  <c r="DT87" i="33"/>
  <c r="DS87" i="33"/>
  <c r="DR87" i="33"/>
  <c r="DQ87" i="33"/>
  <c r="DP87" i="33"/>
  <c r="DO87" i="33"/>
  <c r="DN87" i="33"/>
  <c r="DM87" i="33"/>
  <c r="DL87" i="33"/>
  <c r="DF87" i="33"/>
  <c r="DE87" i="33"/>
  <c r="DD87" i="33"/>
  <c r="DC87" i="33"/>
  <c r="DB87" i="33"/>
  <c r="DA87" i="33"/>
  <c r="CZ87" i="33"/>
  <c r="CY87" i="33"/>
  <c r="CX87" i="33"/>
  <c r="CW87" i="33"/>
  <c r="CH87" i="33"/>
  <c r="BS87" i="33"/>
  <c r="BD87" i="33"/>
  <c r="AO87" i="33"/>
  <c r="AI87" i="33"/>
  <c r="AK87" i="33" s="1"/>
  <c r="AC87" i="33"/>
  <c r="AB87" i="33"/>
  <c r="Y87" i="33"/>
  <c r="X87" i="33"/>
  <c r="S87" i="33"/>
  <c r="DV86" i="33"/>
  <c r="DU86" i="33"/>
  <c r="DT86" i="33"/>
  <c r="DS86" i="33"/>
  <c r="DR86" i="33"/>
  <c r="DQ86" i="33"/>
  <c r="DP86" i="33"/>
  <c r="DO86" i="33"/>
  <c r="DN86" i="33"/>
  <c r="DM86" i="33"/>
  <c r="DL86" i="33"/>
  <c r="DG86" i="33"/>
  <c r="DF86" i="33"/>
  <c r="DE86" i="33"/>
  <c r="DD86" i="33"/>
  <c r="DC86" i="33"/>
  <c r="DB86" i="33"/>
  <c r="DA86" i="33"/>
  <c r="CZ86" i="33"/>
  <c r="CY86" i="33"/>
  <c r="CX86" i="33"/>
  <c r="CW86" i="33"/>
  <c r="CH86" i="33"/>
  <c r="BS86" i="33"/>
  <c r="BD86" i="33"/>
  <c r="AO86" i="33"/>
  <c r="AI86" i="33"/>
  <c r="AK86" i="33" s="1"/>
  <c r="AC86" i="33"/>
  <c r="AB86" i="33"/>
  <c r="Y86" i="33"/>
  <c r="X86" i="33"/>
  <c r="S86" i="33"/>
  <c r="DV85" i="33"/>
  <c r="DU85" i="33"/>
  <c r="DT85" i="33"/>
  <c r="DS85" i="33"/>
  <c r="DR85" i="33"/>
  <c r="DQ85" i="33"/>
  <c r="DP85" i="33"/>
  <c r="DO85" i="33"/>
  <c r="DN85" i="33"/>
  <c r="DM85" i="33"/>
  <c r="DL85" i="33"/>
  <c r="DG85" i="33"/>
  <c r="DF85" i="33"/>
  <c r="DE85" i="33"/>
  <c r="DD85" i="33"/>
  <c r="DC85" i="33"/>
  <c r="DB85" i="33"/>
  <c r="DA85" i="33"/>
  <c r="CZ85" i="33"/>
  <c r="CY85" i="33"/>
  <c r="CX85" i="33"/>
  <c r="CW85" i="33"/>
  <c r="CH85" i="33"/>
  <c r="BS85" i="33"/>
  <c r="BD85" i="33"/>
  <c r="AO85" i="33"/>
  <c r="AI85" i="33"/>
  <c r="AK85" i="33" s="1"/>
  <c r="AC85" i="33"/>
  <c r="AB85" i="33"/>
  <c r="Y85" i="33"/>
  <c r="X85" i="33"/>
  <c r="S85" i="33"/>
  <c r="T85" i="33" s="1"/>
  <c r="DV84" i="33"/>
  <c r="DU84" i="33"/>
  <c r="DT84" i="33"/>
  <c r="DS84" i="33"/>
  <c r="DR84" i="33"/>
  <c r="DQ84" i="33"/>
  <c r="DP84" i="33"/>
  <c r="DO84" i="33"/>
  <c r="DN84" i="33"/>
  <c r="DM84" i="33"/>
  <c r="DL84" i="33"/>
  <c r="DG84" i="33"/>
  <c r="DF84" i="33"/>
  <c r="DE84" i="33"/>
  <c r="DD84" i="33"/>
  <c r="DC84" i="33"/>
  <c r="DB84" i="33"/>
  <c r="DA84" i="33"/>
  <c r="CZ84" i="33"/>
  <c r="CY84" i="33"/>
  <c r="CX84" i="33"/>
  <c r="CW84" i="33"/>
  <c r="CH84" i="33"/>
  <c r="BS84" i="33"/>
  <c r="BD84" i="33"/>
  <c r="AO84" i="33"/>
  <c r="AK84" i="33"/>
  <c r="AJ84" i="33"/>
  <c r="AI84" i="33"/>
  <c r="AC84" i="33"/>
  <c r="AB84" i="33"/>
  <c r="Y84" i="33"/>
  <c r="X84" i="33"/>
  <c r="S84" i="33"/>
  <c r="T84" i="33" s="1"/>
  <c r="DV83" i="33"/>
  <c r="DU83" i="33"/>
  <c r="DT83" i="33"/>
  <c r="DS83" i="33"/>
  <c r="DR83" i="33"/>
  <c r="DQ83" i="33"/>
  <c r="DP83" i="33"/>
  <c r="DO83" i="33"/>
  <c r="DN83" i="33"/>
  <c r="DM83" i="33"/>
  <c r="DL83" i="33"/>
  <c r="DG83" i="33"/>
  <c r="DF83" i="33"/>
  <c r="DE83" i="33"/>
  <c r="DD83" i="33"/>
  <c r="DC83" i="33"/>
  <c r="DB83" i="33"/>
  <c r="DA83" i="33"/>
  <c r="CZ83" i="33"/>
  <c r="CY83" i="33"/>
  <c r="CX83" i="33"/>
  <c r="CW83" i="33"/>
  <c r="CH83" i="33"/>
  <c r="BS83" i="33"/>
  <c r="BD83" i="33"/>
  <c r="AO83" i="33"/>
  <c r="AK83" i="33"/>
  <c r="AI83" i="33"/>
  <c r="AJ83" i="33" s="1"/>
  <c r="AC83" i="33"/>
  <c r="AB83" i="33"/>
  <c r="Y83" i="33"/>
  <c r="X83" i="33"/>
  <c r="S83" i="33"/>
  <c r="DV82" i="33"/>
  <c r="DU82" i="33"/>
  <c r="DT82" i="33"/>
  <c r="DS82" i="33"/>
  <c r="DR82" i="33"/>
  <c r="DQ82" i="33"/>
  <c r="DP82" i="33"/>
  <c r="DO82" i="33"/>
  <c r="DN82" i="33"/>
  <c r="DM82" i="33"/>
  <c r="DL82" i="33"/>
  <c r="DG82" i="33"/>
  <c r="DF82" i="33"/>
  <c r="DE82" i="33"/>
  <c r="DD82" i="33"/>
  <c r="DC82" i="33"/>
  <c r="DB82" i="33"/>
  <c r="DA82" i="33"/>
  <c r="CZ82" i="33"/>
  <c r="CY82" i="33"/>
  <c r="CX82" i="33"/>
  <c r="CW82" i="33"/>
  <c r="CH82" i="33"/>
  <c r="BS82" i="33"/>
  <c r="BD82" i="33"/>
  <c r="AO82" i="33"/>
  <c r="AI82" i="33"/>
  <c r="AJ82" i="33" s="1"/>
  <c r="AC82" i="33"/>
  <c r="AB82" i="33"/>
  <c r="Y82" i="33"/>
  <c r="X82" i="33"/>
  <c r="S82" i="33"/>
  <c r="DW81" i="33"/>
  <c r="DV81" i="33"/>
  <c r="DU81" i="33"/>
  <c r="DT81" i="33"/>
  <c r="DS81" i="33"/>
  <c r="DR81" i="33"/>
  <c r="DQ81" i="33"/>
  <c r="DP81" i="33"/>
  <c r="DO81" i="33"/>
  <c r="DN81" i="33"/>
  <c r="DM81" i="33"/>
  <c r="DL81" i="33"/>
  <c r="DH81" i="33"/>
  <c r="DG81" i="33"/>
  <c r="DF81" i="33"/>
  <c r="DE81" i="33"/>
  <c r="DD81" i="33"/>
  <c r="DC81" i="33"/>
  <c r="DB81" i="33"/>
  <c r="DA81" i="33"/>
  <c r="CZ81" i="33"/>
  <c r="CY81" i="33"/>
  <c r="CX81" i="33"/>
  <c r="CW81" i="33"/>
  <c r="CH81" i="33"/>
  <c r="BS81" i="33"/>
  <c r="BD81" i="33"/>
  <c r="AO81" i="33"/>
  <c r="AI81" i="33"/>
  <c r="AK81" i="33" s="1"/>
  <c r="AC81" i="33"/>
  <c r="AB81" i="33"/>
  <c r="Y81" i="33"/>
  <c r="X81" i="33"/>
  <c r="AA81" i="33" s="1"/>
  <c r="S81" i="33"/>
  <c r="DW80" i="33"/>
  <c r="DV80" i="33"/>
  <c r="DU80" i="33"/>
  <c r="DT80" i="33"/>
  <c r="DS80" i="33"/>
  <c r="DR80" i="33"/>
  <c r="DQ80" i="33"/>
  <c r="DP80" i="33"/>
  <c r="DO80" i="33"/>
  <c r="DN80" i="33"/>
  <c r="DM80" i="33"/>
  <c r="DL80" i="33"/>
  <c r="DH80" i="33"/>
  <c r="DG80" i="33"/>
  <c r="DF80" i="33"/>
  <c r="DE80" i="33"/>
  <c r="DD80" i="33"/>
  <c r="DC80" i="33"/>
  <c r="DB80" i="33"/>
  <c r="DA80" i="33"/>
  <c r="CZ80" i="33"/>
  <c r="CY80" i="33"/>
  <c r="CX80" i="33"/>
  <c r="CW80" i="33"/>
  <c r="CH80" i="33"/>
  <c r="BS80" i="33"/>
  <c r="BD80" i="33"/>
  <c r="AO80" i="33"/>
  <c r="AI80" i="33"/>
  <c r="AJ80" i="33" s="1"/>
  <c r="AC80" i="33"/>
  <c r="AB80" i="33"/>
  <c r="Y80" i="33"/>
  <c r="X80" i="33"/>
  <c r="S80" i="33"/>
  <c r="DW79" i="33"/>
  <c r="DV79" i="33"/>
  <c r="DU79" i="33"/>
  <c r="DT79" i="33"/>
  <c r="DS79" i="33"/>
  <c r="DR79" i="33"/>
  <c r="DQ79" i="33"/>
  <c r="DP79" i="33"/>
  <c r="DO79" i="33"/>
  <c r="DN79" i="33"/>
  <c r="DM79" i="33"/>
  <c r="DL79" i="33"/>
  <c r="DH79" i="33"/>
  <c r="DG79" i="33"/>
  <c r="DF79" i="33"/>
  <c r="DE79" i="33"/>
  <c r="DD79" i="33"/>
  <c r="DC79" i="33"/>
  <c r="DB79" i="33"/>
  <c r="DA79" i="33"/>
  <c r="CZ79" i="33"/>
  <c r="CY79" i="33"/>
  <c r="CX79" i="33"/>
  <c r="CW79" i="33"/>
  <c r="CH79" i="33"/>
  <c r="BS79" i="33"/>
  <c r="BD79" i="33"/>
  <c r="AO79" i="33"/>
  <c r="AI79" i="33"/>
  <c r="AK79" i="33" s="1"/>
  <c r="AC79" i="33"/>
  <c r="AB79" i="33"/>
  <c r="Y79" i="33"/>
  <c r="X79" i="33"/>
  <c r="S79" i="33"/>
  <c r="DW78" i="33"/>
  <c r="DV78" i="33"/>
  <c r="DU78" i="33"/>
  <c r="DT78" i="33"/>
  <c r="DS78" i="33"/>
  <c r="DR78" i="33"/>
  <c r="DQ78" i="33"/>
  <c r="DP78" i="33"/>
  <c r="DO78" i="33"/>
  <c r="DN78" i="33"/>
  <c r="DM78" i="33"/>
  <c r="DL78" i="33"/>
  <c r="DH78" i="33"/>
  <c r="DG78" i="33"/>
  <c r="DF78" i="33"/>
  <c r="DE78" i="33"/>
  <c r="DD78" i="33"/>
  <c r="DC78" i="33"/>
  <c r="DB78" i="33"/>
  <c r="DA78" i="33"/>
  <c r="CZ78" i="33"/>
  <c r="CY78" i="33"/>
  <c r="CX78" i="33"/>
  <c r="CW78" i="33"/>
  <c r="CH78" i="33"/>
  <c r="BS78" i="33"/>
  <c r="BD78" i="33"/>
  <c r="AO78" i="33"/>
  <c r="AI78" i="33"/>
  <c r="AK78" i="33" s="1"/>
  <c r="AC78" i="33"/>
  <c r="AB78" i="33"/>
  <c r="Y78" i="33"/>
  <c r="X78" i="33"/>
  <c r="S78" i="33"/>
  <c r="DW77" i="33"/>
  <c r="DV77" i="33"/>
  <c r="DU77" i="33"/>
  <c r="DT77" i="33"/>
  <c r="DS77" i="33"/>
  <c r="DR77" i="33"/>
  <c r="DQ77" i="33"/>
  <c r="DP77" i="33"/>
  <c r="DO77" i="33"/>
  <c r="DN77" i="33"/>
  <c r="DM77" i="33"/>
  <c r="DL77" i="33"/>
  <c r="DH77" i="33"/>
  <c r="DG77" i="33"/>
  <c r="DF77" i="33"/>
  <c r="DE77" i="33"/>
  <c r="DD77" i="33"/>
  <c r="DC77" i="33"/>
  <c r="DB77" i="33"/>
  <c r="DA77" i="33"/>
  <c r="CZ77" i="33"/>
  <c r="CY77" i="33"/>
  <c r="CX77" i="33"/>
  <c r="CW77" i="33"/>
  <c r="CH77" i="33"/>
  <c r="BS77" i="33"/>
  <c r="BD77" i="33"/>
  <c r="AO77" i="33"/>
  <c r="AK77" i="33"/>
  <c r="AI77" i="33"/>
  <c r="AC77" i="33"/>
  <c r="AB77" i="33"/>
  <c r="Y77" i="33"/>
  <c r="X77" i="33"/>
  <c r="S77" i="33"/>
  <c r="DL76" i="33"/>
  <c r="CW76" i="33"/>
  <c r="CH76" i="33"/>
  <c r="BS76" i="33"/>
  <c r="BD76" i="33"/>
  <c r="AO76" i="33"/>
  <c r="AI76" i="33"/>
  <c r="AE76" i="33"/>
  <c r="AF76" i="33" s="1"/>
  <c r="AF98" i="33" s="1"/>
  <c r="S76" i="33"/>
  <c r="DK73" i="33"/>
  <c r="CV73" i="33"/>
  <c r="CG73" i="33"/>
  <c r="BR73" i="33"/>
  <c r="BC73" i="33"/>
  <c r="AN73" i="33"/>
  <c r="AH73" i="33"/>
  <c r="R73" i="33"/>
  <c r="AJ153" i="33" l="1"/>
  <c r="AJ83" i="18"/>
  <c r="AJ134" i="18"/>
  <c r="AJ102" i="33"/>
  <c r="AJ105" i="33"/>
  <c r="AJ109" i="33"/>
  <c r="AF123" i="33"/>
  <c r="AF145" i="33" s="1"/>
  <c r="AJ132" i="33"/>
  <c r="AK157" i="33"/>
  <c r="AK80" i="33"/>
  <c r="AA82" i="33"/>
  <c r="AA83" i="33"/>
  <c r="AA126" i="33"/>
  <c r="AA129" i="33"/>
  <c r="AA130" i="33"/>
  <c r="AA131" i="33"/>
  <c r="AK133" i="33"/>
  <c r="AJ149" i="33"/>
  <c r="AE76" i="18"/>
  <c r="AE98" i="18" s="1"/>
  <c r="Z100" i="18"/>
  <c r="AJ104" i="18"/>
  <c r="AE123" i="18"/>
  <c r="AE145" i="18" s="1"/>
  <c r="Z155" i="18"/>
  <c r="AJ155" i="18"/>
  <c r="AI157" i="18"/>
  <c r="AA78" i="33"/>
  <c r="AA79" i="33"/>
  <c r="AA99" i="33"/>
  <c r="AA103" i="33"/>
  <c r="AA107" i="33"/>
  <c r="AA108" i="33"/>
  <c r="AA146" i="33"/>
  <c r="AA150" i="33"/>
  <c r="Z78" i="18"/>
  <c r="Z79" i="18"/>
  <c r="Z82" i="18"/>
  <c r="Z84" i="18"/>
  <c r="Z86" i="18"/>
  <c r="Z87" i="18"/>
  <c r="Z89" i="18"/>
  <c r="Z103" i="18"/>
  <c r="Z104" i="18"/>
  <c r="Z105" i="18"/>
  <c r="Z111" i="18"/>
  <c r="Z124" i="18"/>
  <c r="Z127" i="18"/>
  <c r="Z128" i="18"/>
  <c r="Z129" i="18"/>
  <c r="Z132" i="18"/>
  <c r="Z150" i="18"/>
  <c r="Z151" i="18"/>
  <c r="AK82" i="33"/>
  <c r="AJ107" i="33"/>
  <c r="AI81" i="18"/>
  <c r="AI82" i="18"/>
  <c r="AI84" i="18"/>
  <c r="AI129" i="18"/>
  <c r="AA84" i="33"/>
  <c r="AA88" i="33"/>
  <c r="AA100" i="33"/>
  <c r="Z80" i="18"/>
  <c r="Z83" i="18"/>
  <c r="Z102" i="18"/>
  <c r="Z126" i="18"/>
  <c r="Z130" i="18"/>
  <c r="Z131" i="18"/>
  <c r="Z134" i="18"/>
  <c r="Z135" i="18"/>
  <c r="Z152" i="18"/>
  <c r="AA77" i="33"/>
  <c r="AA80" i="33"/>
  <c r="AA102" i="33"/>
  <c r="AA106" i="33"/>
  <c r="AA127" i="33"/>
  <c r="AA135" i="33"/>
  <c r="AA147" i="33"/>
  <c r="AA149" i="33"/>
  <c r="AA152" i="33"/>
  <c r="Z99" i="18"/>
  <c r="Z106" i="18"/>
  <c r="Z109" i="18"/>
  <c r="Z146" i="18"/>
  <c r="Z148" i="18"/>
  <c r="Z149" i="18"/>
  <c r="Z153" i="18"/>
  <c r="Z156" i="18"/>
  <c r="Z77" i="18"/>
  <c r="Z81" i="18"/>
  <c r="AA89" i="33"/>
  <c r="AA124" i="33"/>
  <c r="AA158" i="33"/>
  <c r="Z108" i="18"/>
  <c r="Z157" i="18"/>
  <c r="Z101" i="18"/>
  <c r="Z125" i="18"/>
  <c r="AA85" i="33"/>
  <c r="AA87" i="33"/>
  <c r="AA128" i="33"/>
  <c r="AA132" i="33"/>
  <c r="AA151" i="33"/>
  <c r="AA154" i="33"/>
  <c r="Z107" i="18"/>
  <c r="Z136" i="18"/>
  <c r="AA104" i="33"/>
  <c r="AA148" i="33"/>
  <c r="Z88" i="18"/>
  <c r="Z158" i="18"/>
  <c r="AA157" i="33"/>
  <c r="AA109" i="33"/>
  <c r="AA155" i="33"/>
  <c r="AA156" i="33"/>
  <c r="AA133" i="33"/>
  <c r="AA134" i="33"/>
  <c r="AA110" i="33"/>
  <c r="AA86" i="33"/>
  <c r="Z133" i="18"/>
  <c r="Z110" i="18"/>
  <c r="Z85" i="18"/>
  <c r="AJ128" i="18"/>
  <c r="AJ130" i="18"/>
  <c r="AJ131" i="18"/>
  <c r="AJ132" i="18"/>
  <c r="AJ151" i="18"/>
  <c r="AI127" i="18"/>
  <c r="AI133" i="18"/>
  <c r="AI135" i="18"/>
  <c r="AI150" i="18"/>
  <c r="AI152" i="18"/>
  <c r="AI153" i="18"/>
  <c r="AI154" i="18"/>
  <c r="AI87" i="18"/>
  <c r="AI80" i="18"/>
  <c r="AI86" i="18"/>
  <c r="AI88" i="18"/>
  <c r="AJ102" i="18"/>
  <c r="AI103" i="18"/>
  <c r="AI105" i="18"/>
  <c r="AI106" i="18"/>
  <c r="AI107" i="18"/>
  <c r="AJ108" i="18"/>
  <c r="AJ110" i="18"/>
  <c r="AK127" i="33"/>
  <c r="AK129" i="33"/>
  <c r="AK130" i="33"/>
  <c r="AK135" i="33"/>
  <c r="AJ150" i="33"/>
  <c r="AJ154" i="33"/>
  <c r="AJ155" i="33"/>
  <c r="AJ156" i="33"/>
  <c r="AJ81" i="33"/>
  <c r="AJ85" i="33"/>
  <c r="AJ86" i="33"/>
  <c r="AJ87" i="33"/>
  <c r="AE98" i="33"/>
  <c r="AJ106" i="33"/>
  <c r="AB126" i="53"/>
  <c r="AB127" i="53"/>
  <c r="AB128" i="53"/>
  <c r="AB129" i="53"/>
  <c r="AB130" i="53"/>
  <c r="AB131" i="53"/>
  <c r="AB132" i="53"/>
  <c r="AB133" i="53"/>
  <c r="AB134" i="53"/>
  <c r="AB135" i="53"/>
  <c r="AB136" i="53"/>
  <c r="AA126" i="53"/>
  <c r="AA127" i="53"/>
  <c r="AA128" i="53"/>
  <c r="AA129" i="53"/>
  <c r="AA130" i="53"/>
  <c r="AA131" i="53"/>
  <c r="AA132" i="53"/>
  <c r="AA133" i="53"/>
  <c r="AA134" i="53"/>
  <c r="AA135" i="53"/>
  <c r="AA136" i="53"/>
  <c r="AB124" i="53"/>
  <c r="AB125" i="53"/>
  <c r="AA124" i="53"/>
  <c r="AA125" i="53"/>
  <c r="AA148" i="53"/>
  <c r="AA149" i="53"/>
  <c r="AA150" i="53"/>
  <c r="AA151" i="53"/>
  <c r="AA152" i="53"/>
  <c r="AA153" i="53"/>
  <c r="AA154" i="53"/>
  <c r="AB148" i="53"/>
  <c r="AB149" i="53"/>
  <c r="AB150" i="53"/>
  <c r="AB151" i="53"/>
  <c r="AB152" i="53"/>
  <c r="AB153" i="53"/>
  <c r="AB154" i="53"/>
  <c r="AB146" i="53"/>
  <c r="AB147" i="53"/>
  <c r="AA146" i="53"/>
  <c r="AA147" i="53"/>
  <c r="X147" i="53"/>
  <c r="X148" i="53"/>
  <c r="X149" i="53"/>
  <c r="X150" i="53"/>
  <c r="X151" i="53"/>
  <c r="X152" i="53"/>
  <c r="X153" i="53"/>
  <c r="X154" i="53"/>
  <c r="W147" i="53"/>
  <c r="W148" i="53"/>
  <c r="Z148" i="53" s="1"/>
  <c r="W149" i="53"/>
  <c r="W150" i="53"/>
  <c r="Z150" i="53" s="1"/>
  <c r="W151" i="53"/>
  <c r="W152" i="53"/>
  <c r="Z152" i="53" s="1"/>
  <c r="W153" i="53"/>
  <c r="Z153" i="53" s="1"/>
  <c r="W154" i="53"/>
  <c r="Z154" i="53" s="1"/>
  <c r="X146" i="53"/>
  <c r="W146" i="53"/>
  <c r="W125" i="53"/>
  <c r="X125" i="53"/>
  <c r="W126" i="53"/>
  <c r="X126" i="53"/>
  <c r="W127" i="53"/>
  <c r="X127" i="53"/>
  <c r="W128" i="53"/>
  <c r="X128" i="53"/>
  <c r="W129" i="53"/>
  <c r="X129" i="53"/>
  <c r="W130" i="53"/>
  <c r="X130" i="53"/>
  <c r="W131" i="53"/>
  <c r="X131" i="53"/>
  <c r="W132" i="53"/>
  <c r="X132" i="53"/>
  <c r="W133" i="53"/>
  <c r="X133" i="53"/>
  <c r="W134" i="53"/>
  <c r="X134" i="53"/>
  <c r="W135" i="53"/>
  <c r="X135" i="53"/>
  <c r="W136" i="53"/>
  <c r="X136" i="53"/>
  <c r="X124" i="53"/>
  <c r="W124" i="53"/>
  <c r="DK159" i="53"/>
  <c r="CV159" i="53"/>
  <c r="CG159" i="53"/>
  <c r="BR159" i="53"/>
  <c r="BC159" i="53"/>
  <c r="AN159" i="53"/>
  <c r="AH159" i="53"/>
  <c r="S159" i="53"/>
  <c r="DU154" i="53"/>
  <c r="DT154" i="53"/>
  <c r="DS154" i="53"/>
  <c r="DR154" i="53"/>
  <c r="DQ154" i="53"/>
  <c r="DP154" i="53"/>
  <c r="DO154" i="53"/>
  <c r="DN154" i="53"/>
  <c r="DM154" i="53"/>
  <c r="DL154" i="53"/>
  <c r="DK154" i="53"/>
  <c r="DF154" i="53"/>
  <c r="DE154" i="53"/>
  <c r="DD154" i="53"/>
  <c r="DC154" i="53"/>
  <c r="DB154" i="53"/>
  <c r="DA154" i="53"/>
  <c r="CZ154" i="53"/>
  <c r="CY154" i="53"/>
  <c r="CX154" i="53"/>
  <c r="CW154" i="53"/>
  <c r="CV154" i="53"/>
  <c r="CG154" i="53"/>
  <c r="BR154" i="53"/>
  <c r="BC154" i="53"/>
  <c r="AN154" i="53"/>
  <c r="AJ154" i="53"/>
  <c r="AH154" i="53"/>
  <c r="AI154" i="53" s="1"/>
  <c r="T154" i="53"/>
  <c r="S154" i="53"/>
  <c r="DU153" i="53"/>
  <c r="DT153" i="53"/>
  <c r="DS153" i="53"/>
  <c r="DR153" i="53"/>
  <c r="DQ153" i="53"/>
  <c r="DP153" i="53"/>
  <c r="DO153" i="53"/>
  <c r="DN153" i="53"/>
  <c r="DM153" i="53"/>
  <c r="DL153" i="53"/>
  <c r="DK153" i="53"/>
  <c r="DF153" i="53"/>
  <c r="DE153" i="53"/>
  <c r="DD153" i="53"/>
  <c r="DC153" i="53"/>
  <c r="DB153" i="53"/>
  <c r="DA153" i="53"/>
  <c r="CZ153" i="53"/>
  <c r="CY153" i="53"/>
  <c r="CX153" i="53"/>
  <c r="CW153" i="53"/>
  <c r="CV153" i="53"/>
  <c r="CG153" i="53"/>
  <c r="BR153" i="53"/>
  <c r="BC153" i="53"/>
  <c r="AN153" i="53"/>
  <c r="AJ153" i="53"/>
  <c r="AH153" i="53"/>
  <c r="AI153" i="53" s="1"/>
  <c r="T153" i="53"/>
  <c r="S153" i="53"/>
  <c r="DU152" i="53"/>
  <c r="DT152" i="53"/>
  <c r="DS152" i="53"/>
  <c r="DR152" i="53"/>
  <c r="DQ152" i="53"/>
  <c r="DP152" i="53"/>
  <c r="DO152" i="53"/>
  <c r="DN152" i="53"/>
  <c r="DM152" i="53"/>
  <c r="DL152" i="53"/>
  <c r="DK152" i="53"/>
  <c r="DF152" i="53"/>
  <c r="DE152" i="53"/>
  <c r="DD152" i="53"/>
  <c r="DC152" i="53"/>
  <c r="DB152" i="53"/>
  <c r="DA152" i="53"/>
  <c r="CZ152" i="53"/>
  <c r="CY152" i="53"/>
  <c r="CX152" i="53"/>
  <c r="CW152" i="53"/>
  <c r="CV152" i="53"/>
  <c r="CG152" i="53"/>
  <c r="BR152" i="53"/>
  <c r="BC152" i="53"/>
  <c r="AN152" i="53"/>
  <c r="AJ152" i="53"/>
  <c r="AH152" i="53"/>
  <c r="AI152" i="53" s="1"/>
  <c r="S152" i="53"/>
  <c r="DU151" i="53"/>
  <c r="DT151" i="53"/>
  <c r="DS151" i="53"/>
  <c r="DR151" i="53"/>
  <c r="DQ151" i="53"/>
  <c r="DP151" i="53"/>
  <c r="DO151" i="53"/>
  <c r="DN151" i="53"/>
  <c r="DM151" i="53"/>
  <c r="DL151" i="53"/>
  <c r="DK151" i="53"/>
  <c r="DF151" i="53"/>
  <c r="DE151" i="53"/>
  <c r="DD151" i="53"/>
  <c r="DC151" i="53"/>
  <c r="DB151" i="53"/>
  <c r="DA151" i="53"/>
  <c r="CZ151" i="53"/>
  <c r="CY151" i="53"/>
  <c r="CX151" i="53"/>
  <c r="CW151" i="53"/>
  <c r="CV151" i="53"/>
  <c r="CG151" i="53"/>
  <c r="BR151" i="53"/>
  <c r="BC151" i="53"/>
  <c r="AN151" i="53"/>
  <c r="AH151" i="53"/>
  <c r="AJ151" i="53" s="1"/>
  <c r="S151" i="53"/>
  <c r="DV150" i="53"/>
  <c r="DU150" i="53"/>
  <c r="DT150" i="53"/>
  <c r="DS150" i="53"/>
  <c r="DR150" i="53"/>
  <c r="DQ150" i="53"/>
  <c r="DP150" i="53"/>
  <c r="DO150" i="53"/>
  <c r="DN150" i="53"/>
  <c r="DM150" i="53"/>
  <c r="DL150" i="53"/>
  <c r="DK150" i="53"/>
  <c r="DG150" i="53"/>
  <c r="DF150" i="53"/>
  <c r="DE150" i="53"/>
  <c r="DD150" i="53"/>
  <c r="DC150" i="53"/>
  <c r="DB150" i="53"/>
  <c r="DA150" i="53"/>
  <c r="CZ150" i="53"/>
  <c r="CY150" i="53"/>
  <c r="CX150" i="53"/>
  <c r="CW150" i="53"/>
  <c r="CV150" i="53"/>
  <c r="CG150" i="53"/>
  <c r="BR150" i="53"/>
  <c r="BC150" i="53"/>
  <c r="AN150" i="53"/>
  <c r="AH150" i="53"/>
  <c r="AI150" i="53" s="1"/>
  <c r="S150" i="53"/>
  <c r="DV149" i="53"/>
  <c r="DU149" i="53"/>
  <c r="DT149" i="53"/>
  <c r="DS149" i="53"/>
  <c r="DR149" i="53"/>
  <c r="DQ149" i="53"/>
  <c r="DP149" i="53"/>
  <c r="DO149" i="53"/>
  <c r="DN149" i="53"/>
  <c r="DM149" i="53"/>
  <c r="DL149" i="53"/>
  <c r="DK149" i="53"/>
  <c r="DG149" i="53"/>
  <c r="DF149" i="53"/>
  <c r="DE149" i="53"/>
  <c r="DD149" i="53"/>
  <c r="DC149" i="53"/>
  <c r="DB149" i="53"/>
  <c r="DA149" i="53"/>
  <c r="CZ149" i="53"/>
  <c r="CY149" i="53"/>
  <c r="CX149" i="53"/>
  <c r="CW149" i="53"/>
  <c r="CV149" i="53"/>
  <c r="CG149" i="53"/>
  <c r="BR149" i="53"/>
  <c r="BC149" i="53"/>
  <c r="AN149" i="53"/>
  <c r="AI149" i="53"/>
  <c r="AH149" i="53"/>
  <c r="AJ149" i="53" s="1"/>
  <c r="S149" i="53"/>
  <c r="DV148" i="53"/>
  <c r="DU148" i="53"/>
  <c r="DT148" i="53"/>
  <c r="DS148" i="53"/>
  <c r="DR148" i="53"/>
  <c r="DQ148" i="53"/>
  <c r="DP148" i="53"/>
  <c r="DO148" i="53"/>
  <c r="DN148" i="53"/>
  <c r="DM148" i="53"/>
  <c r="DL148" i="53"/>
  <c r="DK148" i="53"/>
  <c r="DG148" i="53"/>
  <c r="DF148" i="53"/>
  <c r="DE148" i="53"/>
  <c r="DD148" i="53"/>
  <c r="DC148" i="53"/>
  <c r="DB148" i="53"/>
  <c r="DA148" i="53"/>
  <c r="CZ148" i="53"/>
  <c r="CY148" i="53"/>
  <c r="CX148" i="53"/>
  <c r="CW148" i="53"/>
  <c r="CV148" i="53"/>
  <c r="CG148" i="53"/>
  <c r="BR148" i="53"/>
  <c r="BC148" i="53"/>
  <c r="AN148" i="53"/>
  <c r="AH148" i="53"/>
  <c r="AJ148" i="53" s="1"/>
  <c r="S148" i="53"/>
  <c r="DV147" i="53"/>
  <c r="DU147" i="53"/>
  <c r="DT147" i="53"/>
  <c r="DS147" i="53"/>
  <c r="DR147" i="53"/>
  <c r="DQ147" i="53"/>
  <c r="DP147" i="53"/>
  <c r="DO147" i="53"/>
  <c r="DN147" i="53"/>
  <c r="DM147" i="53"/>
  <c r="DL147" i="53"/>
  <c r="DK147" i="53"/>
  <c r="DG147" i="53"/>
  <c r="DF147" i="53"/>
  <c r="DE147" i="53"/>
  <c r="DD147" i="53"/>
  <c r="DC147" i="53"/>
  <c r="DB147" i="53"/>
  <c r="DA147" i="53"/>
  <c r="CZ147" i="53"/>
  <c r="CY147" i="53"/>
  <c r="CX147" i="53"/>
  <c r="CW147" i="53"/>
  <c r="CV147" i="53"/>
  <c r="CG147" i="53"/>
  <c r="BR147" i="53"/>
  <c r="BC147" i="53"/>
  <c r="AN147" i="53"/>
  <c r="AH147" i="53"/>
  <c r="AJ147" i="53" s="1"/>
  <c r="S147" i="53"/>
  <c r="DV146" i="53"/>
  <c r="DU146" i="53"/>
  <c r="DT146" i="53"/>
  <c r="DS146" i="53"/>
  <c r="DR146" i="53"/>
  <c r="DQ146" i="53"/>
  <c r="DP146" i="53"/>
  <c r="DO146" i="53"/>
  <c r="DN146" i="53"/>
  <c r="DM146" i="53"/>
  <c r="DL146" i="53"/>
  <c r="DK146" i="53"/>
  <c r="DG146" i="53"/>
  <c r="DF146" i="53"/>
  <c r="DE146" i="53"/>
  <c r="DD146" i="53"/>
  <c r="DC146" i="53"/>
  <c r="DB146" i="53"/>
  <c r="DA146" i="53"/>
  <c r="CZ146" i="53"/>
  <c r="CY146" i="53"/>
  <c r="CX146" i="53"/>
  <c r="CW146" i="53"/>
  <c r="CV146" i="53"/>
  <c r="CG146" i="53"/>
  <c r="BR146" i="53"/>
  <c r="BC146" i="53"/>
  <c r="AN146" i="53"/>
  <c r="AH146" i="53"/>
  <c r="AJ146" i="53" s="1"/>
  <c r="S146" i="53"/>
  <c r="DK145" i="53"/>
  <c r="CV145" i="53"/>
  <c r="CG145" i="53"/>
  <c r="BR145" i="53"/>
  <c r="BC145" i="53"/>
  <c r="AN145" i="53"/>
  <c r="AH145" i="53"/>
  <c r="S145" i="53"/>
  <c r="AB143" i="53"/>
  <c r="AA143" i="53"/>
  <c r="DJ142" i="53"/>
  <c r="CU142" i="53"/>
  <c r="CF142" i="53"/>
  <c r="BQ142" i="53"/>
  <c r="BB142" i="53"/>
  <c r="AM142" i="53"/>
  <c r="AG142" i="53"/>
  <c r="R142" i="53"/>
  <c r="DK137" i="53"/>
  <c r="CV137" i="53"/>
  <c r="CG137" i="53"/>
  <c r="BR137" i="53"/>
  <c r="BC137" i="53"/>
  <c r="AN137" i="53"/>
  <c r="AH137" i="53"/>
  <c r="S137" i="53"/>
  <c r="DT136" i="53"/>
  <c r="DS136" i="53"/>
  <c r="DR136" i="53"/>
  <c r="DQ136" i="53"/>
  <c r="DP136" i="53"/>
  <c r="DO136" i="53"/>
  <c r="DN136" i="53"/>
  <c r="DM136" i="53"/>
  <c r="DL136" i="53"/>
  <c r="DK136" i="53"/>
  <c r="DE136" i="53"/>
  <c r="DD136" i="53"/>
  <c r="DC136" i="53"/>
  <c r="DB136" i="53"/>
  <c r="DA136" i="53"/>
  <c r="CZ136" i="53"/>
  <c r="CY136" i="53"/>
  <c r="CX136" i="53"/>
  <c r="CW136" i="53"/>
  <c r="CV136" i="53"/>
  <c r="CG136" i="53"/>
  <c r="BR136" i="53"/>
  <c r="BC136" i="53"/>
  <c r="AN136" i="53"/>
  <c r="AH136" i="53"/>
  <c r="AJ136" i="53" s="1"/>
  <c r="S136" i="53"/>
  <c r="DT135" i="53"/>
  <c r="DS135" i="53"/>
  <c r="DR135" i="53"/>
  <c r="DQ135" i="53"/>
  <c r="DP135" i="53"/>
  <c r="DO135" i="53"/>
  <c r="DN135" i="53"/>
  <c r="DM135" i="53"/>
  <c r="DL135" i="53"/>
  <c r="DK135" i="53"/>
  <c r="DE135" i="53"/>
  <c r="DD135" i="53"/>
  <c r="DC135" i="53"/>
  <c r="DB135" i="53"/>
  <c r="DA135" i="53"/>
  <c r="CZ135" i="53"/>
  <c r="CY135" i="53"/>
  <c r="CX135" i="53"/>
  <c r="CW135" i="53"/>
  <c r="CV135" i="53"/>
  <c r="CG135" i="53"/>
  <c r="BR135" i="53"/>
  <c r="BC135" i="53"/>
  <c r="AN135" i="53"/>
  <c r="AH135" i="53"/>
  <c r="AJ135" i="53" s="1"/>
  <c r="S135" i="53"/>
  <c r="DT134" i="53"/>
  <c r="DS134" i="53"/>
  <c r="DR134" i="53"/>
  <c r="DQ134" i="53"/>
  <c r="DP134" i="53"/>
  <c r="DO134" i="53"/>
  <c r="DN134" i="53"/>
  <c r="DM134" i="53"/>
  <c r="DL134" i="53"/>
  <c r="DK134" i="53"/>
  <c r="DE134" i="53"/>
  <c r="DD134" i="53"/>
  <c r="DC134" i="53"/>
  <c r="DB134" i="53"/>
  <c r="DA134" i="53"/>
  <c r="CZ134" i="53"/>
  <c r="CY134" i="53"/>
  <c r="CX134" i="53"/>
  <c r="CW134" i="53"/>
  <c r="CV134" i="53"/>
  <c r="CG134" i="53"/>
  <c r="BR134" i="53"/>
  <c r="BC134" i="53"/>
  <c r="AN134" i="53"/>
  <c r="AH134" i="53"/>
  <c r="S134" i="53"/>
  <c r="DU133" i="53"/>
  <c r="DT133" i="53"/>
  <c r="DS133" i="53"/>
  <c r="DR133" i="53"/>
  <c r="DQ133" i="53"/>
  <c r="DP133" i="53"/>
  <c r="DO133" i="53"/>
  <c r="DN133" i="53"/>
  <c r="DM133" i="53"/>
  <c r="DL133" i="53"/>
  <c r="DK133" i="53"/>
  <c r="DF133" i="53"/>
  <c r="DE133" i="53"/>
  <c r="DD133" i="53"/>
  <c r="DC133" i="53"/>
  <c r="DB133" i="53"/>
  <c r="DA133" i="53"/>
  <c r="CZ133" i="53"/>
  <c r="CY133" i="53"/>
  <c r="CX133" i="53"/>
  <c r="CW133" i="53"/>
  <c r="CV133" i="53"/>
  <c r="CG133" i="53"/>
  <c r="BR133" i="53"/>
  <c r="BC133" i="53"/>
  <c r="AN133" i="53"/>
  <c r="AH133" i="53"/>
  <c r="AJ133" i="53" s="1"/>
  <c r="S133" i="53"/>
  <c r="DU132" i="53"/>
  <c r="DT132" i="53"/>
  <c r="DS132" i="53"/>
  <c r="DR132" i="53"/>
  <c r="DQ132" i="53"/>
  <c r="DP132" i="53"/>
  <c r="DO132" i="53"/>
  <c r="DN132" i="53"/>
  <c r="DM132" i="53"/>
  <c r="DL132" i="53"/>
  <c r="DK132" i="53"/>
  <c r="DF132" i="53"/>
  <c r="DE132" i="53"/>
  <c r="DD132" i="53"/>
  <c r="DC132" i="53"/>
  <c r="DB132" i="53"/>
  <c r="DA132" i="53"/>
  <c r="CZ132" i="53"/>
  <c r="CY132" i="53"/>
  <c r="CX132" i="53"/>
  <c r="CW132" i="53"/>
  <c r="CV132" i="53"/>
  <c r="CG132" i="53"/>
  <c r="BR132" i="53"/>
  <c r="BC132" i="53"/>
  <c r="AN132" i="53"/>
  <c r="AJ132" i="53"/>
  <c r="AH132" i="53"/>
  <c r="AI132" i="53" s="1"/>
  <c r="S132" i="53"/>
  <c r="T132" i="53" s="1"/>
  <c r="DU131" i="53"/>
  <c r="DT131" i="53"/>
  <c r="DS131" i="53"/>
  <c r="DR131" i="53"/>
  <c r="DQ131" i="53"/>
  <c r="DP131" i="53"/>
  <c r="DO131" i="53"/>
  <c r="DN131" i="53"/>
  <c r="DM131" i="53"/>
  <c r="DL131" i="53"/>
  <c r="DK131" i="53"/>
  <c r="DF131" i="53"/>
  <c r="DE131" i="53"/>
  <c r="DD131" i="53"/>
  <c r="DC131" i="53"/>
  <c r="DB131" i="53"/>
  <c r="DA131" i="53"/>
  <c r="CZ131" i="53"/>
  <c r="CY131" i="53"/>
  <c r="CX131" i="53"/>
  <c r="CW131" i="53"/>
  <c r="CV131" i="53"/>
  <c r="CG131" i="53"/>
  <c r="BR131" i="53"/>
  <c r="BC131" i="53"/>
  <c r="AN131" i="53"/>
  <c r="AH131" i="53"/>
  <c r="AJ131" i="53" s="1"/>
  <c r="S131" i="53"/>
  <c r="T131" i="53" s="1"/>
  <c r="DU130" i="53"/>
  <c r="DT130" i="53"/>
  <c r="DS130" i="53"/>
  <c r="DR130" i="53"/>
  <c r="DQ130" i="53"/>
  <c r="DP130" i="53"/>
  <c r="DO130" i="53"/>
  <c r="DN130" i="53"/>
  <c r="DM130" i="53"/>
  <c r="DL130" i="53"/>
  <c r="DK130" i="53"/>
  <c r="DF130" i="53"/>
  <c r="DE130" i="53"/>
  <c r="DD130" i="53"/>
  <c r="DC130" i="53"/>
  <c r="DB130" i="53"/>
  <c r="DA130" i="53"/>
  <c r="CZ130" i="53"/>
  <c r="CY130" i="53"/>
  <c r="CX130" i="53"/>
  <c r="CW130" i="53"/>
  <c r="CV130" i="53"/>
  <c r="CG130" i="53"/>
  <c r="BR130" i="53"/>
  <c r="BC130" i="53"/>
  <c r="AN130" i="53"/>
  <c r="AH130" i="53"/>
  <c r="AJ130" i="53" s="1"/>
  <c r="S130" i="53"/>
  <c r="DU129" i="53"/>
  <c r="DT129" i="53"/>
  <c r="DS129" i="53"/>
  <c r="DR129" i="53"/>
  <c r="DQ129" i="53"/>
  <c r="DP129" i="53"/>
  <c r="DO129" i="53"/>
  <c r="DN129" i="53"/>
  <c r="DM129" i="53"/>
  <c r="DL129" i="53"/>
  <c r="DK129" i="53"/>
  <c r="DF129" i="53"/>
  <c r="DE129" i="53"/>
  <c r="DD129" i="53"/>
  <c r="DC129" i="53"/>
  <c r="DB129" i="53"/>
  <c r="DA129" i="53"/>
  <c r="CZ129" i="53"/>
  <c r="CY129" i="53"/>
  <c r="CX129" i="53"/>
  <c r="CW129" i="53"/>
  <c r="CV129" i="53"/>
  <c r="CG129" i="53"/>
  <c r="BR129" i="53"/>
  <c r="BC129" i="53"/>
  <c r="AN129" i="53"/>
  <c r="AH129" i="53"/>
  <c r="S129" i="53"/>
  <c r="DV128" i="53"/>
  <c r="DU128" i="53"/>
  <c r="DT128" i="53"/>
  <c r="DS128" i="53"/>
  <c r="DR128" i="53"/>
  <c r="DQ128" i="53"/>
  <c r="DP128" i="53"/>
  <c r="DO128" i="53"/>
  <c r="DN128" i="53"/>
  <c r="DM128" i="53"/>
  <c r="DL128" i="53"/>
  <c r="DK128" i="53"/>
  <c r="DG128" i="53"/>
  <c r="DF128" i="53"/>
  <c r="DE128" i="53"/>
  <c r="DD128" i="53"/>
  <c r="DC128" i="53"/>
  <c r="DB128" i="53"/>
  <c r="DA128" i="53"/>
  <c r="CZ128" i="53"/>
  <c r="CY128" i="53"/>
  <c r="CX128" i="53"/>
  <c r="CW128" i="53"/>
  <c r="CV128" i="53"/>
  <c r="CG128" i="53"/>
  <c r="BR128" i="53"/>
  <c r="BC128" i="53"/>
  <c r="AN128" i="53"/>
  <c r="AH128" i="53"/>
  <c r="S128" i="53"/>
  <c r="DV127" i="53"/>
  <c r="DU127" i="53"/>
  <c r="DT127" i="53"/>
  <c r="DS127" i="53"/>
  <c r="DR127" i="53"/>
  <c r="DQ127" i="53"/>
  <c r="DP127" i="53"/>
  <c r="DO127" i="53"/>
  <c r="DN127" i="53"/>
  <c r="DM127" i="53"/>
  <c r="DL127" i="53"/>
  <c r="DK127" i="53"/>
  <c r="DG127" i="53"/>
  <c r="DF127" i="53"/>
  <c r="DE127" i="53"/>
  <c r="DD127" i="53"/>
  <c r="DC127" i="53"/>
  <c r="DB127" i="53"/>
  <c r="DA127" i="53"/>
  <c r="CZ127" i="53"/>
  <c r="CY127" i="53"/>
  <c r="CX127" i="53"/>
  <c r="CW127" i="53"/>
  <c r="CV127" i="53"/>
  <c r="CG127" i="53"/>
  <c r="BR127" i="53"/>
  <c r="BC127" i="53"/>
  <c r="AN127" i="53"/>
  <c r="AH127" i="53"/>
  <c r="AJ127" i="53" s="1"/>
  <c r="S127" i="53"/>
  <c r="DV126" i="53"/>
  <c r="DU126" i="53"/>
  <c r="DT126" i="53"/>
  <c r="DS126" i="53"/>
  <c r="DR126" i="53"/>
  <c r="DQ126" i="53"/>
  <c r="DP126" i="53"/>
  <c r="DO126" i="53"/>
  <c r="DN126" i="53"/>
  <c r="DM126" i="53"/>
  <c r="DL126" i="53"/>
  <c r="DK126" i="53"/>
  <c r="DG126" i="53"/>
  <c r="DF126" i="53"/>
  <c r="DE126" i="53"/>
  <c r="DD126" i="53"/>
  <c r="DC126" i="53"/>
  <c r="DB126" i="53"/>
  <c r="DA126" i="53"/>
  <c r="CZ126" i="53"/>
  <c r="CY126" i="53"/>
  <c r="CX126" i="53"/>
  <c r="CW126" i="53"/>
  <c r="CV126" i="53"/>
  <c r="CG126" i="53"/>
  <c r="BR126" i="53"/>
  <c r="BC126" i="53"/>
  <c r="AN126" i="53"/>
  <c r="AH126" i="53"/>
  <c r="AJ126" i="53" s="1"/>
  <c r="S126" i="53"/>
  <c r="DV125" i="53"/>
  <c r="DU125" i="53"/>
  <c r="DT125" i="53"/>
  <c r="DS125" i="53"/>
  <c r="DR125" i="53"/>
  <c r="DQ125" i="53"/>
  <c r="DP125" i="53"/>
  <c r="DO125" i="53"/>
  <c r="DN125" i="53"/>
  <c r="DM125" i="53"/>
  <c r="DL125" i="53"/>
  <c r="DK125" i="53"/>
  <c r="DG125" i="53"/>
  <c r="DF125" i="53"/>
  <c r="DE125" i="53"/>
  <c r="DD125" i="53"/>
  <c r="DC125" i="53"/>
  <c r="DB125" i="53"/>
  <c r="DA125" i="53"/>
  <c r="CZ125" i="53"/>
  <c r="CY125" i="53"/>
  <c r="CX125" i="53"/>
  <c r="CW125" i="53"/>
  <c r="CV125" i="53"/>
  <c r="CG125" i="53"/>
  <c r="BR125" i="53"/>
  <c r="BC125" i="53"/>
  <c r="AN125" i="53"/>
  <c r="AH125" i="53"/>
  <c r="AJ125" i="53" s="1"/>
  <c r="S125" i="53"/>
  <c r="DV124" i="53"/>
  <c r="DU124" i="53"/>
  <c r="DT124" i="53"/>
  <c r="DS124" i="53"/>
  <c r="DR124" i="53"/>
  <c r="DQ124" i="53"/>
  <c r="DP124" i="53"/>
  <c r="DO124" i="53"/>
  <c r="DN124" i="53"/>
  <c r="DM124" i="53"/>
  <c r="DL124" i="53"/>
  <c r="DK124" i="53"/>
  <c r="DG124" i="53"/>
  <c r="DF124" i="53"/>
  <c r="DE124" i="53"/>
  <c r="DD124" i="53"/>
  <c r="DC124" i="53"/>
  <c r="DB124" i="53"/>
  <c r="DA124" i="53"/>
  <c r="CZ124" i="53"/>
  <c r="CY124" i="53"/>
  <c r="CX124" i="53"/>
  <c r="CW124" i="53"/>
  <c r="CV124" i="53"/>
  <c r="CG124" i="53"/>
  <c r="BR124" i="53"/>
  <c r="BC124" i="53"/>
  <c r="AN124" i="53"/>
  <c r="AH124" i="53"/>
  <c r="AJ124" i="53" s="1"/>
  <c r="S124" i="53"/>
  <c r="DK123" i="53"/>
  <c r="CV123" i="53"/>
  <c r="CG123" i="53"/>
  <c r="BR123" i="53"/>
  <c r="BC123" i="53"/>
  <c r="AN123" i="53"/>
  <c r="AH123" i="53"/>
  <c r="AD123" i="53"/>
  <c r="AD145" i="53" s="1"/>
  <c r="S123" i="53"/>
  <c r="DJ120" i="53"/>
  <c r="CU120" i="53"/>
  <c r="CF120" i="53"/>
  <c r="BQ120" i="53"/>
  <c r="BB120" i="53"/>
  <c r="AM120" i="53"/>
  <c r="AG120" i="53"/>
  <c r="R120" i="53"/>
  <c r="AB100" i="53"/>
  <c r="AB101" i="53"/>
  <c r="AB102" i="53"/>
  <c r="AB103" i="53"/>
  <c r="AB104" i="53"/>
  <c r="AB105" i="53"/>
  <c r="AB106" i="53"/>
  <c r="AB99" i="53"/>
  <c r="AA100" i="53"/>
  <c r="AA101" i="53"/>
  <c r="AA102" i="53"/>
  <c r="AA103" i="53"/>
  <c r="AA104" i="53"/>
  <c r="AA105" i="53"/>
  <c r="AA106" i="53"/>
  <c r="AA99" i="53"/>
  <c r="AA79" i="53"/>
  <c r="AA80" i="53"/>
  <c r="AA81" i="53"/>
  <c r="AA82" i="53"/>
  <c r="AA83" i="53"/>
  <c r="AA84" i="53"/>
  <c r="AA85" i="53"/>
  <c r="AA86" i="53"/>
  <c r="AA87" i="53"/>
  <c r="AA88" i="53"/>
  <c r="AA89" i="53"/>
  <c r="AB79" i="53"/>
  <c r="AB80" i="53"/>
  <c r="AB81" i="53"/>
  <c r="AB82" i="53"/>
  <c r="AB83" i="53"/>
  <c r="AB84" i="53"/>
  <c r="AB85" i="53"/>
  <c r="AB86" i="53"/>
  <c r="AB87" i="53"/>
  <c r="AB88" i="53"/>
  <c r="AB89" i="53"/>
  <c r="AB77" i="53"/>
  <c r="AA77" i="53"/>
  <c r="AB78" i="53"/>
  <c r="AA78" i="53"/>
  <c r="X101" i="53"/>
  <c r="X102" i="53"/>
  <c r="X103" i="53"/>
  <c r="X104" i="53"/>
  <c r="X105" i="53"/>
  <c r="X106" i="53"/>
  <c r="W101" i="53"/>
  <c r="W102" i="53"/>
  <c r="W103" i="53"/>
  <c r="W104" i="53"/>
  <c r="W105" i="53"/>
  <c r="W106" i="53"/>
  <c r="W99" i="53"/>
  <c r="X99" i="53"/>
  <c r="X100" i="53"/>
  <c r="W100" i="53"/>
  <c r="W79" i="53"/>
  <c r="W80" i="53"/>
  <c r="W81" i="53"/>
  <c r="W82" i="53"/>
  <c r="W83" i="53"/>
  <c r="W84" i="53"/>
  <c r="W86" i="53"/>
  <c r="W87" i="53"/>
  <c r="W88" i="53"/>
  <c r="W89" i="53"/>
  <c r="X79" i="53"/>
  <c r="X80" i="53"/>
  <c r="X81" i="53"/>
  <c r="X82" i="53"/>
  <c r="X83" i="53"/>
  <c r="X84" i="53"/>
  <c r="X85" i="53"/>
  <c r="X86" i="53"/>
  <c r="X87" i="53"/>
  <c r="X88" i="53"/>
  <c r="X89" i="53"/>
  <c r="X77" i="53"/>
  <c r="W77" i="53"/>
  <c r="X78" i="53"/>
  <c r="W78" i="53"/>
  <c r="DK112" i="53"/>
  <c r="CV112" i="53"/>
  <c r="CG112" i="53"/>
  <c r="BR112" i="53"/>
  <c r="BC112" i="53"/>
  <c r="AN112" i="53"/>
  <c r="AH112" i="53"/>
  <c r="S112" i="53"/>
  <c r="DU106" i="53"/>
  <c r="DT106" i="53"/>
  <c r="DS106" i="53"/>
  <c r="DR106" i="53"/>
  <c r="DQ106" i="53"/>
  <c r="DP106" i="53"/>
  <c r="DO106" i="53"/>
  <c r="DN106" i="53"/>
  <c r="DM106" i="53"/>
  <c r="DL106" i="53"/>
  <c r="DK106" i="53"/>
  <c r="DF106" i="53"/>
  <c r="DE106" i="53"/>
  <c r="DD106" i="53"/>
  <c r="DC106" i="53"/>
  <c r="DB106" i="53"/>
  <c r="DA106" i="53"/>
  <c r="CZ106" i="53"/>
  <c r="CY106" i="53"/>
  <c r="CX106" i="53"/>
  <c r="CW106" i="53"/>
  <c r="CV106" i="53"/>
  <c r="CG106" i="53"/>
  <c r="BR106" i="53"/>
  <c r="BC106" i="53"/>
  <c r="AN106" i="53"/>
  <c r="AH106" i="53"/>
  <c r="AI106" i="53" s="1"/>
  <c r="S106" i="53"/>
  <c r="T106" i="53" s="1"/>
  <c r="DU105" i="53"/>
  <c r="DT105" i="53"/>
  <c r="DS105" i="53"/>
  <c r="DR105" i="53"/>
  <c r="DQ105" i="53"/>
  <c r="DP105" i="53"/>
  <c r="DO105" i="53"/>
  <c r="DN105" i="53"/>
  <c r="DM105" i="53"/>
  <c r="DL105" i="53"/>
  <c r="DK105" i="53"/>
  <c r="DF105" i="53"/>
  <c r="DE105" i="53"/>
  <c r="DD105" i="53"/>
  <c r="DC105" i="53"/>
  <c r="DB105" i="53"/>
  <c r="DA105" i="53"/>
  <c r="CZ105" i="53"/>
  <c r="CY105" i="53"/>
  <c r="CX105" i="53"/>
  <c r="CW105" i="53"/>
  <c r="CV105" i="53"/>
  <c r="CG105" i="53"/>
  <c r="BR105" i="53"/>
  <c r="BC105" i="53"/>
  <c r="AN105" i="53"/>
  <c r="AH105" i="53"/>
  <c r="AI105" i="53" s="1"/>
  <c r="S105" i="53"/>
  <c r="DU104" i="53"/>
  <c r="DT104" i="53"/>
  <c r="DS104" i="53"/>
  <c r="DR104" i="53"/>
  <c r="DQ104" i="53"/>
  <c r="DP104" i="53"/>
  <c r="DO104" i="53"/>
  <c r="DN104" i="53"/>
  <c r="DM104" i="53"/>
  <c r="DL104" i="53"/>
  <c r="DK104" i="53"/>
  <c r="DF104" i="53"/>
  <c r="DE104" i="53"/>
  <c r="DD104" i="53"/>
  <c r="DC104" i="53"/>
  <c r="DB104" i="53"/>
  <c r="DA104" i="53"/>
  <c r="CZ104" i="53"/>
  <c r="CY104" i="53"/>
  <c r="CX104" i="53"/>
  <c r="CW104" i="53"/>
  <c r="CV104" i="53"/>
  <c r="CG104" i="53"/>
  <c r="BR104" i="53"/>
  <c r="BC104" i="53"/>
  <c r="AN104" i="53"/>
  <c r="AH104" i="53"/>
  <c r="AI104" i="53" s="1"/>
  <c r="S104" i="53"/>
  <c r="DV103" i="53"/>
  <c r="DU103" i="53"/>
  <c r="DT103" i="53"/>
  <c r="DS103" i="53"/>
  <c r="DR103" i="53"/>
  <c r="DQ103" i="53"/>
  <c r="DP103" i="53"/>
  <c r="DO103" i="53"/>
  <c r="DN103" i="53"/>
  <c r="DM103" i="53"/>
  <c r="DL103" i="53"/>
  <c r="DK103" i="53"/>
  <c r="DG103" i="53"/>
  <c r="DF103" i="53"/>
  <c r="DE103" i="53"/>
  <c r="DD103" i="53"/>
  <c r="DC103" i="53"/>
  <c r="DB103" i="53"/>
  <c r="DA103" i="53"/>
  <c r="CZ103" i="53"/>
  <c r="CY103" i="53"/>
  <c r="CX103" i="53"/>
  <c r="CW103" i="53"/>
  <c r="CV103" i="53"/>
  <c r="CG103" i="53"/>
  <c r="BR103" i="53"/>
  <c r="BC103" i="53"/>
  <c r="AN103" i="53"/>
  <c r="AJ103" i="53"/>
  <c r="AH103" i="53"/>
  <c r="AI103" i="53" s="1"/>
  <c r="S103" i="53"/>
  <c r="DV102" i="53"/>
  <c r="DU102" i="53"/>
  <c r="DT102" i="53"/>
  <c r="DS102" i="53"/>
  <c r="DR102" i="53"/>
  <c r="DQ102" i="53"/>
  <c r="DP102" i="53"/>
  <c r="DO102" i="53"/>
  <c r="DN102" i="53"/>
  <c r="DM102" i="53"/>
  <c r="DL102" i="53"/>
  <c r="DK102" i="53"/>
  <c r="DG102" i="53"/>
  <c r="DF102" i="53"/>
  <c r="DE102" i="53"/>
  <c r="DD102" i="53"/>
  <c r="DC102" i="53"/>
  <c r="DB102" i="53"/>
  <c r="DA102" i="53"/>
  <c r="CZ102" i="53"/>
  <c r="CY102" i="53"/>
  <c r="CX102" i="53"/>
  <c r="CW102" i="53"/>
  <c r="CV102" i="53"/>
  <c r="CG102" i="53"/>
  <c r="BR102" i="53"/>
  <c r="BC102" i="53"/>
  <c r="AN102" i="53"/>
  <c r="AH102" i="53"/>
  <c r="AI102" i="53" s="1"/>
  <c r="S102" i="53"/>
  <c r="DV101" i="53"/>
  <c r="DU101" i="53"/>
  <c r="DT101" i="53"/>
  <c r="DS101" i="53"/>
  <c r="DR101" i="53"/>
  <c r="DQ101" i="53"/>
  <c r="DP101" i="53"/>
  <c r="DO101" i="53"/>
  <c r="DN101" i="53"/>
  <c r="DM101" i="53"/>
  <c r="DL101" i="53"/>
  <c r="DK101" i="53"/>
  <c r="DG101" i="53"/>
  <c r="DF101" i="53"/>
  <c r="DE101" i="53"/>
  <c r="DD101" i="53"/>
  <c r="DC101" i="53"/>
  <c r="DB101" i="53"/>
  <c r="DA101" i="53"/>
  <c r="CZ101" i="53"/>
  <c r="CY101" i="53"/>
  <c r="CX101" i="53"/>
  <c r="CW101" i="53"/>
  <c r="CV101" i="53"/>
  <c r="CG101" i="53"/>
  <c r="BR101" i="53"/>
  <c r="BC101" i="53"/>
  <c r="AN101" i="53"/>
  <c r="AH101" i="53"/>
  <c r="AJ101" i="53" s="1"/>
  <c r="S101" i="53"/>
  <c r="DV100" i="53"/>
  <c r="DU100" i="53"/>
  <c r="DT100" i="53"/>
  <c r="DS100" i="53"/>
  <c r="DR100" i="53"/>
  <c r="DQ100" i="53"/>
  <c r="DP100" i="53"/>
  <c r="DO100" i="53"/>
  <c r="DN100" i="53"/>
  <c r="DM100" i="53"/>
  <c r="DL100" i="53"/>
  <c r="DK100" i="53"/>
  <c r="DG100" i="53"/>
  <c r="DF100" i="53"/>
  <c r="DE100" i="53"/>
  <c r="DD100" i="53"/>
  <c r="DC100" i="53"/>
  <c r="DB100" i="53"/>
  <c r="DA100" i="53"/>
  <c r="CZ100" i="53"/>
  <c r="CY100" i="53"/>
  <c r="CX100" i="53"/>
  <c r="CW100" i="53"/>
  <c r="CV100" i="53"/>
  <c r="CG100" i="53"/>
  <c r="BR100" i="53"/>
  <c r="BC100" i="53"/>
  <c r="AN100" i="53"/>
  <c r="AJ100" i="53"/>
  <c r="AH100" i="53"/>
  <c r="S100" i="53"/>
  <c r="DV99" i="53"/>
  <c r="DU99" i="53"/>
  <c r="DT99" i="53"/>
  <c r="DS99" i="53"/>
  <c r="DR99" i="53"/>
  <c r="DQ99" i="53"/>
  <c r="DP99" i="53"/>
  <c r="DO99" i="53"/>
  <c r="DN99" i="53"/>
  <c r="DM99" i="53"/>
  <c r="DL99" i="53"/>
  <c r="DK99" i="53"/>
  <c r="DG99" i="53"/>
  <c r="DF99" i="53"/>
  <c r="DE99" i="53"/>
  <c r="DD99" i="53"/>
  <c r="DC99" i="53"/>
  <c r="DB99" i="53"/>
  <c r="DA99" i="53"/>
  <c r="CZ99" i="53"/>
  <c r="CY99" i="53"/>
  <c r="CX99" i="53"/>
  <c r="CW99" i="53"/>
  <c r="CV99" i="53"/>
  <c r="CG99" i="53"/>
  <c r="BR99" i="53"/>
  <c r="BC99" i="53"/>
  <c r="AN99" i="53"/>
  <c r="AH99" i="53"/>
  <c r="AJ99" i="53" s="1"/>
  <c r="S99" i="53"/>
  <c r="DK98" i="53"/>
  <c r="CV98" i="53"/>
  <c r="CG98" i="53"/>
  <c r="BR98" i="53"/>
  <c r="BC98" i="53"/>
  <c r="AN98" i="53"/>
  <c r="AH98" i="53"/>
  <c r="S98" i="53"/>
  <c r="AB96" i="53"/>
  <c r="AA96" i="53"/>
  <c r="DJ95" i="53"/>
  <c r="CU95" i="53"/>
  <c r="CF95" i="53"/>
  <c r="BQ95" i="53"/>
  <c r="BB95" i="53"/>
  <c r="AM95" i="53"/>
  <c r="AG95" i="53"/>
  <c r="R95" i="53"/>
  <c r="DK90" i="53"/>
  <c r="CV90" i="53"/>
  <c r="CG90" i="53"/>
  <c r="BR90" i="53"/>
  <c r="BC90" i="53"/>
  <c r="AN90" i="53"/>
  <c r="AH90" i="53"/>
  <c r="S90" i="53"/>
  <c r="DT89" i="53"/>
  <c r="DS89" i="53"/>
  <c r="DR89" i="53"/>
  <c r="DQ89" i="53"/>
  <c r="DP89" i="53"/>
  <c r="DO89" i="53"/>
  <c r="DN89" i="53"/>
  <c r="DM89" i="53"/>
  <c r="DL89" i="53"/>
  <c r="DK89" i="53"/>
  <c r="DE89" i="53"/>
  <c r="DD89" i="53"/>
  <c r="DC89" i="53"/>
  <c r="DB89" i="53"/>
  <c r="DA89" i="53"/>
  <c r="CZ89" i="53"/>
  <c r="CY89" i="53"/>
  <c r="CX89" i="53"/>
  <c r="CW89" i="53"/>
  <c r="CV89" i="53"/>
  <c r="CG89" i="53"/>
  <c r="BR89" i="53"/>
  <c r="BC89" i="53"/>
  <c r="AN89" i="53"/>
  <c r="AH89" i="53"/>
  <c r="AJ89" i="53" s="1"/>
  <c r="S89" i="53"/>
  <c r="DT88" i="53"/>
  <c r="DS88" i="53"/>
  <c r="DR88" i="53"/>
  <c r="DQ88" i="53"/>
  <c r="DP88" i="53"/>
  <c r="DO88" i="53"/>
  <c r="DN88" i="53"/>
  <c r="DM88" i="53"/>
  <c r="DL88" i="53"/>
  <c r="DK88" i="53"/>
  <c r="DE88" i="53"/>
  <c r="DD88" i="53"/>
  <c r="DC88" i="53"/>
  <c r="DB88" i="53"/>
  <c r="DA88" i="53"/>
  <c r="CZ88" i="53"/>
  <c r="CY88" i="53"/>
  <c r="CX88" i="53"/>
  <c r="CW88" i="53"/>
  <c r="CV88" i="53"/>
  <c r="CG88" i="53"/>
  <c r="BR88" i="53"/>
  <c r="BC88" i="53"/>
  <c r="AN88" i="53"/>
  <c r="AH88" i="53"/>
  <c r="AJ88" i="53" s="1"/>
  <c r="S88" i="53"/>
  <c r="DT87" i="53"/>
  <c r="DS87" i="53"/>
  <c r="DR87" i="53"/>
  <c r="DQ87" i="53"/>
  <c r="DP87" i="53"/>
  <c r="DO87" i="53"/>
  <c r="DN87" i="53"/>
  <c r="DM87" i="53"/>
  <c r="DL87" i="53"/>
  <c r="DK87" i="53"/>
  <c r="DE87" i="53"/>
  <c r="DD87" i="53"/>
  <c r="DC87" i="53"/>
  <c r="DB87" i="53"/>
  <c r="DA87" i="53"/>
  <c r="CZ87" i="53"/>
  <c r="CY87" i="53"/>
  <c r="CX87" i="53"/>
  <c r="CW87" i="53"/>
  <c r="CV87" i="53"/>
  <c r="CG87" i="53"/>
  <c r="BR87" i="53"/>
  <c r="BC87" i="53"/>
  <c r="AN87" i="53"/>
  <c r="AH87" i="53"/>
  <c r="AI87" i="53" s="1"/>
  <c r="S87" i="53"/>
  <c r="DU86" i="53"/>
  <c r="DT86" i="53"/>
  <c r="DS86" i="53"/>
  <c r="DR86" i="53"/>
  <c r="DQ86" i="53"/>
  <c r="DP86" i="53"/>
  <c r="DO86" i="53"/>
  <c r="DN86" i="53"/>
  <c r="DM86" i="53"/>
  <c r="DL86" i="53"/>
  <c r="DK86" i="53"/>
  <c r="DF86" i="53"/>
  <c r="DE86" i="53"/>
  <c r="DD86" i="53"/>
  <c r="DC86" i="53"/>
  <c r="DB86" i="53"/>
  <c r="DA86" i="53"/>
  <c r="CZ86" i="53"/>
  <c r="CY86" i="53"/>
  <c r="CX86" i="53"/>
  <c r="CW86" i="53"/>
  <c r="CV86" i="53"/>
  <c r="CG86" i="53"/>
  <c r="BR86" i="53"/>
  <c r="BC86" i="53"/>
  <c r="AN86" i="53"/>
  <c r="AH86" i="53"/>
  <c r="AJ86" i="53" s="1"/>
  <c r="S86" i="53"/>
  <c r="DU85" i="53"/>
  <c r="DT85" i="53"/>
  <c r="DS85" i="53"/>
  <c r="DR85" i="53"/>
  <c r="DQ85" i="53"/>
  <c r="DP85" i="53"/>
  <c r="DO85" i="53"/>
  <c r="DN85" i="53"/>
  <c r="DM85" i="53"/>
  <c r="DL85" i="53"/>
  <c r="DK85" i="53"/>
  <c r="DF85" i="53"/>
  <c r="DE85" i="53"/>
  <c r="DD85" i="53"/>
  <c r="DC85" i="53"/>
  <c r="DB85" i="53"/>
  <c r="DA85" i="53"/>
  <c r="CZ85" i="53"/>
  <c r="CY85" i="53"/>
  <c r="CX85" i="53"/>
  <c r="CW85" i="53"/>
  <c r="CV85" i="53"/>
  <c r="CG85" i="53"/>
  <c r="BR85" i="53"/>
  <c r="BC85" i="53"/>
  <c r="AN85" i="53"/>
  <c r="AJ85" i="53"/>
  <c r="AH85" i="53"/>
  <c r="AI85" i="53" s="1"/>
  <c r="S85" i="53"/>
  <c r="T85" i="53" s="1"/>
  <c r="DU84" i="53"/>
  <c r="DT84" i="53"/>
  <c r="DS84" i="53"/>
  <c r="DR84" i="53"/>
  <c r="DQ84" i="53"/>
  <c r="DP84" i="53"/>
  <c r="DO84" i="53"/>
  <c r="DN84" i="53"/>
  <c r="DM84" i="53"/>
  <c r="DL84" i="53"/>
  <c r="DK84" i="53"/>
  <c r="DF84" i="53"/>
  <c r="DE84" i="53"/>
  <c r="DD84" i="53"/>
  <c r="DC84" i="53"/>
  <c r="DB84" i="53"/>
  <c r="DA84" i="53"/>
  <c r="CZ84" i="53"/>
  <c r="CY84" i="53"/>
  <c r="CX84" i="53"/>
  <c r="CW84" i="53"/>
  <c r="CV84" i="53"/>
  <c r="CG84" i="53"/>
  <c r="BR84" i="53"/>
  <c r="BC84" i="53"/>
  <c r="AN84" i="53"/>
  <c r="AH84" i="53"/>
  <c r="S84" i="53"/>
  <c r="T84" i="53" s="1"/>
  <c r="DU83" i="53"/>
  <c r="DT83" i="53"/>
  <c r="DS83" i="53"/>
  <c r="DR83" i="53"/>
  <c r="DQ83" i="53"/>
  <c r="DP83" i="53"/>
  <c r="DO83" i="53"/>
  <c r="DN83" i="53"/>
  <c r="DM83" i="53"/>
  <c r="DL83" i="53"/>
  <c r="DK83" i="53"/>
  <c r="DF83" i="53"/>
  <c r="DE83" i="53"/>
  <c r="DD83" i="53"/>
  <c r="DC83" i="53"/>
  <c r="DB83" i="53"/>
  <c r="DA83" i="53"/>
  <c r="CZ83" i="53"/>
  <c r="CY83" i="53"/>
  <c r="CX83" i="53"/>
  <c r="CW83" i="53"/>
  <c r="CV83" i="53"/>
  <c r="CG83" i="53"/>
  <c r="BR83" i="53"/>
  <c r="BC83" i="53"/>
  <c r="AN83" i="53"/>
  <c r="AI83" i="53"/>
  <c r="AH83" i="53"/>
  <c r="AJ83" i="53" s="1"/>
  <c r="S83" i="53"/>
  <c r="DU82" i="53"/>
  <c r="DT82" i="53"/>
  <c r="DS82" i="53"/>
  <c r="DR82" i="53"/>
  <c r="DQ82" i="53"/>
  <c r="DP82" i="53"/>
  <c r="DO82" i="53"/>
  <c r="DN82" i="53"/>
  <c r="DM82" i="53"/>
  <c r="DL82" i="53"/>
  <c r="DK82" i="53"/>
  <c r="DF82" i="53"/>
  <c r="DE82" i="53"/>
  <c r="DD82" i="53"/>
  <c r="DC82" i="53"/>
  <c r="DB82" i="53"/>
  <c r="DA82" i="53"/>
  <c r="CZ82" i="53"/>
  <c r="CY82" i="53"/>
  <c r="CX82" i="53"/>
  <c r="CW82" i="53"/>
  <c r="CV82" i="53"/>
  <c r="CG82" i="53"/>
  <c r="BR82" i="53"/>
  <c r="BC82" i="53"/>
  <c r="AN82" i="53"/>
  <c r="AH82" i="53"/>
  <c r="AI82" i="53" s="1"/>
  <c r="S82" i="53"/>
  <c r="DV81" i="53"/>
  <c r="DU81" i="53"/>
  <c r="DT81" i="53"/>
  <c r="DS81" i="53"/>
  <c r="DR81" i="53"/>
  <c r="DQ81" i="53"/>
  <c r="DP81" i="53"/>
  <c r="DO81" i="53"/>
  <c r="DN81" i="53"/>
  <c r="DM81" i="53"/>
  <c r="DL81" i="53"/>
  <c r="DK81" i="53"/>
  <c r="DG81" i="53"/>
  <c r="DF81" i="53"/>
  <c r="DE81" i="53"/>
  <c r="DD81" i="53"/>
  <c r="DC81" i="53"/>
  <c r="DB81" i="53"/>
  <c r="DA81" i="53"/>
  <c r="CZ81" i="53"/>
  <c r="CY81" i="53"/>
  <c r="CX81" i="53"/>
  <c r="CW81" i="53"/>
  <c r="CV81" i="53"/>
  <c r="CG81" i="53"/>
  <c r="BR81" i="53"/>
  <c r="BC81" i="53"/>
  <c r="AN81" i="53"/>
  <c r="AJ81" i="53"/>
  <c r="AH81" i="53"/>
  <c r="AI81" i="53" s="1"/>
  <c r="S81" i="53"/>
  <c r="DV80" i="53"/>
  <c r="DU80" i="53"/>
  <c r="DT80" i="53"/>
  <c r="DS80" i="53"/>
  <c r="DR80" i="53"/>
  <c r="DQ80" i="53"/>
  <c r="DP80" i="53"/>
  <c r="DO80" i="53"/>
  <c r="DN80" i="53"/>
  <c r="DM80" i="53"/>
  <c r="DL80" i="53"/>
  <c r="DK80" i="53"/>
  <c r="DG80" i="53"/>
  <c r="DF80" i="53"/>
  <c r="DE80" i="53"/>
  <c r="DD80" i="53"/>
  <c r="DC80" i="53"/>
  <c r="DB80" i="53"/>
  <c r="DA80" i="53"/>
  <c r="CZ80" i="53"/>
  <c r="CY80" i="53"/>
  <c r="CX80" i="53"/>
  <c r="CW80" i="53"/>
  <c r="CV80" i="53"/>
  <c r="CG80" i="53"/>
  <c r="BR80" i="53"/>
  <c r="BC80" i="53"/>
  <c r="AN80" i="53"/>
  <c r="AH80" i="53"/>
  <c r="AJ80" i="53" s="1"/>
  <c r="S80" i="53"/>
  <c r="DV79" i="53"/>
  <c r="DU79" i="53"/>
  <c r="DT79" i="53"/>
  <c r="DS79" i="53"/>
  <c r="DR79" i="53"/>
  <c r="DQ79" i="53"/>
  <c r="DP79" i="53"/>
  <c r="DO79" i="53"/>
  <c r="DN79" i="53"/>
  <c r="DM79" i="53"/>
  <c r="DL79" i="53"/>
  <c r="DK79" i="53"/>
  <c r="DG79" i="53"/>
  <c r="DF79" i="53"/>
  <c r="DE79" i="53"/>
  <c r="DD79" i="53"/>
  <c r="DC79" i="53"/>
  <c r="DB79" i="53"/>
  <c r="DA79" i="53"/>
  <c r="CZ79" i="53"/>
  <c r="CY79" i="53"/>
  <c r="CX79" i="53"/>
  <c r="CW79" i="53"/>
  <c r="CV79" i="53"/>
  <c r="CG79" i="53"/>
  <c r="BR79" i="53"/>
  <c r="BC79" i="53"/>
  <c r="AN79" i="53"/>
  <c r="AH79" i="53"/>
  <c r="AJ79" i="53" s="1"/>
  <c r="S79" i="53"/>
  <c r="DV78" i="53"/>
  <c r="DU78" i="53"/>
  <c r="DT78" i="53"/>
  <c r="DS78" i="53"/>
  <c r="DR78" i="53"/>
  <c r="DQ78" i="53"/>
  <c r="DP78" i="53"/>
  <c r="DO78" i="53"/>
  <c r="DN78" i="53"/>
  <c r="DM78" i="53"/>
  <c r="DL78" i="53"/>
  <c r="DK78" i="53"/>
  <c r="DG78" i="53"/>
  <c r="DF78" i="53"/>
  <c r="DE78" i="53"/>
  <c r="DD78" i="53"/>
  <c r="DC78" i="53"/>
  <c r="DB78" i="53"/>
  <c r="DA78" i="53"/>
  <c r="CZ78" i="53"/>
  <c r="CY78" i="53"/>
  <c r="CX78" i="53"/>
  <c r="CW78" i="53"/>
  <c r="CV78" i="53"/>
  <c r="CG78" i="53"/>
  <c r="BR78" i="53"/>
  <c r="BC78" i="53"/>
  <c r="AN78" i="53"/>
  <c r="AH78" i="53"/>
  <c r="AJ78" i="53" s="1"/>
  <c r="S78" i="53"/>
  <c r="DV77" i="53"/>
  <c r="DU77" i="53"/>
  <c r="DT77" i="53"/>
  <c r="DS77" i="53"/>
  <c r="DR77" i="53"/>
  <c r="DQ77" i="53"/>
  <c r="DP77" i="53"/>
  <c r="DO77" i="53"/>
  <c r="DN77" i="53"/>
  <c r="DM77" i="53"/>
  <c r="DL77" i="53"/>
  <c r="DK77" i="53"/>
  <c r="DG77" i="53"/>
  <c r="DF77" i="53"/>
  <c r="DE77" i="53"/>
  <c r="DD77" i="53"/>
  <c r="DC77" i="53"/>
  <c r="DB77" i="53"/>
  <c r="DA77" i="53"/>
  <c r="CZ77" i="53"/>
  <c r="CY77" i="53"/>
  <c r="CX77" i="53"/>
  <c r="CW77" i="53"/>
  <c r="CV77" i="53"/>
  <c r="CG77" i="53"/>
  <c r="BR77" i="53"/>
  <c r="BC77" i="53"/>
  <c r="AN77" i="53"/>
  <c r="AH77" i="53"/>
  <c r="AJ77" i="53" s="1"/>
  <c r="S77" i="53"/>
  <c r="DK76" i="53"/>
  <c r="CV76" i="53"/>
  <c r="CG76" i="53"/>
  <c r="BR76" i="53"/>
  <c r="BC76" i="53"/>
  <c r="AN76" i="53"/>
  <c r="AH76" i="53"/>
  <c r="AD76" i="53"/>
  <c r="S76" i="53"/>
  <c r="DJ73" i="53"/>
  <c r="CU73" i="53"/>
  <c r="CF73" i="53"/>
  <c r="BQ73" i="53"/>
  <c r="BB73" i="53"/>
  <c r="AM73" i="53"/>
  <c r="AG73" i="53"/>
  <c r="R73" i="53"/>
  <c r="AJ106" i="53" l="1"/>
  <c r="AJ105" i="53"/>
  <c r="Z87" i="53"/>
  <c r="AJ82" i="53"/>
  <c r="AJ102" i="53"/>
  <c r="AI131" i="53"/>
  <c r="AJ150" i="53"/>
  <c r="Z134" i="53"/>
  <c r="Z128" i="53"/>
  <c r="Z133" i="53"/>
  <c r="Z127" i="53"/>
  <c r="Z125" i="53"/>
  <c r="Z77" i="53"/>
  <c r="Z81" i="53"/>
  <c r="Z136" i="53"/>
  <c r="AJ128" i="53"/>
  <c r="AI128" i="53"/>
  <c r="AI129" i="53"/>
  <c r="AJ129" i="53"/>
  <c r="AD98" i="53"/>
  <c r="AE76" i="53"/>
  <c r="AE98" i="53" s="1"/>
  <c r="AJ84" i="53"/>
  <c r="AI84" i="53"/>
  <c r="AJ134" i="53"/>
  <c r="AI134" i="53"/>
  <c r="Z126" i="53"/>
  <c r="Z146" i="53"/>
  <c r="AI130" i="53"/>
  <c r="AI151" i="53"/>
  <c r="Z78" i="53"/>
  <c r="Z84" i="53"/>
  <c r="Z104" i="53"/>
  <c r="Z132" i="53"/>
  <c r="Z130" i="53"/>
  <c r="Z83" i="53"/>
  <c r="Z79" i="53"/>
  <c r="Z103" i="53"/>
  <c r="Z101" i="53"/>
  <c r="Z82" i="53"/>
  <c r="Z100" i="53"/>
  <c r="Z124" i="53"/>
  <c r="Z131" i="53"/>
  <c r="Z102" i="53"/>
  <c r="Z129" i="53"/>
  <c r="Z80" i="53"/>
  <c r="Z106" i="53"/>
  <c r="Z105" i="53"/>
  <c r="Z99" i="53"/>
  <c r="Z135" i="53"/>
  <c r="Z86" i="53"/>
  <c r="Z88" i="53"/>
  <c r="Z89" i="53"/>
  <c r="Z85" i="53"/>
  <c r="Z147" i="53"/>
  <c r="Z149" i="53"/>
  <c r="Z151" i="53"/>
  <c r="AI127" i="53"/>
  <c r="AI133" i="53"/>
  <c r="AI135" i="53"/>
  <c r="AE123" i="53"/>
  <c r="AE145" i="53" s="1"/>
  <c r="AI80" i="53"/>
  <c r="AI86" i="53"/>
  <c r="AJ87" i="53"/>
  <c r="AI88" i="53"/>
  <c r="AJ104" i="53"/>
  <c r="HD41" i="52" l="1"/>
  <c r="G41" i="52" s="1"/>
  <c r="E41" i="52"/>
  <c r="F41" i="52"/>
  <c r="HJ41" i="52" l="1"/>
  <c r="HJ129" i="50" l="1"/>
  <c r="HJ130" i="50"/>
  <c r="H129" i="50"/>
  <c r="I129" i="50"/>
  <c r="H130" i="50"/>
  <c r="I130" i="50"/>
  <c r="H83" i="50"/>
  <c r="I83" i="50"/>
  <c r="HD157" i="52"/>
  <c r="G157" i="52" s="1"/>
  <c r="HJ158" i="52"/>
  <c r="E157" i="52"/>
  <c r="F157" i="52"/>
  <c r="HJ111" i="52"/>
  <c r="E110" i="52"/>
  <c r="F110" i="52"/>
  <c r="HD110" i="52"/>
  <c r="G110" i="52" s="1"/>
  <c r="HJ157" i="52" l="1"/>
  <c r="AC129" i="50"/>
  <c r="AC130" i="50"/>
  <c r="AC83" i="50"/>
  <c r="G111" i="52"/>
  <c r="HJ110" i="52"/>
  <c r="HI159" i="50"/>
  <c r="HC159" i="50"/>
  <c r="GN159" i="50"/>
  <c r="FY159" i="50"/>
  <c r="FJ159" i="50"/>
  <c r="EU159" i="50"/>
  <c r="EF159" i="50"/>
  <c r="DQ159" i="50"/>
  <c r="DB159" i="50"/>
  <c r="CM159" i="50"/>
  <c r="AK159" i="50"/>
  <c r="V159" i="50"/>
  <c r="HI158" i="50"/>
  <c r="HD158" i="50"/>
  <c r="HJ158" i="50" s="1"/>
  <c r="HC158" i="50"/>
  <c r="GW158" i="50"/>
  <c r="GV158" i="50"/>
  <c r="GU158" i="50"/>
  <c r="GT158" i="50"/>
  <c r="GS158" i="50"/>
  <c r="GR158" i="50"/>
  <c r="GQ158" i="50"/>
  <c r="GP158" i="50"/>
  <c r="GO158" i="50"/>
  <c r="GN158" i="50"/>
  <c r="GH158" i="50"/>
  <c r="GG158" i="50"/>
  <c r="GF158" i="50"/>
  <c r="GE158" i="50"/>
  <c r="GD158" i="50"/>
  <c r="GC158" i="50"/>
  <c r="GB158" i="50"/>
  <c r="GA158" i="50"/>
  <c r="FZ158" i="50"/>
  <c r="FY158" i="50"/>
  <c r="FJ158" i="50"/>
  <c r="EU158" i="50"/>
  <c r="EF158" i="50"/>
  <c r="DQ158" i="50"/>
  <c r="DB158" i="50"/>
  <c r="CM158" i="50"/>
  <c r="AK158" i="50"/>
  <c r="AM158" i="50" s="1"/>
  <c r="V158" i="50"/>
  <c r="P158" i="50"/>
  <c r="O158" i="50"/>
  <c r="N158" i="50"/>
  <c r="M158" i="50"/>
  <c r="L158" i="50"/>
  <c r="K158" i="50"/>
  <c r="J158" i="50"/>
  <c r="AC158" i="50" s="1"/>
  <c r="F158" i="50"/>
  <c r="E158" i="50"/>
  <c r="HI157" i="50"/>
  <c r="HD157" i="50"/>
  <c r="HJ157" i="50" s="1"/>
  <c r="HC157" i="50"/>
  <c r="GW157" i="50"/>
  <c r="GV157" i="50"/>
  <c r="GU157" i="50"/>
  <c r="GT157" i="50"/>
  <c r="GS157" i="50"/>
  <c r="GR157" i="50"/>
  <c r="GQ157" i="50"/>
  <c r="GP157" i="50"/>
  <c r="GO157" i="50"/>
  <c r="GN157" i="50"/>
  <c r="GH157" i="50"/>
  <c r="GG157" i="50"/>
  <c r="GF157" i="50"/>
  <c r="GE157" i="50"/>
  <c r="GD157" i="50"/>
  <c r="GC157" i="50"/>
  <c r="GB157" i="50"/>
  <c r="GA157" i="50"/>
  <c r="FZ157" i="50"/>
  <c r="FY157" i="50"/>
  <c r="FJ157" i="50"/>
  <c r="EU157" i="50"/>
  <c r="EF157" i="50"/>
  <c r="DQ157" i="50"/>
  <c r="DB157" i="50"/>
  <c r="CM157" i="50"/>
  <c r="AK157" i="50"/>
  <c r="AM157" i="50" s="1"/>
  <c r="V157" i="50"/>
  <c r="P157" i="50"/>
  <c r="O157" i="50"/>
  <c r="N157" i="50"/>
  <c r="M157" i="50"/>
  <c r="L157" i="50"/>
  <c r="K157" i="50"/>
  <c r="J157" i="50"/>
  <c r="AC157" i="50" s="1"/>
  <c r="G157" i="50"/>
  <c r="F157" i="50"/>
  <c r="E157" i="50"/>
  <c r="HI156" i="50"/>
  <c r="HD156" i="50"/>
  <c r="HJ156" i="50" s="1"/>
  <c r="HC156" i="50"/>
  <c r="GW156" i="50"/>
  <c r="GV156" i="50"/>
  <c r="GU156" i="50"/>
  <c r="GT156" i="50"/>
  <c r="GS156" i="50"/>
  <c r="GR156" i="50"/>
  <c r="GQ156" i="50"/>
  <c r="GP156" i="50"/>
  <c r="GO156" i="50"/>
  <c r="GN156" i="50"/>
  <c r="GH156" i="50"/>
  <c r="GG156" i="50"/>
  <c r="GF156" i="50"/>
  <c r="GE156" i="50"/>
  <c r="GD156" i="50"/>
  <c r="GC156" i="50"/>
  <c r="GB156" i="50"/>
  <c r="GA156" i="50"/>
  <c r="FZ156" i="50"/>
  <c r="FY156" i="50"/>
  <c r="FJ156" i="50"/>
  <c r="EU156" i="50"/>
  <c r="EF156" i="50"/>
  <c r="DQ156" i="50"/>
  <c r="DB156" i="50"/>
  <c r="CM156" i="50"/>
  <c r="AK156" i="50"/>
  <c r="AM156" i="50" s="1"/>
  <c r="V156" i="50"/>
  <c r="P156" i="50"/>
  <c r="O156" i="50"/>
  <c r="N156" i="50"/>
  <c r="M156" i="50"/>
  <c r="L156" i="50"/>
  <c r="K156" i="50"/>
  <c r="J156" i="50"/>
  <c r="AC156" i="50" s="1"/>
  <c r="F156" i="50"/>
  <c r="E156" i="50"/>
  <c r="HI155" i="50"/>
  <c r="HD155" i="50"/>
  <c r="HJ155" i="50" s="1"/>
  <c r="HC155" i="50"/>
  <c r="GX155" i="50"/>
  <c r="GW155" i="50"/>
  <c r="GV155" i="50"/>
  <c r="GU155" i="50"/>
  <c r="GT155" i="50"/>
  <c r="GS155" i="50"/>
  <c r="GR155" i="50"/>
  <c r="GQ155" i="50"/>
  <c r="GP155" i="50"/>
  <c r="GO155" i="50"/>
  <c r="GN155" i="50"/>
  <c r="GI155" i="50"/>
  <c r="GH155" i="50"/>
  <c r="GG155" i="50"/>
  <c r="GF155" i="50"/>
  <c r="GE155" i="50"/>
  <c r="GD155" i="50"/>
  <c r="GC155" i="50"/>
  <c r="GB155" i="50"/>
  <c r="GA155" i="50"/>
  <c r="FZ155" i="50"/>
  <c r="FY155" i="50"/>
  <c r="FJ155" i="50"/>
  <c r="EU155" i="50"/>
  <c r="EF155" i="50"/>
  <c r="DQ155" i="50"/>
  <c r="DB155" i="50"/>
  <c r="CM155" i="50"/>
  <c r="AK155" i="50"/>
  <c r="AL155" i="50" s="1"/>
  <c r="V155" i="50"/>
  <c r="Q155" i="50"/>
  <c r="P155" i="50"/>
  <c r="O155" i="50"/>
  <c r="N155" i="50"/>
  <c r="M155" i="50"/>
  <c r="L155" i="50"/>
  <c r="K155" i="50"/>
  <c r="J155" i="50"/>
  <c r="AC155" i="50" s="1"/>
  <c r="G155" i="50"/>
  <c r="F155" i="50"/>
  <c r="E155" i="50"/>
  <c r="HI154" i="50"/>
  <c r="HD154" i="50"/>
  <c r="HJ154" i="50" s="1"/>
  <c r="HC154" i="50"/>
  <c r="GX154" i="50"/>
  <c r="GW154" i="50"/>
  <c r="GV154" i="50"/>
  <c r="GU154" i="50"/>
  <c r="GT154" i="50"/>
  <c r="GS154" i="50"/>
  <c r="GR154" i="50"/>
  <c r="GQ154" i="50"/>
  <c r="GP154" i="50"/>
  <c r="GO154" i="50"/>
  <c r="GN154" i="50"/>
  <c r="GI154" i="50"/>
  <c r="GH154" i="50"/>
  <c r="GG154" i="50"/>
  <c r="GF154" i="50"/>
  <c r="GE154" i="50"/>
  <c r="GD154" i="50"/>
  <c r="GC154" i="50"/>
  <c r="GB154" i="50"/>
  <c r="GA154" i="50"/>
  <c r="FZ154" i="50"/>
  <c r="FY154" i="50"/>
  <c r="FJ154" i="50"/>
  <c r="EU154" i="50"/>
  <c r="EF154" i="50"/>
  <c r="DQ154" i="50"/>
  <c r="DB154" i="50"/>
  <c r="CM154" i="50"/>
  <c r="AK154" i="50"/>
  <c r="AM154" i="50" s="1"/>
  <c r="V154" i="50"/>
  <c r="W154" i="50" s="1"/>
  <c r="Q154" i="50"/>
  <c r="P154" i="50"/>
  <c r="O154" i="50"/>
  <c r="N154" i="50"/>
  <c r="M154" i="50"/>
  <c r="L154" i="50"/>
  <c r="K154" i="50"/>
  <c r="J154" i="50"/>
  <c r="AC154" i="50" s="1"/>
  <c r="F154" i="50"/>
  <c r="E154" i="50"/>
  <c r="HI153" i="50"/>
  <c r="HD153" i="50"/>
  <c r="G153" i="50" s="1"/>
  <c r="HC153" i="50"/>
  <c r="GX153" i="50"/>
  <c r="GW153" i="50"/>
  <c r="GV153" i="50"/>
  <c r="GU153" i="50"/>
  <c r="GT153" i="50"/>
  <c r="GS153" i="50"/>
  <c r="GR153" i="50"/>
  <c r="GQ153" i="50"/>
  <c r="GP153" i="50"/>
  <c r="GO153" i="50"/>
  <c r="GN153" i="50"/>
  <c r="GI153" i="50"/>
  <c r="GH153" i="50"/>
  <c r="GG153" i="50"/>
  <c r="GF153" i="50"/>
  <c r="GE153" i="50"/>
  <c r="GD153" i="50"/>
  <c r="GC153" i="50"/>
  <c r="GB153" i="50"/>
  <c r="GA153" i="50"/>
  <c r="FZ153" i="50"/>
  <c r="FY153" i="50"/>
  <c r="FJ153" i="50"/>
  <c r="EU153" i="50"/>
  <c r="EF153" i="50"/>
  <c r="DQ153" i="50"/>
  <c r="DB153" i="50"/>
  <c r="CM153" i="50"/>
  <c r="AK153" i="50"/>
  <c r="AL153" i="50" s="1"/>
  <c r="V153" i="50"/>
  <c r="W153" i="50" s="1"/>
  <c r="Q153" i="50"/>
  <c r="P153" i="50"/>
  <c r="O153" i="50"/>
  <c r="N153" i="50"/>
  <c r="M153" i="50"/>
  <c r="L153" i="50"/>
  <c r="K153" i="50"/>
  <c r="J153" i="50"/>
  <c r="AC153" i="50" s="1"/>
  <c r="F153" i="50"/>
  <c r="E153" i="50"/>
  <c r="HI152" i="50"/>
  <c r="HD152" i="50"/>
  <c r="HJ152" i="50" s="1"/>
  <c r="HC152" i="50"/>
  <c r="GX152" i="50"/>
  <c r="GW152" i="50"/>
  <c r="GV152" i="50"/>
  <c r="GU152" i="50"/>
  <c r="GT152" i="50"/>
  <c r="GS152" i="50"/>
  <c r="GR152" i="50"/>
  <c r="GQ152" i="50"/>
  <c r="GP152" i="50"/>
  <c r="GO152" i="50"/>
  <c r="GN152" i="50"/>
  <c r="GI152" i="50"/>
  <c r="GH152" i="50"/>
  <c r="GG152" i="50"/>
  <c r="GF152" i="50"/>
  <c r="GE152" i="50"/>
  <c r="GD152" i="50"/>
  <c r="GC152" i="50"/>
  <c r="GB152" i="50"/>
  <c r="GA152" i="50"/>
  <c r="FZ152" i="50"/>
  <c r="FY152" i="50"/>
  <c r="FJ152" i="50"/>
  <c r="EU152" i="50"/>
  <c r="EF152" i="50"/>
  <c r="DQ152" i="50"/>
  <c r="DB152" i="50"/>
  <c r="CM152" i="50"/>
  <c r="AK152" i="50"/>
  <c r="AL152" i="50" s="1"/>
  <c r="V152" i="50"/>
  <c r="Q152" i="50"/>
  <c r="P152" i="50"/>
  <c r="O152" i="50"/>
  <c r="N152" i="50"/>
  <c r="M152" i="50"/>
  <c r="L152" i="50"/>
  <c r="K152" i="50"/>
  <c r="J152" i="50"/>
  <c r="AC152" i="50" s="1"/>
  <c r="F152" i="50"/>
  <c r="E152" i="50"/>
  <c r="HI151" i="50"/>
  <c r="HD151" i="50"/>
  <c r="G151" i="50" s="1"/>
  <c r="HC151" i="50"/>
  <c r="GX151" i="50"/>
  <c r="GW151" i="50"/>
  <c r="GV151" i="50"/>
  <c r="GU151" i="50"/>
  <c r="GT151" i="50"/>
  <c r="GS151" i="50"/>
  <c r="GR151" i="50"/>
  <c r="GQ151" i="50"/>
  <c r="GP151" i="50"/>
  <c r="GO151" i="50"/>
  <c r="GN151" i="50"/>
  <c r="GI151" i="50"/>
  <c r="GH151" i="50"/>
  <c r="GG151" i="50"/>
  <c r="GF151" i="50"/>
  <c r="GE151" i="50"/>
  <c r="GD151" i="50"/>
  <c r="GC151" i="50"/>
  <c r="GB151" i="50"/>
  <c r="GA151" i="50"/>
  <c r="FZ151" i="50"/>
  <c r="FY151" i="50"/>
  <c r="FJ151" i="50"/>
  <c r="EU151" i="50"/>
  <c r="EF151" i="50"/>
  <c r="DQ151" i="50"/>
  <c r="DB151" i="50"/>
  <c r="CM151" i="50"/>
  <c r="AK151" i="50"/>
  <c r="AM151" i="50" s="1"/>
  <c r="V151" i="50"/>
  <c r="Q151" i="50"/>
  <c r="P151" i="50"/>
  <c r="O151" i="50"/>
  <c r="N151" i="50"/>
  <c r="M151" i="50"/>
  <c r="L151" i="50"/>
  <c r="K151" i="50"/>
  <c r="J151" i="50"/>
  <c r="AC151" i="50" s="1"/>
  <c r="F151" i="50"/>
  <c r="E151" i="50"/>
  <c r="HI150" i="50"/>
  <c r="HD150" i="50"/>
  <c r="HJ150" i="50" s="1"/>
  <c r="HC150" i="50"/>
  <c r="GY150" i="50"/>
  <c r="GX150" i="50"/>
  <c r="GW150" i="50"/>
  <c r="GV150" i="50"/>
  <c r="GU150" i="50"/>
  <c r="GT150" i="50"/>
  <c r="GS150" i="50"/>
  <c r="GR150" i="50"/>
  <c r="GQ150" i="50"/>
  <c r="GP150" i="50"/>
  <c r="GO150" i="50"/>
  <c r="GN150" i="50"/>
  <c r="GJ150" i="50"/>
  <c r="GI150" i="50"/>
  <c r="GH150" i="50"/>
  <c r="GG150" i="50"/>
  <c r="GF150" i="50"/>
  <c r="GE150" i="50"/>
  <c r="GD150" i="50"/>
  <c r="GC150" i="50"/>
  <c r="GB150" i="50"/>
  <c r="GA150" i="50"/>
  <c r="FZ150" i="50"/>
  <c r="FY150" i="50"/>
  <c r="FJ150" i="50"/>
  <c r="EU150" i="50"/>
  <c r="EF150" i="50"/>
  <c r="DQ150" i="50"/>
  <c r="DB150" i="50"/>
  <c r="CM150" i="50"/>
  <c r="AK150" i="50"/>
  <c r="AM150" i="50" s="1"/>
  <c r="V150" i="50"/>
  <c r="R150" i="50"/>
  <c r="Q150" i="50"/>
  <c r="P150" i="50"/>
  <c r="O150" i="50"/>
  <c r="N150" i="50"/>
  <c r="M150" i="50"/>
  <c r="L150" i="50"/>
  <c r="K150" i="50"/>
  <c r="J150" i="50"/>
  <c r="AC150" i="50" s="1"/>
  <c r="F150" i="50"/>
  <c r="E150" i="50"/>
  <c r="HI149" i="50"/>
  <c r="HD149" i="50"/>
  <c r="HJ149" i="50" s="1"/>
  <c r="HC149" i="50"/>
  <c r="GY149" i="50"/>
  <c r="GX149" i="50"/>
  <c r="GW149" i="50"/>
  <c r="GV149" i="50"/>
  <c r="GU149" i="50"/>
  <c r="GT149" i="50"/>
  <c r="GS149" i="50"/>
  <c r="GR149" i="50"/>
  <c r="GQ149" i="50"/>
  <c r="GP149" i="50"/>
  <c r="GO149" i="50"/>
  <c r="GN149" i="50"/>
  <c r="GJ149" i="50"/>
  <c r="GI149" i="50"/>
  <c r="GH149" i="50"/>
  <c r="GG149" i="50"/>
  <c r="GF149" i="50"/>
  <c r="GE149" i="50"/>
  <c r="GD149" i="50"/>
  <c r="GC149" i="50"/>
  <c r="GB149" i="50"/>
  <c r="GA149" i="50"/>
  <c r="FZ149" i="50"/>
  <c r="FY149" i="50"/>
  <c r="FJ149" i="50"/>
  <c r="EU149" i="50"/>
  <c r="EF149" i="50"/>
  <c r="DQ149" i="50"/>
  <c r="DB149" i="50"/>
  <c r="CM149" i="50"/>
  <c r="AK149" i="50"/>
  <c r="AM149" i="50" s="1"/>
  <c r="V149" i="50"/>
  <c r="R149" i="50"/>
  <c r="Q149" i="50"/>
  <c r="P149" i="50"/>
  <c r="O149" i="50"/>
  <c r="N149" i="50"/>
  <c r="M149" i="50"/>
  <c r="L149" i="50"/>
  <c r="K149" i="50"/>
  <c r="J149" i="50"/>
  <c r="F149" i="50"/>
  <c r="E149" i="50"/>
  <c r="HI148" i="50"/>
  <c r="HD148" i="50"/>
  <c r="HJ148" i="50" s="1"/>
  <c r="HC148" i="50"/>
  <c r="GY148" i="50"/>
  <c r="GX148" i="50"/>
  <c r="GW148" i="50"/>
  <c r="GV148" i="50"/>
  <c r="GU148" i="50"/>
  <c r="GT148" i="50"/>
  <c r="GS148" i="50"/>
  <c r="GR148" i="50"/>
  <c r="GQ148" i="50"/>
  <c r="GP148" i="50"/>
  <c r="GO148" i="50"/>
  <c r="GN148" i="50"/>
  <c r="GJ148" i="50"/>
  <c r="GI148" i="50"/>
  <c r="GH148" i="50"/>
  <c r="GG148" i="50"/>
  <c r="GF148" i="50"/>
  <c r="GE148" i="50"/>
  <c r="GD148" i="50"/>
  <c r="GC148" i="50"/>
  <c r="GB148" i="50"/>
  <c r="GA148" i="50"/>
  <c r="FZ148" i="50"/>
  <c r="FY148" i="50"/>
  <c r="FJ148" i="50"/>
  <c r="EU148" i="50"/>
  <c r="EF148" i="50"/>
  <c r="DQ148" i="50"/>
  <c r="DB148" i="50"/>
  <c r="CM148" i="50"/>
  <c r="AK148" i="50"/>
  <c r="AM148" i="50" s="1"/>
  <c r="V148" i="50"/>
  <c r="R148" i="50"/>
  <c r="Q148" i="50"/>
  <c r="P148" i="50"/>
  <c r="O148" i="50"/>
  <c r="N148" i="50"/>
  <c r="M148" i="50"/>
  <c r="L148" i="50"/>
  <c r="K148" i="50"/>
  <c r="J148" i="50"/>
  <c r="AC148" i="50" s="1"/>
  <c r="F148" i="50"/>
  <c r="E148" i="50"/>
  <c r="HI147" i="50"/>
  <c r="HD147" i="50"/>
  <c r="HJ147" i="50" s="1"/>
  <c r="HC147" i="50"/>
  <c r="GY147" i="50"/>
  <c r="GX147" i="50"/>
  <c r="GW147" i="50"/>
  <c r="GV147" i="50"/>
  <c r="GU147" i="50"/>
  <c r="GT147" i="50"/>
  <c r="GS147" i="50"/>
  <c r="GR147" i="50"/>
  <c r="GQ147" i="50"/>
  <c r="GP147" i="50"/>
  <c r="GO147" i="50"/>
  <c r="GN147" i="50"/>
  <c r="GJ147" i="50"/>
  <c r="GI147" i="50"/>
  <c r="GH147" i="50"/>
  <c r="GG147" i="50"/>
  <c r="GF147" i="50"/>
  <c r="GE147" i="50"/>
  <c r="GD147" i="50"/>
  <c r="GC147" i="50"/>
  <c r="GB147" i="50"/>
  <c r="GA147" i="50"/>
  <c r="FZ147" i="50"/>
  <c r="FY147" i="50"/>
  <c r="FJ147" i="50"/>
  <c r="EU147" i="50"/>
  <c r="EF147" i="50"/>
  <c r="DQ147" i="50"/>
  <c r="DB147" i="50"/>
  <c r="CM147" i="50"/>
  <c r="AK147" i="50"/>
  <c r="AM147" i="50" s="1"/>
  <c r="V147" i="50"/>
  <c r="R147" i="50"/>
  <c r="Q147" i="50"/>
  <c r="P147" i="50"/>
  <c r="O147" i="50"/>
  <c r="N147" i="50"/>
  <c r="M147" i="50"/>
  <c r="L147" i="50"/>
  <c r="K147" i="50"/>
  <c r="J147" i="50"/>
  <c r="AC147" i="50" s="1"/>
  <c r="F147" i="50"/>
  <c r="E147" i="50"/>
  <c r="HI146" i="50"/>
  <c r="HD146" i="50"/>
  <c r="HJ146" i="50" s="1"/>
  <c r="HC146" i="50"/>
  <c r="GY146" i="50"/>
  <c r="GX146" i="50"/>
  <c r="GW146" i="50"/>
  <c r="GV146" i="50"/>
  <c r="GU146" i="50"/>
  <c r="GT146" i="50"/>
  <c r="GS146" i="50"/>
  <c r="GR146" i="50"/>
  <c r="GQ146" i="50"/>
  <c r="GP146" i="50"/>
  <c r="GO146" i="50"/>
  <c r="GN146" i="50"/>
  <c r="GJ146" i="50"/>
  <c r="GI146" i="50"/>
  <c r="GH146" i="50"/>
  <c r="GG146" i="50"/>
  <c r="GF146" i="50"/>
  <c r="GE146" i="50"/>
  <c r="GD146" i="50"/>
  <c r="GC146" i="50"/>
  <c r="GB146" i="50"/>
  <c r="GA146" i="50"/>
  <c r="FZ146" i="50"/>
  <c r="FY146" i="50"/>
  <c r="FJ146" i="50"/>
  <c r="EU146" i="50"/>
  <c r="EF146" i="50"/>
  <c r="DQ146" i="50"/>
  <c r="DB146" i="50"/>
  <c r="CM146" i="50"/>
  <c r="AK146" i="50"/>
  <c r="AM146" i="50" s="1"/>
  <c r="V146" i="50"/>
  <c r="R146" i="50"/>
  <c r="Q146" i="50"/>
  <c r="P146" i="50"/>
  <c r="O146" i="50"/>
  <c r="N146" i="50"/>
  <c r="M146" i="50"/>
  <c r="L146" i="50"/>
  <c r="K146" i="50"/>
  <c r="J146" i="50"/>
  <c r="F146" i="50"/>
  <c r="E146" i="50"/>
  <c r="HI145" i="50"/>
  <c r="HC145" i="50"/>
  <c r="GN145" i="50"/>
  <c r="FY145" i="50"/>
  <c r="FJ145" i="50"/>
  <c r="EU145" i="50"/>
  <c r="EF145" i="50"/>
  <c r="DQ145" i="50"/>
  <c r="DB145" i="50"/>
  <c r="CM145" i="50"/>
  <c r="AK145" i="50"/>
  <c r="V145" i="50"/>
  <c r="HH142" i="50"/>
  <c r="HB142" i="50"/>
  <c r="GM142" i="50"/>
  <c r="FX142" i="50"/>
  <c r="FI142" i="50"/>
  <c r="ET142" i="50"/>
  <c r="EE142" i="50"/>
  <c r="DP142" i="50"/>
  <c r="DA142" i="50"/>
  <c r="CL142" i="50"/>
  <c r="AJ142" i="50"/>
  <c r="U142" i="50"/>
  <c r="HH140" i="50"/>
  <c r="HB140" i="50"/>
  <c r="GM140" i="50"/>
  <c r="FX140" i="50"/>
  <c r="FI140" i="50"/>
  <c r="ET140" i="50"/>
  <c r="EE140" i="50"/>
  <c r="DP140" i="50"/>
  <c r="DA140" i="50"/>
  <c r="CL140" i="50"/>
  <c r="HI137" i="50"/>
  <c r="HC137" i="50"/>
  <c r="GN137" i="50"/>
  <c r="FY137" i="50"/>
  <c r="FJ137" i="50"/>
  <c r="EU137" i="50"/>
  <c r="EF137" i="50"/>
  <c r="DQ137" i="50"/>
  <c r="DB137" i="50"/>
  <c r="CM137" i="50"/>
  <c r="AK137" i="50"/>
  <c r="V137" i="50"/>
  <c r="HJ136" i="50"/>
  <c r="HI136" i="50"/>
  <c r="HC136" i="50"/>
  <c r="GW136" i="50"/>
  <c r="GV136" i="50"/>
  <c r="GU136" i="50"/>
  <c r="GT136" i="50"/>
  <c r="GS136" i="50"/>
  <c r="GR136" i="50"/>
  <c r="GQ136" i="50"/>
  <c r="GP136" i="50"/>
  <c r="GO136" i="50"/>
  <c r="GN136" i="50"/>
  <c r="GH136" i="50"/>
  <c r="GG136" i="50"/>
  <c r="GF136" i="50"/>
  <c r="GE136" i="50"/>
  <c r="GD136" i="50"/>
  <c r="GC136" i="50"/>
  <c r="GB136" i="50"/>
  <c r="GA136" i="50"/>
  <c r="FZ136" i="50"/>
  <c r="FY136" i="50"/>
  <c r="FJ136" i="50"/>
  <c r="EU136" i="50"/>
  <c r="EF136" i="50"/>
  <c r="DQ136" i="50"/>
  <c r="DB136" i="50"/>
  <c r="CM136" i="50"/>
  <c r="AK136" i="50"/>
  <c r="AM136" i="50" s="1"/>
  <c r="V136" i="50"/>
  <c r="P136" i="50"/>
  <c r="O136" i="50"/>
  <c r="N136" i="50"/>
  <c r="M136" i="50"/>
  <c r="L136" i="50"/>
  <c r="K136" i="50"/>
  <c r="J136" i="50"/>
  <c r="I136" i="50"/>
  <c r="AC136" i="50" s="1"/>
  <c r="H136" i="50"/>
  <c r="HJ135" i="50"/>
  <c r="HI135" i="50"/>
  <c r="HC135" i="50"/>
  <c r="GW135" i="50"/>
  <c r="GV135" i="50"/>
  <c r="GU135" i="50"/>
  <c r="GT135" i="50"/>
  <c r="GS135" i="50"/>
  <c r="GR135" i="50"/>
  <c r="GQ135" i="50"/>
  <c r="GP135" i="50"/>
  <c r="GO135" i="50"/>
  <c r="GN135" i="50"/>
  <c r="GH135" i="50"/>
  <c r="GG135" i="50"/>
  <c r="GF135" i="50"/>
  <c r="GE135" i="50"/>
  <c r="GD135" i="50"/>
  <c r="GC135" i="50"/>
  <c r="GB135" i="50"/>
  <c r="GA135" i="50"/>
  <c r="FZ135" i="50"/>
  <c r="FY135" i="50"/>
  <c r="FJ135" i="50"/>
  <c r="EU135" i="50"/>
  <c r="EF135" i="50"/>
  <c r="DQ135" i="50"/>
  <c r="DB135" i="50"/>
  <c r="CM135" i="50"/>
  <c r="AK135" i="50"/>
  <c r="AM135" i="50" s="1"/>
  <c r="V135" i="50"/>
  <c r="P135" i="50"/>
  <c r="O135" i="50"/>
  <c r="N135" i="50"/>
  <c r="M135" i="50"/>
  <c r="L135" i="50"/>
  <c r="K135" i="50"/>
  <c r="J135" i="50"/>
  <c r="I135" i="50"/>
  <c r="AC135" i="50" s="1"/>
  <c r="H135" i="50"/>
  <c r="HJ134" i="50"/>
  <c r="HI134" i="50"/>
  <c r="HC134" i="50"/>
  <c r="GW134" i="50"/>
  <c r="GV134" i="50"/>
  <c r="GU134" i="50"/>
  <c r="GT134" i="50"/>
  <c r="GS134" i="50"/>
  <c r="GR134" i="50"/>
  <c r="GQ134" i="50"/>
  <c r="GP134" i="50"/>
  <c r="GO134" i="50"/>
  <c r="GN134" i="50"/>
  <c r="GH134" i="50"/>
  <c r="GG134" i="50"/>
  <c r="GF134" i="50"/>
  <c r="GE134" i="50"/>
  <c r="GD134" i="50"/>
  <c r="GC134" i="50"/>
  <c r="GB134" i="50"/>
  <c r="GA134" i="50"/>
  <c r="FZ134" i="50"/>
  <c r="FY134" i="50"/>
  <c r="FJ134" i="50"/>
  <c r="EU134" i="50"/>
  <c r="EF134" i="50"/>
  <c r="DQ134" i="50"/>
  <c r="DB134" i="50"/>
  <c r="CM134" i="50"/>
  <c r="AK134" i="50"/>
  <c r="AM134" i="50" s="1"/>
  <c r="V134" i="50"/>
  <c r="P134" i="50"/>
  <c r="O134" i="50"/>
  <c r="N134" i="50"/>
  <c r="M134" i="50"/>
  <c r="L134" i="50"/>
  <c r="K134" i="50"/>
  <c r="J134" i="50"/>
  <c r="I134" i="50"/>
  <c r="AC134" i="50" s="1"/>
  <c r="H134" i="50"/>
  <c r="HJ133" i="50"/>
  <c r="HI133" i="50"/>
  <c r="HC133" i="50"/>
  <c r="GX133" i="50"/>
  <c r="GW133" i="50"/>
  <c r="GV133" i="50"/>
  <c r="GU133" i="50"/>
  <c r="GT133" i="50"/>
  <c r="GS133" i="50"/>
  <c r="GR133" i="50"/>
  <c r="GQ133" i="50"/>
  <c r="GP133" i="50"/>
  <c r="GO133" i="50"/>
  <c r="GN133" i="50"/>
  <c r="GI133" i="50"/>
  <c r="GH133" i="50"/>
  <c r="GG133" i="50"/>
  <c r="GF133" i="50"/>
  <c r="GE133" i="50"/>
  <c r="GD133" i="50"/>
  <c r="GC133" i="50"/>
  <c r="GB133" i="50"/>
  <c r="GA133" i="50"/>
  <c r="FZ133" i="50"/>
  <c r="FY133" i="50"/>
  <c r="FJ133" i="50"/>
  <c r="EU133" i="50"/>
  <c r="EF133" i="50"/>
  <c r="DQ133" i="50"/>
  <c r="DB133" i="50"/>
  <c r="CM133" i="50"/>
  <c r="AK133" i="50"/>
  <c r="AM133" i="50" s="1"/>
  <c r="V133" i="50"/>
  <c r="Q133" i="50"/>
  <c r="P133" i="50"/>
  <c r="O133" i="50"/>
  <c r="N133" i="50"/>
  <c r="M133" i="50"/>
  <c r="L133" i="50"/>
  <c r="K133" i="50"/>
  <c r="J133" i="50"/>
  <c r="I133" i="50"/>
  <c r="AC133" i="50" s="1"/>
  <c r="H133" i="50"/>
  <c r="HJ132" i="50"/>
  <c r="HI132" i="50"/>
  <c r="HC132" i="50"/>
  <c r="GX132" i="50"/>
  <c r="GW132" i="50"/>
  <c r="GV132" i="50"/>
  <c r="GU132" i="50"/>
  <c r="GT132" i="50"/>
  <c r="GS132" i="50"/>
  <c r="GR132" i="50"/>
  <c r="GQ132" i="50"/>
  <c r="GP132" i="50"/>
  <c r="GO132" i="50"/>
  <c r="GN132" i="50"/>
  <c r="GI132" i="50"/>
  <c r="GH132" i="50"/>
  <c r="GG132" i="50"/>
  <c r="GF132" i="50"/>
  <c r="GE132" i="50"/>
  <c r="GD132" i="50"/>
  <c r="GC132" i="50"/>
  <c r="GB132" i="50"/>
  <c r="GA132" i="50"/>
  <c r="FZ132" i="50"/>
  <c r="FY132" i="50"/>
  <c r="FJ132" i="50"/>
  <c r="EU132" i="50"/>
  <c r="EF132" i="50"/>
  <c r="DQ132" i="50"/>
  <c r="DB132" i="50"/>
  <c r="CM132" i="50"/>
  <c r="AK132" i="50"/>
  <c r="AM132" i="50" s="1"/>
  <c r="V132" i="50"/>
  <c r="W132" i="50" s="1"/>
  <c r="Q132" i="50"/>
  <c r="P132" i="50"/>
  <c r="O132" i="50"/>
  <c r="N132" i="50"/>
  <c r="M132" i="50"/>
  <c r="L132" i="50"/>
  <c r="K132" i="50"/>
  <c r="J132" i="50"/>
  <c r="I132" i="50"/>
  <c r="H132" i="50"/>
  <c r="HJ131" i="50"/>
  <c r="HI131" i="50"/>
  <c r="HC131" i="50"/>
  <c r="GX131" i="50"/>
  <c r="GW131" i="50"/>
  <c r="GV131" i="50"/>
  <c r="GU131" i="50"/>
  <c r="GT131" i="50"/>
  <c r="GS131" i="50"/>
  <c r="GR131" i="50"/>
  <c r="GQ131" i="50"/>
  <c r="GP131" i="50"/>
  <c r="GO131" i="50"/>
  <c r="GN131" i="50"/>
  <c r="GI131" i="50"/>
  <c r="GH131" i="50"/>
  <c r="GG131" i="50"/>
  <c r="GF131" i="50"/>
  <c r="GE131" i="50"/>
  <c r="GD131" i="50"/>
  <c r="GC131" i="50"/>
  <c r="GB131" i="50"/>
  <c r="GA131" i="50"/>
  <c r="FZ131" i="50"/>
  <c r="FY131" i="50"/>
  <c r="FJ131" i="50"/>
  <c r="EU131" i="50"/>
  <c r="EF131" i="50"/>
  <c r="DQ131" i="50"/>
  <c r="DB131" i="50"/>
  <c r="CM131" i="50"/>
  <c r="AM131" i="50"/>
  <c r="AK131" i="50"/>
  <c r="AL131" i="50" s="1"/>
  <c r="V131" i="50"/>
  <c r="W131" i="50" s="1"/>
  <c r="Q131" i="50"/>
  <c r="P131" i="50"/>
  <c r="O131" i="50"/>
  <c r="N131" i="50"/>
  <c r="M131" i="50"/>
  <c r="L131" i="50"/>
  <c r="K131" i="50"/>
  <c r="J131" i="50"/>
  <c r="I131" i="50"/>
  <c r="H131" i="50"/>
  <c r="HI130" i="50"/>
  <c r="HC130" i="50"/>
  <c r="GX130" i="50"/>
  <c r="GW130" i="50"/>
  <c r="GV130" i="50"/>
  <c r="GU130" i="50"/>
  <c r="GT130" i="50"/>
  <c r="GS130" i="50"/>
  <c r="GR130" i="50"/>
  <c r="GQ130" i="50"/>
  <c r="GP130" i="50"/>
  <c r="GO130" i="50"/>
  <c r="GN130" i="50"/>
  <c r="GI130" i="50"/>
  <c r="GH130" i="50"/>
  <c r="GG130" i="50"/>
  <c r="GF130" i="50"/>
  <c r="GE130" i="50"/>
  <c r="GD130" i="50"/>
  <c r="GC130" i="50"/>
  <c r="GB130" i="50"/>
  <c r="GA130" i="50"/>
  <c r="FZ130" i="50"/>
  <c r="FY130" i="50"/>
  <c r="FJ130" i="50"/>
  <c r="EU130" i="50"/>
  <c r="EF130" i="50"/>
  <c r="DQ130" i="50"/>
  <c r="DB130" i="50"/>
  <c r="CM130" i="50"/>
  <c r="AK130" i="50"/>
  <c r="AM130" i="50" s="1"/>
  <c r="V130" i="50"/>
  <c r="Q130" i="50"/>
  <c r="P130" i="50"/>
  <c r="O130" i="50"/>
  <c r="N130" i="50"/>
  <c r="M130" i="50"/>
  <c r="L130" i="50"/>
  <c r="K130" i="50"/>
  <c r="J130" i="50"/>
  <c r="HI129" i="50"/>
  <c r="HC129" i="50"/>
  <c r="GX129" i="50"/>
  <c r="GW129" i="50"/>
  <c r="GV129" i="50"/>
  <c r="GU129" i="50"/>
  <c r="GT129" i="50"/>
  <c r="GS129" i="50"/>
  <c r="GR129" i="50"/>
  <c r="GQ129" i="50"/>
  <c r="GP129" i="50"/>
  <c r="GO129" i="50"/>
  <c r="GN129" i="50"/>
  <c r="GI129" i="50"/>
  <c r="GH129" i="50"/>
  <c r="GG129" i="50"/>
  <c r="GF129" i="50"/>
  <c r="GE129" i="50"/>
  <c r="GD129" i="50"/>
  <c r="GC129" i="50"/>
  <c r="GB129" i="50"/>
  <c r="GA129" i="50"/>
  <c r="FZ129" i="50"/>
  <c r="FY129" i="50"/>
  <c r="FJ129" i="50"/>
  <c r="EU129" i="50"/>
  <c r="EF129" i="50"/>
  <c r="DQ129" i="50"/>
  <c r="DB129" i="50"/>
  <c r="CM129" i="50"/>
  <c r="AK129" i="50"/>
  <c r="AM129" i="50" s="1"/>
  <c r="V129" i="50"/>
  <c r="Q129" i="50"/>
  <c r="P129" i="50"/>
  <c r="O129" i="50"/>
  <c r="N129" i="50"/>
  <c r="M129" i="50"/>
  <c r="L129" i="50"/>
  <c r="K129" i="50"/>
  <c r="J129" i="50"/>
  <c r="HI128" i="50"/>
  <c r="HD128" i="50"/>
  <c r="HJ128" i="50" s="1"/>
  <c r="HC128" i="50"/>
  <c r="GY128" i="50"/>
  <c r="GX128" i="50"/>
  <c r="GW128" i="50"/>
  <c r="GV128" i="50"/>
  <c r="GU128" i="50"/>
  <c r="GT128" i="50"/>
  <c r="GS128" i="50"/>
  <c r="GR128" i="50"/>
  <c r="GQ128" i="50"/>
  <c r="GP128" i="50"/>
  <c r="GO128" i="50"/>
  <c r="GN128" i="50"/>
  <c r="GJ128" i="50"/>
  <c r="GI128" i="50"/>
  <c r="GH128" i="50"/>
  <c r="GG128" i="50"/>
  <c r="GF128" i="50"/>
  <c r="GE128" i="50"/>
  <c r="GD128" i="50"/>
  <c r="GC128" i="50"/>
  <c r="GB128" i="50"/>
  <c r="GA128" i="50"/>
  <c r="FZ128" i="50"/>
  <c r="FY128" i="50"/>
  <c r="FJ128" i="50"/>
  <c r="EU128" i="50"/>
  <c r="EF128" i="50"/>
  <c r="DQ128" i="50"/>
  <c r="DB128" i="50"/>
  <c r="CM128" i="50"/>
  <c r="AK128" i="50"/>
  <c r="AM128" i="50" s="1"/>
  <c r="V128" i="50"/>
  <c r="R128" i="50"/>
  <c r="Q128" i="50"/>
  <c r="P128" i="50"/>
  <c r="O128" i="50"/>
  <c r="N128" i="50"/>
  <c r="M128" i="50"/>
  <c r="L128" i="50"/>
  <c r="K128" i="50"/>
  <c r="J128" i="50"/>
  <c r="AC128" i="50" s="1"/>
  <c r="G128" i="50"/>
  <c r="F128" i="50"/>
  <c r="E128" i="50"/>
  <c r="HI127" i="50"/>
  <c r="HD127" i="50"/>
  <c r="HJ127" i="50" s="1"/>
  <c r="HC127" i="50"/>
  <c r="GY127" i="50"/>
  <c r="GX127" i="50"/>
  <c r="GW127" i="50"/>
  <c r="GV127" i="50"/>
  <c r="GU127" i="50"/>
  <c r="GT127" i="50"/>
  <c r="GS127" i="50"/>
  <c r="GR127" i="50"/>
  <c r="GQ127" i="50"/>
  <c r="GP127" i="50"/>
  <c r="GO127" i="50"/>
  <c r="GN127" i="50"/>
  <c r="GJ127" i="50"/>
  <c r="GI127" i="50"/>
  <c r="GH127" i="50"/>
  <c r="GG127" i="50"/>
  <c r="GF127" i="50"/>
  <c r="GE127" i="50"/>
  <c r="GD127" i="50"/>
  <c r="GC127" i="50"/>
  <c r="GB127" i="50"/>
  <c r="GA127" i="50"/>
  <c r="FZ127" i="50"/>
  <c r="FY127" i="50"/>
  <c r="FJ127" i="50"/>
  <c r="EU127" i="50"/>
  <c r="EF127" i="50"/>
  <c r="DQ127" i="50"/>
  <c r="DB127" i="50"/>
  <c r="CM127" i="50"/>
  <c r="AK127" i="50"/>
  <c r="AM127" i="50" s="1"/>
  <c r="V127" i="50"/>
  <c r="R127" i="50"/>
  <c r="Q127" i="50"/>
  <c r="P127" i="50"/>
  <c r="O127" i="50"/>
  <c r="N127" i="50"/>
  <c r="M127" i="50"/>
  <c r="L127" i="50"/>
  <c r="K127" i="50"/>
  <c r="J127" i="50"/>
  <c r="F127" i="50"/>
  <c r="E127" i="50"/>
  <c r="HI126" i="50"/>
  <c r="HD126" i="50"/>
  <c r="HJ126" i="50" s="1"/>
  <c r="HC126" i="50"/>
  <c r="GY126" i="50"/>
  <c r="GX126" i="50"/>
  <c r="GW126" i="50"/>
  <c r="GV126" i="50"/>
  <c r="GU126" i="50"/>
  <c r="GT126" i="50"/>
  <c r="GS126" i="50"/>
  <c r="GR126" i="50"/>
  <c r="GQ126" i="50"/>
  <c r="GP126" i="50"/>
  <c r="GO126" i="50"/>
  <c r="GN126" i="50"/>
  <c r="GJ126" i="50"/>
  <c r="GI126" i="50"/>
  <c r="GH126" i="50"/>
  <c r="GG126" i="50"/>
  <c r="GF126" i="50"/>
  <c r="GE126" i="50"/>
  <c r="GD126" i="50"/>
  <c r="GC126" i="50"/>
  <c r="GB126" i="50"/>
  <c r="GA126" i="50"/>
  <c r="FZ126" i="50"/>
  <c r="FY126" i="50"/>
  <c r="FJ126" i="50"/>
  <c r="EU126" i="50"/>
  <c r="EF126" i="50"/>
  <c r="DQ126" i="50"/>
  <c r="DB126" i="50"/>
  <c r="CM126" i="50"/>
  <c r="AK126" i="50"/>
  <c r="AM126" i="50" s="1"/>
  <c r="V126" i="50"/>
  <c r="R126" i="50"/>
  <c r="Q126" i="50"/>
  <c r="P126" i="50"/>
  <c r="O126" i="50"/>
  <c r="N126" i="50"/>
  <c r="M126" i="50"/>
  <c r="L126" i="50"/>
  <c r="K126" i="50"/>
  <c r="J126" i="50"/>
  <c r="AC126" i="50" s="1"/>
  <c r="F126" i="50"/>
  <c r="E126" i="50"/>
  <c r="HI125" i="50"/>
  <c r="HD125" i="50"/>
  <c r="HJ125" i="50" s="1"/>
  <c r="HC125" i="50"/>
  <c r="GY125" i="50"/>
  <c r="GX125" i="50"/>
  <c r="GW125" i="50"/>
  <c r="GV125" i="50"/>
  <c r="GU125" i="50"/>
  <c r="GT125" i="50"/>
  <c r="GS125" i="50"/>
  <c r="GR125" i="50"/>
  <c r="GQ125" i="50"/>
  <c r="GP125" i="50"/>
  <c r="GO125" i="50"/>
  <c r="GN125" i="50"/>
  <c r="GJ125" i="50"/>
  <c r="GI125" i="50"/>
  <c r="GH125" i="50"/>
  <c r="GG125" i="50"/>
  <c r="GF125" i="50"/>
  <c r="GE125" i="50"/>
  <c r="GD125" i="50"/>
  <c r="GC125" i="50"/>
  <c r="GB125" i="50"/>
  <c r="GA125" i="50"/>
  <c r="FZ125" i="50"/>
  <c r="FY125" i="50"/>
  <c r="FJ125" i="50"/>
  <c r="EU125" i="50"/>
  <c r="EF125" i="50"/>
  <c r="DQ125" i="50"/>
  <c r="DB125" i="50"/>
  <c r="CM125" i="50"/>
  <c r="AM125" i="50"/>
  <c r="AK125" i="50"/>
  <c r="V125" i="50"/>
  <c r="R125" i="50"/>
  <c r="Q125" i="50"/>
  <c r="P125" i="50"/>
  <c r="O125" i="50"/>
  <c r="N125" i="50"/>
  <c r="M125" i="50"/>
  <c r="L125" i="50"/>
  <c r="K125" i="50"/>
  <c r="J125" i="50"/>
  <c r="AC125" i="50" s="1"/>
  <c r="F125" i="50"/>
  <c r="E125" i="50"/>
  <c r="HI124" i="50"/>
  <c r="HD124" i="50"/>
  <c r="HJ124" i="50" s="1"/>
  <c r="HC124" i="50"/>
  <c r="GY124" i="50"/>
  <c r="GX124" i="50"/>
  <c r="GW124" i="50"/>
  <c r="GV124" i="50"/>
  <c r="GU124" i="50"/>
  <c r="GT124" i="50"/>
  <c r="GS124" i="50"/>
  <c r="GR124" i="50"/>
  <c r="GQ124" i="50"/>
  <c r="GP124" i="50"/>
  <c r="GO124" i="50"/>
  <c r="GN124" i="50"/>
  <c r="GJ124" i="50"/>
  <c r="GI124" i="50"/>
  <c r="GH124" i="50"/>
  <c r="GG124" i="50"/>
  <c r="GF124" i="50"/>
  <c r="GE124" i="50"/>
  <c r="GD124" i="50"/>
  <c r="GC124" i="50"/>
  <c r="GB124" i="50"/>
  <c r="GA124" i="50"/>
  <c r="FZ124" i="50"/>
  <c r="FY124" i="50"/>
  <c r="FJ124" i="50"/>
  <c r="EU124" i="50"/>
  <c r="EF124" i="50"/>
  <c r="DQ124" i="50"/>
  <c r="DB124" i="50"/>
  <c r="CM124" i="50"/>
  <c r="AK124" i="50"/>
  <c r="AM124" i="50" s="1"/>
  <c r="V124" i="50"/>
  <c r="R124" i="50"/>
  <c r="Q124" i="50"/>
  <c r="P124" i="50"/>
  <c r="O124" i="50"/>
  <c r="N124" i="50"/>
  <c r="M124" i="50"/>
  <c r="L124" i="50"/>
  <c r="K124" i="50"/>
  <c r="J124" i="50"/>
  <c r="F124" i="50"/>
  <c r="E124" i="50"/>
  <c r="HI123" i="50"/>
  <c r="HC123" i="50"/>
  <c r="GN123" i="50"/>
  <c r="FY123" i="50"/>
  <c r="FJ123" i="50"/>
  <c r="EU123" i="50"/>
  <c r="EF123" i="50"/>
  <c r="DQ123" i="50"/>
  <c r="DB123" i="50"/>
  <c r="CM123" i="50"/>
  <c r="AK123" i="50"/>
  <c r="AG123" i="50"/>
  <c r="AG145" i="50" s="1"/>
  <c r="V123" i="50"/>
  <c r="HH120" i="50"/>
  <c r="HB120" i="50"/>
  <c r="GM120" i="50"/>
  <c r="FX120" i="50"/>
  <c r="FI120" i="50"/>
  <c r="ET120" i="50"/>
  <c r="EE120" i="50"/>
  <c r="DP120" i="50"/>
  <c r="DA120" i="50"/>
  <c r="CL120" i="50"/>
  <c r="AJ120" i="50"/>
  <c r="U120" i="50"/>
  <c r="GM118" i="50"/>
  <c r="HI112" i="50"/>
  <c r="HC112" i="50"/>
  <c r="GN112" i="50"/>
  <c r="FY112" i="50"/>
  <c r="FJ112" i="50"/>
  <c r="EU112" i="50"/>
  <c r="EF112" i="50"/>
  <c r="DQ112" i="50"/>
  <c r="DB112" i="50"/>
  <c r="CM112" i="50"/>
  <c r="AK112" i="50"/>
  <c r="V112" i="50"/>
  <c r="HI111" i="50"/>
  <c r="HD111" i="50"/>
  <c r="HJ111" i="50" s="1"/>
  <c r="HC111" i="50"/>
  <c r="GW111" i="50"/>
  <c r="GV111" i="50"/>
  <c r="GU111" i="50"/>
  <c r="GT111" i="50"/>
  <c r="GS111" i="50"/>
  <c r="GR111" i="50"/>
  <c r="GQ111" i="50"/>
  <c r="GP111" i="50"/>
  <c r="GO111" i="50"/>
  <c r="GN111" i="50"/>
  <c r="GH111" i="50"/>
  <c r="GG111" i="50"/>
  <c r="GF111" i="50"/>
  <c r="GE111" i="50"/>
  <c r="GD111" i="50"/>
  <c r="GC111" i="50"/>
  <c r="GB111" i="50"/>
  <c r="GA111" i="50"/>
  <c r="FZ111" i="50"/>
  <c r="FY111" i="50"/>
  <c r="FJ111" i="50"/>
  <c r="EU111" i="50"/>
  <c r="EF111" i="50"/>
  <c r="DQ111" i="50"/>
  <c r="DB111" i="50"/>
  <c r="CM111" i="50"/>
  <c r="AK111" i="50"/>
  <c r="AM111" i="50" s="1"/>
  <c r="V111" i="50"/>
  <c r="P111" i="50"/>
  <c r="O111" i="50"/>
  <c r="N111" i="50"/>
  <c r="M111" i="50"/>
  <c r="L111" i="50"/>
  <c r="K111" i="50"/>
  <c r="J111" i="50"/>
  <c r="F111" i="50"/>
  <c r="E111" i="50"/>
  <c r="HI110" i="50"/>
  <c r="HD110" i="50"/>
  <c r="HJ110" i="50" s="1"/>
  <c r="HC110" i="50"/>
  <c r="GW110" i="50"/>
  <c r="GV110" i="50"/>
  <c r="GU110" i="50"/>
  <c r="GT110" i="50"/>
  <c r="GS110" i="50"/>
  <c r="GR110" i="50"/>
  <c r="GQ110" i="50"/>
  <c r="GP110" i="50"/>
  <c r="GO110" i="50"/>
  <c r="GN110" i="50"/>
  <c r="GH110" i="50"/>
  <c r="GG110" i="50"/>
  <c r="GF110" i="50"/>
  <c r="GE110" i="50"/>
  <c r="GD110" i="50"/>
  <c r="GC110" i="50"/>
  <c r="GB110" i="50"/>
  <c r="GA110" i="50"/>
  <c r="FZ110" i="50"/>
  <c r="FY110" i="50"/>
  <c r="FJ110" i="50"/>
  <c r="EU110" i="50"/>
  <c r="EF110" i="50"/>
  <c r="DQ110" i="50"/>
  <c r="DB110" i="50"/>
  <c r="CM110" i="50"/>
  <c r="AK110" i="50"/>
  <c r="AM110" i="50" s="1"/>
  <c r="V110" i="50"/>
  <c r="P110" i="50"/>
  <c r="O110" i="50"/>
  <c r="N110" i="50"/>
  <c r="M110" i="50"/>
  <c r="L110" i="50"/>
  <c r="K110" i="50"/>
  <c r="J110" i="50"/>
  <c r="G110" i="50"/>
  <c r="F110" i="50"/>
  <c r="E110" i="50"/>
  <c r="HI109" i="50"/>
  <c r="HD109" i="50"/>
  <c r="G109" i="50" s="1"/>
  <c r="HC109" i="50"/>
  <c r="GW109" i="50"/>
  <c r="GV109" i="50"/>
  <c r="GU109" i="50"/>
  <c r="GT109" i="50"/>
  <c r="GS109" i="50"/>
  <c r="GR109" i="50"/>
  <c r="GQ109" i="50"/>
  <c r="GP109" i="50"/>
  <c r="GO109" i="50"/>
  <c r="GN109" i="50"/>
  <c r="GH109" i="50"/>
  <c r="GG109" i="50"/>
  <c r="GF109" i="50"/>
  <c r="GE109" i="50"/>
  <c r="GD109" i="50"/>
  <c r="GC109" i="50"/>
  <c r="GB109" i="50"/>
  <c r="GA109" i="50"/>
  <c r="FZ109" i="50"/>
  <c r="FY109" i="50"/>
  <c r="FJ109" i="50"/>
  <c r="EU109" i="50"/>
  <c r="EF109" i="50"/>
  <c r="DQ109" i="50"/>
  <c r="DB109" i="50"/>
  <c r="CM109" i="50"/>
  <c r="AK109" i="50"/>
  <c r="AM109" i="50" s="1"/>
  <c r="V109" i="50"/>
  <c r="P109" i="50"/>
  <c r="O109" i="50"/>
  <c r="N109" i="50"/>
  <c r="M109" i="50"/>
  <c r="L109" i="50"/>
  <c r="K109" i="50"/>
  <c r="J109" i="50"/>
  <c r="F109" i="50"/>
  <c r="E109" i="50"/>
  <c r="HI108" i="50"/>
  <c r="HD108" i="50"/>
  <c r="HJ108" i="50" s="1"/>
  <c r="HC108" i="50"/>
  <c r="GX108" i="50"/>
  <c r="GW108" i="50"/>
  <c r="GV108" i="50"/>
  <c r="GU108" i="50"/>
  <c r="GT108" i="50"/>
  <c r="GS108" i="50"/>
  <c r="GR108" i="50"/>
  <c r="GQ108" i="50"/>
  <c r="GP108" i="50"/>
  <c r="GO108" i="50"/>
  <c r="GN108" i="50"/>
  <c r="GI108" i="50"/>
  <c r="GH108" i="50"/>
  <c r="GG108" i="50"/>
  <c r="GF108" i="50"/>
  <c r="GE108" i="50"/>
  <c r="GD108" i="50"/>
  <c r="GC108" i="50"/>
  <c r="GB108" i="50"/>
  <c r="GA108" i="50"/>
  <c r="FZ108" i="50"/>
  <c r="FY108" i="50"/>
  <c r="FJ108" i="50"/>
  <c r="EU108" i="50"/>
  <c r="EF108" i="50"/>
  <c r="DQ108" i="50"/>
  <c r="DB108" i="50"/>
  <c r="CM108" i="50"/>
  <c r="AK108" i="50"/>
  <c r="AL108" i="50" s="1"/>
  <c r="V108" i="50"/>
  <c r="Q108" i="50"/>
  <c r="P108" i="50"/>
  <c r="O108" i="50"/>
  <c r="N108" i="50"/>
  <c r="M108" i="50"/>
  <c r="L108" i="50"/>
  <c r="K108" i="50"/>
  <c r="J108" i="50"/>
  <c r="AC108" i="50" s="1"/>
  <c r="F108" i="50"/>
  <c r="E108" i="50"/>
  <c r="HI107" i="50"/>
  <c r="HD107" i="50"/>
  <c r="HJ107" i="50" s="1"/>
  <c r="HC107" i="50"/>
  <c r="GX107" i="50"/>
  <c r="GW107" i="50"/>
  <c r="GV107" i="50"/>
  <c r="GU107" i="50"/>
  <c r="GT107" i="50"/>
  <c r="GS107" i="50"/>
  <c r="GR107" i="50"/>
  <c r="GQ107" i="50"/>
  <c r="GP107" i="50"/>
  <c r="GO107" i="50"/>
  <c r="GN107" i="50"/>
  <c r="GI107" i="50"/>
  <c r="GH107" i="50"/>
  <c r="GG107" i="50"/>
  <c r="GF107" i="50"/>
  <c r="GE107" i="50"/>
  <c r="GD107" i="50"/>
  <c r="GC107" i="50"/>
  <c r="GB107" i="50"/>
  <c r="GA107" i="50"/>
  <c r="FZ107" i="50"/>
  <c r="FY107" i="50"/>
  <c r="FJ107" i="50"/>
  <c r="EU107" i="50"/>
  <c r="EF107" i="50"/>
  <c r="DQ107" i="50"/>
  <c r="DB107" i="50"/>
  <c r="CM107" i="50"/>
  <c r="AL107" i="50"/>
  <c r="AK107" i="50"/>
  <c r="AM107" i="50" s="1"/>
  <c r="V107" i="50"/>
  <c r="W107" i="50" s="1"/>
  <c r="Q107" i="50"/>
  <c r="P107" i="50"/>
  <c r="O107" i="50"/>
  <c r="N107" i="50"/>
  <c r="M107" i="50"/>
  <c r="L107" i="50"/>
  <c r="K107" i="50"/>
  <c r="J107" i="50"/>
  <c r="AC107" i="50" s="1"/>
  <c r="F107" i="50"/>
  <c r="E107" i="50"/>
  <c r="HI106" i="50"/>
  <c r="HD106" i="50"/>
  <c r="G106" i="50" s="1"/>
  <c r="HC106" i="50"/>
  <c r="GX106" i="50"/>
  <c r="GW106" i="50"/>
  <c r="GV106" i="50"/>
  <c r="GU106" i="50"/>
  <c r="GT106" i="50"/>
  <c r="GS106" i="50"/>
  <c r="GR106" i="50"/>
  <c r="GQ106" i="50"/>
  <c r="GP106" i="50"/>
  <c r="GO106" i="50"/>
  <c r="GN106" i="50"/>
  <c r="GI106" i="50"/>
  <c r="GH106" i="50"/>
  <c r="GG106" i="50"/>
  <c r="GF106" i="50"/>
  <c r="GE106" i="50"/>
  <c r="GD106" i="50"/>
  <c r="GC106" i="50"/>
  <c r="GB106" i="50"/>
  <c r="GA106" i="50"/>
  <c r="FZ106" i="50"/>
  <c r="FY106" i="50"/>
  <c r="FJ106" i="50"/>
  <c r="EU106" i="50"/>
  <c r="EF106" i="50"/>
  <c r="DQ106" i="50"/>
  <c r="DB106" i="50"/>
  <c r="CM106" i="50"/>
  <c r="AL106" i="50"/>
  <c r="AK106" i="50"/>
  <c r="AM106" i="50" s="1"/>
  <c r="V106" i="50"/>
  <c r="W106" i="50" s="1"/>
  <c r="Q106" i="50"/>
  <c r="P106" i="50"/>
  <c r="O106" i="50"/>
  <c r="N106" i="50"/>
  <c r="M106" i="50"/>
  <c r="L106" i="50"/>
  <c r="K106" i="50"/>
  <c r="J106" i="50"/>
  <c r="AC106" i="50" s="1"/>
  <c r="F106" i="50"/>
  <c r="E106" i="50"/>
  <c r="HI105" i="50"/>
  <c r="HD105" i="50"/>
  <c r="G105" i="50" s="1"/>
  <c r="HC105" i="50"/>
  <c r="GX105" i="50"/>
  <c r="GW105" i="50"/>
  <c r="GV105" i="50"/>
  <c r="GU105" i="50"/>
  <c r="GT105" i="50"/>
  <c r="GS105" i="50"/>
  <c r="GR105" i="50"/>
  <c r="GQ105" i="50"/>
  <c r="GP105" i="50"/>
  <c r="GO105" i="50"/>
  <c r="GN105" i="50"/>
  <c r="GI105" i="50"/>
  <c r="GH105" i="50"/>
  <c r="GG105" i="50"/>
  <c r="GF105" i="50"/>
  <c r="GE105" i="50"/>
  <c r="GD105" i="50"/>
  <c r="GC105" i="50"/>
  <c r="GB105" i="50"/>
  <c r="GA105" i="50"/>
  <c r="FZ105" i="50"/>
  <c r="FY105" i="50"/>
  <c r="FJ105" i="50"/>
  <c r="EU105" i="50"/>
  <c r="EF105" i="50"/>
  <c r="DQ105" i="50"/>
  <c r="DB105" i="50"/>
  <c r="CM105" i="50"/>
  <c r="AK105" i="50"/>
  <c r="AM105" i="50" s="1"/>
  <c r="V105" i="50"/>
  <c r="Q105" i="50"/>
  <c r="P105" i="50"/>
  <c r="O105" i="50"/>
  <c r="N105" i="50"/>
  <c r="M105" i="50"/>
  <c r="L105" i="50"/>
  <c r="K105" i="50"/>
  <c r="J105" i="50"/>
  <c r="AC105" i="50" s="1"/>
  <c r="F105" i="50"/>
  <c r="E105" i="50"/>
  <c r="HI104" i="50"/>
  <c r="HD104" i="50"/>
  <c r="HC104" i="50"/>
  <c r="GX104" i="50"/>
  <c r="GW104" i="50"/>
  <c r="GV104" i="50"/>
  <c r="GU104" i="50"/>
  <c r="GT104" i="50"/>
  <c r="GS104" i="50"/>
  <c r="GR104" i="50"/>
  <c r="GQ104" i="50"/>
  <c r="GP104" i="50"/>
  <c r="GO104" i="50"/>
  <c r="GN104" i="50"/>
  <c r="GI104" i="50"/>
  <c r="GH104" i="50"/>
  <c r="GG104" i="50"/>
  <c r="GF104" i="50"/>
  <c r="GE104" i="50"/>
  <c r="GD104" i="50"/>
  <c r="GC104" i="50"/>
  <c r="GB104" i="50"/>
  <c r="GA104" i="50"/>
  <c r="FZ104" i="50"/>
  <c r="FY104" i="50"/>
  <c r="FJ104" i="50"/>
  <c r="EU104" i="50"/>
  <c r="EF104" i="50"/>
  <c r="DQ104" i="50"/>
  <c r="DB104" i="50"/>
  <c r="CM104" i="50"/>
  <c r="AK104" i="50"/>
  <c r="AM104" i="50" s="1"/>
  <c r="V104" i="50"/>
  <c r="Q104" i="50"/>
  <c r="P104" i="50"/>
  <c r="O104" i="50"/>
  <c r="N104" i="50"/>
  <c r="M104" i="50"/>
  <c r="L104" i="50"/>
  <c r="K104" i="50"/>
  <c r="J104" i="50"/>
  <c r="F104" i="50"/>
  <c r="E104" i="50"/>
  <c r="HI103" i="50"/>
  <c r="HD103" i="50"/>
  <c r="HJ103" i="50" s="1"/>
  <c r="HC103" i="50"/>
  <c r="GY103" i="50"/>
  <c r="GX103" i="50"/>
  <c r="GW103" i="50"/>
  <c r="GV103" i="50"/>
  <c r="GU103" i="50"/>
  <c r="GT103" i="50"/>
  <c r="GS103" i="50"/>
  <c r="GR103" i="50"/>
  <c r="GQ103" i="50"/>
  <c r="GP103" i="50"/>
  <c r="GO103" i="50"/>
  <c r="GN103" i="50"/>
  <c r="GJ103" i="50"/>
  <c r="GI103" i="50"/>
  <c r="GH103" i="50"/>
  <c r="GG103" i="50"/>
  <c r="GF103" i="50"/>
  <c r="GE103" i="50"/>
  <c r="GD103" i="50"/>
  <c r="GC103" i="50"/>
  <c r="GB103" i="50"/>
  <c r="GA103" i="50"/>
  <c r="FZ103" i="50"/>
  <c r="FY103" i="50"/>
  <c r="FJ103" i="50"/>
  <c r="EU103" i="50"/>
  <c r="EF103" i="50"/>
  <c r="DQ103" i="50"/>
  <c r="DB103" i="50"/>
  <c r="CM103" i="50"/>
  <c r="AL103" i="50"/>
  <c r="AK103" i="50"/>
  <c r="AM103" i="50" s="1"/>
  <c r="V103" i="50"/>
  <c r="R103" i="50"/>
  <c r="Q103" i="50"/>
  <c r="P103" i="50"/>
  <c r="O103" i="50"/>
  <c r="N103" i="50"/>
  <c r="M103" i="50"/>
  <c r="L103" i="50"/>
  <c r="K103" i="50"/>
  <c r="J103" i="50"/>
  <c r="AC103" i="50" s="1"/>
  <c r="F103" i="50"/>
  <c r="E103" i="50"/>
  <c r="HI102" i="50"/>
  <c r="HD102" i="50"/>
  <c r="HJ102" i="50" s="1"/>
  <c r="HC102" i="50"/>
  <c r="GY102" i="50"/>
  <c r="GX102" i="50"/>
  <c r="GW102" i="50"/>
  <c r="GV102" i="50"/>
  <c r="GU102" i="50"/>
  <c r="GT102" i="50"/>
  <c r="GS102" i="50"/>
  <c r="GR102" i="50"/>
  <c r="GQ102" i="50"/>
  <c r="GP102" i="50"/>
  <c r="GO102" i="50"/>
  <c r="GN102" i="50"/>
  <c r="GJ102" i="50"/>
  <c r="GI102" i="50"/>
  <c r="GH102" i="50"/>
  <c r="GG102" i="50"/>
  <c r="GF102" i="50"/>
  <c r="GE102" i="50"/>
  <c r="GD102" i="50"/>
  <c r="GC102" i="50"/>
  <c r="GB102" i="50"/>
  <c r="GA102" i="50"/>
  <c r="FZ102" i="50"/>
  <c r="FY102" i="50"/>
  <c r="FJ102" i="50"/>
  <c r="EU102" i="50"/>
  <c r="EF102" i="50"/>
  <c r="DQ102" i="50"/>
  <c r="DB102" i="50"/>
  <c r="CM102" i="50"/>
  <c r="AK102" i="50"/>
  <c r="V102" i="50"/>
  <c r="R102" i="50"/>
  <c r="Q102" i="50"/>
  <c r="P102" i="50"/>
  <c r="O102" i="50"/>
  <c r="N102" i="50"/>
  <c r="M102" i="50"/>
  <c r="L102" i="50"/>
  <c r="K102" i="50"/>
  <c r="J102" i="50"/>
  <c r="F102" i="50"/>
  <c r="E102" i="50"/>
  <c r="HI101" i="50"/>
  <c r="HD101" i="50"/>
  <c r="HC101" i="50"/>
  <c r="GY101" i="50"/>
  <c r="GX101" i="50"/>
  <c r="GW101" i="50"/>
  <c r="GV101" i="50"/>
  <c r="GU101" i="50"/>
  <c r="GT101" i="50"/>
  <c r="GS101" i="50"/>
  <c r="GR101" i="50"/>
  <c r="GQ101" i="50"/>
  <c r="GP101" i="50"/>
  <c r="GO101" i="50"/>
  <c r="GN101" i="50"/>
  <c r="GJ101" i="50"/>
  <c r="GI101" i="50"/>
  <c r="GH101" i="50"/>
  <c r="GG101" i="50"/>
  <c r="GF101" i="50"/>
  <c r="GE101" i="50"/>
  <c r="GD101" i="50"/>
  <c r="GC101" i="50"/>
  <c r="GB101" i="50"/>
  <c r="GA101" i="50"/>
  <c r="FZ101" i="50"/>
  <c r="FY101" i="50"/>
  <c r="FJ101" i="50"/>
  <c r="EU101" i="50"/>
  <c r="EF101" i="50"/>
  <c r="DQ101" i="50"/>
  <c r="DB101" i="50"/>
  <c r="CM101" i="50"/>
  <c r="AK101" i="50"/>
  <c r="AM101" i="50" s="1"/>
  <c r="V101" i="50"/>
  <c r="R101" i="50"/>
  <c r="Q101" i="50"/>
  <c r="P101" i="50"/>
  <c r="O101" i="50"/>
  <c r="N101" i="50"/>
  <c r="M101" i="50"/>
  <c r="L101" i="50"/>
  <c r="K101" i="50"/>
  <c r="J101" i="50"/>
  <c r="AC101" i="50" s="1"/>
  <c r="F101" i="50"/>
  <c r="E101" i="50"/>
  <c r="HI100" i="50"/>
  <c r="HD100" i="50"/>
  <c r="HJ100" i="50" s="1"/>
  <c r="HC100" i="50"/>
  <c r="GY100" i="50"/>
  <c r="GX100" i="50"/>
  <c r="GW100" i="50"/>
  <c r="GV100" i="50"/>
  <c r="GU100" i="50"/>
  <c r="GT100" i="50"/>
  <c r="GS100" i="50"/>
  <c r="GR100" i="50"/>
  <c r="GQ100" i="50"/>
  <c r="GP100" i="50"/>
  <c r="GO100" i="50"/>
  <c r="GN100" i="50"/>
  <c r="GJ100" i="50"/>
  <c r="GI100" i="50"/>
  <c r="GH100" i="50"/>
  <c r="GG100" i="50"/>
  <c r="GF100" i="50"/>
  <c r="GE100" i="50"/>
  <c r="GD100" i="50"/>
  <c r="GC100" i="50"/>
  <c r="GB100" i="50"/>
  <c r="GA100" i="50"/>
  <c r="FZ100" i="50"/>
  <c r="FY100" i="50"/>
  <c r="FJ100" i="50"/>
  <c r="EU100" i="50"/>
  <c r="EF100" i="50"/>
  <c r="DQ100" i="50"/>
  <c r="DB100" i="50"/>
  <c r="CM100" i="50"/>
  <c r="AK100" i="50"/>
  <c r="AM100" i="50" s="1"/>
  <c r="V100" i="50"/>
  <c r="R100" i="50"/>
  <c r="Q100" i="50"/>
  <c r="P100" i="50"/>
  <c r="O100" i="50"/>
  <c r="N100" i="50"/>
  <c r="M100" i="50"/>
  <c r="L100" i="50"/>
  <c r="K100" i="50"/>
  <c r="J100" i="50"/>
  <c r="AC100" i="50" s="1"/>
  <c r="F100" i="50"/>
  <c r="E100" i="50"/>
  <c r="HI99" i="50"/>
  <c r="HD99" i="50"/>
  <c r="HJ99" i="50" s="1"/>
  <c r="HC99" i="50"/>
  <c r="GY99" i="50"/>
  <c r="GX99" i="50"/>
  <c r="GW99" i="50"/>
  <c r="GV99" i="50"/>
  <c r="GU99" i="50"/>
  <c r="GT99" i="50"/>
  <c r="GS99" i="50"/>
  <c r="GR99" i="50"/>
  <c r="GQ99" i="50"/>
  <c r="GP99" i="50"/>
  <c r="GO99" i="50"/>
  <c r="GN99" i="50"/>
  <c r="GJ99" i="50"/>
  <c r="GI99" i="50"/>
  <c r="GH99" i="50"/>
  <c r="GG99" i="50"/>
  <c r="GF99" i="50"/>
  <c r="GE99" i="50"/>
  <c r="GD99" i="50"/>
  <c r="GC99" i="50"/>
  <c r="GB99" i="50"/>
  <c r="GA99" i="50"/>
  <c r="FZ99" i="50"/>
  <c r="FY99" i="50"/>
  <c r="FJ99" i="50"/>
  <c r="EU99" i="50"/>
  <c r="EF99" i="50"/>
  <c r="DQ99" i="50"/>
  <c r="DB99" i="50"/>
  <c r="CM99" i="50"/>
  <c r="AK99" i="50"/>
  <c r="AM99" i="50" s="1"/>
  <c r="V99" i="50"/>
  <c r="R99" i="50"/>
  <c r="Q99" i="50"/>
  <c r="P99" i="50"/>
  <c r="O99" i="50"/>
  <c r="N99" i="50"/>
  <c r="M99" i="50"/>
  <c r="L99" i="50"/>
  <c r="K99" i="50"/>
  <c r="J99" i="50"/>
  <c r="AC99" i="50" s="1"/>
  <c r="F99" i="50"/>
  <c r="E99" i="50"/>
  <c r="HI98" i="50"/>
  <c r="HC98" i="50"/>
  <c r="GN98" i="50"/>
  <c r="FY98" i="50"/>
  <c r="FJ98" i="50"/>
  <c r="EU98" i="50"/>
  <c r="EF98" i="50"/>
  <c r="DQ98" i="50"/>
  <c r="DB98" i="50"/>
  <c r="CM98" i="50"/>
  <c r="AK98" i="50"/>
  <c r="V98" i="50"/>
  <c r="HH95" i="50"/>
  <c r="HB95" i="50"/>
  <c r="GM95" i="50"/>
  <c r="FX95" i="50"/>
  <c r="FI95" i="50"/>
  <c r="ET95" i="50"/>
  <c r="EE95" i="50"/>
  <c r="DP95" i="50"/>
  <c r="DA95" i="50"/>
  <c r="CL95" i="50"/>
  <c r="AJ95" i="50"/>
  <c r="U95" i="50"/>
  <c r="HH93" i="50"/>
  <c r="HB93" i="50"/>
  <c r="GM93" i="50"/>
  <c r="FX93" i="50"/>
  <c r="FI93" i="50"/>
  <c r="ET93" i="50"/>
  <c r="EE93" i="50"/>
  <c r="DP93" i="50"/>
  <c r="DA93" i="50"/>
  <c r="CL93" i="50"/>
  <c r="HI90" i="50"/>
  <c r="HC90" i="50"/>
  <c r="GN90" i="50"/>
  <c r="FY90" i="50"/>
  <c r="FJ90" i="50"/>
  <c r="EU90" i="50"/>
  <c r="EF90" i="50"/>
  <c r="DQ90" i="50"/>
  <c r="DB90" i="50"/>
  <c r="CM90" i="50"/>
  <c r="AK90" i="50"/>
  <c r="V90" i="50"/>
  <c r="HJ89" i="50"/>
  <c r="HI89" i="50"/>
  <c r="HC89" i="50"/>
  <c r="GW89" i="50"/>
  <c r="GV89" i="50"/>
  <c r="GU89" i="50"/>
  <c r="GT89" i="50"/>
  <c r="GS89" i="50"/>
  <c r="GR89" i="50"/>
  <c r="GQ89" i="50"/>
  <c r="GP89" i="50"/>
  <c r="GO89" i="50"/>
  <c r="GN89" i="50"/>
  <c r="GH89" i="50"/>
  <c r="GG89" i="50"/>
  <c r="GF89" i="50"/>
  <c r="GE89" i="50"/>
  <c r="GD89" i="50"/>
  <c r="GC89" i="50"/>
  <c r="GB89" i="50"/>
  <c r="GA89" i="50"/>
  <c r="FZ89" i="50"/>
  <c r="FY89" i="50"/>
  <c r="FJ89" i="50"/>
  <c r="EU89" i="50"/>
  <c r="EF89" i="50"/>
  <c r="DQ89" i="50"/>
  <c r="DB89" i="50"/>
  <c r="CM89" i="50"/>
  <c r="AK89" i="50"/>
  <c r="AM89" i="50" s="1"/>
  <c r="V89" i="50"/>
  <c r="P89" i="50"/>
  <c r="O89" i="50"/>
  <c r="N89" i="50"/>
  <c r="M89" i="50"/>
  <c r="L89" i="50"/>
  <c r="K89" i="50"/>
  <c r="J89" i="50"/>
  <c r="I89" i="50"/>
  <c r="AC89" i="50" s="1"/>
  <c r="H89" i="50"/>
  <c r="HJ88" i="50"/>
  <c r="HI88" i="50"/>
  <c r="HC88" i="50"/>
  <c r="GW88" i="50"/>
  <c r="GV88" i="50"/>
  <c r="GU88" i="50"/>
  <c r="GT88" i="50"/>
  <c r="GS88" i="50"/>
  <c r="GR88" i="50"/>
  <c r="GQ88" i="50"/>
  <c r="GP88" i="50"/>
  <c r="GO88" i="50"/>
  <c r="GN88" i="50"/>
  <c r="GH88" i="50"/>
  <c r="GG88" i="50"/>
  <c r="GF88" i="50"/>
  <c r="GE88" i="50"/>
  <c r="GD88" i="50"/>
  <c r="GC88" i="50"/>
  <c r="GB88" i="50"/>
  <c r="GA88" i="50"/>
  <c r="FZ88" i="50"/>
  <c r="FY88" i="50"/>
  <c r="FJ88" i="50"/>
  <c r="EU88" i="50"/>
  <c r="EF88" i="50"/>
  <c r="DQ88" i="50"/>
  <c r="DB88" i="50"/>
  <c r="CM88" i="50"/>
  <c r="AM88" i="50"/>
  <c r="AK88" i="50"/>
  <c r="AL88" i="50" s="1"/>
  <c r="V88" i="50"/>
  <c r="P88" i="50"/>
  <c r="O88" i="50"/>
  <c r="N88" i="50"/>
  <c r="M88" i="50"/>
  <c r="L88" i="50"/>
  <c r="K88" i="50"/>
  <c r="J88" i="50"/>
  <c r="I88" i="50"/>
  <c r="AC88" i="50" s="1"/>
  <c r="H88" i="50"/>
  <c r="HJ87" i="50"/>
  <c r="HI87" i="50"/>
  <c r="HC87" i="50"/>
  <c r="GW87" i="50"/>
  <c r="GV87" i="50"/>
  <c r="GU87" i="50"/>
  <c r="GT87" i="50"/>
  <c r="GS87" i="50"/>
  <c r="GR87" i="50"/>
  <c r="GQ87" i="50"/>
  <c r="GP87" i="50"/>
  <c r="GO87" i="50"/>
  <c r="GN87" i="50"/>
  <c r="GH87" i="50"/>
  <c r="GG87" i="50"/>
  <c r="GF87" i="50"/>
  <c r="GE87" i="50"/>
  <c r="GD87" i="50"/>
  <c r="GC87" i="50"/>
  <c r="GB87" i="50"/>
  <c r="GA87" i="50"/>
  <c r="FZ87" i="50"/>
  <c r="FY87" i="50"/>
  <c r="FJ87" i="50"/>
  <c r="EU87" i="50"/>
  <c r="EF87" i="50"/>
  <c r="DQ87" i="50"/>
  <c r="DB87" i="50"/>
  <c r="CM87" i="50"/>
  <c r="AK87" i="50"/>
  <c r="V87" i="50"/>
  <c r="P87" i="50"/>
  <c r="O87" i="50"/>
  <c r="N87" i="50"/>
  <c r="M87" i="50"/>
  <c r="L87" i="50"/>
  <c r="K87" i="50"/>
  <c r="J87" i="50"/>
  <c r="I87" i="50"/>
  <c r="AC87" i="50" s="1"/>
  <c r="H87" i="50"/>
  <c r="HJ86" i="50"/>
  <c r="HI86" i="50"/>
  <c r="HC86" i="50"/>
  <c r="GX86" i="50"/>
  <c r="GW86" i="50"/>
  <c r="GV86" i="50"/>
  <c r="GU86" i="50"/>
  <c r="GT86" i="50"/>
  <c r="GS86" i="50"/>
  <c r="GR86" i="50"/>
  <c r="GQ86" i="50"/>
  <c r="GP86" i="50"/>
  <c r="GO86" i="50"/>
  <c r="GN86" i="50"/>
  <c r="GI86" i="50"/>
  <c r="GH86" i="50"/>
  <c r="GG86" i="50"/>
  <c r="GF86" i="50"/>
  <c r="GE86" i="50"/>
  <c r="GD86" i="50"/>
  <c r="GC86" i="50"/>
  <c r="GB86" i="50"/>
  <c r="GA86" i="50"/>
  <c r="FZ86" i="50"/>
  <c r="FY86" i="50"/>
  <c r="FJ86" i="50"/>
  <c r="EU86" i="50"/>
  <c r="EF86" i="50"/>
  <c r="DQ86" i="50"/>
  <c r="DB86" i="50"/>
  <c r="CM86" i="50"/>
  <c r="AK86" i="50"/>
  <c r="V86" i="50"/>
  <c r="Q86" i="50"/>
  <c r="P86" i="50"/>
  <c r="O86" i="50"/>
  <c r="N86" i="50"/>
  <c r="M86" i="50"/>
  <c r="L86" i="50"/>
  <c r="K86" i="50"/>
  <c r="J86" i="50"/>
  <c r="I86" i="50"/>
  <c r="AC86" i="50" s="1"/>
  <c r="H86" i="50"/>
  <c r="HJ85" i="50"/>
  <c r="HI85" i="50"/>
  <c r="HC85" i="50"/>
  <c r="GX85" i="50"/>
  <c r="GW85" i="50"/>
  <c r="GV85" i="50"/>
  <c r="GU85" i="50"/>
  <c r="GT85" i="50"/>
  <c r="GS85" i="50"/>
  <c r="GR85" i="50"/>
  <c r="GQ85" i="50"/>
  <c r="GP85" i="50"/>
  <c r="GO85" i="50"/>
  <c r="GN85" i="50"/>
  <c r="GI85" i="50"/>
  <c r="GH85" i="50"/>
  <c r="GG85" i="50"/>
  <c r="GF85" i="50"/>
  <c r="GE85" i="50"/>
  <c r="GD85" i="50"/>
  <c r="GC85" i="50"/>
  <c r="GB85" i="50"/>
  <c r="GA85" i="50"/>
  <c r="FZ85" i="50"/>
  <c r="FY85" i="50"/>
  <c r="FJ85" i="50"/>
  <c r="EU85" i="50"/>
  <c r="EF85" i="50"/>
  <c r="DQ85" i="50"/>
  <c r="DB85" i="50"/>
  <c r="CM85" i="50"/>
  <c r="AK85" i="50"/>
  <c r="AM85" i="50" s="1"/>
  <c r="V85" i="50"/>
  <c r="W85" i="50" s="1"/>
  <c r="Q85" i="50"/>
  <c r="P85" i="50"/>
  <c r="O85" i="50"/>
  <c r="N85" i="50"/>
  <c r="M85" i="50"/>
  <c r="L85" i="50"/>
  <c r="K85" i="50"/>
  <c r="J85" i="50"/>
  <c r="I85" i="50"/>
  <c r="AC85" i="50" s="1"/>
  <c r="H85" i="50"/>
  <c r="HJ84" i="50"/>
  <c r="HI84" i="50"/>
  <c r="HC84" i="50"/>
  <c r="GX84" i="50"/>
  <c r="GW84" i="50"/>
  <c r="GV84" i="50"/>
  <c r="GU84" i="50"/>
  <c r="GT84" i="50"/>
  <c r="GS84" i="50"/>
  <c r="GR84" i="50"/>
  <c r="GQ84" i="50"/>
  <c r="GP84" i="50"/>
  <c r="GO84" i="50"/>
  <c r="GN84" i="50"/>
  <c r="GI84" i="50"/>
  <c r="GH84" i="50"/>
  <c r="GG84" i="50"/>
  <c r="GF84" i="50"/>
  <c r="GE84" i="50"/>
  <c r="GD84" i="50"/>
  <c r="GC84" i="50"/>
  <c r="GB84" i="50"/>
  <c r="GA84" i="50"/>
  <c r="FZ84" i="50"/>
  <c r="FY84" i="50"/>
  <c r="FJ84" i="50"/>
  <c r="EU84" i="50"/>
  <c r="EF84" i="50"/>
  <c r="DQ84" i="50"/>
  <c r="DB84" i="50"/>
  <c r="CM84" i="50"/>
  <c r="AM84" i="50"/>
  <c r="AK84" i="50"/>
  <c r="AL84" i="50" s="1"/>
  <c r="V84" i="50"/>
  <c r="W84" i="50" s="1"/>
  <c r="Q84" i="50"/>
  <c r="P84" i="50"/>
  <c r="O84" i="50"/>
  <c r="N84" i="50"/>
  <c r="M84" i="50"/>
  <c r="L84" i="50"/>
  <c r="K84" i="50"/>
  <c r="J84" i="50"/>
  <c r="I84" i="50"/>
  <c r="H84" i="50"/>
  <c r="HI83" i="50"/>
  <c r="HC83" i="50"/>
  <c r="GX83" i="50"/>
  <c r="GW83" i="50"/>
  <c r="GV83" i="50"/>
  <c r="GU83" i="50"/>
  <c r="GT83" i="50"/>
  <c r="GS83" i="50"/>
  <c r="GR83" i="50"/>
  <c r="GQ83" i="50"/>
  <c r="GP83" i="50"/>
  <c r="GO83" i="50"/>
  <c r="GN83" i="50"/>
  <c r="GI83" i="50"/>
  <c r="GH83" i="50"/>
  <c r="GG83" i="50"/>
  <c r="GF83" i="50"/>
  <c r="GE83" i="50"/>
  <c r="GD83" i="50"/>
  <c r="GC83" i="50"/>
  <c r="GB83" i="50"/>
  <c r="GA83" i="50"/>
  <c r="FZ83" i="50"/>
  <c r="FY83" i="50"/>
  <c r="FJ83" i="50"/>
  <c r="EU83" i="50"/>
  <c r="EF83" i="50"/>
  <c r="DQ83" i="50"/>
  <c r="DB83" i="50"/>
  <c r="CM83" i="50"/>
  <c r="AK83" i="50"/>
  <c r="AM83" i="50" s="1"/>
  <c r="V83" i="50"/>
  <c r="Q83" i="50"/>
  <c r="P83" i="50"/>
  <c r="O83" i="50"/>
  <c r="N83" i="50"/>
  <c r="M83" i="50"/>
  <c r="L83" i="50"/>
  <c r="K83" i="50"/>
  <c r="J83" i="50"/>
  <c r="HI82" i="50"/>
  <c r="HD82" i="50"/>
  <c r="G82" i="50" s="1"/>
  <c r="HC82" i="50"/>
  <c r="GX82" i="50"/>
  <c r="GW82" i="50"/>
  <c r="GV82" i="50"/>
  <c r="GU82" i="50"/>
  <c r="GT82" i="50"/>
  <c r="GS82" i="50"/>
  <c r="GR82" i="50"/>
  <c r="GQ82" i="50"/>
  <c r="GP82" i="50"/>
  <c r="GO82" i="50"/>
  <c r="GN82" i="50"/>
  <c r="GI82" i="50"/>
  <c r="GH82" i="50"/>
  <c r="GG82" i="50"/>
  <c r="GF82" i="50"/>
  <c r="GE82" i="50"/>
  <c r="GD82" i="50"/>
  <c r="GC82" i="50"/>
  <c r="GB82" i="50"/>
  <c r="GA82" i="50"/>
  <c r="FZ82" i="50"/>
  <c r="FY82" i="50"/>
  <c r="FJ82" i="50"/>
  <c r="EU82" i="50"/>
  <c r="EF82" i="50"/>
  <c r="DQ82" i="50"/>
  <c r="DB82" i="50"/>
  <c r="CM82" i="50"/>
  <c r="AK82" i="50"/>
  <c r="AL82" i="50" s="1"/>
  <c r="V82" i="50"/>
  <c r="Q82" i="50"/>
  <c r="P82" i="50"/>
  <c r="O82" i="50"/>
  <c r="N82" i="50"/>
  <c r="M82" i="50"/>
  <c r="L82" i="50"/>
  <c r="K82" i="50"/>
  <c r="J82" i="50"/>
  <c r="AC82" i="50" s="1"/>
  <c r="F82" i="50"/>
  <c r="E82" i="50"/>
  <c r="HI81" i="50"/>
  <c r="HD81" i="50"/>
  <c r="HJ81" i="50" s="1"/>
  <c r="HC81" i="50"/>
  <c r="GY81" i="50"/>
  <c r="GX81" i="50"/>
  <c r="GW81" i="50"/>
  <c r="GV81" i="50"/>
  <c r="GU81" i="50"/>
  <c r="GT81" i="50"/>
  <c r="GS81" i="50"/>
  <c r="GR81" i="50"/>
  <c r="GQ81" i="50"/>
  <c r="GP81" i="50"/>
  <c r="GO81" i="50"/>
  <c r="GN81" i="50"/>
  <c r="GJ81" i="50"/>
  <c r="GI81" i="50"/>
  <c r="GH81" i="50"/>
  <c r="GG81" i="50"/>
  <c r="GF81" i="50"/>
  <c r="GE81" i="50"/>
  <c r="GD81" i="50"/>
  <c r="GC81" i="50"/>
  <c r="GB81" i="50"/>
  <c r="GA81" i="50"/>
  <c r="FZ81" i="50"/>
  <c r="FY81" i="50"/>
  <c r="FJ81" i="50"/>
  <c r="EU81" i="50"/>
  <c r="EF81" i="50"/>
  <c r="DQ81" i="50"/>
  <c r="DB81" i="50"/>
  <c r="CM81" i="50"/>
  <c r="AK81" i="50"/>
  <c r="AM81" i="50" s="1"/>
  <c r="V81" i="50"/>
  <c r="R81" i="50"/>
  <c r="Q81" i="50"/>
  <c r="P81" i="50"/>
  <c r="O81" i="50"/>
  <c r="N81" i="50"/>
  <c r="M81" i="50"/>
  <c r="L81" i="50"/>
  <c r="K81" i="50"/>
  <c r="J81" i="50"/>
  <c r="F81" i="50"/>
  <c r="E81" i="50"/>
  <c r="HI80" i="50"/>
  <c r="HD80" i="50"/>
  <c r="HJ80" i="50" s="1"/>
  <c r="HC80" i="50"/>
  <c r="GY80" i="50"/>
  <c r="GX80" i="50"/>
  <c r="GW80" i="50"/>
  <c r="GV80" i="50"/>
  <c r="GU80" i="50"/>
  <c r="GT80" i="50"/>
  <c r="GS80" i="50"/>
  <c r="GR80" i="50"/>
  <c r="GQ80" i="50"/>
  <c r="GP80" i="50"/>
  <c r="GO80" i="50"/>
  <c r="GN80" i="50"/>
  <c r="GJ80" i="50"/>
  <c r="GI80" i="50"/>
  <c r="GH80" i="50"/>
  <c r="GG80" i="50"/>
  <c r="GF80" i="50"/>
  <c r="GE80" i="50"/>
  <c r="GD80" i="50"/>
  <c r="GC80" i="50"/>
  <c r="GB80" i="50"/>
  <c r="GA80" i="50"/>
  <c r="FZ80" i="50"/>
  <c r="FY80" i="50"/>
  <c r="FJ80" i="50"/>
  <c r="EU80" i="50"/>
  <c r="EF80" i="50"/>
  <c r="DQ80" i="50"/>
  <c r="DB80" i="50"/>
  <c r="CM80" i="50"/>
  <c r="AK80" i="50"/>
  <c r="AM80" i="50" s="1"/>
  <c r="V80" i="50"/>
  <c r="R80" i="50"/>
  <c r="Q80" i="50"/>
  <c r="P80" i="50"/>
  <c r="O80" i="50"/>
  <c r="N80" i="50"/>
  <c r="M80" i="50"/>
  <c r="L80" i="50"/>
  <c r="K80" i="50"/>
  <c r="J80" i="50"/>
  <c r="F80" i="50"/>
  <c r="E80" i="50"/>
  <c r="HI79" i="50"/>
  <c r="HD79" i="50"/>
  <c r="HJ79" i="50" s="1"/>
  <c r="HC79" i="50"/>
  <c r="GY79" i="50"/>
  <c r="GX79" i="50"/>
  <c r="GW79" i="50"/>
  <c r="GV79" i="50"/>
  <c r="GU79" i="50"/>
  <c r="GT79" i="50"/>
  <c r="GS79" i="50"/>
  <c r="GR79" i="50"/>
  <c r="GQ79" i="50"/>
  <c r="GP79" i="50"/>
  <c r="GO79" i="50"/>
  <c r="GN79" i="50"/>
  <c r="GJ79" i="50"/>
  <c r="GI79" i="50"/>
  <c r="GH79" i="50"/>
  <c r="GG79" i="50"/>
  <c r="GF79" i="50"/>
  <c r="GE79" i="50"/>
  <c r="GD79" i="50"/>
  <c r="GC79" i="50"/>
  <c r="GB79" i="50"/>
  <c r="GA79" i="50"/>
  <c r="FZ79" i="50"/>
  <c r="FY79" i="50"/>
  <c r="FJ79" i="50"/>
  <c r="EU79" i="50"/>
  <c r="EF79" i="50"/>
  <c r="DQ79" i="50"/>
  <c r="DB79" i="50"/>
  <c r="CM79" i="50"/>
  <c r="AK79" i="50"/>
  <c r="AM79" i="50" s="1"/>
  <c r="V79" i="50"/>
  <c r="R79" i="50"/>
  <c r="Q79" i="50"/>
  <c r="P79" i="50"/>
  <c r="O79" i="50"/>
  <c r="N79" i="50"/>
  <c r="M79" i="50"/>
  <c r="L79" i="50"/>
  <c r="K79" i="50"/>
  <c r="J79" i="50"/>
  <c r="AC79" i="50" s="1"/>
  <c r="F79" i="50"/>
  <c r="E79" i="50"/>
  <c r="HI78" i="50"/>
  <c r="HD78" i="50"/>
  <c r="HJ78" i="50" s="1"/>
  <c r="HC78" i="50"/>
  <c r="GY78" i="50"/>
  <c r="GX78" i="50"/>
  <c r="GW78" i="50"/>
  <c r="GV78" i="50"/>
  <c r="GU78" i="50"/>
  <c r="GT78" i="50"/>
  <c r="GS78" i="50"/>
  <c r="GR78" i="50"/>
  <c r="GQ78" i="50"/>
  <c r="GP78" i="50"/>
  <c r="GO78" i="50"/>
  <c r="GN78" i="50"/>
  <c r="GJ78" i="50"/>
  <c r="GI78" i="50"/>
  <c r="GH78" i="50"/>
  <c r="GG78" i="50"/>
  <c r="GF78" i="50"/>
  <c r="GE78" i="50"/>
  <c r="GD78" i="50"/>
  <c r="GC78" i="50"/>
  <c r="GB78" i="50"/>
  <c r="GA78" i="50"/>
  <c r="FZ78" i="50"/>
  <c r="FY78" i="50"/>
  <c r="FJ78" i="50"/>
  <c r="EU78" i="50"/>
  <c r="EF78" i="50"/>
  <c r="DQ78" i="50"/>
  <c r="DB78" i="50"/>
  <c r="CM78" i="50"/>
  <c r="AK78" i="50"/>
  <c r="AM78" i="50" s="1"/>
  <c r="V78" i="50"/>
  <c r="R78" i="50"/>
  <c r="Q78" i="50"/>
  <c r="P78" i="50"/>
  <c r="O78" i="50"/>
  <c r="N78" i="50"/>
  <c r="M78" i="50"/>
  <c r="L78" i="50"/>
  <c r="K78" i="50"/>
  <c r="J78" i="50"/>
  <c r="AC78" i="50" s="1"/>
  <c r="F78" i="50"/>
  <c r="E78" i="50"/>
  <c r="HI77" i="50"/>
  <c r="HD77" i="50"/>
  <c r="HJ77" i="50" s="1"/>
  <c r="HC77" i="50"/>
  <c r="GY77" i="50"/>
  <c r="GX77" i="50"/>
  <c r="GW77" i="50"/>
  <c r="GV77" i="50"/>
  <c r="GU77" i="50"/>
  <c r="GT77" i="50"/>
  <c r="GS77" i="50"/>
  <c r="GR77" i="50"/>
  <c r="GQ77" i="50"/>
  <c r="GP77" i="50"/>
  <c r="GO77" i="50"/>
  <c r="GN77" i="50"/>
  <c r="GJ77" i="50"/>
  <c r="GI77" i="50"/>
  <c r="GH77" i="50"/>
  <c r="GG77" i="50"/>
  <c r="GF77" i="50"/>
  <c r="GE77" i="50"/>
  <c r="GD77" i="50"/>
  <c r="GC77" i="50"/>
  <c r="GB77" i="50"/>
  <c r="GA77" i="50"/>
  <c r="FZ77" i="50"/>
  <c r="FY77" i="50"/>
  <c r="FJ77" i="50"/>
  <c r="EU77" i="50"/>
  <c r="EF77" i="50"/>
  <c r="DQ77" i="50"/>
  <c r="DB77" i="50"/>
  <c r="CM77" i="50"/>
  <c r="AK77" i="50"/>
  <c r="AM77" i="50" s="1"/>
  <c r="V77" i="50"/>
  <c r="R77" i="50"/>
  <c r="Q77" i="50"/>
  <c r="P77" i="50"/>
  <c r="O77" i="50"/>
  <c r="N77" i="50"/>
  <c r="M77" i="50"/>
  <c r="L77" i="50"/>
  <c r="K77" i="50"/>
  <c r="J77" i="50"/>
  <c r="AC77" i="50" s="1"/>
  <c r="F77" i="50"/>
  <c r="E77" i="50"/>
  <c r="HI76" i="50"/>
  <c r="HC76" i="50"/>
  <c r="GN76" i="50"/>
  <c r="FY76" i="50"/>
  <c r="FJ76" i="50"/>
  <c r="EU76" i="50"/>
  <c r="EF76" i="50"/>
  <c r="DQ76" i="50"/>
  <c r="DB76" i="50"/>
  <c r="CM76" i="50"/>
  <c r="AK76" i="50"/>
  <c r="AG76" i="50"/>
  <c r="AG98" i="50" s="1"/>
  <c r="V76" i="50"/>
  <c r="HH73" i="50"/>
  <c r="HB73" i="50"/>
  <c r="GM73" i="50"/>
  <c r="FX73" i="50"/>
  <c r="FI73" i="50"/>
  <c r="ET73" i="50"/>
  <c r="EE73" i="50"/>
  <c r="DP73" i="50"/>
  <c r="DA73" i="50"/>
  <c r="CL73" i="50"/>
  <c r="AJ73" i="50"/>
  <c r="U73" i="50"/>
  <c r="GM71" i="50"/>
  <c r="HI159" i="49"/>
  <c r="HC159" i="49"/>
  <c r="GN159" i="49"/>
  <c r="FY159" i="49"/>
  <c r="FJ159" i="49"/>
  <c r="EU159" i="49"/>
  <c r="EF159" i="49"/>
  <c r="DQ159" i="49"/>
  <c r="DB159" i="49"/>
  <c r="CM159" i="49"/>
  <c r="AK159" i="49"/>
  <c r="V159" i="49"/>
  <c r="HI158" i="49"/>
  <c r="HD158" i="49"/>
  <c r="HJ158" i="49" s="1"/>
  <c r="HC158" i="49"/>
  <c r="GW158" i="49"/>
  <c r="GV158" i="49"/>
  <c r="GU158" i="49"/>
  <c r="GT158" i="49"/>
  <c r="GS158" i="49"/>
  <c r="GR158" i="49"/>
  <c r="GQ158" i="49"/>
  <c r="GP158" i="49"/>
  <c r="GO158" i="49"/>
  <c r="GN158" i="49"/>
  <c r="GH158" i="49"/>
  <c r="GG158" i="49"/>
  <c r="GF158" i="49"/>
  <c r="GE158" i="49"/>
  <c r="GD158" i="49"/>
  <c r="GC158" i="49"/>
  <c r="GB158" i="49"/>
  <c r="GA158" i="49"/>
  <c r="FZ158" i="49"/>
  <c r="FY158" i="49"/>
  <c r="FJ158" i="49"/>
  <c r="EU158" i="49"/>
  <c r="EF158" i="49"/>
  <c r="DQ158" i="49"/>
  <c r="DB158" i="49"/>
  <c r="CM158" i="49"/>
  <c r="BX158" i="49"/>
  <c r="BH158" i="49"/>
  <c r="AK158" i="49"/>
  <c r="AM158" i="49" s="1"/>
  <c r="V158" i="49"/>
  <c r="P158" i="49"/>
  <c r="O158" i="49"/>
  <c r="N158" i="49"/>
  <c r="M158" i="49"/>
  <c r="L158" i="49"/>
  <c r="K158" i="49"/>
  <c r="J158" i="49"/>
  <c r="F158" i="49"/>
  <c r="E158" i="49"/>
  <c r="HI157" i="49"/>
  <c r="HD157" i="49"/>
  <c r="HJ157" i="49" s="1"/>
  <c r="HC157" i="49"/>
  <c r="GW157" i="49"/>
  <c r="GV157" i="49"/>
  <c r="GU157" i="49"/>
  <c r="GT157" i="49"/>
  <c r="GS157" i="49"/>
  <c r="GR157" i="49"/>
  <c r="GQ157" i="49"/>
  <c r="GP157" i="49"/>
  <c r="GO157" i="49"/>
  <c r="GN157" i="49"/>
  <c r="GH157" i="49"/>
  <c r="GG157" i="49"/>
  <c r="GF157" i="49"/>
  <c r="GE157" i="49"/>
  <c r="GD157" i="49"/>
  <c r="GC157" i="49"/>
  <c r="GB157" i="49"/>
  <c r="GA157" i="49"/>
  <c r="FZ157" i="49"/>
  <c r="FY157" i="49"/>
  <c r="FJ157" i="49"/>
  <c r="EU157" i="49"/>
  <c r="EF157" i="49"/>
  <c r="DQ157" i="49"/>
  <c r="DB157" i="49"/>
  <c r="CM157" i="49"/>
  <c r="BX157" i="49"/>
  <c r="BH157" i="49"/>
  <c r="AK157" i="49"/>
  <c r="AM157" i="49" s="1"/>
  <c r="V157" i="49"/>
  <c r="P157" i="49"/>
  <c r="O157" i="49"/>
  <c r="N157" i="49"/>
  <c r="M157" i="49"/>
  <c r="L157" i="49"/>
  <c r="K157" i="49"/>
  <c r="J157" i="49"/>
  <c r="F157" i="49"/>
  <c r="E157" i="49"/>
  <c r="HI156" i="49"/>
  <c r="HD156" i="49"/>
  <c r="HJ156" i="49" s="1"/>
  <c r="HC156" i="49"/>
  <c r="GW156" i="49"/>
  <c r="GV156" i="49"/>
  <c r="GU156" i="49"/>
  <c r="GT156" i="49"/>
  <c r="GS156" i="49"/>
  <c r="GR156" i="49"/>
  <c r="GQ156" i="49"/>
  <c r="GP156" i="49"/>
  <c r="GO156" i="49"/>
  <c r="GN156" i="49"/>
  <c r="GH156" i="49"/>
  <c r="GG156" i="49"/>
  <c r="GF156" i="49"/>
  <c r="GE156" i="49"/>
  <c r="GD156" i="49"/>
  <c r="GC156" i="49"/>
  <c r="GB156" i="49"/>
  <c r="GA156" i="49"/>
  <c r="FZ156" i="49"/>
  <c r="FY156" i="49"/>
  <c r="FJ156" i="49"/>
  <c r="EU156" i="49"/>
  <c r="EF156" i="49"/>
  <c r="DQ156" i="49"/>
  <c r="DB156" i="49"/>
  <c r="CM156" i="49"/>
  <c r="BX156" i="49"/>
  <c r="BH156" i="49"/>
  <c r="AK156" i="49"/>
  <c r="AM156" i="49" s="1"/>
  <c r="V156" i="49"/>
  <c r="P156" i="49"/>
  <c r="O156" i="49"/>
  <c r="N156" i="49"/>
  <c r="M156" i="49"/>
  <c r="L156" i="49"/>
  <c r="K156" i="49"/>
  <c r="J156" i="49"/>
  <c r="AC156" i="49" s="1"/>
  <c r="G156" i="49"/>
  <c r="F156" i="49"/>
  <c r="E156" i="49"/>
  <c r="HI155" i="49"/>
  <c r="HD155" i="49"/>
  <c r="G155" i="49" s="1"/>
  <c r="HC155" i="49"/>
  <c r="GX155" i="49"/>
  <c r="GW155" i="49"/>
  <c r="GV155" i="49"/>
  <c r="GU155" i="49"/>
  <c r="GT155" i="49"/>
  <c r="GS155" i="49"/>
  <c r="GR155" i="49"/>
  <c r="GQ155" i="49"/>
  <c r="GP155" i="49"/>
  <c r="GO155" i="49"/>
  <c r="GN155" i="49"/>
  <c r="GI155" i="49"/>
  <c r="GH155" i="49"/>
  <c r="GG155" i="49"/>
  <c r="GF155" i="49"/>
  <c r="GE155" i="49"/>
  <c r="GD155" i="49"/>
  <c r="GC155" i="49"/>
  <c r="GB155" i="49"/>
  <c r="GA155" i="49"/>
  <c r="FZ155" i="49"/>
  <c r="FY155" i="49"/>
  <c r="FJ155" i="49"/>
  <c r="EU155" i="49"/>
  <c r="EF155" i="49"/>
  <c r="DQ155" i="49"/>
  <c r="DB155" i="49"/>
  <c r="CM155" i="49"/>
  <c r="BX155" i="49"/>
  <c r="BH155" i="49"/>
  <c r="AM155" i="49"/>
  <c r="AK155" i="49"/>
  <c r="AL155" i="49" s="1"/>
  <c r="V155" i="49"/>
  <c r="Q155" i="49"/>
  <c r="P155" i="49"/>
  <c r="O155" i="49"/>
  <c r="N155" i="49"/>
  <c r="M155" i="49"/>
  <c r="L155" i="49"/>
  <c r="K155" i="49"/>
  <c r="J155" i="49"/>
  <c r="AC155" i="49" s="1"/>
  <c r="F155" i="49"/>
  <c r="E155" i="49"/>
  <c r="HI154" i="49"/>
  <c r="HD154" i="49"/>
  <c r="HJ154" i="49" s="1"/>
  <c r="HC154" i="49"/>
  <c r="GX154" i="49"/>
  <c r="GW154" i="49"/>
  <c r="GV154" i="49"/>
  <c r="GU154" i="49"/>
  <c r="GT154" i="49"/>
  <c r="GS154" i="49"/>
  <c r="GR154" i="49"/>
  <c r="GQ154" i="49"/>
  <c r="GP154" i="49"/>
  <c r="GO154" i="49"/>
  <c r="GN154" i="49"/>
  <c r="GI154" i="49"/>
  <c r="GH154" i="49"/>
  <c r="GG154" i="49"/>
  <c r="GF154" i="49"/>
  <c r="GE154" i="49"/>
  <c r="GD154" i="49"/>
  <c r="GC154" i="49"/>
  <c r="GB154" i="49"/>
  <c r="GA154" i="49"/>
  <c r="FZ154" i="49"/>
  <c r="FY154" i="49"/>
  <c r="FJ154" i="49"/>
  <c r="EU154" i="49"/>
  <c r="EF154" i="49"/>
  <c r="DQ154" i="49"/>
  <c r="DB154" i="49"/>
  <c r="CM154" i="49"/>
  <c r="BX154" i="49"/>
  <c r="BH154" i="49"/>
  <c r="AL154" i="49"/>
  <c r="AK154" i="49"/>
  <c r="AM154" i="49" s="1"/>
  <c r="W154" i="49"/>
  <c r="V154" i="49"/>
  <c r="Q154" i="49"/>
  <c r="P154" i="49"/>
  <c r="O154" i="49"/>
  <c r="N154" i="49"/>
  <c r="M154" i="49"/>
  <c r="L154" i="49"/>
  <c r="K154" i="49"/>
  <c r="J154" i="49"/>
  <c r="AC154" i="49" s="1"/>
  <c r="F154" i="49"/>
  <c r="E154" i="49"/>
  <c r="HI153" i="49"/>
  <c r="HD153" i="49"/>
  <c r="HJ153" i="49" s="1"/>
  <c r="HC153" i="49"/>
  <c r="GX153" i="49"/>
  <c r="GW153" i="49"/>
  <c r="GV153" i="49"/>
  <c r="GU153" i="49"/>
  <c r="GT153" i="49"/>
  <c r="GS153" i="49"/>
  <c r="GR153" i="49"/>
  <c r="GQ153" i="49"/>
  <c r="GP153" i="49"/>
  <c r="GO153" i="49"/>
  <c r="GN153" i="49"/>
  <c r="GI153" i="49"/>
  <c r="GH153" i="49"/>
  <c r="GG153" i="49"/>
  <c r="GF153" i="49"/>
  <c r="GE153" i="49"/>
  <c r="GD153" i="49"/>
  <c r="GC153" i="49"/>
  <c r="GB153" i="49"/>
  <c r="GA153" i="49"/>
  <c r="FZ153" i="49"/>
  <c r="FY153" i="49"/>
  <c r="FJ153" i="49"/>
  <c r="EU153" i="49"/>
  <c r="EF153" i="49"/>
  <c r="DQ153" i="49"/>
  <c r="DB153" i="49"/>
  <c r="CM153" i="49"/>
  <c r="BX153" i="49"/>
  <c r="BH153" i="49"/>
  <c r="AK153" i="49"/>
  <c r="AM153" i="49" s="1"/>
  <c r="W153" i="49"/>
  <c r="V153" i="49"/>
  <c r="Q153" i="49"/>
  <c r="P153" i="49"/>
  <c r="O153" i="49"/>
  <c r="N153" i="49"/>
  <c r="M153" i="49"/>
  <c r="L153" i="49"/>
  <c r="K153" i="49"/>
  <c r="J153" i="49"/>
  <c r="AC153" i="49" s="1"/>
  <c r="F153" i="49"/>
  <c r="E153" i="49"/>
  <c r="HI152" i="49"/>
  <c r="HD152" i="49"/>
  <c r="G152" i="49" s="1"/>
  <c r="HC152" i="49"/>
  <c r="GX152" i="49"/>
  <c r="GW152" i="49"/>
  <c r="GV152" i="49"/>
  <c r="GU152" i="49"/>
  <c r="GT152" i="49"/>
  <c r="GS152" i="49"/>
  <c r="GR152" i="49"/>
  <c r="GQ152" i="49"/>
  <c r="GP152" i="49"/>
  <c r="GO152" i="49"/>
  <c r="GN152" i="49"/>
  <c r="GI152" i="49"/>
  <c r="GH152" i="49"/>
  <c r="GG152" i="49"/>
  <c r="GF152" i="49"/>
  <c r="GE152" i="49"/>
  <c r="GD152" i="49"/>
  <c r="GC152" i="49"/>
  <c r="GB152" i="49"/>
  <c r="GA152" i="49"/>
  <c r="FZ152" i="49"/>
  <c r="FY152" i="49"/>
  <c r="FJ152" i="49"/>
  <c r="EU152" i="49"/>
  <c r="EF152" i="49"/>
  <c r="DQ152" i="49"/>
  <c r="DB152" i="49"/>
  <c r="CM152" i="49"/>
  <c r="BX152" i="49"/>
  <c r="BH152" i="49"/>
  <c r="AK152" i="49"/>
  <c r="AM152" i="49" s="1"/>
  <c r="V152" i="49"/>
  <c r="Q152" i="49"/>
  <c r="P152" i="49"/>
  <c r="O152" i="49"/>
  <c r="N152" i="49"/>
  <c r="M152" i="49"/>
  <c r="L152" i="49"/>
  <c r="K152" i="49"/>
  <c r="J152" i="49"/>
  <c r="AC152" i="49" s="1"/>
  <c r="F152" i="49"/>
  <c r="E152" i="49"/>
  <c r="HI151" i="49"/>
  <c r="HD151" i="49"/>
  <c r="G151" i="49" s="1"/>
  <c r="HC151" i="49"/>
  <c r="GX151" i="49"/>
  <c r="GW151" i="49"/>
  <c r="GV151" i="49"/>
  <c r="GU151" i="49"/>
  <c r="GT151" i="49"/>
  <c r="GS151" i="49"/>
  <c r="GR151" i="49"/>
  <c r="GQ151" i="49"/>
  <c r="GP151" i="49"/>
  <c r="GO151" i="49"/>
  <c r="GN151" i="49"/>
  <c r="GI151" i="49"/>
  <c r="GH151" i="49"/>
  <c r="GG151" i="49"/>
  <c r="GF151" i="49"/>
  <c r="GE151" i="49"/>
  <c r="GD151" i="49"/>
  <c r="GC151" i="49"/>
  <c r="GB151" i="49"/>
  <c r="GA151" i="49"/>
  <c r="FZ151" i="49"/>
  <c r="FY151" i="49"/>
  <c r="FJ151" i="49"/>
  <c r="EU151" i="49"/>
  <c r="EF151" i="49"/>
  <c r="DQ151" i="49"/>
  <c r="DB151" i="49"/>
  <c r="CM151" i="49"/>
  <c r="BX151" i="49"/>
  <c r="BH151" i="49"/>
  <c r="AK151" i="49"/>
  <c r="AM151" i="49" s="1"/>
  <c r="V151" i="49"/>
  <c r="Q151" i="49"/>
  <c r="P151" i="49"/>
  <c r="O151" i="49"/>
  <c r="N151" i="49"/>
  <c r="M151" i="49"/>
  <c r="L151" i="49"/>
  <c r="K151" i="49"/>
  <c r="J151" i="49"/>
  <c r="AC151" i="49" s="1"/>
  <c r="F151" i="49"/>
  <c r="E151" i="49"/>
  <c r="HI150" i="49"/>
  <c r="HD150" i="49"/>
  <c r="HJ150" i="49" s="1"/>
  <c r="HC150" i="49"/>
  <c r="GY150" i="49"/>
  <c r="GX150" i="49"/>
  <c r="GW150" i="49"/>
  <c r="GV150" i="49"/>
  <c r="GU150" i="49"/>
  <c r="GT150" i="49"/>
  <c r="GS150" i="49"/>
  <c r="GR150" i="49"/>
  <c r="GQ150" i="49"/>
  <c r="GP150" i="49"/>
  <c r="GO150" i="49"/>
  <c r="GN150" i="49"/>
  <c r="GJ150" i="49"/>
  <c r="GI150" i="49"/>
  <c r="GH150" i="49"/>
  <c r="GG150" i="49"/>
  <c r="GF150" i="49"/>
  <c r="GE150" i="49"/>
  <c r="GD150" i="49"/>
  <c r="GC150" i="49"/>
  <c r="GB150" i="49"/>
  <c r="GA150" i="49"/>
  <c r="FZ150" i="49"/>
  <c r="FY150" i="49"/>
  <c r="FJ150" i="49"/>
  <c r="EU150" i="49"/>
  <c r="EF150" i="49"/>
  <c r="DQ150" i="49"/>
  <c r="DB150" i="49"/>
  <c r="CM150" i="49"/>
  <c r="BX150" i="49"/>
  <c r="BH150" i="49"/>
  <c r="AK150" i="49"/>
  <c r="AM150" i="49" s="1"/>
  <c r="V150" i="49"/>
  <c r="R150" i="49"/>
  <c r="Q150" i="49"/>
  <c r="P150" i="49"/>
  <c r="O150" i="49"/>
  <c r="N150" i="49"/>
  <c r="M150" i="49"/>
  <c r="L150" i="49"/>
  <c r="K150" i="49"/>
  <c r="J150" i="49"/>
  <c r="AC150" i="49" s="1"/>
  <c r="F150" i="49"/>
  <c r="E150" i="49"/>
  <c r="HI149" i="49"/>
  <c r="HD149" i="49"/>
  <c r="HJ149" i="49" s="1"/>
  <c r="HC149" i="49"/>
  <c r="GY149" i="49"/>
  <c r="GX149" i="49"/>
  <c r="GW149" i="49"/>
  <c r="GV149" i="49"/>
  <c r="GU149" i="49"/>
  <c r="GT149" i="49"/>
  <c r="GS149" i="49"/>
  <c r="GR149" i="49"/>
  <c r="GQ149" i="49"/>
  <c r="GP149" i="49"/>
  <c r="GO149" i="49"/>
  <c r="GN149" i="49"/>
  <c r="GJ149" i="49"/>
  <c r="GI149" i="49"/>
  <c r="GH149" i="49"/>
  <c r="GG149" i="49"/>
  <c r="GF149" i="49"/>
  <c r="GE149" i="49"/>
  <c r="GD149" i="49"/>
  <c r="GC149" i="49"/>
  <c r="GB149" i="49"/>
  <c r="GA149" i="49"/>
  <c r="FZ149" i="49"/>
  <c r="FY149" i="49"/>
  <c r="FJ149" i="49"/>
  <c r="EU149" i="49"/>
  <c r="EF149" i="49"/>
  <c r="DQ149" i="49"/>
  <c r="DB149" i="49"/>
  <c r="CM149" i="49"/>
  <c r="BX149" i="49"/>
  <c r="BH149" i="49"/>
  <c r="AK149" i="49"/>
  <c r="AM149" i="49" s="1"/>
  <c r="V149" i="49"/>
  <c r="R149" i="49"/>
  <c r="Q149" i="49"/>
  <c r="P149" i="49"/>
  <c r="O149" i="49"/>
  <c r="N149" i="49"/>
  <c r="M149" i="49"/>
  <c r="L149" i="49"/>
  <c r="K149" i="49"/>
  <c r="J149" i="49"/>
  <c r="F149" i="49"/>
  <c r="E149" i="49"/>
  <c r="HI148" i="49"/>
  <c r="HD148" i="49"/>
  <c r="HJ148" i="49" s="1"/>
  <c r="HC148" i="49"/>
  <c r="GY148" i="49"/>
  <c r="GX148" i="49"/>
  <c r="GW148" i="49"/>
  <c r="GV148" i="49"/>
  <c r="GU148" i="49"/>
  <c r="GT148" i="49"/>
  <c r="GS148" i="49"/>
  <c r="GR148" i="49"/>
  <c r="GQ148" i="49"/>
  <c r="GP148" i="49"/>
  <c r="GO148" i="49"/>
  <c r="GN148" i="49"/>
  <c r="GJ148" i="49"/>
  <c r="GI148" i="49"/>
  <c r="GH148" i="49"/>
  <c r="GG148" i="49"/>
  <c r="GF148" i="49"/>
  <c r="GE148" i="49"/>
  <c r="GD148" i="49"/>
  <c r="GC148" i="49"/>
  <c r="GB148" i="49"/>
  <c r="GA148" i="49"/>
  <c r="FZ148" i="49"/>
  <c r="FY148" i="49"/>
  <c r="FJ148" i="49"/>
  <c r="EU148" i="49"/>
  <c r="EF148" i="49"/>
  <c r="DQ148" i="49"/>
  <c r="DB148" i="49"/>
  <c r="CM148" i="49"/>
  <c r="BX148" i="49"/>
  <c r="BH148" i="49"/>
  <c r="AK148" i="49"/>
  <c r="AM148" i="49" s="1"/>
  <c r="V148" i="49"/>
  <c r="R148" i="49"/>
  <c r="Q148" i="49"/>
  <c r="P148" i="49"/>
  <c r="O148" i="49"/>
  <c r="N148" i="49"/>
  <c r="M148" i="49"/>
  <c r="L148" i="49"/>
  <c r="K148" i="49"/>
  <c r="J148" i="49"/>
  <c r="AC148" i="49" s="1"/>
  <c r="F148" i="49"/>
  <c r="E148" i="49"/>
  <c r="HI147" i="49"/>
  <c r="HD147" i="49"/>
  <c r="HJ147" i="49" s="1"/>
  <c r="HC147" i="49"/>
  <c r="GY147" i="49"/>
  <c r="GX147" i="49"/>
  <c r="GW147" i="49"/>
  <c r="GV147" i="49"/>
  <c r="GU147" i="49"/>
  <c r="GT147" i="49"/>
  <c r="GS147" i="49"/>
  <c r="GR147" i="49"/>
  <c r="GQ147" i="49"/>
  <c r="GP147" i="49"/>
  <c r="GO147" i="49"/>
  <c r="GN147" i="49"/>
  <c r="GJ147" i="49"/>
  <c r="GI147" i="49"/>
  <c r="GH147" i="49"/>
  <c r="GG147" i="49"/>
  <c r="GF147" i="49"/>
  <c r="GE147" i="49"/>
  <c r="GD147" i="49"/>
  <c r="GC147" i="49"/>
  <c r="GB147" i="49"/>
  <c r="GA147" i="49"/>
  <c r="FZ147" i="49"/>
  <c r="FY147" i="49"/>
  <c r="FJ147" i="49"/>
  <c r="EU147" i="49"/>
  <c r="EF147" i="49"/>
  <c r="DQ147" i="49"/>
  <c r="DB147" i="49"/>
  <c r="CM147" i="49"/>
  <c r="BX147" i="49"/>
  <c r="BH147" i="49"/>
  <c r="AK147" i="49"/>
  <c r="AM147" i="49" s="1"/>
  <c r="V147" i="49"/>
  <c r="R147" i="49"/>
  <c r="Q147" i="49"/>
  <c r="P147" i="49"/>
  <c r="O147" i="49"/>
  <c r="N147" i="49"/>
  <c r="M147" i="49"/>
  <c r="L147" i="49"/>
  <c r="K147" i="49"/>
  <c r="J147" i="49"/>
  <c r="AC147" i="49" s="1"/>
  <c r="F147" i="49"/>
  <c r="E147" i="49"/>
  <c r="HI146" i="49"/>
  <c r="HD146" i="49"/>
  <c r="HJ146" i="49" s="1"/>
  <c r="HC146" i="49"/>
  <c r="GY146" i="49"/>
  <c r="GX146" i="49"/>
  <c r="GW146" i="49"/>
  <c r="GV146" i="49"/>
  <c r="GU146" i="49"/>
  <c r="GT146" i="49"/>
  <c r="GS146" i="49"/>
  <c r="GR146" i="49"/>
  <c r="GQ146" i="49"/>
  <c r="GP146" i="49"/>
  <c r="GO146" i="49"/>
  <c r="GN146" i="49"/>
  <c r="GJ146" i="49"/>
  <c r="GI146" i="49"/>
  <c r="GH146" i="49"/>
  <c r="GG146" i="49"/>
  <c r="GF146" i="49"/>
  <c r="GE146" i="49"/>
  <c r="GD146" i="49"/>
  <c r="GC146" i="49"/>
  <c r="GB146" i="49"/>
  <c r="GA146" i="49"/>
  <c r="FZ146" i="49"/>
  <c r="FY146" i="49"/>
  <c r="FJ146" i="49"/>
  <c r="EU146" i="49"/>
  <c r="EF146" i="49"/>
  <c r="DQ146" i="49"/>
  <c r="DB146" i="49"/>
  <c r="CM146" i="49"/>
  <c r="BX146" i="49"/>
  <c r="BH146" i="49"/>
  <c r="AK146" i="49"/>
  <c r="AM146" i="49" s="1"/>
  <c r="V146" i="49"/>
  <c r="R146" i="49"/>
  <c r="Q146" i="49"/>
  <c r="P146" i="49"/>
  <c r="O146" i="49"/>
  <c r="N146" i="49"/>
  <c r="M146" i="49"/>
  <c r="L146" i="49"/>
  <c r="K146" i="49"/>
  <c r="J146" i="49"/>
  <c r="AC146" i="49" s="1"/>
  <c r="F146" i="49"/>
  <c r="E146" i="49"/>
  <c r="HI145" i="49"/>
  <c r="HC145" i="49"/>
  <c r="GN145" i="49"/>
  <c r="FY145" i="49"/>
  <c r="FJ145" i="49"/>
  <c r="EU145" i="49"/>
  <c r="EF145" i="49"/>
  <c r="DQ145" i="49"/>
  <c r="DB145" i="49"/>
  <c r="CM145" i="49"/>
  <c r="AK145" i="49"/>
  <c r="V145" i="49"/>
  <c r="HH142" i="49"/>
  <c r="HB142" i="49"/>
  <c r="GM142" i="49"/>
  <c r="FX142" i="49"/>
  <c r="FI142" i="49"/>
  <c r="ET142" i="49"/>
  <c r="EE142" i="49"/>
  <c r="DP142" i="49"/>
  <c r="DA142" i="49"/>
  <c r="CL142" i="49"/>
  <c r="BV142" i="49"/>
  <c r="BF142" i="49"/>
  <c r="AP142" i="49"/>
  <c r="AJ142" i="49"/>
  <c r="U142" i="49"/>
  <c r="HH140" i="49"/>
  <c r="HB140" i="49"/>
  <c r="GM140" i="49"/>
  <c r="FX140" i="49"/>
  <c r="FI140" i="49"/>
  <c r="ET140" i="49"/>
  <c r="EE140" i="49"/>
  <c r="DP140" i="49"/>
  <c r="DA140" i="49"/>
  <c r="CL140" i="49"/>
  <c r="HI137" i="49"/>
  <c r="HC137" i="49"/>
  <c r="GN137" i="49"/>
  <c r="FY137" i="49"/>
  <c r="FJ137" i="49"/>
  <c r="EU137" i="49"/>
  <c r="EF137" i="49"/>
  <c r="DQ137" i="49"/>
  <c r="DB137" i="49"/>
  <c r="CM137" i="49"/>
  <c r="AK137" i="49"/>
  <c r="V137" i="49"/>
  <c r="HJ136" i="49"/>
  <c r="HI136" i="49"/>
  <c r="HC136" i="49"/>
  <c r="GW136" i="49"/>
  <c r="GV136" i="49"/>
  <c r="GU136" i="49"/>
  <c r="GT136" i="49"/>
  <c r="GS136" i="49"/>
  <c r="GR136" i="49"/>
  <c r="GQ136" i="49"/>
  <c r="GP136" i="49"/>
  <c r="GO136" i="49"/>
  <c r="GN136" i="49"/>
  <c r="FY136" i="49"/>
  <c r="FJ136" i="49"/>
  <c r="EU136" i="49"/>
  <c r="EF136" i="49"/>
  <c r="DQ136" i="49"/>
  <c r="DB136" i="49"/>
  <c r="CM136" i="49"/>
  <c r="AK136" i="49"/>
  <c r="AM136" i="49" s="1"/>
  <c r="V136" i="49"/>
  <c r="P136" i="49"/>
  <c r="O136" i="49"/>
  <c r="N136" i="49"/>
  <c r="M136" i="49"/>
  <c r="L136" i="49"/>
  <c r="K136" i="49"/>
  <c r="J136" i="49"/>
  <c r="I136" i="49"/>
  <c r="AC136" i="49" s="1"/>
  <c r="H136" i="49"/>
  <c r="HJ135" i="49"/>
  <c r="HI135" i="49"/>
  <c r="HC135" i="49"/>
  <c r="GW135" i="49"/>
  <c r="GV135" i="49"/>
  <c r="GU135" i="49"/>
  <c r="GT135" i="49"/>
  <c r="GS135" i="49"/>
  <c r="GR135" i="49"/>
  <c r="GQ135" i="49"/>
  <c r="GP135" i="49"/>
  <c r="GO135" i="49"/>
  <c r="GN135" i="49"/>
  <c r="FY135" i="49"/>
  <c r="FJ135" i="49"/>
  <c r="EU135" i="49"/>
  <c r="EF135" i="49"/>
  <c r="DQ135" i="49"/>
  <c r="DB135" i="49"/>
  <c r="CM135" i="49"/>
  <c r="AK135" i="49"/>
  <c r="AM135" i="49" s="1"/>
  <c r="V135" i="49"/>
  <c r="P135" i="49"/>
  <c r="O135" i="49"/>
  <c r="N135" i="49"/>
  <c r="M135" i="49"/>
  <c r="L135" i="49"/>
  <c r="K135" i="49"/>
  <c r="J135" i="49"/>
  <c r="I135" i="49"/>
  <c r="AC135" i="49" s="1"/>
  <c r="H135" i="49"/>
  <c r="HJ134" i="49"/>
  <c r="HI134" i="49"/>
  <c r="HC134" i="49"/>
  <c r="GW134" i="49"/>
  <c r="GV134" i="49"/>
  <c r="GU134" i="49"/>
  <c r="GT134" i="49"/>
  <c r="GS134" i="49"/>
  <c r="GR134" i="49"/>
  <c r="GQ134" i="49"/>
  <c r="GP134" i="49"/>
  <c r="GO134" i="49"/>
  <c r="GN134" i="49"/>
  <c r="FY134" i="49"/>
  <c r="FJ134" i="49"/>
  <c r="EU134" i="49"/>
  <c r="EF134" i="49"/>
  <c r="DQ134" i="49"/>
  <c r="DB134" i="49"/>
  <c r="CM134" i="49"/>
  <c r="AK134" i="49"/>
  <c r="AM134" i="49" s="1"/>
  <c r="V134" i="49"/>
  <c r="P134" i="49"/>
  <c r="O134" i="49"/>
  <c r="N134" i="49"/>
  <c r="M134" i="49"/>
  <c r="L134" i="49"/>
  <c r="K134" i="49"/>
  <c r="J134" i="49"/>
  <c r="I134" i="49"/>
  <c r="AC134" i="49" s="1"/>
  <c r="H134" i="49"/>
  <c r="HJ133" i="49"/>
  <c r="HI133" i="49"/>
  <c r="HC133" i="49"/>
  <c r="GX133" i="49"/>
  <c r="GW133" i="49"/>
  <c r="GV133" i="49"/>
  <c r="GU133" i="49"/>
  <c r="GT133" i="49"/>
  <c r="GS133" i="49"/>
  <c r="GR133" i="49"/>
  <c r="GQ133" i="49"/>
  <c r="GP133" i="49"/>
  <c r="GO133" i="49"/>
  <c r="GN133" i="49"/>
  <c r="FY133" i="49"/>
  <c r="FJ133" i="49"/>
  <c r="EU133" i="49"/>
  <c r="EF133" i="49"/>
  <c r="DQ133" i="49"/>
  <c r="DB133" i="49"/>
  <c r="CM133" i="49"/>
  <c r="AK133" i="49"/>
  <c r="AM133" i="49" s="1"/>
  <c r="V133" i="49"/>
  <c r="Q133" i="49"/>
  <c r="P133" i="49"/>
  <c r="O133" i="49"/>
  <c r="N133" i="49"/>
  <c r="M133" i="49"/>
  <c r="L133" i="49"/>
  <c r="K133" i="49"/>
  <c r="J133" i="49"/>
  <c r="I133" i="49"/>
  <c r="AC133" i="49" s="1"/>
  <c r="H133" i="49"/>
  <c r="HJ132" i="49"/>
  <c r="HI132" i="49"/>
  <c r="HC132" i="49"/>
  <c r="GX132" i="49"/>
  <c r="GW132" i="49"/>
  <c r="GV132" i="49"/>
  <c r="GU132" i="49"/>
  <c r="GT132" i="49"/>
  <c r="GS132" i="49"/>
  <c r="GR132" i="49"/>
  <c r="GQ132" i="49"/>
  <c r="GP132" i="49"/>
  <c r="GO132" i="49"/>
  <c r="GN132" i="49"/>
  <c r="GI132" i="49"/>
  <c r="GH132" i="49"/>
  <c r="GG132" i="49"/>
  <c r="GF132" i="49"/>
  <c r="GE132" i="49"/>
  <c r="GD132" i="49"/>
  <c r="GC132" i="49"/>
  <c r="GB132" i="49"/>
  <c r="GA132" i="49"/>
  <c r="FZ132" i="49"/>
  <c r="FY132" i="49"/>
  <c r="FJ132" i="49"/>
  <c r="EU132" i="49"/>
  <c r="EF132" i="49"/>
  <c r="DQ132" i="49"/>
  <c r="DB132" i="49"/>
  <c r="CM132" i="49"/>
  <c r="AK132" i="49"/>
  <c r="AM132" i="49" s="1"/>
  <c r="V132" i="49"/>
  <c r="W132" i="49" s="1"/>
  <c r="Q132" i="49"/>
  <c r="P132" i="49"/>
  <c r="O132" i="49"/>
  <c r="N132" i="49"/>
  <c r="M132" i="49"/>
  <c r="L132" i="49"/>
  <c r="K132" i="49"/>
  <c r="J132" i="49"/>
  <c r="I132" i="49"/>
  <c r="H132" i="49"/>
  <c r="HI131" i="49"/>
  <c r="HD131" i="49"/>
  <c r="HJ131" i="49" s="1"/>
  <c r="HC131" i="49"/>
  <c r="GX131" i="49"/>
  <c r="GW131" i="49"/>
  <c r="GV131" i="49"/>
  <c r="GU131" i="49"/>
  <c r="GT131" i="49"/>
  <c r="GS131" i="49"/>
  <c r="GR131" i="49"/>
  <c r="GQ131" i="49"/>
  <c r="GP131" i="49"/>
  <c r="GO131" i="49"/>
  <c r="GN131" i="49"/>
  <c r="GI131" i="49"/>
  <c r="GH131" i="49"/>
  <c r="GG131" i="49"/>
  <c r="GF131" i="49"/>
  <c r="GE131" i="49"/>
  <c r="GD131" i="49"/>
  <c r="GC131" i="49"/>
  <c r="GB131" i="49"/>
  <c r="GA131" i="49"/>
  <c r="FZ131" i="49"/>
  <c r="FY131" i="49"/>
  <c r="FJ131" i="49"/>
  <c r="EU131" i="49"/>
  <c r="EF131" i="49"/>
  <c r="DQ131" i="49"/>
  <c r="DB131" i="49"/>
  <c r="CM131" i="49"/>
  <c r="AK131" i="49"/>
  <c r="AM131" i="49" s="1"/>
  <c r="V131" i="49"/>
  <c r="W131" i="49" s="1"/>
  <c r="Q131" i="49"/>
  <c r="P131" i="49"/>
  <c r="O131" i="49"/>
  <c r="N131" i="49"/>
  <c r="M131" i="49"/>
  <c r="L131" i="49"/>
  <c r="K131" i="49"/>
  <c r="J131" i="49"/>
  <c r="AC131" i="49" s="1"/>
  <c r="F131" i="49"/>
  <c r="E131" i="49"/>
  <c r="HI130" i="49"/>
  <c r="HD130" i="49"/>
  <c r="HJ130" i="49" s="1"/>
  <c r="HC130" i="49"/>
  <c r="GX130" i="49"/>
  <c r="GW130" i="49"/>
  <c r="GV130" i="49"/>
  <c r="GU130" i="49"/>
  <c r="GT130" i="49"/>
  <c r="GS130" i="49"/>
  <c r="GR130" i="49"/>
  <c r="GQ130" i="49"/>
  <c r="GP130" i="49"/>
  <c r="GO130" i="49"/>
  <c r="GN130" i="49"/>
  <c r="GI130" i="49"/>
  <c r="GH130" i="49"/>
  <c r="GG130" i="49"/>
  <c r="GF130" i="49"/>
  <c r="GE130" i="49"/>
  <c r="GD130" i="49"/>
  <c r="GC130" i="49"/>
  <c r="GB130" i="49"/>
  <c r="GA130" i="49"/>
  <c r="FZ130" i="49"/>
  <c r="FY130" i="49"/>
  <c r="FJ130" i="49"/>
  <c r="EU130" i="49"/>
  <c r="EF130" i="49"/>
  <c r="DQ130" i="49"/>
  <c r="DB130" i="49"/>
  <c r="CM130" i="49"/>
  <c r="AK130" i="49"/>
  <c r="AM130" i="49" s="1"/>
  <c r="V130" i="49"/>
  <c r="Q130" i="49"/>
  <c r="P130" i="49"/>
  <c r="O130" i="49"/>
  <c r="N130" i="49"/>
  <c r="M130" i="49"/>
  <c r="L130" i="49"/>
  <c r="K130" i="49"/>
  <c r="J130" i="49"/>
  <c r="AC130" i="49" s="1"/>
  <c r="F130" i="49"/>
  <c r="E130" i="49"/>
  <c r="HI129" i="49"/>
  <c r="HD129" i="49"/>
  <c r="G129" i="49" s="1"/>
  <c r="HC129" i="49"/>
  <c r="GX129" i="49"/>
  <c r="GW129" i="49"/>
  <c r="GV129" i="49"/>
  <c r="GU129" i="49"/>
  <c r="GT129" i="49"/>
  <c r="GS129" i="49"/>
  <c r="GR129" i="49"/>
  <c r="GQ129" i="49"/>
  <c r="GP129" i="49"/>
  <c r="GO129" i="49"/>
  <c r="GN129" i="49"/>
  <c r="GI129" i="49"/>
  <c r="GH129" i="49"/>
  <c r="GG129" i="49"/>
  <c r="GF129" i="49"/>
  <c r="GE129" i="49"/>
  <c r="GD129" i="49"/>
  <c r="GC129" i="49"/>
  <c r="GB129" i="49"/>
  <c r="GA129" i="49"/>
  <c r="FZ129" i="49"/>
  <c r="FY129" i="49"/>
  <c r="FJ129" i="49"/>
  <c r="EU129" i="49"/>
  <c r="EF129" i="49"/>
  <c r="DQ129" i="49"/>
  <c r="DB129" i="49"/>
  <c r="CM129" i="49"/>
  <c r="AK129" i="49"/>
  <c r="AM129" i="49" s="1"/>
  <c r="V129" i="49"/>
  <c r="Q129" i="49"/>
  <c r="P129" i="49"/>
  <c r="O129" i="49"/>
  <c r="N129" i="49"/>
  <c r="M129" i="49"/>
  <c r="L129" i="49"/>
  <c r="K129" i="49"/>
  <c r="J129" i="49"/>
  <c r="AC129" i="49" s="1"/>
  <c r="F129" i="49"/>
  <c r="E129" i="49"/>
  <c r="HI128" i="49"/>
  <c r="HD128" i="49"/>
  <c r="HJ128" i="49" s="1"/>
  <c r="HC128" i="49"/>
  <c r="GY128" i="49"/>
  <c r="GX128" i="49"/>
  <c r="GW128" i="49"/>
  <c r="GV128" i="49"/>
  <c r="GU128" i="49"/>
  <c r="GT128" i="49"/>
  <c r="GS128" i="49"/>
  <c r="GR128" i="49"/>
  <c r="GQ128" i="49"/>
  <c r="GP128" i="49"/>
  <c r="GO128" i="49"/>
  <c r="GN128" i="49"/>
  <c r="GJ128" i="49"/>
  <c r="GI128" i="49"/>
  <c r="GH128" i="49"/>
  <c r="GG128" i="49"/>
  <c r="GF128" i="49"/>
  <c r="GE128" i="49"/>
  <c r="GD128" i="49"/>
  <c r="GC128" i="49"/>
  <c r="GB128" i="49"/>
  <c r="GA128" i="49"/>
  <c r="FZ128" i="49"/>
  <c r="FY128" i="49"/>
  <c r="FJ128" i="49"/>
  <c r="EU128" i="49"/>
  <c r="EF128" i="49"/>
  <c r="DQ128" i="49"/>
  <c r="DB128" i="49"/>
  <c r="CM128" i="49"/>
  <c r="AK128" i="49"/>
  <c r="AM128" i="49" s="1"/>
  <c r="V128" i="49"/>
  <c r="R128" i="49"/>
  <c r="Q128" i="49"/>
  <c r="P128" i="49"/>
  <c r="O128" i="49"/>
  <c r="N128" i="49"/>
  <c r="M128" i="49"/>
  <c r="L128" i="49"/>
  <c r="K128" i="49"/>
  <c r="J128" i="49"/>
  <c r="AC128" i="49" s="1"/>
  <c r="F128" i="49"/>
  <c r="E128" i="49"/>
  <c r="HI127" i="49"/>
  <c r="HD127" i="49"/>
  <c r="HJ127" i="49" s="1"/>
  <c r="HC127" i="49"/>
  <c r="GY127" i="49"/>
  <c r="GX127" i="49"/>
  <c r="GW127" i="49"/>
  <c r="GV127" i="49"/>
  <c r="GU127" i="49"/>
  <c r="GT127" i="49"/>
  <c r="GS127" i="49"/>
  <c r="GR127" i="49"/>
  <c r="GQ127" i="49"/>
  <c r="GP127" i="49"/>
  <c r="GO127" i="49"/>
  <c r="GN127" i="49"/>
  <c r="GJ127" i="49"/>
  <c r="GI127" i="49"/>
  <c r="GH127" i="49"/>
  <c r="GG127" i="49"/>
  <c r="GF127" i="49"/>
  <c r="GE127" i="49"/>
  <c r="GD127" i="49"/>
  <c r="GC127" i="49"/>
  <c r="GB127" i="49"/>
  <c r="GA127" i="49"/>
  <c r="FZ127" i="49"/>
  <c r="FY127" i="49"/>
  <c r="FJ127" i="49"/>
  <c r="EU127" i="49"/>
  <c r="EF127" i="49"/>
  <c r="DQ127" i="49"/>
  <c r="DB127" i="49"/>
  <c r="CM127" i="49"/>
  <c r="AL127" i="49"/>
  <c r="AK127" i="49"/>
  <c r="AM127" i="49" s="1"/>
  <c r="V127" i="49"/>
  <c r="R127" i="49"/>
  <c r="Q127" i="49"/>
  <c r="P127" i="49"/>
  <c r="O127" i="49"/>
  <c r="N127" i="49"/>
  <c r="M127" i="49"/>
  <c r="L127" i="49"/>
  <c r="K127" i="49"/>
  <c r="J127" i="49"/>
  <c r="G127" i="49"/>
  <c r="F127" i="49"/>
  <c r="E127" i="49"/>
  <c r="HI126" i="49"/>
  <c r="HD126" i="49"/>
  <c r="HJ126" i="49" s="1"/>
  <c r="HC126" i="49"/>
  <c r="GY126" i="49"/>
  <c r="GX126" i="49"/>
  <c r="GW126" i="49"/>
  <c r="GV126" i="49"/>
  <c r="GU126" i="49"/>
  <c r="GT126" i="49"/>
  <c r="GS126" i="49"/>
  <c r="GR126" i="49"/>
  <c r="GQ126" i="49"/>
  <c r="GP126" i="49"/>
  <c r="GO126" i="49"/>
  <c r="GN126" i="49"/>
  <c r="GJ126" i="49"/>
  <c r="GI126" i="49"/>
  <c r="GH126" i="49"/>
  <c r="GG126" i="49"/>
  <c r="GF126" i="49"/>
  <c r="GE126" i="49"/>
  <c r="GD126" i="49"/>
  <c r="GC126" i="49"/>
  <c r="GB126" i="49"/>
  <c r="GA126" i="49"/>
  <c r="FZ126" i="49"/>
  <c r="FY126" i="49"/>
  <c r="FJ126" i="49"/>
  <c r="EU126" i="49"/>
  <c r="EF126" i="49"/>
  <c r="DQ126" i="49"/>
  <c r="DB126" i="49"/>
  <c r="CM126" i="49"/>
  <c r="AK126" i="49"/>
  <c r="AM126" i="49" s="1"/>
  <c r="V126" i="49"/>
  <c r="R126" i="49"/>
  <c r="Q126" i="49"/>
  <c r="P126" i="49"/>
  <c r="O126" i="49"/>
  <c r="N126" i="49"/>
  <c r="M126" i="49"/>
  <c r="L126" i="49"/>
  <c r="K126" i="49"/>
  <c r="J126" i="49"/>
  <c r="AC126" i="49" s="1"/>
  <c r="F126" i="49"/>
  <c r="E126" i="49"/>
  <c r="HI125" i="49"/>
  <c r="HD125" i="49"/>
  <c r="HJ125" i="49" s="1"/>
  <c r="HC125" i="49"/>
  <c r="GY125" i="49"/>
  <c r="GX125" i="49"/>
  <c r="GW125" i="49"/>
  <c r="GV125" i="49"/>
  <c r="GU125" i="49"/>
  <c r="GT125" i="49"/>
  <c r="GS125" i="49"/>
  <c r="GR125" i="49"/>
  <c r="GQ125" i="49"/>
  <c r="GP125" i="49"/>
  <c r="GO125" i="49"/>
  <c r="GN125" i="49"/>
  <c r="GJ125" i="49"/>
  <c r="GI125" i="49"/>
  <c r="GH125" i="49"/>
  <c r="GG125" i="49"/>
  <c r="GF125" i="49"/>
  <c r="GE125" i="49"/>
  <c r="GD125" i="49"/>
  <c r="GC125" i="49"/>
  <c r="GB125" i="49"/>
  <c r="GA125" i="49"/>
  <c r="FZ125" i="49"/>
  <c r="FY125" i="49"/>
  <c r="FJ125" i="49"/>
  <c r="EU125" i="49"/>
  <c r="EF125" i="49"/>
  <c r="DQ125" i="49"/>
  <c r="DB125" i="49"/>
  <c r="CM125" i="49"/>
  <c r="AM125" i="49"/>
  <c r="AK125" i="49"/>
  <c r="V125" i="49"/>
  <c r="R125" i="49"/>
  <c r="Q125" i="49"/>
  <c r="P125" i="49"/>
  <c r="O125" i="49"/>
  <c r="N125" i="49"/>
  <c r="M125" i="49"/>
  <c r="L125" i="49"/>
  <c r="K125" i="49"/>
  <c r="J125" i="49"/>
  <c r="AC125" i="49" s="1"/>
  <c r="F125" i="49"/>
  <c r="E125" i="49"/>
  <c r="HI124" i="49"/>
  <c r="HD124" i="49"/>
  <c r="HJ124" i="49" s="1"/>
  <c r="HC124" i="49"/>
  <c r="GY124" i="49"/>
  <c r="GX124" i="49"/>
  <c r="GW124" i="49"/>
  <c r="GV124" i="49"/>
  <c r="GU124" i="49"/>
  <c r="GT124" i="49"/>
  <c r="GS124" i="49"/>
  <c r="GR124" i="49"/>
  <c r="GQ124" i="49"/>
  <c r="GP124" i="49"/>
  <c r="GO124" i="49"/>
  <c r="GN124" i="49"/>
  <c r="GJ124" i="49"/>
  <c r="GI124" i="49"/>
  <c r="GH124" i="49"/>
  <c r="GG124" i="49"/>
  <c r="GF124" i="49"/>
  <c r="GE124" i="49"/>
  <c r="GD124" i="49"/>
  <c r="GC124" i="49"/>
  <c r="GB124" i="49"/>
  <c r="GA124" i="49"/>
  <c r="FZ124" i="49"/>
  <c r="FY124" i="49"/>
  <c r="FJ124" i="49"/>
  <c r="EU124" i="49"/>
  <c r="EF124" i="49"/>
  <c r="DQ124" i="49"/>
  <c r="DB124" i="49"/>
  <c r="CM124" i="49"/>
  <c r="AK124" i="49"/>
  <c r="AM124" i="49" s="1"/>
  <c r="V124" i="49"/>
  <c r="R124" i="49"/>
  <c r="Q124" i="49"/>
  <c r="P124" i="49"/>
  <c r="O124" i="49"/>
  <c r="N124" i="49"/>
  <c r="M124" i="49"/>
  <c r="L124" i="49"/>
  <c r="K124" i="49"/>
  <c r="J124" i="49"/>
  <c r="AC124" i="49" s="1"/>
  <c r="F124" i="49"/>
  <c r="E124" i="49"/>
  <c r="HI123" i="49"/>
  <c r="HC123" i="49"/>
  <c r="GN123" i="49"/>
  <c r="FY123" i="49"/>
  <c r="FJ123" i="49"/>
  <c r="EU123" i="49"/>
  <c r="EF123" i="49"/>
  <c r="DQ123" i="49"/>
  <c r="DB123" i="49"/>
  <c r="CM123" i="49"/>
  <c r="AK123" i="49"/>
  <c r="AG123" i="49"/>
  <c r="AH123" i="49" s="1"/>
  <c r="AH145" i="49" s="1"/>
  <c r="V123" i="49"/>
  <c r="HH120" i="49"/>
  <c r="HB120" i="49"/>
  <c r="GM120" i="49"/>
  <c r="FX120" i="49"/>
  <c r="FI120" i="49"/>
  <c r="ET120" i="49"/>
  <c r="EE120" i="49"/>
  <c r="DP120" i="49"/>
  <c r="DA120" i="49"/>
  <c r="CL120" i="49"/>
  <c r="BV120" i="49"/>
  <c r="BF120" i="49"/>
  <c r="AP120" i="49"/>
  <c r="AJ120" i="49"/>
  <c r="U120" i="49"/>
  <c r="GM118" i="49"/>
  <c r="HI112" i="49"/>
  <c r="HC112" i="49"/>
  <c r="GN112" i="49"/>
  <c r="FY112" i="49"/>
  <c r="FJ112" i="49"/>
  <c r="EU112" i="49"/>
  <c r="EF112" i="49"/>
  <c r="DQ112" i="49"/>
  <c r="DB112" i="49"/>
  <c r="CM112" i="49"/>
  <c r="AK112" i="49"/>
  <c r="V112" i="49"/>
  <c r="HI111" i="49"/>
  <c r="HD111" i="49"/>
  <c r="HJ111" i="49" s="1"/>
  <c r="HC111" i="49"/>
  <c r="GW111" i="49"/>
  <c r="GV111" i="49"/>
  <c r="GU111" i="49"/>
  <c r="GT111" i="49"/>
  <c r="GS111" i="49"/>
  <c r="GR111" i="49"/>
  <c r="GQ111" i="49"/>
  <c r="GP111" i="49"/>
  <c r="GO111" i="49"/>
  <c r="GN111" i="49"/>
  <c r="GH111" i="49"/>
  <c r="GG111" i="49"/>
  <c r="GF111" i="49"/>
  <c r="GE111" i="49"/>
  <c r="GD111" i="49"/>
  <c r="GC111" i="49"/>
  <c r="GB111" i="49"/>
  <c r="GA111" i="49"/>
  <c r="FZ111" i="49"/>
  <c r="FY111" i="49"/>
  <c r="FJ111" i="49"/>
  <c r="EU111" i="49"/>
  <c r="EF111" i="49"/>
  <c r="DQ111" i="49"/>
  <c r="DB111" i="49"/>
  <c r="CM111" i="49"/>
  <c r="BX111" i="49"/>
  <c r="BH111" i="49"/>
  <c r="AK111" i="49"/>
  <c r="AM111" i="49" s="1"/>
  <c r="V111" i="49"/>
  <c r="P111" i="49"/>
  <c r="O111" i="49"/>
  <c r="N111" i="49"/>
  <c r="M111" i="49"/>
  <c r="L111" i="49"/>
  <c r="K111" i="49"/>
  <c r="J111" i="49"/>
  <c r="AC111" i="49" s="1"/>
  <c r="F111" i="49"/>
  <c r="E111" i="49"/>
  <c r="HI110" i="49"/>
  <c r="HD110" i="49"/>
  <c r="HJ110" i="49" s="1"/>
  <c r="HC110" i="49"/>
  <c r="GW110" i="49"/>
  <c r="GV110" i="49"/>
  <c r="GU110" i="49"/>
  <c r="GT110" i="49"/>
  <c r="GS110" i="49"/>
  <c r="GR110" i="49"/>
  <c r="GQ110" i="49"/>
  <c r="GP110" i="49"/>
  <c r="GO110" i="49"/>
  <c r="GN110" i="49"/>
  <c r="GH110" i="49"/>
  <c r="GG110" i="49"/>
  <c r="GF110" i="49"/>
  <c r="GE110" i="49"/>
  <c r="GD110" i="49"/>
  <c r="GC110" i="49"/>
  <c r="GB110" i="49"/>
  <c r="GA110" i="49"/>
  <c r="FZ110" i="49"/>
  <c r="FY110" i="49"/>
  <c r="FJ110" i="49"/>
  <c r="EU110" i="49"/>
  <c r="EF110" i="49"/>
  <c r="DQ110" i="49"/>
  <c r="DB110" i="49"/>
  <c r="CM110" i="49"/>
  <c r="BX110" i="49"/>
  <c r="BH110" i="49"/>
  <c r="AK110" i="49"/>
  <c r="AM110" i="49" s="1"/>
  <c r="V110" i="49"/>
  <c r="P110" i="49"/>
  <c r="O110" i="49"/>
  <c r="N110" i="49"/>
  <c r="M110" i="49"/>
  <c r="L110" i="49"/>
  <c r="K110" i="49"/>
  <c r="J110" i="49"/>
  <c r="AC110" i="49" s="1"/>
  <c r="F110" i="49"/>
  <c r="E110" i="49"/>
  <c r="HI109" i="49"/>
  <c r="HD109" i="49"/>
  <c r="HJ109" i="49" s="1"/>
  <c r="HC109" i="49"/>
  <c r="GW109" i="49"/>
  <c r="GV109" i="49"/>
  <c r="GU109" i="49"/>
  <c r="GT109" i="49"/>
  <c r="GS109" i="49"/>
  <c r="GR109" i="49"/>
  <c r="GQ109" i="49"/>
  <c r="GP109" i="49"/>
  <c r="GO109" i="49"/>
  <c r="GN109" i="49"/>
  <c r="GH109" i="49"/>
  <c r="GG109" i="49"/>
  <c r="GF109" i="49"/>
  <c r="GE109" i="49"/>
  <c r="GD109" i="49"/>
  <c r="GC109" i="49"/>
  <c r="GB109" i="49"/>
  <c r="GA109" i="49"/>
  <c r="FZ109" i="49"/>
  <c r="FY109" i="49"/>
  <c r="FJ109" i="49"/>
  <c r="EU109" i="49"/>
  <c r="EF109" i="49"/>
  <c r="DQ109" i="49"/>
  <c r="DB109" i="49"/>
  <c r="CM109" i="49"/>
  <c r="BX109" i="49"/>
  <c r="BH109" i="49"/>
  <c r="AK109" i="49"/>
  <c r="AM109" i="49" s="1"/>
  <c r="V109" i="49"/>
  <c r="P109" i="49"/>
  <c r="O109" i="49"/>
  <c r="N109" i="49"/>
  <c r="M109" i="49"/>
  <c r="L109" i="49"/>
  <c r="K109" i="49"/>
  <c r="J109" i="49"/>
  <c r="AC109" i="49" s="1"/>
  <c r="G109" i="49"/>
  <c r="F109" i="49"/>
  <c r="E109" i="49"/>
  <c r="HI108" i="49"/>
  <c r="HD108" i="49"/>
  <c r="HJ108" i="49" s="1"/>
  <c r="HC108" i="49"/>
  <c r="GX108" i="49"/>
  <c r="GW108" i="49"/>
  <c r="GV108" i="49"/>
  <c r="GU108" i="49"/>
  <c r="GT108" i="49"/>
  <c r="GS108" i="49"/>
  <c r="GR108" i="49"/>
  <c r="GQ108" i="49"/>
  <c r="GP108" i="49"/>
  <c r="GO108" i="49"/>
  <c r="GN108" i="49"/>
  <c r="GI108" i="49"/>
  <c r="GH108" i="49"/>
  <c r="GG108" i="49"/>
  <c r="GF108" i="49"/>
  <c r="GE108" i="49"/>
  <c r="GD108" i="49"/>
  <c r="GC108" i="49"/>
  <c r="GB108" i="49"/>
  <c r="GA108" i="49"/>
  <c r="FZ108" i="49"/>
  <c r="FY108" i="49"/>
  <c r="FJ108" i="49"/>
  <c r="EU108" i="49"/>
  <c r="EF108" i="49"/>
  <c r="DQ108" i="49"/>
  <c r="DB108" i="49"/>
  <c r="CM108" i="49"/>
  <c r="BX108" i="49"/>
  <c r="BH108" i="49"/>
  <c r="AM108" i="49"/>
  <c r="AK108" i="49"/>
  <c r="AL108" i="49" s="1"/>
  <c r="V108" i="49"/>
  <c r="Q108" i="49"/>
  <c r="P108" i="49"/>
  <c r="O108" i="49"/>
  <c r="N108" i="49"/>
  <c r="M108" i="49"/>
  <c r="L108" i="49"/>
  <c r="K108" i="49"/>
  <c r="J108" i="49"/>
  <c r="AC108" i="49" s="1"/>
  <c r="F108" i="49"/>
  <c r="E108" i="49"/>
  <c r="HI107" i="49"/>
  <c r="HD107" i="49"/>
  <c r="G107" i="49" s="1"/>
  <c r="HC107" i="49"/>
  <c r="GX107" i="49"/>
  <c r="GW107" i="49"/>
  <c r="GV107" i="49"/>
  <c r="GU107" i="49"/>
  <c r="GT107" i="49"/>
  <c r="GS107" i="49"/>
  <c r="GR107" i="49"/>
  <c r="GQ107" i="49"/>
  <c r="GP107" i="49"/>
  <c r="GO107" i="49"/>
  <c r="GN107" i="49"/>
  <c r="GI107" i="49"/>
  <c r="GH107" i="49"/>
  <c r="GG107" i="49"/>
  <c r="GF107" i="49"/>
  <c r="GE107" i="49"/>
  <c r="GD107" i="49"/>
  <c r="GC107" i="49"/>
  <c r="GB107" i="49"/>
  <c r="GA107" i="49"/>
  <c r="FZ107" i="49"/>
  <c r="FY107" i="49"/>
  <c r="FJ107" i="49"/>
  <c r="EU107" i="49"/>
  <c r="EF107" i="49"/>
  <c r="DQ107" i="49"/>
  <c r="DB107" i="49"/>
  <c r="CM107" i="49"/>
  <c r="BX107" i="49"/>
  <c r="BH107" i="49"/>
  <c r="AK107" i="49"/>
  <c r="AL107" i="49" s="1"/>
  <c r="V107" i="49"/>
  <c r="W107" i="49" s="1"/>
  <c r="Q107" i="49"/>
  <c r="P107" i="49"/>
  <c r="O107" i="49"/>
  <c r="N107" i="49"/>
  <c r="M107" i="49"/>
  <c r="L107" i="49"/>
  <c r="K107" i="49"/>
  <c r="J107" i="49"/>
  <c r="AC107" i="49" s="1"/>
  <c r="F107" i="49"/>
  <c r="E107" i="49"/>
  <c r="HI106" i="49"/>
  <c r="HD106" i="49"/>
  <c r="G106" i="49" s="1"/>
  <c r="HC106" i="49"/>
  <c r="GX106" i="49"/>
  <c r="GW106" i="49"/>
  <c r="GV106" i="49"/>
  <c r="GU106" i="49"/>
  <c r="GT106" i="49"/>
  <c r="GS106" i="49"/>
  <c r="GR106" i="49"/>
  <c r="GQ106" i="49"/>
  <c r="GP106" i="49"/>
  <c r="GO106" i="49"/>
  <c r="GN106" i="49"/>
  <c r="GI106" i="49"/>
  <c r="GH106" i="49"/>
  <c r="GG106" i="49"/>
  <c r="GF106" i="49"/>
  <c r="GE106" i="49"/>
  <c r="GD106" i="49"/>
  <c r="GC106" i="49"/>
  <c r="GB106" i="49"/>
  <c r="GA106" i="49"/>
  <c r="FZ106" i="49"/>
  <c r="FY106" i="49"/>
  <c r="FJ106" i="49"/>
  <c r="EU106" i="49"/>
  <c r="EF106" i="49"/>
  <c r="DQ106" i="49"/>
  <c r="DB106" i="49"/>
  <c r="CM106" i="49"/>
  <c r="BX106" i="49"/>
  <c r="BH106" i="49"/>
  <c r="AK106" i="49"/>
  <c r="AL106" i="49" s="1"/>
  <c r="V106" i="49"/>
  <c r="W106" i="49" s="1"/>
  <c r="Q106" i="49"/>
  <c r="P106" i="49"/>
  <c r="O106" i="49"/>
  <c r="N106" i="49"/>
  <c r="M106" i="49"/>
  <c r="L106" i="49"/>
  <c r="K106" i="49"/>
  <c r="J106" i="49"/>
  <c r="AC106" i="49" s="1"/>
  <c r="F106" i="49"/>
  <c r="E106" i="49"/>
  <c r="HI105" i="49"/>
  <c r="HD105" i="49"/>
  <c r="G105" i="49" s="1"/>
  <c r="HC105" i="49"/>
  <c r="GX105" i="49"/>
  <c r="GW105" i="49"/>
  <c r="GV105" i="49"/>
  <c r="GU105" i="49"/>
  <c r="GT105" i="49"/>
  <c r="GS105" i="49"/>
  <c r="GR105" i="49"/>
  <c r="GQ105" i="49"/>
  <c r="GP105" i="49"/>
  <c r="GO105" i="49"/>
  <c r="GN105" i="49"/>
  <c r="GI105" i="49"/>
  <c r="GH105" i="49"/>
  <c r="GG105" i="49"/>
  <c r="GF105" i="49"/>
  <c r="GE105" i="49"/>
  <c r="GD105" i="49"/>
  <c r="GC105" i="49"/>
  <c r="GB105" i="49"/>
  <c r="GA105" i="49"/>
  <c r="FZ105" i="49"/>
  <c r="FY105" i="49"/>
  <c r="FJ105" i="49"/>
  <c r="EU105" i="49"/>
  <c r="EF105" i="49"/>
  <c r="DQ105" i="49"/>
  <c r="DB105" i="49"/>
  <c r="CM105" i="49"/>
  <c r="BX105" i="49"/>
  <c r="BH105" i="49"/>
  <c r="AK105" i="49"/>
  <c r="AL105" i="49" s="1"/>
  <c r="V105" i="49"/>
  <c r="Q105" i="49"/>
  <c r="P105" i="49"/>
  <c r="O105" i="49"/>
  <c r="N105" i="49"/>
  <c r="M105" i="49"/>
  <c r="L105" i="49"/>
  <c r="K105" i="49"/>
  <c r="J105" i="49"/>
  <c r="AC105" i="49" s="1"/>
  <c r="F105" i="49"/>
  <c r="E105" i="49"/>
  <c r="HI104" i="49"/>
  <c r="HD104" i="49"/>
  <c r="G104" i="49" s="1"/>
  <c r="HC104" i="49"/>
  <c r="GX104" i="49"/>
  <c r="GW104" i="49"/>
  <c r="GV104" i="49"/>
  <c r="GU104" i="49"/>
  <c r="GT104" i="49"/>
  <c r="GS104" i="49"/>
  <c r="GR104" i="49"/>
  <c r="GQ104" i="49"/>
  <c r="GP104" i="49"/>
  <c r="GO104" i="49"/>
  <c r="GN104" i="49"/>
  <c r="GI104" i="49"/>
  <c r="GH104" i="49"/>
  <c r="GG104" i="49"/>
  <c r="GF104" i="49"/>
  <c r="GE104" i="49"/>
  <c r="GD104" i="49"/>
  <c r="GC104" i="49"/>
  <c r="GB104" i="49"/>
  <c r="GA104" i="49"/>
  <c r="FZ104" i="49"/>
  <c r="FY104" i="49"/>
  <c r="FJ104" i="49"/>
  <c r="EU104" i="49"/>
  <c r="EF104" i="49"/>
  <c r="DQ104" i="49"/>
  <c r="DB104" i="49"/>
  <c r="CM104" i="49"/>
  <c r="BX104" i="49"/>
  <c r="BH104" i="49"/>
  <c r="AK104" i="49"/>
  <c r="AM104" i="49" s="1"/>
  <c r="V104" i="49"/>
  <c r="Q104" i="49"/>
  <c r="P104" i="49"/>
  <c r="O104" i="49"/>
  <c r="N104" i="49"/>
  <c r="M104" i="49"/>
  <c r="L104" i="49"/>
  <c r="K104" i="49"/>
  <c r="J104" i="49"/>
  <c r="AC104" i="49" s="1"/>
  <c r="F104" i="49"/>
  <c r="E104" i="49"/>
  <c r="HI103" i="49"/>
  <c r="HD103" i="49"/>
  <c r="HJ103" i="49" s="1"/>
  <c r="HC103" i="49"/>
  <c r="GY103" i="49"/>
  <c r="GX103" i="49"/>
  <c r="GW103" i="49"/>
  <c r="GV103" i="49"/>
  <c r="GU103" i="49"/>
  <c r="GT103" i="49"/>
  <c r="GS103" i="49"/>
  <c r="GR103" i="49"/>
  <c r="GQ103" i="49"/>
  <c r="GP103" i="49"/>
  <c r="GO103" i="49"/>
  <c r="GN103" i="49"/>
  <c r="GJ103" i="49"/>
  <c r="GI103" i="49"/>
  <c r="GH103" i="49"/>
  <c r="GG103" i="49"/>
  <c r="GF103" i="49"/>
  <c r="GE103" i="49"/>
  <c r="GD103" i="49"/>
  <c r="GC103" i="49"/>
  <c r="GB103" i="49"/>
  <c r="GA103" i="49"/>
  <c r="FZ103" i="49"/>
  <c r="FY103" i="49"/>
  <c r="FJ103" i="49"/>
  <c r="EU103" i="49"/>
  <c r="EF103" i="49"/>
  <c r="DQ103" i="49"/>
  <c r="DB103" i="49"/>
  <c r="CM103" i="49"/>
  <c r="BX103" i="49"/>
  <c r="BH103" i="49"/>
  <c r="AM103" i="49"/>
  <c r="AK103" i="49"/>
  <c r="AL103" i="49" s="1"/>
  <c r="V103" i="49"/>
  <c r="R103" i="49"/>
  <c r="Q103" i="49"/>
  <c r="P103" i="49"/>
  <c r="O103" i="49"/>
  <c r="N103" i="49"/>
  <c r="M103" i="49"/>
  <c r="L103" i="49"/>
  <c r="K103" i="49"/>
  <c r="J103" i="49"/>
  <c r="AC103" i="49" s="1"/>
  <c r="F103" i="49"/>
  <c r="E103" i="49"/>
  <c r="HI102" i="49"/>
  <c r="HD102" i="49"/>
  <c r="HJ102" i="49" s="1"/>
  <c r="HC102" i="49"/>
  <c r="GY102" i="49"/>
  <c r="GX102" i="49"/>
  <c r="GW102" i="49"/>
  <c r="GV102" i="49"/>
  <c r="GU102" i="49"/>
  <c r="GT102" i="49"/>
  <c r="GS102" i="49"/>
  <c r="GR102" i="49"/>
  <c r="GQ102" i="49"/>
  <c r="GP102" i="49"/>
  <c r="GO102" i="49"/>
  <c r="GN102" i="49"/>
  <c r="GJ102" i="49"/>
  <c r="GI102" i="49"/>
  <c r="GH102" i="49"/>
  <c r="GG102" i="49"/>
  <c r="GF102" i="49"/>
  <c r="GE102" i="49"/>
  <c r="GD102" i="49"/>
  <c r="GC102" i="49"/>
  <c r="GB102" i="49"/>
  <c r="GA102" i="49"/>
  <c r="FZ102" i="49"/>
  <c r="FY102" i="49"/>
  <c r="FJ102" i="49"/>
  <c r="EU102" i="49"/>
  <c r="EF102" i="49"/>
  <c r="DQ102" i="49"/>
  <c r="DB102" i="49"/>
  <c r="CM102" i="49"/>
  <c r="BX102" i="49"/>
  <c r="BH102" i="49"/>
  <c r="AK102" i="49"/>
  <c r="AM102" i="49" s="1"/>
  <c r="V102" i="49"/>
  <c r="R102" i="49"/>
  <c r="Q102" i="49"/>
  <c r="P102" i="49"/>
  <c r="O102" i="49"/>
  <c r="N102" i="49"/>
  <c r="M102" i="49"/>
  <c r="L102" i="49"/>
  <c r="K102" i="49"/>
  <c r="J102" i="49"/>
  <c r="F102" i="49"/>
  <c r="E102" i="49"/>
  <c r="HI101" i="49"/>
  <c r="HD101" i="49"/>
  <c r="HJ101" i="49" s="1"/>
  <c r="HC101" i="49"/>
  <c r="GY101" i="49"/>
  <c r="GX101" i="49"/>
  <c r="GW101" i="49"/>
  <c r="GV101" i="49"/>
  <c r="GU101" i="49"/>
  <c r="GT101" i="49"/>
  <c r="GS101" i="49"/>
  <c r="GR101" i="49"/>
  <c r="GQ101" i="49"/>
  <c r="GP101" i="49"/>
  <c r="GO101" i="49"/>
  <c r="GN101" i="49"/>
  <c r="GJ101" i="49"/>
  <c r="GI101" i="49"/>
  <c r="GH101" i="49"/>
  <c r="GG101" i="49"/>
  <c r="GF101" i="49"/>
  <c r="GE101" i="49"/>
  <c r="GD101" i="49"/>
  <c r="GC101" i="49"/>
  <c r="GB101" i="49"/>
  <c r="GA101" i="49"/>
  <c r="FZ101" i="49"/>
  <c r="FY101" i="49"/>
  <c r="FJ101" i="49"/>
  <c r="EU101" i="49"/>
  <c r="EF101" i="49"/>
  <c r="DQ101" i="49"/>
  <c r="DB101" i="49"/>
  <c r="CM101" i="49"/>
  <c r="BX101" i="49"/>
  <c r="BH101" i="49"/>
  <c r="AK101" i="49"/>
  <c r="AM101" i="49" s="1"/>
  <c r="V101" i="49"/>
  <c r="R101" i="49"/>
  <c r="Q101" i="49"/>
  <c r="P101" i="49"/>
  <c r="O101" i="49"/>
  <c r="N101" i="49"/>
  <c r="M101" i="49"/>
  <c r="L101" i="49"/>
  <c r="K101" i="49"/>
  <c r="J101" i="49"/>
  <c r="AC101" i="49" s="1"/>
  <c r="F101" i="49"/>
  <c r="E101" i="49"/>
  <c r="HI100" i="49"/>
  <c r="HD100" i="49"/>
  <c r="HJ100" i="49" s="1"/>
  <c r="HC100" i="49"/>
  <c r="GY100" i="49"/>
  <c r="GX100" i="49"/>
  <c r="GW100" i="49"/>
  <c r="GV100" i="49"/>
  <c r="GU100" i="49"/>
  <c r="GT100" i="49"/>
  <c r="GS100" i="49"/>
  <c r="GR100" i="49"/>
  <c r="GQ100" i="49"/>
  <c r="GP100" i="49"/>
  <c r="GO100" i="49"/>
  <c r="GN100" i="49"/>
  <c r="GJ100" i="49"/>
  <c r="GI100" i="49"/>
  <c r="GH100" i="49"/>
  <c r="GG100" i="49"/>
  <c r="GF100" i="49"/>
  <c r="GE100" i="49"/>
  <c r="GD100" i="49"/>
  <c r="GC100" i="49"/>
  <c r="GB100" i="49"/>
  <c r="GA100" i="49"/>
  <c r="FZ100" i="49"/>
  <c r="FY100" i="49"/>
  <c r="FJ100" i="49"/>
  <c r="EU100" i="49"/>
  <c r="EF100" i="49"/>
  <c r="DQ100" i="49"/>
  <c r="DB100" i="49"/>
  <c r="CM100" i="49"/>
  <c r="BX100" i="49"/>
  <c r="BH100" i="49"/>
  <c r="AM100" i="49"/>
  <c r="AK100" i="49"/>
  <c r="V100" i="49"/>
  <c r="R100" i="49"/>
  <c r="Q100" i="49"/>
  <c r="P100" i="49"/>
  <c r="O100" i="49"/>
  <c r="N100" i="49"/>
  <c r="M100" i="49"/>
  <c r="L100" i="49"/>
  <c r="K100" i="49"/>
  <c r="J100" i="49"/>
  <c r="AC100" i="49" s="1"/>
  <c r="F100" i="49"/>
  <c r="E100" i="49"/>
  <c r="HI99" i="49"/>
  <c r="HD99" i="49"/>
  <c r="HJ99" i="49" s="1"/>
  <c r="HC99" i="49"/>
  <c r="GY99" i="49"/>
  <c r="GX99" i="49"/>
  <c r="GW99" i="49"/>
  <c r="GV99" i="49"/>
  <c r="GU99" i="49"/>
  <c r="GT99" i="49"/>
  <c r="GS99" i="49"/>
  <c r="GR99" i="49"/>
  <c r="GQ99" i="49"/>
  <c r="GP99" i="49"/>
  <c r="GO99" i="49"/>
  <c r="GN99" i="49"/>
  <c r="GJ99" i="49"/>
  <c r="GI99" i="49"/>
  <c r="GH99" i="49"/>
  <c r="GG99" i="49"/>
  <c r="GF99" i="49"/>
  <c r="GE99" i="49"/>
  <c r="GD99" i="49"/>
  <c r="GC99" i="49"/>
  <c r="GB99" i="49"/>
  <c r="GA99" i="49"/>
  <c r="FZ99" i="49"/>
  <c r="FY99" i="49"/>
  <c r="FJ99" i="49"/>
  <c r="EU99" i="49"/>
  <c r="EF99" i="49"/>
  <c r="DQ99" i="49"/>
  <c r="DB99" i="49"/>
  <c r="CM99" i="49"/>
  <c r="BX99" i="49"/>
  <c r="BH99" i="49"/>
  <c r="AK99" i="49"/>
  <c r="AM99" i="49" s="1"/>
  <c r="V99" i="49"/>
  <c r="R99" i="49"/>
  <c r="Q99" i="49"/>
  <c r="P99" i="49"/>
  <c r="O99" i="49"/>
  <c r="N99" i="49"/>
  <c r="M99" i="49"/>
  <c r="L99" i="49"/>
  <c r="K99" i="49"/>
  <c r="J99" i="49"/>
  <c r="AC99" i="49" s="1"/>
  <c r="F99" i="49"/>
  <c r="E99" i="49"/>
  <c r="HI98" i="49"/>
  <c r="HC98" i="49"/>
  <c r="GN98" i="49"/>
  <c r="FY98" i="49"/>
  <c r="FJ98" i="49"/>
  <c r="EU98" i="49"/>
  <c r="EF98" i="49"/>
  <c r="DQ98" i="49"/>
  <c r="DB98" i="49"/>
  <c r="CM98" i="49"/>
  <c r="AK98" i="49"/>
  <c r="V98" i="49"/>
  <c r="HH95" i="49"/>
  <c r="HB95" i="49"/>
  <c r="GM95" i="49"/>
  <c r="FX95" i="49"/>
  <c r="FI95" i="49"/>
  <c r="ET95" i="49"/>
  <c r="EE95" i="49"/>
  <c r="DP95" i="49"/>
  <c r="DA95" i="49"/>
  <c r="CL95" i="49"/>
  <c r="BV95" i="49"/>
  <c r="BF95" i="49"/>
  <c r="AP95" i="49"/>
  <c r="AJ95" i="49"/>
  <c r="U95" i="49"/>
  <c r="HH93" i="49"/>
  <c r="HB93" i="49"/>
  <c r="GM93" i="49"/>
  <c r="FX93" i="49"/>
  <c r="FI93" i="49"/>
  <c r="ET93" i="49"/>
  <c r="EE93" i="49"/>
  <c r="DP93" i="49"/>
  <c r="DA93" i="49"/>
  <c r="CL93" i="49"/>
  <c r="AM106" i="49" l="1"/>
  <c r="G110" i="49"/>
  <c r="AL149" i="49"/>
  <c r="AL83" i="50"/>
  <c r="AL130" i="50"/>
  <c r="AL135" i="50"/>
  <c r="G156" i="50"/>
  <c r="G103" i="49"/>
  <c r="AM105" i="49"/>
  <c r="AM107" i="49"/>
  <c r="G108" i="49"/>
  <c r="AL130" i="49"/>
  <c r="AL152" i="49"/>
  <c r="G158" i="49"/>
  <c r="AM152" i="50"/>
  <c r="AM153" i="50"/>
  <c r="AM155" i="50"/>
  <c r="G158" i="50"/>
  <c r="AL132" i="49"/>
  <c r="AL133" i="49"/>
  <c r="AL134" i="49"/>
  <c r="AL135" i="49"/>
  <c r="AL128" i="50"/>
  <c r="AL150" i="50"/>
  <c r="AL131" i="49"/>
  <c r="AL133" i="50"/>
  <c r="AL154" i="50"/>
  <c r="AL128" i="49"/>
  <c r="AL150" i="49"/>
  <c r="AL153" i="49"/>
  <c r="G152" i="50"/>
  <c r="G146" i="50"/>
  <c r="G154" i="50"/>
  <c r="G150" i="50"/>
  <c r="HJ153" i="50"/>
  <c r="G149" i="50"/>
  <c r="G126" i="50"/>
  <c r="G127" i="50"/>
  <c r="G124" i="50"/>
  <c r="HJ105" i="50"/>
  <c r="G80" i="50"/>
  <c r="G149" i="49"/>
  <c r="G146" i="49"/>
  <c r="G148" i="49"/>
  <c r="G126" i="49"/>
  <c r="G130" i="49"/>
  <c r="G131" i="49"/>
  <c r="G124" i="49"/>
  <c r="G128" i="49"/>
  <c r="G102" i="49"/>
  <c r="HJ105" i="49"/>
  <c r="G108" i="50"/>
  <c r="G111" i="50"/>
  <c r="G107" i="50"/>
  <c r="AC146" i="50"/>
  <c r="AC131" i="50"/>
  <c r="AC132" i="50"/>
  <c r="AC84" i="50"/>
  <c r="AC124" i="50"/>
  <c r="G157" i="49"/>
  <c r="G111" i="49"/>
  <c r="HJ107" i="49"/>
  <c r="AC158" i="49"/>
  <c r="AC157" i="49"/>
  <c r="AC149" i="50"/>
  <c r="AH123" i="50"/>
  <c r="AH145" i="50" s="1"/>
  <c r="G125" i="50"/>
  <c r="AL129" i="50"/>
  <c r="AL132" i="50"/>
  <c r="G147" i="50"/>
  <c r="AL151" i="50"/>
  <c r="AL156" i="50"/>
  <c r="AL157" i="50"/>
  <c r="AL127" i="50"/>
  <c r="AL134" i="50"/>
  <c r="G148" i="50"/>
  <c r="AL149" i="50"/>
  <c r="HJ151" i="50"/>
  <c r="AC127" i="50"/>
  <c r="G102" i="50"/>
  <c r="HJ106" i="50"/>
  <c r="G99" i="50"/>
  <c r="G77" i="50"/>
  <c r="AH76" i="50"/>
  <c r="AH98" i="50" s="1"/>
  <c r="AL81" i="50"/>
  <c r="AM82" i="50"/>
  <c r="AL105" i="50"/>
  <c r="HJ109" i="50"/>
  <c r="AL104" i="50"/>
  <c r="AM108" i="50"/>
  <c r="AC81" i="50"/>
  <c r="AM102" i="50"/>
  <c r="AL102" i="50"/>
  <c r="G78" i="50"/>
  <c r="G79" i="50"/>
  <c r="AL80" i="50"/>
  <c r="AL85" i="50"/>
  <c r="G103" i="50"/>
  <c r="AC109" i="50"/>
  <c r="AC110" i="50"/>
  <c r="AC111" i="50"/>
  <c r="AM86" i="50"/>
  <c r="AL86" i="50"/>
  <c r="AM87" i="50"/>
  <c r="AL87" i="50"/>
  <c r="HJ101" i="50"/>
  <c r="G101" i="50"/>
  <c r="AC80" i="50"/>
  <c r="G81" i="50"/>
  <c r="HJ82" i="50"/>
  <c r="G100" i="50"/>
  <c r="AC102" i="50"/>
  <c r="AC104" i="50"/>
  <c r="G104" i="50"/>
  <c r="HJ104" i="50"/>
  <c r="AL109" i="50"/>
  <c r="AL110" i="50"/>
  <c r="G99" i="49"/>
  <c r="HJ106" i="49"/>
  <c r="G150" i="49"/>
  <c r="HJ155" i="49"/>
  <c r="AG145" i="49"/>
  <c r="AC149" i="49"/>
  <c r="G125" i="49"/>
  <c r="AL129" i="49"/>
  <c r="AC132" i="49"/>
  <c r="G147" i="49"/>
  <c r="AL151" i="49"/>
  <c r="HJ152" i="49"/>
  <c r="G153" i="49"/>
  <c r="G154" i="49"/>
  <c r="AL156" i="49"/>
  <c r="AL157" i="49"/>
  <c r="AC127" i="49"/>
  <c r="HJ129" i="49"/>
  <c r="HJ151" i="49"/>
  <c r="AC102" i="49"/>
  <c r="AL104" i="49"/>
  <c r="AL109" i="49"/>
  <c r="AL110" i="49"/>
  <c r="G100" i="49"/>
  <c r="G101" i="49"/>
  <c r="AL102" i="49"/>
  <c r="HJ104" i="49"/>
  <c r="HI159" i="52" l="1"/>
  <c r="HC159" i="52"/>
  <c r="GN159" i="52"/>
  <c r="FY159" i="52"/>
  <c r="FJ159" i="52"/>
  <c r="EU159" i="52"/>
  <c r="EF159" i="52"/>
  <c r="DQ159" i="52"/>
  <c r="DB159" i="52"/>
  <c r="CM159" i="52"/>
  <c r="AK159" i="52"/>
  <c r="V159" i="52"/>
  <c r="HI158" i="52"/>
  <c r="HC158" i="52"/>
  <c r="GW158" i="52"/>
  <c r="GV158" i="52"/>
  <c r="GU158" i="52"/>
  <c r="GT158" i="52"/>
  <c r="GS158" i="52"/>
  <c r="GR158" i="52"/>
  <c r="GQ158" i="52"/>
  <c r="GP158" i="52"/>
  <c r="GO158" i="52"/>
  <c r="GN158" i="52"/>
  <c r="GH158" i="52"/>
  <c r="GG158" i="52"/>
  <c r="GF158" i="52"/>
  <c r="GE158" i="52"/>
  <c r="GD158" i="52"/>
  <c r="GC158" i="52"/>
  <c r="GB158" i="52"/>
  <c r="GA158" i="52"/>
  <c r="FZ158" i="52"/>
  <c r="FY158" i="52"/>
  <c r="FJ158" i="52"/>
  <c r="EU158" i="52"/>
  <c r="EF158" i="52"/>
  <c r="DQ158" i="52"/>
  <c r="DB158" i="52"/>
  <c r="CM158" i="52"/>
  <c r="AK158" i="52"/>
  <c r="AM158" i="52" s="1"/>
  <c r="V158" i="52"/>
  <c r="P158" i="52"/>
  <c r="O158" i="52"/>
  <c r="N158" i="52"/>
  <c r="M158" i="52"/>
  <c r="L158" i="52"/>
  <c r="K158" i="52"/>
  <c r="J158" i="52"/>
  <c r="HI157" i="52"/>
  <c r="HC157" i="52"/>
  <c r="GW157" i="52"/>
  <c r="GV157" i="52"/>
  <c r="GU157" i="52"/>
  <c r="GT157" i="52"/>
  <c r="GS157" i="52"/>
  <c r="GR157" i="52"/>
  <c r="GQ157" i="52"/>
  <c r="GP157" i="52"/>
  <c r="GO157" i="52"/>
  <c r="GN157" i="52"/>
  <c r="GH157" i="52"/>
  <c r="GG157" i="52"/>
  <c r="GF157" i="52"/>
  <c r="GE157" i="52"/>
  <c r="GD157" i="52"/>
  <c r="GC157" i="52"/>
  <c r="GB157" i="52"/>
  <c r="GA157" i="52"/>
  <c r="FZ157" i="52"/>
  <c r="FY157" i="52"/>
  <c r="FJ157" i="52"/>
  <c r="EU157" i="52"/>
  <c r="EF157" i="52"/>
  <c r="DQ157" i="52"/>
  <c r="DB157" i="52"/>
  <c r="CM157" i="52"/>
  <c r="AL157" i="52"/>
  <c r="AK157" i="52"/>
  <c r="AM157" i="52" s="1"/>
  <c r="V157" i="52"/>
  <c r="P157" i="52"/>
  <c r="O157" i="52"/>
  <c r="N157" i="52"/>
  <c r="M157" i="52"/>
  <c r="L157" i="52"/>
  <c r="K157" i="52"/>
  <c r="J157" i="52"/>
  <c r="AC157" i="52" s="1"/>
  <c r="HI156" i="52"/>
  <c r="HD156" i="52"/>
  <c r="HJ156" i="52" s="1"/>
  <c r="HC156" i="52"/>
  <c r="GW156" i="52"/>
  <c r="GV156" i="52"/>
  <c r="GU156" i="52"/>
  <c r="GT156" i="52"/>
  <c r="GS156" i="52"/>
  <c r="GR156" i="52"/>
  <c r="GQ156" i="52"/>
  <c r="GP156" i="52"/>
  <c r="GO156" i="52"/>
  <c r="GN156" i="52"/>
  <c r="GH156" i="52"/>
  <c r="GG156" i="52"/>
  <c r="GF156" i="52"/>
  <c r="GE156" i="52"/>
  <c r="GD156" i="52"/>
  <c r="GC156" i="52"/>
  <c r="GB156" i="52"/>
  <c r="GA156" i="52"/>
  <c r="FZ156" i="52"/>
  <c r="FY156" i="52"/>
  <c r="FJ156" i="52"/>
  <c r="EU156" i="52"/>
  <c r="EF156" i="52"/>
  <c r="DQ156" i="52"/>
  <c r="DB156" i="52"/>
  <c r="CM156" i="52"/>
  <c r="AK156" i="52"/>
  <c r="AL156" i="52" s="1"/>
  <c r="V156" i="52"/>
  <c r="P156" i="52"/>
  <c r="O156" i="52"/>
  <c r="N156" i="52"/>
  <c r="M156" i="52"/>
  <c r="L156" i="52"/>
  <c r="K156" i="52"/>
  <c r="J156" i="52"/>
  <c r="AC156" i="52" s="1"/>
  <c r="F156" i="52"/>
  <c r="E156" i="52"/>
  <c r="HI155" i="52"/>
  <c r="HD155" i="52"/>
  <c r="G155" i="52" s="1"/>
  <c r="HC155" i="52"/>
  <c r="GX155" i="52"/>
  <c r="GW155" i="52"/>
  <c r="GV155" i="52"/>
  <c r="GU155" i="52"/>
  <c r="GT155" i="52"/>
  <c r="GS155" i="52"/>
  <c r="GR155" i="52"/>
  <c r="GQ155" i="52"/>
  <c r="GP155" i="52"/>
  <c r="GO155" i="52"/>
  <c r="GN155" i="52"/>
  <c r="GI155" i="52"/>
  <c r="GH155" i="52"/>
  <c r="GG155" i="52"/>
  <c r="GF155" i="52"/>
  <c r="GE155" i="52"/>
  <c r="GD155" i="52"/>
  <c r="GC155" i="52"/>
  <c r="GB155" i="52"/>
  <c r="GA155" i="52"/>
  <c r="FZ155" i="52"/>
  <c r="FY155" i="52"/>
  <c r="FJ155" i="52"/>
  <c r="EU155" i="52"/>
  <c r="EF155" i="52"/>
  <c r="DQ155" i="52"/>
  <c r="DB155" i="52"/>
  <c r="CM155" i="52"/>
  <c r="AK155" i="52"/>
  <c r="AL155" i="52" s="1"/>
  <c r="V155" i="52"/>
  <c r="Q155" i="52"/>
  <c r="P155" i="52"/>
  <c r="O155" i="52"/>
  <c r="N155" i="52"/>
  <c r="M155" i="52"/>
  <c r="L155" i="52"/>
  <c r="K155" i="52"/>
  <c r="J155" i="52"/>
  <c r="AC155" i="52" s="1"/>
  <c r="F155" i="52"/>
  <c r="E155" i="52"/>
  <c r="HI154" i="52"/>
  <c r="HD154" i="52"/>
  <c r="HJ154" i="52" s="1"/>
  <c r="HC154" i="52"/>
  <c r="GX154" i="52"/>
  <c r="GW154" i="52"/>
  <c r="GV154" i="52"/>
  <c r="GU154" i="52"/>
  <c r="GT154" i="52"/>
  <c r="GS154" i="52"/>
  <c r="GR154" i="52"/>
  <c r="GQ154" i="52"/>
  <c r="GP154" i="52"/>
  <c r="GO154" i="52"/>
  <c r="GN154" i="52"/>
  <c r="GI154" i="52"/>
  <c r="GH154" i="52"/>
  <c r="GG154" i="52"/>
  <c r="GF154" i="52"/>
  <c r="GE154" i="52"/>
  <c r="GD154" i="52"/>
  <c r="GC154" i="52"/>
  <c r="GB154" i="52"/>
  <c r="GA154" i="52"/>
  <c r="FZ154" i="52"/>
  <c r="FY154" i="52"/>
  <c r="FJ154" i="52"/>
  <c r="EU154" i="52"/>
  <c r="EF154" i="52"/>
  <c r="DQ154" i="52"/>
  <c r="DB154" i="52"/>
  <c r="CM154" i="52"/>
  <c r="AK154" i="52"/>
  <c r="AM154" i="52" s="1"/>
  <c r="V154" i="52"/>
  <c r="W154" i="52" s="1"/>
  <c r="Q154" i="52"/>
  <c r="P154" i="52"/>
  <c r="O154" i="52"/>
  <c r="N154" i="52"/>
  <c r="M154" i="52"/>
  <c r="L154" i="52"/>
  <c r="K154" i="52"/>
  <c r="J154" i="52"/>
  <c r="AC154" i="52" s="1"/>
  <c r="F154" i="52"/>
  <c r="E154" i="52"/>
  <c r="HI153" i="52"/>
  <c r="HD153" i="52"/>
  <c r="HJ153" i="52" s="1"/>
  <c r="HC153" i="52"/>
  <c r="GX153" i="52"/>
  <c r="GW153" i="52"/>
  <c r="GV153" i="52"/>
  <c r="GU153" i="52"/>
  <c r="GT153" i="52"/>
  <c r="GS153" i="52"/>
  <c r="GR153" i="52"/>
  <c r="GQ153" i="52"/>
  <c r="GP153" i="52"/>
  <c r="GO153" i="52"/>
  <c r="GN153" i="52"/>
  <c r="GI153" i="52"/>
  <c r="GH153" i="52"/>
  <c r="GG153" i="52"/>
  <c r="GF153" i="52"/>
  <c r="GE153" i="52"/>
  <c r="GD153" i="52"/>
  <c r="GC153" i="52"/>
  <c r="GB153" i="52"/>
  <c r="GA153" i="52"/>
  <c r="FZ153" i="52"/>
  <c r="FY153" i="52"/>
  <c r="FJ153" i="52"/>
  <c r="EU153" i="52"/>
  <c r="EF153" i="52"/>
  <c r="DQ153" i="52"/>
  <c r="DB153" i="52"/>
  <c r="CM153" i="52"/>
  <c r="AK153" i="52"/>
  <c r="AM153" i="52" s="1"/>
  <c r="V153" i="52"/>
  <c r="W153" i="52" s="1"/>
  <c r="Q153" i="52"/>
  <c r="P153" i="52"/>
  <c r="O153" i="52"/>
  <c r="N153" i="52"/>
  <c r="M153" i="52"/>
  <c r="L153" i="52"/>
  <c r="K153" i="52"/>
  <c r="J153" i="52"/>
  <c r="AC153" i="52" s="1"/>
  <c r="F153" i="52"/>
  <c r="E153" i="52"/>
  <c r="HI152" i="52"/>
  <c r="HD152" i="52"/>
  <c r="HJ152" i="52" s="1"/>
  <c r="HC152" i="52"/>
  <c r="GX152" i="52"/>
  <c r="GW152" i="52"/>
  <c r="GV152" i="52"/>
  <c r="GU152" i="52"/>
  <c r="GT152" i="52"/>
  <c r="GS152" i="52"/>
  <c r="GR152" i="52"/>
  <c r="GQ152" i="52"/>
  <c r="GP152" i="52"/>
  <c r="GO152" i="52"/>
  <c r="GN152" i="52"/>
  <c r="GI152" i="52"/>
  <c r="GH152" i="52"/>
  <c r="GG152" i="52"/>
  <c r="GF152" i="52"/>
  <c r="GE152" i="52"/>
  <c r="GD152" i="52"/>
  <c r="GC152" i="52"/>
  <c r="GB152" i="52"/>
  <c r="GA152" i="52"/>
  <c r="FZ152" i="52"/>
  <c r="FY152" i="52"/>
  <c r="FJ152" i="52"/>
  <c r="EU152" i="52"/>
  <c r="EF152" i="52"/>
  <c r="DQ152" i="52"/>
  <c r="DB152" i="52"/>
  <c r="CM152" i="52"/>
  <c r="AK152" i="52"/>
  <c r="AL152" i="52" s="1"/>
  <c r="V152" i="52"/>
  <c r="Q152" i="52"/>
  <c r="P152" i="52"/>
  <c r="O152" i="52"/>
  <c r="N152" i="52"/>
  <c r="M152" i="52"/>
  <c r="L152" i="52"/>
  <c r="K152" i="52"/>
  <c r="J152" i="52"/>
  <c r="AC152" i="52" s="1"/>
  <c r="F152" i="52"/>
  <c r="E152" i="52"/>
  <c r="HI151" i="52"/>
  <c r="HD151" i="52"/>
  <c r="G151" i="52" s="1"/>
  <c r="HC151" i="52"/>
  <c r="GX151" i="52"/>
  <c r="GW151" i="52"/>
  <c r="GV151" i="52"/>
  <c r="GU151" i="52"/>
  <c r="GT151" i="52"/>
  <c r="GS151" i="52"/>
  <c r="GR151" i="52"/>
  <c r="GQ151" i="52"/>
  <c r="GP151" i="52"/>
  <c r="GO151" i="52"/>
  <c r="GN151" i="52"/>
  <c r="GI151" i="52"/>
  <c r="GH151" i="52"/>
  <c r="GG151" i="52"/>
  <c r="GF151" i="52"/>
  <c r="GE151" i="52"/>
  <c r="GD151" i="52"/>
  <c r="GC151" i="52"/>
  <c r="GB151" i="52"/>
  <c r="GA151" i="52"/>
  <c r="FZ151" i="52"/>
  <c r="FY151" i="52"/>
  <c r="FJ151" i="52"/>
  <c r="EU151" i="52"/>
  <c r="EF151" i="52"/>
  <c r="DQ151" i="52"/>
  <c r="DB151" i="52"/>
  <c r="CM151" i="52"/>
  <c r="AK151" i="52"/>
  <c r="AM151" i="52" s="1"/>
  <c r="V151" i="52"/>
  <c r="Q151" i="52"/>
  <c r="P151" i="52"/>
  <c r="O151" i="52"/>
  <c r="N151" i="52"/>
  <c r="M151" i="52"/>
  <c r="L151" i="52"/>
  <c r="K151" i="52"/>
  <c r="J151" i="52"/>
  <c r="AC151" i="52" s="1"/>
  <c r="F151" i="52"/>
  <c r="E151" i="52"/>
  <c r="HI150" i="52"/>
  <c r="HD150" i="52"/>
  <c r="HJ150" i="52" s="1"/>
  <c r="HC150" i="52"/>
  <c r="GY150" i="52"/>
  <c r="GX150" i="52"/>
  <c r="GW150" i="52"/>
  <c r="GV150" i="52"/>
  <c r="GU150" i="52"/>
  <c r="GT150" i="52"/>
  <c r="GS150" i="52"/>
  <c r="GR150" i="52"/>
  <c r="GQ150" i="52"/>
  <c r="GP150" i="52"/>
  <c r="GO150" i="52"/>
  <c r="GN150" i="52"/>
  <c r="GJ150" i="52"/>
  <c r="GI150" i="52"/>
  <c r="GH150" i="52"/>
  <c r="GG150" i="52"/>
  <c r="GF150" i="52"/>
  <c r="GE150" i="52"/>
  <c r="GD150" i="52"/>
  <c r="GC150" i="52"/>
  <c r="GB150" i="52"/>
  <c r="GA150" i="52"/>
  <c r="FZ150" i="52"/>
  <c r="FY150" i="52"/>
  <c r="FJ150" i="52"/>
  <c r="EU150" i="52"/>
  <c r="EF150" i="52"/>
  <c r="DQ150" i="52"/>
  <c r="DB150" i="52"/>
  <c r="CM150" i="52"/>
  <c r="AM150" i="52"/>
  <c r="AK150" i="52"/>
  <c r="AL150" i="52" s="1"/>
  <c r="V150" i="52"/>
  <c r="R150" i="52"/>
  <c r="Q150" i="52"/>
  <c r="P150" i="52"/>
  <c r="O150" i="52"/>
  <c r="N150" i="52"/>
  <c r="M150" i="52"/>
  <c r="L150" i="52"/>
  <c r="K150" i="52"/>
  <c r="J150" i="52"/>
  <c r="AC150" i="52" s="1"/>
  <c r="F150" i="52"/>
  <c r="E150" i="52"/>
  <c r="HI149" i="52"/>
  <c r="HD149" i="52"/>
  <c r="HJ149" i="52" s="1"/>
  <c r="HC149" i="52"/>
  <c r="GY149" i="52"/>
  <c r="GX149" i="52"/>
  <c r="GW149" i="52"/>
  <c r="GV149" i="52"/>
  <c r="GU149" i="52"/>
  <c r="GT149" i="52"/>
  <c r="GS149" i="52"/>
  <c r="GR149" i="52"/>
  <c r="GQ149" i="52"/>
  <c r="GP149" i="52"/>
  <c r="GO149" i="52"/>
  <c r="GN149" i="52"/>
  <c r="GJ149" i="52"/>
  <c r="GI149" i="52"/>
  <c r="GH149" i="52"/>
  <c r="GG149" i="52"/>
  <c r="GF149" i="52"/>
  <c r="GE149" i="52"/>
  <c r="GD149" i="52"/>
  <c r="GC149" i="52"/>
  <c r="GB149" i="52"/>
  <c r="GA149" i="52"/>
  <c r="FZ149" i="52"/>
  <c r="FY149" i="52"/>
  <c r="FJ149" i="52"/>
  <c r="EU149" i="52"/>
  <c r="EF149" i="52"/>
  <c r="DQ149" i="52"/>
  <c r="DB149" i="52"/>
  <c r="CM149" i="52"/>
  <c r="AK149" i="52"/>
  <c r="AM149" i="52" s="1"/>
  <c r="V149" i="52"/>
  <c r="R149" i="52"/>
  <c r="Q149" i="52"/>
  <c r="P149" i="52"/>
  <c r="O149" i="52"/>
  <c r="N149" i="52"/>
  <c r="M149" i="52"/>
  <c r="L149" i="52"/>
  <c r="K149" i="52"/>
  <c r="J149" i="52"/>
  <c r="F149" i="52"/>
  <c r="E149" i="52"/>
  <c r="HI148" i="52"/>
  <c r="HD148" i="52"/>
  <c r="HJ148" i="52" s="1"/>
  <c r="HC148" i="52"/>
  <c r="GY148" i="52"/>
  <c r="GX148" i="52"/>
  <c r="GW148" i="52"/>
  <c r="GV148" i="52"/>
  <c r="GU148" i="52"/>
  <c r="GT148" i="52"/>
  <c r="GS148" i="52"/>
  <c r="GR148" i="52"/>
  <c r="GQ148" i="52"/>
  <c r="GP148" i="52"/>
  <c r="GO148" i="52"/>
  <c r="GN148" i="52"/>
  <c r="GJ148" i="52"/>
  <c r="GI148" i="52"/>
  <c r="GH148" i="52"/>
  <c r="GG148" i="52"/>
  <c r="GF148" i="52"/>
  <c r="GE148" i="52"/>
  <c r="GD148" i="52"/>
  <c r="GC148" i="52"/>
  <c r="GB148" i="52"/>
  <c r="GA148" i="52"/>
  <c r="FZ148" i="52"/>
  <c r="FY148" i="52"/>
  <c r="FJ148" i="52"/>
  <c r="EU148" i="52"/>
  <c r="EF148" i="52"/>
  <c r="DQ148" i="52"/>
  <c r="DB148" i="52"/>
  <c r="CM148" i="52"/>
  <c r="AK148" i="52"/>
  <c r="AM148" i="52" s="1"/>
  <c r="V148" i="52"/>
  <c r="R148" i="52"/>
  <c r="Q148" i="52"/>
  <c r="P148" i="52"/>
  <c r="O148" i="52"/>
  <c r="N148" i="52"/>
  <c r="M148" i="52"/>
  <c r="L148" i="52"/>
  <c r="K148" i="52"/>
  <c r="J148" i="52"/>
  <c r="AC148" i="52" s="1"/>
  <c r="F148" i="52"/>
  <c r="E148" i="52"/>
  <c r="HI147" i="52"/>
  <c r="HD147" i="52"/>
  <c r="HJ147" i="52" s="1"/>
  <c r="HC147" i="52"/>
  <c r="GY147" i="52"/>
  <c r="GX147" i="52"/>
  <c r="GW147" i="52"/>
  <c r="GV147" i="52"/>
  <c r="GU147" i="52"/>
  <c r="GT147" i="52"/>
  <c r="GS147" i="52"/>
  <c r="GR147" i="52"/>
  <c r="GQ147" i="52"/>
  <c r="GP147" i="52"/>
  <c r="GO147" i="52"/>
  <c r="GN147" i="52"/>
  <c r="GJ147" i="52"/>
  <c r="GI147" i="52"/>
  <c r="GH147" i="52"/>
  <c r="GG147" i="52"/>
  <c r="GF147" i="52"/>
  <c r="GE147" i="52"/>
  <c r="GD147" i="52"/>
  <c r="GC147" i="52"/>
  <c r="GB147" i="52"/>
  <c r="GA147" i="52"/>
  <c r="FZ147" i="52"/>
  <c r="FY147" i="52"/>
  <c r="FJ147" i="52"/>
  <c r="EU147" i="52"/>
  <c r="EF147" i="52"/>
  <c r="DQ147" i="52"/>
  <c r="DB147" i="52"/>
  <c r="CM147" i="52"/>
  <c r="AK147" i="52"/>
  <c r="AM147" i="52" s="1"/>
  <c r="V147" i="52"/>
  <c r="R147" i="52"/>
  <c r="Q147" i="52"/>
  <c r="P147" i="52"/>
  <c r="O147" i="52"/>
  <c r="N147" i="52"/>
  <c r="M147" i="52"/>
  <c r="L147" i="52"/>
  <c r="K147" i="52"/>
  <c r="J147" i="52"/>
  <c r="AC147" i="52" s="1"/>
  <c r="F147" i="52"/>
  <c r="E147" i="52"/>
  <c r="HI146" i="52"/>
  <c r="HD146" i="52"/>
  <c r="HJ146" i="52" s="1"/>
  <c r="HC146" i="52"/>
  <c r="GY146" i="52"/>
  <c r="GX146" i="52"/>
  <c r="GW146" i="52"/>
  <c r="GV146" i="52"/>
  <c r="GU146" i="52"/>
  <c r="GT146" i="52"/>
  <c r="GS146" i="52"/>
  <c r="GR146" i="52"/>
  <c r="GQ146" i="52"/>
  <c r="GP146" i="52"/>
  <c r="GO146" i="52"/>
  <c r="GN146" i="52"/>
  <c r="GJ146" i="52"/>
  <c r="GI146" i="52"/>
  <c r="GH146" i="52"/>
  <c r="GG146" i="52"/>
  <c r="GF146" i="52"/>
  <c r="GE146" i="52"/>
  <c r="GD146" i="52"/>
  <c r="GC146" i="52"/>
  <c r="GB146" i="52"/>
  <c r="GA146" i="52"/>
  <c r="FZ146" i="52"/>
  <c r="FY146" i="52"/>
  <c r="FJ146" i="52"/>
  <c r="EU146" i="52"/>
  <c r="EF146" i="52"/>
  <c r="DQ146" i="52"/>
  <c r="DB146" i="52"/>
  <c r="CM146" i="52"/>
  <c r="AK146" i="52"/>
  <c r="AM146" i="52" s="1"/>
  <c r="V146" i="52"/>
  <c r="R146" i="52"/>
  <c r="Q146" i="52"/>
  <c r="P146" i="52"/>
  <c r="O146" i="52"/>
  <c r="N146" i="52"/>
  <c r="M146" i="52"/>
  <c r="L146" i="52"/>
  <c r="K146" i="52"/>
  <c r="J146" i="52"/>
  <c r="AC146" i="52" s="1"/>
  <c r="F146" i="52"/>
  <c r="E146" i="52"/>
  <c r="HI145" i="52"/>
  <c r="HC145" i="52"/>
  <c r="GN145" i="52"/>
  <c r="FY145" i="52"/>
  <c r="FJ145" i="52"/>
  <c r="EU145" i="52"/>
  <c r="EF145" i="52"/>
  <c r="DQ145" i="52"/>
  <c r="DB145" i="52"/>
  <c r="CM145" i="52"/>
  <c r="AK145" i="52"/>
  <c r="V145" i="52"/>
  <c r="AE143" i="52"/>
  <c r="AD143" i="52"/>
  <c r="HH142" i="52"/>
  <c r="HB142" i="52"/>
  <c r="GM142" i="52"/>
  <c r="FX142" i="52"/>
  <c r="FI142" i="52"/>
  <c r="ET142" i="52"/>
  <c r="EE142" i="52"/>
  <c r="DP142" i="52"/>
  <c r="DA142" i="52"/>
  <c r="CL142" i="52"/>
  <c r="BV142" i="52"/>
  <c r="BF142" i="52"/>
  <c r="AP142" i="52"/>
  <c r="AJ142" i="52"/>
  <c r="U142" i="52"/>
  <c r="HH140" i="52"/>
  <c r="HB140" i="52"/>
  <c r="GM140" i="52"/>
  <c r="FX140" i="52"/>
  <c r="FI140" i="52"/>
  <c r="ET140" i="52"/>
  <c r="EE140" i="52"/>
  <c r="DP140" i="52"/>
  <c r="DA140" i="52"/>
  <c r="CL140" i="52"/>
  <c r="HI137" i="52"/>
  <c r="HC137" i="52"/>
  <c r="GN137" i="52"/>
  <c r="FY137" i="52"/>
  <c r="FJ137" i="52"/>
  <c r="EU137" i="52"/>
  <c r="EF137" i="52"/>
  <c r="DQ137" i="52"/>
  <c r="DB137" i="52"/>
  <c r="CM137" i="52"/>
  <c r="AK137" i="52"/>
  <c r="V137" i="52"/>
  <c r="HJ136" i="52"/>
  <c r="HI136" i="52"/>
  <c r="HC136" i="52"/>
  <c r="GW136" i="52"/>
  <c r="GV136" i="52"/>
  <c r="GU136" i="52"/>
  <c r="GT136" i="52"/>
  <c r="GS136" i="52"/>
  <c r="GR136" i="52"/>
  <c r="GQ136" i="52"/>
  <c r="GP136" i="52"/>
  <c r="GO136" i="52"/>
  <c r="GN136" i="52"/>
  <c r="GH136" i="52"/>
  <c r="GG136" i="52"/>
  <c r="GF136" i="52"/>
  <c r="GE136" i="52"/>
  <c r="GD136" i="52"/>
  <c r="GC136" i="52"/>
  <c r="GB136" i="52"/>
  <c r="GA136" i="52"/>
  <c r="FZ136" i="52"/>
  <c r="FY136" i="52"/>
  <c r="FJ136" i="52"/>
  <c r="EU136" i="52"/>
  <c r="EF136" i="52"/>
  <c r="DQ136" i="52"/>
  <c r="DB136" i="52"/>
  <c r="CM136" i="52"/>
  <c r="AK136" i="52"/>
  <c r="AM136" i="52" s="1"/>
  <c r="V136" i="52"/>
  <c r="P136" i="52"/>
  <c r="O136" i="52"/>
  <c r="N136" i="52"/>
  <c r="M136" i="52"/>
  <c r="L136" i="52"/>
  <c r="K136" i="52"/>
  <c r="J136" i="52"/>
  <c r="I136" i="52"/>
  <c r="AC136" i="52" s="1"/>
  <c r="H136" i="52"/>
  <c r="HJ135" i="52"/>
  <c r="HI135" i="52"/>
  <c r="HC135" i="52"/>
  <c r="GW135" i="52"/>
  <c r="GV135" i="52"/>
  <c r="GU135" i="52"/>
  <c r="GT135" i="52"/>
  <c r="GS135" i="52"/>
  <c r="GR135" i="52"/>
  <c r="GQ135" i="52"/>
  <c r="GP135" i="52"/>
  <c r="GO135" i="52"/>
  <c r="GN135" i="52"/>
  <c r="GH135" i="52"/>
  <c r="GG135" i="52"/>
  <c r="GF135" i="52"/>
  <c r="GE135" i="52"/>
  <c r="GD135" i="52"/>
  <c r="GC135" i="52"/>
  <c r="GB135" i="52"/>
  <c r="GA135" i="52"/>
  <c r="FZ135" i="52"/>
  <c r="FY135" i="52"/>
  <c r="FJ135" i="52"/>
  <c r="EU135" i="52"/>
  <c r="EF135" i="52"/>
  <c r="DQ135" i="52"/>
  <c r="DB135" i="52"/>
  <c r="CM135" i="52"/>
  <c r="AK135" i="52"/>
  <c r="AM135" i="52" s="1"/>
  <c r="V135" i="52"/>
  <c r="P135" i="52"/>
  <c r="O135" i="52"/>
  <c r="N135" i="52"/>
  <c r="M135" i="52"/>
  <c r="L135" i="52"/>
  <c r="K135" i="52"/>
  <c r="J135" i="52"/>
  <c r="I135" i="52"/>
  <c r="AC135" i="52" s="1"/>
  <c r="H135" i="52"/>
  <c r="HJ134" i="52"/>
  <c r="HI134" i="52"/>
  <c r="HC134" i="52"/>
  <c r="GW134" i="52"/>
  <c r="GV134" i="52"/>
  <c r="GU134" i="52"/>
  <c r="GT134" i="52"/>
  <c r="GS134" i="52"/>
  <c r="GR134" i="52"/>
  <c r="GQ134" i="52"/>
  <c r="GP134" i="52"/>
  <c r="GO134" i="52"/>
  <c r="GN134" i="52"/>
  <c r="GH134" i="52"/>
  <c r="GG134" i="52"/>
  <c r="GF134" i="52"/>
  <c r="GE134" i="52"/>
  <c r="GD134" i="52"/>
  <c r="GC134" i="52"/>
  <c r="GB134" i="52"/>
  <c r="GA134" i="52"/>
  <c r="FZ134" i="52"/>
  <c r="FY134" i="52"/>
  <c r="FJ134" i="52"/>
  <c r="EU134" i="52"/>
  <c r="EF134" i="52"/>
  <c r="DQ134" i="52"/>
  <c r="DB134" i="52"/>
  <c r="CM134" i="52"/>
  <c r="AM134" i="52"/>
  <c r="AK134" i="52"/>
  <c r="AL134" i="52" s="1"/>
  <c r="V134" i="52"/>
  <c r="P134" i="52"/>
  <c r="O134" i="52"/>
  <c r="N134" i="52"/>
  <c r="M134" i="52"/>
  <c r="L134" i="52"/>
  <c r="K134" i="52"/>
  <c r="J134" i="52"/>
  <c r="I134" i="52"/>
  <c r="AC134" i="52" s="1"/>
  <c r="H134" i="52"/>
  <c r="HJ133" i="52"/>
  <c r="HI133" i="52"/>
  <c r="HC133" i="52"/>
  <c r="GX133" i="52"/>
  <c r="GW133" i="52"/>
  <c r="GV133" i="52"/>
  <c r="GU133" i="52"/>
  <c r="GT133" i="52"/>
  <c r="GS133" i="52"/>
  <c r="GR133" i="52"/>
  <c r="GQ133" i="52"/>
  <c r="GP133" i="52"/>
  <c r="GO133" i="52"/>
  <c r="GN133" i="52"/>
  <c r="GI133" i="52"/>
  <c r="GH133" i="52"/>
  <c r="GG133" i="52"/>
  <c r="GF133" i="52"/>
  <c r="GE133" i="52"/>
  <c r="GD133" i="52"/>
  <c r="GC133" i="52"/>
  <c r="GB133" i="52"/>
  <c r="GA133" i="52"/>
  <c r="FZ133" i="52"/>
  <c r="FY133" i="52"/>
  <c r="FJ133" i="52"/>
  <c r="EU133" i="52"/>
  <c r="EF133" i="52"/>
  <c r="DQ133" i="52"/>
  <c r="DB133" i="52"/>
  <c r="CM133" i="52"/>
  <c r="AK133" i="52"/>
  <c r="AM133" i="52" s="1"/>
  <c r="V133" i="52"/>
  <c r="Q133" i="52"/>
  <c r="P133" i="52"/>
  <c r="O133" i="52"/>
  <c r="N133" i="52"/>
  <c r="M133" i="52"/>
  <c r="L133" i="52"/>
  <c r="K133" i="52"/>
  <c r="J133" i="52"/>
  <c r="I133" i="52"/>
  <c r="H133" i="52"/>
  <c r="HJ132" i="52"/>
  <c r="HI132" i="52"/>
  <c r="HC132" i="52"/>
  <c r="GX132" i="52"/>
  <c r="GW132" i="52"/>
  <c r="GV132" i="52"/>
  <c r="GU132" i="52"/>
  <c r="GT132" i="52"/>
  <c r="GS132" i="52"/>
  <c r="GR132" i="52"/>
  <c r="GQ132" i="52"/>
  <c r="GP132" i="52"/>
  <c r="GO132" i="52"/>
  <c r="GN132" i="52"/>
  <c r="GI132" i="52"/>
  <c r="GH132" i="52"/>
  <c r="GG132" i="52"/>
  <c r="GF132" i="52"/>
  <c r="GE132" i="52"/>
  <c r="GD132" i="52"/>
  <c r="GC132" i="52"/>
  <c r="GB132" i="52"/>
  <c r="GA132" i="52"/>
  <c r="FZ132" i="52"/>
  <c r="FY132" i="52"/>
  <c r="FJ132" i="52"/>
  <c r="EU132" i="52"/>
  <c r="EF132" i="52"/>
  <c r="DQ132" i="52"/>
  <c r="DB132" i="52"/>
  <c r="CM132" i="52"/>
  <c r="AK132" i="52"/>
  <c r="AM132" i="52" s="1"/>
  <c r="V132" i="52"/>
  <c r="W132" i="52" s="1"/>
  <c r="Q132" i="52"/>
  <c r="P132" i="52"/>
  <c r="O132" i="52"/>
  <c r="N132" i="52"/>
  <c r="M132" i="52"/>
  <c r="L132" i="52"/>
  <c r="K132" i="52"/>
  <c r="J132" i="52"/>
  <c r="I132" i="52"/>
  <c r="AC132" i="52" s="1"/>
  <c r="H132" i="52"/>
  <c r="HI131" i="52"/>
  <c r="HD131" i="52"/>
  <c r="HJ131" i="52" s="1"/>
  <c r="HC131" i="52"/>
  <c r="GX131" i="52"/>
  <c r="GW131" i="52"/>
  <c r="GV131" i="52"/>
  <c r="GU131" i="52"/>
  <c r="GT131" i="52"/>
  <c r="GS131" i="52"/>
  <c r="GR131" i="52"/>
  <c r="GQ131" i="52"/>
  <c r="GP131" i="52"/>
  <c r="GO131" i="52"/>
  <c r="GN131" i="52"/>
  <c r="GI131" i="52"/>
  <c r="GH131" i="52"/>
  <c r="GG131" i="52"/>
  <c r="GF131" i="52"/>
  <c r="GE131" i="52"/>
  <c r="GD131" i="52"/>
  <c r="GC131" i="52"/>
  <c r="GB131" i="52"/>
  <c r="GA131" i="52"/>
  <c r="FZ131" i="52"/>
  <c r="FY131" i="52"/>
  <c r="FJ131" i="52"/>
  <c r="EU131" i="52"/>
  <c r="EF131" i="52"/>
  <c r="DQ131" i="52"/>
  <c r="DB131" i="52"/>
  <c r="CM131" i="52"/>
  <c r="AK131" i="52"/>
  <c r="AM131" i="52" s="1"/>
  <c r="V131" i="52"/>
  <c r="W131" i="52" s="1"/>
  <c r="Q131" i="52"/>
  <c r="P131" i="52"/>
  <c r="O131" i="52"/>
  <c r="N131" i="52"/>
  <c r="M131" i="52"/>
  <c r="L131" i="52"/>
  <c r="K131" i="52"/>
  <c r="J131" i="52"/>
  <c r="G131" i="52"/>
  <c r="F131" i="52"/>
  <c r="E131" i="52"/>
  <c r="HI130" i="52"/>
  <c r="HD130" i="52"/>
  <c r="HJ130" i="52" s="1"/>
  <c r="HC130" i="52"/>
  <c r="GX130" i="52"/>
  <c r="GW130" i="52"/>
  <c r="GV130" i="52"/>
  <c r="GU130" i="52"/>
  <c r="GT130" i="52"/>
  <c r="GS130" i="52"/>
  <c r="GR130" i="52"/>
  <c r="GQ130" i="52"/>
  <c r="GP130" i="52"/>
  <c r="GO130" i="52"/>
  <c r="GN130" i="52"/>
  <c r="GI130" i="52"/>
  <c r="GH130" i="52"/>
  <c r="GG130" i="52"/>
  <c r="GF130" i="52"/>
  <c r="GE130" i="52"/>
  <c r="GD130" i="52"/>
  <c r="GC130" i="52"/>
  <c r="GB130" i="52"/>
  <c r="GA130" i="52"/>
  <c r="FZ130" i="52"/>
  <c r="FY130" i="52"/>
  <c r="FJ130" i="52"/>
  <c r="EU130" i="52"/>
  <c r="EF130" i="52"/>
  <c r="DQ130" i="52"/>
  <c r="DB130" i="52"/>
  <c r="CM130" i="52"/>
  <c r="AK130" i="52"/>
  <c r="AM130" i="52" s="1"/>
  <c r="V130" i="52"/>
  <c r="Q130" i="52"/>
  <c r="P130" i="52"/>
  <c r="O130" i="52"/>
  <c r="N130" i="52"/>
  <c r="M130" i="52"/>
  <c r="L130" i="52"/>
  <c r="K130" i="52"/>
  <c r="J130" i="52"/>
  <c r="AC130" i="52" s="1"/>
  <c r="F130" i="52"/>
  <c r="E130" i="52"/>
  <c r="HI129" i="52"/>
  <c r="HD129" i="52"/>
  <c r="G129" i="52" s="1"/>
  <c r="HC129" i="52"/>
  <c r="GX129" i="52"/>
  <c r="GW129" i="52"/>
  <c r="GV129" i="52"/>
  <c r="GU129" i="52"/>
  <c r="GT129" i="52"/>
  <c r="GS129" i="52"/>
  <c r="GR129" i="52"/>
  <c r="GQ129" i="52"/>
  <c r="GP129" i="52"/>
  <c r="GO129" i="52"/>
  <c r="GN129" i="52"/>
  <c r="GI129" i="52"/>
  <c r="GH129" i="52"/>
  <c r="GG129" i="52"/>
  <c r="GF129" i="52"/>
  <c r="GE129" i="52"/>
  <c r="GD129" i="52"/>
  <c r="GC129" i="52"/>
  <c r="GB129" i="52"/>
  <c r="GA129" i="52"/>
  <c r="FZ129" i="52"/>
  <c r="FY129" i="52"/>
  <c r="FJ129" i="52"/>
  <c r="EU129" i="52"/>
  <c r="EF129" i="52"/>
  <c r="DQ129" i="52"/>
  <c r="DB129" i="52"/>
  <c r="CM129" i="52"/>
  <c r="AK129" i="52"/>
  <c r="AL129" i="52" s="1"/>
  <c r="V129" i="52"/>
  <c r="Q129" i="52"/>
  <c r="P129" i="52"/>
  <c r="O129" i="52"/>
  <c r="N129" i="52"/>
  <c r="M129" i="52"/>
  <c r="L129" i="52"/>
  <c r="K129" i="52"/>
  <c r="J129" i="52"/>
  <c r="AC129" i="52" s="1"/>
  <c r="F129" i="52"/>
  <c r="E129" i="52"/>
  <c r="HI128" i="52"/>
  <c r="HD128" i="52"/>
  <c r="HJ128" i="52" s="1"/>
  <c r="HC128" i="52"/>
  <c r="GY128" i="52"/>
  <c r="GX128" i="52"/>
  <c r="GW128" i="52"/>
  <c r="GV128" i="52"/>
  <c r="GU128" i="52"/>
  <c r="GT128" i="52"/>
  <c r="GS128" i="52"/>
  <c r="GR128" i="52"/>
  <c r="GQ128" i="52"/>
  <c r="GP128" i="52"/>
  <c r="GO128" i="52"/>
  <c r="GN128" i="52"/>
  <c r="GJ128" i="52"/>
  <c r="GI128" i="52"/>
  <c r="GH128" i="52"/>
  <c r="GG128" i="52"/>
  <c r="GF128" i="52"/>
  <c r="GE128" i="52"/>
  <c r="GD128" i="52"/>
  <c r="GC128" i="52"/>
  <c r="GB128" i="52"/>
  <c r="GA128" i="52"/>
  <c r="FZ128" i="52"/>
  <c r="FY128" i="52"/>
  <c r="FJ128" i="52"/>
  <c r="EU128" i="52"/>
  <c r="EF128" i="52"/>
  <c r="DQ128" i="52"/>
  <c r="DB128" i="52"/>
  <c r="CM128" i="52"/>
  <c r="AK128" i="52"/>
  <c r="AM128" i="52" s="1"/>
  <c r="V128" i="52"/>
  <c r="R128" i="52"/>
  <c r="Q128" i="52"/>
  <c r="P128" i="52"/>
  <c r="O128" i="52"/>
  <c r="N128" i="52"/>
  <c r="M128" i="52"/>
  <c r="L128" i="52"/>
  <c r="K128" i="52"/>
  <c r="J128" i="52"/>
  <c r="F128" i="52"/>
  <c r="E128" i="52"/>
  <c r="HI127" i="52"/>
  <c r="HD127" i="52"/>
  <c r="HJ127" i="52" s="1"/>
  <c r="HC127" i="52"/>
  <c r="GY127" i="52"/>
  <c r="GX127" i="52"/>
  <c r="GW127" i="52"/>
  <c r="GV127" i="52"/>
  <c r="GU127" i="52"/>
  <c r="GT127" i="52"/>
  <c r="GS127" i="52"/>
  <c r="GR127" i="52"/>
  <c r="GQ127" i="52"/>
  <c r="GP127" i="52"/>
  <c r="GO127" i="52"/>
  <c r="GN127" i="52"/>
  <c r="GJ127" i="52"/>
  <c r="GI127" i="52"/>
  <c r="GH127" i="52"/>
  <c r="GG127" i="52"/>
  <c r="GF127" i="52"/>
  <c r="GE127" i="52"/>
  <c r="GD127" i="52"/>
  <c r="GC127" i="52"/>
  <c r="GB127" i="52"/>
  <c r="GA127" i="52"/>
  <c r="FZ127" i="52"/>
  <c r="FY127" i="52"/>
  <c r="FJ127" i="52"/>
  <c r="EU127" i="52"/>
  <c r="EF127" i="52"/>
  <c r="DQ127" i="52"/>
  <c r="DB127" i="52"/>
  <c r="CM127" i="52"/>
  <c r="AK127" i="52"/>
  <c r="V127" i="52"/>
  <c r="R127" i="52"/>
  <c r="Q127" i="52"/>
  <c r="P127" i="52"/>
  <c r="O127" i="52"/>
  <c r="N127" i="52"/>
  <c r="M127" i="52"/>
  <c r="L127" i="52"/>
  <c r="K127" i="52"/>
  <c r="J127" i="52"/>
  <c r="AC127" i="52" s="1"/>
  <c r="F127" i="52"/>
  <c r="E127" i="52"/>
  <c r="HI126" i="52"/>
  <c r="HD126" i="52"/>
  <c r="HC126" i="52"/>
  <c r="GY126" i="52"/>
  <c r="GX126" i="52"/>
  <c r="GW126" i="52"/>
  <c r="GV126" i="52"/>
  <c r="GU126" i="52"/>
  <c r="GT126" i="52"/>
  <c r="GS126" i="52"/>
  <c r="GR126" i="52"/>
  <c r="GQ126" i="52"/>
  <c r="GP126" i="52"/>
  <c r="GO126" i="52"/>
  <c r="GN126" i="52"/>
  <c r="GJ126" i="52"/>
  <c r="GI126" i="52"/>
  <c r="GH126" i="52"/>
  <c r="GG126" i="52"/>
  <c r="GF126" i="52"/>
  <c r="GE126" i="52"/>
  <c r="GD126" i="52"/>
  <c r="GC126" i="52"/>
  <c r="GB126" i="52"/>
  <c r="GA126" i="52"/>
  <c r="FZ126" i="52"/>
  <c r="FY126" i="52"/>
  <c r="FJ126" i="52"/>
  <c r="EU126" i="52"/>
  <c r="EF126" i="52"/>
  <c r="DQ126" i="52"/>
  <c r="DB126" i="52"/>
  <c r="CM126" i="52"/>
  <c r="AK126" i="52"/>
  <c r="AM126" i="52" s="1"/>
  <c r="V126" i="52"/>
  <c r="R126" i="52"/>
  <c r="Q126" i="52"/>
  <c r="P126" i="52"/>
  <c r="O126" i="52"/>
  <c r="N126" i="52"/>
  <c r="M126" i="52"/>
  <c r="L126" i="52"/>
  <c r="K126" i="52"/>
  <c r="J126" i="52"/>
  <c r="AC126" i="52" s="1"/>
  <c r="F126" i="52"/>
  <c r="E126" i="52"/>
  <c r="HI125" i="52"/>
  <c r="HD125" i="52"/>
  <c r="G125" i="52" s="1"/>
  <c r="HC125" i="52"/>
  <c r="GY125" i="52"/>
  <c r="GX125" i="52"/>
  <c r="GW125" i="52"/>
  <c r="GV125" i="52"/>
  <c r="GU125" i="52"/>
  <c r="GT125" i="52"/>
  <c r="GS125" i="52"/>
  <c r="GR125" i="52"/>
  <c r="GQ125" i="52"/>
  <c r="GP125" i="52"/>
  <c r="GO125" i="52"/>
  <c r="GN125" i="52"/>
  <c r="GJ125" i="52"/>
  <c r="GI125" i="52"/>
  <c r="GH125" i="52"/>
  <c r="GG125" i="52"/>
  <c r="GF125" i="52"/>
  <c r="GE125" i="52"/>
  <c r="GD125" i="52"/>
  <c r="GC125" i="52"/>
  <c r="GB125" i="52"/>
  <c r="GA125" i="52"/>
  <c r="FZ125" i="52"/>
  <c r="FY125" i="52"/>
  <c r="FJ125" i="52"/>
  <c r="EU125" i="52"/>
  <c r="EF125" i="52"/>
  <c r="DQ125" i="52"/>
  <c r="DB125" i="52"/>
  <c r="CM125" i="52"/>
  <c r="AK125" i="52"/>
  <c r="AM125" i="52" s="1"/>
  <c r="V125" i="52"/>
  <c r="R125" i="52"/>
  <c r="Q125" i="52"/>
  <c r="P125" i="52"/>
  <c r="O125" i="52"/>
  <c r="N125" i="52"/>
  <c r="M125" i="52"/>
  <c r="L125" i="52"/>
  <c r="K125" i="52"/>
  <c r="J125" i="52"/>
  <c r="F125" i="52"/>
  <c r="E125" i="52"/>
  <c r="HI124" i="52"/>
  <c r="HC124" i="52"/>
  <c r="GY124" i="52"/>
  <c r="GX124" i="52"/>
  <c r="GW124" i="52"/>
  <c r="GV124" i="52"/>
  <c r="GU124" i="52"/>
  <c r="GT124" i="52"/>
  <c r="GS124" i="52"/>
  <c r="GR124" i="52"/>
  <c r="GQ124" i="52"/>
  <c r="GP124" i="52"/>
  <c r="GO124" i="52"/>
  <c r="GN124" i="52"/>
  <c r="GJ124" i="52"/>
  <c r="GI124" i="52"/>
  <c r="GH124" i="52"/>
  <c r="GG124" i="52"/>
  <c r="GF124" i="52"/>
  <c r="GE124" i="52"/>
  <c r="GD124" i="52"/>
  <c r="GC124" i="52"/>
  <c r="GB124" i="52"/>
  <c r="GA124" i="52"/>
  <c r="FY124" i="52"/>
  <c r="FJ124" i="52"/>
  <c r="EU124" i="52"/>
  <c r="EF124" i="52"/>
  <c r="DQ124" i="52"/>
  <c r="DB124" i="52"/>
  <c r="CM124" i="52"/>
  <c r="AK124" i="52"/>
  <c r="AM124" i="52" s="1"/>
  <c r="V124" i="52"/>
  <c r="R124" i="52"/>
  <c r="Q124" i="52"/>
  <c r="P124" i="52"/>
  <c r="O124" i="52"/>
  <c r="N124" i="52"/>
  <c r="M124" i="52"/>
  <c r="L124" i="52"/>
  <c r="K124" i="52"/>
  <c r="J124" i="52"/>
  <c r="AC124" i="52" s="1"/>
  <c r="HI123" i="52"/>
  <c r="HC123" i="52"/>
  <c r="GN123" i="52"/>
  <c r="FY123" i="52"/>
  <c r="FJ123" i="52"/>
  <c r="EU123" i="52"/>
  <c r="EF123" i="52"/>
  <c r="DQ123" i="52"/>
  <c r="DB123" i="52"/>
  <c r="CM123" i="52"/>
  <c r="AK123" i="52"/>
  <c r="AG123" i="52"/>
  <c r="V123" i="52"/>
  <c r="HH120" i="52"/>
  <c r="HB120" i="52"/>
  <c r="GM120" i="52"/>
  <c r="FX120" i="52"/>
  <c r="FI120" i="52"/>
  <c r="ET120" i="52"/>
  <c r="EE120" i="52"/>
  <c r="DP120" i="52"/>
  <c r="DA120" i="52"/>
  <c r="CL120" i="52"/>
  <c r="BV120" i="52"/>
  <c r="BF120" i="52"/>
  <c r="AP120" i="52"/>
  <c r="AJ120" i="52"/>
  <c r="U120" i="52"/>
  <c r="GM118" i="52"/>
  <c r="HI112" i="52"/>
  <c r="HC112" i="52"/>
  <c r="GN112" i="52"/>
  <c r="FY112" i="52"/>
  <c r="FJ112" i="52"/>
  <c r="EU112" i="52"/>
  <c r="EF112" i="52"/>
  <c r="DQ112" i="52"/>
  <c r="DB112" i="52"/>
  <c r="CM112" i="52"/>
  <c r="AK112" i="52"/>
  <c r="V112" i="52"/>
  <c r="HI111" i="52"/>
  <c r="HC111" i="52"/>
  <c r="GW111" i="52"/>
  <c r="GV111" i="52"/>
  <c r="GU111" i="52"/>
  <c r="GT111" i="52"/>
  <c r="GS111" i="52"/>
  <c r="GR111" i="52"/>
  <c r="GQ111" i="52"/>
  <c r="GP111" i="52"/>
  <c r="GO111" i="52"/>
  <c r="GN111" i="52"/>
  <c r="GH111" i="52"/>
  <c r="GG111" i="52"/>
  <c r="GF111" i="52"/>
  <c r="GE111" i="52"/>
  <c r="GD111" i="52"/>
  <c r="GC111" i="52"/>
  <c r="GB111" i="52"/>
  <c r="GA111" i="52"/>
  <c r="FZ111" i="52"/>
  <c r="FY111" i="52"/>
  <c r="FJ111" i="52"/>
  <c r="EU111" i="52"/>
  <c r="EF111" i="52"/>
  <c r="DQ111" i="52"/>
  <c r="DB111" i="52"/>
  <c r="CM111" i="52"/>
  <c r="AK111" i="52"/>
  <c r="AM111" i="52" s="1"/>
  <c r="V111" i="52"/>
  <c r="P111" i="52"/>
  <c r="O111" i="52"/>
  <c r="N111" i="52"/>
  <c r="M111" i="52"/>
  <c r="L111" i="52"/>
  <c r="K111" i="52"/>
  <c r="J111" i="52"/>
  <c r="AC111" i="52" s="1"/>
  <c r="HI110" i="52"/>
  <c r="HC110" i="52"/>
  <c r="GW110" i="52"/>
  <c r="GV110" i="52"/>
  <c r="GU110" i="52"/>
  <c r="GT110" i="52"/>
  <c r="GS110" i="52"/>
  <c r="GR110" i="52"/>
  <c r="GQ110" i="52"/>
  <c r="GP110" i="52"/>
  <c r="GO110" i="52"/>
  <c r="GN110" i="52"/>
  <c r="GH110" i="52"/>
  <c r="GG110" i="52"/>
  <c r="GF110" i="52"/>
  <c r="GE110" i="52"/>
  <c r="GD110" i="52"/>
  <c r="GC110" i="52"/>
  <c r="GB110" i="52"/>
  <c r="GA110" i="52"/>
  <c r="FZ110" i="52"/>
  <c r="FY110" i="52"/>
  <c r="FJ110" i="52"/>
  <c r="EU110" i="52"/>
  <c r="EF110" i="52"/>
  <c r="DQ110" i="52"/>
  <c r="DB110" i="52"/>
  <c r="CM110" i="52"/>
  <c r="AK110" i="52"/>
  <c r="AL110" i="52" s="1"/>
  <c r="V110" i="52"/>
  <c r="P110" i="52"/>
  <c r="O110" i="52"/>
  <c r="N110" i="52"/>
  <c r="M110" i="52"/>
  <c r="L110" i="52"/>
  <c r="K110" i="52"/>
  <c r="J110" i="52"/>
  <c r="AC110" i="52" s="1"/>
  <c r="HI109" i="52"/>
  <c r="HD109" i="52"/>
  <c r="HJ109" i="52" s="1"/>
  <c r="HC109" i="52"/>
  <c r="GW109" i="52"/>
  <c r="GV109" i="52"/>
  <c r="GU109" i="52"/>
  <c r="GT109" i="52"/>
  <c r="GS109" i="52"/>
  <c r="GR109" i="52"/>
  <c r="GQ109" i="52"/>
  <c r="GP109" i="52"/>
  <c r="GO109" i="52"/>
  <c r="GN109" i="52"/>
  <c r="GH109" i="52"/>
  <c r="GG109" i="52"/>
  <c r="GF109" i="52"/>
  <c r="GE109" i="52"/>
  <c r="GD109" i="52"/>
  <c r="GC109" i="52"/>
  <c r="GB109" i="52"/>
  <c r="GA109" i="52"/>
  <c r="FZ109" i="52"/>
  <c r="FY109" i="52"/>
  <c r="FJ109" i="52"/>
  <c r="EU109" i="52"/>
  <c r="EF109" i="52"/>
  <c r="DQ109" i="52"/>
  <c r="DB109" i="52"/>
  <c r="CM109" i="52"/>
  <c r="AK109" i="52"/>
  <c r="AL109" i="52" s="1"/>
  <c r="V109" i="52"/>
  <c r="P109" i="52"/>
  <c r="O109" i="52"/>
  <c r="N109" i="52"/>
  <c r="M109" i="52"/>
  <c r="L109" i="52"/>
  <c r="K109" i="52"/>
  <c r="J109" i="52"/>
  <c r="F109" i="52"/>
  <c r="E109" i="52"/>
  <c r="HI108" i="52"/>
  <c r="HD108" i="52"/>
  <c r="HJ108" i="52" s="1"/>
  <c r="HC108" i="52"/>
  <c r="GX108" i="52"/>
  <c r="GW108" i="52"/>
  <c r="GV108" i="52"/>
  <c r="GU108" i="52"/>
  <c r="GT108" i="52"/>
  <c r="GS108" i="52"/>
  <c r="GR108" i="52"/>
  <c r="GQ108" i="52"/>
  <c r="GP108" i="52"/>
  <c r="GO108" i="52"/>
  <c r="GN108" i="52"/>
  <c r="GI108" i="52"/>
  <c r="GH108" i="52"/>
  <c r="GG108" i="52"/>
  <c r="GF108" i="52"/>
  <c r="GE108" i="52"/>
  <c r="GD108" i="52"/>
  <c r="GC108" i="52"/>
  <c r="GB108" i="52"/>
  <c r="GA108" i="52"/>
  <c r="FZ108" i="52"/>
  <c r="FY108" i="52"/>
  <c r="FJ108" i="52"/>
  <c r="EU108" i="52"/>
  <c r="EF108" i="52"/>
  <c r="DQ108" i="52"/>
  <c r="DB108" i="52"/>
  <c r="CM108" i="52"/>
  <c r="AK108" i="52"/>
  <c r="AM108" i="52" s="1"/>
  <c r="V108" i="52"/>
  <c r="Q108" i="52"/>
  <c r="P108" i="52"/>
  <c r="O108" i="52"/>
  <c r="N108" i="52"/>
  <c r="M108" i="52"/>
  <c r="L108" i="52"/>
  <c r="K108" i="52"/>
  <c r="J108" i="52"/>
  <c r="F108" i="52"/>
  <c r="E108" i="52"/>
  <c r="HI107" i="52"/>
  <c r="HD107" i="52"/>
  <c r="G107" i="52" s="1"/>
  <c r="HC107" i="52"/>
  <c r="GX107" i="52"/>
  <c r="GW107" i="52"/>
  <c r="GV107" i="52"/>
  <c r="GU107" i="52"/>
  <c r="GT107" i="52"/>
  <c r="GS107" i="52"/>
  <c r="GR107" i="52"/>
  <c r="GQ107" i="52"/>
  <c r="GP107" i="52"/>
  <c r="GO107" i="52"/>
  <c r="GN107" i="52"/>
  <c r="GI107" i="52"/>
  <c r="GH107" i="52"/>
  <c r="GG107" i="52"/>
  <c r="GF107" i="52"/>
  <c r="GE107" i="52"/>
  <c r="GD107" i="52"/>
  <c r="GC107" i="52"/>
  <c r="GB107" i="52"/>
  <c r="GA107" i="52"/>
  <c r="FZ107" i="52"/>
  <c r="FY107" i="52"/>
  <c r="FJ107" i="52"/>
  <c r="EU107" i="52"/>
  <c r="EF107" i="52"/>
  <c r="DQ107" i="52"/>
  <c r="DB107" i="52"/>
  <c r="CM107" i="52"/>
  <c r="AK107" i="52"/>
  <c r="AL107" i="52" s="1"/>
  <c r="V107" i="52"/>
  <c r="W107" i="52" s="1"/>
  <c r="Q107" i="52"/>
  <c r="P107" i="52"/>
  <c r="O107" i="52"/>
  <c r="N107" i="52"/>
  <c r="M107" i="52"/>
  <c r="L107" i="52"/>
  <c r="K107" i="52"/>
  <c r="J107" i="52"/>
  <c r="AC107" i="52" s="1"/>
  <c r="F107" i="52"/>
  <c r="E107" i="52"/>
  <c r="HI106" i="52"/>
  <c r="HD106" i="52"/>
  <c r="HJ106" i="52" s="1"/>
  <c r="HC106" i="52"/>
  <c r="GX106" i="52"/>
  <c r="GW106" i="52"/>
  <c r="GV106" i="52"/>
  <c r="GU106" i="52"/>
  <c r="GT106" i="52"/>
  <c r="GS106" i="52"/>
  <c r="GR106" i="52"/>
  <c r="GQ106" i="52"/>
  <c r="GP106" i="52"/>
  <c r="GO106" i="52"/>
  <c r="GN106" i="52"/>
  <c r="GI106" i="52"/>
  <c r="GH106" i="52"/>
  <c r="GG106" i="52"/>
  <c r="GF106" i="52"/>
  <c r="GE106" i="52"/>
  <c r="GD106" i="52"/>
  <c r="GC106" i="52"/>
  <c r="GB106" i="52"/>
  <c r="GA106" i="52"/>
  <c r="FZ106" i="52"/>
  <c r="FY106" i="52"/>
  <c r="FJ106" i="52"/>
  <c r="EU106" i="52"/>
  <c r="EF106" i="52"/>
  <c r="DQ106" i="52"/>
  <c r="DB106" i="52"/>
  <c r="CM106" i="52"/>
  <c r="AK106" i="52"/>
  <c r="V106" i="52"/>
  <c r="W106" i="52" s="1"/>
  <c r="Q106" i="52"/>
  <c r="P106" i="52"/>
  <c r="O106" i="52"/>
  <c r="N106" i="52"/>
  <c r="M106" i="52"/>
  <c r="L106" i="52"/>
  <c r="K106" i="52"/>
  <c r="J106" i="52"/>
  <c r="AC106" i="52" s="1"/>
  <c r="F106" i="52"/>
  <c r="E106" i="52"/>
  <c r="HI105" i="52"/>
  <c r="HD105" i="52"/>
  <c r="G105" i="52" s="1"/>
  <c r="HC105" i="52"/>
  <c r="GX105" i="52"/>
  <c r="GW105" i="52"/>
  <c r="GV105" i="52"/>
  <c r="GU105" i="52"/>
  <c r="GT105" i="52"/>
  <c r="GS105" i="52"/>
  <c r="GR105" i="52"/>
  <c r="GQ105" i="52"/>
  <c r="GP105" i="52"/>
  <c r="GO105" i="52"/>
  <c r="GN105" i="52"/>
  <c r="GI105" i="52"/>
  <c r="GH105" i="52"/>
  <c r="GG105" i="52"/>
  <c r="GF105" i="52"/>
  <c r="GE105" i="52"/>
  <c r="GD105" i="52"/>
  <c r="GC105" i="52"/>
  <c r="GB105" i="52"/>
  <c r="GA105" i="52"/>
  <c r="FZ105" i="52"/>
  <c r="FY105" i="52"/>
  <c r="FJ105" i="52"/>
  <c r="EU105" i="52"/>
  <c r="EF105" i="52"/>
  <c r="DQ105" i="52"/>
  <c r="DB105" i="52"/>
  <c r="CM105" i="52"/>
  <c r="AK105" i="52"/>
  <c r="V105" i="52"/>
  <c r="Q105" i="52"/>
  <c r="P105" i="52"/>
  <c r="O105" i="52"/>
  <c r="N105" i="52"/>
  <c r="M105" i="52"/>
  <c r="L105" i="52"/>
  <c r="K105" i="52"/>
  <c r="J105" i="52"/>
  <c r="AC105" i="52" s="1"/>
  <c r="F105" i="52"/>
  <c r="E105" i="52"/>
  <c r="HI104" i="52"/>
  <c r="HD104" i="52"/>
  <c r="HJ104" i="52" s="1"/>
  <c r="HC104" i="52"/>
  <c r="GX104" i="52"/>
  <c r="GW104" i="52"/>
  <c r="GV104" i="52"/>
  <c r="GU104" i="52"/>
  <c r="GT104" i="52"/>
  <c r="GS104" i="52"/>
  <c r="GR104" i="52"/>
  <c r="GQ104" i="52"/>
  <c r="GP104" i="52"/>
  <c r="GO104" i="52"/>
  <c r="GN104" i="52"/>
  <c r="GI104" i="52"/>
  <c r="GH104" i="52"/>
  <c r="GG104" i="52"/>
  <c r="GF104" i="52"/>
  <c r="GE104" i="52"/>
  <c r="GD104" i="52"/>
  <c r="GC104" i="52"/>
  <c r="GB104" i="52"/>
  <c r="GA104" i="52"/>
  <c r="FZ104" i="52"/>
  <c r="FY104" i="52"/>
  <c r="FJ104" i="52"/>
  <c r="EU104" i="52"/>
  <c r="EF104" i="52"/>
  <c r="DQ104" i="52"/>
  <c r="DB104" i="52"/>
  <c r="CM104" i="52"/>
  <c r="AK104" i="52"/>
  <c r="AM104" i="52" s="1"/>
  <c r="V104" i="52"/>
  <c r="Q104" i="52"/>
  <c r="P104" i="52"/>
  <c r="O104" i="52"/>
  <c r="N104" i="52"/>
  <c r="M104" i="52"/>
  <c r="L104" i="52"/>
  <c r="K104" i="52"/>
  <c r="J104" i="52"/>
  <c r="F104" i="52"/>
  <c r="E104" i="52"/>
  <c r="HI103" i="52"/>
  <c r="HD103" i="52"/>
  <c r="HC103" i="52"/>
  <c r="GY103" i="52"/>
  <c r="GX103" i="52"/>
  <c r="GW103" i="52"/>
  <c r="GV103" i="52"/>
  <c r="GU103" i="52"/>
  <c r="GT103" i="52"/>
  <c r="GS103" i="52"/>
  <c r="GR103" i="52"/>
  <c r="GQ103" i="52"/>
  <c r="GP103" i="52"/>
  <c r="GO103" i="52"/>
  <c r="GN103" i="52"/>
  <c r="GJ103" i="52"/>
  <c r="GI103" i="52"/>
  <c r="GH103" i="52"/>
  <c r="GG103" i="52"/>
  <c r="GF103" i="52"/>
  <c r="GE103" i="52"/>
  <c r="GD103" i="52"/>
  <c r="GC103" i="52"/>
  <c r="GB103" i="52"/>
  <c r="GA103" i="52"/>
  <c r="FZ103" i="52"/>
  <c r="FY103" i="52"/>
  <c r="FJ103" i="52"/>
  <c r="EU103" i="52"/>
  <c r="EF103" i="52"/>
  <c r="DQ103" i="52"/>
  <c r="DB103" i="52"/>
  <c r="CM103" i="52"/>
  <c r="AK103" i="52"/>
  <c r="AL103" i="52" s="1"/>
  <c r="V103" i="52"/>
  <c r="R103" i="52"/>
  <c r="Q103" i="52"/>
  <c r="P103" i="52"/>
  <c r="O103" i="52"/>
  <c r="N103" i="52"/>
  <c r="M103" i="52"/>
  <c r="L103" i="52"/>
  <c r="K103" i="52"/>
  <c r="J103" i="52"/>
  <c r="AC103" i="52" s="1"/>
  <c r="F103" i="52"/>
  <c r="E103" i="52"/>
  <c r="HI102" i="52"/>
  <c r="HD102" i="52"/>
  <c r="HJ102" i="52" s="1"/>
  <c r="HC102" i="52"/>
  <c r="GY102" i="52"/>
  <c r="GX102" i="52"/>
  <c r="GW102" i="52"/>
  <c r="GV102" i="52"/>
  <c r="GU102" i="52"/>
  <c r="GT102" i="52"/>
  <c r="GS102" i="52"/>
  <c r="GR102" i="52"/>
  <c r="GQ102" i="52"/>
  <c r="GP102" i="52"/>
  <c r="GO102" i="52"/>
  <c r="GN102" i="52"/>
  <c r="GJ102" i="52"/>
  <c r="GI102" i="52"/>
  <c r="GH102" i="52"/>
  <c r="GG102" i="52"/>
  <c r="GF102" i="52"/>
  <c r="GE102" i="52"/>
  <c r="GD102" i="52"/>
  <c r="GC102" i="52"/>
  <c r="GB102" i="52"/>
  <c r="GA102" i="52"/>
  <c r="FZ102" i="52"/>
  <c r="FY102" i="52"/>
  <c r="FJ102" i="52"/>
  <c r="EU102" i="52"/>
  <c r="EF102" i="52"/>
  <c r="DQ102" i="52"/>
  <c r="DB102" i="52"/>
  <c r="CM102" i="52"/>
  <c r="AK102" i="52"/>
  <c r="AL102" i="52" s="1"/>
  <c r="V102" i="52"/>
  <c r="R102" i="52"/>
  <c r="Q102" i="52"/>
  <c r="P102" i="52"/>
  <c r="O102" i="52"/>
  <c r="N102" i="52"/>
  <c r="M102" i="52"/>
  <c r="L102" i="52"/>
  <c r="K102" i="52"/>
  <c r="J102" i="52"/>
  <c r="AC102" i="52" s="1"/>
  <c r="G102" i="52"/>
  <c r="F102" i="52"/>
  <c r="E102" i="52"/>
  <c r="HI101" i="52"/>
  <c r="HD101" i="52"/>
  <c r="G101" i="52" s="1"/>
  <c r="HC101" i="52"/>
  <c r="GY101" i="52"/>
  <c r="GX101" i="52"/>
  <c r="GW101" i="52"/>
  <c r="GV101" i="52"/>
  <c r="GU101" i="52"/>
  <c r="GT101" i="52"/>
  <c r="GS101" i="52"/>
  <c r="GR101" i="52"/>
  <c r="GQ101" i="52"/>
  <c r="GP101" i="52"/>
  <c r="GO101" i="52"/>
  <c r="GN101" i="52"/>
  <c r="GJ101" i="52"/>
  <c r="GI101" i="52"/>
  <c r="GH101" i="52"/>
  <c r="GG101" i="52"/>
  <c r="GF101" i="52"/>
  <c r="GE101" i="52"/>
  <c r="GD101" i="52"/>
  <c r="GC101" i="52"/>
  <c r="GB101" i="52"/>
  <c r="GA101" i="52"/>
  <c r="FZ101" i="52"/>
  <c r="FY101" i="52"/>
  <c r="FJ101" i="52"/>
  <c r="EU101" i="52"/>
  <c r="EF101" i="52"/>
  <c r="DQ101" i="52"/>
  <c r="DB101" i="52"/>
  <c r="CM101" i="52"/>
  <c r="AM101" i="52"/>
  <c r="AK101" i="52"/>
  <c r="V101" i="52"/>
  <c r="R101" i="52"/>
  <c r="Q101" i="52"/>
  <c r="P101" i="52"/>
  <c r="O101" i="52"/>
  <c r="N101" i="52"/>
  <c r="M101" i="52"/>
  <c r="L101" i="52"/>
  <c r="K101" i="52"/>
  <c r="J101" i="52"/>
  <c r="F101" i="52"/>
  <c r="E101" i="52"/>
  <c r="HI100" i="52"/>
  <c r="HD100" i="52"/>
  <c r="HJ100" i="52" s="1"/>
  <c r="HC100" i="52"/>
  <c r="GY100" i="52"/>
  <c r="GX100" i="52"/>
  <c r="GW100" i="52"/>
  <c r="GV100" i="52"/>
  <c r="GU100" i="52"/>
  <c r="GT100" i="52"/>
  <c r="GS100" i="52"/>
  <c r="GR100" i="52"/>
  <c r="GQ100" i="52"/>
  <c r="GP100" i="52"/>
  <c r="GO100" i="52"/>
  <c r="GN100" i="52"/>
  <c r="GJ100" i="52"/>
  <c r="GI100" i="52"/>
  <c r="GH100" i="52"/>
  <c r="GG100" i="52"/>
  <c r="GF100" i="52"/>
  <c r="GE100" i="52"/>
  <c r="GD100" i="52"/>
  <c r="GC100" i="52"/>
  <c r="GB100" i="52"/>
  <c r="GA100" i="52"/>
  <c r="FZ100" i="52"/>
  <c r="FY100" i="52"/>
  <c r="FJ100" i="52"/>
  <c r="EU100" i="52"/>
  <c r="EF100" i="52"/>
  <c r="DQ100" i="52"/>
  <c r="DB100" i="52"/>
  <c r="CM100" i="52"/>
  <c r="AK100" i="52"/>
  <c r="AM100" i="52" s="1"/>
  <c r="V100" i="52"/>
  <c r="R100" i="52"/>
  <c r="Q100" i="52"/>
  <c r="P100" i="52"/>
  <c r="O100" i="52"/>
  <c r="N100" i="52"/>
  <c r="M100" i="52"/>
  <c r="L100" i="52"/>
  <c r="K100" i="52"/>
  <c r="J100" i="52"/>
  <c r="AC100" i="52" s="1"/>
  <c r="F100" i="52"/>
  <c r="E100" i="52"/>
  <c r="HI99" i="52"/>
  <c r="HD99" i="52"/>
  <c r="G99" i="52" s="1"/>
  <c r="HC99" i="52"/>
  <c r="GY99" i="52"/>
  <c r="GX99" i="52"/>
  <c r="GW99" i="52"/>
  <c r="GV99" i="52"/>
  <c r="GU99" i="52"/>
  <c r="GT99" i="52"/>
  <c r="GS99" i="52"/>
  <c r="GR99" i="52"/>
  <c r="GQ99" i="52"/>
  <c r="GP99" i="52"/>
  <c r="GO99" i="52"/>
  <c r="GN99" i="52"/>
  <c r="GJ99" i="52"/>
  <c r="GI99" i="52"/>
  <c r="GH99" i="52"/>
  <c r="GG99" i="52"/>
  <c r="GF99" i="52"/>
  <c r="GE99" i="52"/>
  <c r="GD99" i="52"/>
  <c r="GC99" i="52"/>
  <c r="GB99" i="52"/>
  <c r="GA99" i="52"/>
  <c r="FZ99" i="52"/>
  <c r="FY99" i="52"/>
  <c r="FJ99" i="52"/>
  <c r="EU99" i="52"/>
  <c r="EF99" i="52"/>
  <c r="DQ99" i="52"/>
  <c r="DB99" i="52"/>
  <c r="CM99" i="52"/>
  <c r="AK99" i="52"/>
  <c r="AM99" i="52" s="1"/>
  <c r="V99" i="52"/>
  <c r="R99" i="52"/>
  <c r="Q99" i="52"/>
  <c r="P99" i="52"/>
  <c r="O99" i="52"/>
  <c r="N99" i="52"/>
  <c r="M99" i="52"/>
  <c r="L99" i="52"/>
  <c r="K99" i="52"/>
  <c r="J99" i="52"/>
  <c r="AC99" i="52" s="1"/>
  <c r="F99" i="52"/>
  <c r="E99" i="52"/>
  <c r="HI98" i="52"/>
  <c r="HC98" i="52"/>
  <c r="GN98" i="52"/>
  <c r="FY98" i="52"/>
  <c r="FJ98" i="52"/>
  <c r="EU98" i="52"/>
  <c r="EF98" i="52"/>
  <c r="DQ98" i="52"/>
  <c r="DB98" i="52"/>
  <c r="CM98" i="52"/>
  <c r="AK98" i="52"/>
  <c r="V98" i="52"/>
  <c r="AE96" i="52"/>
  <c r="AD96" i="52"/>
  <c r="HH95" i="52"/>
  <c r="HB95" i="52"/>
  <c r="GM95" i="52"/>
  <c r="FX95" i="52"/>
  <c r="FI95" i="52"/>
  <c r="ET95" i="52"/>
  <c r="EE95" i="52"/>
  <c r="DP95" i="52"/>
  <c r="DA95" i="52"/>
  <c r="CL95" i="52"/>
  <c r="BV95" i="52"/>
  <c r="BF95" i="52"/>
  <c r="AP95" i="52"/>
  <c r="AJ95" i="52"/>
  <c r="U95" i="52"/>
  <c r="HH93" i="52"/>
  <c r="HB93" i="52"/>
  <c r="GM93" i="52"/>
  <c r="FX93" i="52"/>
  <c r="FI93" i="52"/>
  <c r="ET93" i="52"/>
  <c r="EE93" i="52"/>
  <c r="DP93" i="52"/>
  <c r="DA93" i="52"/>
  <c r="CL93" i="52"/>
  <c r="HI90" i="52"/>
  <c r="HC90" i="52"/>
  <c r="GN90" i="52"/>
  <c r="FY90" i="52"/>
  <c r="FJ90" i="52"/>
  <c r="EU90" i="52"/>
  <c r="EF90" i="52"/>
  <c r="DQ90" i="52"/>
  <c r="DB90" i="52"/>
  <c r="CM90" i="52"/>
  <c r="AK90" i="52"/>
  <c r="V90" i="52"/>
  <c r="HJ89" i="52"/>
  <c r="HI89" i="52"/>
  <c r="HC89" i="52"/>
  <c r="GW89" i="52"/>
  <c r="GV89" i="52"/>
  <c r="GU89" i="52"/>
  <c r="GT89" i="52"/>
  <c r="GS89" i="52"/>
  <c r="GR89" i="52"/>
  <c r="GQ89" i="52"/>
  <c r="GP89" i="52"/>
  <c r="GO89" i="52"/>
  <c r="GN89" i="52"/>
  <c r="GH89" i="52"/>
  <c r="GG89" i="52"/>
  <c r="GF89" i="52"/>
  <c r="GE89" i="52"/>
  <c r="GD89" i="52"/>
  <c r="GC89" i="52"/>
  <c r="GB89" i="52"/>
  <c r="GA89" i="52"/>
  <c r="FZ89" i="52"/>
  <c r="FY89" i="52"/>
  <c r="FJ89" i="52"/>
  <c r="EU89" i="52"/>
  <c r="EF89" i="52"/>
  <c r="DQ89" i="52"/>
  <c r="DB89" i="52"/>
  <c r="CM89" i="52"/>
  <c r="AK89" i="52"/>
  <c r="AM89" i="52" s="1"/>
  <c r="V89" i="52"/>
  <c r="P89" i="52"/>
  <c r="O89" i="52"/>
  <c r="N89" i="52"/>
  <c r="M89" i="52"/>
  <c r="L89" i="52"/>
  <c r="K89" i="52"/>
  <c r="J89" i="52"/>
  <c r="I89" i="52"/>
  <c r="AC89" i="52" s="1"/>
  <c r="H89" i="52"/>
  <c r="HJ88" i="52"/>
  <c r="HI88" i="52"/>
  <c r="HC88" i="52"/>
  <c r="GW88" i="52"/>
  <c r="GV88" i="52"/>
  <c r="GU88" i="52"/>
  <c r="GT88" i="52"/>
  <c r="GS88" i="52"/>
  <c r="GR88" i="52"/>
  <c r="GQ88" i="52"/>
  <c r="GP88" i="52"/>
  <c r="GO88" i="52"/>
  <c r="GN88" i="52"/>
  <c r="GH88" i="52"/>
  <c r="GG88" i="52"/>
  <c r="GF88" i="52"/>
  <c r="GE88" i="52"/>
  <c r="GD88" i="52"/>
  <c r="GC88" i="52"/>
  <c r="GB88" i="52"/>
  <c r="GA88" i="52"/>
  <c r="FZ88" i="52"/>
  <c r="FY88" i="52"/>
  <c r="FJ88" i="52"/>
  <c r="EU88" i="52"/>
  <c r="EF88" i="52"/>
  <c r="DQ88" i="52"/>
  <c r="DB88" i="52"/>
  <c r="CM88" i="52"/>
  <c r="AK88" i="52"/>
  <c r="AL88" i="52" s="1"/>
  <c r="V88" i="52"/>
  <c r="P88" i="52"/>
  <c r="O88" i="52"/>
  <c r="N88" i="52"/>
  <c r="M88" i="52"/>
  <c r="L88" i="52"/>
  <c r="K88" i="52"/>
  <c r="J88" i="52"/>
  <c r="I88" i="52"/>
  <c r="AC88" i="52" s="1"/>
  <c r="H88" i="52"/>
  <c r="HJ87" i="52"/>
  <c r="HI87" i="52"/>
  <c r="HC87" i="52"/>
  <c r="GW87" i="52"/>
  <c r="GV87" i="52"/>
  <c r="GU87" i="52"/>
  <c r="GT87" i="52"/>
  <c r="GS87" i="52"/>
  <c r="GR87" i="52"/>
  <c r="GQ87" i="52"/>
  <c r="GP87" i="52"/>
  <c r="GO87" i="52"/>
  <c r="GN87" i="52"/>
  <c r="GH87" i="52"/>
  <c r="GG87" i="52"/>
  <c r="GF87" i="52"/>
  <c r="GE87" i="52"/>
  <c r="GD87" i="52"/>
  <c r="GC87" i="52"/>
  <c r="GB87" i="52"/>
  <c r="GA87" i="52"/>
  <c r="FZ87" i="52"/>
  <c r="FY87" i="52"/>
  <c r="FJ87" i="52"/>
  <c r="EU87" i="52"/>
  <c r="EF87" i="52"/>
  <c r="DQ87" i="52"/>
  <c r="DB87" i="52"/>
  <c r="CM87" i="52"/>
  <c r="AK87" i="52"/>
  <c r="AL87" i="52" s="1"/>
  <c r="V87" i="52"/>
  <c r="P87" i="52"/>
  <c r="O87" i="52"/>
  <c r="N87" i="52"/>
  <c r="M87" i="52"/>
  <c r="L87" i="52"/>
  <c r="K87" i="52"/>
  <c r="J87" i="52"/>
  <c r="I87" i="52"/>
  <c r="AC87" i="52" s="1"/>
  <c r="H87" i="52"/>
  <c r="HJ86" i="52"/>
  <c r="HI86" i="52"/>
  <c r="HC86" i="52"/>
  <c r="GX86" i="52"/>
  <c r="GW86" i="52"/>
  <c r="GV86" i="52"/>
  <c r="GU86" i="52"/>
  <c r="GT86" i="52"/>
  <c r="GS86" i="52"/>
  <c r="GR86" i="52"/>
  <c r="GQ86" i="52"/>
  <c r="GP86" i="52"/>
  <c r="GO86" i="52"/>
  <c r="GN86" i="52"/>
  <c r="GI86" i="52"/>
  <c r="GH86" i="52"/>
  <c r="GG86" i="52"/>
  <c r="GF86" i="52"/>
  <c r="GE86" i="52"/>
  <c r="GD86" i="52"/>
  <c r="GC86" i="52"/>
  <c r="GB86" i="52"/>
  <c r="GA86" i="52"/>
  <c r="FZ86" i="52"/>
  <c r="FY86" i="52"/>
  <c r="FJ86" i="52"/>
  <c r="EU86" i="52"/>
  <c r="EF86" i="52"/>
  <c r="DQ86" i="52"/>
  <c r="DB86" i="52"/>
  <c r="CM86" i="52"/>
  <c r="AK86" i="52"/>
  <c r="AL86" i="52" s="1"/>
  <c r="V86" i="52"/>
  <c r="Q86" i="52"/>
  <c r="P86" i="52"/>
  <c r="O86" i="52"/>
  <c r="N86" i="52"/>
  <c r="M86" i="52"/>
  <c r="L86" i="52"/>
  <c r="K86" i="52"/>
  <c r="J86" i="52"/>
  <c r="I86" i="52"/>
  <c r="AC86" i="52" s="1"/>
  <c r="H86" i="52"/>
  <c r="HJ85" i="52"/>
  <c r="HI85" i="52"/>
  <c r="HC85" i="52"/>
  <c r="GX85" i="52"/>
  <c r="GW85" i="52"/>
  <c r="GV85" i="52"/>
  <c r="GU85" i="52"/>
  <c r="GT85" i="52"/>
  <c r="GS85" i="52"/>
  <c r="GR85" i="52"/>
  <c r="GQ85" i="52"/>
  <c r="GP85" i="52"/>
  <c r="GO85" i="52"/>
  <c r="GN85" i="52"/>
  <c r="GI85" i="52"/>
  <c r="GH85" i="52"/>
  <c r="GG85" i="52"/>
  <c r="GF85" i="52"/>
  <c r="GE85" i="52"/>
  <c r="GD85" i="52"/>
  <c r="GC85" i="52"/>
  <c r="GB85" i="52"/>
  <c r="GA85" i="52"/>
  <c r="FZ85" i="52"/>
  <c r="FY85" i="52"/>
  <c r="FJ85" i="52"/>
  <c r="EU85" i="52"/>
  <c r="EF85" i="52"/>
  <c r="DQ85" i="52"/>
  <c r="DB85" i="52"/>
  <c r="CM85" i="52"/>
  <c r="AK85" i="52"/>
  <c r="AM85" i="52" s="1"/>
  <c r="V85" i="52"/>
  <c r="W85" i="52" s="1"/>
  <c r="Q85" i="52"/>
  <c r="P85" i="52"/>
  <c r="O85" i="52"/>
  <c r="N85" i="52"/>
  <c r="M85" i="52"/>
  <c r="L85" i="52"/>
  <c r="K85" i="52"/>
  <c r="J85" i="52"/>
  <c r="I85" i="52"/>
  <c r="H85" i="52"/>
  <c r="HI84" i="52"/>
  <c r="HD84" i="52"/>
  <c r="HJ84" i="52" s="1"/>
  <c r="HC84" i="52"/>
  <c r="GX84" i="52"/>
  <c r="GW84" i="52"/>
  <c r="GV84" i="52"/>
  <c r="GU84" i="52"/>
  <c r="GT84" i="52"/>
  <c r="GS84" i="52"/>
  <c r="GR84" i="52"/>
  <c r="GQ84" i="52"/>
  <c r="GP84" i="52"/>
  <c r="GO84" i="52"/>
  <c r="GN84" i="52"/>
  <c r="GI84" i="52"/>
  <c r="GH84" i="52"/>
  <c r="GG84" i="52"/>
  <c r="GF84" i="52"/>
  <c r="GE84" i="52"/>
  <c r="GD84" i="52"/>
  <c r="GC84" i="52"/>
  <c r="GB84" i="52"/>
  <c r="GA84" i="52"/>
  <c r="FZ84" i="52"/>
  <c r="FY84" i="52"/>
  <c r="FJ84" i="52"/>
  <c r="EU84" i="52"/>
  <c r="EF84" i="52"/>
  <c r="DQ84" i="52"/>
  <c r="DB84" i="52"/>
  <c r="CM84" i="52"/>
  <c r="AK84" i="52"/>
  <c r="AL84" i="52" s="1"/>
  <c r="V84" i="52"/>
  <c r="W84" i="52" s="1"/>
  <c r="Q84" i="52"/>
  <c r="P84" i="52"/>
  <c r="O84" i="52"/>
  <c r="N84" i="52"/>
  <c r="M84" i="52"/>
  <c r="L84" i="52"/>
  <c r="K84" i="52"/>
  <c r="J84" i="52"/>
  <c r="AC84" i="52" s="1"/>
  <c r="F84" i="52"/>
  <c r="E84" i="52"/>
  <c r="HI83" i="52"/>
  <c r="HD83" i="52"/>
  <c r="G83" i="52" s="1"/>
  <c r="HC83" i="52"/>
  <c r="GX83" i="52"/>
  <c r="GW83" i="52"/>
  <c r="GV83" i="52"/>
  <c r="GU83" i="52"/>
  <c r="GT83" i="52"/>
  <c r="GS83" i="52"/>
  <c r="GR83" i="52"/>
  <c r="GQ83" i="52"/>
  <c r="GP83" i="52"/>
  <c r="GO83" i="52"/>
  <c r="GN83" i="52"/>
  <c r="GI83" i="52"/>
  <c r="GH83" i="52"/>
  <c r="GG83" i="52"/>
  <c r="GF83" i="52"/>
  <c r="GE83" i="52"/>
  <c r="GD83" i="52"/>
  <c r="GC83" i="52"/>
  <c r="GB83" i="52"/>
  <c r="GA83" i="52"/>
  <c r="FZ83" i="52"/>
  <c r="FY83" i="52"/>
  <c r="FJ83" i="52"/>
  <c r="EU83" i="52"/>
  <c r="EF83" i="52"/>
  <c r="DQ83" i="52"/>
  <c r="DB83" i="52"/>
  <c r="CM83" i="52"/>
  <c r="AK83" i="52"/>
  <c r="AL83" i="52" s="1"/>
  <c r="V83" i="52"/>
  <c r="Q83" i="52"/>
  <c r="P83" i="52"/>
  <c r="O83" i="52"/>
  <c r="N83" i="52"/>
  <c r="M83" i="52"/>
  <c r="L83" i="52"/>
  <c r="K83" i="52"/>
  <c r="J83" i="52"/>
  <c r="AC83" i="52" s="1"/>
  <c r="F83" i="52"/>
  <c r="E83" i="52"/>
  <c r="HI82" i="52"/>
  <c r="HD82" i="52"/>
  <c r="HJ82" i="52" s="1"/>
  <c r="HC82" i="52"/>
  <c r="GX82" i="52"/>
  <c r="GW82" i="52"/>
  <c r="GV82" i="52"/>
  <c r="GU82" i="52"/>
  <c r="GT82" i="52"/>
  <c r="GS82" i="52"/>
  <c r="GR82" i="52"/>
  <c r="GQ82" i="52"/>
  <c r="GP82" i="52"/>
  <c r="GO82" i="52"/>
  <c r="GN82" i="52"/>
  <c r="GI82" i="52"/>
  <c r="GH82" i="52"/>
  <c r="GG82" i="52"/>
  <c r="GF82" i="52"/>
  <c r="GE82" i="52"/>
  <c r="GD82" i="52"/>
  <c r="GC82" i="52"/>
  <c r="GB82" i="52"/>
  <c r="GA82" i="52"/>
  <c r="FZ82" i="52"/>
  <c r="FY82" i="52"/>
  <c r="FJ82" i="52"/>
  <c r="EU82" i="52"/>
  <c r="EF82" i="52"/>
  <c r="DQ82" i="52"/>
  <c r="DB82" i="52"/>
  <c r="CM82" i="52"/>
  <c r="AK82" i="52"/>
  <c r="V82" i="52"/>
  <c r="Q82" i="52"/>
  <c r="P82" i="52"/>
  <c r="O82" i="52"/>
  <c r="N82" i="52"/>
  <c r="M82" i="52"/>
  <c r="L82" i="52"/>
  <c r="K82" i="52"/>
  <c r="J82" i="52"/>
  <c r="F82" i="52"/>
  <c r="E82" i="52"/>
  <c r="HI81" i="52"/>
  <c r="HD81" i="52"/>
  <c r="HJ81" i="52" s="1"/>
  <c r="HC81" i="52"/>
  <c r="GY81" i="52"/>
  <c r="GX81" i="52"/>
  <c r="GW81" i="52"/>
  <c r="GV81" i="52"/>
  <c r="GU81" i="52"/>
  <c r="GT81" i="52"/>
  <c r="GS81" i="52"/>
  <c r="GR81" i="52"/>
  <c r="GQ81" i="52"/>
  <c r="GP81" i="52"/>
  <c r="GO81" i="52"/>
  <c r="GN81" i="52"/>
  <c r="GJ81" i="52"/>
  <c r="GI81" i="52"/>
  <c r="GH81" i="52"/>
  <c r="GG81" i="52"/>
  <c r="GF81" i="52"/>
  <c r="GE81" i="52"/>
  <c r="GD81" i="52"/>
  <c r="GC81" i="52"/>
  <c r="GB81" i="52"/>
  <c r="GA81" i="52"/>
  <c r="FZ81" i="52"/>
  <c r="FY81" i="52"/>
  <c r="FJ81" i="52"/>
  <c r="EU81" i="52"/>
  <c r="EF81" i="52"/>
  <c r="DQ81" i="52"/>
  <c r="DB81" i="52"/>
  <c r="CM81" i="52"/>
  <c r="AK81" i="52"/>
  <c r="AL81" i="52" s="1"/>
  <c r="V81" i="52"/>
  <c r="R81" i="52"/>
  <c r="Q81" i="52"/>
  <c r="P81" i="52"/>
  <c r="O81" i="52"/>
  <c r="N81" i="52"/>
  <c r="M81" i="52"/>
  <c r="L81" i="52"/>
  <c r="K81" i="52"/>
  <c r="J81" i="52"/>
  <c r="AC81" i="52" s="1"/>
  <c r="F81" i="52"/>
  <c r="E81" i="52"/>
  <c r="HI80" i="52"/>
  <c r="HD80" i="52"/>
  <c r="HJ80" i="52" s="1"/>
  <c r="HC80" i="52"/>
  <c r="GY80" i="52"/>
  <c r="GX80" i="52"/>
  <c r="GW80" i="52"/>
  <c r="GV80" i="52"/>
  <c r="GU80" i="52"/>
  <c r="GT80" i="52"/>
  <c r="GS80" i="52"/>
  <c r="GR80" i="52"/>
  <c r="GQ80" i="52"/>
  <c r="GP80" i="52"/>
  <c r="GO80" i="52"/>
  <c r="GN80" i="52"/>
  <c r="GJ80" i="52"/>
  <c r="GI80" i="52"/>
  <c r="GH80" i="52"/>
  <c r="GG80" i="52"/>
  <c r="GF80" i="52"/>
  <c r="GE80" i="52"/>
  <c r="GD80" i="52"/>
  <c r="GC80" i="52"/>
  <c r="GB80" i="52"/>
  <c r="GA80" i="52"/>
  <c r="FZ80" i="52"/>
  <c r="FY80" i="52"/>
  <c r="FJ80" i="52"/>
  <c r="EU80" i="52"/>
  <c r="EF80" i="52"/>
  <c r="DQ80" i="52"/>
  <c r="DB80" i="52"/>
  <c r="CM80" i="52"/>
  <c r="AK80" i="52"/>
  <c r="V80" i="52"/>
  <c r="R80" i="52"/>
  <c r="Q80" i="52"/>
  <c r="P80" i="52"/>
  <c r="O80" i="52"/>
  <c r="N80" i="52"/>
  <c r="M80" i="52"/>
  <c r="L80" i="52"/>
  <c r="K80" i="52"/>
  <c r="J80" i="52"/>
  <c r="AC80" i="52" s="1"/>
  <c r="F80" i="52"/>
  <c r="E80" i="52"/>
  <c r="HI79" i="52"/>
  <c r="HD79" i="52"/>
  <c r="G79" i="52" s="1"/>
  <c r="HC79" i="52"/>
  <c r="GY79" i="52"/>
  <c r="GX79" i="52"/>
  <c r="GW79" i="52"/>
  <c r="GV79" i="52"/>
  <c r="GU79" i="52"/>
  <c r="GT79" i="52"/>
  <c r="GS79" i="52"/>
  <c r="GR79" i="52"/>
  <c r="GQ79" i="52"/>
  <c r="GP79" i="52"/>
  <c r="GO79" i="52"/>
  <c r="GN79" i="52"/>
  <c r="GJ79" i="52"/>
  <c r="GI79" i="52"/>
  <c r="GH79" i="52"/>
  <c r="GG79" i="52"/>
  <c r="GF79" i="52"/>
  <c r="GE79" i="52"/>
  <c r="GD79" i="52"/>
  <c r="GC79" i="52"/>
  <c r="GB79" i="52"/>
  <c r="GA79" i="52"/>
  <c r="FZ79" i="52"/>
  <c r="FY79" i="52"/>
  <c r="FJ79" i="52"/>
  <c r="EU79" i="52"/>
  <c r="EF79" i="52"/>
  <c r="DQ79" i="52"/>
  <c r="DB79" i="52"/>
  <c r="CM79" i="52"/>
  <c r="AM79" i="52"/>
  <c r="AK79" i="52"/>
  <c r="V79" i="52"/>
  <c r="R79" i="52"/>
  <c r="Q79" i="52"/>
  <c r="P79" i="52"/>
  <c r="O79" i="52"/>
  <c r="N79" i="52"/>
  <c r="M79" i="52"/>
  <c r="L79" i="52"/>
  <c r="K79" i="52"/>
  <c r="J79" i="52"/>
  <c r="AC79" i="52" s="1"/>
  <c r="F79" i="52"/>
  <c r="E79" i="52"/>
  <c r="HI78" i="52"/>
  <c r="HD78" i="52"/>
  <c r="HJ78" i="52" s="1"/>
  <c r="HC78" i="52"/>
  <c r="GY78" i="52"/>
  <c r="GX78" i="52"/>
  <c r="GW78" i="52"/>
  <c r="GV78" i="52"/>
  <c r="GU78" i="52"/>
  <c r="GT78" i="52"/>
  <c r="GS78" i="52"/>
  <c r="GR78" i="52"/>
  <c r="GQ78" i="52"/>
  <c r="GP78" i="52"/>
  <c r="GO78" i="52"/>
  <c r="GN78" i="52"/>
  <c r="GJ78" i="52"/>
  <c r="GI78" i="52"/>
  <c r="GH78" i="52"/>
  <c r="GG78" i="52"/>
  <c r="GF78" i="52"/>
  <c r="GE78" i="52"/>
  <c r="GD78" i="52"/>
  <c r="GC78" i="52"/>
  <c r="GB78" i="52"/>
  <c r="GA78" i="52"/>
  <c r="FZ78" i="52"/>
  <c r="FY78" i="52"/>
  <c r="FJ78" i="52"/>
  <c r="EU78" i="52"/>
  <c r="EF78" i="52"/>
  <c r="DQ78" i="52"/>
  <c r="DB78" i="52"/>
  <c r="CM78" i="52"/>
  <c r="AK78" i="52"/>
  <c r="AM78" i="52" s="1"/>
  <c r="V78" i="52"/>
  <c r="R78" i="52"/>
  <c r="Q78" i="52"/>
  <c r="P78" i="52"/>
  <c r="O78" i="52"/>
  <c r="N78" i="52"/>
  <c r="M78" i="52"/>
  <c r="L78" i="52"/>
  <c r="K78" i="52"/>
  <c r="J78" i="52"/>
  <c r="AC78" i="52" s="1"/>
  <c r="F78" i="52"/>
  <c r="E78" i="52"/>
  <c r="HI77" i="52"/>
  <c r="HC77" i="52"/>
  <c r="GY77" i="52"/>
  <c r="GX77" i="52"/>
  <c r="GW77" i="52"/>
  <c r="GV77" i="52"/>
  <c r="GU77" i="52"/>
  <c r="GT77" i="52"/>
  <c r="GS77" i="52"/>
  <c r="GR77" i="52"/>
  <c r="GQ77" i="52"/>
  <c r="GP77" i="52"/>
  <c r="GO77" i="52"/>
  <c r="GN77" i="52"/>
  <c r="GJ77" i="52"/>
  <c r="GI77" i="52"/>
  <c r="GH77" i="52"/>
  <c r="GG77" i="52"/>
  <c r="GF77" i="52"/>
  <c r="GE77" i="52"/>
  <c r="GD77" i="52"/>
  <c r="GC77" i="52"/>
  <c r="GB77" i="52"/>
  <c r="GA77" i="52"/>
  <c r="FY77" i="52"/>
  <c r="FJ77" i="52"/>
  <c r="EU77" i="52"/>
  <c r="EF77" i="52"/>
  <c r="DQ77" i="52"/>
  <c r="DB77" i="52"/>
  <c r="CM77" i="52"/>
  <c r="AK77" i="52"/>
  <c r="AM77" i="52" s="1"/>
  <c r="V77" i="52"/>
  <c r="R77" i="52"/>
  <c r="Q77" i="52"/>
  <c r="P77" i="52"/>
  <c r="O77" i="52"/>
  <c r="N77" i="52"/>
  <c r="M77" i="52"/>
  <c r="L77" i="52"/>
  <c r="K77" i="52"/>
  <c r="J77" i="52"/>
  <c r="HI76" i="52"/>
  <c r="HC76" i="52"/>
  <c r="GN76" i="52"/>
  <c r="FY76" i="52"/>
  <c r="FJ76" i="52"/>
  <c r="EU76" i="52"/>
  <c r="EF76" i="52"/>
  <c r="DQ76" i="52"/>
  <c r="DB76" i="52"/>
  <c r="CM76" i="52"/>
  <c r="AK76" i="52"/>
  <c r="AG76" i="52"/>
  <c r="AG98" i="52" s="1"/>
  <c r="V76" i="52"/>
  <c r="HH73" i="52"/>
  <c r="HB73" i="52"/>
  <c r="GM73" i="52"/>
  <c r="FX73" i="52"/>
  <c r="FI73" i="52"/>
  <c r="ET73" i="52"/>
  <c r="EE73" i="52"/>
  <c r="DP73" i="52"/>
  <c r="DA73" i="52"/>
  <c r="CL73" i="52"/>
  <c r="BV73" i="52"/>
  <c r="BF73" i="52"/>
  <c r="AP73" i="52"/>
  <c r="AJ73" i="52"/>
  <c r="U73" i="52"/>
  <c r="GM71" i="52"/>
  <c r="AM110" i="52" l="1"/>
  <c r="AL133" i="52"/>
  <c r="AM129" i="52"/>
  <c r="AL131" i="52"/>
  <c r="AL135" i="52"/>
  <c r="AL149" i="52"/>
  <c r="G146" i="52"/>
  <c r="G154" i="52"/>
  <c r="G128" i="52"/>
  <c r="G127" i="52"/>
  <c r="G82" i="52"/>
  <c r="G81" i="52"/>
  <c r="G80" i="52"/>
  <c r="G148" i="52"/>
  <c r="G78" i="52"/>
  <c r="AL85" i="52"/>
  <c r="AL104" i="52"/>
  <c r="AM107" i="52"/>
  <c r="AL108" i="52"/>
  <c r="AL153" i="52"/>
  <c r="AM88" i="52"/>
  <c r="AM152" i="52"/>
  <c r="AM156" i="52"/>
  <c r="AM103" i="52"/>
  <c r="G104" i="52"/>
  <c r="G106" i="52"/>
  <c r="HJ125" i="52"/>
  <c r="G150" i="52"/>
  <c r="G153" i="52"/>
  <c r="HJ103" i="52"/>
  <c r="G103" i="52"/>
  <c r="HJ107" i="52"/>
  <c r="AH123" i="52"/>
  <c r="AH145" i="52" s="1"/>
  <c r="AG145" i="52"/>
  <c r="AM127" i="52"/>
  <c r="AL127" i="52"/>
  <c r="AL105" i="52"/>
  <c r="AM105" i="52"/>
  <c r="AL106" i="52"/>
  <c r="AM106" i="52"/>
  <c r="HJ126" i="52"/>
  <c r="G126" i="52"/>
  <c r="AL80" i="52"/>
  <c r="AM80" i="52"/>
  <c r="AM82" i="52"/>
  <c r="AL82" i="52"/>
  <c r="HJ99" i="52"/>
  <c r="AM109" i="52"/>
  <c r="AL128" i="52"/>
  <c r="G130" i="52"/>
  <c r="AL130" i="52"/>
  <c r="G149" i="52"/>
  <c r="AL154" i="52"/>
  <c r="HJ129" i="52"/>
  <c r="HJ105" i="52"/>
  <c r="G152" i="52"/>
  <c r="G156" i="52"/>
  <c r="G109" i="52"/>
  <c r="G108" i="52"/>
  <c r="AC77" i="52"/>
  <c r="AC85" i="52"/>
  <c r="AC125" i="52"/>
  <c r="AC128" i="52"/>
  <c r="AC131" i="52"/>
  <c r="AC133" i="52"/>
  <c r="AC149" i="52"/>
  <c r="AM155" i="52"/>
  <c r="HJ155" i="52"/>
  <c r="AC158" i="52"/>
  <c r="AL132" i="52"/>
  <c r="G147" i="52"/>
  <c r="AL151" i="52"/>
  <c r="HJ151" i="52"/>
  <c r="G100" i="52"/>
  <c r="AC104" i="52"/>
  <c r="AC108" i="52"/>
  <c r="HJ79" i="52"/>
  <c r="AC82" i="52"/>
  <c r="AM81" i="52"/>
  <c r="AM83" i="52"/>
  <c r="HJ83" i="52"/>
  <c r="G84" i="52"/>
  <c r="AM84" i="52"/>
  <c r="AM86" i="52"/>
  <c r="AM87" i="52"/>
  <c r="AC101" i="52"/>
  <c r="HJ101" i="52"/>
  <c r="AM102" i="52"/>
  <c r="AC109" i="52"/>
  <c r="AH76" i="52"/>
  <c r="AH98" i="52" s="1"/>
  <c r="J77" i="49"/>
  <c r="AC77" i="49" s="1"/>
  <c r="K77" i="49"/>
  <c r="L77" i="49"/>
  <c r="M77" i="49"/>
  <c r="N77" i="49"/>
  <c r="O77" i="49"/>
  <c r="P77" i="49"/>
  <c r="Q77" i="49"/>
  <c r="R77" i="49"/>
  <c r="J78" i="49"/>
  <c r="K78" i="49"/>
  <c r="L78" i="49"/>
  <c r="M78" i="49"/>
  <c r="N78" i="49"/>
  <c r="O78" i="49"/>
  <c r="P78" i="49"/>
  <c r="Q78" i="49"/>
  <c r="R78" i="49"/>
  <c r="J79" i="49"/>
  <c r="AC79" i="49" s="1"/>
  <c r="K79" i="49"/>
  <c r="L79" i="49"/>
  <c r="M79" i="49"/>
  <c r="N79" i="49"/>
  <c r="O79" i="49"/>
  <c r="P79" i="49"/>
  <c r="Q79" i="49"/>
  <c r="R79" i="49"/>
  <c r="J80" i="49"/>
  <c r="AC80" i="49" s="1"/>
  <c r="K80" i="49"/>
  <c r="L80" i="49"/>
  <c r="M80" i="49"/>
  <c r="N80" i="49"/>
  <c r="O80" i="49"/>
  <c r="P80" i="49"/>
  <c r="Q80" i="49"/>
  <c r="R80" i="49"/>
  <c r="J81" i="49"/>
  <c r="K81" i="49"/>
  <c r="L81" i="49"/>
  <c r="M81" i="49"/>
  <c r="N81" i="49"/>
  <c r="O81" i="49"/>
  <c r="P81" i="49"/>
  <c r="Q81" i="49"/>
  <c r="R81" i="49"/>
  <c r="J82" i="49"/>
  <c r="AC82" i="49" s="1"/>
  <c r="K82" i="49"/>
  <c r="L82" i="49"/>
  <c r="M82" i="49"/>
  <c r="N82" i="49"/>
  <c r="O82" i="49"/>
  <c r="P82" i="49"/>
  <c r="Q82" i="49"/>
  <c r="J83" i="49"/>
  <c r="K83" i="49"/>
  <c r="L83" i="49"/>
  <c r="M83" i="49"/>
  <c r="N83" i="49"/>
  <c r="O83" i="49"/>
  <c r="P83" i="49"/>
  <c r="Q83" i="49"/>
  <c r="J84" i="49"/>
  <c r="K84" i="49"/>
  <c r="L84" i="49"/>
  <c r="M84" i="49"/>
  <c r="N84" i="49"/>
  <c r="O84" i="49"/>
  <c r="P84" i="49"/>
  <c r="Q84" i="49"/>
  <c r="H85" i="49"/>
  <c r="I85" i="49"/>
  <c r="AC85" i="49" s="1"/>
  <c r="J85" i="49"/>
  <c r="K85" i="49"/>
  <c r="L85" i="49"/>
  <c r="M85" i="49"/>
  <c r="N85" i="49"/>
  <c r="O85" i="49"/>
  <c r="P85" i="49"/>
  <c r="H86" i="49"/>
  <c r="I86" i="49"/>
  <c r="J86" i="49"/>
  <c r="K86" i="49"/>
  <c r="L86" i="49"/>
  <c r="M86" i="49"/>
  <c r="N86" i="49"/>
  <c r="O86" i="49"/>
  <c r="P86" i="49"/>
  <c r="H87" i="49"/>
  <c r="I87" i="49"/>
  <c r="AC87" i="49" s="1"/>
  <c r="J87" i="49"/>
  <c r="K87" i="49"/>
  <c r="L87" i="49"/>
  <c r="M87" i="49"/>
  <c r="N87" i="49"/>
  <c r="O87" i="49"/>
  <c r="P87" i="49"/>
  <c r="H88" i="49"/>
  <c r="I88" i="49"/>
  <c r="J88" i="49"/>
  <c r="K88" i="49"/>
  <c r="L88" i="49"/>
  <c r="M88" i="49"/>
  <c r="N88" i="49"/>
  <c r="O88" i="49"/>
  <c r="P88" i="49"/>
  <c r="H89" i="49"/>
  <c r="I89" i="49"/>
  <c r="J89" i="49"/>
  <c r="K89" i="49"/>
  <c r="L89" i="49"/>
  <c r="M89" i="49"/>
  <c r="N89" i="49"/>
  <c r="O89" i="49"/>
  <c r="P89" i="49"/>
  <c r="Q85" i="49"/>
  <c r="Q86" i="49"/>
  <c r="HI90" i="49"/>
  <c r="HC90" i="49"/>
  <c r="GN90" i="49"/>
  <c r="FY90" i="49"/>
  <c r="FJ90" i="49"/>
  <c r="EU90" i="49"/>
  <c r="EF90" i="49"/>
  <c r="DQ90" i="49"/>
  <c r="DB90" i="49"/>
  <c r="CM90" i="49"/>
  <c r="AK90" i="49"/>
  <c r="V90" i="49"/>
  <c r="HJ89" i="49"/>
  <c r="HI89" i="49"/>
  <c r="HC89" i="49"/>
  <c r="GW89" i="49"/>
  <c r="GV89" i="49"/>
  <c r="GU89" i="49"/>
  <c r="GT89" i="49"/>
  <c r="GS89" i="49"/>
  <c r="GR89" i="49"/>
  <c r="GQ89" i="49"/>
  <c r="GP89" i="49"/>
  <c r="GO89" i="49"/>
  <c r="GN89" i="49"/>
  <c r="GH89" i="49"/>
  <c r="GG89" i="49"/>
  <c r="GF89" i="49"/>
  <c r="GE89" i="49"/>
  <c r="GD89" i="49"/>
  <c r="GC89" i="49"/>
  <c r="GB89" i="49"/>
  <c r="GA89" i="49"/>
  <c r="FZ89" i="49"/>
  <c r="FY89" i="49"/>
  <c r="FJ89" i="49"/>
  <c r="EU89" i="49"/>
  <c r="EF89" i="49"/>
  <c r="DQ89" i="49"/>
  <c r="DB89" i="49"/>
  <c r="CM89" i="49"/>
  <c r="AK89" i="49"/>
  <c r="AM89" i="49" s="1"/>
  <c r="V89" i="49"/>
  <c r="HJ88" i="49"/>
  <c r="HI88" i="49"/>
  <c r="HC88" i="49"/>
  <c r="GW88" i="49"/>
  <c r="GV88" i="49"/>
  <c r="GU88" i="49"/>
  <c r="GT88" i="49"/>
  <c r="GS88" i="49"/>
  <c r="GR88" i="49"/>
  <c r="GQ88" i="49"/>
  <c r="GP88" i="49"/>
  <c r="GO88" i="49"/>
  <c r="GN88" i="49"/>
  <c r="GH88" i="49"/>
  <c r="GG88" i="49"/>
  <c r="GF88" i="49"/>
  <c r="GE88" i="49"/>
  <c r="GD88" i="49"/>
  <c r="GC88" i="49"/>
  <c r="GB88" i="49"/>
  <c r="GA88" i="49"/>
  <c r="FZ88" i="49"/>
  <c r="FY88" i="49"/>
  <c r="FJ88" i="49"/>
  <c r="EU88" i="49"/>
  <c r="EF88" i="49"/>
  <c r="DQ88" i="49"/>
  <c r="DB88" i="49"/>
  <c r="CM88" i="49"/>
  <c r="AK88" i="49"/>
  <c r="AM88" i="49" s="1"/>
  <c r="AC88" i="49"/>
  <c r="V88" i="49"/>
  <c r="HJ87" i="49"/>
  <c r="HI87" i="49"/>
  <c r="HC87" i="49"/>
  <c r="GW87" i="49"/>
  <c r="GV87" i="49"/>
  <c r="GU87" i="49"/>
  <c r="GT87" i="49"/>
  <c r="GS87" i="49"/>
  <c r="GR87" i="49"/>
  <c r="GQ87" i="49"/>
  <c r="GP87" i="49"/>
  <c r="GO87" i="49"/>
  <c r="GN87" i="49"/>
  <c r="GH87" i="49"/>
  <c r="GG87" i="49"/>
  <c r="GF87" i="49"/>
  <c r="GE87" i="49"/>
  <c r="GD87" i="49"/>
  <c r="GC87" i="49"/>
  <c r="GB87" i="49"/>
  <c r="GA87" i="49"/>
  <c r="FZ87" i="49"/>
  <c r="FY87" i="49"/>
  <c r="FJ87" i="49"/>
  <c r="EU87" i="49"/>
  <c r="EF87" i="49"/>
  <c r="DQ87" i="49"/>
  <c r="DB87" i="49"/>
  <c r="CM87" i="49"/>
  <c r="AK87" i="49"/>
  <c r="AM87" i="49" s="1"/>
  <c r="V87" i="49"/>
  <c r="HJ86" i="49"/>
  <c r="HI86" i="49"/>
  <c r="HC86" i="49"/>
  <c r="GX86" i="49"/>
  <c r="GW86" i="49"/>
  <c r="GV86" i="49"/>
  <c r="GU86" i="49"/>
  <c r="GT86" i="49"/>
  <c r="GS86" i="49"/>
  <c r="GR86" i="49"/>
  <c r="GQ86" i="49"/>
  <c r="GP86" i="49"/>
  <c r="GO86" i="49"/>
  <c r="GN86" i="49"/>
  <c r="GI86" i="49"/>
  <c r="GH86" i="49"/>
  <c r="GG86" i="49"/>
  <c r="GF86" i="49"/>
  <c r="GE86" i="49"/>
  <c r="GD86" i="49"/>
  <c r="GC86" i="49"/>
  <c r="GB86" i="49"/>
  <c r="GA86" i="49"/>
  <c r="FZ86" i="49"/>
  <c r="FY86" i="49"/>
  <c r="FJ86" i="49"/>
  <c r="EU86" i="49"/>
  <c r="EF86" i="49"/>
  <c r="DQ86" i="49"/>
  <c r="DB86" i="49"/>
  <c r="CM86" i="49"/>
  <c r="AK86" i="49"/>
  <c r="AM86" i="49" s="1"/>
  <c r="V86" i="49"/>
  <c r="HJ85" i="49"/>
  <c r="HI85" i="49"/>
  <c r="HC85" i="49"/>
  <c r="GX85" i="49"/>
  <c r="GW85" i="49"/>
  <c r="GV85" i="49"/>
  <c r="GU85" i="49"/>
  <c r="GT85" i="49"/>
  <c r="GS85" i="49"/>
  <c r="GR85" i="49"/>
  <c r="GQ85" i="49"/>
  <c r="GP85" i="49"/>
  <c r="GO85" i="49"/>
  <c r="GN85" i="49"/>
  <c r="GI85" i="49"/>
  <c r="GH85" i="49"/>
  <c r="GG85" i="49"/>
  <c r="GF85" i="49"/>
  <c r="GE85" i="49"/>
  <c r="GD85" i="49"/>
  <c r="GC85" i="49"/>
  <c r="GB85" i="49"/>
  <c r="GA85" i="49"/>
  <c r="FZ85" i="49"/>
  <c r="FY85" i="49"/>
  <c r="FJ85" i="49"/>
  <c r="EU85" i="49"/>
  <c r="EF85" i="49"/>
  <c r="DQ85" i="49"/>
  <c r="DB85" i="49"/>
  <c r="CM85" i="49"/>
  <c r="AK85" i="49"/>
  <c r="AL85" i="49" s="1"/>
  <c r="W85" i="49"/>
  <c r="V85" i="49"/>
  <c r="HI84" i="49"/>
  <c r="HD84" i="49"/>
  <c r="HJ84" i="49" s="1"/>
  <c r="HC84" i="49"/>
  <c r="GX84" i="49"/>
  <c r="GW84" i="49"/>
  <c r="GV84" i="49"/>
  <c r="GU84" i="49"/>
  <c r="GT84" i="49"/>
  <c r="GS84" i="49"/>
  <c r="GR84" i="49"/>
  <c r="GQ84" i="49"/>
  <c r="GP84" i="49"/>
  <c r="GO84" i="49"/>
  <c r="GN84" i="49"/>
  <c r="GI84" i="49"/>
  <c r="GH84" i="49"/>
  <c r="GG84" i="49"/>
  <c r="GF84" i="49"/>
  <c r="GE84" i="49"/>
  <c r="GD84" i="49"/>
  <c r="GC84" i="49"/>
  <c r="GB84" i="49"/>
  <c r="GA84" i="49"/>
  <c r="FZ84" i="49"/>
  <c r="FY84" i="49"/>
  <c r="FJ84" i="49"/>
  <c r="EU84" i="49"/>
  <c r="EF84" i="49"/>
  <c r="DQ84" i="49"/>
  <c r="DB84" i="49"/>
  <c r="CM84" i="49"/>
  <c r="AK84" i="49"/>
  <c r="AL84" i="49" s="1"/>
  <c r="V84" i="49"/>
  <c r="W84" i="49" s="1"/>
  <c r="F84" i="49"/>
  <c r="E84" i="49"/>
  <c r="HI83" i="49"/>
  <c r="HD83" i="49"/>
  <c r="HJ83" i="49" s="1"/>
  <c r="HC83" i="49"/>
  <c r="GX83" i="49"/>
  <c r="GW83" i="49"/>
  <c r="GV83" i="49"/>
  <c r="GU83" i="49"/>
  <c r="GT83" i="49"/>
  <c r="GS83" i="49"/>
  <c r="GR83" i="49"/>
  <c r="GQ83" i="49"/>
  <c r="GP83" i="49"/>
  <c r="GO83" i="49"/>
  <c r="GN83" i="49"/>
  <c r="GI83" i="49"/>
  <c r="GH83" i="49"/>
  <c r="GG83" i="49"/>
  <c r="GF83" i="49"/>
  <c r="GE83" i="49"/>
  <c r="GD83" i="49"/>
  <c r="GC83" i="49"/>
  <c r="GB83" i="49"/>
  <c r="GA83" i="49"/>
  <c r="FZ83" i="49"/>
  <c r="FY83" i="49"/>
  <c r="FJ83" i="49"/>
  <c r="EU83" i="49"/>
  <c r="EF83" i="49"/>
  <c r="DQ83" i="49"/>
  <c r="DB83" i="49"/>
  <c r="CM83" i="49"/>
  <c r="AK83" i="49"/>
  <c r="AL83" i="49" s="1"/>
  <c r="V83" i="49"/>
  <c r="F83" i="49"/>
  <c r="E83" i="49"/>
  <c r="HI82" i="49"/>
  <c r="HD82" i="49"/>
  <c r="G82" i="49" s="1"/>
  <c r="HC82" i="49"/>
  <c r="GX82" i="49"/>
  <c r="GW82" i="49"/>
  <c r="GV82" i="49"/>
  <c r="GU82" i="49"/>
  <c r="GT82" i="49"/>
  <c r="GS82" i="49"/>
  <c r="GR82" i="49"/>
  <c r="GQ82" i="49"/>
  <c r="GP82" i="49"/>
  <c r="GO82" i="49"/>
  <c r="GN82" i="49"/>
  <c r="GI82" i="49"/>
  <c r="GH82" i="49"/>
  <c r="GG82" i="49"/>
  <c r="GF82" i="49"/>
  <c r="GE82" i="49"/>
  <c r="GD82" i="49"/>
  <c r="GC82" i="49"/>
  <c r="GB82" i="49"/>
  <c r="GA82" i="49"/>
  <c r="FZ82" i="49"/>
  <c r="FY82" i="49"/>
  <c r="FJ82" i="49"/>
  <c r="EU82" i="49"/>
  <c r="EF82" i="49"/>
  <c r="DQ82" i="49"/>
  <c r="DB82" i="49"/>
  <c r="CM82" i="49"/>
  <c r="AK82" i="49"/>
  <c r="AL82" i="49" s="1"/>
  <c r="V82" i="49"/>
  <c r="F82" i="49"/>
  <c r="E82" i="49"/>
  <c r="HI81" i="49"/>
  <c r="HD81" i="49"/>
  <c r="HJ81" i="49" s="1"/>
  <c r="HC81" i="49"/>
  <c r="GY81" i="49"/>
  <c r="GX81" i="49"/>
  <c r="GW81" i="49"/>
  <c r="GV81" i="49"/>
  <c r="GU81" i="49"/>
  <c r="GT81" i="49"/>
  <c r="GS81" i="49"/>
  <c r="GR81" i="49"/>
  <c r="GQ81" i="49"/>
  <c r="GP81" i="49"/>
  <c r="GO81" i="49"/>
  <c r="GN81" i="49"/>
  <c r="GJ81" i="49"/>
  <c r="GI81" i="49"/>
  <c r="GH81" i="49"/>
  <c r="GG81" i="49"/>
  <c r="GF81" i="49"/>
  <c r="GE81" i="49"/>
  <c r="GD81" i="49"/>
  <c r="GC81" i="49"/>
  <c r="GB81" i="49"/>
  <c r="GA81" i="49"/>
  <c r="FZ81" i="49"/>
  <c r="FY81" i="49"/>
  <c r="FJ81" i="49"/>
  <c r="EU81" i="49"/>
  <c r="EF81" i="49"/>
  <c r="DQ81" i="49"/>
  <c r="DB81" i="49"/>
  <c r="CM81" i="49"/>
  <c r="AK81" i="49"/>
  <c r="AL81" i="49" s="1"/>
  <c r="V81" i="49"/>
  <c r="F81" i="49"/>
  <c r="E81" i="49"/>
  <c r="HI80" i="49"/>
  <c r="HD80" i="49"/>
  <c r="HJ80" i="49" s="1"/>
  <c r="HC80" i="49"/>
  <c r="GY80" i="49"/>
  <c r="GX80" i="49"/>
  <c r="GW80" i="49"/>
  <c r="GV80" i="49"/>
  <c r="GU80" i="49"/>
  <c r="GT80" i="49"/>
  <c r="GS80" i="49"/>
  <c r="GR80" i="49"/>
  <c r="GQ80" i="49"/>
  <c r="GP80" i="49"/>
  <c r="GO80" i="49"/>
  <c r="GN80" i="49"/>
  <c r="GJ80" i="49"/>
  <c r="GI80" i="49"/>
  <c r="GH80" i="49"/>
  <c r="GG80" i="49"/>
  <c r="GF80" i="49"/>
  <c r="GE80" i="49"/>
  <c r="GD80" i="49"/>
  <c r="GC80" i="49"/>
  <c r="GB80" i="49"/>
  <c r="GA80" i="49"/>
  <c r="FZ80" i="49"/>
  <c r="FY80" i="49"/>
  <c r="FJ80" i="49"/>
  <c r="EU80" i="49"/>
  <c r="EF80" i="49"/>
  <c r="DQ80" i="49"/>
  <c r="DB80" i="49"/>
  <c r="CM80" i="49"/>
  <c r="AM80" i="49"/>
  <c r="AK80" i="49"/>
  <c r="AL80" i="49" s="1"/>
  <c r="V80" i="49"/>
  <c r="F80" i="49"/>
  <c r="E80" i="49"/>
  <c r="HI79" i="49"/>
  <c r="HD79" i="49"/>
  <c r="HJ79" i="49" s="1"/>
  <c r="HC79" i="49"/>
  <c r="GY79" i="49"/>
  <c r="GX79" i="49"/>
  <c r="GW79" i="49"/>
  <c r="GV79" i="49"/>
  <c r="GU79" i="49"/>
  <c r="GT79" i="49"/>
  <c r="GS79" i="49"/>
  <c r="GR79" i="49"/>
  <c r="GQ79" i="49"/>
  <c r="GP79" i="49"/>
  <c r="GO79" i="49"/>
  <c r="GN79" i="49"/>
  <c r="GJ79" i="49"/>
  <c r="GI79" i="49"/>
  <c r="GH79" i="49"/>
  <c r="GG79" i="49"/>
  <c r="GF79" i="49"/>
  <c r="GE79" i="49"/>
  <c r="GD79" i="49"/>
  <c r="GC79" i="49"/>
  <c r="GB79" i="49"/>
  <c r="GA79" i="49"/>
  <c r="FZ79" i="49"/>
  <c r="FY79" i="49"/>
  <c r="FJ79" i="49"/>
  <c r="EU79" i="49"/>
  <c r="EF79" i="49"/>
  <c r="DQ79" i="49"/>
  <c r="DB79" i="49"/>
  <c r="CM79" i="49"/>
  <c r="AK79" i="49"/>
  <c r="AM79" i="49" s="1"/>
  <c r="V79" i="49"/>
  <c r="F79" i="49"/>
  <c r="E79" i="49"/>
  <c r="HI78" i="49"/>
  <c r="HD78" i="49"/>
  <c r="G78" i="49" s="1"/>
  <c r="HC78" i="49"/>
  <c r="GY78" i="49"/>
  <c r="GX78" i="49"/>
  <c r="GW78" i="49"/>
  <c r="GV78" i="49"/>
  <c r="GU78" i="49"/>
  <c r="GT78" i="49"/>
  <c r="GS78" i="49"/>
  <c r="GR78" i="49"/>
  <c r="GQ78" i="49"/>
  <c r="GP78" i="49"/>
  <c r="GO78" i="49"/>
  <c r="GN78" i="49"/>
  <c r="GJ78" i="49"/>
  <c r="GI78" i="49"/>
  <c r="GH78" i="49"/>
  <c r="GG78" i="49"/>
  <c r="GF78" i="49"/>
  <c r="GE78" i="49"/>
  <c r="GD78" i="49"/>
  <c r="GC78" i="49"/>
  <c r="GB78" i="49"/>
  <c r="GA78" i="49"/>
  <c r="FZ78" i="49"/>
  <c r="FY78" i="49"/>
  <c r="FJ78" i="49"/>
  <c r="EU78" i="49"/>
  <c r="EF78" i="49"/>
  <c r="DQ78" i="49"/>
  <c r="DB78" i="49"/>
  <c r="CM78" i="49"/>
  <c r="AK78" i="49"/>
  <c r="AM78" i="49" s="1"/>
  <c r="V78" i="49"/>
  <c r="F78" i="49"/>
  <c r="E78" i="49"/>
  <c r="HI77" i="49"/>
  <c r="HD77" i="49"/>
  <c r="HJ77" i="49" s="1"/>
  <c r="HC77" i="49"/>
  <c r="GY77" i="49"/>
  <c r="GX77" i="49"/>
  <c r="GW77" i="49"/>
  <c r="GV77" i="49"/>
  <c r="GU77" i="49"/>
  <c r="GT77" i="49"/>
  <c r="GS77" i="49"/>
  <c r="GR77" i="49"/>
  <c r="GQ77" i="49"/>
  <c r="GP77" i="49"/>
  <c r="GO77" i="49"/>
  <c r="GN77" i="49"/>
  <c r="GJ77" i="49"/>
  <c r="GI77" i="49"/>
  <c r="GH77" i="49"/>
  <c r="GG77" i="49"/>
  <c r="GF77" i="49"/>
  <c r="GE77" i="49"/>
  <c r="GD77" i="49"/>
  <c r="GC77" i="49"/>
  <c r="GB77" i="49"/>
  <c r="GA77" i="49"/>
  <c r="FZ77" i="49"/>
  <c r="FY77" i="49"/>
  <c r="FJ77" i="49"/>
  <c r="EU77" i="49"/>
  <c r="EF77" i="49"/>
  <c r="DQ77" i="49"/>
  <c r="DB77" i="49"/>
  <c r="CM77" i="49"/>
  <c r="AM77" i="49"/>
  <c r="AK77" i="49"/>
  <c r="V77" i="49"/>
  <c r="F77" i="49"/>
  <c r="E77" i="49"/>
  <c r="HI76" i="49"/>
  <c r="HC76" i="49"/>
  <c r="GN76" i="49"/>
  <c r="FY76" i="49"/>
  <c r="FJ76" i="49"/>
  <c r="EU76" i="49"/>
  <c r="EF76" i="49"/>
  <c r="DQ76" i="49"/>
  <c r="DB76" i="49"/>
  <c r="CM76" i="49"/>
  <c r="AK76" i="49"/>
  <c r="AG76" i="49"/>
  <c r="V76" i="49"/>
  <c r="HH73" i="49"/>
  <c r="HB73" i="49"/>
  <c r="GM73" i="49"/>
  <c r="FX73" i="49"/>
  <c r="FI73" i="49"/>
  <c r="ET73" i="49"/>
  <c r="EE73" i="49"/>
  <c r="DP73" i="49"/>
  <c r="DA73" i="49"/>
  <c r="CL73" i="49"/>
  <c r="BV73" i="49"/>
  <c r="BF73" i="49"/>
  <c r="AP73" i="49"/>
  <c r="AJ73" i="49"/>
  <c r="U73" i="49"/>
  <c r="GM71" i="49"/>
  <c r="AM85" i="49" l="1"/>
  <c r="AM81" i="49"/>
  <c r="AM83" i="49"/>
  <c r="AM84" i="49"/>
  <c r="AL87" i="49"/>
  <c r="AL88" i="49"/>
  <c r="AH76" i="49"/>
  <c r="AH98" i="49" s="1"/>
  <c r="AG98" i="49"/>
  <c r="AL86" i="49"/>
  <c r="G79" i="49"/>
  <c r="G81" i="49"/>
  <c r="G77" i="49"/>
  <c r="G80" i="49"/>
  <c r="G83" i="49"/>
  <c r="G84" i="49"/>
  <c r="AC78" i="49"/>
  <c r="HJ78" i="49"/>
  <c r="AC81" i="49"/>
  <c r="AM82" i="49"/>
  <c r="HJ82" i="49"/>
  <c r="AC83" i="49"/>
  <c r="AC84" i="49"/>
  <c r="AC86" i="49"/>
  <c r="AC89" i="49"/>
  <c r="H52" i="50" l="1"/>
  <c r="I52" i="50"/>
  <c r="AC52" i="50" l="1"/>
  <c r="F54" i="52"/>
  <c r="F55" i="52"/>
  <c r="F56" i="52"/>
  <c r="F57" i="52"/>
  <c r="F58" i="52"/>
  <c r="F59" i="52"/>
  <c r="F60" i="52"/>
  <c r="F61" i="52"/>
  <c r="F62" i="52"/>
  <c r="F63" i="52"/>
  <c r="F64" i="52"/>
  <c r="F53" i="52"/>
  <c r="F31" i="52"/>
  <c r="F32" i="52"/>
  <c r="F33" i="52"/>
  <c r="F34" i="52"/>
  <c r="F35" i="52"/>
  <c r="F36" i="52"/>
  <c r="F37" i="52"/>
  <c r="F38" i="52"/>
  <c r="F39" i="52"/>
  <c r="F40" i="52"/>
  <c r="F30" i="52"/>
  <c r="F10" i="52"/>
  <c r="F11" i="52"/>
  <c r="F12" i="52"/>
  <c r="F13" i="52"/>
  <c r="F14" i="52"/>
  <c r="F15" i="52"/>
  <c r="F9" i="52"/>
  <c r="HI65" i="52"/>
  <c r="HC65" i="52"/>
  <c r="HI64" i="52"/>
  <c r="HD64" i="52"/>
  <c r="HJ64" i="52" s="1"/>
  <c r="HC64" i="52"/>
  <c r="HI63" i="52"/>
  <c r="HD63" i="52"/>
  <c r="HJ63" i="52" s="1"/>
  <c r="HC63" i="52"/>
  <c r="HI62" i="52"/>
  <c r="HD62" i="52"/>
  <c r="HJ62" i="52" s="1"/>
  <c r="HC62" i="52"/>
  <c r="HI61" i="52"/>
  <c r="HD61" i="52"/>
  <c r="HJ61" i="52" s="1"/>
  <c r="HC61" i="52"/>
  <c r="HI60" i="52"/>
  <c r="HD60" i="52"/>
  <c r="HJ60" i="52" s="1"/>
  <c r="HC60" i="52"/>
  <c r="HI59" i="52"/>
  <c r="HD59" i="52"/>
  <c r="HJ59" i="52" s="1"/>
  <c r="HC59" i="52"/>
  <c r="HI58" i="52"/>
  <c r="HD58" i="52"/>
  <c r="HJ58" i="52" s="1"/>
  <c r="HC58" i="52"/>
  <c r="HI57" i="52"/>
  <c r="HD57" i="52"/>
  <c r="HJ57" i="52" s="1"/>
  <c r="HC57" i="52"/>
  <c r="HI56" i="52"/>
  <c r="HD56" i="52"/>
  <c r="HJ56" i="52" s="1"/>
  <c r="HC56" i="52"/>
  <c r="HI55" i="52"/>
  <c r="HD55" i="52"/>
  <c r="HJ55" i="52" s="1"/>
  <c r="HC55" i="52"/>
  <c r="HI54" i="52"/>
  <c r="HD54" i="52"/>
  <c r="HJ54" i="52" s="1"/>
  <c r="HC54" i="52"/>
  <c r="HI53" i="52"/>
  <c r="HD53" i="52"/>
  <c r="HJ53" i="52" s="1"/>
  <c r="HC53" i="52"/>
  <c r="HI52" i="52"/>
  <c r="HJ52" i="52"/>
  <c r="HC52" i="52"/>
  <c r="HI51" i="52"/>
  <c r="HC51" i="52"/>
  <c r="HH48" i="52"/>
  <c r="HB48" i="52"/>
  <c r="HH46" i="52"/>
  <c r="HB46" i="52"/>
  <c r="HI43" i="52"/>
  <c r="HC43" i="52"/>
  <c r="HI42" i="52"/>
  <c r="HJ42" i="52"/>
  <c r="HC42" i="52"/>
  <c r="HI41" i="52"/>
  <c r="HC41" i="52"/>
  <c r="HI40" i="52"/>
  <c r="HD40" i="52"/>
  <c r="HJ40" i="52" s="1"/>
  <c r="HC40" i="52"/>
  <c r="HI39" i="52"/>
  <c r="HD39" i="52"/>
  <c r="HJ39" i="52" s="1"/>
  <c r="HC39" i="52"/>
  <c r="HI38" i="52"/>
  <c r="HD38" i="52"/>
  <c r="HJ38" i="52" s="1"/>
  <c r="HC38" i="52"/>
  <c r="HI37" i="52"/>
  <c r="HD37" i="52"/>
  <c r="HJ37" i="52" s="1"/>
  <c r="HC37" i="52"/>
  <c r="HI36" i="52"/>
  <c r="HD36" i="52"/>
  <c r="HJ36" i="52" s="1"/>
  <c r="HC36" i="52"/>
  <c r="HI35" i="52"/>
  <c r="HD35" i="52"/>
  <c r="HJ35" i="52" s="1"/>
  <c r="HC35" i="52"/>
  <c r="HI34" i="52"/>
  <c r="HD34" i="52"/>
  <c r="HJ34" i="52" s="1"/>
  <c r="HC34" i="52"/>
  <c r="HI33" i="52"/>
  <c r="HD33" i="52"/>
  <c r="HJ33" i="52" s="1"/>
  <c r="HC33" i="52"/>
  <c r="HI32" i="52"/>
  <c r="HD32" i="52"/>
  <c r="HJ32" i="52" s="1"/>
  <c r="HC32" i="52"/>
  <c r="HI31" i="52"/>
  <c r="HD31" i="52"/>
  <c r="HJ31" i="52" s="1"/>
  <c r="HC31" i="52"/>
  <c r="HI30" i="52"/>
  <c r="HD30" i="52"/>
  <c r="HJ30" i="52" s="1"/>
  <c r="HC30" i="52"/>
  <c r="HI29" i="52"/>
  <c r="HC29" i="52"/>
  <c r="HH26" i="52"/>
  <c r="HB26" i="52"/>
  <c r="HH24" i="52"/>
  <c r="HB24" i="52"/>
  <c r="HI21" i="52"/>
  <c r="HC21" i="52"/>
  <c r="HJ20" i="52"/>
  <c r="HI20" i="52"/>
  <c r="HC20" i="52"/>
  <c r="HJ19" i="52"/>
  <c r="HI19" i="52"/>
  <c r="HC19" i="52"/>
  <c r="HJ18" i="52"/>
  <c r="HI18" i="52"/>
  <c r="HC18" i="52"/>
  <c r="HJ17" i="52"/>
  <c r="HI17" i="52"/>
  <c r="HC17" i="52"/>
  <c r="HJ16" i="52"/>
  <c r="HI16" i="52"/>
  <c r="HC16" i="52"/>
  <c r="HI15" i="52"/>
  <c r="HD15" i="52"/>
  <c r="HJ15" i="52" s="1"/>
  <c r="HC15" i="52"/>
  <c r="HI14" i="52"/>
  <c r="HD14" i="52"/>
  <c r="HJ14" i="52" s="1"/>
  <c r="HC14" i="52"/>
  <c r="HI13" i="52"/>
  <c r="HD13" i="52"/>
  <c r="HJ13" i="52" s="1"/>
  <c r="HC13" i="52"/>
  <c r="HI12" i="52"/>
  <c r="HD12" i="52"/>
  <c r="HJ12" i="52" s="1"/>
  <c r="HC12" i="52"/>
  <c r="HI11" i="52"/>
  <c r="HD11" i="52"/>
  <c r="HJ11" i="52" s="1"/>
  <c r="HC11" i="52"/>
  <c r="HI10" i="52"/>
  <c r="HD10" i="52"/>
  <c r="HJ10" i="52" s="1"/>
  <c r="HC10" i="52"/>
  <c r="HI9" i="52"/>
  <c r="HD9" i="52"/>
  <c r="HJ9" i="52" s="1"/>
  <c r="HC9" i="52"/>
  <c r="HI8" i="52"/>
  <c r="HJ8" i="52"/>
  <c r="HC8" i="52"/>
  <c r="HI7" i="52"/>
  <c r="HC7" i="52"/>
  <c r="HH4" i="52"/>
  <c r="HB4" i="52"/>
  <c r="F31" i="49"/>
  <c r="F32" i="49"/>
  <c r="F33" i="49"/>
  <c r="F34" i="49"/>
  <c r="F35" i="49"/>
  <c r="F36" i="49"/>
  <c r="F37" i="49"/>
  <c r="F38" i="49"/>
  <c r="F39" i="49"/>
  <c r="F40" i="49"/>
  <c r="F41" i="49"/>
  <c r="F42" i="49"/>
  <c r="F53" i="49"/>
  <c r="F54" i="49"/>
  <c r="F55" i="49"/>
  <c r="F56" i="49"/>
  <c r="F57" i="49"/>
  <c r="F58" i="49"/>
  <c r="F59" i="49"/>
  <c r="F60" i="49"/>
  <c r="F61" i="49"/>
  <c r="F62" i="49"/>
  <c r="F63" i="49"/>
  <c r="F64" i="49"/>
  <c r="F52" i="49"/>
  <c r="F30" i="49"/>
  <c r="F53" i="50"/>
  <c r="F54" i="50"/>
  <c r="F55" i="50"/>
  <c r="F56" i="50"/>
  <c r="F57" i="50"/>
  <c r="F58" i="50"/>
  <c r="F59" i="50"/>
  <c r="F60" i="50"/>
  <c r="F61" i="50"/>
  <c r="F62" i="50"/>
  <c r="F63" i="50"/>
  <c r="F64" i="50"/>
  <c r="G52" i="50"/>
  <c r="F31" i="50"/>
  <c r="F32" i="50"/>
  <c r="F33" i="50"/>
  <c r="F34" i="50"/>
  <c r="F35" i="50"/>
  <c r="F36" i="50"/>
  <c r="F37" i="50"/>
  <c r="F38" i="50"/>
  <c r="F39" i="50"/>
  <c r="F40" i="50"/>
  <c r="F41" i="50"/>
  <c r="F42" i="50"/>
  <c r="F30" i="50"/>
  <c r="F9" i="50"/>
  <c r="F10" i="50"/>
  <c r="F11" i="50"/>
  <c r="F12" i="50"/>
  <c r="F13" i="50"/>
  <c r="F14" i="50"/>
  <c r="F8" i="50"/>
  <c r="HJ16" i="50"/>
  <c r="HJ20" i="50"/>
  <c r="H16" i="50"/>
  <c r="I16" i="50"/>
  <c r="H17" i="50"/>
  <c r="I17" i="50"/>
  <c r="H18" i="50"/>
  <c r="I18" i="50"/>
  <c r="H19" i="50"/>
  <c r="I19" i="50"/>
  <c r="H20" i="50"/>
  <c r="I20" i="50"/>
  <c r="HJ17" i="50"/>
  <c r="HJ18" i="50"/>
  <c r="HJ19" i="50"/>
  <c r="HI65" i="50"/>
  <c r="HC65" i="50"/>
  <c r="HI64" i="50"/>
  <c r="HD64" i="50"/>
  <c r="HJ64" i="50" s="1"/>
  <c r="HC64" i="50"/>
  <c r="HI63" i="50"/>
  <c r="HD63" i="50"/>
  <c r="HJ63" i="50" s="1"/>
  <c r="HC63" i="50"/>
  <c r="HI62" i="50"/>
  <c r="HD62" i="50"/>
  <c r="HJ62" i="50" s="1"/>
  <c r="HC62" i="50"/>
  <c r="HI61" i="50"/>
  <c r="HD61" i="50"/>
  <c r="HJ61" i="50" s="1"/>
  <c r="HC61" i="50"/>
  <c r="HI60" i="50"/>
  <c r="HD60" i="50"/>
  <c r="HJ60" i="50" s="1"/>
  <c r="HC60" i="50"/>
  <c r="HI59" i="50"/>
  <c r="HD59" i="50"/>
  <c r="HJ59" i="50" s="1"/>
  <c r="HC59" i="50"/>
  <c r="HI58" i="50"/>
  <c r="HD58" i="50"/>
  <c r="HJ58" i="50" s="1"/>
  <c r="HC58" i="50"/>
  <c r="HI57" i="50"/>
  <c r="HD57" i="50"/>
  <c r="HJ57" i="50" s="1"/>
  <c r="HC57" i="50"/>
  <c r="HI56" i="50"/>
  <c r="HD56" i="50"/>
  <c r="HJ56" i="50" s="1"/>
  <c r="HC56" i="50"/>
  <c r="HI55" i="50"/>
  <c r="HD55" i="50"/>
  <c r="HJ55" i="50" s="1"/>
  <c r="HC55" i="50"/>
  <c r="HI54" i="50"/>
  <c r="HD54" i="50"/>
  <c r="HJ54" i="50" s="1"/>
  <c r="HC54" i="50"/>
  <c r="HI53" i="50"/>
  <c r="HD53" i="50"/>
  <c r="HJ53" i="50" s="1"/>
  <c r="HC53" i="50"/>
  <c r="HJ52" i="50"/>
  <c r="HI52" i="50"/>
  <c r="HC52" i="50"/>
  <c r="HI51" i="50"/>
  <c r="HC51" i="50"/>
  <c r="HH48" i="50"/>
  <c r="HB48" i="50"/>
  <c r="HH46" i="50"/>
  <c r="HB46" i="50"/>
  <c r="HI43" i="50"/>
  <c r="HC43" i="50"/>
  <c r="HI42" i="50"/>
  <c r="HD42" i="50"/>
  <c r="G42" i="50" s="1"/>
  <c r="HC42" i="50"/>
  <c r="HI41" i="50"/>
  <c r="HD41" i="50"/>
  <c r="G41" i="50" s="1"/>
  <c r="HC41" i="50"/>
  <c r="HI40" i="50"/>
  <c r="HD40" i="50"/>
  <c r="G40" i="50" s="1"/>
  <c r="HC40" i="50"/>
  <c r="HI39" i="50"/>
  <c r="HD39" i="50"/>
  <c r="G39" i="50" s="1"/>
  <c r="HC39" i="50"/>
  <c r="HI38" i="50"/>
  <c r="HD38" i="50"/>
  <c r="HJ38" i="50" s="1"/>
  <c r="HC38" i="50"/>
  <c r="HI37" i="50"/>
  <c r="HD37" i="50"/>
  <c r="HJ37" i="50" s="1"/>
  <c r="HC37" i="50"/>
  <c r="HI36" i="50"/>
  <c r="HD36" i="50"/>
  <c r="HJ36" i="50" s="1"/>
  <c r="HC36" i="50"/>
  <c r="HI35" i="50"/>
  <c r="HD35" i="50"/>
  <c r="HJ35" i="50" s="1"/>
  <c r="HC35" i="50"/>
  <c r="HI34" i="50"/>
  <c r="HD34" i="50"/>
  <c r="HJ34" i="50" s="1"/>
  <c r="HC34" i="50"/>
  <c r="HI33" i="50"/>
  <c r="HD33" i="50"/>
  <c r="HJ33" i="50" s="1"/>
  <c r="HC33" i="50"/>
  <c r="HI32" i="50"/>
  <c r="HD32" i="50"/>
  <c r="HJ32" i="50" s="1"/>
  <c r="HC32" i="50"/>
  <c r="HI31" i="50"/>
  <c r="HD31" i="50"/>
  <c r="HJ31" i="50" s="1"/>
  <c r="HC31" i="50"/>
  <c r="HI30" i="50"/>
  <c r="HD30" i="50"/>
  <c r="HJ30" i="50" s="1"/>
  <c r="HC30" i="50"/>
  <c r="HI29" i="50"/>
  <c r="HC29" i="50"/>
  <c r="HH26" i="50"/>
  <c r="HB26" i="50"/>
  <c r="HH24" i="50"/>
  <c r="HB24" i="50"/>
  <c r="HI21" i="50"/>
  <c r="HC21" i="50"/>
  <c r="HI20" i="50"/>
  <c r="HC20" i="50"/>
  <c r="HI19" i="50"/>
  <c r="HC19" i="50"/>
  <c r="HI18" i="50"/>
  <c r="HC18" i="50"/>
  <c r="HI17" i="50"/>
  <c r="HC17" i="50"/>
  <c r="HI16" i="50"/>
  <c r="HC16" i="50"/>
  <c r="HI15" i="50"/>
  <c r="HJ15" i="50"/>
  <c r="HC15" i="50"/>
  <c r="HI14" i="50"/>
  <c r="HD14" i="50"/>
  <c r="HJ14" i="50" s="1"/>
  <c r="HC14" i="50"/>
  <c r="HI13" i="50"/>
  <c r="HD13" i="50"/>
  <c r="HJ13" i="50" s="1"/>
  <c r="HC13" i="50"/>
  <c r="HI12" i="50"/>
  <c r="HD12" i="50"/>
  <c r="HJ12" i="50" s="1"/>
  <c r="HC12" i="50"/>
  <c r="HI11" i="50"/>
  <c r="HD11" i="50"/>
  <c r="HJ11" i="50" s="1"/>
  <c r="HC11" i="50"/>
  <c r="HI10" i="50"/>
  <c r="HD10" i="50"/>
  <c r="HJ10" i="50" s="1"/>
  <c r="HC10" i="50"/>
  <c r="HI9" i="50"/>
  <c r="HD9" i="50"/>
  <c r="HJ9" i="50" s="1"/>
  <c r="HC9" i="50"/>
  <c r="HI8" i="50"/>
  <c r="HD8" i="50"/>
  <c r="HJ8" i="50" s="1"/>
  <c r="HC8" i="50"/>
  <c r="HI7" i="50"/>
  <c r="HC7" i="50"/>
  <c r="HH4" i="50"/>
  <c r="HB4" i="50"/>
  <c r="AC20" i="50" l="1"/>
  <c r="AC16" i="50"/>
  <c r="G8" i="50"/>
  <c r="G12" i="50"/>
  <c r="G58" i="50"/>
  <c r="AC19" i="50"/>
  <c r="AC17" i="50"/>
  <c r="G54" i="50"/>
  <c r="AC18" i="50"/>
  <c r="G14" i="52"/>
  <c r="G10" i="52"/>
  <c r="G13" i="52"/>
  <c r="G38" i="52"/>
  <c r="G62" i="52"/>
  <c r="G15" i="52"/>
  <c r="G11" i="52"/>
  <c r="G9" i="52"/>
  <c r="G12" i="52"/>
  <c r="G40" i="52"/>
  <c r="G14" i="50"/>
  <c r="G10" i="50"/>
  <c r="G11" i="50"/>
  <c r="G13" i="50"/>
  <c r="G9" i="50"/>
  <c r="G62" i="50"/>
  <c r="G60" i="50"/>
  <c r="G64" i="50"/>
  <c r="G56" i="50"/>
  <c r="G63" i="50"/>
  <c r="G61" i="50"/>
  <c r="G59" i="50"/>
  <c r="G57" i="50"/>
  <c r="G55" i="50"/>
  <c r="G53" i="50"/>
  <c r="HJ42" i="50"/>
  <c r="G63" i="52"/>
  <c r="G64" i="52"/>
  <c r="G30" i="52"/>
  <c r="G32" i="50"/>
  <c r="HJ39" i="50"/>
  <c r="HJ40" i="50"/>
  <c r="HJ41" i="50"/>
  <c r="G36" i="50"/>
  <c r="G30" i="50"/>
  <c r="G34" i="50"/>
  <c r="G38" i="50"/>
  <c r="G37" i="50"/>
  <c r="G35" i="50"/>
  <c r="G33" i="50"/>
  <c r="G31" i="50"/>
  <c r="G61" i="52"/>
  <c r="G55" i="52"/>
  <c r="G57" i="52"/>
  <c r="G59" i="52"/>
  <c r="G53" i="52"/>
  <c r="G60" i="52"/>
  <c r="G58" i="52"/>
  <c r="G56" i="52"/>
  <c r="G54" i="52"/>
  <c r="G39" i="52"/>
  <c r="G34" i="52"/>
  <c r="G35" i="52"/>
  <c r="G31" i="52"/>
  <c r="G37" i="52"/>
  <c r="G33" i="52"/>
  <c r="G36" i="52"/>
  <c r="G32" i="52"/>
  <c r="F8" i="49"/>
  <c r="F9" i="49"/>
  <c r="F10" i="49"/>
  <c r="F11" i="49"/>
  <c r="F12" i="49"/>
  <c r="F13" i="49"/>
  <c r="F15" i="49"/>
  <c r="F14" i="49"/>
  <c r="HD64" i="49" l="1"/>
  <c r="G64" i="49" s="1"/>
  <c r="HD63" i="49"/>
  <c r="G63" i="49" s="1"/>
  <c r="HD62" i="49"/>
  <c r="HD61" i="49"/>
  <c r="G61" i="49" s="1"/>
  <c r="HD60" i="49"/>
  <c r="G60" i="49" s="1"/>
  <c r="HD59" i="49"/>
  <c r="G59" i="49" s="1"/>
  <c r="HD58" i="49"/>
  <c r="HD57" i="49"/>
  <c r="HD56" i="49"/>
  <c r="HD55" i="49"/>
  <c r="HD54" i="49"/>
  <c r="HD53" i="49"/>
  <c r="HD52" i="49"/>
  <c r="G52" i="49" s="1"/>
  <c r="HD42" i="49"/>
  <c r="HD41" i="49"/>
  <c r="HD40" i="49"/>
  <c r="HD39" i="49"/>
  <c r="HD38" i="49"/>
  <c r="HD37" i="49"/>
  <c r="HD36" i="49"/>
  <c r="HD35" i="49"/>
  <c r="G35" i="49" s="1"/>
  <c r="HD34" i="49"/>
  <c r="HD33" i="49"/>
  <c r="HD32" i="49"/>
  <c r="HD31" i="49"/>
  <c r="G31" i="49" s="1"/>
  <c r="HD30" i="49"/>
  <c r="HD9" i="49"/>
  <c r="HD10" i="49"/>
  <c r="HD11" i="49"/>
  <c r="HD12" i="49"/>
  <c r="HD13" i="49"/>
  <c r="HD14" i="49"/>
  <c r="HD15" i="49"/>
  <c r="HJ17" i="49"/>
  <c r="HJ18" i="49"/>
  <c r="HJ19" i="49"/>
  <c r="HD8" i="49"/>
  <c r="HJ64" i="49"/>
  <c r="HJ61" i="49"/>
  <c r="HJ60" i="49"/>
  <c r="HJ59" i="49"/>
  <c r="HJ31" i="49"/>
  <c r="HJ16" i="49"/>
  <c r="HJ20" i="49"/>
  <c r="HH46" i="49"/>
  <c r="HH24" i="49"/>
  <c r="HB46" i="49"/>
  <c r="HB24" i="49"/>
  <c r="HI65" i="49"/>
  <c r="HI64" i="49"/>
  <c r="HI63" i="49"/>
  <c r="HI62" i="49"/>
  <c r="HI61" i="49"/>
  <c r="HI60" i="49"/>
  <c r="HI59" i="49"/>
  <c r="HI58" i="49"/>
  <c r="HI57" i="49"/>
  <c r="HI56" i="49"/>
  <c r="HI55" i="49"/>
  <c r="HI54" i="49"/>
  <c r="HI53" i="49"/>
  <c r="HI52" i="49"/>
  <c r="HI51" i="49"/>
  <c r="HH48" i="49"/>
  <c r="HI43" i="49"/>
  <c r="HI42" i="49"/>
  <c r="HI41" i="49"/>
  <c r="HI40" i="49"/>
  <c r="HI39" i="49"/>
  <c r="HI38" i="49"/>
  <c r="HI37" i="49"/>
  <c r="HI36" i="49"/>
  <c r="HI35" i="49"/>
  <c r="HI34" i="49"/>
  <c r="HI33" i="49"/>
  <c r="HI32" i="49"/>
  <c r="HI31" i="49"/>
  <c r="HI30" i="49"/>
  <c r="HI29" i="49"/>
  <c r="HH26" i="49"/>
  <c r="HI21" i="49"/>
  <c r="HI20" i="49"/>
  <c r="HI19" i="49"/>
  <c r="HI18" i="49"/>
  <c r="HI17" i="49"/>
  <c r="HI16" i="49"/>
  <c r="HI15" i="49"/>
  <c r="HI14" i="49"/>
  <c r="HI13" i="49"/>
  <c r="HI12" i="49"/>
  <c r="HI11" i="49"/>
  <c r="HI10" i="49"/>
  <c r="HI9" i="49"/>
  <c r="HI8" i="49"/>
  <c r="HI7" i="49"/>
  <c r="HH4" i="49"/>
  <c r="HC65" i="49"/>
  <c r="HC64" i="49"/>
  <c r="HC63" i="49"/>
  <c r="HC62" i="49"/>
  <c r="HC61" i="49"/>
  <c r="HC60" i="49"/>
  <c r="HC59" i="49"/>
  <c r="HC58" i="49"/>
  <c r="HC57" i="49"/>
  <c r="HC56" i="49"/>
  <c r="HC55" i="49"/>
  <c r="HC54" i="49"/>
  <c r="HC53" i="49"/>
  <c r="HC52" i="49"/>
  <c r="HC51" i="49"/>
  <c r="HB48" i="49"/>
  <c r="HC43" i="49"/>
  <c r="HC42" i="49"/>
  <c r="HC41" i="49"/>
  <c r="HC40" i="49"/>
  <c r="HC39" i="49"/>
  <c r="HC38" i="49"/>
  <c r="HC37" i="49"/>
  <c r="HC36" i="49"/>
  <c r="HC35" i="49"/>
  <c r="HC34" i="49"/>
  <c r="HC33" i="49"/>
  <c r="HC32" i="49"/>
  <c r="HC31" i="49"/>
  <c r="HC30" i="49"/>
  <c r="HC29" i="49"/>
  <c r="HB26" i="49"/>
  <c r="HC21" i="49"/>
  <c r="HC20" i="49"/>
  <c r="HC19" i="49"/>
  <c r="HC18" i="49"/>
  <c r="HC17" i="49"/>
  <c r="HC16" i="49"/>
  <c r="HC15" i="49"/>
  <c r="HC14" i="49"/>
  <c r="HC13" i="49"/>
  <c r="HC12" i="49"/>
  <c r="HC11" i="49"/>
  <c r="HC10" i="49"/>
  <c r="HC9" i="49"/>
  <c r="HC8" i="49"/>
  <c r="HC7" i="49"/>
  <c r="HB4" i="49"/>
  <c r="HJ63" i="49" l="1"/>
  <c r="HJ10" i="49"/>
  <c r="G10" i="49"/>
  <c r="HJ13" i="49"/>
  <c r="G13" i="49"/>
  <c r="HJ9" i="49"/>
  <c r="G9" i="49"/>
  <c r="HJ12" i="49"/>
  <c r="G12" i="49"/>
  <c r="HJ8" i="49"/>
  <c r="G8" i="49"/>
  <c r="HJ15" i="49"/>
  <c r="G15" i="49"/>
  <c r="HJ11" i="49"/>
  <c r="G11" i="49"/>
  <c r="HJ62" i="49"/>
  <c r="G62" i="49"/>
  <c r="HJ52" i="49"/>
  <c r="HJ35" i="49"/>
  <c r="HJ33" i="49"/>
  <c r="G33" i="49"/>
  <c r="HJ41" i="49"/>
  <c r="G41" i="49"/>
  <c r="HJ32" i="49"/>
  <c r="G32" i="49"/>
  <c r="HJ36" i="49"/>
  <c r="G36" i="49"/>
  <c r="HJ40" i="49"/>
  <c r="G40" i="49"/>
  <c r="HJ37" i="49"/>
  <c r="G37" i="49"/>
  <c r="HJ30" i="49"/>
  <c r="G30" i="49"/>
  <c r="HJ34" i="49"/>
  <c r="G34" i="49"/>
  <c r="HJ38" i="49"/>
  <c r="G38" i="49"/>
  <c r="HJ42" i="49"/>
  <c r="G42" i="49"/>
  <c r="HJ39" i="49"/>
  <c r="G39" i="49"/>
  <c r="HJ55" i="49"/>
  <c r="G55" i="49"/>
  <c r="HJ56" i="49"/>
  <c r="G56" i="49"/>
  <c r="HJ53" i="49"/>
  <c r="G53" i="49"/>
  <c r="HJ57" i="49"/>
  <c r="G57" i="49"/>
  <c r="HJ54" i="49"/>
  <c r="G54" i="49"/>
  <c r="HJ58" i="49"/>
  <c r="G58" i="49"/>
  <c r="HJ14" i="49"/>
  <c r="G14" i="49"/>
  <c r="AB49" i="33" l="1"/>
  <c r="AB27" i="33"/>
  <c r="BJ46" i="56"/>
  <c r="BJ24" i="56"/>
  <c r="AW46" i="56"/>
  <c r="AW24" i="56"/>
  <c r="AB48" i="56"/>
  <c r="AA48" i="56"/>
  <c r="AB26" i="56"/>
  <c r="AA26" i="56"/>
  <c r="BT46" i="57"/>
  <c r="BT24" i="57"/>
  <c r="BH24" i="57"/>
  <c r="BH46" i="57"/>
  <c r="AV46" i="57"/>
  <c r="AV24" i="57"/>
  <c r="AJ46" i="57"/>
  <c r="AJ24" i="57"/>
  <c r="T49" i="57"/>
  <c r="U49" i="57"/>
  <c r="AB48" i="57"/>
  <c r="AA48" i="57"/>
  <c r="AB26" i="57"/>
  <c r="AA26" i="57"/>
  <c r="Y49" i="57"/>
  <c r="X49" i="57"/>
  <c r="Y27" i="57"/>
  <c r="X27" i="57"/>
  <c r="BJ46" i="54"/>
  <c r="BJ24" i="54"/>
  <c r="AW46" i="54"/>
  <c r="AJ46" i="54"/>
  <c r="AJ24" i="54"/>
  <c r="AW24" i="54"/>
  <c r="AB48" i="54"/>
  <c r="AA48" i="54"/>
  <c r="AB26" i="54"/>
  <c r="AA26" i="54"/>
  <c r="AB26" i="55"/>
  <c r="AA26" i="55"/>
  <c r="AB48" i="55"/>
  <c r="AA48" i="55"/>
  <c r="Y5" i="55"/>
  <c r="Y27" i="55" s="1"/>
  <c r="X5" i="55"/>
  <c r="X52" i="55"/>
  <c r="Y52" i="55"/>
  <c r="X53" i="55"/>
  <c r="Y53" i="55"/>
  <c r="E8" i="54"/>
  <c r="E18" i="56" l="1"/>
  <c r="F18" i="56"/>
  <c r="G18" i="56"/>
  <c r="H18" i="56"/>
  <c r="I18" i="56"/>
  <c r="J18" i="56"/>
  <c r="E19" i="56"/>
  <c r="F19" i="56"/>
  <c r="G19" i="56"/>
  <c r="H19" i="56"/>
  <c r="I19" i="56"/>
  <c r="J19" i="56"/>
  <c r="E20" i="56"/>
  <c r="F20" i="56"/>
  <c r="G20" i="56"/>
  <c r="H20" i="56"/>
  <c r="I20" i="56"/>
  <c r="J20" i="56"/>
  <c r="E13" i="56"/>
  <c r="F13" i="56"/>
  <c r="G13" i="56"/>
  <c r="H13" i="56"/>
  <c r="I13" i="56"/>
  <c r="J13" i="56"/>
  <c r="K13" i="56"/>
  <c r="E14" i="56"/>
  <c r="F14" i="56"/>
  <c r="G14" i="56"/>
  <c r="H14" i="56"/>
  <c r="I14" i="56"/>
  <c r="J14" i="56"/>
  <c r="K14" i="56"/>
  <c r="E15" i="56"/>
  <c r="F15" i="56"/>
  <c r="G15" i="56"/>
  <c r="H15" i="56"/>
  <c r="I15" i="56"/>
  <c r="J15" i="56"/>
  <c r="K15" i="56"/>
  <c r="E16" i="56"/>
  <c r="F16" i="56"/>
  <c r="G16" i="56"/>
  <c r="H16" i="56"/>
  <c r="I16" i="56"/>
  <c r="J16" i="56"/>
  <c r="K16" i="56"/>
  <c r="E17" i="56"/>
  <c r="F17" i="56"/>
  <c r="G17" i="56"/>
  <c r="H17" i="56"/>
  <c r="I17" i="56"/>
  <c r="J17" i="56"/>
  <c r="K17" i="56"/>
  <c r="E9" i="56"/>
  <c r="F9" i="56"/>
  <c r="G9" i="56"/>
  <c r="H9" i="56"/>
  <c r="I9" i="56"/>
  <c r="J9" i="56"/>
  <c r="K9" i="56"/>
  <c r="L9" i="56"/>
  <c r="E10" i="56"/>
  <c r="F10" i="56"/>
  <c r="G10" i="56"/>
  <c r="H10" i="56"/>
  <c r="I10" i="56"/>
  <c r="J10" i="56"/>
  <c r="K10" i="56"/>
  <c r="L10" i="56"/>
  <c r="E11" i="56"/>
  <c r="F11" i="56"/>
  <c r="G11" i="56"/>
  <c r="H11" i="56"/>
  <c r="I11" i="56"/>
  <c r="J11" i="56"/>
  <c r="K11" i="56"/>
  <c r="L11" i="56"/>
  <c r="E12" i="56"/>
  <c r="F12" i="56"/>
  <c r="G12" i="56"/>
  <c r="H12" i="56"/>
  <c r="I12" i="56"/>
  <c r="J12" i="56"/>
  <c r="K12" i="56"/>
  <c r="L12" i="56"/>
  <c r="F8" i="56"/>
  <c r="G8" i="56"/>
  <c r="H8" i="56"/>
  <c r="I8" i="56"/>
  <c r="J8" i="56"/>
  <c r="K8" i="56"/>
  <c r="L8" i="56"/>
  <c r="E8" i="56"/>
  <c r="Y49" i="56"/>
  <c r="Y27" i="56"/>
  <c r="X49" i="56"/>
  <c r="X27" i="56"/>
  <c r="U49" i="56"/>
  <c r="T49" i="56"/>
  <c r="U27" i="56"/>
  <c r="T27" i="56"/>
  <c r="DI48" i="56"/>
  <c r="BY48" i="56"/>
  <c r="BT46" i="55" l="1"/>
  <c r="BT24" i="55"/>
  <c r="BH46" i="55"/>
  <c r="BH24" i="55"/>
  <c r="BH2" i="55"/>
  <c r="BT2" i="55"/>
  <c r="AJ46" i="55"/>
  <c r="AJ24" i="55"/>
  <c r="AV46" i="55"/>
  <c r="AV24" i="55"/>
  <c r="U49" i="55"/>
  <c r="T49" i="55"/>
  <c r="U27" i="55"/>
  <c r="T27" i="55"/>
  <c r="X27" i="54"/>
  <c r="Y27" i="54"/>
  <c r="E52" i="54"/>
  <c r="F52" i="54"/>
  <c r="G52" i="54"/>
  <c r="H52" i="54"/>
  <c r="I52" i="54"/>
  <c r="J52" i="54"/>
  <c r="K52" i="54"/>
  <c r="L52" i="54"/>
  <c r="BY48" i="54"/>
  <c r="BY26" i="54"/>
  <c r="DI26" i="54"/>
  <c r="CH8" i="57" l="1"/>
  <c r="CI8" i="57"/>
  <c r="CJ8" i="57"/>
  <c r="CK8" i="57"/>
  <c r="CL8" i="57"/>
  <c r="CM8" i="57"/>
  <c r="CN8" i="57"/>
  <c r="CO8" i="57"/>
  <c r="CH9" i="57"/>
  <c r="CI9" i="57"/>
  <c r="CJ9" i="57"/>
  <c r="CK9" i="57"/>
  <c r="CL9" i="57"/>
  <c r="CM9" i="57"/>
  <c r="CN9" i="57"/>
  <c r="CO9" i="57"/>
  <c r="CH10" i="57"/>
  <c r="CI10" i="57"/>
  <c r="CJ10" i="57"/>
  <c r="CK10" i="57"/>
  <c r="CL10" i="57"/>
  <c r="CM10" i="57"/>
  <c r="CN10" i="57"/>
  <c r="CO10" i="57"/>
  <c r="CH11" i="57"/>
  <c r="CI11" i="57"/>
  <c r="CJ11" i="57"/>
  <c r="CK11" i="57"/>
  <c r="CL11" i="57"/>
  <c r="CM11" i="57"/>
  <c r="CN11" i="57"/>
  <c r="CO11" i="57"/>
  <c r="CH12" i="57"/>
  <c r="CI12" i="57"/>
  <c r="CJ12" i="57"/>
  <c r="CK12" i="57"/>
  <c r="CL12" i="57"/>
  <c r="CM12" i="57"/>
  <c r="CN12" i="57"/>
  <c r="CO12" i="57"/>
  <c r="CH52" i="55"/>
  <c r="CI52" i="55"/>
  <c r="CJ52" i="55"/>
  <c r="CK52" i="55"/>
  <c r="CL52" i="55"/>
  <c r="CM52" i="55"/>
  <c r="CN52" i="55"/>
  <c r="CO52" i="55"/>
  <c r="CT52" i="55"/>
  <c r="CU52" i="55"/>
  <c r="CV52" i="55"/>
  <c r="CW52" i="55"/>
  <c r="CX52" i="55"/>
  <c r="CY52" i="55"/>
  <c r="CZ52" i="55"/>
  <c r="DA52" i="55"/>
  <c r="FE52" i="54"/>
  <c r="FF52" i="54"/>
  <c r="FG52" i="54"/>
  <c r="FH52" i="54"/>
  <c r="FI52" i="54"/>
  <c r="FJ52" i="54"/>
  <c r="FK52" i="54"/>
  <c r="FL52" i="54"/>
  <c r="ES52" i="54"/>
  <c r="ET52" i="54"/>
  <c r="EU52" i="54"/>
  <c r="EV52" i="54"/>
  <c r="EW52" i="54"/>
  <c r="EX52" i="54"/>
  <c r="EY52" i="54"/>
  <c r="EZ52" i="54"/>
  <c r="AA7" i="57"/>
  <c r="AB7" i="57" s="1"/>
  <c r="U64" i="57"/>
  <c r="T64" i="57"/>
  <c r="U63" i="57"/>
  <c r="T63" i="57"/>
  <c r="U62" i="57"/>
  <c r="T62" i="57"/>
  <c r="U61" i="57"/>
  <c r="T61" i="57"/>
  <c r="U60" i="57"/>
  <c r="T60" i="57"/>
  <c r="U59" i="57"/>
  <c r="T59" i="57"/>
  <c r="U58" i="57"/>
  <c r="T58" i="57"/>
  <c r="U57" i="57"/>
  <c r="T57" i="57"/>
  <c r="U56" i="57"/>
  <c r="T56" i="57"/>
  <c r="U55" i="57"/>
  <c r="T55" i="57"/>
  <c r="U54" i="57"/>
  <c r="T54" i="57"/>
  <c r="U53" i="57"/>
  <c r="T53" i="57"/>
  <c r="U52" i="57"/>
  <c r="T52" i="57"/>
  <c r="U42" i="57"/>
  <c r="T42" i="57"/>
  <c r="U41" i="57"/>
  <c r="T41" i="57"/>
  <c r="U40" i="57"/>
  <c r="T40" i="57"/>
  <c r="U39" i="57"/>
  <c r="T39" i="57"/>
  <c r="U38" i="57"/>
  <c r="T38" i="57"/>
  <c r="U37" i="57"/>
  <c r="T37" i="57"/>
  <c r="U36" i="57"/>
  <c r="T36" i="57"/>
  <c r="U35" i="57"/>
  <c r="T35" i="57"/>
  <c r="U34" i="57"/>
  <c r="T34" i="57"/>
  <c r="U33" i="57"/>
  <c r="T33" i="57"/>
  <c r="U32" i="57"/>
  <c r="T32" i="57"/>
  <c r="U31" i="57"/>
  <c r="T31" i="57"/>
  <c r="U30" i="57"/>
  <c r="T30" i="57"/>
  <c r="T9" i="57"/>
  <c r="U9" i="57"/>
  <c r="T10" i="57"/>
  <c r="U10" i="57"/>
  <c r="T11" i="57"/>
  <c r="U11" i="57"/>
  <c r="T12" i="57"/>
  <c r="U12" i="57"/>
  <c r="T13" i="57"/>
  <c r="U13" i="57"/>
  <c r="T14" i="57"/>
  <c r="U14" i="57"/>
  <c r="T15" i="57"/>
  <c r="U15" i="57"/>
  <c r="T16" i="57"/>
  <c r="U16" i="57"/>
  <c r="T17" i="57"/>
  <c r="U17" i="57"/>
  <c r="T18" i="57"/>
  <c r="U18" i="57"/>
  <c r="T19" i="57"/>
  <c r="U19" i="57"/>
  <c r="T20" i="57"/>
  <c r="U20" i="57"/>
  <c r="U8" i="57"/>
  <c r="T8" i="57"/>
  <c r="AA7" i="56"/>
  <c r="AB7" i="56" s="1"/>
  <c r="U64" i="55"/>
  <c r="T64" i="55"/>
  <c r="U63" i="55"/>
  <c r="T63" i="55"/>
  <c r="U62" i="55"/>
  <c r="T62" i="55"/>
  <c r="U61" i="55"/>
  <c r="T61" i="55"/>
  <c r="U60" i="55"/>
  <c r="T60" i="55"/>
  <c r="U59" i="55"/>
  <c r="T59" i="55"/>
  <c r="U58" i="55"/>
  <c r="T58" i="55"/>
  <c r="U57" i="55"/>
  <c r="T57" i="55"/>
  <c r="U56" i="55"/>
  <c r="T56" i="55"/>
  <c r="U55" i="55"/>
  <c r="T55" i="55"/>
  <c r="U54" i="55"/>
  <c r="T54" i="55"/>
  <c r="U53" i="55"/>
  <c r="T53" i="55"/>
  <c r="U52" i="55"/>
  <c r="T52" i="55"/>
  <c r="U42" i="55"/>
  <c r="T42" i="55"/>
  <c r="U41" i="55"/>
  <c r="T41" i="55"/>
  <c r="U40" i="55"/>
  <c r="T40" i="55"/>
  <c r="U39" i="55"/>
  <c r="T39" i="55"/>
  <c r="U38" i="55"/>
  <c r="T38" i="55"/>
  <c r="U37" i="55"/>
  <c r="T37" i="55"/>
  <c r="U36" i="55"/>
  <c r="T36" i="55"/>
  <c r="U35" i="55"/>
  <c r="T35" i="55"/>
  <c r="U34" i="55"/>
  <c r="T34" i="55"/>
  <c r="U33" i="55"/>
  <c r="T33" i="55"/>
  <c r="U32" i="55"/>
  <c r="T32" i="55"/>
  <c r="U31" i="55"/>
  <c r="T31" i="55"/>
  <c r="U30" i="55"/>
  <c r="T30" i="55"/>
  <c r="T9" i="55"/>
  <c r="U9" i="55"/>
  <c r="T10" i="55"/>
  <c r="U10" i="55"/>
  <c r="T11" i="55"/>
  <c r="U11" i="55"/>
  <c r="T12" i="55"/>
  <c r="U12" i="55"/>
  <c r="T13" i="55"/>
  <c r="U13" i="55"/>
  <c r="T14" i="55"/>
  <c r="U14" i="55"/>
  <c r="T15" i="55"/>
  <c r="U15" i="55"/>
  <c r="T16" i="55"/>
  <c r="U16" i="55"/>
  <c r="T17" i="55"/>
  <c r="U17" i="55"/>
  <c r="T18" i="55"/>
  <c r="U18" i="55"/>
  <c r="T19" i="55"/>
  <c r="U19" i="55"/>
  <c r="T20" i="55"/>
  <c r="U20" i="55"/>
  <c r="U8" i="55"/>
  <c r="T8" i="55"/>
  <c r="W64" i="55" l="1"/>
  <c r="W63" i="55"/>
  <c r="W62" i="55"/>
  <c r="W61" i="55"/>
  <c r="W60" i="55"/>
  <c r="W59" i="55"/>
  <c r="W58" i="55"/>
  <c r="W57" i="55"/>
  <c r="W56" i="55"/>
  <c r="W55" i="55"/>
  <c r="W54" i="55"/>
  <c r="W53" i="55"/>
  <c r="W52" i="55"/>
  <c r="W42" i="55"/>
  <c r="W41" i="55"/>
  <c r="W40" i="55"/>
  <c r="W39" i="55"/>
  <c r="W38" i="55"/>
  <c r="W37" i="55"/>
  <c r="W36" i="55"/>
  <c r="W35" i="55"/>
  <c r="W34" i="55"/>
  <c r="W33" i="55"/>
  <c r="W32" i="55"/>
  <c r="W31" i="55"/>
  <c r="W30" i="55"/>
  <c r="W9" i="55"/>
  <c r="W10" i="55"/>
  <c r="W11" i="55"/>
  <c r="W12" i="55"/>
  <c r="W13" i="55"/>
  <c r="W14" i="55"/>
  <c r="W15" i="55"/>
  <c r="W16" i="55"/>
  <c r="W17" i="55"/>
  <c r="W18" i="55"/>
  <c r="W19" i="55"/>
  <c r="W20" i="55"/>
  <c r="W8" i="55"/>
  <c r="E64" i="50" l="1"/>
  <c r="E63" i="50"/>
  <c r="E62" i="50"/>
  <c r="E61" i="50"/>
  <c r="E60" i="50"/>
  <c r="E59" i="50"/>
  <c r="E58" i="50"/>
  <c r="E57" i="50"/>
  <c r="E56" i="50"/>
  <c r="E55" i="50"/>
  <c r="E54" i="50"/>
  <c r="E53" i="50"/>
  <c r="E42" i="50"/>
  <c r="E41" i="50"/>
  <c r="E40" i="50"/>
  <c r="E39" i="50"/>
  <c r="E38" i="50"/>
  <c r="E37" i="50"/>
  <c r="E36" i="50"/>
  <c r="E35" i="50"/>
  <c r="E34" i="50"/>
  <c r="E33" i="50"/>
  <c r="E32" i="50"/>
  <c r="E31" i="50"/>
  <c r="E30" i="50"/>
  <c r="E9" i="50"/>
  <c r="E10" i="50"/>
  <c r="E11" i="50"/>
  <c r="E12" i="50"/>
  <c r="E13" i="50"/>
  <c r="E14" i="50"/>
  <c r="E8" i="50"/>
  <c r="E53" i="49"/>
  <c r="E54" i="49"/>
  <c r="E55" i="49"/>
  <c r="E56" i="49"/>
  <c r="E57" i="49"/>
  <c r="E58" i="49"/>
  <c r="E59" i="49"/>
  <c r="E60" i="49"/>
  <c r="E61" i="49"/>
  <c r="E62" i="49"/>
  <c r="E63" i="49"/>
  <c r="E64" i="49"/>
  <c r="E52" i="49"/>
  <c r="E31" i="49"/>
  <c r="E32" i="49"/>
  <c r="E33" i="49"/>
  <c r="E34" i="49"/>
  <c r="E35" i="49"/>
  <c r="E36" i="49"/>
  <c r="E37" i="49"/>
  <c r="E38" i="49"/>
  <c r="E39" i="49"/>
  <c r="E40" i="49"/>
  <c r="E41" i="49"/>
  <c r="E42" i="49"/>
  <c r="E30" i="49"/>
  <c r="E8" i="49"/>
  <c r="E10" i="49"/>
  <c r="E11" i="49"/>
  <c r="E12" i="49"/>
  <c r="E13" i="49"/>
  <c r="E14" i="49"/>
  <c r="E15" i="49"/>
  <c r="E9" i="49"/>
  <c r="E64" i="52"/>
  <c r="E54" i="52"/>
  <c r="E55" i="52"/>
  <c r="E56" i="52"/>
  <c r="E57" i="52"/>
  <c r="E58" i="52"/>
  <c r="E59" i="52"/>
  <c r="E60" i="52"/>
  <c r="E61" i="52"/>
  <c r="E62" i="52"/>
  <c r="E63" i="52"/>
  <c r="E53" i="52"/>
  <c r="E31" i="52"/>
  <c r="E32" i="52"/>
  <c r="E33" i="52"/>
  <c r="E34" i="52"/>
  <c r="E35" i="52"/>
  <c r="E36" i="52"/>
  <c r="E37" i="52"/>
  <c r="E38" i="52"/>
  <c r="E39" i="52"/>
  <c r="E40" i="52"/>
  <c r="E30" i="52"/>
  <c r="E10" i="52"/>
  <c r="E11" i="52"/>
  <c r="E12" i="52"/>
  <c r="E13" i="52"/>
  <c r="E14" i="52"/>
  <c r="E15" i="52"/>
  <c r="E9" i="52"/>
  <c r="CT52" i="57" l="1"/>
  <c r="CU52" i="57"/>
  <c r="CT53" i="57"/>
  <c r="CU53" i="57"/>
  <c r="CT54" i="57"/>
  <c r="CU54" i="57"/>
  <c r="CT55" i="57"/>
  <c r="CU55" i="57"/>
  <c r="CT56" i="57"/>
  <c r="CU56" i="57"/>
  <c r="CT57" i="57"/>
  <c r="CU57" i="57"/>
  <c r="CT58" i="57"/>
  <c r="CU58" i="57"/>
  <c r="CT59" i="57"/>
  <c r="CU59" i="57"/>
  <c r="CT60" i="57"/>
  <c r="CU60" i="57"/>
  <c r="CT61" i="57"/>
  <c r="CU61" i="57"/>
  <c r="CT62" i="57"/>
  <c r="CU62" i="57"/>
  <c r="CT63" i="57"/>
  <c r="CU63" i="57"/>
  <c r="CT64" i="57"/>
  <c r="CU64" i="57"/>
  <c r="CH52" i="57"/>
  <c r="CI52" i="57"/>
  <c r="CH53" i="57"/>
  <c r="CI53" i="57"/>
  <c r="CH54" i="57"/>
  <c r="CI54" i="57"/>
  <c r="CH55" i="57"/>
  <c r="CI55" i="57"/>
  <c r="CH56" i="57"/>
  <c r="CI56" i="57"/>
  <c r="CH57" i="57"/>
  <c r="CI57" i="57"/>
  <c r="CH58" i="57"/>
  <c r="CI58" i="57"/>
  <c r="CH59" i="57"/>
  <c r="CI59" i="57"/>
  <c r="CH60" i="57"/>
  <c r="CI60" i="57"/>
  <c r="CH61" i="57"/>
  <c r="CI61" i="57"/>
  <c r="CH62" i="57"/>
  <c r="CI62" i="57"/>
  <c r="CH63" i="57"/>
  <c r="CI63" i="57"/>
  <c r="CH64" i="57"/>
  <c r="CI64" i="57"/>
  <c r="CH30" i="57"/>
  <c r="CI30" i="57"/>
  <c r="CH31" i="57"/>
  <c r="CI31" i="57"/>
  <c r="CH32" i="57"/>
  <c r="CI32" i="57"/>
  <c r="CH33" i="57"/>
  <c r="CI33" i="57"/>
  <c r="CH34" i="57"/>
  <c r="CI34" i="57"/>
  <c r="CH35" i="57"/>
  <c r="CI35" i="57"/>
  <c r="CH36" i="57"/>
  <c r="CI36" i="57"/>
  <c r="CH37" i="57"/>
  <c r="CI37" i="57"/>
  <c r="CH38" i="57"/>
  <c r="CI38" i="57"/>
  <c r="CH39" i="57"/>
  <c r="CI39" i="57"/>
  <c r="CH40" i="57"/>
  <c r="CI40" i="57"/>
  <c r="CH41" i="57"/>
  <c r="CI41" i="57"/>
  <c r="CH42" i="57"/>
  <c r="CI42" i="57"/>
  <c r="CT30" i="57"/>
  <c r="CU30" i="57"/>
  <c r="CT31" i="57"/>
  <c r="CU31" i="57"/>
  <c r="CT32" i="57"/>
  <c r="CU32" i="57"/>
  <c r="CT33" i="57"/>
  <c r="CU33" i="57"/>
  <c r="CT34" i="57"/>
  <c r="CU34" i="57"/>
  <c r="CT35" i="57"/>
  <c r="CU35" i="57"/>
  <c r="CT36" i="57"/>
  <c r="CU36" i="57"/>
  <c r="CT37" i="57"/>
  <c r="CU37" i="57"/>
  <c r="CT38" i="57"/>
  <c r="CU38" i="57"/>
  <c r="CT39" i="57"/>
  <c r="CU39" i="57"/>
  <c r="CT40" i="57"/>
  <c r="CU40" i="57"/>
  <c r="CT41" i="57"/>
  <c r="CU41" i="57"/>
  <c r="CT42" i="57"/>
  <c r="CU42" i="57"/>
  <c r="CT8" i="57"/>
  <c r="CU8" i="57"/>
  <c r="CT9" i="57"/>
  <c r="CU9" i="57"/>
  <c r="CT10" i="57"/>
  <c r="CU10" i="57"/>
  <c r="CT11" i="57"/>
  <c r="CU11" i="57"/>
  <c r="CT12" i="57"/>
  <c r="CU12" i="57"/>
  <c r="CT13" i="57"/>
  <c r="CU13" i="57"/>
  <c r="CT14" i="57"/>
  <c r="CU14" i="57"/>
  <c r="CT15" i="57"/>
  <c r="CU15" i="57"/>
  <c r="CT16" i="57"/>
  <c r="CU16" i="57"/>
  <c r="CT17" i="57"/>
  <c r="CU17" i="57"/>
  <c r="CT18" i="57"/>
  <c r="CU18" i="57"/>
  <c r="CT19" i="57"/>
  <c r="CU19" i="57"/>
  <c r="CT20" i="57"/>
  <c r="CU20" i="57"/>
  <c r="CH13" i="57"/>
  <c r="CI13" i="57"/>
  <c r="CH14" i="57"/>
  <c r="CI14" i="57"/>
  <c r="CH15" i="57"/>
  <c r="CI15" i="57"/>
  <c r="CH16" i="57"/>
  <c r="CI16" i="57"/>
  <c r="CH17" i="57"/>
  <c r="CI17" i="57"/>
  <c r="CH18" i="57"/>
  <c r="CI18" i="57"/>
  <c r="CH19" i="57"/>
  <c r="CI19" i="57"/>
  <c r="CH20" i="57"/>
  <c r="CI20" i="57"/>
  <c r="FE52" i="56"/>
  <c r="FF52" i="56"/>
  <c r="FG52" i="56"/>
  <c r="FH52" i="56"/>
  <c r="FI52" i="56"/>
  <c r="FJ52" i="56"/>
  <c r="FK52" i="56"/>
  <c r="FL52" i="56"/>
  <c r="ES52" i="56"/>
  <c r="ET52" i="56"/>
  <c r="EU52" i="56"/>
  <c r="EV52" i="56"/>
  <c r="EW52" i="56"/>
  <c r="EX52" i="56"/>
  <c r="EY52" i="56"/>
  <c r="EZ52" i="56"/>
  <c r="FD65" i="56"/>
  <c r="ER65" i="56"/>
  <c r="EF65" i="56"/>
  <c r="DT65" i="56"/>
  <c r="DH65" i="56"/>
  <c r="CV65" i="56"/>
  <c r="CJ65" i="56"/>
  <c r="BX65" i="56"/>
  <c r="FJ64" i="56"/>
  <c r="FI64" i="56"/>
  <c r="FH64" i="56"/>
  <c r="FG64" i="56"/>
  <c r="FF64" i="56"/>
  <c r="FE64" i="56"/>
  <c r="FD64" i="56"/>
  <c r="EX64" i="56"/>
  <c r="EW64" i="56"/>
  <c r="EV64" i="56"/>
  <c r="EU64" i="56"/>
  <c r="ET64" i="56"/>
  <c r="ES64" i="56"/>
  <c r="ER64" i="56"/>
  <c r="EF64" i="56"/>
  <c r="DT64" i="56"/>
  <c r="DH64" i="56"/>
  <c r="CV64" i="56"/>
  <c r="CJ64" i="56"/>
  <c r="BX64" i="56"/>
  <c r="FJ63" i="56"/>
  <c r="FI63" i="56"/>
  <c r="FH63" i="56"/>
  <c r="FG63" i="56"/>
  <c r="FF63" i="56"/>
  <c r="FE63" i="56"/>
  <c r="FD63" i="56"/>
  <c r="EX63" i="56"/>
  <c r="EW63" i="56"/>
  <c r="EV63" i="56"/>
  <c r="EU63" i="56"/>
  <c r="ET63" i="56"/>
  <c r="ES63" i="56"/>
  <c r="ER63" i="56"/>
  <c r="EF63" i="56"/>
  <c r="DT63" i="56"/>
  <c r="DH63" i="56"/>
  <c r="CV63" i="56"/>
  <c r="CJ63" i="56"/>
  <c r="BX63" i="56"/>
  <c r="FJ62" i="56"/>
  <c r="FI62" i="56"/>
  <c r="FH62" i="56"/>
  <c r="FG62" i="56"/>
  <c r="FF62" i="56"/>
  <c r="FE62" i="56"/>
  <c r="FD62" i="56"/>
  <c r="EX62" i="56"/>
  <c r="EW62" i="56"/>
  <c r="EV62" i="56"/>
  <c r="EU62" i="56"/>
  <c r="ET62" i="56"/>
  <c r="ES62" i="56"/>
  <c r="ER62" i="56"/>
  <c r="EF62" i="56"/>
  <c r="DT62" i="56"/>
  <c r="DH62" i="56"/>
  <c r="CV62" i="56"/>
  <c r="CJ62" i="56"/>
  <c r="BX62" i="56"/>
  <c r="FK61" i="56"/>
  <c r="FJ61" i="56"/>
  <c r="FI61" i="56"/>
  <c r="FH61" i="56"/>
  <c r="FG61" i="56"/>
  <c r="FF61" i="56"/>
  <c r="FE61" i="56"/>
  <c r="FD61" i="56"/>
  <c r="EY61" i="56"/>
  <c r="EX61" i="56"/>
  <c r="EW61" i="56"/>
  <c r="EV61" i="56"/>
  <c r="EU61" i="56"/>
  <c r="ET61" i="56"/>
  <c r="ES61" i="56"/>
  <c r="ER61" i="56"/>
  <c r="EF61" i="56"/>
  <c r="DT61" i="56"/>
  <c r="DH61" i="56"/>
  <c r="CV61" i="56"/>
  <c r="CJ61" i="56"/>
  <c r="BX61" i="56"/>
  <c r="FK60" i="56"/>
  <c r="FJ60" i="56"/>
  <c r="FI60" i="56"/>
  <c r="FH60" i="56"/>
  <c r="FG60" i="56"/>
  <c r="FF60" i="56"/>
  <c r="FE60" i="56"/>
  <c r="FD60" i="56"/>
  <c r="EY60" i="56"/>
  <c r="EX60" i="56"/>
  <c r="EW60" i="56"/>
  <c r="EV60" i="56"/>
  <c r="EU60" i="56"/>
  <c r="ET60" i="56"/>
  <c r="ES60" i="56"/>
  <c r="ER60" i="56"/>
  <c r="EF60" i="56"/>
  <c r="DT60" i="56"/>
  <c r="DH60" i="56"/>
  <c r="CV60" i="56"/>
  <c r="CJ60" i="56"/>
  <c r="BX60" i="56"/>
  <c r="FK59" i="56"/>
  <c r="FJ59" i="56"/>
  <c r="FI59" i="56"/>
  <c r="FH59" i="56"/>
  <c r="FG59" i="56"/>
  <c r="FF59" i="56"/>
  <c r="FE59" i="56"/>
  <c r="FD59" i="56"/>
  <c r="EY59" i="56"/>
  <c r="EX59" i="56"/>
  <c r="EW59" i="56"/>
  <c r="EV59" i="56"/>
  <c r="EU59" i="56"/>
  <c r="ET59" i="56"/>
  <c r="ES59" i="56"/>
  <c r="ER59" i="56"/>
  <c r="EF59" i="56"/>
  <c r="DT59" i="56"/>
  <c r="DH59" i="56"/>
  <c r="CV59" i="56"/>
  <c r="CJ59" i="56"/>
  <c r="BX59" i="56"/>
  <c r="FK58" i="56"/>
  <c r="FJ58" i="56"/>
  <c r="FI58" i="56"/>
  <c r="FH58" i="56"/>
  <c r="FG58" i="56"/>
  <c r="FF58" i="56"/>
  <c r="FE58" i="56"/>
  <c r="FD58" i="56"/>
  <c r="EY58" i="56"/>
  <c r="EX58" i="56"/>
  <c r="EW58" i="56"/>
  <c r="EV58" i="56"/>
  <c r="EU58" i="56"/>
  <c r="ET58" i="56"/>
  <c r="ES58" i="56"/>
  <c r="ER58" i="56"/>
  <c r="EF58" i="56"/>
  <c r="DT58" i="56"/>
  <c r="DH58" i="56"/>
  <c r="CV58" i="56"/>
  <c r="CJ58" i="56"/>
  <c r="BX58" i="56"/>
  <c r="FK57" i="56"/>
  <c r="FJ57" i="56"/>
  <c r="FI57" i="56"/>
  <c r="FH57" i="56"/>
  <c r="FG57" i="56"/>
  <c r="FF57" i="56"/>
  <c r="FE57" i="56"/>
  <c r="FD57" i="56"/>
  <c r="EY57" i="56"/>
  <c r="EX57" i="56"/>
  <c r="EW57" i="56"/>
  <c r="EV57" i="56"/>
  <c r="EU57" i="56"/>
  <c r="ET57" i="56"/>
  <c r="ES57" i="56"/>
  <c r="ER57" i="56"/>
  <c r="EF57" i="56"/>
  <c r="DT57" i="56"/>
  <c r="DH57" i="56"/>
  <c r="CV57" i="56"/>
  <c r="CJ57" i="56"/>
  <c r="BX57" i="56"/>
  <c r="FL56" i="56"/>
  <c r="FK56" i="56"/>
  <c r="FJ56" i="56"/>
  <c r="FI56" i="56"/>
  <c r="FH56" i="56"/>
  <c r="FG56" i="56"/>
  <c r="FF56" i="56"/>
  <c r="FE56" i="56"/>
  <c r="FD56" i="56"/>
  <c r="EZ56" i="56"/>
  <c r="EY56" i="56"/>
  <c r="EX56" i="56"/>
  <c r="EW56" i="56"/>
  <c r="EV56" i="56"/>
  <c r="EU56" i="56"/>
  <c r="ET56" i="56"/>
  <c r="ES56" i="56"/>
  <c r="ER56" i="56"/>
  <c r="EF56" i="56"/>
  <c r="DT56" i="56"/>
  <c r="DH56" i="56"/>
  <c r="CV56" i="56"/>
  <c r="CJ56" i="56"/>
  <c r="BX56" i="56"/>
  <c r="FL55" i="56"/>
  <c r="FK55" i="56"/>
  <c r="FJ55" i="56"/>
  <c r="FI55" i="56"/>
  <c r="FH55" i="56"/>
  <c r="FG55" i="56"/>
  <c r="FF55" i="56"/>
  <c r="FE55" i="56"/>
  <c r="FD55" i="56"/>
  <c r="EZ55" i="56"/>
  <c r="EY55" i="56"/>
  <c r="EX55" i="56"/>
  <c r="EW55" i="56"/>
  <c r="EV55" i="56"/>
  <c r="EU55" i="56"/>
  <c r="ET55" i="56"/>
  <c r="ES55" i="56"/>
  <c r="ER55" i="56"/>
  <c r="EF55" i="56"/>
  <c r="DT55" i="56"/>
  <c r="DH55" i="56"/>
  <c r="CV55" i="56"/>
  <c r="CJ55" i="56"/>
  <c r="BX55" i="56"/>
  <c r="FL54" i="56"/>
  <c r="FK54" i="56"/>
  <c r="FJ54" i="56"/>
  <c r="FI54" i="56"/>
  <c r="FH54" i="56"/>
  <c r="FG54" i="56"/>
  <c r="FF54" i="56"/>
  <c r="FE54" i="56"/>
  <c r="FD54" i="56"/>
  <c r="EZ54" i="56"/>
  <c r="EY54" i="56"/>
  <c r="EX54" i="56"/>
  <c r="EW54" i="56"/>
  <c r="EV54" i="56"/>
  <c r="EU54" i="56"/>
  <c r="ET54" i="56"/>
  <c r="ES54" i="56"/>
  <c r="ER54" i="56"/>
  <c r="EF54" i="56"/>
  <c r="DT54" i="56"/>
  <c r="DH54" i="56"/>
  <c r="CV54" i="56"/>
  <c r="CJ54" i="56"/>
  <c r="BX54" i="56"/>
  <c r="FL53" i="56"/>
  <c r="FK53" i="56"/>
  <c r="FJ53" i="56"/>
  <c r="FI53" i="56"/>
  <c r="FH53" i="56"/>
  <c r="FG53" i="56"/>
  <c r="FF53" i="56"/>
  <c r="FE53" i="56"/>
  <c r="FD53" i="56"/>
  <c r="EZ53" i="56"/>
  <c r="EY53" i="56"/>
  <c r="EX53" i="56"/>
  <c r="EW53" i="56"/>
  <c r="EV53" i="56"/>
  <c r="EU53" i="56"/>
  <c r="ET53" i="56"/>
  <c r="ES53" i="56"/>
  <c r="ER53" i="56"/>
  <c r="EF53" i="56"/>
  <c r="DT53" i="56"/>
  <c r="DH53" i="56"/>
  <c r="CV53" i="56"/>
  <c r="CJ53" i="56"/>
  <c r="BX53" i="56"/>
  <c r="FD52" i="56"/>
  <c r="ER52" i="56"/>
  <c r="EF52" i="56"/>
  <c r="DT52" i="56"/>
  <c r="DH52" i="56"/>
  <c r="CV52" i="56"/>
  <c r="CJ52" i="56"/>
  <c r="BX52" i="56"/>
  <c r="FD51" i="56"/>
  <c r="ER51" i="56"/>
  <c r="EF51" i="56"/>
  <c r="DT51" i="56"/>
  <c r="DH51" i="56"/>
  <c r="CV51" i="56"/>
  <c r="CJ51" i="56"/>
  <c r="BX51" i="56"/>
  <c r="FC48" i="56"/>
  <c r="EQ48" i="56"/>
  <c r="EE48" i="56"/>
  <c r="DS48" i="56"/>
  <c r="DG48" i="56"/>
  <c r="CU48" i="56"/>
  <c r="CI48" i="56"/>
  <c r="BW48" i="56"/>
  <c r="FC46" i="56"/>
  <c r="EQ46" i="56"/>
  <c r="EE46" i="56"/>
  <c r="DS46" i="56"/>
  <c r="DG46" i="56"/>
  <c r="CU46" i="56"/>
  <c r="CI46" i="56"/>
  <c r="BW46" i="56"/>
  <c r="FD43" i="56"/>
  <c r="ER43" i="56"/>
  <c r="EF43" i="56"/>
  <c r="DT43" i="56"/>
  <c r="DH43" i="56"/>
  <c r="CV43" i="56"/>
  <c r="CJ43" i="56"/>
  <c r="BX43" i="56"/>
  <c r="FJ42" i="56"/>
  <c r="FI42" i="56"/>
  <c r="FH42" i="56"/>
  <c r="FG42" i="56"/>
  <c r="FF42" i="56"/>
  <c r="FE42" i="56"/>
  <c r="FD42" i="56"/>
  <c r="EX42" i="56"/>
  <c r="EW42" i="56"/>
  <c r="EV42" i="56"/>
  <c r="EU42" i="56"/>
  <c r="ET42" i="56"/>
  <c r="ES42" i="56"/>
  <c r="ER42" i="56"/>
  <c r="EF42" i="56"/>
  <c r="DT42" i="56"/>
  <c r="DH42" i="56"/>
  <c r="CV42" i="56"/>
  <c r="CJ42" i="56"/>
  <c r="BX42" i="56"/>
  <c r="FJ41" i="56"/>
  <c r="FI41" i="56"/>
  <c r="FH41" i="56"/>
  <c r="FG41" i="56"/>
  <c r="FF41" i="56"/>
  <c r="FE41" i="56"/>
  <c r="FD41" i="56"/>
  <c r="EX41" i="56"/>
  <c r="EW41" i="56"/>
  <c r="EV41" i="56"/>
  <c r="EU41" i="56"/>
  <c r="ET41" i="56"/>
  <c r="ES41" i="56"/>
  <c r="ER41" i="56"/>
  <c r="EF41" i="56"/>
  <c r="DT41" i="56"/>
  <c r="DH41" i="56"/>
  <c r="CV41" i="56"/>
  <c r="CJ41" i="56"/>
  <c r="BX41" i="56"/>
  <c r="FJ40" i="56"/>
  <c r="FI40" i="56"/>
  <c r="FH40" i="56"/>
  <c r="FG40" i="56"/>
  <c r="FF40" i="56"/>
  <c r="FE40" i="56"/>
  <c r="FD40" i="56"/>
  <c r="EX40" i="56"/>
  <c r="EW40" i="56"/>
  <c r="EV40" i="56"/>
  <c r="EU40" i="56"/>
  <c r="ET40" i="56"/>
  <c r="ES40" i="56"/>
  <c r="ER40" i="56"/>
  <c r="EF40" i="56"/>
  <c r="DT40" i="56"/>
  <c r="DH40" i="56"/>
  <c r="CV40" i="56"/>
  <c r="CJ40" i="56"/>
  <c r="BX40" i="56"/>
  <c r="FK39" i="56"/>
  <c r="FJ39" i="56"/>
  <c r="FI39" i="56"/>
  <c r="FH39" i="56"/>
  <c r="FG39" i="56"/>
  <c r="FF39" i="56"/>
  <c r="FE39" i="56"/>
  <c r="FD39" i="56"/>
  <c r="EY39" i="56"/>
  <c r="EX39" i="56"/>
  <c r="EW39" i="56"/>
  <c r="EV39" i="56"/>
  <c r="EU39" i="56"/>
  <c r="ET39" i="56"/>
  <c r="ES39" i="56"/>
  <c r="ER39" i="56"/>
  <c r="EF39" i="56"/>
  <c r="DT39" i="56"/>
  <c r="DH39" i="56"/>
  <c r="CV39" i="56"/>
  <c r="CJ39" i="56"/>
  <c r="BX39" i="56"/>
  <c r="FK38" i="56"/>
  <c r="FJ38" i="56"/>
  <c r="FI38" i="56"/>
  <c r="FH38" i="56"/>
  <c r="FG38" i="56"/>
  <c r="FF38" i="56"/>
  <c r="FE38" i="56"/>
  <c r="FD38" i="56"/>
  <c r="EY38" i="56"/>
  <c r="EX38" i="56"/>
  <c r="EW38" i="56"/>
  <c r="EV38" i="56"/>
  <c r="EU38" i="56"/>
  <c r="ET38" i="56"/>
  <c r="ES38" i="56"/>
  <c r="ER38" i="56"/>
  <c r="EF38" i="56"/>
  <c r="DT38" i="56"/>
  <c r="DH38" i="56"/>
  <c r="CV38" i="56"/>
  <c r="CJ38" i="56"/>
  <c r="BX38" i="56"/>
  <c r="FK37" i="56"/>
  <c r="FJ37" i="56"/>
  <c r="FI37" i="56"/>
  <c r="FH37" i="56"/>
  <c r="FG37" i="56"/>
  <c r="FF37" i="56"/>
  <c r="FE37" i="56"/>
  <c r="FD37" i="56"/>
  <c r="EY37" i="56"/>
  <c r="EX37" i="56"/>
  <c r="EW37" i="56"/>
  <c r="EV37" i="56"/>
  <c r="EU37" i="56"/>
  <c r="ET37" i="56"/>
  <c r="ES37" i="56"/>
  <c r="ER37" i="56"/>
  <c r="EF37" i="56"/>
  <c r="DT37" i="56"/>
  <c r="DH37" i="56"/>
  <c r="CV37" i="56"/>
  <c r="CJ37" i="56"/>
  <c r="BX37" i="56"/>
  <c r="FK36" i="56"/>
  <c r="FJ36" i="56"/>
  <c r="FI36" i="56"/>
  <c r="FH36" i="56"/>
  <c r="FG36" i="56"/>
  <c r="FF36" i="56"/>
  <c r="FE36" i="56"/>
  <c r="FD36" i="56"/>
  <c r="EY36" i="56"/>
  <c r="EX36" i="56"/>
  <c r="EW36" i="56"/>
  <c r="EV36" i="56"/>
  <c r="EU36" i="56"/>
  <c r="ET36" i="56"/>
  <c r="ES36" i="56"/>
  <c r="ER36" i="56"/>
  <c r="EF36" i="56"/>
  <c r="DT36" i="56"/>
  <c r="DH36" i="56"/>
  <c r="CV36" i="56"/>
  <c r="CJ36" i="56"/>
  <c r="BX36" i="56"/>
  <c r="FK35" i="56"/>
  <c r="FJ35" i="56"/>
  <c r="FI35" i="56"/>
  <c r="FH35" i="56"/>
  <c r="FG35" i="56"/>
  <c r="FF35" i="56"/>
  <c r="FE35" i="56"/>
  <c r="FD35" i="56"/>
  <c r="EY35" i="56"/>
  <c r="EX35" i="56"/>
  <c r="EW35" i="56"/>
  <c r="EV35" i="56"/>
  <c r="EU35" i="56"/>
  <c r="ET35" i="56"/>
  <c r="ES35" i="56"/>
  <c r="ER35" i="56"/>
  <c r="EF35" i="56"/>
  <c r="DT35" i="56"/>
  <c r="DH35" i="56"/>
  <c r="CV35" i="56"/>
  <c r="CJ35" i="56"/>
  <c r="BX35" i="56"/>
  <c r="FL34" i="56"/>
  <c r="FK34" i="56"/>
  <c r="FJ34" i="56"/>
  <c r="FI34" i="56"/>
  <c r="FH34" i="56"/>
  <c r="FG34" i="56"/>
  <c r="FF34" i="56"/>
  <c r="FE34" i="56"/>
  <c r="FD34" i="56"/>
  <c r="EZ34" i="56"/>
  <c r="EY34" i="56"/>
  <c r="EX34" i="56"/>
  <c r="EW34" i="56"/>
  <c r="EV34" i="56"/>
  <c r="EU34" i="56"/>
  <c r="ET34" i="56"/>
  <c r="ES34" i="56"/>
  <c r="ER34" i="56"/>
  <c r="EF34" i="56"/>
  <c r="DT34" i="56"/>
  <c r="DH34" i="56"/>
  <c r="CV34" i="56"/>
  <c r="CJ34" i="56"/>
  <c r="BX34" i="56"/>
  <c r="FL33" i="56"/>
  <c r="FK33" i="56"/>
  <c r="FJ33" i="56"/>
  <c r="FI33" i="56"/>
  <c r="FH33" i="56"/>
  <c r="FG33" i="56"/>
  <c r="FF33" i="56"/>
  <c r="FE33" i="56"/>
  <c r="FD33" i="56"/>
  <c r="EZ33" i="56"/>
  <c r="EY33" i="56"/>
  <c r="EX33" i="56"/>
  <c r="EW33" i="56"/>
  <c r="EV33" i="56"/>
  <c r="EU33" i="56"/>
  <c r="ET33" i="56"/>
  <c r="ES33" i="56"/>
  <c r="ER33" i="56"/>
  <c r="EF33" i="56"/>
  <c r="DT33" i="56"/>
  <c r="DH33" i="56"/>
  <c r="CV33" i="56"/>
  <c r="CJ33" i="56"/>
  <c r="BX33" i="56"/>
  <c r="FL32" i="56"/>
  <c r="FK32" i="56"/>
  <c r="FJ32" i="56"/>
  <c r="FI32" i="56"/>
  <c r="FH32" i="56"/>
  <c r="FG32" i="56"/>
  <c r="FF32" i="56"/>
  <c r="FE32" i="56"/>
  <c r="FD32" i="56"/>
  <c r="EZ32" i="56"/>
  <c r="EY32" i="56"/>
  <c r="EX32" i="56"/>
  <c r="EW32" i="56"/>
  <c r="EV32" i="56"/>
  <c r="EU32" i="56"/>
  <c r="ET32" i="56"/>
  <c r="ES32" i="56"/>
  <c r="ER32" i="56"/>
  <c r="EF32" i="56"/>
  <c r="DT32" i="56"/>
  <c r="DH32" i="56"/>
  <c r="CV32" i="56"/>
  <c r="CJ32" i="56"/>
  <c r="BX32" i="56"/>
  <c r="FL31" i="56"/>
  <c r="FK31" i="56"/>
  <c r="FJ31" i="56"/>
  <c r="FI31" i="56"/>
  <c r="FH31" i="56"/>
  <c r="FG31" i="56"/>
  <c r="FF31" i="56"/>
  <c r="FE31" i="56"/>
  <c r="FD31" i="56"/>
  <c r="EZ31" i="56"/>
  <c r="EY31" i="56"/>
  <c r="EX31" i="56"/>
  <c r="EW31" i="56"/>
  <c r="EV31" i="56"/>
  <c r="EU31" i="56"/>
  <c r="ET31" i="56"/>
  <c r="ES31" i="56"/>
  <c r="ER31" i="56"/>
  <c r="EF31" i="56"/>
  <c r="DT31" i="56"/>
  <c r="DH31" i="56"/>
  <c r="CV31" i="56"/>
  <c r="CJ31" i="56"/>
  <c r="BX31" i="56"/>
  <c r="FL30" i="56"/>
  <c r="FK30" i="56"/>
  <c r="FJ30" i="56"/>
  <c r="FI30" i="56"/>
  <c r="FH30" i="56"/>
  <c r="FG30" i="56"/>
  <c r="FF30" i="56"/>
  <c r="FE30" i="56"/>
  <c r="FD30" i="56"/>
  <c r="EZ30" i="56"/>
  <c r="EY30" i="56"/>
  <c r="EX30" i="56"/>
  <c r="EW30" i="56"/>
  <c r="EV30" i="56"/>
  <c r="EU30" i="56"/>
  <c r="ET30" i="56"/>
  <c r="ES30" i="56"/>
  <c r="ER30" i="56"/>
  <c r="EF30" i="56"/>
  <c r="DT30" i="56"/>
  <c r="DH30" i="56"/>
  <c r="CV30" i="56"/>
  <c r="CJ30" i="56"/>
  <c r="BX30" i="56"/>
  <c r="FD29" i="56"/>
  <c r="ER29" i="56"/>
  <c r="EF29" i="56"/>
  <c r="DT29" i="56"/>
  <c r="DH29" i="56"/>
  <c r="CV29" i="56"/>
  <c r="CJ29" i="56"/>
  <c r="BX29" i="56"/>
  <c r="FC26" i="56"/>
  <c r="EQ26" i="56"/>
  <c r="EE26" i="56"/>
  <c r="DS26" i="56"/>
  <c r="DG26" i="56"/>
  <c r="CU26" i="56"/>
  <c r="CI26" i="56"/>
  <c r="BW26" i="56"/>
  <c r="FC24" i="56"/>
  <c r="EQ24" i="56"/>
  <c r="EE24" i="56"/>
  <c r="DS24" i="56"/>
  <c r="DG24" i="56"/>
  <c r="CU24" i="56"/>
  <c r="CI24" i="56"/>
  <c r="BW24" i="56"/>
  <c r="FD21" i="56"/>
  <c r="ER21" i="56"/>
  <c r="EF21" i="56"/>
  <c r="DT21" i="56"/>
  <c r="DH21" i="56"/>
  <c r="CV21" i="56"/>
  <c r="CJ21" i="56"/>
  <c r="BX21" i="56"/>
  <c r="FJ20" i="56"/>
  <c r="FI20" i="56"/>
  <c r="FH20" i="56"/>
  <c r="FG20" i="56"/>
  <c r="FF20" i="56"/>
  <c r="FE20" i="56"/>
  <c r="FD20" i="56"/>
  <c r="EX20" i="56"/>
  <c r="EW20" i="56"/>
  <c r="EV20" i="56"/>
  <c r="EU20" i="56"/>
  <c r="ET20" i="56"/>
  <c r="ES20" i="56"/>
  <c r="ER20" i="56"/>
  <c r="EF20" i="56"/>
  <c r="DT20" i="56"/>
  <c r="DH20" i="56"/>
  <c r="CV20" i="56"/>
  <c r="CJ20" i="56"/>
  <c r="BX20" i="56"/>
  <c r="FJ19" i="56"/>
  <c r="FI19" i="56"/>
  <c r="FH19" i="56"/>
  <c r="FG19" i="56"/>
  <c r="FF19" i="56"/>
  <c r="FE19" i="56"/>
  <c r="FD19" i="56"/>
  <c r="EX19" i="56"/>
  <c r="EW19" i="56"/>
  <c r="EV19" i="56"/>
  <c r="EU19" i="56"/>
  <c r="ET19" i="56"/>
  <c r="ES19" i="56"/>
  <c r="ER19" i="56"/>
  <c r="EF19" i="56"/>
  <c r="DT19" i="56"/>
  <c r="DH19" i="56"/>
  <c r="CV19" i="56"/>
  <c r="CJ19" i="56"/>
  <c r="BX19" i="56"/>
  <c r="FJ18" i="56"/>
  <c r="FI18" i="56"/>
  <c r="FH18" i="56"/>
  <c r="FG18" i="56"/>
  <c r="FF18" i="56"/>
  <c r="FE18" i="56"/>
  <c r="FD18" i="56"/>
  <c r="EX18" i="56"/>
  <c r="EW18" i="56"/>
  <c r="EV18" i="56"/>
  <c r="EU18" i="56"/>
  <c r="ET18" i="56"/>
  <c r="ES18" i="56"/>
  <c r="ER18" i="56"/>
  <c r="EF18" i="56"/>
  <c r="DT18" i="56"/>
  <c r="DH18" i="56"/>
  <c r="CV18" i="56"/>
  <c r="CJ18" i="56"/>
  <c r="BX18" i="56"/>
  <c r="FK17" i="56"/>
  <c r="FJ17" i="56"/>
  <c r="FI17" i="56"/>
  <c r="FH17" i="56"/>
  <c r="FG17" i="56"/>
  <c r="FF17" i="56"/>
  <c r="FE17" i="56"/>
  <c r="FD17" i="56"/>
  <c r="EY17" i="56"/>
  <c r="EX17" i="56"/>
  <c r="EW17" i="56"/>
  <c r="EV17" i="56"/>
  <c r="EU17" i="56"/>
  <c r="ET17" i="56"/>
  <c r="ES17" i="56"/>
  <c r="ER17" i="56"/>
  <c r="EF17" i="56"/>
  <c r="DT17" i="56"/>
  <c r="DH17" i="56"/>
  <c r="CV17" i="56"/>
  <c r="CJ17" i="56"/>
  <c r="BX17" i="56"/>
  <c r="FK16" i="56"/>
  <c r="FJ16" i="56"/>
  <c r="FI16" i="56"/>
  <c r="FH16" i="56"/>
  <c r="FG16" i="56"/>
  <c r="FF16" i="56"/>
  <c r="FE16" i="56"/>
  <c r="FD16" i="56"/>
  <c r="EY16" i="56"/>
  <c r="EX16" i="56"/>
  <c r="EW16" i="56"/>
  <c r="EV16" i="56"/>
  <c r="EU16" i="56"/>
  <c r="ET16" i="56"/>
  <c r="ES16" i="56"/>
  <c r="ER16" i="56"/>
  <c r="EF16" i="56"/>
  <c r="DT16" i="56"/>
  <c r="DH16" i="56"/>
  <c r="CV16" i="56"/>
  <c r="CJ16" i="56"/>
  <c r="BX16" i="56"/>
  <c r="FK15" i="56"/>
  <c r="FJ15" i="56"/>
  <c r="FI15" i="56"/>
  <c r="FH15" i="56"/>
  <c r="FG15" i="56"/>
  <c r="FF15" i="56"/>
  <c r="FE15" i="56"/>
  <c r="FD15" i="56"/>
  <c r="EY15" i="56"/>
  <c r="EX15" i="56"/>
  <c r="EW15" i="56"/>
  <c r="EV15" i="56"/>
  <c r="EU15" i="56"/>
  <c r="ET15" i="56"/>
  <c r="ES15" i="56"/>
  <c r="ER15" i="56"/>
  <c r="EF15" i="56"/>
  <c r="DT15" i="56"/>
  <c r="DH15" i="56"/>
  <c r="CV15" i="56"/>
  <c r="CJ15" i="56"/>
  <c r="BX15" i="56"/>
  <c r="FK14" i="56"/>
  <c r="FJ14" i="56"/>
  <c r="FI14" i="56"/>
  <c r="FH14" i="56"/>
  <c r="FG14" i="56"/>
  <c r="FF14" i="56"/>
  <c r="FE14" i="56"/>
  <c r="FD14" i="56"/>
  <c r="EY14" i="56"/>
  <c r="EX14" i="56"/>
  <c r="EW14" i="56"/>
  <c r="EV14" i="56"/>
  <c r="EU14" i="56"/>
  <c r="ET14" i="56"/>
  <c r="ES14" i="56"/>
  <c r="ER14" i="56"/>
  <c r="EF14" i="56"/>
  <c r="DT14" i="56"/>
  <c r="DH14" i="56"/>
  <c r="CV14" i="56"/>
  <c r="CJ14" i="56"/>
  <c r="BX14" i="56"/>
  <c r="FK13" i="56"/>
  <c r="FJ13" i="56"/>
  <c r="FI13" i="56"/>
  <c r="FH13" i="56"/>
  <c r="FG13" i="56"/>
  <c r="FF13" i="56"/>
  <c r="FE13" i="56"/>
  <c r="FD13" i="56"/>
  <c r="EY13" i="56"/>
  <c r="EX13" i="56"/>
  <c r="EW13" i="56"/>
  <c r="EV13" i="56"/>
  <c r="EU13" i="56"/>
  <c r="ET13" i="56"/>
  <c r="ES13" i="56"/>
  <c r="ER13" i="56"/>
  <c r="EF13" i="56"/>
  <c r="DT13" i="56"/>
  <c r="DH13" i="56"/>
  <c r="CV13" i="56"/>
  <c r="CJ13" i="56"/>
  <c r="BX13" i="56"/>
  <c r="FL12" i="56"/>
  <c r="FK12" i="56"/>
  <c r="FJ12" i="56"/>
  <c r="FI12" i="56"/>
  <c r="FH12" i="56"/>
  <c r="FG12" i="56"/>
  <c r="FF12" i="56"/>
  <c r="FE12" i="56"/>
  <c r="FD12" i="56"/>
  <c r="EZ12" i="56"/>
  <c r="EY12" i="56"/>
  <c r="EX12" i="56"/>
  <c r="EW12" i="56"/>
  <c r="EV12" i="56"/>
  <c r="EU12" i="56"/>
  <c r="ET12" i="56"/>
  <c r="ES12" i="56"/>
  <c r="ER12" i="56"/>
  <c r="EF12" i="56"/>
  <c r="DT12" i="56"/>
  <c r="DH12" i="56"/>
  <c r="CV12" i="56"/>
  <c r="CJ12" i="56"/>
  <c r="BX12" i="56"/>
  <c r="FL11" i="56"/>
  <c r="FK11" i="56"/>
  <c r="FJ11" i="56"/>
  <c r="FI11" i="56"/>
  <c r="FH11" i="56"/>
  <c r="FG11" i="56"/>
  <c r="FF11" i="56"/>
  <c r="FE11" i="56"/>
  <c r="FD11" i="56"/>
  <c r="EZ11" i="56"/>
  <c r="EY11" i="56"/>
  <c r="EX11" i="56"/>
  <c r="EW11" i="56"/>
  <c r="EV11" i="56"/>
  <c r="EU11" i="56"/>
  <c r="ET11" i="56"/>
  <c r="ES11" i="56"/>
  <c r="ER11" i="56"/>
  <c r="EF11" i="56"/>
  <c r="DT11" i="56"/>
  <c r="DH11" i="56"/>
  <c r="CV11" i="56"/>
  <c r="CJ11" i="56"/>
  <c r="BX11" i="56"/>
  <c r="FL10" i="56"/>
  <c r="FK10" i="56"/>
  <c r="FJ10" i="56"/>
  <c r="FI10" i="56"/>
  <c r="FH10" i="56"/>
  <c r="FG10" i="56"/>
  <c r="FF10" i="56"/>
  <c r="FE10" i="56"/>
  <c r="FD10" i="56"/>
  <c r="EZ10" i="56"/>
  <c r="EY10" i="56"/>
  <c r="EX10" i="56"/>
  <c r="EW10" i="56"/>
  <c r="EV10" i="56"/>
  <c r="EU10" i="56"/>
  <c r="ET10" i="56"/>
  <c r="ES10" i="56"/>
  <c r="ER10" i="56"/>
  <c r="EF10" i="56"/>
  <c r="DT10" i="56"/>
  <c r="DH10" i="56"/>
  <c r="CV10" i="56"/>
  <c r="CJ10" i="56"/>
  <c r="BX10" i="56"/>
  <c r="FL9" i="56"/>
  <c r="FK9" i="56"/>
  <c r="FJ9" i="56"/>
  <c r="FI9" i="56"/>
  <c r="FH9" i="56"/>
  <c r="FG9" i="56"/>
  <c r="FF9" i="56"/>
  <c r="FE9" i="56"/>
  <c r="FD9" i="56"/>
  <c r="EZ9" i="56"/>
  <c r="EY9" i="56"/>
  <c r="EX9" i="56"/>
  <c r="EW9" i="56"/>
  <c r="EV9" i="56"/>
  <c r="EU9" i="56"/>
  <c r="ET9" i="56"/>
  <c r="ES9" i="56"/>
  <c r="ER9" i="56"/>
  <c r="EF9" i="56"/>
  <c r="DT9" i="56"/>
  <c r="DH9" i="56"/>
  <c r="CV9" i="56"/>
  <c r="CJ9" i="56"/>
  <c r="BX9" i="56"/>
  <c r="FL8" i="56"/>
  <c r="FK8" i="56"/>
  <c r="FJ8" i="56"/>
  <c r="FI8" i="56"/>
  <c r="FH8" i="56"/>
  <c r="FG8" i="56"/>
  <c r="FF8" i="56"/>
  <c r="FE8" i="56"/>
  <c r="FD8" i="56"/>
  <c r="EZ8" i="56"/>
  <c r="EY8" i="56"/>
  <c r="EX8" i="56"/>
  <c r="EW8" i="56"/>
  <c r="EV8" i="56"/>
  <c r="EU8" i="56"/>
  <c r="ET8" i="56"/>
  <c r="ES8" i="56"/>
  <c r="ER8" i="56"/>
  <c r="EF8" i="56"/>
  <c r="DT8" i="56"/>
  <c r="DH8" i="56"/>
  <c r="CV8" i="56"/>
  <c r="CJ8" i="56"/>
  <c r="BX8" i="56"/>
  <c r="FD7" i="56"/>
  <c r="ER7" i="56"/>
  <c r="EF7" i="56"/>
  <c r="DT7" i="56"/>
  <c r="DH7" i="56"/>
  <c r="CV7" i="56"/>
  <c r="CJ7" i="56"/>
  <c r="BX7" i="56"/>
  <c r="FC4" i="56"/>
  <c r="EQ4" i="56"/>
  <c r="EE4" i="56"/>
  <c r="DS4" i="56"/>
  <c r="DG4" i="56"/>
  <c r="CU4" i="56"/>
  <c r="CI4" i="56"/>
  <c r="BW4" i="56"/>
  <c r="FC2" i="56"/>
  <c r="FD65" i="54" l="1"/>
  <c r="ER65" i="54"/>
  <c r="EF65" i="54"/>
  <c r="DT65" i="54"/>
  <c r="DH65" i="54"/>
  <c r="CV65" i="54"/>
  <c r="CJ65" i="54"/>
  <c r="BX65" i="54"/>
  <c r="FJ64" i="54"/>
  <c r="FI64" i="54"/>
  <c r="FH64" i="54"/>
  <c r="FG64" i="54"/>
  <c r="FF64" i="54"/>
  <c r="FE64" i="54"/>
  <c r="FD64" i="54"/>
  <c r="EX64" i="54"/>
  <c r="EW64" i="54"/>
  <c r="EV64" i="54"/>
  <c r="EU64" i="54"/>
  <c r="ET64" i="54"/>
  <c r="ES64" i="54"/>
  <c r="ER64" i="54"/>
  <c r="EF64" i="54"/>
  <c r="DT64" i="54"/>
  <c r="DH64" i="54"/>
  <c r="CV64" i="54"/>
  <c r="CJ64" i="54"/>
  <c r="BX64" i="54"/>
  <c r="FJ63" i="54"/>
  <c r="FI63" i="54"/>
  <c r="FH63" i="54"/>
  <c r="FG63" i="54"/>
  <c r="FF63" i="54"/>
  <c r="FE63" i="54"/>
  <c r="FD63" i="54"/>
  <c r="EX63" i="54"/>
  <c r="EW63" i="54"/>
  <c r="EV63" i="54"/>
  <c r="EU63" i="54"/>
  <c r="ET63" i="54"/>
  <c r="ES63" i="54"/>
  <c r="ER63" i="54"/>
  <c r="EF63" i="54"/>
  <c r="DT63" i="54"/>
  <c r="DH63" i="54"/>
  <c r="CV63" i="54"/>
  <c r="CJ63" i="54"/>
  <c r="BX63" i="54"/>
  <c r="FJ62" i="54"/>
  <c r="FI62" i="54"/>
  <c r="FH62" i="54"/>
  <c r="FG62" i="54"/>
  <c r="FF62" i="54"/>
  <c r="FE62" i="54"/>
  <c r="FD62" i="54"/>
  <c r="EX62" i="54"/>
  <c r="EW62" i="54"/>
  <c r="EV62" i="54"/>
  <c r="EU62" i="54"/>
  <c r="ET62" i="54"/>
  <c r="ES62" i="54"/>
  <c r="ER62" i="54"/>
  <c r="EF62" i="54"/>
  <c r="DT62" i="54"/>
  <c r="DH62" i="54"/>
  <c r="CV62" i="54"/>
  <c r="CJ62" i="54"/>
  <c r="BX62" i="54"/>
  <c r="FK61" i="54"/>
  <c r="FJ61" i="54"/>
  <c r="FI61" i="54"/>
  <c r="FH61" i="54"/>
  <c r="FG61" i="54"/>
  <c r="FF61" i="54"/>
  <c r="FE61" i="54"/>
  <c r="FD61" i="54"/>
  <c r="EY61" i="54"/>
  <c r="EX61" i="54"/>
  <c r="EW61" i="54"/>
  <c r="EV61" i="54"/>
  <c r="EU61" i="54"/>
  <c r="ET61" i="54"/>
  <c r="ES61" i="54"/>
  <c r="ER61" i="54"/>
  <c r="EF61" i="54"/>
  <c r="DT61" i="54"/>
  <c r="DH61" i="54"/>
  <c r="CV61" i="54"/>
  <c r="CJ61" i="54"/>
  <c r="BX61" i="54"/>
  <c r="FK60" i="54"/>
  <c r="FJ60" i="54"/>
  <c r="FI60" i="54"/>
  <c r="FH60" i="54"/>
  <c r="FG60" i="54"/>
  <c r="FF60" i="54"/>
  <c r="FE60" i="54"/>
  <c r="FD60" i="54"/>
  <c r="EY60" i="54"/>
  <c r="EX60" i="54"/>
  <c r="EW60" i="54"/>
  <c r="EV60" i="54"/>
  <c r="EU60" i="54"/>
  <c r="ET60" i="54"/>
  <c r="ES60" i="54"/>
  <c r="ER60" i="54"/>
  <c r="EF60" i="54"/>
  <c r="DT60" i="54"/>
  <c r="DH60" i="54"/>
  <c r="CV60" i="54"/>
  <c r="CJ60" i="54"/>
  <c r="BX60" i="54"/>
  <c r="FK59" i="54"/>
  <c r="FJ59" i="54"/>
  <c r="FI59" i="54"/>
  <c r="FH59" i="54"/>
  <c r="FG59" i="54"/>
  <c r="FF59" i="54"/>
  <c r="FE59" i="54"/>
  <c r="FD59" i="54"/>
  <c r="EY59" i="54"/>
  <c r="EX59" i="54"/>
  <c r="EW59" i="54"/>
  <c r="EV59" i="54"/>
  <c r="EU59" i="54"/>
  <c r="ET59" i="54"/>
  <c r="ES59" i="54"/>
  <c r="ER59" i="54"/>
  <c r="EF59" i="54"/>
  <c r="DT59" i="54"/>
  <c r="DH59" i="54"/>
  <c r="CV59" i="54"/>
  <c r="CJ59" i="54"/>
  <c r="BX59" i="54"/>
  <c r="FK58" i="54"/>
  <c r="FJ58" i="54"/>
  <c r="FI58" i="54"/>
  <c r="FH58" i="54"/>
  <c r="FG58" i="54"/>
  <c r="FF58" i="54"/>
  <c r="FE58" i="54"/>
  <c r="FD58" i="54"/>
  <c r="EY58" i="54"/>
  <c r="EX58" i="54"/>
  <c r="EW58" i="54"/>
  <c r="EV58" i="54"/>
  <c r="EU58" i="54"/>
  <c r="ET58" i="54"/>
  <c r="ES58" i="54"/>
  <c r="ER58" i="54"/>
  <c r="EF58" i="54"/>
  <c r="DT58" i="54"/>
  <c r="DH58" i="54"/>
  <c r="CV58" i="54"/>
  <c r="CJ58" i="54"/>
  <c r="BX58" i="54"/>
  <c r="FK57" i="54"/>
  <c r="FJ57" i="54"/>
  <c r="FI57" i="54"/>
  <c r="FH57" i="54"/>
  <c r="FG57" i="54"/>
  <c r="FF57" i="54"/>
  <c r="FE57" i="54"/>
  <c r="FD57" i="54"/>
  <c r="EY57" i="54"/>
  <c r="EX57" i="54"/>
  <c r="EW57" i="54"/>
  <c r="EV57" i="54"/>
  <c r="EU57" i="54"/>
  <c r="ET57" i="54"/>
  <c r="ES57" i="54"/>
  <c r="ER57" i="54"/>
  <c r="EF57" i="54"/>
  <c r="DT57" i="54"/>
  <c r="DH57" i="54"/>
  <c r="CV57" i="54"/>
  <c r="CJ57" i="54"/>
  <c r="BX57" i="54"/>
  <c r="FL56" i="54"/>
  <c r="FK56" i="54"/>
  <c r="FJ56" i="54"/>
  <c r="FI56" i="54"/>
  <c r="FH56" i="54"/>
  <c r="FG56" i="54"/>
  <c r="FF56" i="54"/>
  <c r="FE56" i="54"/>
  <c r="FD56" i="54"/>
  <c r="EZ56" i="54"/>
  <c r="EY56" i="54"/>
  <c r="EX56" i="54"/>
  <c r="EW56" i="54"/>
  <c r="EV56" i="54"/>
  <c r="EU56" i="54"/>
  <c r="ET56" i="54"/>
  <c r="ES56" i="54"/>
  <c r="ER56" i="54"/>
  <c r="EF56" i="54"/>
  <c r="DT56" i="54"/>
  <c r="DH56" i="54"/>
  <c r="CV56" i="54"/>
  <c r="CJ56" i="54"/>
  <c r="BX56" i="54"/>
  <c r="FL55" i="54"/>
  <c r="FK55" i="54"/>
  <c r="FJ55" i="54"/>
  <c r="FI55" i="54"/>
  <c r="FH55" i="54"/>
  <c r="FG55" i="54"/>
  <c r="FF55" i="54"/>
  <c r="FE55" i="54"/>
  <c r="FD55" i="54"/>
  <c r="EZ55" i="54"/>
  <c r="EY55" i="54"/>
  <c r="EX55" i="54"/>
  <c r="EW55" i="54"/>
  <c r="EV55" i="54"/>
  <c r="EU55" i="54"/>
  <c r="ET55" i="54"/>
  <c r="ES55" i="54"/>
  <c r="ER55" i="54"/>
  <c r="EF55" i="54"/>
  <c r="DT55" i="54"/>
  <c r="DH55" i="54"/>
  <c r="CV55" i="54"/>
  <c r="CJ55" i="54"/>
  <c r="BX55" i="54"/>
  <c r="FL54" i="54"/>
  <c r="FK54" i="54"/>
  <c r="FJ54" i="54"/>
  <c r="FI54" i="54"/>
  <c r="FH54" i="54"/>
  <c r="FG54" i="54"/>
  <c r="FF54" i="54"/>
  <c r="FE54" i="54"/>
  <c r="FD54" i="54"/>
  <c r="EZ54" i="54"/>
  <c r="EY54" i="54"/>
  <c r="EX54" i="54"/>
  <c r="EW54" i="54"/>
  <c r="EV54" i="54"/>
  <c r="EU54" i="54"/>
  <c r="ET54" i="54"/>
  <c r="ES54" i="54"/>
  <c r="ER54" i="54"/>
  <c r="EF54" i="54"/>
  <c r="DT54" i="54"/>
  <c r="DH54" i="54"/>
  <c r="CV54" i="54"/>
  <c r="CJ54" i="54"/>
  <c r="BX54" i="54"/>
  <c r="FL53" i="54"/>
  <c r="FK53" i="54"/>
  <c r="FJ53" i="54"/>
  <c r="FI53" i="54"/>
  <c r="FH53" i="54"/>
  <c r="FG53" i="54"/>
  <c r="FF53" i="54"/>
  <c r="FE53" i="54"/>
  <c r="FD53" i="54"/>
  <c r="EZ53" i="54"/>
  <c r="EY53" i="54"/>
  <c r="EX53" i="54"/>
  <c r="EW53" i="54"/>
  <c r="EV53" i="54"/>
  <c r="EU53" i="54"/>
  <c r="ET53" i="54"/>
  <c r="ES53" i="54"/>
  <c r="ER53" i="54"/>
  <c r="EF53" i="54"/>
  <c r="DT53" i="54"/>
  <c r="DH53" i="54"/>
  <c r="CV53" i="54"/>
  <c r="CJ53" i="54"/>
  <c r="BX53" i="54"/>
  <c r="FD52" i="54"/>
  <c r="ER52" i="54"/>
  <c r="EF52" i="54"/>
  <c r="DT52" i="54"/>
  <c r="DH52" i="54"/>
  <c r="CV52" i="54"/>
  <c r="CJ52" i="54"/>
  <c r="BX52" i="54"/>
  <c r="FD51" i="54"/>
  <c r="ER51" i="54"/>
  <c r="EF51" i="54"/>
  <c r="DT51" i="54"/>
  <c r="DH51" i="54"/>
  <c r="CV51" i="54"/>
  <c r="CJ51" i="54"/>
  <c r="BX51" i="54"/>
  <c r="FC48" i="54"/>
  <c r="EQ48" i="54"/>
  <c r="EE48" i="54"/>
  <c r="DS48" i="54"/>
  <c r="DG48" i="54"/>
  <c r="CU48" i="54"/>
  <c r="CI48" i="54"/>
  <c r="BW48" i="54"/>
  <c r="FC46" i="54"/>
  <c r="EQ46" i="54"/>
  <c r="EE46" i="54"/>
  <c r="DS46" i="54"/>
  <c r="DG46" i="54"/>
  <c r="CU46" i="54"/>
  <c r="CI46" i="54"/>
  <c r="BW46" i="54"/>
  <c r="FD43" i="54"/>
  <c r="ER43" i="54"/>
  <c r="EF43" i="54"/>
  <c r="DT43" i="54"/>
  <c r="DH43" i="54"/>
  <c r="CV43" i="54"/>
  <c r="CJ43" i="54"/>
  <c r="BX43" i="54"/>
  <c r="FJ42" i="54"/>
  <c r="FI42" i="54"/>
  <c r="FH42" i="54"/>
  <c r="FG42" i="54"/>
  <c r="FF42" i="54"/>
  <c r="FE42" i="54"/>
  <c r="FD42" i="54"/>
  <c r="EX42" i="54"/>
  <c r="EW42" i="54"/>
  <c r="EV42" i="54"/>
  <c r="EU42" i="54"/>
  <c r="ET42" i="54"/>
  <c r="ES42" i="54"/>
  <c r="ER42" i="54"/>
  <c r="EF42" i="54"/>
  <c r="DT42" i="54"/>
  <c r="DH42" i="54"/>
  <c r="CV42" i="54"/>
  <c r="CJ42" i="54"/>
  <c r="BX42" i="54"/>
  <c r="FJ41" i="54"/>
  <c r="FI41" i="54"/>
  <c r="FH41" i="54"/>
  <c r="FG41" i="54"/>
  <c r="FF41" i="54"/>
  <c r="FE41" i="54"/>
  <c r="FD41" i="54"/>
  <c r="EX41" i="54"/>
  <c r="EW41" i="54"/>
  <c r="EV41" i="54"/>
  <c r="EU41" i="54"/>
  <c r="ET41" i="54"/>
  <c r="ES41" i="54"/>
  <c r="ER41" i="54"/>
  <c r="EF41" i="54"/>
  <c r="DT41" i="54"/>
  <c r="DH41" i="54"/>
  <c r="CV41" i="54"/>
  <c r="CJ41" i="54"/>
  <c r="BX41" i="54"/>
  <c r="FJ40" i="54"/>
  <c r="FI40" i="54"/>
  <c r="FH40" i="54"/>
  <c r="FG40" i="54"/>
  <c r="FF40" i="54"/>
  <c r="FE40" i="54"/>
  <c r="FD40" i="54"/>
  <c r="EX40" i="54"/>
  <c r="EW40" i="54"/>
  <c r="EV40" i="54"/>
  <c r="EU40" i="54"/>
  <c r="ET40" i="54"/>
  <c r="ES40" i="54"/>
  <c r="ER40" i="54"/>
  <c r="EF40" i="54"/>
  <c r="DT40" i="54"/>
  <c r="DH40" i="54"/>
  <c r="CV40" i="54"/>
  <c r="CJ40" i="54"/>
  <c r="BX40" i="54"/>
  <c r="FK39" i="54"/>
  <c r="FJ39" i="54"/>
  <c r="FI39" i="54"/>
  <c r="FH39" i="54"/>
  <c r="FG39" i="54"/>
  <c r="FF39" i="54"/>
  <c r="FE39" i="54"/>
  <c r="FD39" i="54"/>
  <c r="EY39" i="54"/>
  <c r="EX39" i="54"/>
  <c r="EW39" i="54"/>
  <c r="EV39" i="54"/>
  <c r="EU39" i="54"/>
  <c r="ET39" i="54"/>
  <c r="ES39" i="54"/>
  <c r="ER39" i="54"/>
  <c r="EF39" i="54"/>
  <c r="DT39" i="54"/>
  <c r="DH39" i="54"/>
  <c r="CV39" i="54"/>
  <c r="CJ39" i="54"/>
  <c r="BX39" i="54"/>
  <c r="FK38" i="54"/>
  <c r="FJ38" i="54"/>
  <c r="FI38" i="54"/>
  <c r="FH38" i="54"/>
  <c r="FG38" i="54"/>
  <c r="FF38" i="54"/>
  <c r="FE38" i="54"/>
  <c r="FD38" i="54"/>
  <c r="EY38" i="54"/>
  <c r="EX38" i="54"/>
  <c r="EW38" i="54"/>
  <c r="EV38" i="54"/>
  <c r="EU38" i="54"/>
  <c r="ET38" i="54"/>
  <c r="ES38" i="54"/>
  <c r="ER38" i="54"/>
  <c r="EF38" i="54"/>
  <c r="DT38" i="54"/>
  <c r="DH38" i="54"/>
  <c r="CV38" i="54"/>
  <c r="CJ38" i="54"/>
  <c r="BX38" i="54"/>
  <c r="FK37" i="54"/>
  <c r="FJ37" i="54"/>
  <c r="FI37" i="54"/>
  <c r="FH37" i="54"/>
  <c r="FG37" i="54"/>
  <c r="FF37" i="54"/>
  <c r="FE37" i="54"/>
  <c r="FD37" i="54"/>
  <c r="EY37" i="54"/>
  <c r="EX37" i="54"/>
  <c r="EW37" i="54"/>
  <c r="EV37" i="54"/>
  <c r="EU37" i="54"/>
  <c r="ET37" i="54"/>
  <c r="ES37" i="54"/>
  <c r="ER37" i="54"/>
  <c r="EF37" i="54"/>
  <c r="DT37" i="54"/>
  <c r="DH37" i="54"/>
  <c r="CV37" i="54"/>
  <c r="CJ37" i="54"/>
  <c r="BX37" i="54"/>
  <c r="FK36" i="54"/>
  <c r="FJ36" i="54"/>
  <c r="FI36" i="54"/>
  <c r="FH36" i="54"/>
  <c r="FG36" i="54"/>
  <c r="FF36" i="54"/>
  <c r="FE36" i="54"/>
  <c r="FD36" i="54"/>
  <c r="EY36" i="54"/>
  <c r="EX36" i="54"/>
  <c r="EW36" i="54"/>
  <c r="EV36" i="54"/>
  <c r="EU36" i="54"/>
  <c r="ET36" i="54"/>
  <c r="ES36" i="54"/>
  <c r="ER36" i="54"/>
  <c r="EF36" i="54"/>
  <c r="DT36" i="54"/>
  <c r="DH36" i="54"/>
  <c r="CV36" i="54"/>
  <c r="CJ36" i="54"/>
  <c r="BX36" i="54"/>
  <c r="FK35" i="54"/>
  <c r="FJ35" i="54"/>
  <c r="FI35" i="54"/>
  <c r="FH35" i="54"/>
  <c r="FG35" i="54"/>
  <c r="FF35" i="54"/>
  <c r="FE35" i="54"/>
  <c r="FD35" i="54"/>
  <c r="EY35" i="54"/>
  <c r="EX35" i="54"/>
  <c r="EW35" i="54"/>
  <c r="EV35" i="54"/>
  <c r="EU35" i="54"/>
  <c r="ET35" i="54"/>
  <c r="ES35" i="54"/>
  <c r="ER35" i="54"/>
  <c r="EF35" i="54"/>
  <c r="DT35" i="54"/>
  <c r="DH35" i="54"/>
  <c r="CV35" i="54"/>
  <c r="CJ35" i="54"/>
  <c r="BX35" i="54"/>
  <c r="FL34" i="54"/>
  <c r="FK34" i="54"/>
  <c r="FJ34" i="54"/>
  <c r="FI34" i="54"/>
  <c r="FH34" i="54"/>
  <c r="FG34" i="54"/>
  <c r="FF34" i="54"/>
  <c r="FE34" i="54"/>
  <c r="FD34" i="54"/>
  <c r="EZ34" i="54"/>
  <c r="EY34" i="54"/>
  <c r="EX34" i="54"/>
  <c r="EW34" i="54"/>
  <c r="EV34" i="54"/>
  <c r="EU34" i="54"/>
  <c r="ET34" i="54"/>
  <c r="ES34" i="54"/>
  <c r="ER34" i="54"/>
  <c r="EF34" i="54"/>
  <c r="DT34" i="54"/>
  <c r="DH34" i="54"/>
  <c r="CV34" i="54"/>
  <c r="CJ34" i="54"/>
  <c r="BX34" i="54"/>
  <c r="FL33" i="54"/>
  <c r="FK33" i="54"/>
  <c r="FJ33" i="54"/>
  <c r="FI33" i="54"/>
  <c r="FH33" i="54"/>
  <c r="FG33" i="54"/>
  <c r="FF33" i="54"/>
  <c r="FE33" i="54"/>
  <c r="FD33" i="54"/>
  <c r="EZ33" i="54"/>
  <c r="EY33" i="54"/>
  <c r="EX33" i="54"/>
  <c r="EW33" i="54"/>
  <c r="EV33" i="54"/>
  <c r="EU33" i="54"/>
  <c r="ET33" i="54"/>
  <c r="ES33" i="54"/>
  <c r="ER33" i="54"/>
  <c r="EF33" i="54"/>
  <c r="DT33" i="54"/>
  <c r="DH33" i="54"/>
  <c r="CV33" i="54"/>
  <c r="CJ33" i="54"/>
  <c r="BX33" i="54"/>
  <c r="FL32" i="54"/>
  <c r="FK32" i="54"/>
  <c r="FJ32" i="54"/>
  <c r="FI32" i="54"/>
  <c r="FH32" i="54"/>
  <c r="FG32" i="54"/>
  <c r="FF32" i="54"/>
  <c r="FE32" i="54"/>
  <c r="FD32" i="54"/>
  <c r="EZ32" i="54"/>
  <c r="EY32" i="54"/>
  <c r="EX32" i="54"/>
  <c r="EW32" i="54"/>
  <c r="EV32" i="54"/>
  <c r="EU32" i="54"/>
  <c r="ET32" i="54"/>
  <c r="ES32" i="54"/>
  <c r="ER32" i="54"/>
  <c r="EF32" i="54"/>
  <c r="DT32" i="54"/>
  <c r="DH32" i="54"/>
  <c r="CV32" i="54"/>
  <c r="CJ32" i="54"/>
  <c r="BX32" i="54"/>
  <c r="FL31" i="54"/>
  <c r="FK31" i="54"/>
  <c r="FJ31" i="54"/>
  <c r="FI31" i="54"/>
  <c r="FH31" i="54"/>
  <c r="FG31" i="54"/>
  <c r="FF31" i="54"/>
  <c r="FE31" i="54"/>
  <c r="FD31" i="54"/>
  <c r="EZ31" i="54"/>
  <c r="EY31" i="54"/>
  <c r="EX31" i="54"/>
  <c r="EW31" i="54"/>
  <c r="EV31" i="54"/>
  <c r="EU31" i="54"/>
  <c r="ET31" i="54"/>
  <c r="ES31" i="54"/>
  <c r="ER31" i="54"/>
  <c r="EF31" i="54"/>
  <c r="DT31" i="54"/>
  <c r="DH31" i="54"/>
  <c r="CV31" i="54"/>
  <c r="CJ31" i="54"/>
  <c r="BX31" i="54"/>
  <c r="FL30" i="54"/>
  <c r="FK30" i="54"/>
  <c r="FJ30" i="54"/>
  <c r="FI30" i="54"/>
  <c r="FH30" i="54"/>
  <c r="FG30" i="54"/>
  <c r="FF30" i="54"/>
  <c r="FE30" i="54"/>
  <c r="FD30" i="54"/>
  <c r="EZ30" i="54"/>
  <c r="EY30" i="54"/>
  <c r="EX30" i="54"/>
  <c r="EW30" i="54"/>
  <c r="EV30" i="54"/>
  <c r="EU30" i="54"/>
  <c r="ET30" i="54"/>
  <c r="ES30" i="54"/>
  <c r="ER30" i="54"/>
  <c r="EF30" i="54"/>
  <c r="DT30" i="54"/>
  <c r="DH30" i="54"/>
  <c r="CV30" i="54"/>
  <c r="CJ30" i="54"/>
  <c r="BX30" i="54"/>
  <c r="FD29" i="54"/>
  <c r="ER29" i="54"/>
  <c r="EF29" i="54"/>
  <c r="DT29" i="54"/>
  <c r="DH29" i="54"/>
  <c r="CV29" i="54"/>
  <c r="CJ29" i="54"/>
  <c r="BX29" i="54"/>
  <c r="FC26" i="54"/>
  <c r="EQ26" i="54"/>
  <c r="EE26" i="54"/>
  <c r="DS26" i="54"/>
  <c r="DG26" i="54"/>
  <c r="CU26" i="54"/>
  <c r="CI26" i="54"/>
  <c r="BW26" i="54"/>
  <c r="FC24" i="54"/>
  <c r="EQ24" i="54"/>
  <c r="EE24" i="54"/>
  <c r="DS24" i="54"/>
  <c r="DG24" i="54"/>
  <c r="CU24" i="54"/>
  <c r="CI24" i="54"/>
  <c r="BW24" i="54"/>
  <c r="FD21" i="54"/>
  <c r="ER21" i="54"/>
  <c r="EF21" i="54"/>
  <c r="DT21" i="54"/>
  <c r="DH21" i="54"/>
  <c r="CV21" i="54"/>
  <c r="CJ21" i="54"/>
  <c r="BX21" i="54"/>
  <c r="FJ20" i="54"/>
  <c r="FI20" i="54"/>
  <c r="FH20" i="54"/>
  <c r="FG20" i="54"/>
  <c r="FF20" i="54"/>
  <c r="FE20" i="54"/>
  <c r="FD20" i="54"/>
  <c r="EX20" i="54"/>
  <c r="EW20" i="54"/>
  <c r="EV20" i="54"/>
  <c r="EU20" i="54"/>
  <c r="ET20" i="54"/>
  <c r="ES20" i="54"/>
  <c r="ER20" i="54"/>
  <c r="EF20" i="54"/>
  <c r="DT20" i="54"/>
  <c r="DH20" i="54"/>
  <c r="CV20" i="54"/>
  <c r="CJ20" i="54"/>
  <c r="BX20" i="54"/>
  <c r="FJ19" i="54"/>
  <c r="FI19" i="54"/>
  <c r="FH19" i="54"/>
  <c r="FG19" i="54"/>
  <c r="FF19" i="54"/>
  <c r="FE19" i="54"/>
  <c r="FD19" i="54"/>
  <c r="EX19" i="54"/>
  <c r="EW19" i="54"/>
  <c r="EV19" i="54"/>
  <c r="EU19" i="54"/>
  <c r="ET19" i="54"/>
  <c r="ES19" i="54"/>
  <c r="ER19" i="54"/>
  <c r="EF19" i="54"/>
  <c r="DT19" i="54"/>
  <c r="DH19" i="54"/>
  <c r="CV19" i="54"/>
  <c r="CJ19" i="54"/>
  <c r="BX19" i="54"/>
  <c r="FJ18" i="54"/>
  <c r="FI18" i="54"/>
  <c r="FH18" i="54"/>
  <c r="FG18" i="54"/>
  <c r="FF18" i="54"/>
  <c r="FE18" i="54"/>
  <c r="FD18" i="54"/>
  <c r="EX18" i="54"/>
  <c r="EW18" i="54"/>
  <c r="EV18" i="54"/>
  <c r="EU18" i="54"/>
  <c r="ET18" i="54"/>
  <c r="ES18" i="54"/>
  <c r="ER18" i="54"/>
  <c r="EF18" i="54"/>
  <c r="DT18" i="54"/>
  <c r="DH18" i="54"/>
  <c r="CV18" i="54"/>
  <c r="CJ18" i="54"/>
  <c r="BX18" i="54"/>
  <c r="FK17" i="54"/>
  <c r="FJ17" i="54"/>
  <c r="FI17" i="54"/>
  <c r="FH17" i="54"/>
  <c r="FG17" i="54"/>
  <c r="FF17" i="54"/>
  <c r="FE17" i="54"/>
  <c r="FD17" i="54"/>
  <c r="EY17" i="54"/>
  <c r="EX17" i="54"/>
  <c r="EW17" i="54"/>
  <c r="EV17" i="54"/>
  <c r="EU17" i="54"/>
  <c r="ET17" i="54"/>
  <c r="ES17" i="54"/>
  <c r="ER17" i="54"/>
  <c r="EF17" i="54"/>
  <c r="DT17" i="54"/>
  <c r="DH17" i="54"/>
  <c r="CV17" i="54"/>
  <c r="CJ17" i="54"/>
  <c r="BX17" i="54"/>
  <c r="FK16" i="54"/>
  <c r="FJ16" i="54"/>
  <c r="FI16" i="54"/>
  <c r="FH16" i="54"/>
  <c r="FG16" i="54"/>
  <c r="FF16" i="54"/>
  <c r="FE16" i="54"/>
  <c r="FD16" i="54"/>
  <c r="EY16" i="54"/>
  <c r="EX16" i="54"/>
  <c r="EW16" i="54"/>
  <c r="EV16" i="54"/>
  <c r="EU16" i="54"/>
  <c r="ET16" i="54"/>
  <c r="ES16" i="54"/>
  <c r="ER16" i="54"/>
  <c r="EF16" i="54"/>
  <c r="DT16" i="54"/>
  <c r="DH16" i="54"/>
  <c r="CV16" i="54"/>
  <c r="CJ16" i="54"/>
  <c r="BX16" i="54"/>
  <c r="FK15" i="54"/>
  <c r="FJ15" i="54"/>
  <c r="FI15" i="54"/>
  <c r="FH15" i="54"/>
  <c r="FG15" i="54"/>
  <c r="FF15" i="54"/>
  <c r="FE15" i="54"/>
  <c r="FD15" i="54"/>
  <c r="EY15" i="54"/>
  <c r="EX15" i="54"/>
  <c r="EW15" i="54"/>
  <c r="EV15" i="54"/>
  <c r="EU15" i="54"/>
  <c r="ET15" i="54"/>
  <c r="ES15" i="54"/>
  <c r="ER15" i="54"/>
  <c r="EF15" i="54"/>
  <c r="DT15" i="54"/>
  <c r="DH15" i="54"/>
  <c r="CV15" i="54"/>
  <c r="CJ15" i="54"/>
  <c r="BX15" i="54"/>
  <c r="FK14" i="54"/>
  <c r="FJ14" i="54"/>
  <c r="FI14" i="54"/>
  <c r="FH14" i="54"/>
  <c r="FG14" i="54"/>
  <c r="FF14" i="54"/>
  <c r="FE14" i="54"/>
  <c r="FD14" i="54"/>
  <c r="EY14" i="54"/>
  <c r="EX14" i="54"/>
  <c r="EW14" i="54"/>
  <c r="EV14" i="54"/>
  <c r="EU14" i="54"/>
  <c r="ET14" i="54"/>
  <c r="ES14" i="54"/>
  <c r="ER14" i="54"/>
  <c r="EF14" i="54"/>
  <c r="DT14" i="54"/>
  <c r="DH14" i="54"/>
  <c r="CV14" i="54"/>
  <c r="CJ14" i="54"/>
  <c r="BX14" i="54"/>
  <c r="FK13" i="54"/>
  <c r="FJ13" i="54"/>
  <c r="FI13" i="54"/>
  <c r="FH13" i="54"/>
  <c r="FG13" i="54"/>
  <c r="FF13" i="54"/>
  <c r="FE13" i="54"/>
  <c r="FD13" i="54"/>
  <c r="EY13" i="54"/>
  <c r="EX13" i="54"/>
  <c r="EW13" i="54"/>
  <c r="EV13" i="54"/>
  <c r="EU13" i="54"/>
  <c r="ET13" i="54"/>
  <c r="ES13" i="54"/>
  <c r="ER13" i="54"/>
  <c r="EF13" i="54"/>
  <c r="DT13" i="54"/>
  <c r="DH13" i="54"/>
  <c r="CV13" i="54"/>
  <c r="CJ13" i="54"/>
  <c r="BX13" i="54"/>
  <c r="FL12" i="54"/>
  <c r="FK12" i="54"/>
  <c r="FJ12" i="54"/>
  <c r="FI12" i="54"/>
  <c r="FH12" i="54"/>
  <c r="FG12" i="54"/>
  <c r="FF12" i="54"/>
  <c r="FE12" i="54"/>
  <c r="FD12" i="54"/>
  <c r="EZ12" i="54"/>
  <c r="EY12" i="54"/>
  <c r="EX12" i="54"/>
  <c r="EW12" i="54"/>
  <c r="EV12" i="54"/>
  <c r="EU12" i="54"/>
  <c r="ET12" i="54"/>
  <c r="ES12" i="54"/>
  <c r="ER12" i="54"/>
  <c r="EF12" i="54"/>
  <c r="DT12" i="54"/>
  <c r="DH12" i="54"/>
  <c r="CV12" i="54"/>
  <c r="CJ12" i="54"/>
  <c r="BX12" i="54"/>
  <c r="FL11" i="54"/>
  <c r="FK11" i="54"/>
  <c r="FJ11" i="54"/>
  <c r="FI11" i="54"/>
  <c r="FH11" i="54"/>
  <c r="FG11" i="54"/>
  <c r="FF11" i="54"/>
  <c r="FE11" i="54"/>
  <c r="FD11" i="54"/>
  <c r="EZ11" i="54"/>
  <c r="EY11" i="54"/>
  <c r="EX11" i="54"/>
  <c r="EW11" i="54"/>
  <c r="EV11" i="54"/>
  <c r="EU11" i="54"/>
  <c r="ET11" i="54"/>
  <c r="ES11" i="54"/>
  <c r="ER11" i="54"/>
  <c r="EF11" i="54"/>
  <c r="DT11" i="54"/>
  <c r="DH11" i="54"/>
  <c r="CV11" i="54"/>
  <c r="CJ11" i="54"/>
  <c r="BX11" i="54"/>
  <c r="FL10" i="54"/>
  <c r="FK10" i="54"/>
  <c r="FJ10" i="54"/>
  <c r="FI10" i="54"/>
  <c r="FH10" i="54"/>
  <c r="FG10" i="54"/>
  <c r="FF10" i="54"/>
  <c r="FE10" i="54"/>
  <c r="FD10" i="54"/>
  <c r="EZ10" i="54"/>
  <c r="EY10" i="54"/>
  <c r="EX10" i="54"/>
  <c r="EW10" i="54"/>
  <c r="EV10" i="54"/>
  <c r="EU10" i="54"/>
  <c r="ET10" i="54"/>
  <c r="ES10" i="54"/>
  <c r="ER10" i="54"/>
  <c r="EF10" i="54"/>
  <c r="DT10" i="54"/>
  <c r="DH10" i="54"/>
  <c r="CV10" i="54"/>
  <c r="CJ10" i="54"/>
  <c r="BX10" i="54"/>
  <c r="FL9" i="54"/>
  <c r="FK9" i="54"/>
  <c r="FJ9" i="54"/>
  <c r="FI9" i="54"/>
  <c r="FH9" i="54"/>
  <c r="FG9" i="54"/>
  <c r="FF9" i="54"/>
  <c r="FE9" i="54"/>
  <c r="FD9" i="54"/>
  <c r="EZ9" i="54"/>
  <c r="EY9" i="54"/>
  <c r="EX9" i="54"/>
  <c r="EW9" i="54"/>
  <c r="EV9" i="54"/>
  <c r="EU9" i="54"/>
  <c r="ET9" i="54"/>
  <c r="ES9" i="54"/>
  <c r="ER9" i="54"/>
  <c r="EF9" i="54"/>
  <c r="DT9" i="54"/>
  <c r="DH9" i="54"/>
  <c r="CV9" i="54"/>
  <c r="CJ9" i="54"/>
  <c r="BX9" i="54"/>
  <c r="FL8" i="54"/>
  <c r="FK8" i="54"/>
  <c r="FJ8" i="54"/>
  <c r="FI8" i="54"/>
  <c r="FH8" i="54"/>
  <c r="FG8" i="54"/>
  <c r="FF8" i="54"/>
  <c r="FE8" i="54"/>
  <c r="FD8" i="54"/>
  <c r="EZ8" i="54"/>
  <c r="EY8" i="54"/>
  <c r="EX8" i="54"/>
  <c r="EW8" i="54"/>
  <c r="EV8" i="54"/>
  <c r="EU8" i="54"/>
  <c r="ET8" i="54"/>
  <c r="ES8" i="54"/>
  <c r="ER8" i="54"/>
  <c r="EF8" i="54"/>
  <c r="DT8" i="54"/>
  <c r="DH8" i="54"/>
  <c r="CV8" i="54"/>
  <c r="CJ8" i="54"/>
  <c r="BX8" i="54"/>
  <c r="FD7" i="54"/>
  <c r="ER7" i="54"/>
  <c r="EF7" i="54"/>
  <c r="DT7" i="54"/>
  <c r="DH7" i="54"/>
  <c r="CV7" i="54"/>
  <c r="CJ7" i="54"/>
  <c r="BX7" i="54"/>
  <c r="FC4" i="54"/>
  <c r="EQ4" i="54"/>
  <c r="EE4" i="54"/>
  <c r="DS4" i="54"/>
  <c r="DG4" i="54"/>
  <c r="CU4" i="54"/>
  <c r="CI4" i="54"/>
  <c r="BW4" i="54"/>
  <c r="FC2" i="54"/>
  <c r="DM52" i="33"/>
  <c r="DN52" i="33"/>
  <c r="DM53" i="33"/>
  <c r="DN53" i="33"/>
  <c r="DM54" i="33"/>
  <c r="DN54" i="33"/>
  <c r="DM55" i="33"/>
  <c r="DN55" i="33"/>
  <c r="DM56" i="33"/>
  <c r="DN56" i="33"/>
  <c r="DM57" i="33"/>
  <c r="DN57" i="33"/>
  <c r="DM58" i="33"/>
  <c r="DN58" i="33"/>
  <c r="DM59" i="33"/>
  <c r="DN59" i="33"/>
  <c r="DM60" i="33"/>
  <c r="DN60" i="33"/>
  <c r="DM61" i="33"/>
  <c r="DN61" i="33"/>
  <c r="DM62" i="33"/>
  <c r="DN62" i="33"/>
  <c r="DM63" i="33"/>
  <c r="DN63" i="33"/>
  <c r="DM64" i="33"/>
  <c r="DN64" i="33"/>
  <c r="CX52" i="33"/>
  <c r="CY52" i="33"/>
  <c r="CX53" i="33"/>
  <c r="CY53" i="33"/>
  <c r="CX54" i="33"/>
  <c r="CY54" i="33"/>
  <c r="CX55" i="33"/>
  <c r="CY55" i="33"/>
  <c r="CX56" i="33"/>
  <c r="CY56" i="33"/>
  <c r="CX57" i="33"/>
  <c r="CY57" i="33"/>
  <c r="CX58" i="33"/>
  <c r="CY58" i="33"/>
  <c r="CX59" i="33"/>
  <c r="CY59" i="33"/>
  <c r="CX60" i="33"/>
  <c r="CY60" i="33"/>
  <c r="CX61" i="33"/>
  <c r="CY61" i="33"/>
  <c r="CX62" i="33"/>
  <c r="CY62" i="33"/>
  <c r="CX63" i="33"/>
  <c r="CY63" i="33"/>
  <c r="CX64" i="33"/>
  <c r="CY64" i="33"/>
  <c r="CX30" i="33"/>
  <c r="CY30" i="33"/>
  <c r="CX31" i="33"/>
  <c r="CY31" i="33"/>
  <c r="CX32" i="33"/>
  <c r="CY32" i="33"/>
  <c r="CX33" i="33"/>
  <c r="CY33" i="33"/>
  <c r="CX34" i="33"/>
  <c r="CY34" i="33"/>
  <c r="CX35" i="33"/>
  <c r="CY35" i="33"/>
  <c r="CX36" i="33"/>
  <c r="CY36" i="33"/>
  <c r="CX37" i="33"/>
  <c r="CY37" i="33"/>
  <c r="CX38" i="33"/>
  <c r="CY38" i="33"/>
  <c r="CX39" i="33"/>
  <c r="CY39" i="33"/>
  <c r="CX40" i="33"/>
  <c r="CY40" i="33"/>
  <c r="CX41" i="33"/>
  <c r="CY41" i="33"/>
  <c r="CX42" i="33"/>
  <c r="CY42" i="33"/>
  <c r="DM30" i="33"/>
  <c r="DN30" i="33"/>
  <c r="DM31" i="33"/>
  <c r="DN31" i="33"/>
  <c r="DM32" i="33"/>
  <c r="DN32" i="33"/>
  <c r="DM33" i="33"/>
  <c r="DN33" i="33"/>
  <c r="DM34" i="33"/>
  <c r="DN34" i="33"/>
  <c r="DM35" i="33"/>
  <c r="DN35" i="33"/>
  <c r="DM36" i="33"/>
  <c r="DN36" i="33"/>
  <c r="DM37" i="33"/>
  <c r="DN37" i="33"/>
  <c r="DM38" i="33"/>
  <c r="DN38" i="33"/>
  <c r="DM39" i="33"/>
  <c r="DN39" i="33"/>
  <c r="DM40" i="33"/>
  <c r="DN40" i="33"/>
  <c r="DM41" i="33"/>
  <c r="DN41" i="33"/>
  <c r="DM42" i="33"/>
  <c r="DN42" i="33"/>
  <c r="DM8" i="33"/>
  <c r="DN8" i="33"/>
  <c r="DM9" i="33"/>
  <c r="DN9" i="33"/>
  <c r="DM10" i="33"/>
  <c r="DN10" i="33"/>
  <c r="DM11" i="33"/>
  <c r="DN11" i="33"/>
  <c r="DM12" i="33"/>
  <c r="DN12" i="33"/>
  <c r="DM13" i="33"/>
  <c r="DN13" i="33"/>
  <c r="DM14" i="33"/>
  <c r="DN14" i="33"/>
  <c r="DM15" i="33"/>
  <c r="DN15" i="33"/>
  <c r="DM16" i="33"/>
  <c r="DN16" i="33"/>
  <c r="DM17" i="33"/>
  <c r="DN17" i="33"/>
  <c r="DM18" i="33"/>
  <c r="DN18" i="33"/>
  <c r="DM19" i="33"/>
  <c r="DN19" i="33"/>
  <c r="DM20" i="33"/>
  <c r="DN20" i="33"/>
  <c r="CX8" i="33"/>
  <c r="CY8" i="33"/>
  <c r="CX9" i="33"/>
  <c r="CY9" i="33"/>
  <c r="CX10" i="33"/>
  <c r="CY10" i="33"/>
  <c r="CX11" i="33"/>
  <c r="CY11" i="33"/>
  <c r="CX12" i="33"/>
  <c r="CY12" i="33"/>
  <c r="CX13" i="33"/>
  <c r="CY13" i="33"/>
  <c r="CX14" i="33"/>
  <c r="CY14" i="33"/>
  <c r="CX15" i="33"/>
  <c r="CY15" i="33"/>
  <c r="CX16" i="33"/>
  <c r="CY16" i="33"/>
  <c r="CX17" i="33"/>
  <c r="CY17" i="33"/>
  <c r="CX18" i="33"/>
  <c r="CY18" i="33"/>
  <c r="CX19" i="33"/>
  <c r="CY19" i="33"/>
  <c r="CX20" i="33"/>
  <c r="CY20" i="33"/>
  <c r="GN65" i="50"/>
  <c r="FY65" i="50"/>
  <c r="FJ65" i="50"/>
  <c r="EU65" i="50"/>
  <c r="EF65" i="50"/>
  <c r="DQ65" i="50"/>
  <c r="DB65" i="50"/>
  <c r="CM65" i="50"/>
  <c r="GW64" i="50"/>
  <c r="GV64" i="50"/>
  <c r="GU64" i="50"/>
  <c r="GT64" i="50"/>
  <c r="GS64" i="50"/>
  <c r="GR64" i="50"/>
  <c r="GQ64" i="50"/>
  <c r="GP64" i="50"/>
  <c r="GO64" i="50"/>
  <c r="GN64" i="50"/>
  <c r="GH64" i="50"/>
  <c r="GG64" i="50"/>
  <c r="GF64" i="50"/>
  <c r="GE64" i="50"/>
  <c r="GD64" i="50"/>
  <c r="GC64" i="50"/>
  <c r="GB64" i="50"/>
  <c r="GA64" i="50"/>
  <c r="FZ64" i="50"/>
  <c r="FY64" i="50"/>
  <c r="FJ64" i="50"/>
  <c r="EU64" i="50"/>
  <c r="EF64" i="50"/>
  <c r="DQ64" i="50"/>
  <c r="DB64" i="50"/>
  <c r="CM64" i="50"/>
  <c r="GW63" i="50"/>
  <c r="GV63" i="50"/>
  <c r="GU63" i="50"/>
  <c r="GT63" i="50"/>
  <c r="GS63" i="50"/>
  <c r="GR63" i="50"/>
  <c r="GQ63" i="50"/>
  <c r="GP63" i="50"/>
  <c r="GO63" i="50"/>
  <c r="GN63" i="50"/>
  <c r="GH63" i="50"/>
  <c r="GG63" i="50"/>
  <c r="GF63" i="50"/>
  <c r="GE63" i="50"/>
  <c r="GD63" i="50"/>
  <c r="GC63" i="50"/>
  <c r="GB63" i="50"/>
  <c r="GA63" i="50"/>
  <c r="FZ63" i="50"/>
  <c r="FY63" i="50"/>
  <c r="FJ63" i="50"/>
  <c r="EU63" i="50"/>
  <c r="EF63" i="50"/>
  <c r="DQ63" i="50"/>
  <c r="DB63" i="50"/>
  <c r="CM63" i="50"/>
  <c r="GW62" i="50"/>
  <c r="GV62" i="50"/>
  <c r="GU62" i="50"/>
  <c r="GT62" i="50"/>
  <c r="GS62" i="50"/>
  <c r="GR62" i="50"/>
  <c r="GQ62" i="50"/>
  <c r="GP62" i="50"/>
  <c r="GO62" i="50"/>
  <c r="GN62" i="50"/>
  <c r="GH62" i="50"/>
  <c r="GG62" i="50"/>
  <c r="GF62" i="50"/>
  <c r="GE62" i="50"/>
  <c r="GD62" i="50"/>
  <c r="GC62" i="50"/>
  <c r="GB62" i="50"/>
  <c r="GA62" i="50"/>
  <c r="FZ62" i="50"/>
  <c r="FY62" i="50"/>
  <c r="FJ62" i="50"/>
  <c r="EU62" i="50"/>
  <c r="EF62" i="50"/>
  <c r="DQ62" i="50"/>
  <c r="DB62" i="50"/>
  <c r="CM62" i="50"/>
  <c r="GX61" i="50"/>
  <c r="GW61" i="50"/>
  <c r="GV61" i="50"/>
  <c r="GU61" i="50"/>
  <c r="GT61" i="50"/>
  <c r="GS61" i="50"/>
  <c r="GR61" i="50"/>
  <c r="GQ61" i="50"/>
  <c r="GP61" i="50"/>
  <c r="GO61" i="50"/>
  <c r="GN61" i="50"/>
  <c r="GI61" i="50"/>
  <c r="GH61" i="50"/>
  <c r="GG61" i="50"/>
  <c r="GF61" i="50"/>
  <c r="GE61" i="50"/>
  <c r="GD61" i="50"/>
  <c r="GC61" i="50"/>
  <c r="GB61" i="50"/>
  <c r="GA61" i="50"/>
  <c r="FZ61" i="50"/>
  <c r="FY61" i="50"/>
  <c r="FJ61" i="50"/>
  <c r="EU61" i="50"/>
  <c r="EF61" i="50"/>
  <c r="DQ61" i="50"/>
  <c r="DB61" i="50"/>
  <c r="CM61" i="50"/>
  <c r="GX60" i="50"/>
  <c r="GW60" i="50"/>
  <c r="GV60" i="50"/>
  <c r="GU60" i="50"/>
  <c r="GT60" i="50"/>
  <c r="GS60" i="50"/>
  <c r="GR60" i="50"/>
  <c r="GQ60" i="50"/>
  <c r="GP60" i="50"/>
  <c r="GO60" i="50"/>
  <c r="GN60" i="50"/>
  <c r="GI60" i="50"/>
  <c r="GH60" i="50"/>
  <c r="GG60" i="50"/>
  <c r="GF60" i="50"/>
  <c r="GE60" i="50"/>
  <c r="GD60" i="50"/>
  <c r="GC60" i="50"/>
  <c r="GB60" i="50"/>
  <c r="GA60" i="50"/>
  <c r="FZ60" i="50"/>
  <c r="FY60" i="50"/>
  <c r="FJ60" i="50"/>
  <c r="EU60" i="50"/>
  <c r="EF60" i="50"/>
  <c r="DQ60" i="50"/>
  <c r="DB60" i="50"/>
  <c r="CM60" i="50"/>
  <c r="GX59" i="50"/>
  <c r="GW59" i="50"/>
  <c r="GV59" i="50"/>
  <c r="GU59" i="50"/>
  <c r="GT59" i="50"/>
  <c r="GS59" i="50"/>
  <c r="GR59" i="50"/>
  <c r="GQ59" i="50"/>
  <c r="GP59" i="50"/>
  <c r="GO59" i="50"/>
  <c r="GN59" i="50"/>
  <c r="GI59" i="50"/>
  <c r="GH59" i="50"/>
  <c r="GG59" i="50"/>
  <c r="GF59" i="50"/>
  <c r="GE59" i="50"/>
  <c r="GD59" i="50"/>
  <c r="GC59" i="50"/>
  <c r="GB59" i="50"/>
  <c r="GA59" i="50"/>
  <c r="FZ59" i="50"/>
  <c r="FY59" i="50"/>
  <c r="FJ59" i="50"/>
  <c r="EU59" i="50"/>
  <c r="EF59" i="50"/>
  <c r="DQ59" i="50"/>
  <c r="DB59" i="50"/>
  <c r="CM59" i="50"/>
  <c r="GX58" i="50"/>
  <c r="GW58" i="50"/>
  <c r="GV58" i="50"/>
  <c r="GU58" i="50"/>
  <c r="GT58" i="50"/>
  <c r="GS58" i="50"/>
  <c r="GR58" i="50"/>
  <c r="GQ58" i="50"/>
  <c r="GP58" i="50"/>
  <c r="GO58" i="50"/>
  <c r="GN58" i="50"/>
  <c r="GI58" i="50"/>
  <c r="GH58" i="50"/>
  <c r="GG58" i="50"/>
  <c r="GF58" i="50"/>
  <c r="GE58" i="50"/>
  <c r="GD58" i="50"/>
  <c r="GC58" i="50"/>
  <c r="GB58" i="50"/>
  <c r="GA58" i="50"/>
  <c r="FZ58" i="50"/>
  <c r="FY58" i="50"/>
  <c r="FJ58" i="50"/>
  <c r="EU58" i="50"/>
  <c r="EF58" i="50"/>
  <c r="DQ58" i="50"/>
  <c r="DB58" i="50"/>
  <c r="CM58" i="50"/>
  <c r="GX57" i="50"/>
  <c r="GW57" i="50"/>
  <c r="GV57" i="50"/>
  <c r="GU57" i="50"/>
  <c r="GT57" i="50"/>
  <c r="GS57" i="50"/>
  <c r="GR57" i="50"/>
  <c r="GQ57" i="50"/>
  <c r="GP57" i="50"/>
  <c r="GO57" i="50"/>
  <c r="GN57" i="50"/>
  <c r="GI57" i="50"/>
  <c r="GH57" i="50"/>
  <c r="GG57" i="50"/>
  <c r="GF57" i="50"/>
  <c r="GE57" i="50"/>
  <c r="GD57" i="50"/>
  <c r="GC57" i="50"/>
  <c r="GB57" i="50"/>
  <c r="GA57" i="50"/>
  <c r="FZ57" i="50"/>
  <c r="FY57" i="50"/>
  <c r="FJ57" i="50"/>
  <c r="EU57" i="50"/>
  <c r="EF57" i="50"/>
  <c r="DQ57" i="50"/>
  <c r="DB57" i="50"/>
  <c r="CM57" i="50"/>
  <c r="GY56" i="50"/>
  <c r="GX56" i="50"/>
  <c r="GW56" i="50"/>
  <c r="GV56" i="50"/>
  <c r="GU56" i="50"/>
  <c r="GT56" i="50"/>
  <c r="GS56" i="50"/>
  <c r="GR56" i="50"/>
  <c r="GQ56" i="50"/>
  <c r="GP56" i="50"/>
  <c r="GO56" i="50"/>
  <c r="GN56" i="50"/>
  <c r="GJ56" i="50"/>
  <c r="GI56" i="50"/>
  <c r="GH56" i="50"/>
  <c r="GG56" i="50"/>
  <c r="GF56" i="50"/>
  <c r="GE56" i="50"/>
  <c r="GD56" i="50"/>
  <c r="GC56" i="50"/>
  <c r="GB56" i="50"/>
  <c r="GA56" i="50"/>
  <c r="FZ56" i="50"/>
  <c r="FY56" i="50"/>
  <c r="FJ56" i="50"/>
  <c r="EU56" i="50"/>
  <c r="EF56" i="50"/>
  <c r="DQ56" i="50"/>
  <c r="DB56" i="50"/>
  <c r="CM56" i="50"/>
  <c r="GY55" i="50"/>
  <c r="GX55" i="50"/>
  <c r="GW55" i="50"/>
  <c r="GV55" i="50"/>
  <c r="GU55" i="50"/>
  <c r="GT55" i="50"/>
  <c r="GS55" i="50"/>
  <c r="GR55" i="50"/>
  <c r="GQ55" i="50"/>
  <c r="GP55" i="50"/>
  <c r="GO55" i="50"/>
  <c r="GN55" i="50"/>
  <c r="GJ55" i="50"/>
  <c r="GI55" i="50"/>
  <c r="GH55" i="50"/>
  <c r="GG55" i="50"/>
  <c r="GF55" i="50"/>
  <c r="GE55" i="50"/>
  <c r="GD55" i="50"/>
  <c r="GC55" i="50"/>
  <c r="GB55" i="50"/>
  <c r="GA55" i="50"/>
  <c r="FZ55" i="50"/>
  <c r="FY55" i="50"/>
  <c r="FJ55" i="50"/>
  <c r="EU55" i="50"/>
  <c r="EF55" i="50"/>
  <c r="DQ55" i="50"/>
  <c r="DB55" i="50"/>
  <c r="CM55" i="50"/>
  <c r="GY54" i="50"/>
  <c r="GX54" i="50"/>
  <c r="GW54" i="50"/>
  <c r="GV54" i="50"/>
  <c r="GU54" i="50"/>
  <c r="GT54" i="50"/>
  <c r="GS54" i="50"/>
  <c r="GR54" i="50"/>
  <c r="GQ54" i="50"/>
  <c r="GP54" i="50"/>
  <c r="GO54" i="50"/>
  <c r="GN54" i="50"/>
  <c r="GJ54" i="50"/>
  <c r="GI54" i="50"/>
  <c r="GH54" i="50"/>
  <c r="GG54" i="50"/>
  <c r="GF54" i="50"/>
  <c r="GE54" i="50"/>
  <c r="GD54" i="50"/>
  <c r="GC54" i="50"/>
  <c r="GB54" i="50"/>
  <c r="GA54" i="50"/>
  <c r="FZ54" i="50"/>
  <c r="FY54" i="50"/>
  <c r="FJ54" i="50"/>
  <c r="EU54" i="50"/>
  <c r="EF54" i="50"/>
  <c r="DQ54" i="50"/>
  <c r="DB54" i="50"/>
  <c r="CM54" i="50"/>
  <c r="GY53" i="50"/>
  <c r="GX53" i="50"/>
  <c r="GW53" i="50"/>
  <c r="GV53" i="50"/>
  <c r="GU53" i="50"/>
  <c r="GT53" i="50"/>
  <c r="GS53" i="50"/>
  <c r="GR53" i="50"/>
  <c r="GQ53" i="50"/>
  <c r="GP53" i="50"/>
  <c r="GO53" i="50"/>
  <c r="GN53" i="50"/>
  <c r="GJ53" i="50"/>
  <c r="GI53" i="50"/>
  <c r="GH53" i="50"/>
  <c r="GG53" i="50"/>
  <c r="GF53" i="50"/>
  <c r="GE53" i="50"/>
  <c r="GD53" i="50"/>
  <c r="GC53" i="50"/>
  <c r="GB53" i="50"/>
  <c r="GA53" i="50"/>
  <c r="FZ53" i="50"/>
  <c r="FY53" i="50"/>
  <c r="FJ53" i="50"/>
  <c r="EU53" i="50"/>
  <c r="EF53" i="50"/>
  <c r="DQ53" i="50"/>
  <c r="DB53" i="50"/>
  <c r="CM53" i="50"/>
  <c r="GY52" i="50"/>
  <c r="GX52" i="50"/>
  <c r="GW52" i="50"/>
  <c r="GV52" i="50"/>
  <c r="GU52" i="50"/>
  <c r="GT52" i="50"/>
  <c r="GS52" i="50"/>
  <c r="GR52" i="50"/>
  <c r="GQ52" i="50"/>
  <c r="GP52" i="50"/>
  <c r="GO52" i="50"/>
  <c r="GN52" i="50"/>
  <c r="GJ52" i="50"/>
  <c r="GI52" i="50"/>
  <c r="GH52" i="50"/>
  <c r="GG52" i="50"/>
  <c r="GF52" i="50"/>
  <c r="GE52" i="50"/>
  <c r="GD52" i="50"/>
  <c r="GC52" i="50"/>
  <c r="GB52" i="50"/>
  <c r="GA52" i="50"/>
  <c r="FZ52" i="50"/>
  <c r="FY52" i="50"/>
  <c r="FJ52" i="50"/>
  <c r="EU52" i="50"/>
  <c r="EF52" i="50"/>
  <c r="DQ52" i="50"/>
  <c r="DB52" i="50"/>
  <c r="CM52" i="50"/>
  <c r="GN51" i="50"/>
  <c r="FY51" i="50"/>
  <c r="FJ51" i="50"/>
  <c r="EU51" i="50"/>
  <c r="EF51" i="50"/>
  <c r="DQ51" i="50"/>
  <c r="DB51" i="50"/>
  <c r="CM51" i="50"/>
  <c r="GM48" i="50"/>
  <c r="FX48" i="50"/>
  <c r="FI48" i="50"/>
  <c r="ET48" i="50"/>
  <c r="EE48" i="50"/>
  <c r="DP48" i="50"/>
  <c r="DA48" i="50"/>
  <c r="CL48" i="50"/>
  <c r="GM46" i="50"/>
  <c r="FX46" i="50"/>
  <c r="FI46" i="50"/>
  <c r="ET46" i="50"/>
  <c r="EE46" i="50"/>
  <c r="DP46" i="50"/>
  <c r="DA46" i="50"/>
  <c r="CL46" i="50"/>
  <c r="GN43" i="50"/>
  <c r="FY43" i="50"/>
  <c r="FJ43" i="50"/>
  <c r="EU43" i="50"/>
  <c r="EF43" i="50"/>
  <c r="DQ43" i="50"/>
  <c r="DB43" i="50"/>
  <c r="CM43" i="50"/>
  <c r="GW42" i="50"/>
  <c r="GV42" i="50"/>
  <c r="GU42" i="50"/>
  <c r="GT42" i="50"/>
  <c r="GS42" i="50"/>
  <c r="GR42" i="50"/>
  <c r="GQ42" i="50"/>
  <c r="GP42" i="50"/>
  <c r="GO42" i="50"/>
  <c r="GN42" i="50"/>
  <c r="GH42" i="50"/>
  <c r="GG42" i="50"/>
  <c r="GF42" i="50"/>
  <c r="GE42" i="50"/>
  <c r="GD42" i="50"/>
  <c r="GC42" i="50"/>
  <c r="GB42" i="50"/>
  <c r="GA42" i="50"/>
  <c r="FZ42" i="50"/>
  <c r="FY42" i="50"/>
  <c r="FJ42" i="50"/>
  <c r="EU42" i="50"/>
  <c r="EF42" i="50"/>
  <c r="DQ42" i="50"/>
  <c r="DB42" i="50"/>
  <c r="CM42" i="50"/>
  <c r="GW41" i="50"/>
  <c r="GV41" i="50"/>
  <c r="GU41" i="50"/>
  <c r="GT41" i="50"/>
  <c r="GS41" i="50"/>
  <c r="GR41" i="50"/>
  <c r="GQ41" i="50"/>
  <c r="GP41" i="50"/>
  <c r="GO41" i="50"/>
  <c r="GN41" i="50"/>
  <c r="GH41" i="50"/>
  <c r="GG41" i="50"/>
  <c r="GF41" i="50"/>
  <c r="GE41" i="50"/>
  <c r="GD41" i="50"/>
  <c r="GC41" i="50"/>
  <c r="GB41" i="50"/>
  <c r="GA41" i="50"/>
  <c r="FZ41" i="50"/>
  <c r="FY41" i="50"/>
  <c r="FJ41" i="50"/>
  <c r="EU41" i="50"/>
  <c r="EF41" i="50"/>
  <c r="DQ41" i="50"/>
  <c r="DB41" i="50"/>
  <c r="CM41" i="50"/>
  <c r="GW40" i="50"/>
  <c r="GV40" i="50"/>
  <c r="GU40" i="50"/>
  <c r="GT40" i="50"/>
  <c r="GS40" i="50"/>
  <c r="GR40" i="50"/>
  <c r="GQ40" i="50"/>
  <c r="GP40" i="50"/>
  <c r="GO40" i="50"/>
  <c r="GN40" i="50"/>
  <c r="GH40" i="50"/>
  <c r="GG40" i="50"/>
  <c r="GF40" i="50"/>
  <c r="GE40" i="50"/>
  <c r="GD40" i="50"/>
  <c r="GC40" i="50"/>
  <c r="GB40" i="50"/>
  <c r="GA40" i="50"/>
  <c r="FZ40" i="50"/>
  <c r="FY40" i="50"/>
  <c r="FJ40" i="50"/>
  <c r="EU40" i="50"/>
  <c r="EF40" i="50"/>
  <c r="DQ40" i="50"/>
  <c r="DB40" i="50"/>
  <c r="CM40" i="50"/>
  <c r="GX39" i="50"/>
  <c r="GW39" i="50"/>
  <c r="GV39" i="50"/>
  <c r="GU39" i="50"/>
  <c r="GT39" i="50"/>
  <c r="GS39" i="50"/>
  <c r="GR39" i="50"/>
  <c r="GQ39" i="50"/>
  <c r="GP39" i="50"/>
  <c r="GO39" i="50"/>
  <c r="GN39" i="50"/>
  <c r="GI39" i="50"/>
  <c r="GH39" i="50"/>
  <c r="GG39" i="50"/>
  <c r="GF39" i="50"/>
  <c r="GE39" i="50"/>
  <c r="GD39" i="50"/>
  <c r="GC39" i="50"/>
  <c r="GB39" i="50"/>
  <c r="GA39" i="50"/>
  <c r="FZ39" i="50"/>
  <c r="FY39" i="50"/>
  <c r="FJ39" i="50"/>
  <c r="EU39" i="50"/>
  <c r="EF39" i="50"/>
  <c r="DQ39" i="50"/>
  <c r="DB39" i="50"/>
  <c r="CM39" i="50"/>
  <c r="GX38" i="50"/>
  <c r="GW38" i="50"/>
  <c r="GV38" i="50"/>
  <c r="GU38" i="50"/>
  <c r="GT38" i="50"/>
  <c r="GS38" i="50"/>
  <c r="GR38" i="50"/>
  <c r="GQ38" i="50"/>
  <c r="GP38" i="50"/>
  <c r="GO38" i="50"/>
  <c r="GN38" i="50"/>
  <c r="GI38" i="50"/>
  <c r="GH38" i="50"/>
  <c r="GG38" i="50"/>
  <c r="GF38" i="50"/>
  <c r="GE38" i="50"/>
  <c r="GD38" i="50"/>
  <c r="GC38" i="50"/>
  <c r="GB38" i="50"/>
  <c r="GA38" i="50"/>
  <c r="FZ38" i="50"/>
  <c r="FY38" i="50"/>
  <c r="FJ38" i="50"/>
  <c r="EU38" i="50"/>
  <c r="EF38" i="50"/>
  <c r="DQ38" i="50"/>
  <c r="DB38" i="50"/>
  <c r="CM38" i="50"/>
  <c r="GX37" i="50"/>
  <c r="GW37" i="50"/>
  <c r="GV37" i="50"/>
  <c r="GU37" i="50"/>
  <c r="GT37" i="50"/>
  <c r="GS37" i="50"/>
  <c r="GR37" i="50"/>
  <c r="GQ37" i="50"/>
  <c r="GP37" i="50"/>
  <c r="GO37" i="50"/>
  <c r="GN37" i="50"/>
  <c r="GI37" i="50"/>
  <c r="GH37" i="50"/>
  <c r="GG37" i="50"/>
  <c r="GF37" i="50"/>
  <c r="GE37" i="50"/>
  <c r="GD37" i="50"/>
  <c r="GC37" i="50"/>
  <c r="GB37" i="50"/>
  <c r="GA37" i="50"/>
  <c r="FZ37" i="50"/>
  <c r="FY37" i="50"/>
  <c r="FJ37" i="50"/>
  <c r="EU37" i="50"/>
  <c r="EF37" i="50"/>
  <c r="DQ37" i="50"/>
  <c r="DB37" i="50"/>
  <c r="CM37" i="50"/>
  <c r="GX36" i="50"/>
  <c r="GW36" i="50"/>
  <c r="GV36" i="50"/>
  <c r="GU36" i="50"/>
  <c r="GT36" i="50"/>
  <c r="GS36" i="50"/>
  <c r="GR36" i="50"/>
  <c r="GQ36" i="50"/>
  <c r="GP36" i="50"/>
  <c r="GO36" i="50"/>
  <c r="GN36" i="50"/>
  <c r="GI36" i="50"/>
  <c r="GH36" i="50"/>
  <c r="GG36" i="50"/>
  <c r="GF36" i="50"/>
  <c r="GE36" i="50"/>
  <c r="GD36" i="50"/>
  <c r="GC36" i="50"/>
  <c r="GB36" i="50"/>
  <c r="GA36" i="50"/>
  <c r="FZ36" i="50"/>
  <c r="FY36" i="50"/>
  <c r="FJ36" i="50"/>
  <c r="EU36" i="50"/>
  <c r="EF36" i="50"/>
  <c r="DQ36" i="50"/>
  <c r="DB36" i="50"/>
  <c r="CM36" i="50"/>
  <c r="GX35" i="50"/>
  <c r="GW35" i="50"/>
  <c r="GV35" i="50"/>
  <c r="GU35" i="50"/>
  <c r="GT35" i="50"/>
  <c r="GS35" i="50"/>
  <c r="GR35" i="50"/>
  <c r="GQ35" i="50"/>
  <c r="GP35" i="50"/>
  <c r="GO35" i="50"/>
  <c r="GN35" i="50"/>
  <c r="GI35" i="50"/>
  <c r="GH35" i="50"/>
  <c r="GG35" i="50"/>
  <c r="GF35" i="50"/>
  <c r="GE35" i="50"/>
  <c r="GD35" i="50"/>
  <c r="GC35" i="50"/>
  <c r="GB35" i="50"/>
  <c r="GA35" i="50"/>
  <c r="FZ35" i="50"/>
  <c r="FY35" i="50"/>
  <c r="FJ35" i="50"/>
  <c r="EU35" i="50"/>
  <c r="EF35" i="50"/>
  <c r="DQ35" i="50"/>
  <c r="DB35" i="50"/>
  <c r="CM35" i="50"/>
  <c r="GY34" i="50"/>
  <c r="GX34" i="50"/>
  <c r="GW34" i="50"/>
  <c r="GV34" i="50"/>
  <c r="GU34" i="50"/>
  <c r="GT34" i="50"/>
  <c r="GS34" i="50"/>
  <c r="GR34" i="50"/>
  <c r="GQ34" i="50"/>
  <c r="GP34" i="50"/>
  <c r="GO34" i="50"/>
  <c r="GN34" i="50"/>
  <c r="GJ34" i="50"/>
  <c r="GI34" i="50"/>
  <c r="GH34" i="50"/>
  <c r="GG34" i="50"/>
  <c r="GF34" i="50"/>
  <c r="GE34" i="50"/>
  <c r="GD34" i="50"/>
  <c r="GC34" i="50"/>
  <c r="GB34" i="50"/>
  <c r="GA34" i="50"/>
  <c r="FZ34" i="50"/>
  <c r="FY34" i="50"/>
  <c r="FJ34" i="50"/>
  <c r="EU34" i="50"/>
  <c r="EF34" i="50"/>
  <c r="DQ34" i="50"/>
  <c r="DB34" i="50"/>
  <c r="CM34" i="50"/>
  <c r="GY33" i="50"/>
  <c r="GX33" i="50"/>
  <c r="GW33" i="50"/>
  <c r="GV33" i="50"/>
  <c r="GU33" i="50"/>
  <c r="GT33" i="50"/>
  <c r="GS33" i="50"/>
  <c r="GR33" i="50"/>
  <c r="GQ33" i="50"/>
  <c r="GP33" i="50"/>
  <c r="GO33" i="50"/>
  <c r="GN33" i="50"/>
  <c r="GJ33" i="50"/>
  <c r="GI33" i="50"/>
  <c r="GH33" i="50"/>
  <c r="GG33" i="50"/>
  <c r="GF33" i="50"/>
  <c r="GE33" i="50"/>
  <c r="GD33" i="50"/>
  <c r="GC33" i="50"/>
  <c r="GB33" i="50"/>
  <c r="GA33" i="50"/>
  <c r="FZ33" i="50"/>
  <c r="FY33" i="50"/>
  <c r="FJ33" i="50"/>
  <c r="EU33" i="50"/>
  <c r="EF33" i="50"/>
  <c r="DQ33" i="50"/>
  <c r="DB33" i="50"/>
  <c r="CM33" i="50"/>
  <c r="GY32" i="50"/>
  <c r="GX32" i="50"/>
  <c r="GW32" i="50"/>
  <c r="GV32" i="50"/>
  <c r="GU32" i="50"/>
  <c r="GT32" i="50"/>
  <c r="GS32" i="50"/>
  <c r="GR32" i="50"/>
  <c r="GQ32" i="50"/>
  <c r="GP32" i="50"/>
  <c r="GO32" i="50"/>
  <c r="GN32" i="50"/>
  <c r="GJ32" i="50"/>
  <c r="GI32" i="50"/>
  <c r="GH32" i="50"/>
  <c r="GG32" i="50"/>
  <c r="GF32" i="50"/>
  <c r="GE32" i="50"/>
  <c r="GD32" i="50"/>
  <c r="GC32" i="50"/>
  <c r="GB32" i="50"/>
  <c r="GA32" i="50"/>
  <c r="FZ32" i="50"/>
  <c r="FY32" i="50"/>
  <c r="FJ32" i="50"/>
  <c r="EU32" i="50"/>
  <c r="EF32" i="50"/>
  <c r="DQ32" i="50"/>
  <c r="DB32" i="50"/>
  <c r="CM32" i="50"/>
  <c r="GY31" i="50"/>
  <c r="GX31" i="50"/>
  <c r="GW31" i="50"/>
  <c r="GV31" i="50"/>
  <c r="GU31" i="50"/>
  <c r="GT31" i="50"/>
  <c r="GS31" i="50"/>
  <c r="GR31" i="50"/>
  <c r="GQ31" i="50"/>
  <c r="GP31" i="50"/>
  <c r="GO31" i="50"/>
  <c r="GN31" i="50"/>
  <c r="GJ31" i="50"/>
  <c r="GI31" i="50"/>
  <c r="GH31" i="50"/>
  <c r="GG31" i="50"/>
  <c r="GF31" i="50"/>
  <c r="GE31" i="50"/>
  <c r="GD31" i="50"/>
  <c r="GC31" i="50"/>
  <c r="GB31" i="50"/>
  <c r="GA31" i="50"/>
  <c r="FZ31" i="50"/>
  <c r="FY31" i="50"/>
  <c r="FJ31" i="50"/>
  <c r="EU31" i="50"/>
  <c r="EF31" i="50"/>
  <c r="DQ31" i="50"/>
  <c r="DB31" i="50"/>
  <c r="CM31" i="50"/>
  <c r="GY30" i="50"/>
  <c r="GX30" i="50"/>
  <c r="GW30" i="50"/>
  <c r="GV30" i="50"/>
  <c r="GU30" i="50"/>
  <c r="GT30" i="50"/>
  <c r="GS30" i="50"/>
  <c r="GR30" i="50"/>
  <c r="GQ30" i="50"/>
  <c r="GP30" i="50"/>
  <c r="GO30" i="50"/>
  <c r="GN30" i="50"/>
  <c r="GJ30" i="50"/>
  <c r="GI30" i="50"/>
  <c r="GH30" i="50"/>
  <c r="GG30" i="50"/>
  <c r="GF30" i="50"/>
  <c r="GE30" i="50"/>
  <c r="GD30" i="50"/>
  <c r="GC30" i="50"/>
  <c r="GB30" i="50"/>
  <c r="GA30" i="50"/>
  <c r="FZ30" i="50"/>
  <c r="FY30" i="50"/>
  <c r="FJ30" i="50"/>
  <c r="EU30" i="50"/>
  <c r="EF30" i="50"/>
  <c r="DQ30" i="50"/>
  <c r="DB30" i="50"/>
  <c r="CM30" i="50"/>
  <c r="GN29" i="50"/>
  <c r="FY29" i="50"/>
  <c r="FJ29" i="50"/>
  <c r="EU29" i="50"/>
  <c r="EF29" i="50"/>
  <c r="DQ29" i="50"/>
  <c r="DB29" i="50"/>
  <c r="CM29" i="50"/>
  <c r="GM26" i="50"/>
  <c r="FX26" i="50"/>
  <c r="FI26" i="50"/>
  <c r="ET26" i="50"/>
  <c r="EE26" i="50"/>
  <c r="DP26" i="50"/>
  <c r="DA26" i="50"/>
  <c r="CL26" i="50"/>
  <c r="GM24" i="50"/>
  <c r="FX24" i="50"/>
  <c r="FI24" i="50"/>
  <c r="ET24" i="50"/>
  <c r="EE24" i="50"/>
  <c r="DP24" i="50"/>
  <c r="DA24" i="50"/>
  <c r="CL24" i="50"/>
  <c r="GN21" i="50"/>
  <c r="FY21" i="50"/>
  <c r="FJ21" i="50"/>
  <c r="EU21" i="50"/>
  <c r="EF21" i="50"/>
  <c r="DQ21" i="50"/>
  <c r="DB21" i="50"/>
  <c r="CM21" i="50"/>
  <c r="GW20" i="50"/>
  <c r="GV20" i="50"/>
  <c r="GU20" i="50"/>
  <c r="GT20" i="50"/>
  <c r="GS20" i="50"/>
  <c r="GR20" i="50"/>
  <c r="GQ20" i="50"/>
  <c r="GP20" i="50"/>
  <c r="GO20" i="50"/>
  <c r="GN20" i="50"/>
  <c r="GH20" i="50"/>
  <c r="GG20" i="50"/>
  <c r="GF20" i="50"/>
  <c r="GE20" i="50"/>
  <c r="GD20" i="50"/>
  <c r="GC20" i="50"/>
  <c r="GB20" i="50"/>
  <c r="GA20" i="50"/>
  <c r="FZ20" i="50"/>
  <c r="FY20" i="50"/>
  <c r="FJ20" i="50"/>
  <c r="EU20" i="50"/>
  <c r="EF20" i="50"/>
  <c r="DQ20" i="50"/>
  <c r="DB20" i="50"/>
  <c r="CM20" i="50"/>
  <c r="GW19" i="50"/>
  <c r="GV19" i="50"/>
  <c r="GU19" i="50"/>
  <c r="GT19" i="50"/>
  <c r="GS19" i="50"/>
  <c r="GR19" i="50"/>
  <c r="GQ19" i="50"/>
  <c r="GP19" i="50"/>
  <c r="GO19" i="50"/>
  <c r="GN19" i="50"/>
  <c r="GH19" i="50"/>
  <c r="GG19" i="50"/>
  <c r="GF19" i="50"/>
  <c r="GE19" i="50"/>
  <c r="GD19" i="50"/>
  <c r="GC19" i="50"/>
  <c r="GB19" i="50"/>
  <c r="GA19" i="50"/>
  <c r="FZ19" i="50"/>
  <c r="FY19" i="50"/>
  <c r="FJ19" i="50"/>
  <c r="EU19" i="50"/>
  <c r="EF19" i="50"/>
  <c r="DQ19" i="50"/>
  <c r="DB19" i="50"/>
  <c r="CM19" i="50"/>
  <c r="GW18" i="50"/>
  <c r="GV18" i="50"/>
  <c r="GU18" i="50"/>
  <c r="GT18" i="50"/>
  <c r="GS18" i="50"/>
  <c r="GR18" i="50"/>
  <c r="GQ18" i="50"/>
  <c r="GP18" i="50"/>
  <c r="GO18" i="50"/>
  <c r="GN18" i="50"/>
  <c r="GH18" i="50"/>
  <c r="GG18" i="50"/>
  <c r="GF18" i="50"/>
  <c r="GE18" i="50"/>
  <c r="GD18" i="50"/>
  <c r="GC18" i="50"/>
  <c r="GB18" i="50"/>
  <c r="GA18" i="50"/>
  <c r="FZ18" i="50"/>
  <c r="FY18" i="50"/>
  <c r="FJ18" i="50"/>
  <c r="EU18" i="50"/>
  <c r="EF18" i="50"/>
  <c r="DQ18" i="50"/>
  <c r="DB18" i="50"/>
  <c r="CM18" i="50"/>
  <c r="GX17" i="50"/>
  <c r="GW17" i="50"/>
  <c r="GV17" i="50"/>
  <c r="GU17" i="50"/>
  <c r="GT17" i="50"/>
  <c r="GS17" i="50"/>
  <c r="GR17" i="50"/>
  <c r="GQ17" i="50"/>
  <c r="GP17" i="50"/>
  <c r="GO17" i="50"/>
  <c r="GN17" i="50"/>
  <c r="GI17" i="50"/>
  <c r="GH17" i="50"/>
  <c r="GG17" i="50"/>
  <c r="GF17" i="50"/>
  <c r="GE17" i="50"/>
  <c r="GD17" i="50"/>
  <c r="GC17" i="50"/>
  <c r="GB17" i="50"/>
  <c r="GA17" i="50"/>
  <c r="FZ17" i="50"/>
  <c r="FY17" i="50"/>
  <c r="FJ17" i="50"/>
  <c r="EU17" i="50"/>
  <c r="EF17" i="50"/>
  <c r="DQ17" i="50"/>
  <c r="DB17" i="50"/>
  <c r="CM17" i="50"/>
  <c r="GX16" i="50"/>
  <c r="GW16" i="50"/>
  <c r="GV16" i="50"/>
  <c r="GU16" i="50"/>
  <c r="GT16" i="50"/>
  <c r="GS16" i="50"/>
  <c r="GR16" i="50"/>
  <c r="GQ16" i="50"/>
  <c r="GP16" i="50"/>
  <c r="GO16" i="50"/>
  <c r="GN16" i="50"/>
  <c r="GI16" i="50"/>
  <c r="GH16" i="50"/>
  <c r="GG16" i="50"/>
  <c r="GF16" i="50"/>
  <c r="GE16" i="50"/>
  <c r="GD16" i="50"/>
  <c r="GC16" i="50"/>
  <c r="GB16" i="50"/>
  <c r="GA16" i="50"/>
  <c r="FZ16" i="50"/>
  <c r="FY16" i="50"/>
  <c r="FJ16" i="50"/>
  <c r="EU16" i="50"/>
  <c r="EF16" i="50"/>
  <c r="DQ16" i="50"/>
  <c r="DB16" i="50"/>
  <c r="CM16" i="50"/>
  <c r="GX15" i="50"/>
  <c r="GW15" i="50"/>
  <c r="GV15" i="50"/>
  <c r="GU15" i="50"/>
  <c r="GT15" i="50"/>
  <c r="GS15" i="50"/>
  <c r="GR15" i="50"/>
  <c r="GQ15" i="50"/>
  <c r="GP15" i="50"/>
  <c r="GO15" i="50"/>
  <c r="GN15" i="50"/>
  <c r="GI15" i="50"/>
  <c r="GH15" i="50"/>
  <c r="GG15" i="50"/>
  <c r="GF15" i="50"/>
  <c r="GE15" i="50"/>
  <c r="GD15" i="50"/>
  <c r="GC15" i="50"/>
  <c r="GB15" i="50"/>
  <c r="GA15" i="50"/>
  <c r="FZ15" i="50"/>
  <c r="FY15" i="50"/>
  <c r="FJ15" i="50"/>
  <c r="EU15" i="50"/>
  <c r="EF15" i="50"/>
  <c r="DQ15" i="50"/>
  <c r="DB15" i="50"/>
  <c r="CM15" i="50"/>
  <c r="GX14" i="50"/>
  <c r="GW14" i="50"/>
  <c r="GV14" i="50"/>
  <c r="GU14" i="50"/>
  <c r="GT14" i="50"/>
  <c r="GS14" i="50"/>
  <c r="GR14" i="50"/>
  <c r="GQ14" i="50"/>
  <c r="GP14" i="50"/>
  <c r="GO14" i="50"/>
  <c r="GN14" i="50"/>
  <c r="GI14" i="50"/>
  <c r="GH14" i="50"/>
  <c r="GG14" i="50"/>
  <c r="GF14" i="50"/>
  <c r="GE14" i="50"/>
  <c r="GD14" i="50"/>
  <c r="GC14" i="50"/>
  <c r="GB14" i="50"/>
  <c r="GA14" i="50"/>
  <c r="FZ14" i="50"/>
  <c r="FY14" i="50"/>
  <c r="FJ14" i="50"/>
  <c r="EU14" i="50"/>
  <c r="EF14" i="50"/>
  <c r="DQ14" i="50"/>
  <c r="DB14" i="50"/>
  <c r="CM14" i="50"/>
  <c r="GX13" i="50"/>
  <c r="GW13" i="50"/>
  <c r="GV13" i="50"/>
  <c r="GU13" i="50"/>
  <c r="GT13" i="50"/>
  <c r="GS13" i="50"/>
  <c r="GR13" i="50"/>
  <c r="GQ13" i="50"/>
  <c r="GP13" i="50"/>
  <c r="GO13" i="50"/>
  <c r="GN13" i="50"/>
  <c r="GI13" i="50"/>
  <c r="GH13" i="50"/>
  <c r="GG13" i="50"/>
  <c r="GF13" i="50"/>
  <c r="GE13" i="50"/>
  <c r="GD13" i="50"/>
  <c r="GC13" i="50"/>
  <c r="GB13" i="50"/>
  <c r="GA13" i="50"/>
  <c r="FZ13" i="50"/>
  <c r="FY13" i="50"/>
  <c r="FJ13" i="50"/>
  <c r="EU13" i="50"/>
  <c r="EF13" i="50"/>
  <c r="DQ13" i="50"/>
  <c r="DB13" i="50"/>
  <c r="CM13" i="50"/>
  <c r="GY12" i="50"/>
  <c r="GX12" i="50"/>
  <c r="GW12" i="50"/>
  <c r="GV12" i="50"/>
  <c r="GU12" i="50"/>
  <c r="GT12" i="50"/>
  <c r="GS12" i="50"/>
  <c r="GR12" i="50"/>
  <c r="GQ12" i="50"/>
  <c r="GP12" i="50"/>
  <c r="GO12" i="50"/>
  <c r="GN12" i="50"/>
  <c r="GJ12" i="50"/>
  <c r="GI12" i="50"/>
  <c r="GH12" i="50"/>
  <c r="GG12" i="50"/>
  <c r="GF12" i="50"/>
  <c r="GE12" i="50"/>
  <c r="GD12" i="50"/>
  <c r="GC12" i="50"/>
  <c r="GB12" i="50"/>
  <c r="GA12" i="50"/>
  <c r="FZ12" i="50"/>
  <c r="FY12" i="50"/>
  <c r="FJ12" i="50"/>
  <c r="EU12" i="50"/>
  <c r="EF12" i="50"/>
  <c r="DQ12" i="50"/>
  <c r="DB12" i="50"/>
  <c r="CM12" i="50"/>
  <c r="GY11" i="50"/>
  <c r="GX11" i="50"/>
  <c r="GW11" i="50"/>
  <c r="GV11" i="50"/>
  <c r="GU11" i="50"/>
  <c r="GT11" i="50"/>
  <c r="GS11" i="50"/>
  <c r="GR11" i="50"/>
  <c r="GQ11" i="50"/>
  <c r="GP11" i="50"/>
  <c r="GO11" i="50"/>
  <c r="GN11" i="50"/>
  <c r="GJ11" i="50"/>
  <c r="GI11" i="50"/>
  <c r="GH11" i="50"/>
  <c r="GG11" i="50"/>
  <c r="GF11" i="50"/>
  <c r="GE11" i="50"/>
  <c r="GD11" i="50"/>
  <c r="GC11" i="50"/>
  <c r="GB11" i="50"/>
  <c r="GA11" i="50"/>
  <c r="FZ11" i="50"/>
  <c r="FY11" i="50"/>
  <c r="FJ11" i="50"/>
  <c r="EU11" i="50"/>
  <c r="EF11" i="50"/>
  <c r="DQ11" i="50"/>
  <c r="DB11" i="50"/>
  <c r="CM11" i="50"/>
  <c r="GY10" i="50"/>
  <c r="GX10" i="50"/>
  <c r="GW10" i="50"/>
  <c r="GV10" i="50"/>
  <c r="GU10" i="50"/>
  <c r="GT10" i="50"/>
  <c r="GS10" i="50"/>
  <c r="GR10" i="50"/>
  <c r="GQ10" i="50"/>
  <c r="GP10" i="50"/>
  <c r="GO10" i="50"/>
  <c r="GN10" i="50"/>
  <c r="GJ10" i="50"/>
  <c r="GI10" i="50"/>
  <c r="GH10" i="50"/>
  <c r="GG10" i="50"/>
  <c r="GF10" i="50"/>
  <c r="GE10" i="50"/>
  <c r="GD10" i="50"/>
  <c r="GC10" i="50"/>
  <c r="GB10" i="50"/>
  <c r="GA10" i="50"/>
  <c r="FZ10" i="50"/>
  <c r="FY10" i="50"/>
  <c r="FJ10" i="50"/>
  <c r="EU10" i="50"/>
  <c r="EF10" i="50"/>
  <c r="DQ10" i="50"/>
  <c r="DB10" i="50"/>
  <c r="CM10" i="50"/>
  <c r="GY9" i="50"/>
  <c r="GX9" i="50"/>
  <c r="GW9" i="50"/>
  <c r="GV9" i="50"/>
  <c r="GU9" i="50"/>
  <c r="GT9" i="50"/>
  <c r="GS9" i="50"/>
  <c r="GR9" i="50"/>
  <c r="GQ9" i="50"/>
  <c r="GP9" i="50"/>
  <c r="GO9" i="50"/>
  <c r="GN9" i="50"/>
  <c r="GJ9" i="50"/>
  <c r="GI9" i="50"/>
  <c r="GH9" i="50"/>
  <c r="GG9" i="50"/>
  <c r="GF9" i="50"/>
  <c r="GE9" i="50"/>
  <c r="GD9" i="50"/>
  <c r="GC9" i="50"/>
  <c r="GB9" i="50"/>
  <c r="GA9" i="50"/>
  <c r="FZ9" i="50"/>
  <c r="FY9" i="50"/>
  <c r="FJ9" i="50"/>
  <c r="EU9" i="50"/>
  <c r="EF9" i="50"/>
  <c r="DQ9" i="50"/>
  <c r="DB9" i="50"/>
  <c r="CM9" i="50"/>
  <c r="GY8" i="50"/>
  <c r="GX8" i="50"/>
  <c r="GW8" i="50"/>
  <c r="GV8" i="50"/>
  <c r="GU8" i="50"/>
  <c r="GT8" i="50"/>
  <c r="GS8" i="50"/>
  <c r="GR8" i="50"/>
  <c r="GQ8" i="50"/>
  <c r="GP8" i="50"/>
  <c r="GO8" i="50"/>
  <c r="GN8" i="50"/>
  <c r="GJ8" i="50"/>
  <c r="GI8" i="50"/>
  <c r="GH8" i="50"/>
  <c r="GG8" i="50"/>
  <c r="GF8" i="50"/>
  <c r="GE8" i="50"/>
  <c r="GD8" i="50"/>
  <c r="GC8" i="50"/>
  <c r="GB8" i="50"/>
  <c r="GA8" i="50"/>
  <c r="FZ8" i="50"/>
  <c r="FY8" i="50"/>
  <c r="FJ8" i="50"/>
  <c r="EU8" i="50"/>
  <c r="EF8" i="50"/>
  <c r="DQ8" i="50"/>
  <c r="DB8" i="50"/>
  <c r="CM8" i="50"/>
  <c r="GN7" i="50"/>
  <c r="FY7" i="50"/>
  <c r="FJ7" i="50"/>
  <c r="EU7" i="50"/>
  <c r="EF7" i="50"/>
  <c r="DQ7" i="50"/>
  <c r="DB7" i="50"/>
  <c r="CM7" i="50"/>
  <c r="GM4" i="50"/>
  <c r="FX4" i="50"/>
  <c r="FI4" i="50"/>
  <c r="ET4" i="50"/>
  <c r="EE4" i="50"/>
  <c r="DP4" i="50"/>
  <c r="DA4" i="50"/>
  <c r="CL4" i="50"/>
  <c r="GM2" i="50"/>
  <c r="GO52" i="49" l="1"/>
  <c r="GP52" i="49"/>
  <c r="GQ52" i="49"/>
  <c r="GR52" i="49"/>
  <c r="GS52" i="49"/>
  <c r="GT52" i="49"/>
  <c r="GU52" i="49"/>
  <c r="GV52" i="49"/>
  <c r="GW52" i="49"/>
  <c r="GX52" i="49"/>
  <c r="GY52" i="49"/>
  <c r="FZ52" i="49"/>
  <c r="GA52" i="49"/>
  <c r="GB52" i="49"/>
  <c r="GC52" i="49"/>
  <c r="GD52" i="49"/>
  <c r="GE52" i="49"/>
  <c r="GF52" i="49"/>
  <c r="GG52" i="49"/>
  <c r="GH52" i="49"/>
  <c r="GI52" i="49"/>
  <c r="GJ52" i="49"/>
  <c r="GN65" i="49" l="1"/>
  <c r="FY65" i="49"/>
  <c r="FJ65" i="49"/>
  <c r="EU65" i="49"/>
  <c r="EF65" i="49"/>
  <c r="DQ65" i="49"/>
  <c r="DB65" i="49"/>
  <c r="CM65" i="49"/>
  <c r="GW64" i="49"/>
  <c r="GV64" i="49"/>
  <c r="GU64" i="49"/>
  <c r="GT64" i="49"/>
  <c r="GS64" i="49"/>
  <c r="GR64" i="49"/>
  <c r="GQ64" i="49"/>
  <c r="GP64" i="49"/>
  <c r="GO64" i="49"/>
  <c r="GN64" i="49"/>
  <c r="GH64" i="49"/>
  <c r="GG64" i="49"/>
  <c r="GF64" i="49"/>
  <c r="GE64" i="49"/>
  <c r="GD64" i="49"/>
  <c r="GC64" i="49"/>
  <c r="GB64" i="49"/>
  <c r="GA64" i="49"/>
  <c r="FZ64" i="49"/>
  <c r="FY64" i="49"/>
  <c r="FJ64" i="49"/>
  <c r="EU64" i="49"/>
  <c r="EF64" i="49"/>
  <c r="DQ64" i="49"/>
  <c r="DB64" i="49"/>
  <c r="CM64" i="49"/>
  <c r="GW63" i="49"/>
  <c r="GV63" i="49"/>
  <c r="GU63" i="49"/>
  <c r="GT63" i="49"/>
  <c r="GS63" i="49"/>
  <c r="GR63" i="49"/>
  <c r="GQ63" i="49"/>
  <c r="GP63" i="49"/>
  <c r="GO63" i="49"/>
  <c r="GN63" i="49"/>
  <c r="GH63" i="49"/>
  <c r="GG63" i="49"/>
  <c r="GF63" i="49"/>
  <c r="GE63" i="49"/>
  <c r="GD63" i="49"/>
  <c r="GC63" i="49"/>
  <c r="GB63" i="49"/>
  <c r="GA63" i="49"/>
  <c r="FZ63" i="49"/>
  <c r="FY63" i="49"/>
  <c r="FJ63" i="49"/>
  <c r="EU63" i="49"/>
  <c r="EF63" i="49"/>
  <c r="DQ63" i="49"/>
  <c r="DB63" i="49"/>
  <c r="CM63" i="49"/>
  <c r="GW62" i="49"/>
  <c r="GV62" i="49"/>
  <c r="GU62" i="49"/>
  <c r="GT62" i="49"/>
  <c r="GS62" i="49"/>
  <c r="GR62" i="49"/>
  <c r="GQ62" i="49"/>
  <c r="GP62" i="49"/>
  <c r="GO62" i="49"/>
  <c r="GN62" i="49"/>
  <c r="GH62" i="49"/>
  <c r="GG62" i="49"/>
  <c r="GF62" i="49"/>
  <c r="GE62" i="49"/>
  <c r="GD62" i="49"/>
  <c r="GC62" i="49"/>
  <c r="GB62" i="49"/>
  <c r="GA62" i="49"/>
  <c r="FZ62" i="49"/>
  <c r="FY62" i="49"/>
  <c r="FJ62" i="49"/>
  <c r="EU62" i="49"/>
  <c r="EF62" i="49"/>
  <c r="DQ62" i="49"/>
  <c r="DB62" i="49"/>
  <c r="CM62" i="49"/>
  <c r="GX61" i="49"/>
  <c r="GW61" i="49"/>
  <c r="GV61" i="49"/>
  <c r="GU61" i="49"/>
  <c r="GT61" i="49"/>
  <c r="GS61" i="49"/>
  <c r="GR61" i="49"/>
  <c r="GQ61" i="49"/>
  <c r="GP61" i="49"/>
  <c r="GO61" i="49"/>
  <c r="GN61" i="49"/>
  <c r="GI61" i="49"/>
  <c r="GH61" i="49"/>
  <c r="GG61" i="49"/>
  <c r="GF61" i="49"/>
  <c r="GE61" i="49"/>
  <c r="GD61" i="49"/>
  <c r="GC61" i="49"/>
  <c r="GB61" i="49"/>
  <c r="GA61" i="49"/>
  <c r="FZ61" i="49"/>
  <c r="FY61" i="49"/>
  <c r="FJ61" i="49"/>
  <c r="EU61" i="49"/>
  <c r="EF61" i="49"/>
  <c r="DQ61" i="49"/>
  <c r="DB61" i="49"/>
  <c r="CM61" i="49"/>
  <c r="GX60" i="49"/>
  <c r="GW60" i="49"/>
  <c r="GV60" i="49"/>
  <c r="GU60" i="49"/>
  <c r="GT60" i="49"/>
  <c r="GS60" i="49"/>
  <c r="GR60" i="49"/>
  <c r="GQ60" i="49"/>
  <c r="GP60" i="49"/>
  <c r="GO60" i="49"/>
  <c r="GN60" i="49"/>
  <c r="GI60" i="49"/>
  <c r="GH60" i="49"/>
  <c r="GG60" i="49"/>
  <c r="GF60" i="49"/>
  <c r="GE60" i="49"/>
  <c r="GD60" i="49"/>
  <c r="GC60" i="49"/>
  <c r="GB60" i="49"/>
  <c r="GA60" i="49"/>
  <c r="FZ60" i="49"/>
  <c r="FY60" i="49"/>
  <c r="FJ60" i="49"/>
  <c r="EU60" i="49"/>
  <c r="EF60" i="49"/>
  <c r="DQ60" i="49"/>
  <c r="DB60" i="49"/>
  <c r="CM60" i="49"/>
  <c r="GX59" i="49"/>
  <c r="GW59" i="49"/>
  <c r="GV59" i="49"/>
  <c r="GU59" i="49"/>
  <c r="GT59" i="49"/>
  <c r="GS59" i="49"/>
  <c r="GR59" i="49"/>
  <c r="GQ59" i="49"/>
  <c r="GP59" i="49"/>
  <c r="GO59" i="49"/>
  <c r="GN59" i="49"/>
  <c r="GI59" i="49"/>
  <c r="GH59" i="49"/>
  <c r="GG59" i="49"/>
  <c r="GF59" i="49"/>
  <c r="GE59" i="49"/>
  <c r="GD59" i="49"/>
  <c r="GC59" i="49"/>
  <c r="GB59" i="49"/>
  <c r="GA59" i="49"/>
  <c r="FZ59" i="49"/>
  <c r="FY59" i="49"/>
  <c r="FJ59" i="49"/>
  <c r="EU59" i="49"/>
  <c r="EF59" i="49"/>
  <c r="DQ59" i="49"/>
  <c r="DB59" i="49"/>
  <c r="CM59" i="49"/>
  <c r="GX58" i="49"/>
  <c r="GW58" i="49"/>
  <c r="GV58" i="49"/>
  <c r="GU58" i="49"/>
  <c r="GT58" i="49"/>
  <c r="GS58" i="49"/>
  <c r="GR58" i="49"/>
  <c r="GQ58" i="49"/>
  <c r="GP58" i="49"/>
  <c r="GO58" i="49"/>
  <c r="GN58" i="49"/>
  <c r="GI58" i="49"/>
  <c r="GH58" i="49"/>
  <c r="GG58" i="49"/>
  <c r="GF58" i="49"/>
  <c r="GE58" i="49"/>
  <c r="GD58" i="49"/>
  <c r="GC58" i="49"/>
  <c r="GB58" i="49"/>
  <c r="GA58" i="49"/>
  <c r="FZ58" i="49"/>
  <c r="FY58" i="49"/>
  <c r="FJ58" i="49"/>
  <c r="EU58" i="49"/>
  <c r="EF58" i="49"/>
  <c r="DQ58" i="49"/>
  <c r="DB58" i="49"/>
  <c r="CM58" i="49"/>
  <c r="GX57" i="49"/>
  <c r="GW57" i="49"/>
  <c r="GV57" i="49"/>
  <c r="GU57" i="49"/>
  <c r="GT57" i="49"/>
  <c r="GS57" i="49"/>
  <c r="GR57" i="49"/>
  <c r="GQ57" i="49"/>
  <c r="GP57" i="49"/>
  <c r="GO57" i="49"/>
  <c r="GN57" i="49"/>
  <c r="GI57" i="49"/>
  <c r="GH57" i="49"/>
  <c r="GG57" i="49"/>
  <c r="GF57" i="49"/>
  <c r="GE57" i="49"/>
  <c r="GD57" i="49"/>
  <c r="GC57" i="49"/>
  <c r="GB57" i="49"/>
  <c r="GA57" i="49"/>
  <c r="FZ57" i="49"/>
  <c r="FY57" i="49"/>
  <c r="FJ57" i="49"/>
  <c r="EU57" i="49"/>
  <c r="EF57" i="49"/>
  <c r="DQ57" i="49"/>
  <c r="DB57" i="49"/>
  <c r="CM57" i="49"/>
  <c r="GY56" i="49"/>
  <c r="GX56" i="49"/>
  <c r="GW56" i="49"/>
  <c r="GV56" i="49"/>
  <c r="GU56" i="49"/>
  <c r="GT56" i="49"/>
  <c r="GS56" i="49"/>
  <c r="GR56" i="49"/>
  <c r="GQ56" i="49"/>
  <c r="GP56" i="49"/>
  <c r="GO56" i="49"/>
  <c r="GN56" i="49"/>
  <c r="GJ56" i="49"/>
  <c r="GI56" i="49"/>
  <c r="GH56" i="49"/>
  <c r="GG56" i="49"/>
  <c r="GF56" i="49"/>
  <c r="GE56" i="49"/>
  <c r="GD56" i="49"/>
  <c r="GC56" i="49"/>
  <c r="GB56" i="49"/>
  <c r="GA56" i="49"/>
  <c r="FZ56" i="49"/>
  <c r="FY56" i="49"/>
  <c r="FJ56" i="49"/>
  <c r="EU56" i="49"/>
  <c r="EF56" i="49"/>
  <c r="DQ56" i="49"/>
  <c r="DB56" i="49"/>
  <c r="CM56" i="49"/>
  <c r="GY55" i="49"/>
  <c r="GX55" i="49"/>
  <c r="GW55" i="49"/>
  <c r="GV55" i="49"/>
  <c r="GU55" i="49"/>
  <c r="GT55" i="49"/>
  <c r="GS55" i="49"/>
  <c r="GR55" i="49"/>
  <c r="GQ55" i="49"/>
  <c r="GP55" i="49"/>
  <c r="GO55" i="49"/>
  <c r="GN55" i="49"/>
  <c r="GJ55" i="49"/>
  <c r="GI55" i="49"/>
  <c r="GH55" i="49"/>
  <c r="GG55" i="49"/>
  <c r="GF55" i="49"/>
  <c r="GE55" i="49"/>
  <c r="GD55" i="49"/>
  <c r="GC55" i="49"/>
  <c r="GB55" i="49"/>
  <c r="GA55" i="49"/>
  <c r="FZ55" i="49"/>
  <c r="FY55" i="49"/>
  <c r="FJ55" i="49"/>
  <c r="EU55" i="49"/>
  <c r="EF55" i="49"/>
  <c r="DQ55" i="49"/>
  <c r="DB55" i="49"/>
  <c r="CM55" i="49"/>
  <c r="GY54" i="49"/>
  <c r="GX54" i="49"/>
  <c r="GW54" i="49"/>
  <c r="GV54" i="49"/>
  <c r="GU54" i="49"/>
  <c r="GT54" i="49"/>
  <c r="GS54" i="49"/>
  <c r="GR54" i="49"/>
  <c r="GQ54" i="49"/>
  <c r="GP54" i="49"/>
  <c r="GO54" i="49"/>
  <c r="GN54" i="49"/>
  <c r="GJ54" i="49"/>
  <c r="GI54" i="49"/>
  <c r="GH54" i="49"/>
  <c r="GG54" i="49"/>
  <c r="GF54" i="49"/>
  <c r="GE54" i="49"/>
  <c r="GD54" i="49"/>
  <c r="GC54" i="49"/>
  <c r="GB54" i="49"/>
  <c r="GA54" i="49"/>
  <c r="FZ54" i="49"/>
  <c r="FY54" i="49"/>
  <c r="FJ54" i="49"/>
  <c r="EU54" i="49"/>
  <c r="EF54" i="49"/>
  <c r="DQ54" i="49"/>
  <c r="DB54" i="49"/>
  <c r="CM54" i="49"/>
  <c r="GY53" i="49"/>
  <c r="GX53" i="49"/>
  <c r="GW53" i="49"/>
  <c r="GV53" i="49"/>
  <c r="GU53" i="49"/>
  <c r="GT53" i="49"/>
  <c r="GS53" i="49"/>
  <c r="GR53" i="49"/>
  <c r="GQ53" i="49"/>
  <c r="GP53" i="49"/>
  <c r="GO53" i="49"/>
  <c r="GN53" i="49"/>
  <c r="GJ53" i="49"/>
  <c r="GI53" i="49"/>
  <c r="GH53" i="49"/>
  <c r="GG53" i="49"/>
  <c r="GF53" i="49"/>
  <c r="GE53" i="49"/>
  <c r="GD53" i="49"/>
  <c r="GC53" i="49"/>
  <c r="GB53" i="49"/>
  <c r="GA53" i="49"/>
  <c r="FZ53" i="49"/>
  <c r="FY53" i="49"/>
  <c r="FJ53" i="49"/>
  <c r="EU53" i="49"/>
  <c r="EF53" i="49"/>
  <c r="DQ53" i="49"/>
  <c r="DB53" i="49"/>
  <c r="CM53" i="49"/>
  <c r="GN52" i="49"/>
  <c r="FY52" i="49"/>
  <c r="FJ52" i="49"/>
  <c r="EU52" i="49"/>
  <c r="EF52" i="49"/>
  <c r="DQ52" i="49"/>
  <c r="DB52" i="49"/>
  <c r="CM52" i="49"/>
  <c r="GN51" i="49"/>
  <c r="FY51" i="49"/>
  <c r="FJ51" i="49"/>
  <c r="EU51" i="49"/>
  <c r="EF51" i="49"/>
  <c r="DQ51" i="49"/>
  <c r="DB51" i="49"/>
  <c r="CM51" i="49"/>
  <c r="GM48" i="49"/>
  <c r="FX48" i="49"/>
  <c r="FI48" i="49"/>
  <c r="ET48" i="49"/>
  <c r="EE48" i="49"/>
  <c r="DP48" i="49"/>
  <c r="DA48" i="49"/>
  <c r="CL48" i="49"/>
  <c r="GM46" i="49"/>
  <c r="FX46" i="49"/>
  <c r="FI46" i="49"/>
  <c r="ET46" i="49"/>
  <c r="EE46" i="49"/>
  <c r="DP46" i="49"/>
  <c r="DA46" i="49"/>
  <c r="CL46" i="49"/>
  <c r="GN43" i="49"/>
  <c r="FY43" i="49"/>
  <c r="FJ43" i="49"/>
  <c r="EU43" i="49"/>
  <c r="EF43" i="49"/>
  <c r="DQ43" i="49"/>
  <c r="DB43" i="49"/>
  <c r="CM43" i="49"/>
  <c r="GW42" i="49"/>
  <c r="GV42" i="49"/>
  <c r="GU42" i="49"/>
  <c r="GT42" i="49"/>
  <c r="GS42" i="49"/>
  <c r="GR42" i="49"/>
  <c r="GQ42" i="49"/>
  <c r="GP42" i="49"/>
  <c r="GO42" i="49"/>
  <c r="GN42" i="49"/>
  <c r="GH42" i="49"/>
  <c r="GG42" i="49"/>
  <c r="GF42" i="49"/>
  <c r="GE42" i="49"/>
  <c r="GD42" i="49"/>
  <c r="GC42" i="49"/>
  <c r="GB42" i="49"/>
  <c r="GA42" i="49"/>
  <c r="FZ42" i="49"/>
  <c r="FY42" i="49"/>
  <c r="FJ42" i="49"/>
  <c r="EU42" i="49"/>
  <c r="EF42" i="49"/>
  <c r="DQ42" i="49"/>
  <c r="DB42" i="49"/>
  <c r="CM42" i="49"/>
  <c r="GW41" i="49"/>
  <c r="GV41" i="49"/>
  <c r="GU41" i="49"/>
  <c r="GT41" i="49"/>
  <c r="GS41" i="49"/>
  <c r="GR41" i="49"/>
  <c r="GQ41" i="49"/>
  <c r="GP41" i="49"/>
  <c r="GO41" i="49"/>
  <c r="GN41" i="49"/>
  <c r="GH41" i="49"/>
  <c r="GG41" i="49"/>
  <c r="GF41" i="49"/>
  <c r="GE41" i="49"/>
  <c r="GD41" i="49"/>
  <c r="GC41" i="49"/>
  <c r="GB41" i="49"/>
  <c r="GA41" i="49"/>
  <c r="FZ41" i="49"/>
  <c r="FY41" i="49"/>
  <c r="FJ41" i="49"/>
  <c r="EU41" i="49"/>
  <c r="EF41" i="49"/>
  <c r="DQ41" i="49"/>
  <c r="DB41" i="49"/>
  <c r="CM41" i="49"/>
  <c r="GW40" i="49"/>
  <c r="GV40" i="49"/>
  <c r="GU40" i="49"/>
  <c r="GT40" i="49"/>
  <c r="GS40" i="49"/>
  <c r="GR40" i="49"/>
  <c r="GQ40" i="49"/>
  <c r="GP40" i="49"/>
  <c r="GO40" i="49"/>
  <c r="GN40" i="49"/>
  <c r="GH40" i="49"/>
  <c r="GG40" i="49"/>
  <c r="GF40" i="49"/>
  <c r="GE40" i="49"/>
  <c r="GD40" i="49"/>
  <c r="GC40" i="49"/>
  <c r="GB40" i="49"/>
  <c r="GA40" i="49"/>
  <c r="FZ40" i="49"/>
  <c r="FY40" i="49"/>
  <c r="FJ40" i="49"/>
  <c r="EU40" i="49"/>
  <c r="EF40" i="49"/>
  <c r="DQ40" i="49"/>
  <c r="DB40" i="49"/>
  <c r="CM40" i="49"/>
  <c r="GX39" i="49"/>
  <c r="GW39" i="49"/>
  <c r="GV39" i="49"/>
  <c r="GU39" i="49"/>
  <c r="GT39" i="49"/>
  <c r="GS39" i="49"/>
  <c r="GR39" i="49"/>
  <c r="GQ39" i="49"/>
  <c r="GP39" i="49"/>
  <c r="GO39" i="49"/>
  <c r="GN39" i="49"/>
  <c r="GI39" i="49"/>
  <c r="GH39" i="49"/>
  <c r="GG39" i="49"/>
  <c r="GF39" i="49"/>
  <c r="GE39" i="49"/>
  <c r="GD39" i="49"/>
  <c r="GC39" i="49"/>
  <c r="GB39" i="49"/>
  <c r="GA39" i="49"/>
  <c r="FZ39" i="49"/>
  <c r="FY39" i="49"/>
  <c r="FJ39" i="49"/>
  <c r="EU39" i="49"/>
  <c r="EF39" i="49"/>
  <c r="DQ39" i="49"/>
  <c r="DB39" i="49"/>
  <c r="CM39" i="49"/>
  <c r="GX38" i="49"/>
  <c r="GW38" i="49"/>
  <c r="GV38" i="49"/>
  <c r="GU38" i="49"/>
  <c r="GT38" i="49"/>
  <c r="GS38" i="49"/>
  <c r="GR38" i="49"/>
  <c r="GQ38" i="49"/>
  <c r="GP38" i="49"/>
  <c r="GO38" i="49"/>
  <c r="GN38" i="49"/>
  <c r="GI38" i="49"/>
  <c r="GH38" i="49"/>
  <c r="GG38" i="49"/>
  <c r="GF38" i="49"/>
  <c r="GE38" i="49"/>
  <c r="GD38" i="49"/>
  <c r="GC38" i="49"/>
  <c r="GB38" i="49"/>
  <c r="GA38" i="49"/>
  <c r="FZ38" i="49"/>
  <c r="FY38" i="49"/>
  <c r="FJ38" i="49"/>
  <c r="EU38" i="49"/>
  <c r="EF38" i="49"/>
  <c r="DQ38" i="49"/>
  <c r="DB38" i="49"/>
  <c r="CM38" i="49"/>
  <c r="GX37" i="49"/>
  <c r="GW37" i="49"/>
  <c r="GV37" i="49"/>
  <c r="GU37" i="49"/>
  <c r="GT37" i="49"/>
  <c r="GS37" i="49"/>
  <c r="GR37" i="49"/>
  <c r="GQ37" i="49"/>
  <c r="GP37" i="49"/>
  <c r="GO37" i="49"/>
  <c r="GN37" i="49"/>
  <c r="GI37" i="49"/>
  <c r="GH37" i="49"/>
  <c r="GG37" i="49"/>
  <c r="GF37" i="49"/>
  <c r="GE37" i="49"/>
  <c r="GD37" i="49"/>
  <c r="GC37" i="49"/>
  <c r="GB37" i="49"/>
  <c r="GA37" i="49"/>
  <c r="FZ37" i="49"/>
  <c r="FY37" i="49"/>
  <c r="FJ37" i="49"/>
  <c r="EU37" i="49"/>
  <c r="EF37" i="49"/>
  <c r="DQ37" i="49"/>
  <c r="DB37" i="49"/>
  <c r="CM37" i="49"/>
  <c r="GX36" i="49"/>
  <c r="GW36" i="49"/>
  <c r="GV36" i="49"/>
  <c r="GU36" i="49"/>
  <c r="GT36" i="49"/>
  <c r="GS36" i="49"/>
  <c r="GR36" i="49"/>
  <c r="GQ36" i="49"/>
  <c r="GP36" i="49"/>
  <c r="GO36" i="49"/>
  <c r="GN36" i="49"/>
  <c r="GI36" i="49"/>
  <c r="GH36" i="49"/>
  <c r="GG36" i="49"/>
  <c r="GF36" i="49"/>
  <c r="GE36" i="49"/>
  <c r="GD36" i="49"/>
  <c r="GC36" i="49"/>
  <c r="GB36" i="49"/>
  <c r="GA36" i="49"/>
  <c r="FZ36" i="49"/>
  <c r="FY36" i="49"/>
  <c r="FJ36" i="49"/>
  <c r="EU36" i="49"/>
  <c r="EF36" i="49"/>
  <c r="DQ36" i="49"/>
  <c r="DB36" i="49"/>
  <c r="CM36" i="49"/>
  <c r="GX35" i="49"/>
  <c r="GW35" i="49"/>
  <c r="GV35" i="49"/>
  <c r="GU35" i="49"/>
  <c r="GT35" i="49"/>
  <c r="GS35" i="49"/>
  <c r="GR35" i="49"/>
  <c r="GQ35" i="49"/>
  <c r="GP35" i="49"/>
  <c r="GO35" i="49"/>
  <c r="GN35" i="49"/>
  <c r="GI35" i="49"/>
  <c r="GH35" i="49"/>
  <c r="GG35" i="49"/>
  <c r="GF35" i="49"/>
  <c r="GE35" i="49"/>
  <c r="GD35" i="49"/>
  <c r="GC35" i="49"/>
  <c r="GB35" i="49"/>
  <c r="GA35" i="49"/>
  <c r="FZ35" i="49"/>
  <c r="FY35" i="49"/>
  <c r="FJ35" i="49"/>
  <c r="EU35" i="49"/>
  <c r="EF35" i="49"/>
  <c r="DQ35" i="49"/>
  <c r="DB35" i="49"/>
  <c r="CM35" i="49"/>
  <c r="GY34" i="49"/>
  <c r="GX34" i="49"/>
  <c r="GW34" i="49"/>
  <c r="GV34" i="49"/>
  <c r="GU34" i="49"/>
  <c r="GT34" i="49"/>
  <c r="GS34" i="49"/>
  <c r="GR34" i="49"/>
  <c r="GQ34" i="49"/>
  <c r="GP34" i="49"/>
  <c r="GO34" i="49"/>
  <c r="GN34" i="49"/>
  <c r="GJ34" i="49"/>
  <c r="GI34" i="49"/>
  <c r="GH34" i="49"/>
  <c r="GG34" i="49"/>
  <c r="GF34" i="49"/>
  <c r="GE34" i="49"/>
  <c r="GD34" i="49"/>
  <c r="GC34" i="49"/>
  <c r="GB34" i="49"/>
  <c r="GA34" i="49"/>
  <c r="FZ34" i="49"/>
  <c r="FY34" i="49"/>
  <c r="FJ34" i="49"/>
  <c r="EU34" i="49"/>
  <c r="EF34" i="49"/>
  <c r="DQ34" i="49"/>
  <c r="DB34" i="49"/>
  <c r="CM34" i="49"/>
  <c r="GY33" i="49"/>
  <c r="GX33" i="49"/>
  <c r="GW33" i="49"/>
  <c r="GV33" i="49"/>
  <c r="GU33" i="49"/>
  <c r="GT33" i="49"/>
  <c r="GS33" i="49"/>
  <c r="GR33" i="49"/>
  <c r="GQ33" i="49"/>
  <c r="GP33" i="49"/>
  <c r="GO33" i="49"/>
  <c r="GN33" i="49"/>
  <c r="GJ33" i="49"/>
  <c r="GI33" i="49"/>
  <c r="GH33" i="49"/>
  <c r="GG33" i="49"/>
  <c r="GF33" i="49"/>
  <c r="GE33" i="49"/>
  <c r="GD33" i="49"/>
  <c r="GC33" i="49"/>
  <c r="GB33" i="49"/>
  <c r="GA33" i="49"/>
  <c r="FZ33" i="49"/>
  <c r="FY33" i="49"/>
  <c r="FJ33" i="49"/>
  <c r="EU33" i="49"/>
  <c r="EF33" i="49"/>
  <c r="DQ33" i="49"/>
  <c r="DB33" i="49"/>
  <c r="CM33" i="49"/>
  <c r="GY32" i="49"/>
  <c r="GX32" i="49"/>
  <c r="GW32" i="49"/>
  <c r="GV32" i="49"/>
  <c r="GU32" i="49"/>
  <c r="GT32" i="49"/>
  <c r="GS32" i="49"/>
  <c r="GR32" i="49"/>
  <c r="GQ32" i="49"/>
  <c r="GP32" i="49"/>
  <c r="GO32" i="49"/>
  <c r="GN32" i="49"/>
  <c r="GJ32" i="49"/>
  <c r="GI32" i="49"/>
  <c r="GH32" i="49"/>
  <c r="GG32" i="49"/>
  <c r="GF32" i="49"/>
  <c r="GE32" i="49"/>
  <c r="GD32" i="49"/>
  <c r="GC32" i="49"/>
  <c r="GB32" i="49"/>
  <c r="GA32" i="49"/>
  <c r="FZ32" i="49"/>
  <c r="FY32" i="49"/>
  <c r="FJ32" i="49"/>
  <c r="EU32" i="49"/>
  <c r="EF32" i="49"/>
  <c r="DQ32" i="49"/>
  <c r="DB32" i="49"/>
  <c r="CM32" i="49"/>
  <c r="GY31" i="49"/>
  <c r="GX31" i="49"/>
  <c r="GW31" i="49"/>
  <c r="GV31" i="49"/>
  <c r="GU31" i="49"/>
  <c r="GT31" i="49"/>
  <c r="GS31" i="49"/>
  <c r="GR31" i="49"/>
  <c r="GQ31" i="49"/>
  <c r="GP31" i="49"/>
  <c r="GO31" i="49"/>
  <c r="GN31" i="49"/>
  <c r="GJ31" i="49"/>
  <c r="GI31" i="49"/>
  <c r="GH31" i="49"/>
  <c r="GG31" i="49"/>
  <c r="GF31" i="49"/>
  <c r="GE31" i="49"/>
  <c r="GD31" i="49"/>
  <c r="GC31" i="49"/>
  <c r="GB31" i="49"/>
  <c r="GA31" i="49"/>
  <c r="FZ31" i="49"/>
  <c r="FY31" i="49"/>
  <c r="FJ31" i="49"/>
  <c r="EU31" i="49"/>
  <c r="EF31" i="49"/>
  <c r="DQ31" i="49"/>
  <c r="DB31" i="49"/>
  <c r="CM31" i="49"/>
  <c r="GY30" i="49"/>
  <c r="GX30" i="49"/>
  <c r="GW30" i="49"/>
  <c r="GV30" i="49"/>
  <c r="GU30" i="49"/>
  <c r="GT30" i="49"/>
  <c r="GS30" i="49"/>
  <c r="GR30" i="49"/>
  <c r="GQ30" i="49"/>
  <c r="GP30" i="49"/>
  <c r="GO30" i="49"/>
  <c r="GN30" i="49"/>
  <c r="GJ30" i="49"/>
  <c r="GI30" i="49"/>
  <c r="GH30" i="49"/>
  <c r="GG30" i="49"/>
  <c r="GF30" i="49"/>
  <c r="GE30" i="49"/>
  <c r="GD30" i="49"/>
  <c r="GC30" i="49"/>
  <c r="GB30" i="49"/>
  <c r="GA30" i="49"/>
  <c r="FZ30" i="49"/>
  <c r="FY30" i="49"/>
  <c r="FJ30" i="49"/>
  <c r="EU30" i="49"/>
  <c r="EF30" i="49"/>
  <c r="DQ30" i="49"/>
  <c r="DB30" i="49"/>
  <c r="CM30" i="49"/>
  <c r="GN29" i="49"/>
  <c r="FY29" i="49"/>
  <c r="FJ29" i="49"/>
  <c r="EU29" i="49"/>
  <c r="EF29" i="49"/>
  <c r="DQ29" i="49"/>
  <c r="DB29" i="49"/>
  <c r="CM29" i="49"/>
  <c r="GM26" i="49"/>
  <c r="FX26" i="49"/>
  <c r="FI26" i="49"/>
  <c r="ET26" i="49"/>
  <c r="EE26" i="49"/>
  <c r="DP26" i="49"/>
  <c r="DA26" i="49"/>
  <c r="CL26" i="49"/>
  <c r="GM24" i="49"/>
  <c r="FX24" i="49"/>
  <c r="FI24" i="49"/>
  <c r="ET24" i="49"/>
  <c r="EE24" i="49"/>
  <c r="DP24" i="49"/>
  <c r="DA24" i="49"/>
  <c r="CL24" i="49"/>
  <c r="GN21" i="49"/>
  <c r="FY21" i="49"/>
  <c r="FJ21" i="49"/>
  <c r="EU21" i="49"/>
  <c r="EF21" i="49"/>
  <c r="DQ21" i="49"/>
  <c r="DB21" i="49"/>
  <c r="CM21" i="49"/>
  <c r="GW20" i="49"/>
  <c r="GV20" i="49"/>
  <c r="GU20" i="49"/>
  <c r="GT20" i="49"/>
  <c r="GS20" i="49"/>
  <c r="GR20" i="49"/>
  <c r="GQ20" i="49"/>
  <c r="GP20" i="49"/>
  <c r="GO20" i="49"/>
  <c r="GN20" i="49"/>
  <c r="GH20" i="49"/>
  <c r="GG20" i="49"/>
  <c r="GF20" i="49"/>
  <c r="GE20" i="49"/>
  <c r="GD20" i="49"/>
  <c r="GC20" i="49"/>
  <c r="GB20" i="49"/>
  <c r="GA20" i="49"/>
  <c r="FZ20" i="49"/>
  <c r="FY20" i="49"/>
  <c r="FJ20" i="49"/>
  <c r="EU20" i="49"/>
  <c r="EF20" i="49"/>
  <c r="DQ20" i="49"/>
  <c r="DB20" i="49"/>
  <c r="CM20" i="49"/>
  <c r="GW19" i="49"/>
  <c r="GV19" i="49"/>
  <c r="GU19" i="49"/>
  <c r="GT19" i="49"/>
  <c r="GS19" i="49"/>
  <c r="GR19" i="49"/>
  <c r="GQ19" i="49"/>
  <c r="GP19" i="49"/>
  <c r="GO19" i="49"/>
  <c r="GN19" i="49"/>
  <c r="GH19" i="49"/>
  <c r="GG19" i="49"/>
  <c r="GF19" i="49"/>
  <c r="GE19" i="49"/>
  <c r="GD19" i="49"/>
  <c r="GC19" i="49"/>
  <c r="GB19" i="49"/>
  <c r="GA19" i="49"/>
  <c r="FZ19" i="49"/>
  <c r="FY19" i="49"/>
  <c r="FJ19" i="49"/>
  <c r="EU19" i="49"/>
  <c r="EF19" i="49"/>
  <c r="DQ19" i="49"/>
  <c r="DB19" i="49"/>
  <c r="CM19" i="49"/>
  <c r="GW18" i="49"/>
  <c r="GV18" i="49"/>
  <c r="GU18" i="49"/>
  <c r="GT18" i="49"/>
  <c r="GS18" i="49"/>
  <c r="GR18" i="49"/>
  <c r="GQ18" i="49"/>
  <c r="GP18" i="49"/>
  <c r="GO18" i="49"/>
  <c r="GN18" i="49"/>
  <c r="GH18" i="49"/>
  <c r="GG18" i="49"/>
  <c r="GF18" i="49"/>
  <c r="GE18" i="49"/>
  <c r="GD18" i="49"/>
  <c r="GC18" i="49"/>
  <c r="GB18" i="49"/>
  <c r="GA18" i="49"/>
  <c r="FZ18" i="49"/>
  <c r="FY18" i="49"/>
  <c r="FJ18" i="49"/>
  <c r="EU18" i="49"/>
  <c r="EF18" i="49"/>
  <c r="DQ18" i="49"/>
  <c r="DB18" i="49"/>
  <c r="CM18" i="49"/>
  <c r="GX17" i="49"/>
  <c r="GW17" i="49"/>
  <c r="GV17" i="49"/>
  <c r="GU17" i="49"/>
  <c r="GT17" i="49"/>
  <c r="GS17" i="49"/>
  <c r="GR17" i="49"/>
  <c r="GQ17" i="49"/>
  <c r="GP17" i="49"/>
  <c r="GO17" i="49"/>
  <c r="GN17" i="49"/>
  <c r="GI17" i="49"/>
  <c r="GH17" i="49"/>
  <c r="GG17" i="49"/>
  <c r="GF17" i="49"/>
  <c r="GE17" i="49"/>
  <c r="GD17" i="49"/>
  <c r="GC17" i="49"/>
  <c r="GB17" i="49"/>
  <c r="GA17" i="49"/>
  <c r="FZ17" i="49"/>
  <c r="FY17" i="49"/>
  <c r="FJ17" i="49"/>
  <c r="EU17" i="49"/>
  <c r="EF17" i="49"/>
  <c r="DQ17" i="49"/>
  <c r="DB17" i="49"/>
  <c r="CM17" i="49"/>
  <c r="GX16" i="49"/>
  <c r="GW16" i="49"/>
  <c r="GV16" i="49"/>
  <c r="GU16" i="49"/>
  <c r="GT16" i="49"/>
  <c r="GS16" i="49"/>
  <c r="GR16" i="49"/>
  <c r="GQ16" i="49"/>
  <c r="GP16" i="49"/>
  <c r="GO16" i="49"/>
  <c r="GN16" i="49"/>
  <c r="GI16" i="49"/>
  <c r="GH16" i="49"/>
  <c r="GG16" i="49"/>
  <c r="GF16" i="49"/>
  <c r="GE16" i="49"/>
  <c r="GD16" i="49"/>
  <c r="GC16" i="49"/>
  <c r="GB16" i="49"/>
  <c r="GA16" i="49"/>
  <c r="FZ16" i="49"/>
  <c r="FY16" i="49"/>
  <c r="FJ16" i="49"/>
  <c r="EU16" i="49"/>
  <c r="EF16" i="49"/>
  <c r="DQ16" i="49"/>
  <c r="DB16" i="49"/>
  <c r="CM16" i="49"/>
  <c r="GX15" i="49"/>
  <c r="GW15" i="49"/>
  <c r="GV15" i="49"/>
  <c r="GU15" i="49"/>
  <c r="GT15" i="49"/>
  <c r="GS15" i="49"/>
  <c r="GR15" i="49"/>
  <c r="GQ15" i="49"/>
  <c r="GP15" i="49"/>
  <c r="GO15" i="49"/>
  <c r="GN15" i="49"/>
  <c r="GI15" i="49"/>
  <c r="GH15" i="49"/>
  <c r="GG15" i="49"/>
  <c r="GF15" i="49"/>
  <c r="GE15" i="49"/>
  <c r="GD15" i="49"/>
  <c r="GC15" i="49"/>
  <c r="GB15" i="49"/>
  <c r="GA15" i="49"/>
  <c r="FZ15" i="49"/>
  <c r="FY15" i="49"/>
  <c r="FJ15" i="49"/>
  <c r="EU15" i="49"/>
  <c r="EF15" i="49"/>
  <c r="DQ15" i="49"/>
  <c r="DB15" i="49"/>
  <c r="CM15" i="49"/>
  <c r="GX14" i="49"/>
  <c r="GW14" i="49"/>
  <c r="GV14" i="49"/>
  <c r="GU14" i="49"/>
  <c r="GT14" i="49"/>
  <c r="GS14" i="49"/>
  <c r="GR14" i="49"/>
  <c r="GQ14" i="49"/>
  <c r="GP14" i="49"/>
  <c r="GO14" i="49"/>
  <c r="GN14" i="49"/>
  <c r="GI14" i="49"/>
  <c r="GH14" i="49"/>
  <c r="GG14" i="49"/>
  <c r="GF14" i="49"/>
  <c r="GE14" i="49"/>
  <c r="GD14" i="49"/>
  <c r="GC14" i="49"/>
  <c r="GB14" i="49"/>
  <c r="GA14" i="49"/>
  <c r="FZ14" i="49"/>
  <c r="FY14" i="49"/>
  <c r="FJ14" i="49"/>
  <c r="EU14" i="49"/>
  <c r="EF14" i="49"/>
  <c r="DQ14" i="49"/>
  <c r="DB14" i="49"/>
  <c r="CM14" i="49"/>
  <c r="GX13" i="49"/>
  <c r="GW13" i="49"/>
  <c r="GV13" i="49"/>
  <c r="GU13" i="49"/>
  <c r="GT13" i="49"/>
  <c r="GS13" i="49"/>
  <c r="GR13" i="49"/>
  <c r="GQ13" i="49"/>
  <c r="GP13" i="49"/>
  <c r="GO13" i="49"/>
  <c r="GN13" i="49"/>
  <c r="GI13" i="49"/>
  <c r="GH13" i="49"/>
  <c r="GG13" i="49"/>
  <c r="GF13" i="49"/>
  <c r="GE13" i="49"/>
  <c r="GD13" i="49"/>
  <c r="GC13" i="49"/>
  <c r="GB13" i="49"/>
  <c r="GA13" i="49"/>
  <c r="FZ13" i="49"/>
  <c r="FY13" i="49"/>
  <c r="FJ13" i="49"/>
  <c r="EU13" i="49"/>
  <c r="EF13" i="49"/>
  <c r="DQ13" i="49"/>
  <c r="DB13" i="49"/>
  <c r="CM13" i="49"/>
  <c r="GY12" i="49"/>
  <c r="GX12" i="49"/>
  <c r="GW12" i="49"/>
  <c r="GV12" i="49"/>
  <c r="GU12" i="49"/>
  <c r="GT12" i="49"/>
  <c r="GS12" i="49"/>
  <c r="GR12" i="49"/>
  <c r="GQ12" i="49"/>
  <c r="GP12" i="49"/>
  <c r="GO12" i="49"/>
  <c r="GN12" i="49"/>
  <c r="GJ12" i="49"/>
  <c r="GI12" i="49"/>
  <c r="GH12" i="49"/>
  <c r="GG12" i="49"/>
  <c r="GF12" i="49"/>
  <c r="GE12" i="49"/>
  <c r="GD12" i="49"/>
  <c r="GC12" i="49"/>
  <c r="GB12" i="49"/>
  <c r="GA12" i="49"/>
  <c r="FZ12" i="49"/>
  <c r="FY12" i="49"/>
  <c r="FJ12" i="49"/>
  <c r="EU12" i="49"/>
  <c r="EF12" i="49"/>
  <c r="DQ12" i="49"/>
  <c r="DB12" i="49"/>
  <c r="CM12" i="49"/>
  <c r="GY11" i="49"/>
  <c r="GX11" i="49"/>
  <c r="GW11" i="49"/>
  <c r="GV11" i="49"/>
  <c r="GU11" i="49"/>
  <c r="GT11" i="49"/>
  <c r="GS11" i="49"/>
  <c r="GR11" i="49"/>
  <c r="GQ11" i="49"/>
  <c r="GP11" i="49"/>
  <c r="GO11" i="49"/>
  <c r="GN11" i="49"/>
  <c r="GJ11" i="49"/>
  <c r="GI11" i="49"/>
  <c r="GH11" i="49"/>
  <c r="GG11" i="49"/>
  <c r="GF11" i="49"/>
  <c r="GE11" i="49"/>
  <c r="GD11" i="49"/>
  <c r="GC11" i="49"/>
  <c r="GB11" i="49"/>
  <c r="GA11" i="49"/>
  <c r="FZ11" i="49"/>
  <c r="FY11" i="49"/>
  <c r="FJ11" i="49"/>
  <c r="EU11" i="49"/>
  <c r="EF11" i="49"/>
  <c r="DQ11" i="49"/>
  <c r="DB11" i="49"/>
  <c r="CM11" i="49"/>
  <c r="GY10" i="49"/>
  <c r="GX10" i="49"/>
  <c r="GW10" i="49"/>
  <c r="GV10" i="49"/>
  <c r="GU10" i="49"/>
  <c r="GT10" i="49"/>
  <c r="GS10" i="49"/>
  <c r="GR10" i="49"/>
  <c r="GQ10" i="49"/>
  <c r="GP10" i="49"/>
  <c r="GO10" i="49"/>
  <c r="GN10" i="49"/>
  <c r="GJ10" i="49"/>
  <c r="GI10" i="49"/>
  <c r="GH10" i="49"/>
  <c r="GG10" i="49"/>
  <c r="GF10" i="49"/>
  <c r="GE10" i="49"/>
  <c r="GD10" i="49"/>
  <c r="GC10" i="49"/>
  <c r="GB10" i="49"/>
  <c r="GA10" i="49"/>
  <c r="FZ10" i="49"/>
  <c r="FY10" i="49"/>
  <c r="FJ10" i="49"/>
  <c r="EU10" i="49"/>
  <c r="EF10" i="49"/>
  <c r="DQ10" i="49"/>
  <c r="DB10" i="49"/>
  <c r="CM10" i="49"/>
  <c r="GY9" i="49"/>
  <c r="GX9" i="49"/>
  <c r="GW9" i="49"/>
  <c r="GV9" i="49"/>
  <c r="GU9" i="49"/>
  <c r="GT9" i="49"/>
  <c r="GS9" i="49"/>
  <c r="GR9" i="49"/>
  <c r="GQ9" i="49"/>
  <c r="GP9" i="49"/>
  <c r="GO9" i="49"/>
  <c r="GN9" i="49"/>
  <c r="GJ9" i="49"/>
  <c r="GI9" i="49"/>
  <c r="GH9" i="49"/>
  <c r="GG9" i="49"/>
  <c r="GF9" i="49"/>
  <c r="GE9" i="49"/>
  <c r="GD9" i="49"/>
  <c r="GC9" i="49"/>
  <c r="GB9" i="49"/>
  <c r="GA9" i="49"/>
  <c r="FZ9" i="49"/>
  <c r="FY9" i="49"/>
  <c r="FJ9" i="49"/>
  <c r="EU9" i="49"/>
  <c r="EF9" i="49"/>
  <c r="DQ9" i="49"/>
  <c r="DB9" i="49"/>
  <c r="CM9" i="49"/>
  <c r="GY8" i="49"/>
  <c r="GX8" i="49"/>
  <c r="GW8" i="49"/>
  <c r="GV8" i="49"/>
  <c r="GU8" i="49"/>
  <c r="GT8" i="49"/>
  <c r="GS8" i="49"/>
  <c r="GR8" i="49"/>
  <c r="GQ8" i="49"/>
  <c r="GP8" i="49"/>
  <c r="GO8" i="49"/>
  <c r="GN8" i="49"/>
  <c r="GJ8" i="49"/>
  <c r="GI8" i="49"/>
  <c r="GH8" i="49"/>
  <c r="GG8" i="49"/>
  <c r="GF8" i="49"/>
  <c r="GE8" i="49"/>
  <c r="GD8" i="49"/>
  <c r="GC8" i="49"/>
  <c r="GB8" i="49"/>
  <c r="GA8" i="49"/>
  <c r="FZ8" i="49"/>
  <c r="FY8" i="49"/>
  <c r="FJ8" i="49"/>
  <c r="EU8" i="49"/>
  <c r="EF8" i="49"/>
  <c r="DQ8" i="49"/>
  <c r="DB8" i="49"/>
  <c r="CM8" i="49"/>
  <c r="GN7" i="49"/>
  <c r="FY7" i="49"/>
  <c r="FJ7" i="49"/>
  <c r="EU7" i="49"/>
  <c r="EF7" i="49"/>
  <c r="DQ7" i="49"/>
  <c r="DB7" i="49"/>
  <c r="CM7" i="49"/>
  <c r="GM4" i="49"/>
  <c r="FX4" i="49"/>
  <c r="FI4" i="49"/>
  <c r="ET4" i="49"/>
  <c r="EE4" i="49"/>
  <c r="DP4" i="49"/>
  <c r="DA4" i="49"/>
  <c r="CL4" i="49"/>
  <c r="GM2" i="49"/>
  <c r="CT53" i="55" l="1"/>
  <c r="CU53" i="55"/>
  <c r="CT54" i="55"/>
  <c r="CU54" i="55"/>
  <c r="CT55" i="55"/>
  <c r="CU55" i="55"/>
  <c r="CT56" i="55"/>
  <c r="CU56" i="55"/>
  <c r="CT57" i="55"/>
  <c r="CU57" i="55"/>
  <c r="CT58" i="55"/>
  <c r="CU58" i="55"/>
  <c r="CT59" i="55"/>
  <c r="CU59" i="55"/>
  <c r="CT60" i="55"/>
  <c r="CU60" i="55"/>
  <c r="CT61" i="55"/>
  <c r="CU61" i="55"/>
  <c r="CT62" i="55"/>
  <c r="CU62" i="55"/>
  <c r="CT63" i="55"/>
  <c r="CU63" i="55"/>
  <c r="CT64" i="55"/>
  <c r="CU64" i="55"/>
  <c r="CH53" i="55"/>
  <c r="CI53" i="55"/>
  <c r="CH54" i="55"/>
  <c r="CI54" i="55"/>
  <c r="CH55" i="55"/>
  <c r="CI55" i="55"/>
  <c r="CH56" i="55"/>
  <c r="CI56" i="55"/>
  <c r="CH57" i="55"/>
  <c r="CI57" i="55"/>
  <c r="CH58" i="55"/>
  <c r="CI58" i="55"/>
  <c r="CH59" i="55"/>
  <c r="CI59" i="55"/>
  <c r="CH60" i="55"/>
  <c r="CI60" i="55"/>
  <c r="CH61" i="55"/>
  <c r="CI61" i="55"/>
  <c r="CH62" i="55"/>
  <c r="CI62" i="55"/>
  <c r="CH63" i="55"/>
  <c r="CI63" i="55"/>
  <c r="CH64" i="55"/>
  <c r="CI64" i="55"/>
  <c r="CH30" i="55"/>
  <c r="CI30" i="55"/>
  <c r="CH31" i="55"/>
  <c r="CI31" i="55"/>
  <c r="CH32" i="55"/>
  <c r="CI32" i="55"/>
  <c r="CH33" i="55"/>
  <c r="CI33" i="55"/>
  <c r="CH34" i="55"/>
  <c r="CI34" i="55"/>
  <c r="CH35" i="55"/>
  <c r="CI35" i="55"/>
  <c r="CH36" i="55"/>
  <c r="CI36" i="55"/>
  <c r="CH37" i="55"/>
  <c r="CI37" i="55"/>
  <c r="CH38" i="55"/>
  <c r="CI38" i="55"/>
  <c r="CH39" i="55"/>
  <c r="CI39" i="55"/>
  <c r="CH40" i="55"/>
  <c r="CI40" i="55"/>
  <c r="CH41" i="55"/>
  <c r="CI41" i="55"/>
  <c r="CH42" i="55"/>
  <c r="CI42" i="55"/>
  <c r="CT30" i="55"/>
  <c r="CU30" i="55"/>
  <c r="CT31" i="55"/>
  <c r="CU31" i="55"/>
  <c r="CT32" i="55"/>
  <c r="CU32" i="55"/>
  <c r="CT33" i="55"/>
  <c r="CU33" i="55"/>
  <c r="CT34" i="55"/>
  <c r="CU34" i="55"/>
  <c r="CT35" i="55"/>
  <c r="CU35" i="55"/>
  <c r="CT36" i="55"/>
  <c r="CU36" i="55"/>
  <c r="CT37" i="55"/>
  <c r="CU37" i="55"/>
  <c r="CT38" i="55"/>
  <c r="CU38" i="55"/>
  <c r="CT39" i="55"/>
  <c r="CU39" i="55"/>
  <c r="CT40" i="55"/>
  <c r="CU40" i="55"/>
  <c r="CT41" i="55"/>
  <c r="CU41" i="55"/>
  <c r="CT42" i="55"/>
  <c r="CU42" i="55"/>
  <c r="CT8" i="55"/>
  <c r="CU8" i="55"/>
  <c r="CT9" i="55"/>
  <c r="CU9" i="55"/>
  <c r="CT10" i="55"/>
  <c r="CU10" i="55"/>
  <c r="CT11" i="55"/>
  <c r="CU11" i="55"/>
  <c r="CT12" i="55"/>
  <c r="CU12" i="55"/>
  <c r="CT13" i="55"/>
  <c r="CU13" i="55"/>
  <c r="CT14" i="55"/>
  <c r="CU14" i="55"/>
  <c r="CT15" i="55"/>
  <c r="CU15" i="55"/>
  <c r="CT16" i="55"/>
  <c r="CU16" i="55"/>
  <c r="CT17" i="55"/>
  <c r="CU17" i="55"/>
  <c r="CT18" i="55"/>
  <c r="CU18" i="55"/>
  <c r="CT19" i="55"/>
  <c r="CU19" i="55"/>
  <c r="CT20" i="55"/>
  <c r="CU20" i="55"/>
  <c r="CH8" i="55"/>
  <c r="CI8" i="55"/>
  <c r="CH9" i="55"/>
  <c r="CI9" i="55"/>
  <c r="CH10" i="55"/>
  <c r="CI10" i="55"/>
  <c r="CH11" i="55"/>
  <c r="CI11" i="55"/>
  <c r="CH12" i="55"/>
  <c r="CI12" i="55"/>
  <c r="CH13" i="55"/>
  <c r="CI13" i="55"/>
  <c r="CH14" i="55"/>
  <c r="CI14" i="55"/>
  <c r="CH15" i="55"/>
  <c r="CI15" i="55"/>
  <c r="CH16" i="55"/>
  <c r="CI16" i="55"/>
  <c r="CH17" i="55"/>
  <c r="CI17" i="55"/>
  <c r="CH18" i="55"/>
  <c r="CI18" i="55"/>
  <c r="CH19" i="55"/>
  <c r="CI19" i="55"/>
  <c r="CH20" i="55"/>
  <c r="CI20" i="55"/>
  <c r="J64" i="54"/>
  <c r="I64" i="54"/>
  <c r="H64" i="54"/>
  <c r="G64" i="54"/>
  <c r="F64" i="54"/>
  <c r="E64" i="54"/>
  <c r="J63" i="54"/>
  <c r="I63" i="54"/>
  <c r="H63" i="54"/>
  <c r="G63" i="54"/>
  <c r="F63" i="54"/>
  <c r="E63" i="54"/>
  <c r="J62" i="54"/>
  <c r="I62" i="54"/>
  <c r="H62" i="54"/>
  <c r="G62" i="54"/>
  <c r="F62" i="54"/>
  <c r="E62" i="54"/>
  <c r="K61" i="54"/>
  <c r="J61" i="54"/>
  <c r="I61" i="54"/>
  <c r="H61" i="54"/>
  <c r="G61" i="54"/>
  <c r="F61" i="54"/>
  <c r="E61" i="54"/>
  <c r="K60" i="54"/>
  <c r="J60" i="54"/>
  <c r="I60" i="54"/>
  <c r="H60" i="54"/>
  <c r="G60" i="54"/>
  <c r="F60" i="54"/>
  <c r="E60" i="54"/>
  <c r="K59" i="54"/>
  <c r="J59" i="54"/>
  <c r="I59" i="54"/>
  <c r="H59" i="54"/>
  <c r="G59" i="54"/>
  <c r="F59" i="54"/>
  <c r="E59" i="54"/>
  <c r="K58" i="54"/>
  <c r="J58" i="54"/>
  <c r="I58" i="54"/>
  <c r="H58" i="54"/>
  <c r="G58" i="54"/>
  <c r="F58" i="54"/>
  <c r="E58" i="54"/>
  <c r="K57" i="54"/>
  <c r="J57" i="54"/>
  <c r="I57" i="54"/>
  <c r="H57" i="54"/>
  <c r="G57" i="54"/>
  <c r="F57" i="54"/>
  <c r="E57" i="54"/>
  <c r="L56" i="54"/>
  <c r="K56" i="54"/>
  <c r="J56" i="54"/>
  <c r="I56" i="54"/>
  <c r="H56" i="54"/>
  <c r="G56" i="54"/>
  <c r="F56" i="54"/>
  <c r="E56" i="54"/>
  <c r="L55" i="54"/>
  <c r="K55" i="54"/>
  <c r="J55" i="54"/>
  <c r="I55" i="54"/>
  <c r="H55" i="54"/>
  <c r="G55" i="54"/>
  <c r="F55" i="54"/>
  <c r="E55" i="54"/>
  <c r="L54" i="54"/>
  <c r="K54" i="54"/>
  <c r="J54" i="54"/>
  <c r="I54" i="54"/>
  <c r="H54" i="54"/>
  <c r="G54" i="54"/>
  <c r="F54" i="54"/>
  <c r="E54" i="54"/>
  <c r="L53" i="54"/>
  <c r="K53" i="54"/>
  <c r="J53" i="54"/>
  <c r="I53" i="54"/>
  <c r="H53" i="54"/>
  <c r="G53" i="54"/>
  <c r="F53" i="54"/>
  <c r="E53" i="54"/>
  <c r="J42" i="54"/>
  <c r="I42" i="54"/>
  <c r="H42" i="54"/>
  <c r="G42" i="54"/>
  <c r="F42" i="54"/>
  <c r="E42" i="54"/>
  <c r="J41" i="54"/>
  <c r="I41" i="54"/>
  <c r="H41" i="54"/>
  <c r="G41" i="54"/>
  <c r="F41" i="54"/>
  <c r="E41" i="54"/>
  <c r="J40" i="54"/>
  <c r="I40" i="54"/>
  <c r="H40" i="54"/>
  <c r="G40" i="54"/>
  <c r="F40" i="54"/>
  <c r="E40" i="54"/>
  <c r="K39" i="54"/>
  <c r="J39" i="54"/>
  <c r="I39" i="54"/>
  <c r="H39" i="54"/>
  <c r="G39" i="54"/>
  <c r="F39" i="54"/>
  <c r="E39" i="54"/>
  <c r="K38" i="54"/>
  <c r="J38" i="54"/>
  <c r="I38" i="54"/>
  <c r="H38" i="54"/>
  <c r="G38" i="54"/>
  <c r="F38" i="54"/>
  <c r="E38" i="54"/>
  <c r="K37" i="54"/>
  <c r="J37" i="54"/>
  <c r="I37" i="54"/>
  <c r="H37" i="54"/>
  <c r="G37" i="54"/>
  <c r="F37" i="54"/>
  <c r="E37" i="54"/>
  <c r="K36" i="54"/>
  <c r="J36" i="54"/>
  <c r="I36" i="54"/>
  <c r="H36" i="54"/>
  <c r="G36" i="54"/>
  <c r="F36" i="54"/>
  <c r="E36" i="54"/>
  <c r="K35" i="54"/>
  <c r="J35" i="54"/>
  <c r="I35" i="54"/>
  <c r="H35" i="54"/>
  <c r="G35" i="54"/>
  <c r="F35" i="54"/>
  <c r="E35" i="54"/>
  <c r="L34" i="54"/>
  <c r="K34" i="54"/>
  <c r="J34" i="54"/>
  <c r="I34" i="54"/>
  <c r="H34" i="54"/>
  <c r="G34" i="54"/>
  <c r="F34" i="54"/>
  <c r="E34" i="54"/>
  <c r="L33" i="54"/>
  <c r="K33" i="54"/>
  <c r="J33" i="54"/>
  <c r="I33" i="54"/>
  <c r="H33" i="54"/>
  <c r="G33" i="54"/>
  <c r="F33" i="54"/>
  <c r="E33" i="54"/>
  <c r="L32" i="54"/>
  <c r="K32" i="54"/>
  <c r="J32" i="54"/>
  <c r="I32" i="54"/>
  <c r="H32" i="54"/>
  <c r="G32" i="54"/>
  <c r="F32" i="54"/>
  <c r="E32" i="54"/>
  <c r="L31" i="54"/>
  <c r="K31" i="54"/>
  <c r="J31" i="54"/>
  <c r="I31" i="54"/>
  <c r="H31" i="54"/>
  <c r="G31" i="54"/>
  <c r="F31" i="54"/>
  <c r="E31" i="54"/>
  <c r="L30" i="54"/>
  <c r="K30" i="54"/>
  <c r="J30" i="54"/>
  <c r="I30" i="54"/>
  <c r="H30" i="54"/>
  <c r="G30" i="54"/>
  <c r="F30" i="54"/>
  <c r="E30" i="54"/>
  <c r="E9" i="54"/>
  <c r="F9" i="54"/>
  <c r="G9" i="54"/>
  <c r="H9" i="54"/>
  <c r="I9" i="54"/>
  <c r="J9" i="54"/>
  <c r="K9" i="54"/>
  <c r="L9" i="54"/>
  <c r="E10" i="54"/>
  <c r="F10" i="54"/>
  <c r="G10" i="54"/>
  <c r="H10" i="54"/>
  <c r="I10" i="54"/>
  <c r="J10" i="54"/>
  <c r="K10" i="54"/>
  <c r="L10" i="54"/>
  <c r="E11" i="54"/>
  <c r="F11" i="54"/>
  <c r="G11" i="54"/>
  <c r="H11" i="54"/>
  <c r="I11" i="54"/>
  <c r="J11" i="54"/>
  <c r="K11" i="54"/>
  <c r="L11" i="54"/>
  <c r="E12" i="54"/>
  <c r="F12" i="54"/>
  <c r="G12" i="54"/>
  <c r="H12" i="54"/>
  <c r="I12" i="54"/>
  <c r="J12" i="54"/>
  <c r="K12" i="54"/>
  <c r="L12" i="54"/>
  <c r="E13" i="54"/>
  <c r="F13" i="54"/>
  <c r="G13" i="54"/>
  <c r="H13" i="54"/>
  <c r="I13" i="54"/>
  <c r="J13" i="54"/>
  <c r="K13" i="54"/>
  <c r="E14" i="54"/>
  <c r="F14" i="54"/>
  <c r="G14" i="54"/>
  <c r="H14" i="54"/>
  <c r="I14" i="54"/>
  <c r="J14" i="54"/>
  <c r="K14" i="54"/>
  <c r="E15" i="54"/>
  <c r="F15" i="54"/>
  <c r="G15" i="54"/>
  <c r="H15" i="54"/>
  <c r="I15" i="54"/>
  <c r="J15" i="54"/>
  <c r="K15" i="54"/>
  <c r="E16" i="54"/>
  <c r="F16" i="54"/>
  <c r="G16" i="54"/>
  <c r="H16" i="54"/>
  <c r="I16" i="54"/>
  <c r="J16" i="54"/>
  <c r="K16" i="54"/>
  <c r="E17" i="54"/>
  <c r="F17" i="54"/>
  <c r="G17" i="54"/>
  <c r="H17" i="54"/>
  <c r="I17" i="54"/>
  <c r="J17" i="54"/>
  <c r="K17" i="54"/>
  <c r="E18" i="54"/>
  <c r="F18" i="54"/>
  <c r="G18" i="54"/>
  <c r="H18" i="54"/>
  <c r="I18" i="54"/>
  <c r="J18" i="54"/>
  <c r="E19" i="54"/>
  <c r="F19" i="54"/>
  <c r="G19" i="54"/>
  <c r="H19" i="54"/>
  <c r="I19" i="54"/>
  <c r="J19" i="54"/>
  <c r="E20" i="54"/>
  <c r="F20" i="54"/>
  <c r="G20" i="54"/>
  <c r="H20" i="54"/>
  <c r="I20" i="54"/>
  <c r="J20" i="54"/>
  <c r="F8" i="54"/>
  <c r="G8" i="54"/>
  <c r="H8" i="54"/>
  <c r="I8" i="54"/>
  <c r="J8" i="54"/>
  <c r="K8" i="54"/>
  <c r="L8" i="54"/>
  <c r="GW64" i="52"/>
  <c r="GV64" i="52"/>
  <c r="GU64" i="52"/>
  <c r="GT64" i="52"/>
  <c r="GS64" i="52"/>
  <c r="GR64" i="52"/>
  <c r="GQ64" i="52"/>
  <c r="GP64" i="52"/>
  <c r="GO64" i="52"/>
  <c r="GW63" i="52"/>
  <c r="GV63" i="52"/>
  <c r="GU63" i="52"/>
  <c r="GT63" i="52"/>
  <c r="GS63" i="52"/>
  <c r="GR63" i="52"/>
  <c r="GQ63" i="52"/>
  <c r="GP63" i="52"/>
  <c r="GO63" i="52"/>
  <c r="GW62" i="52"/>
  <c r="GV62" i="52"/>
  <c r="GU62" i="52"/>
  <c r="GT62" i="52"/>
  <c r="GS62" i="52"/>
  <c r="GR62" i="52"/>
  <c r="GQ62" i="52"/>
  <c r="GP62" i="52"/>
  <c r="GO62" i="52"/>
  <c r="GX61" i="52"/>
  <c r="GW61" i="52"/>
  <c r="GV61" i="52"/>
  <c r="GU61" i="52"/>
  <c r="GT61" i="52"/>
  <c r="GS61" i="52"/>
  <c r="GR61" i="52"/>
  <c r="GQ61" i="52"/>
  <c r="GP61" i="52"/>
  <c r="GO61" i="52"/>
  <c r="GX60" i="52"/>
  <c r="GW60" i="52"/>
  <c r="GV60" i="52"/>
  <c r="GU60" i="52"/>
  <c r="GT60" i="52"/>
  <c r="GS60" i="52"/>
  <c r="GR60" i="52"/>
  <c r="GQ60" i="52"/>
  <c r="GP60" i="52"/>
  <c r="GO60" i="52"/>
  <c r="GX59" i="52"/>
  <c r="GW59" i="52"/>
  <c r="GV59" i="52"/>
  <c r="GU59" i="52"/>
  <c r="GT59" i="52"/>
  <c r="GS59" i="52"/>
  <c r="GR59" i="52"/>
  <c r="GQ59" i="52"/>
  <c r="GP59" i="52"/>
  <c r="GO59" i="52"/>
  <c r="GX58" i="52"/>
  <c r="GW58" i="52"/>
  <c r="GV58" i="52"/>
  <c r="GU58" i="52"/>
  <c r="GT58" i="52"/>
  <c r="GS58" i="52"/>
  <c r="GR58" i="52"/>
  <c r="GQ58" i="52"/>
  <c r="GP58" i="52"/>
  <c r="GO58" i="52"/>
  <c r="GX57" i="52"/>
  <c r="GW57" i="52"/>
  <c r="GV57" i="52"/>
  <c r="GU57" i="52"/>
  <c r="GT57" i="52"/>
  <c r="GS57" i="52"/>
  <c r="GR57" i="52"/>
  <c r="GQ57" i="52"/>
  <c r="GP57" i="52"/>
  <c r="GO57" i="52"/>
  <c r="GY56" i="52"/>
  <c r="GX56" i="52"/>
  <c r="GW56" i="52"/>
  <c r="GV56" i="52"/>
  <c r="GU56" i="52"/>
  <c r="GT56" i="52"/>
  <c r="GS56" i="52"/>
  <c r="GR56" i="52"/>
  <c r="GQ56" i="52"/>
  <c r="GP56" i="52"/>
  <c r="GO56" i="52"/>
  <c r="GY55" i="52"/>
  <c r="GX55" i="52"/>
  <c r="GW55" i="52"/>
  <c r="GV55" i="52"/>
  <c r="GU55" i="52"/>
  <c r="GT55" i="52"/>
  <c r="GS55" i="52"/>
  <c r="GR55" i="52"/>
  <c r="GQ55" i="52"/>
  <c r="GP55" i="52"/>
  <c r="GO55" i="52"/>
  <c r="GY54" i="52"/>
  <c r="GX54" i="52"/>
  <c r="GW54" i="52"/>
  <c r="GV54" i="52"/>
  <c r="GU54" i="52"/>
  <c r="GT54" i="52"/>
  <c r="GS54" i="52"/>
  <c r="GR54" i="52"/>
  <c r="GQ54" i="52"/>
  <c r="GP54" i="52"/>
  <c r="GO54" i="52"/>
  <c r="GY53" i="52"/>
  <c r="GX53" i="52"/>
  <c r="GW53" i="52"/>
  <c r="GV53" i="52"/>
  <c r="GU53" i="52"/>
  <c r="GT53" i="52"/>
  <c r="GS53" i="52"/>
  <c r="GR53" i="52"/>
  <c r="GQ53" i="52"/>
  <c r="GP53" i="52"/>
  <c r="GO53" i="52"/>
  <c r="GW20" i="52"/>
  <c r="GV20" i="52"/>
  <c r="GU20" i="52"/>
  <c r="GT20" i="52"/>
  <c r="GS20" i="52"/>
  <c r="GR20" i="52"/>
  <c r="GQ20" i="52"/>
  <c r="GP20" i="52"/>
  <c r="GO20" i="52"/>
  <c r="GW19" i="52"/>
  <c r="GV19" i="52"/>
  <c r="GU19" i="52"/>
  <c r="GT19" i="52"/>
  <c r="GS19" i="52"/>
  <c r="GR19" i="52"/>
  <c r="GQ19" i="52"/>
  <c r="GP19" i="52"/>
  <c r="GO19" i="52"/>
  <c r="GW18" i="52"/>
  <c r="GV18" i="52"/>
  <c r="GU18" i="52"/>
  <c r="GT18" i="52"/>
  <c r="GS18" i="52"/>
  <c r="GR18" i="52"/>
  <c r="GQ18" i="52"/>
  <c r="GP18" i="52"/>
  <c r="GO18" i="52"/>
  <c r="GX17" i="52"/>
  <c r="GW17" i="52"/>
  <c r="GV17" i="52"/>
  <c r="GU17" i="52"/>
  <c r="GT17" i="52"/>
  <c r="GS17" i="52"/>
  <c r="GR17" i="52"/>
  <c r="GQ17" i="52"/>
  <c r="GP17" i="52"/>
  <c r="GO17" i="52"/>
  <c r="GX16" i="52"/>
  <c r="GW16" i="52"/>
  <c r="GV16" i="52"/>
  <c r="GU16" i="52"/>
  <c r="GT16" i="52"/>
  <c r="GS16" i="52"/>
  <c r="GR16" i="52"/>
  <c r="GQ16" i="52"/>
  <c r="GP16" i="52"/>
  <c r="GO16" i="52"/>
  <c r="GX15" i="52"/>
  <c r="GW15" i="52"/>
  <c r="GV15" i="52"/>
  <c r="GU15" i="52"/>
  <c r="GT15" i="52"/>
  <c r="GS15" i="52"/>
  <c r="GR15" i="52"/>
  <c r="GQ15" i="52"/>
  <c r="GP15" i="52"/>
  <c r="GO15" i="52"/>
  <c r="GX14" i="52"/>
  <c r="GW14" i="52"/>
  <c r="GV14" i="52"/>
  <c r="GU14" i="52"/>
  <c r="GT14" i="52"/>
  <c r="GS14" i="52"/>
  <c r="GR14" i="52"/>
  <c r="GQ14" i="52"/>
  <c r="GP14" i="52"/>
  <c r="GO14" i="52"/>
  <c r="GX13" i="52"/>
  <c r="GW13" i="52"/>
  <c r="GV13" i="52"/>
  <c r="GU13" i="52"/>
  <c r="GT13" i="52"/>
  <c r="GS13" i="52"/>
  <c r="GR13" i="52"/>
  <c r="GQ13" i="52"/>
  <c r="GP13" i="52"/>
  <c r="GO13" i="52"/>
  <c r="GY12" i="52"/>
  <c r="GX12" i="52"/>
  <c r="GW12" i="52"/>
  <c r="GV12" i="52"/>
  <c r="GU12" i="52"/>
  <c r="GT12" i="52"/>
  <c r="GS12" i="52"/>
  <c r="GR12" i="52"/>
  <c r="GQ12" i="52"/>
  <c r="GP12" i="52"/>
  <c r="GO12" i="52"/>
  <c r="GY11" i="52"/>
  <c r="GX11" i="52"/>
  <c r="GW11" i="52"/>
  <c r="GV11" i="52"/>
  <c r="GU11" i="52"/>
  <c r="GT11" i="52"/>
  <c r="GS11" i="52"/>
  <c r="GR11" i="52"/>
  <c r="GQ11" i="52"/>
  <c r="GP11" i="52"/>
  <c r="GO11" i="52"/>
  <c r="GY10" i="52"/>
  <c r="GX10" i="52"/>
  <c r="GW10" i="52"/>
  <c r="GV10" i="52"/>
  <c r="GU10" i="52"/>
  <c r="GT10" i="52"/>
  <c r="GS10" i="52"/>
  <c r="GR10" i="52"/>
  <c r="GQ10" i="52"/>
  <c r="GP10" i="52"/>
  <c r="GO10" i="52"/>
  <c r="GY9" i="52"/>
  <c r="GX9" i="52"/>
  <c r="GW9" i="52"/>
  <c r="GV9" i="52"/>
  <c r="GU9" i="52"/>
  <c r="GT9" i="52"/>
  <c r="GS9" i="52"/>
  <c r="GR9" i="52"/>
  <c r="GQ9" i="52"/>
  <c r="GP9" i="52"/>
  <c r="GO9" i="52"/>
  <c r="GY8" i="52"/>
  <c r="GX8" i="52"/>
  <c r="GW8" i="52"/>
  <c r="GV8" i="52"/>
  <c r="GU8" i="52"/>
  <c r="GT8" i="52"/>
  <c r="GS8" i="52"/>
  <c r="GR8" i="52"/>
  <c r="GQ8" i="52"/>
  <c r="GP8" i="52"/>
  <c r="GO8" i="52"/>
  <c r="GO40" i="52"/>
  <c r="GP40" i="52"/>
  <c r="GQ40" i="52"/>
  <c r="GR40" i="52"/>
  <c r="GS40" i="52"/>
  <c r="GT40" i="52"/>
  <c r="GU40" i="52"/>
  <c r="GV40" i="52"/>
  <c r="GW40" i="52"/>
  <c r="GO41" i="52"/>
  <c r="GP41" i="52"/>
  <c r="GQ41" i="52"/>
  <c r="GR41" i="52"/>
  <c r="GS41" i="52"/>
  <c r="GT41" i="52"/>
  <c r="GU41" i="52"/>
  <c r="GV41" i="52"/>
  <c r="GW41" i="52"/>
  <c r="GO42" i="52"/>
  <c r="GP42" i="52"/>
  <c r="GQ42" i="52"/>
  <c r="GR42" i="52"/>
  <c r="GS42" i="52"/>
  <c r="GT42" i="52"/>
  <c r="GU42" i="52"/>
  <c r="GV42" i="52"/>
  <c r="GW42" i="52"/>
  <c r="GO35" i="52"/>
  <c r="GP35" i="52"/>
  <c r="GQ35" i="52"/>
  <c r="GR35" i="52"/>
  <c r="GS35" i="52"/>
  <c r="GT35" i="52"/>
  <c r="GU35" i="52"/>
  <c r="GV35" i="52"/>
  <c r="GW35" i="52"/>
  <c r="GX35" i="52"/>
  <c r="GO36" i="52"/>
  <c r="GP36" i="52"/>
  <c r="GQ36" i="52"/>
  <c r="GR36" i="52"/>
  <c r="GS36" i="52"/>
  <c r="GT36" i="52"/>
  <c r="GU36" i="52"/>
  <c r="GV36" i="52"/>
  <c r="GW36" i="52"/>
  <c r="GX36" i="52"/>
  <c r="GO37" i="52"/>
  <c r="GP37" i="52"/>
  <c r="GQ37" i="52"/>
  <c r="GR37" i="52"/>
  <c r="GS37" i="52"/>
  <c r="GT37" i="52"/>
  <c r="GU37" i="52"/>
  <c r="GV37" i="52"/>
  <c r="GW37" i="52"/>
  <c r="GX37" i="52"/>
  <c r="GO38" i="52"/>
  <c r="GP38" i="52"/>
  <c r="GQ38" i="52"/>
  <c r="GR38" i="52"/>
  <c r="GS38" i="52"/>
  <c r="GT38" i="52"/>
  <c r="GU38" i="52"/>
  <c r="GV38" i="52"/>
  <c r="GW38" i="52"/>
  <c r="GX38" i="52"/>
  <c r="GO39" i="52"/>
  <c r="GP39" i="52"/>
  <c r="GQ39" i="52"/>
  <c r="GR39" i="52"/>
  <c r="GS39" i="52"/>
  <c r="GT39" i="52"/>
  <c r="GU39" i="52"/>
  <c r="GV39" i="52"/>
  <c r="GW39" i="52"/>
  <c r="GX39" i="52"/>
  <c r="GO31" i="52"/>
  <c r="GP31" i="52"/>
  <c r="GQ31" i="52"/>
  <c r="GR31" i="52"/>
  <c r="GS31" i="52"/>
  <c r="GT31" i="52"/>
  <c r="GU31" i="52"/>
  <c r="GV31" i="52"/>
  <c r="GW31" i="52"/>
  <c r="GX31" i="52"/>
  <c r="GY31" i="52"/>
  <c r="GO32" i="52"/>
  <c r="GP32" i="52"/>
  <c r="GQ32" i="52"/>
  <c r="GR32" i="52"/>
  <c r="GS32" i="52"/>
  <c r="GT32" i="52"/>
  <c r="GU32" i="52"/>
  <c r="GV32" i="52"/>
  <c r="GW32" i="52"/>
  <c r="GX32" i="52"/>
  <c r="GY32" i="52"/>
  <c r="GO33" i="52"/>
  <c r="GP33" i="52"/>
  <c r="GQ33" i="52"/>
  <c r="GR33" i="52"/>
  <c r="GS33" i="52"/>
  <c r="GT33" i="52"/>
  <c r="GU33" i="52"/>
  <c r="GV33" i="52"/>
  <c r="GW33" i="52"/>
  <c r="GX33" i="52"/>
  <c r="GY33" i="52"/>
  <c r="GO34" i="52"/>
  <c r="GP34" i="52"/>
  <c r="GQ34" i="52"/>
  <c r="GR34" i="52"/>
  <c r="GS34" i="52"/>
  <c r="GT34" i="52"/>
  <c r="GU34" i="52"/>
  <c r="GV34" i="52"/>
  <c r="GW34" i="52"/>
  <c r="GX34" i="52"/>
  <c r="GY34" i="52"/>
  <c r="GP30" i="52"/>
  <c r="GQ30" i="52"/>
  <c r="GR30" i="52"/>
  <c r="GS30" i="52"/>
  <c r="GT30" i="52"/>
  <c r="GU30" i="52"/>
  <c r="GV30" i="52"/>
  <c r="GW30" i="52"/>
  <c r="GX30" i="52"/>
  <c r="GY30" i="52"/>
  <c r="GO30" i="52"/>
  <c r="GH64" i="52"/>
  <c r="GG64" i="52"/>
  <c r="GF64" i="52"/>
  <c r="GE64" i="52"/>
  <c r="GD64" i="52"/>
  <c r="GC64" i="52"/>
  <c r="GB64" i="52"/>
  <c r="GA64" i="52"/>
  <c r="FZ64" i="52"/>
  <c r="GH63" i="52"/>
  <c r="GG63" i="52"/>
  <c r="GF63" i="52"/>
  <c r="GE63" i="52"/>
  <c r="GD63" i="52"/>
  <c r="GC63" i="52"/>
  <c r="GB63" i="52"/>
  <c r="GA63" i="52"/>
  <c r="FZ63" i="52"/>
  <c r="GH62" i="52"/>
  <c r="GG62" i="52"/>
  <c r="GF62" i="52"/>
  <c r="GE62" i="52"/>
  <c r="GD62" i="52"/>
  <c r="GC62" i="52"/>
  <c r="GB62" i="52"/>
  <c r="GA62" i="52"/>
  <c r="FZ62" i="52"/>
  <c r="GI61" i="52"/>
  <c r="GH61" i="52"/>
  <c r="GG61" i="52"/>
  <c r="GF61" i="52"/>
  <c r="GE61" i="52"/>
  <c r="GD61" i="52"/>
  <c r="GC61" i="52"/>
  <c r="GB61" i="52"/>
  <c r="GA61" i="52"/>
  <c r="FZ61" i="52"/>
  <c r="GI60" i="52"/>
  <c r="GH60" i="52"/>
  <c r="GG60" i="52"/>
  <c r="GF60" i="52"/>
  <c r="GE60" i="52"/>
  <c r="GD60" i="52"/>
  <c r="GC60" i="52"/>
  <c r="GB60" i="52"/>
  <c r="GA60" i="52"/>
  <c r="FZ60" i="52"/>
  <c r="GI59" i="52"/>
  <c r="GH59" i="52"/>
  <c r="GG59" i="52"/>
  <c r="GF59" i="52"/>
  <c r="GE59" i="52"/>
  <c r="GD59" i="52"/>
  <c r="GC59" i="52"/>
  <c r="GB59" i="52"/>
  <c r="GA59" i="52"/>
  <c r="FZ59" i="52"/>
  <c r="GI58" i="52"/>
  <c r="GH58" i="52"/>
  <c r="GG58" i="52"/>
  <c r="GF58" i="52"/>
  <c r="GE58" i="52"/>
  <c r="GD58" i="52"/>
  <c r="GC58" i="52"/>
  <c r="GB58" i="52"/>
  <c r="GA58" i="52"/>
  <c r="FZ58" i="52"/>
  <c r="GI57" i="52"/>
  <c r="GH57" i="52"/>
  <c r="GG57" i="52"/>
  <c r="GF57" i="52"/>
  <c r="GE57" i="52"/>
  <c r="GD57" i="52"/>
  <c r="GC57" i="52"/>
  <c r="GB57" i="52"/>
  <c r="GA57" i="52"/>
  <c r="FZ57" i="52"/>
  <c r="GJ56" i="52"/>
  <c r="GI56" i="52"/>
  <c r="GH56" i="52"/>
  <c r="GG56" i="52"/>
  <c r="GF56" i="52"/>
  <c r="GE56" i="52"/>
  <c r="GD56" i="52"/>
  <c r="GC56" i="52"/>
  <c r="GB56" i="52"/>
  <c r="GA56" i="52"/>
  <c r="FZ56" i="52"/>
  <c r="GJ55" i="52"/>
  <c r="GI55" i="52"/>
  <c r="GH55" i="52"/>
  <c r="GG55" i="52"/>
  <c r="GF55" i="52"/>
  <c r="GE55" i="52"/>
  <c r="GD55" i="52"/>
  <c r="GC55" i="52"/>
  <c r="GB55" i="52"/>
  <c r="GA55" i="52"/>
  <c r="FZ55" i="52"/>
  <c r="GJ54" i="52"/>
  <c r="GI54" i="52"/>
  <c r="GH54" i="52"/>
  <c r="GG54" i="52"/>
  <c r="GF54" i="52"/>
  <c r="GE54" i="52"/>
  <c r="GD54" i="52"/>
  <c r="GC54" i="52"/>
  <c r="GB54" i="52"/>
  <c r="GA54" i="52"/>
  <c r="FZ54" i="52"/>
  <c r="GJ53" i="52"/>
  <c r="GI53" i="52"/>
  <c r="GH53" i="52"/>
  <c r="GG53" i="52"/>
  <c r="GF53" i="52"/>
  <c r="GE53" i="52"/>
  <c r="GD53" i="52"/>
  <c r="GC53" i="52"/>
  <c r="GB53" i="52"/>
  <c r="GA53" i="52"/>
  <c r="FZ53" i="52"/>
  <c r="GH20" i="52"/>
  <c r="GG20" i="52"/>
  <c r="GF20" i="52"/>
  <c r="GE20" i="52"/>
  <c r="GD20" i="52"/>
  <c r="GC20" i="52"/>
  <c r="GB20" i="52"/>
  <c r="GA20" i="52"/>
  <c r="FZ20" i="52"/>
  <c r="GH19" i="52"/>
  <c r="GG19" i="52"/>
  <c r="GF19" i="52"/>
  <c r="GE19" i="52"/>
  <c r="GD19" i="52"/>
  <c r="GC19" i="52"/>
  <c r="GB19" i="52"/>
  <c r="GA19" i="52"/>
  <c r="FZ19" i="52"/>
  <c r="GH18" i="52"/>
  <c r="GG18" i="52"/>
  <c r="GF18" i="52"/>
  <c r="GE18" i="52"/>
  <c r="GD18" i="52"/>
  <c r="GC18" i="52"/>
  <c r="GB18" i="52"/>
  <c r="GA18" i="52"/>
  <c r="FZ18" i="52"/>
  <c r="GI17" i="52"/>
  <c r="GH17" i="52"/>
  <c r="GG17" i="52"/>
  <c r="GF17" i="52"/>
  <c r="GE17" i="52"/>
  <c r="GD17" i="52"/>
  <c r="GC17" i="52"/>
  <c r="GB17" i="52"/>
  <c r="GA17" i="52"/>
  <c r="FZ17" i="52"/>
  <c r="GI16" i="52"/>
  <c r="GH16" i="52"/>
  <c r="GG16" i="52"/>
  <c r="GF16" i="52"/>
  <c r="GE16" i="52"/>
  <c r="GD16" i="52"/>
  <c r="GC16" i="52"/>
  <c r="GB16" i="52"/>
  <c r="GA16" i="52"/>
  <c r="FZ16" i="52"/>
  <c r="GI15" i="52"/>
  <c r="GH15" i="52"/>
  <c r="GG15" i="52"/>
  <c r="GF15" i="52"/>
  <c r="GE15" i="52"/>
  <c r="GD15" i="52"/>
  <c r="GC15" i="52"/>
  <c r="GB15" i="52"/>
  <c r="GA15" i="52"/>
  <c r="FZ15" i="52"/>
  <c r="GI14" i="52"/>
  <c r="GH14" i="52"/>
  <c r="GG14" i="52"/>
  <c r="GF14" i="52"/>
  <c r="GE14" i="52"/>
  <c r="GD14" i="52"/>
  <c r="GC14" i="52"/>
  <c r="GB14" i="52"/>
  <c r="GA14" i="52"/>
  <c r="FZ14" i="52"/>
  <c r="GI13" i="52"/>
  <c r="GH13" i="52"/>
  <c r="GG13" i="52"/>
  <c r="GF13" i="52"/>
  <c r="GE13" i="52"/>
  <c r="GD13" i="52"/>
  <c r="GC13" i="52"/>
  <c r="GB13" i="52"/>
  <c r="GA13" i="52"/>
  <c r="FZ13" i="52"/>
  <c r="GJ12" i="52"/>
  <c r="GI12" i="52"/>
  <c r="GH12" i="52"/>
  <c r="GG12" i="52"/>
  <c r="GF12" i="52"/>
  <c r="GE12" i="52"/>
  <c r="GD12" i="52"/>
  <c r="GC12" i="52"/>
  <c r="GB12" i="52"/>
  <c r="GA12" i="52"/>
  <c r="FZ12" i="52"/>
  <c r="GJ11" i="52"/>
  <c r="GI11" i="52"/>
  <c r="GH11" i="52"/>
  <c r="GG11" i="52"/>
  <c r="GF11" i="52"/>
  <c r="GE11" i="52"/>
  <c r="GD11" i="52"/>
  <c r="GC11" i="52"/>
  <c r="GB11" i="52"/>
  <c r="GA11" i="52"/>
  <c r="FZ11" i="52"/>
  <c r="GJ10" i="52"/>
  <c r="GI10" i="52"/>
  <c r="GH10" i="52"/>
  <c r="GG10" i="52"/>
  <c r="GF10" i="52"/>
  <c r="GE10" i="52"/>
  <c r="GD10" i="52"/>
  <c r="GC10" i="52"/>
  <c r="GB10" i="52"/>
  <c r="GA10" i="52"/>
  <c r="FZ10" i="52"/>
  <c r="GJ9" i="52"/>
  <c r="GI9" i="52"/>
  <c r="GH9" i="52"/>
  <c r="GG9" i="52"/>
  <c r="GF9" i="52"/>
  <c r="GE9" i="52"/>
  <c r="GD9" i="52"/>
  <c r="GC9" i="52"/>
  <c r="GB9" i="52"/>
  <c r="GA9" i="52"/>
  <c r="FZ9" i="52"/>
  <c r="GJ8" i="52"/>
  <c r="GI8" i="52"/>
  <c r="GH8" i="52"/>
  <c r="GG8" i="52"/>
  <c r="GF8" i="52"/>
  <c r="GE8" i="52"/>
  <c r="GD8" i="52"/>
  <c r="GC8" i="52"/>
  <c r="GB8" i="52"/>
  <c r="GA8" i="52"/>
  <c r="FZ40" i="52"/>
  <c r="GA40" i="52"/>
  <c r="GB40" i="52"/>
  <c r="GC40" i="52"/>
  <c r="GD40" i="52"/>
  <c r="GE40" i="52"/>
  <c r="GF40" i="52"/>
  <c r="GG40" i="52"/>
  <c r="GH40" i="52"/>
  <c r="FZ41" i="52"/>
  <c r="GA41" i="52"/>
  <c r="GB41" i="52"/>
  <c r="GC41" i="52"/>
  <c r="GD41" i="52"/>
  <c r="GE41" i="52"/>
  <c r="GF41" i="52"/>
  <c r="GG41" i="52"/>
  <c r="GH41" i="52"/>
  <c r="FZ42" i="52"/>
  <c r="GA42" i="52"/>
  <c r="GB42" i="52"/>
  <c r="GC42" i="52"/>
  <c r="GD42" i="52"/>
  <c r="GE42" i="52"/>
  <c r="GF42" i="52"/>
  <c r="GG42" i="52"/>
  <c r="GH42" i="52"/>
  <c r="FZ35" i="52"/>
  <c r="GA35" i="52"/>
  <c r="GB35" i="52"/>
  <c r="GC35" i="52"/>
  <c r="GD35" i="52"/>
  <c r="GE35" i="52"/>
  <c r="GF35" i="52"/>
  <c r="GG35" i="52"/>
  <c r="GH35" i="52"/>
  <c r="GI35" i="52"/>
  <c r="FZ36" i="52"/>
  <c r="GA36" i="52"/>
  <c r="GB36" i="52"/>
  <c r="GC36" i="52"/>
  <c r="GD36" i="52"/>
  <c r="GE36" i="52"/>
  <c r="GF36" i="52"/>
  <c r="GG36" i="52"/>
  <c r="GH36" i="52"/>
  <c r="GI36" i="52"/>
  <c r="FZ37" i="52"/>
  <c r="GA37" i="52"/>
  <c r="GB37" i="52"/>
  <c r="GC37" i="52"/>
  <c r="GD37" i="52"/>
  <c r="GE37" i="52"/>
  <c r="GF37" i="52"/>
  <c r="GG37" i="52"/>
  <c r="GH37" i="52"/>
  <c r="GI37" i="52"/>
  <c r="FZ38" i="52"/>
  <c r="GA38" i="52"/>
  <c r="GB38" i="52"/>
  <c r="GC38" i="52"/>
  <c r="GD38" i="52"/>
  <c r="GE38" i="52"/>
  <c r="GF38" i="52"/>
  <c r="GG38" i="52"/>
  <c r="GH38" i="52"/>
  <c r="GI38" i="52"/>
  <c r="FZ39" i="52"/>
  <c r="GA39" i="52"/>
  <c r="GB39" i="52"/>
  <c r="GC39" i="52"/>
  <c r="GD39" i="52"/>
  <c r="GE39" i="52"/>
  <c r="GF39" i="52"/>
  <c r="GG39" i="52"/>
  <c r="GH39" i="52"/>
  <c r="GI39" i="52"/>
  <c r="FZ31" i="52"/>
  <c r="GA31" i="52"/>
  <c r="GB31" i="52"/>
  <c r="GC31" i="52"/>
  <c r="GD31" i="52"/>
  <c r="GE31" i="52"/>
  <c r="GF31" i="52"/>
  <c r="GG31" i="52"/>
  <c r="GH31" i="52"/>
  <c r="GI31" i="52"/>
  <c r="GJ31" i="52"/>
  <c r="FZ32" i="52"/>
  <c r="GA32" i="52"/>
  <c r="GB32" i="52"/>
  <c r="GC32" i="52"/>
  <c r="GD32" i="52"/>
  <c r="GE32" i="52"/>
  <c r="GF32" i="52"/>
  <c r="GG32" i="52"/>
  <c r="GH32" i="52"/>
  <c r="GI32" i="52"/>
  <c r="GJ32" i="52"/>
  <c r="FZ33" i="52"/>
  <c r="GA33" i="52"/>
  <c r="GB33" i="52"/>
  <c r="GC33" i="52"/>
  <c r="GD33" i="52"/>
  <c r="GE33" i="52"/>
  <c r="GF33" i="52"/>
  <c r="GG33" i="52"/>
  <c r="GH33" i="52"/>
  <c r="GI33" i="52"/>
  <c r="GJ33" i="52"/>
  <c r="FZ34" i="52"/>
  <c r="GA34" i="52"/>
  <c r="GB34" i="52"/>
  <c r="GC34" i="52"/>
  <c r="GD34" i="52"/>
  <c r="GE34" i="52"/>
  <c r="GF34" i="52"/>
  <c r="GG34" i="52"/>
  <c r="GH34" i="52"/>
  <c r="GI34" i="52"/>
  <c r="GJ34" i="52"/>
  <c r="GA30" i="52"/>
  <c r="GB30" i="52"/>
  <c r="GC30" i="52"/>
  <c r="GD30" i="52"/>
  <c r="GE30" i="52"/>
  <c r="GF30" i="52"/>
  <c r="GG30" i="52"/>
  <c r="GH30" i="52"/>
  <c r="GI30" i="52"/>
  <c r="GJ30" i="52"/>
  <c r="FZ30" i="52"/>
  <c r="GM46" i="52"/>
  <c r="GM24" i="52"/>
  <c r="GM2" i="52"/>
  <c r="FX46" i="52"/>
  <c r="FX24" i="52"/>
  <c r="FI46" i="52"/>
  <c r="ET46" i="52"/>
  <c r="FI24" i="52"/>
  <c r="ET24" i="52"/>
  <c r="EE46" i="52"/>
  <c r="EE24" i="52"/>
  <c r="EF65" i="52"/>
  <c r="EF64" i="52"/>
  <c r="EF63" i="52"/>
  <c r="EF62" i="52"/>
  <c r="EF61" i="52"/>
  <c r="EF60" i="52"/>
  <c r="EF59" i="52"/>
  <c r="EF58" i="52"/>
  <c r="EF57" i="52"/>
  <c r="EF56" i="52"/>
  <c r="EF55" i="52"/>
  <c r="EF54" i="52"/>
  <c r="EF53" i="52"/>
  <c r="EF52" i="52"/>
  <c r="EF51" i="52"/>
  <c r="EE48" i="52"/>
  <c r="EF43" i="52"/>
  <c r="EF42" i="52"/>
  <c r="EF41" i="52"/>
  <c r="EF40" i="52"/>
  <c r="EF39" i="52"/>
  <c r="EF38" i="52"/>
  <c r="EF37" i="52"/>
  <c r="EF36" i="52"/>
  <c r="EF35" i="52"/>
  <c r="EF34" i="52"/>
  <c r="EF33" i="52"/>
  <c r="EF32" i="52"/>
  <c r="EF31" i="52"/>
  <c r="EF30" i="52"/>
  <c r="EF29" i="52"/>
  <c r="EE26" i="52"/>
  <c r="EF21" i="52"/>
  <c r="EF20" i="52"/>
  <c r="EF19" i="52"/>
  <c r="EF18" i="52"/>
  <c r="EF17" i="52"/>
  <c r="EF16" i="52"/>
  <c r="EF15" i="52"/>
  <c r="EF14" i="52"/>
  <c r="EF13" i="52"/>
  <c r="EF12" i="52"/>
  <c r="EF11" i="52"/>
  <c r="EF10" i="52"/>
  <c r="EF9" i="52"/>
  <c r="EF8" i="52"/>
  <c r="EF7" i="52"/>
  <c r="EE4" i="52"/>
  <c r="DP46" i="52"/>
  <c r="DP24" i="52"/>
  <c r="DA46" i="52"/>
  <c r="DA24" i="52"/>
  <c r="CL46" i="52"/>
  <c r="CL24" i="52"/>
  <c r="CM65" i="52"/>
  <c r="CM64" i="52"/>
  <c r="CM63" i="52"/>
  <c r="CM62" i="52"/>
  <c r="CM61" i="52"/>
  <c r="CM60" i="52"/>
  <c r="CM59" i="52"/>
  <c r="CM58" i="52"/>
  <c r="CM57" i="52"/>
  <c r="CM56" i="52"/>
  <c r="CM55" i="52"/>
  <c r="CM54" i="52"/>
  <c r="CM53" i="52"/>
  <c r="CM52" i="52"/>
  <c r="CM51" i="52"/>
  <c r="CL48" i="52"/>
  <c r="CM43" i="52"/>
  <c r="CM42" i="52"/>
  <c r="CM41" i="52"/>
  <c r="CM40" i="52"/>
  <c r="CM39" i="52"/>
  <c r="CM38" i="52"/>
  <c r="CM37" i="52"/>
  <c r="CM36" i="52"/>
  <c r="CM35" i="52"/>
  <c r="CM34" i="52"/>
  <c r="CM33" i="52"/>
  <c r="CM32" i="52"/>
  <c r="CM31" i="52"/>
  <c r="CM30" i="52"/>
  <c r="CM29" i="52"/>
  <c r="CL26" i="52"/>
  <c r="CM21" i="52"/>
  <c r="CM20" i="52"/>
  <c r="CM19" i="52"/>
  <c r="CM18" i="52"/>
  <c r="CM17" i="52"/>
  <c r="CM16" i="52"/>
  <c r="CM15" i="52"/>
  <c r="CM14" i="52"/>
  <c r="CM13" i="52"/>
  <c r="CM12" i="52"/>
  <c r="CM11" i="52"/>
  <c r="CM10" i="52"/>
  <c r="CM9" i="52"/>
  <c r="CM8" i="52"/>
  <c r="CM7" i="52"/>
  <c r="CL4" i="52"/>
  <c r="GN65" i="52"/>
  <c r="FY65" i="52"/>
  <c r="FJ65" i="52"/>
  <c r="EU65" i="52"/>
  <c r="DQ65" i="52"/>
  <c r="DB65" i="52"/>
  <c r="GN64" i="52"/>
  <c r="FY64" i="52"/>
  <c r="FJ64" i="52"/>
  <c r="EU64" i="52"/>
  <c r="DQ64" i="52"/>
  <c r="DB64" i="52"/>
  <c r="GN63" i="52"/>
  <c r="FY63" i="52"/>
  <c r="FJ63" i="52"/>
  <c r="EU63" i="52"/>
  <c r="DQ63" i="52"/>
  <c r="DB63" i="52"/>
  <c r="GN62" i="52"/>
  <c r="FY62" i="52"/>
  <c r="FJ62" i="52"/>
  <c r="EU62" i="52"/>
  <c r="DQ62" i="52"/>
  <c r="DB62" i="52"/>
  <c r="GN61" i="52"/>
  <c r="FY61" i="52"/>
  <c r="FJ61" i="52"/>
  <c r="EU61" i="52"/>
  <c r="DQ61" i="52"/>
  <c r="DB61" i="52"/>
  <c r="GN60" i="52"/>
  <c r="FY60" i="52"/>
  <c r="FJ60" i="52"/>
  <c r="EU60" i="52"/>
  <c r="DQ60" i="52"/>
  <c r="DB60" i="52"/>
  <c r="GN59" i="52"/>
  <c r="FY59" i="52"/>
  <c r="FJ59" i="52"/>
  <c r="EU59" i="52"/>
  <c r="DQ59" i="52"/>
  <c r="DB59" i="52"/>
  <c r="GN58" i="52"/>
  <c r="FY58" i="52"/>
  <c r="FJ58" i="52"/>
  <c r="EU58" i="52"/>
  <c r="DQ58" i="52"/>
  <c r="DB58" i="52"/>
  <c r="GN57" i="52"/>
  <c r="FY57" i="52"/>
  <c r="FJ57" i="52"/>
  <c r="EU57" i="52"/>
  <c r="DQ57" i="52"/>
  <c r="DB57" i="52"/>
  <c r="GN56" i="52"/>
  <c r="FY56" i="52"/>
  <c r="FJ56" i="52"/>
  <c r="EU56" i="52"/>
  <c r="DQ56" i="52"/>
  <c r="DB56" i="52"/>
  <c r="GN55" i="52"/>
  <c r="FY55" i="52"/>
  <c r="FJ55" i="52"/>
  <c r="EU55" i="52"/>
  <c r="DQ55" i="52"/>
  <c r="DB55" i="52"/>
  <c r="GN54" i="52"/>
  <c r="FY54" i="52"/>
  <c r="FJ54" i="52"/>
  <c r="EU54" i="52"/>
  <c r="DQ54" i="52"/>
  <c r="DB54" i="52"/>
  <c r="GN53" i="52"/>
  <c r="FY53" i="52"/>
  <c r="FJ53" i="52"/>
  <c r="EU53" i="52"/>
  <c r="DQ53" i="52"/>
  <c r="DB53" i="52"/>
  <c r="GN52" i="52"/>
  <c r="FY52" i="52"/>
  <c r="FJ52" i="52"/>
  <c r="EU52" i="52"/>
  <c r="DQ52" i="52"/>
  <c r="DB52" i="52"/>
  <c r="GN51" i="52"/>
  <c r="FY51" i="52"/>
  <c r="FJ51" i="52"/>
  <c r="EU51" i="52"/>
  <c r="DQ51" i="52"/>
  <c r="DB51" i="52"/>
  <c r="GM48" i="52"/>
  <c r="FX48" i="52"/>
  <c r="FI48" i="52"/>
  <c r="ET48" i="52"/>
  <c r="DP48" i="52"/>
  <c r="DA48" i="52"/>
  <c r="GN43" i="52"/>
  <c r="FY43" i="52"/>
  <c r="FJ43" i="52"/>
  <c r="EU43" i="52"/>
  <c r="DQ43" i="52"/>
  <c r="DB43" i="52"/>
  <c r="GN42" i="52"/>
  <c r="FY42" i="52"/>
  <c r="FJ42" i="52"/>
  <c r="EU42" i="52"/>
  <c r="DQ42" i="52"/>
  <c r="DB42" i="52"/>
  <c r="GN41" i="52"/>
  <c r="FY41" i="52"/>
  <c r="FJ41" i="52"/>
  <c r="EU41" i="52"/>
  <c r="DQ41" i="52"/>
  <c r="DB41" i="52"/>
  <c r="GN40" i="52"/>
  <c r="FY40" i="52"/>
  <c r="FJ40" i="52"/>
  <c r="EU40" i="52"/>
  <c r="DQ40" i="52"/>
  <c r="DB40" i="52"/>
  <c r="GN39" i="52"/>
  <c r="FY39" i="52"/>
  <c r="FJ39" i="52"/>
  <c r="EU39" i="52"/>
  <c r="DQ39" i="52"/>
  <c r="DB39" i="52"/>
  <c r="GN38" i="52"/>
  <c r="FY38" i="52"/>
  <c r="FJ38" i="52"/>
  <c r="EU38" i="52"/>
  <c r="DQ38" i="52"/>
  <c r="DB38" i="52"/>
  <c r="GN37" i="52"/>
  <c r="FY37" i="52"/>
  <c r="FJ37" i="52"/>
  <c r="EU37" i="52"/>
  <c r="DQ37" i="52"/>
  <c r="DB37" i="52"/>
  <c r="GN36" i="52"/>
  <c r="FY36" i="52"/>
  <c r="FJ36" i="52"/>
  <c r="EU36" i="52"/>
  <c r="DQ36" i="52"/>
  <c r="DB36" i="52"/>
  <c r="GN35" i="52"/>
  <c r="FY35" i="52"/>
  <c r="FJ35" i="52"/>
  <c r="EU35" i="52"/>
  <c r="DQ35" i="52"/>
  <c r="DB35" i="52"/>
  <c r="GN34" i="52"/>
  <c r="FY34" i="52"/>
  <c r="FJ34" i="52"/>
  <c r="EU34" i="52"/>
  <c r="DQ34" i="52"/>
  <c r="DB34" i="52"/>
  <c r="GN33" i="52"/>
  <c r="FY33" i="52"/>
  <c r="FJ33" i="52"/>
  <c r="EU33" i="52"/>
  <c r="DQ33" i="52"/>
  <c r="DB33" i="52"/>
  <c r="GN32" i="52"/>
  <c r="FY32" i="52"/>
  <c r="FJ32" i="52"/>
  <c r="EU32" i="52"/>
  <c r="DQ32" i="52"/>
  <c r="DB32" i="52"/>
  <c r="GN31" i="52"/>
  <c r="FY31" i="52"/>
  <c r="FJ31" i="52"/>
  <c r="EU31" i="52"/>
  <c r="DQ31" i="52"/>
  <c r="DB31" i="52"/>
  <c r="GN30" i="52"/>
  <c r="FY30" i="52"/>
  <c r="FJ30" i="52"/>
  <c r="EU30" i="52"/>
  <c r="DQ30" i="52"/>
  <c r="DB30" i="52"/>
  <c r="GN29" i="52"/>
  <c r="FY29" i="52"/>
  <c r="FJ29" i="52"/>
  <c r="EU29" i="52"/>
  <c r="DQ29" i="52"/>
  <c r="DB29" i="52"/>
  <c r="GM26" i="52"/>
  <c r="FX26" i="52"/>
  <c r="FI26" i="52"/>
  <c r="ET26" i="52"/>
  <c r="DP26" i="52"/>
  <c r="DA26" i="52"/>
  <c r="GN21" i="52"/>
  <c r="FY21" i="52"/>
  <c r="FJ21" i="52"/>
  <c r="EU21" i="52"/>
  <c r="DQ21" i="52"/>
  <c r="DB21" i="52"/>
  <c r="GN20" i="52"/>
  <c r="FY20" i="52"/>
  <c r="FJ20" i="52"/>
  <c r="EU20" i="52"/>
  <c r="DQ20" i="52"/>
  <c r="DB20" i="52"/>
  <c r="GN19" i="52"/>
  <c r="FY19" i="52"/>
  <c r="FJ19" i="52"/>
  <c r="EU19" i="52"/>
  <c r="DQ19" i="52"/>
  <c r="DB19" i="52"/>
  <c r="GN18" i="52"/>
  <c r="FY18" i="52"/>
  <c r="FJ18" i="52"/>
  <c r="EU18" i="52"/>
  <c r="DQ18" i="52"/>
  <c r="DB18" i="52"/>
  <c r="GN17" i="52"/>
  <c r="FY17" i="52"/>
  <c r="FJ17" i="52"/>
  <c r="EU17" i="52"/>
  <c r="DQ17" i="52"/>
  <c r="DB17" i="52"/>
  <c r="GN16" i="52"/>
  <c r="FY16" i="52"/>
  <c r="FJ16" i="52"/>
  <c r="EU16" i="52"/>
  <c r="DQ16" i="52"/>
  <c r="DB16" i="52"/>
  <c r="GN15" i="52"/>
  <c r="FY15" i="52"/>
  <c r="FJ15" i="52"/>
  <c r="EU15" i="52"/>
  <c r="DQ15" i="52"/>
  <c r="DB15" i="52"/>
  <c r="GN14" i="52"/>
  <c r="FY14" i="52"/>
  <c r="FJ14" i="52"/>
  <c r="EU14" i="52"/>
  <c r="DQ14" i="52"/>
  <c r="DB14" i="52"/>
  <c r="GN13" i="52"/>
  <c r="FY13" i="52"/>
  <c r="FJ13" i="52"/>
  <c r="EU13" i="52"/>
  <c r="DQ13" i="52"/>
  <c r="DB13" i="52"/>
  <c r="GN12" i="52"/>
  <c r="FY12" i="52"/>
  <c r="FJ12" i="52"/>
  <c r="EU12" i="52"/>
  <c r="DQ12" i="52"/>
  <c r="DB12" i="52"/>
  <c r="GN11" i="52"/>
  <c r="FY11" i="52"/>
  <c r="FJ11" i="52"/>
  <c r="EU11" i="52"/>
  <c r="DQ11" i="52"/>
  <c r="DB11" i="52"/>
  <c r="GN10" i="52"/>
  <c r="FY10" i="52"/>
  <c r="FJ10" i="52"/>
  <c r="EU10" i="52"/>
  <c r="DQ10" i="52"/>
  <c r="DB10" i="52"/>
  <c r="GN9" i="52"/>
  <c r="FY9" i="52"/>
  <c r="FJ9" i="52"/>
  <c r="EU9" i="52"/>
  <c r="DQ9" i="52"/>
  <c r="DB9" i="52"/>
  <c r="GN8" i="52"/>
  <c r="FY8" i="52"/>
  <c r="FJ8" i="52"/>
  <c r="EU8" i="52"/>
  <c r="DQ8" i="52"/>
  <c r="DB8" i="52"/>
  <c r="GN7" i="52"/>
  <c r="FY7" i="52"/>
  <c r="FJ7" i="52"/>
  <c r="EU7" i="52"/>
  <c r="DQ7" i="52"/>
  <c r="DB7" i="52"/>
  <c r="GM4" i="52"/>
  <c r="FX4" i="52"/>
  <c r="FI4" i="52"/>
  <c r="ET4" i="52"/>
  <c r="DP4" i="52"/>
  <c r="DA4" i="52"/>
  <c r="CW52" i="18" l="1"/>
  <c r="CX52" i="18"/>
  <c r="CW53" i="18"/>
  <c r="CX53" i="18"/>
  <c r="CW54" i="18"/>
  <c r="CX54" i="18"/>
  <c r="CW55" i="18"/>
  <c r="CX55" i="18"/>
  <c r="CW56" i="18"/>
  <c r="CX56" i="18"/>
  <c r="CW57" i="18"/>
  <c r="CX57" i="18"/>
  <c r="CW58" i="18"/>
  <c r="CX58" i="18"/>
  <c r="CW59" i="18"/>
  <c r="CX59" i="18"/>
  <c r="CW60" i="18"/>
  <c r="CX60" i="18"/>
  <c r="CW61" i="18"/>
  <c r="CX61" i="18"/>
  <c r="CW62" i="18"/>
  <c r="CX62" i="18"/>
  <c r="CW63" i="18"/>
  <c r="CX63" i="18"/>
  <c r="CW64" i="18"/>
  <c r="CX64" i="18"/>
  <c r="DL52" i="18"/>
  <c r="DM52" i="18"/>
  <c r="DL53" i="18"/>
  <c r="DM53" i="18"/>
  <c r="DL54" i="18"/>
  <c r="DM54" i="18"/>
  <c r="DL55" i="18"/>
  <c r="DM55" i="18"/>
  <c r="DL56" i="18"/>
  <c r="DM56" i="18"/>
  <c r="DL57" i="18"/>
  <c r="DM57" i="18"/>
  <c r="DL58" i="18"/>
  <c r="DM58" i="18"/>
  <c r="DL59" i="18"/>
  <c r="DM59" i="18"/>
  <c r="DL60" i="18"/>
  <c r="DM60" i="18"/>
  <c r="DL61" i="18"/>
  <c r="DM61" i="18"/>
  <c r="DL62" i="18"/>
  <c r="DM62" i="18"/>
  <c r="DL63" i="18"/>
  <c r="DM63" i="18"/>
  <c r="DL64" i="18"/>
  <c r="DM64" i="18"/>
  <c r="DL30" i="18"/>
  <c r="DM30" i="18"/>
  <c r="DL31" i="18"/>
  <c r="DM31" i="18"/>
  <c r="DL32" i="18"/>
  <c r="DM32" i="18"/>
  <c r="DL33" i="18"/>
  <c r="DM33" i="18"/>
  <c r="DL34" i="18"/>
  <c r="DM34" i="18"/>
  <c r="DL35" i="18"/>
  <c r="DM35" i="18"/>
  <c r="DL36" i="18"/>
  <c r="DM36" i="18"/>
  <c r="DL37" i="18"/>
  <c r="DM37" i="18"/>
  <c r="DL38" i="18"/>
  <c r="DM38" i="18"/>
  <c r="DL39" i="18"/>
  <c r="DM39" i="18"/>
  <c r="DL40" i="18"/>
  <c r="DM40" i="18"/>
  <c r="DL41" i="18"/>
  <c r="DM41" i="18"/>
  <c r="DL42" i="18"/>
  <c r="DM42" i="18"/>
  <c r="CW30" i="18"/>
  <c r="CX30" i="18"/>
  <c r="CW31" i="18"/>
  <c r="CX31" i="18"/>
  <c r="CW32" i="18"/>
  <c r="CX32" i="18"/>
  <c r="CW33" i="18"/>
  <c r="CX33" i="18"/>
  <c r="CW34" i="18"/>
  <c r="CX34" i="18"/>
  <c r="CW35" i="18"/>
  <c r="CX35" i="18"/>
  <c r="CW36" i="18"/>
  <c r="CX36" i="18"/>
  <c r="CW37" i="18"/>
  <c r="CX37" i="18"/>
  <c r="CW38" i="18"/>
  <c r="CX38" i="18"/>
  <c r="CW39" i="18"/>
  <c r="CX39" i="18"/>
  <c r="CW40" i="18"/>
  <c r="CX40" i="18"/>
  <c r="CW41" i="18"/>
  <c r="CX41" i="18"/>
  <c r="CW42" i="18"/>
  <c r="CX42" i="18"/>
  <c r="DL8" i="18"/>
  <c r="DM8" i="18"/>
  <c r="DL9" i="18"/>
  <c r="DM9" i="18"/>
  <c r="DL10" i="18"/>
  <c r="DM10" i="18"/>
  <c r="DL11" i="18"/>
  <c r="DM11" i="18"/>
  <c r="DL12" i="18"/>
  <c r="DM12" i="18"/>
  <c r="DL13" i="18"/>
  <c r="DM13" i="18"/>
  <c r="DL14" i="18"/>
  <c r="DM14" i="18"/>
  <c r="DL15" i="18"/>
  <c r="DM15" i="18"/>
  <c r="DL16" i="18"/>
  <c r="DM16" i="18"/>
  <c r="DL17" i="18"/>
  <c r="DM17" i="18"/>
  <c r="DL18" i="18"/>
  <c r="DM18" i="18"/>
  <c r="DL19" i="18"/>
  <c r="DM19" i="18"/>
  <c r="DL20" i="18"/>
  <c r="DM20" i="18"/>
  <c r="CW8" i="18"/>
  <c r="CX8" i="18"/>
  <c r="CW9" i="18"/>
  <c r="CX9" i="18"/>
  <c r="CW10" i="18"/>
  <c r="CX10" i="18"/>
  <c r="CW11" i="18"/>
  <c r="CX11" i="18"/>
  <c r="CW12" i="18"/>
  <c r="CX12" i="18"/>
  <c r="CW13" i="18"/>
  <c r="CX13" i="18"/>
  <c r="CW14" i="18"/>
  <c r="CX14" i="18"/>
  <c r="CW15" i="18"/>
  <c r="CX15" i="18"/>
  <c r="CW16" i="18"/>
  <c r="CX16" i="18"/>
  <c r="CW17" i="18"/>
  <c r="CX17" i="18"/>
  <c r="CW18" i="18"/>
  <c r="CX18" i="18"/>
  <c r="CW19" i="18"/>
  <c r="CX19" i="18"/>
  <c r="CW20" i="18"/>
  <c r="CX20" i="18"/>
  <c r="DL53" i="53"/>
  <c r="DM53" i="53"/>
  <c r="DL54" i="53"/>
  <c r="DM54" i="53"/>
  <c r="DL55" i="53"/>
  <c r="DM55" i="53"/>
  <c r="DL56" i="53"/>
  <c r="DM56" i="53"/>
  <c r="DL57" i="53"/>
  <c r="DM57" i="53"/>
  <c r="DL58" i="53"/>
  <c r="DM58" i="53"/>
  <c r="DL59" i="53"/>
  <c r="DM59" i="53"/>
  <c r="DL60" i="53"/>
  <c r="DM60" i="53"/>
  <c r="DL61" i="53"/>
  <c r="DM61" i="53"/>
  <c r="DL62" i="53"/>
  <c r="DM62" i="53"/>
  <c r="DL63" i="53"/>
  <c r="DM63" i="53"/>
  <c r="DL64" i="53"/>
  <c r="DM64" i="53"/>
  <c r="CW53" i="53"/>
  <c r="CX53" i="53"/>
  <c r="CW54" i="53"/>
  <c r="CX54" i="53"/>
  <c r="CW55" i="53"/>
  <c r="CX55" i="53"/>
  <c r="CW56" i="53"/>
  <c r="CX56" i="53"/>
  <c r="CW57" i="53"/>
  <c r="CX57" i="53"/>
  <c r="CW58" i="53"/>
  <c r="CX58" i="53"/>
  <c r="CW59" i="53"/>
  <c r="CX59" i="53"/>
  <c r="CW60" i="53"/>
  <c r="CX60" i="53"/>
  <c r="CW61" i="53"/>
  <c r="CX61" i="53"/>
  <c r="CW62" i="53"/>
  <c r="CX62" i="53"/>
  <c r="CW63" i="53"/>
  <c r="CX63" i="53"/>
  <c r="CW64" i="53"/>
  <c r="CX64" i="53"/>
  <c r="DL30" i="53"/>
  <c r="DM30" i="53"/>
  <c r="DL31" i="53"/>
  <c r="DM31" i="53"/>
  <c r="DL32" i="53"/>
  <c r="DM32" i="53"/>
  <c r="DL33" i="53"/>
  <c r="DM33" i="53"/>
  <c r="DL34" i="53"/>
  <c r="DM34" i="53"/>
  <c r="DL35" i="53"/>
  <c r="DM35" i="53"/>
  <c r="DL36" i="53"/>
  <c r="DM36" i="53"/>
  <c r="DL37" i="53"/>
  <c r="DM37" i="53"/>
  <c r="DL38" i="53"/>
  <c r="DM38" i="53"/>
  <c r="DL39" i="53"/>
  <c r="DM39" i="53"/>
  <c r="DL40" i="53"/>
  <c r="DM40" i="53"/>
  <c r="DL41" i="53"/>
  <c r="DM41" i="53"/>
  <c r="DL42" i="53"/>
  <c r="DM42" i="53"/>
  <c r="CW30" i="53"/>
  <c r="CX30" i="53"/>
  <c r="CW31" i="53"/>
  <c r="CX31" i="53"/>
  <c r="CW32" i="53"/>
  <c r="CX32" i="53"/>
  <c r="CW33" i="53"/>
  <c r="CX33" i="53"/>
  <c r="CW34" i="53"/>
  <c r="CX34" i="53"/>
  <c r="CW35" i="53"/>
  <c r="CX35" i="53"/>
  <c r="CW36" i="53"/>
  <c r="CX36" i="53"/>
  <c r="CW37" i="53"/>
  <c r="CX37" i="53"/>
  <c r="CW38" i="53"/>
  <c r="CX38" i="53"/>
  <c r="CW39" i="53"/>
  <c r="CX39" i="53"/>
  <c r="CW40" i="53"/>
  <c r="CX40" i="53"/>
  <c r="CW41" i="53"/>
  <c r="CX41" i="53"/>
  <c r="CW42" i="53"/>
  <c r="CX42" i="53"/>
  <c r="DL8" i="53"/>
  <c r="DM8" i="53"/>
  <c r="DL9" i="53"/>
  <c r="DM9" i="53"/>
  <c r="DL10" i="53"/>
  <c r="DM10" i="53"/>
  <c r="DL11" i="53"/>
  <c r="DM11" i="53"/>
  <c r="DL12" i="53"/>
  <c r="DM12" i="53"/>
  <c r="DL13" i="53"/>
  <c r="DM13" i="53"/>
  <c r="DL14" i="53"/>
  <c r="DM14" i="53"/>
  <c r="DL15" i="53"/>
  <c r="DM15" i="53"/>
  <c r="DL16" i="53"/>
  <c r="DM16" i="53"/>
  <c r="DL17" i="53"/>
  <c r="DM17" i="53"/>
  <c r="DL18" i="53"/>
  <c r="DM18" i="53"/>
  <c r="DL19" i="53"/>
  <c r="DM19" i="53"/>
  <c r="DL20" i="53"/>
  <c r="DM20" i="53"/>
  <c r="CW8" i="53"/>
  <c r="CX8" i="53"/>
  <c r="CW9" i="53"/>
  <c r="CX9" i="53"/>
  <c r="CW10" i="53"/>
  <c r="CX10" i="53"/>
  <c r="CW11" i="53"/>
  <c r="CX11" i="53"/>
  <c r="CW12" i="53"/>
  <c r="CX12" i="53"/>
  <c r="CW13" i="53"/>
  <c r="CX13" i="53"/>
  <c r="CW14" i="53"/>
  <c r="CX14" i="53"/>
  <c r="CW15" i="53"/>
  <c r="CX15" i="53"/>
  <c r="CW16" i="53"/>
  <c r="CX16" i="53"/>
  <c r="CW17" i="53"/>
  <c r="CX17" i="53"/>
  <c r="CW18" i="53"/>
  <c r="CX18" i="53"/>
  <c r="CW19" i="53"/>
  <c r="CX19" i="53"/>
  <c r="CW20" i="53"/>
  <c r="CX20" i="53"/>
  <c r="CS65" i="57" l="1"/>
  <c r="CG65" i="57"/>
  <c r="BU65" i="57"/>
  <c r="BI65" i="57"/>
  <c r="AW65" i="57"/>
  <c r="AK65" i="57"/>
  <c r="AE65" i="57"/>
  <c r="P65" i="57"/>
  <c r="CY64" i="57"/>
  <c r="CX64" i="57"/>
  <c r="CW64" i="57"/>
  <c r="CV64" i="57"/>
  <c r="CS64" i="57"/>
  <c r="CM64" i="57"/>
  <c r="CL64" i="57"/>
  <c r="CK64" i="57"/>
  <c r="CJ64" i="57"/>
  <c r="CG64" i="57"/>
  <c r="BU64" i="57"/>
  <c r="BI64" i="57"/>
  <c r="AW64" i="57"/>
  <c r="AK64" i="57"/>
  <c r="AE64" i="57"/>
  <c r="AG64" i="57" s="1"/>
  <c r="Y64" i="57"/>
  <c r="X64" i="57"/>
  <c r="P64" i="57"/>
  <c r="CY63" i="57"/>
  <c r="CX63" i="57"/>
  <c r="CW63" i="57"/>
  <c r="CV63" i="57"/>
  <c r="CS63" i="57"/>
  <c r="CM63" i="57"/>
  <c r="CL63" i="57"/>
  <c r="CK63" i="57"/>
  <c r="CJ63" i="57"/>
  <c r="CG63" i="57"/>
  <c r="BU63" i="57"/>
  <c r="BI63" i="57"/>
  <c r="AW63" i="57"/>
  <c r="AK63" i="57"/>
  <c r="AE63" i="57"/>
  <c r="AG63" i="57" s="1"/>
  <c r="Y63" i="57"/>
  <c r="X63" i="57"/>
  <c r="P63" i="57"/>
  <c r="CY62" i="57"/>
  <c r="CX62" i="57"/>
  <c r="CW62" i="57"/>
  <c r="CV62" i="57"/>
  <c r="CS62" i="57"/>
  <c r="CM62" i="57"/>
  <c r="CL62" i="57"/>
  <c r="CK62" i="57"/>
  <c r="CJ62" i="57"/>
  <c r="CG62" i="57"/>
  <c r="BU62" i="57"/>
  <c r="BI62" i="57"/>
  <c r="AW62" i="57"/>
  <c r="AK62" i="57"/>
  <c r="AE62" i="57"/>
  <c r="AG62" i="57" s="1"/>
  <c r="Y62" i="57"/>
  <c r="X62" i="57"/>
  <c r="P62" i="57"/>
  <c r="CZ61" i="57"/>
  <c r="CY61" i="57"/>
  <c r="CX61" i="57"/>
  <c r="CW61" i="57"/>
  <c r="CV61" i="57"/>
  <c r="CS61" i="57"/>
  <c r="CN61" i="57"/>
  <c r="CM61" i="57"/>
  <c r="CL61" i="57"/>
  <c r="CK61" i="57"/>
  <c r="CJ61" i="57"/>
  <c r="CG61" i="57"/>
  <c r="BU61" i="57"/>
  <c r="BI61" i="57"/>
  <c r="AW61" i="57"/>
  <c r="AK61" i="57"/>
  <c r="AE61" i="57"/>
  <c r="AG61" i="57" s="1"/>
  <c r="Y61" i="57"/>
  <c r="X61" i="57"/>
  <c r="P61" i="57"/>
  <c r="CZ60" i="57"/>
  <c r="CY60" i="57"/>
  <c r="CX60" i="57"/>
  <c r="CW60" i="57"/>
  <c r="CV60" i="57"/>
  <c r="CS60" i="57"/>
  <c r="CN60" i="57"/>
  <c r="CM60" i="57"/>
  <c r="CL60" i="57"/>
  <c r="CK60" i="57"/>
  <c r="CJ60" i="57"/>
  <c r="CG60" i="57"/>
  <c r="BU60" i="57"/>
  <c r="BI60" i="57"/>
  <c r="AW60" i="57"/>
  <c r="AK60" i="57"/>
  <c r="AE60" i="57"/>
  <c r="AG60" i="57" s="1"/>
  <c r="Y60" i="57"/>
  <c r="X60" i="57"/>
  <c r="P60" i="57"/>
  <c r="Q60" i="57" s="1"/>
  <c r="CZ59" i="57"/>
  <c r="CY59" i="57"/>
  <c r="CX59" i="57"/>
  <c r="CW59" i="57"/>
  <c r="CV59" i="57"/>
  <c r="CS59" i="57"/>
  <c r="CN59" i="57"/>
  <c r="CM59" i="57"/>
  <c r="CL59" i="57"/>
  <c r="CK59" i="57"/>
  <c r="CJ59" i="57"/>
  <c r="CG59" i="57"/>
  <c r="BU59" i="57"/>
  <c r="BI59" i="57"/>
  <c r="AW59" i="57"/>
  <c r="AK59" i="57"/>
  <c r="AE59" i="57"/>
  <c r="AG59" i="57" s="1"/>
  <c r="Y59" i="57"/>
  <c r="X59" i="57"/>
  <c r="P59" i="57"/>
  <c r="Q59" i="57" s="1"/>
  <c r="CZ58" i="57"/>
  <c r="CY58" i="57"/>
  <c r="CX58" i="57"/>
  <c r="CW58" i="57"/>
  <c r="CV58" i="57"/>
  <c r="CS58" i="57"/>
  <c r="CN58" i="57"/>
  <c r="CM58" i="57"/>
  <c r="CL58" i="57"/>
  <c r="CK58" i="57"/>
  <c r="CJ58" i="57"/>
  <c r="CG58" i="57"/>
  <c r="BU58" i="57"/>
  <c r="BI58" i="57"/>
  <c r="AW58" i="57"/>
  <c r="AK58" i="57"/>
  <c r="AE58" i="57"/>
  <c r="AF58" i="57" s="1"/>
  <c r="Y58" i="57"/>
  <c r="X58" i="57"/>
  <c r="P58" i="57"/>
  <c r="CZ57" i="57"/>
  <c r="CY57" i="57"/>
  <c r="CX57" i="57"/>
  <c r="CW57" i="57"/>
  <c r="CV57" i="57"/>
  <c r="CS57" i="57"/>
  <c r="CN57" i="57"/>
  <c r="CM57" i="57"/>
  <c r="CL57" i="57"/>
  <c r="CK57" i="57"/>
  <c r="CJ57" i="57"/>
  <c r="CG57" i="57"/>
  <c r="BU57" i="57"/>
  <c r="BI57" i="57"/>
  <c r="AW57" i="57"/>
  <c r="AK57" i="57"/>
  <c r="AE57" i="57"/>
  <c r="AG57" i="57" s="1"/>
  <c r="Y57" i="57"/>
  <c r="X57" i="57"/>
  <c r="P57" i="57"/>
  <c r="DA56" i="57"/>
  <c r="CZ56" i="57"/>
  <c r="CY56" i="57"/>
  <c r="CX56" i="57"/>
  <c r="CW56" i="57"/>
  <c r="CV56" i="57"/>
  <c r="CS56" i="57"/>
  <c r="CO56" i="57"/>
  <c r="CN56" i="57"/>
  <c r="CM56" i="57"/>
  <c r="CL56" i="57"/>
  <c r="CK56" i="57"/>
  <c r="CJ56" i="57"/>
  <c r="CG56" i="57"/>
  <c r="BU56" i="57"/>
  <c r="BI56" i="57"/>
  <c r="AW56" i="57"/>
  <c r="AK56" i="57"/>
  <c r="AE56" i="57"/>
  <c r="AG56" i="57" s="1"/>
  <c r="Y56" i="57"/>
  <c r="X56" i="57"/>
  <c r="P56" i="57"/>
  <c r="DA55" i="57"/>
  <c r="CZ55" i="57"/>
  <c r="CY55" i="57"/>
  <c r="CX55" i="57"/>
  <c r="CW55" i="57"/>
  <c r="CV55" i="57"/>
  <c r="CS55" i="57"/>
  <c r="CO55" i="57"/>
  <c r="CN55" i="57"/>
  <c r="CM55" i="57"/>
  <c r="CL55" i="57"/>
  <c r="CK55" i="57"/>
  <c r="CJ55" i="57"/>
  <c r="CG55" i="57"/>
  <c r="BU55" i="57"/>
  <c r="BI55" i="57"/>
  <c r="AW55" i="57"/>
  <c r="AK55" i="57"/>
  <c r="AE55" i="57"/>
  <c r="AG55" i="57" s="1"/>
  <c r="Y55" i="57"/>
  <c r="X55" i="57"/>
  <c r="P55" i="57"/>
  <c r="DA54" i="57"/>
  <c r="CZ54" i="57"/>
  <c r="CY54" i="57"/>
  <c r="CX54" i="57"/>
  <c r="CW54" i="57"/>
  <c r="CV54" i="57"/>
  <c r="CS54" i="57"/>
  <c r="CO54" i="57"/>
  <c r="CN54" i="57"/>
  <c r="CM54" i="57"/>
  <c r="CL54" i="57"/>
  <c r="CK54" i="57"/>
  <c r="CJ54" i="57"/>
  <c r="CG54" i="57"/>
  <c r="BU54" i="57"/>
  <c r="BI54" i="57"/>
  <c r="AW54" i="57"/>
  <c r="AK54" i="57"/>
  <c r="AE54" i="57"/>
  <c r="AG54" i="57" s="1"/>
  <c r="Y54" i="57"/>
  <c r="X54" i="57"/>
  <c r="P54" i="57"/>
  <c r="DA53" i="57"/>
  <c r="CZ53" i="57"/>
  <c r="CY53" i="57"/>
  <c r="CX53" i="57"/>
  <c r="CW53" i="57"/>
  <c r="CV53" i="57"/>
  <c r="CS53" i="57"/>
  <c r="CO53" i="57"/>
  <c r="CN53" i="57"/>
  <c r="CM53" i="57"/>
  <c r="CL53" i="57"/>
  <c r="CK53" i="57"/>
  <c r="CJ53" i="57"/>
  <c r="CG53" i="57"/>
  <c r="BU53" i="57"/>
  <c r="BI53" i="57"/>
  <c r="AW53" i="57"/>
  <c r="AK53" i="57"/>
  <c r="AE53" i="57"/>
  <c r="AG53" i="57" s="1"/>
  <c r="Y53" i="57"/>
  <c r="X53" i="57"/>
  <c r="P53" i="57"/>
  <c r="DA52" i="57"/>
  <c r="CZ52" i="57"/>
  <c r="CY52" i="57"/>
  <c r="CX52" i="57"/>
  <c r="CW52" i="57"/>
  <c r="CV52" i="57"/>
  <c r="CS52" i="57"/>
  <c r="CO52" i="57"/>
  <c r="CN52" i="57"/>
  <c r="CM52" i="57"/>
  <c r="CL52" i="57"/>
  <c r="CK52" i="57"/>
  <c r="CJ52" i="57"/>
  <c r="CG52" i="57"/>
  <c r="BU52" i="57"/>
  <c r="BI52" i="57"/>
  <c r="AW52" i="57"/>
  <c r="AK52" i="57"/>
  <c r="AE52" i="57"/>
  <c r="AG52" i="57" s="1"/>
  <c r="Y52" i="57"/>
  <c r="X52" i="57"/>
  <c r="P52" i="57"/>
  <c r="CS51" i="57"/>
  <c r="CG51" i="57"/>
  <c r="BU51" i="57"/>
  <c r="BI51" i="57"/>
  <c r="AW51" i="57"/>
  <c r="AK51" i="57"/>
  <c r="AE51" i="57"/>
  <c r="P51" i="57"/>
  <c r="CR48" i="57"/>
  <c r="CF48" i="57"/>
  <c r="BT48" i="57"/>
  <c r="BH48" i="57"/>
  <c r="AV48" i="57"/>
  <c r="AJ48" i="57"/>
  <c r="AD48" i="57"/>
  <c r="O48" i="57"/>
  <c r="CS43" i="57"/>
  <c r="CG43" i="57"/>
  <c r="BU43" i="57"/>
  <c r="BI43" i="57"/>
  <c r="AW43" i="57"/>
  <c r="AK43" i="57"/>
  <c r="AE43" i="57"/>
  <c r="P43" i="57"/>
  <c r="CY42" i="57"/>
  <c r="CX42" i="57"/>
  <c r="CW42" i="57"/>
  <c r="CV42" i="57"/>
  <c r="CS42" i="57"/>
  <c r="CM42" i="57"/>
  <c r="CL42" i="57"/>
  <c r="CK42" i="57"/>
  <c r="CJ42" i="57"/>
  <c r="CG42" i="57"/>
  <c r="BU42" i="57"/>
  <c r="BI42" i="57"/>
  <c r="AW42" i="57"/>
  <c r="AK42" i="57"/>
  <c r="AE42" i="57"/>
  <c r="AG42" i="57" s="1"/>
  <c r="Y42" i="57"/>
  <c r="X42" i="57"/>
  <c r="P42" i="57"/>
  <c r="CY41" i="57"/>
  <c r="CX41" i="57"/>
  <c r="CW41" i="57"/>
  <c r="CV41" i="57"/>
  <c r="CS41" i="57"/>
  <c r="CM41" i="57"/>
  <c r="CL41" i="57"/>
  <c r="CK41" i="57"/>
  <c r="CJ41" i="57"/>
  <c r="CG41" i="57"/>
  <c r="BU41" i="57"/>
  <c r="BI41" i="57"/>
  <c r="AW41" i="57"/>
  <c r="AK41" i="57"/>
  <c r="AE41" i="57"/>
  <c r="Y41" i="57"/>
  <c r="X41" i="57"/>
  <c r="P41" i="57"/>
  <c r="CY40" i="57"/>
  <c r="CX40" i="57"/>
  <c r="CW40" i="57"/>
  <c r="CV40" i="57"/>
  <c r="CS40" i="57"/>
  <c r="CM40" i="57"/>
  <c r="CL40" i="57"/>
  <c r="CK40" i="57"/>
  <c r="CJ40" i="57"/>
  <c r="CG40" i="57"/>
  <c r="BU40" i="57"/>
  <c r="BI40" i="57"/>
  <c r="AW40" i="57"/>
  <c r="AK40" i="57"/>
  <c r="AE40" i="57"/>
  <c r="AG40" i="57" s="1"/>
  <c r="Y40" i="57"/>
  <c r="X40" i="57"/>
  <c r="P40" i="57"/>
  <c r="CZ39" i="57"/>
  <c r="CY39" i="57"/>
  <c r="CX39" i="57"/>
  <c r="CW39" i="57"/>
  <c r="CV39" i="57"/>
  <c r="CS39" i="57"/>
  <c r="CN39" i="57"/>
  <c r="CM39" i="57"/>
  <c r="CL39" i="57"/>
  <c r="CK39" i="57"/>
  <c r="CJ39" i="57"/>
  <c r="CG39" i="57"/>
  <c r="BU39" i="57"/>
  <c r="BI39" i="57"/>
  <c r="AW39" i="57"/>
  <c r="AK39" i="57"/>
  <c r="AE39" i="57"/>
  <c r="AF39" i="57" s="1"/>
  <c r="Y39" i="57"/>
  <c r="X39" i="57"/>
  <c r="P39" i="57"/>
  <c r="CZ38" i="57"/>
  <c r="CY38" i="57"/>
  <c r="CX38" i="57"/>
  <c r="CW38" i="57"/>
  <c r="CV38" i="57"/>
  <c r="CS38" i="57"/>
  <c r="CN38" i="57"/>
  <c r="CM38" i="57"/>
  <c r="CL38" i="57"/>
  <c r="CK38" i="57"/>
  <c r="CJ38" i="57"/>
  <c r="CG38" i="57"/>
  <c r="BU38" i="57"/>
  <c r="BI38" i="57"/>
  <c r="AW38" i="57"/>
  <c r="AK38" i="57"/>
  <c r="AE38" i="57"/>
  <c r="AF38" i="57" s="1"/>
  <c r="Y38" i="57"/>
  <c r="X38" i="57"/>
  <c r="P38" i="57"/>
  <c r="Q38" i="57" s="1"/>
  <c r="CZ37" i="57"/>
  <c r="CY37" i="57"/>
  <c r="CX37" i="57"/>
  <c r="CW37" i="57"/>
  <c r="CV37" i="57"/>
  <c r="CS37" i="57"/>
  <c r="CN37" i="57"/>
  <c r="CM37" i="57"/>
  <c r="CL37" i="57"/>
  <c r="CK37" i="57"/>
  <c r="CJ37" i="57"/>
  <c r="CG37" i="57"/>
  <c r="BU37" i="57"/>
  <c r="BI37" i="57"/>
  <c r="AW37" i="57"/>
  <c r="AK37" i="57"/>
  <c r="AE37" i="57"/>
  <c r="AG37" i="57" s="1"/>
  <c r="Y37" i="57"/>
  <c r="X37" i="57"/>
  <c r="P37" i="57"/>
  <c r="Q37" i="57" s="1"/>
  <c r="CZ36" i="57"/>
  <c r="CY36" i="57"/>
  <c r="CX36" i="57"/>
  <c r="CW36" i="57"/>
  <c r="CV36" i="57"/>
  <c r="CS36" i="57"/>
  <c r="CN36" i="57"/>
  <c r="CM36" i="57"/>
  <c r="CL36" i="57"/>
  <c r="CK36" i="57"/>
  <c r="CJ36" i="57"/>
  <c r="CG36" i="57"/>
  <c r="BU36" i="57"/>
  <c r="BI36" i="57"/>
  <c r="AW36" i="57"/>
  <c r="AK36" i="57"/>
  <c r="AE36" i="57"/>
  <c r="AG36" i="57" s="1"/>
  <c r="Y36" i="57"/>
  <c r="X36" i="57"/>
  <c r="P36" i="57"/>
  <c r="CZ35" i="57"/>
  <c r="CY35" i="57"/>
  <c r="CX35" i="57"/>
  <c r="CW35" i="57"/>
  <c r="CV35" i="57"/>
  <c r="CS35" i="57"/>
  <c r="CN35" i="57"/>
  <c r="CM35" i="57"/>
  <c r="CL35" i="57"/>
  <c r="CK35" i="57"/>
  <c r="CJ35" i="57"/>
  <c r="CG35" i="57"/>
  <c r="BU35" i="57"/>
  <c r="BI35" i="57"/>
  <c r="AW35" i="57"/>
  <c r="AK35" i="57"/>
  <c r="AE35" i="57"/>
  <c r="AF35" i="57" s="1"/>
  <c r="Y35" i="57"/>
  <c r="X35" i="57"/>
  <c r="P35" i="57"/>
  <c r="DA34" i="57"/>
  <c r="CZ34" i="57"/>
  <c r="CY34" i="57"/>
  <c r="CX34" i="57"/>
  <c r="CW34" i="57"/>
  <c r="CV34" i="57"/>
  <c r="CS34" i="57"/>
  <c r="CO34" i="57"/>
  <c r="CN34" i="57"/>
  <c r="CM34" i="57"/>
  <c r="CL34" i="57"/>
  <c r="CK34" i="57"/>
  <c r="CJ34" i="57"/>
  <c r="CG34" i="57"/>
  <c r="BU34" i="57"/>
  <c r="BI34" i="57"/>
  <c r="AW34" i="57"/>
  <c r="AK34" i="57"/>
  <c r="AE34" i="57"/>
  <c r="AG34" i="57" s="1"/>
  <c r="Y34" i="57"/>
  <c r="X34" i="57"/>
  <c r="P34" i="57"/>
  <c r="DA33" i="57"/>
  <c r="CZ33" i="57"/>
  <c r="CY33" i="57"/>
  <c r="CX33" i="57"/>
  <c r="CW33" i="57"/>
  <c r="CV33" i="57"/>
  <c r="CS33" i="57"/>
  <c r="CO33" i="57"/>
  <c r="CN33" i="57"/>
  <c r="CM33" i="57"/>
  <c r="CL33" i="57"/>
  <c r="CK33" i="57"/>
  <c r="CJ33" i="57"/>
  <c r="CG33" i="57"/>
  <c r="BU33" i="57"/>
  <c r="BI33" i="57"/>
  <c r="AW33" i="57"/>
  <c r="AK33" i="57"/>
  <c r="AE33" i="57"/>
  <c r="AF33" i="57" s="1"/>
  <c r="Y33" i="57"/>
  <c r="X33" i="57"/>
  <c r="P33" i="57"/>
  <c r="DA32" i="57"/>
  <c r="CZ32" i="57"/>
  <c r="CY32" i="57"/>
  <c r="CX32" i="57"/>
  <c r="CW32" i="57"/>
  <c r="CV32" i="57"/>
  <c r="CS32" i="57"/>
  <c r="CO32" i="57"/>
  <c r="CN32" i="57"/>
  <c r="CM32" i="57"/>
  <c r="CL32" i="57"/>
  <c r="CK32" i="57"/>
  <c r="CJ32" i="57"/>
  <c r="CG32" i="57"/>
  <c r="BU32" i="57"/>
  <c r="BI32" i="57"/>
  <c r="AW32" i="57"/>
  <c r="AK32" i="57"/>
  <c r="AE32" i="57"/>
  <c r="AG32" i="57" s="1"/>
  <c r="Y32" i="57"/>
  <c r="X32" i="57"/>
  <c r="P32" i="57"/>
  <c r="DA31" i="57"/>
  <c r="CZ31" i="57"/>
  <c r="CY31" i="57"/>
  <c r="CX31" i="57"/>
  <c r="CW31" i="57"/>
  <c r="CV31" i="57"/>
  <c r="CS31" i="57"/>
  <c r="CO31" i="57"/>
  <c r="CN31" i="57"/>
  <c r="CM31" i="57"/>
  <c r="CL31" i="57"/>
  <c r="CK31" i="57"/>
  <c r="CJ31" i="57"/>
  <c r="CG31" i="57"/>
  <c r="BU31" i="57"/>
  <c r="BI31" i="57"/>
  <c r="AW31" i="57"/>
  <c r="AK31" i="57"/>
  <c r="AE31" i="57"/>
  <c r="AG31" i="57" s="1"/>
  <c r="Y31" i="57"/>
  <c r="X31" i="57"/>
  <c r="P31" i="57"/>
  <c r="DA30" i="57"/>
  <c r="CZ30" i="57"/>
  <c r="CY30" i="57"/>
  <c r="CX30" i="57"/>
  <c r="CW30" i="57"/>
  <c r="CV30" i="57"/>
  <c r="CS30" i="57"/>
  <c r="CO30" i="57"/>
  <c r="CN30" i="57"/>
  <c r="CM30" i="57"/>
  <c r="CL30" i="57"/>
  <c r="CK30" i="57"/>
  <c r="CJ30" i="57"/>
  <c r="CG30" i="57"/>
  <c r="BU30" i="57"/>
  <c r="BI30" i="57"/>
  <c r="AW30" i="57"/>
  <c r="AK30" i="57"/>
  <c r="AE30" i="57"/>
  <c r="AG30" i="57" s="1"/>
  <c r="Y30" i="57"/>
  <c r="X30" i="57"/>
  <c r="P30" i="57"/>
  <c r="CS29" i="57"/>
  <c r="CG29" i="57"/>
  <c r="BU29" i="57"/>
  <c r="BI29" i="57"/>
  <c r="AW29" i="57"/>
  <c r="AK29" i="57"/>
  <c r="AE29" i="57"/>
  <c r="P29" i="57"/>
  <c r="CR26" i="57"/>
  <c r="CF26" i="57"/>
  <c r="BT26" i="57"/>
  <c r="BH26" i="57"/>
  <c r="AV26" i="57"/>
  <c r="AJ26" i="57"/>
  <c r="AD26" i="57"/>
  <c r="O26" i="57"/>
  <c r="CS21" i="57"/>
  <c r="CG21" i="57"/>
  <c r="BU21" i="57"/>
  <c r="BI21" i="57"/>
  <c r="AW21" i="57"/>
  <c r="AK21" i="57"/>
  <c r="AE21" i="57"/>
  <c r="P21" i="57"/>
  <c r="CY20" i="57"/>
  <c r="CX20" i="57"/>
  <c r="CW20" i="57"/>
  <c r="CV20" i="57"/>
  <c r="CS20" i="57"/>
  <c r="CM20" i="57"/>
  <c r="CL20" i="57"/>
  <c r="CK20" i="57"/>
  <c r="CJ20" i="57"/>
  <c r="CG20" i="57"/>
  <c r="BU20" i="57"/>
  <c r="BI20" i="57"/>
  <c r="AW20" i="57"/>
  <c r="AK20" i="57"/>
  <c r="AE20" i="57"/>
  <c r="AG20" i="57" s="1"/>
  <c r="Y20" i="57"/>
  <c r="X20" i="57"/>
  <c r="P20" i="57"/>
  <c r="CY19" i="57"/>
  <c r="CX19" i="57"/>
  <c r="CW19" i="57"/>
  <c r="CV19" i="57"/>
  <c r="CS19" i="57"/>
  <c r="CM19" i="57"/>
  <c r="CL19" i="57"/>
  <c r="CK19" i="57"/>
  <c r="CJ19" i="57"/>
  <c r="CG19" i="57"/>
  <c r="BU19" i="57"/>
  <c r="BI19" i="57"/>
  <c r="AW19" i="57"/>
  <c r="AK19" i="57"/>
  <c r="AE19" i="57"/>
  <c r="AG19" i="57" s="1"/>
  <c r="Y19" i="57"/>
  <c r="X19" i="57"/>
  <c r="P19" i="57"/>
  <c r="CY18" i="57"/>
  <c r="CX18" i="57"/>
  <c r="CW18" i="57"/>
  <c r="CV18" i="57"/>
  <c r="CS18" i="57"/>
  <c r="CM18" i="57"/>
  <c r="CL18" i="57"/>
  <c r="CK18" i="57"/>
  <c r="CJ18" i="57"/>
  <c r="CG18" i="57"/>
  <c r="BU18" i="57"/>
  <c r="BI18" i="57"/>
  <c r="AW18" i="57"/>
  <c r="AK18" i="57"/>
  <c r="AE18" i="57"/>
  <c r="AF18" i="57" s="1"/>
  <c r="Y18" i="57"/>
  <c r="X18" i="57"/>
  <c r="P18" i="57"/>
  <c r="CZ17" i="57"/>
  <c r="CY17" i="57"/>
  <c r="CX17" i="57"/>
  <c r="CW17" i="57"/>
  <c r="CV17" i="57"/>
  <c r="CS17" i="57"/>
  <c r="CN17" i="57"/>
  <c r="CM17" i="57"/>
  <c r="CL17" i="57"/>
  <c r="CK17" i="57"/>
  <c r="CJ17" i="57"/>
  <c r="CG17" i="57"/>
  <c r="BU17" i="57"/>
  <c r="BI17" i="57"/>
  <c r="AW17" i="57"/>
  <c r="AK17" i="57"/>
  <c r="AE17" i="57"/>
  <c r="AG17" i="57" s="1"/>
  <c r="Y17" i="57"/>
  <c r="X17" i="57"/>
  <c r="P17" i="57"/>
  <c r="CZ16" i="57"/>
  <c r="CY16" i="57"/>
  <c r="CX16" i="57"/>
  <c r="CW16" i="57"/>
  <c r="CV16" i="57"/>
  <c r="CS16" i="57"/>
  <c r="CN16" i="57"/>
  <c r="CM16" i="57"/>
  <c r="CL16" i="57"/>
  <c r="CK16" i="57"/>
  <c r="CJ16" i="57"/>
  <c r="CG16" i="57"/>
  <c r="BU16" i="57"/>
  <c r="BI16" i="57"/>
  <c r="AW16" i="57"/>
  <c r="AK16" i="57"/>
  <c r="AE16" i="57"/>
  <c r="AF16" i="57" s="1"/>
  <c r="Y16" i="57"/>
  <c r="X16" i="57"/>
  <c r="P16" i="57"/>
  <c r="Q16" i="57" s="1"/>
  <c r="CZ15" i="57"/>
  <c r="CY15" i="57"/>
  <c r="CX15" i="57"/>
  <c r="CW15" i="57"/>
  <c r="CV15" i="57"/>
  <c r="CS15" i="57"/>
  <c r="CN15" i="57"/>
  <c r="CM15" i="57"/>
  <c r="CL15" i="57"/>
  <c r="CK15" i="57"/>
  <c r="CJ15" i="57"/>
  <c r="CG15" i="57"/>
  <c r="BU15" i="57"/>
  <c r="BI15" i="57"/>
  <c r="AW15" i="57"/>
  <c r="AK15" i="57"/>
  <c r="AE15" i="57"/>
  <c r="AF15" i="57" s="1"/>
  <c r="Y15" i="57"/>
  <c r="X15" i="57"/>
  <c r="P15" i="57"/>
  <c r="Q15" i="57" s="1"/>
  <c r="CZ14" i="57"/>
  <c r="CY14" i="57"/>
  <c r="CX14" i="57"/>
  <c r="CW14" i="57"/>
  <c r="CV14" i="57"/>
  <c r="CS14" i="57"/>
  <c r="CN14" i="57"/>
  <c r="CM14" i="57"/>
  <c r="CL14" i="57"/>
  <c r="CK14" i="57"/>
  <c r="CJ14" i="57"/>
  <c r="CG14" i="57"/>
  <c r="BU14" i="57"/>
  <c r="BI14" i="57"/>
  <c r="AW14" i="57"/>
  <c r="AK14" i="57"/>
  <c r="AE14" i="57"/>
  <c r="AF14" i="57" s="1"/>
  <c r="Y14" i="57"/>
  <c r="X14" i="57"/>
  <c r="P14" i="57"/>
  <c r="CZ13" i="57"/>
  <c r="CY13" i="57"/>
  <c r="CX13" i="57"/>
  <c r="CW13" i="57"/>
  <c r="CV13" i="57"/>
  <c r="CS13" i="57"/>
  <c r="CN13" i="57"/>
  <c r="CM13" i="57"/>
  <c r="CL13" i="57"/>
  <c r="CK13" i="57"/>
  <c r="CJ13" i="57"/>
  <c r="CG13" i="57"/>
  <c r="BU13" i="57"/>
  <c r="BI13" i="57"/>
  <c r="AW13" i="57"/>
  <c r="AK13" i="57"/>
  <c r="AE13" i="57"/>
  <c r="AG13" i="57" s="1"/>
  <c r="Y13" i="57"/>
  <c r="X13" i="57"/>
  <c r="P13" i="57"/>
  <c r="DA12" i="57"/>
  <c r="CZ12" i="57"/>
  <c r="CY12" i="57"/>
  <c r="CX12" i="57"/>
  <c r="CW12" i="57"/>
  <c r="CV12" i="57"/>
  <c r="CS12" i="57"/>
  <c r="CG12" i="57"/>
  <c r="BU12" i="57"/>
  <c r="BI12" i="57"/>
  <c r="AW12" i="57"/>
  <c r="AK12" i="57"/>
  <c r="AE12" i="57"/>
  <c r="AF12" i="57" s="1"/>
  <c r="Y12" i="57"/>
  <c r="X12" i="57"/>
  <c r="P12" i="57"/>
  <c r="DA11" i="57"/>
  <c r="CZ11" i="57"/>
  <c r="CY11" i="57"/>
  <c r="CX11" i="57"/>
  <c r="CW11" i="57"/>
  <c r="CV11" i="57"/>
  <c r="CS11" i="57"/>
  <c r="CG11" i="57"/>
  <c r="BU11" i="57"/>
  <c r="BI11" i="57"/>
  <c r="AW11" i="57"/>
  <c r="AK11" i="57"/>
  <c r="AE11" i="57"/>
  <c r="AG11" i="57" s="1"/>
  <c r="Y11" i="57"/>
  <c r="X11" i="57"/>
  <c r="P11" i="57"/>
  <c r="DA10" i="57"/>
  <c r="CZ10" i="57"/>
  <c r="CY10" i="57"/>
  <c r="CX10" i="57"/>
  <c r="CW10" i="57"/>
  <c r="CV10" i="57"/>
  <c r="CS10" i="57"/>
  <c r="CG10" i="57"/>
  <c r="BU10" i="57"/>
  <c r="BI10" i="57"/>
  <c r="AW10" i="57"/>
  <c r="AK10" i="57"/>
  <c r="AE10" i="57"/>
  <c r="AG10" i="57" s="1"/>
  <c r="Y10" i="57"/>
  <c r="X10" i="57"/>
  <c r="P10" i="57"/>
  <c r="DA9" i="57"/>
  <c r="CZ9" i="57"/>
  <c r="CY9" i="57"/>
  <c r="CX9" i="57"/>
  <c r="CW9" i="57"/>
  <c r="CV9" i="57"/>
  <c r="CS9" i="57"/>
  <c r="CG9" i="57"/>
  <c r="BU9" i="57"/>
  <c r="BI9" i="57"/>
  <c r="AW9" i="57"/>
  <c r="AK9" i="57"/>
  <c r="AE9" i="57"/>
  <c r="AG9" i="57" s="1"/>
  <c r="Y9" i="57"/>
  <c r="X9" i="57"/>
  <c r="P9" i="57"/>
  <c r="DA8" i="57"/>
  <c r="CZ8" i="57"/>
  <c r="CY8" i="57"/>
  <c r="CX8" i="57"/>
  <c r="CW8" i="57"/>
  <c r="CV8" i="57"/>
  <c r="CS8" i="57"/>
  <c r="CG8" i="57"/>
  <c r="BU8" i="57"/>
  <c r="BI8" i="57"/>
  <c r="AW8" i="57"/>
  <c r="AK8" i="57"/>
  <c r="AE8" i="57"/>
  <c r="AG8" i="57" s="1"/>
  <c r="Y8" i="57"/>
  <c r="X8" i="57"/>
  <c r="P8" i="57"/>
  <c r="CS7" i="57"/>
  <c r="CG7" i="57"/>
  <c r="BU7" i="57"/>
  <c r="BI7" i="57"/>
  <c r="AW7" i="57"/>
  <c r="AK7" i="57"/>
  <c r="AE7" i="57"/>
  <c r="P7" i="57"/>
  <c r="CR4" i="57"/>
  <c r="CF4" i="57"/>
  <c r="BT4" i="57"/>
  <c r="BH4" i="57"/>
  <c r="AV4" i="57"/>
  <c r="AJ4" i="57"/>
  <c r="AD4" i="57"/>
  <c r="O4" i="57"/>
  <c r="E52" i="56"/>
  <c r="F52" i="56"/>
  <c r="E53" i="56"/>
  <c r="F53" i="56"/>
  <c r="E54" i="56"/>
  <c r="F54" i="56"/>
  <c r="E55" i="56"/>
  <c r="F55" i="56"/>
  <c r="E56" i="56"/>
  <c r="F56" i="56"/>
  <c r="E57" i="56"/>
  <c r="F57" i="56"/>
  <c r="E58" i="56"/>
  <c r="F58" i="56"/>
  <c r="E59" i="56"/>
  <c r="F59" i="56"/>
  <c r="E60" i="56"/>
  <c r="F60" i="56"/>
  <c r="E61" i="56"/>
  <c r="F61" i="56"/>
  <c r="E62" i="56"/>
  <c r="F62" i="56"/>
  <c r="E63" i="56"/>
  <c r="F63" i="56"/>
  <c r="E64" i="56"/>
  <c r="F64" i="56"/>
  <c r="E31" i="56"/>
  <c r="F31" i="56"/>
  <c r="G31" i="56"/>
  <c r="W31" i="56" s="1"/>
  <c r="E32" i="56"/>
  <c r="F32" i="56"/>
  <c r="G32" i="56"/>
  <c r="W32" i="56" s="1"/>
  <c r="E33" i="56"/>
  <c r="F33" i="56"/>
  <c r="G33" i="56"/>
  <c r="W33" i="56" s="1"/>
  <c r="E34" i="56"/>
  <c r="F34" i="56"/>
  <c r="G34" i="56"/>
  <c r="W34" i="56" s="1"/>
  <c r="E35" i="56"/>
  <c r="F35" i="56"/>
  <c r="G35" i="56"/>
  <c r="E36" i="56"/>
  <c r="F36" i="56"/>
  <c r="G36" i="56"/>
  <c r="E37" i="56"/>
  <c r="F37" i="56"/>
  <c r="G37" i="56"/>
  <c r="E38" i="56"/>
  <c r="F38" i="56"/>
  <c r="G38" i="56"/>
  <c r="W38" i="56" s="1"/>
  <c r="E39" i="56"/>
  <c r="F39" i="56"/>
  <c r="G39" i="56"/>
  <c r="W39" i="56" s="1"/>
  <c r="E40" i="56"/>
  <c r="F40" i="56"/>
  <c r="G40" i="56"/>
  <c r="W40" i="56" s="1"/>
  <c r="E41" i="56"/>
  <c r="F41" i="56"/>
  <c r="G41" i="56"/>
  <c r="W41" i="56" s="1"/>
  <c r="E42" i="56"/>
  <c r="F42" i="56"/>
  <c r="G42" i="56"/>
  <c r="E30" i="56"/>
  <c r="F30" i="56"/>
  <c r="AE65" i="56"/>
  <c r="P65" i="56"/>
  <c r="BL64" i="56"/>
  <c r="AY64" i="56"/>
  <c r="AE64" i="56"/>
  <c r="AG64" i="56" s="1"/>
  <c r="P64" i="56"/>
  <c r="J64" i="56"/>
  <c r="I64" i="56"/>
  <c r="H64" i="56"/>
  <c r="G64" i="56"/>
  <c r="W64" i="56" s="1"/>
  <c r="BL63" i="56"/>
  <c r="AY63" i="56"/>
  <c r="AE63" i="56"/>
  <c r="AF63" i="56" s="1"/>
  <c r="P63" i="56"/>
  <c r="J63" i="56"/>
  <c r="I63" i="56"/>
  <c r="H63" i="56"/>
  <c r="G63" i="56"/>
  <c r="W63" i="56" s="1"/>
  <c r="BL62" i="56"/>
  <c r="AY62" i="56"/>
  <c r="AE62" i="56"/>
  <c r="AG62" i="56" s="1"/>
  <c r="P62" i="56"/>
  <c r="J62" i="56"/>
  <c r="I62" i="56"/>
  <c r="H62" i="56"/>
  <c r="G62" i="56"/>
  <c r="BL61" i="56"/>
  <c r="AY61" i="56"/>
  <c r="AE61" i="56"/>
  <c r="P61" i="56"/>
  <c r="K61" i="56"/>
  <c r="J61" i="56"/>
  <c r="I61" i="56"/>
  <c r="H61" i="56"/>
  <c r="G61" i="56"/>
  <c r="BL60" i="56"/>
  <c r="AY60" i="56"/>
  <c r="AE60" i="56"/>
  <c r="P60" i="56"/>
  <c r="Q60" i="56" s="1"/>
  <c r="K60" i="56"/>
  <c r="J60" i="56"/>
  <c r="I60" i="56"/>
  <c r="H60" i="56"/>
  <c r="G60" i="56"/>
  <c r="W60" i="56" s="1"/>
  <c r="BL59" i="56"/>
  <c r="AY59" i="56"/>
  <c r="AE59" i="56"/>
  <c r="AF59" i="56" s="1"/>
  <c r="P59" i="56"/>
  <c r="Q59" i="56" s="1"/>
  <c r="K59" i="56"/>
  <c r="J59" i="56"/>
  <c r="I59" i="56"/>
  <c r="H59" i="56"/>
  <c r="G59" i="56"/>
  <c r="W59" i="56" s="1"/>
  <c r="BL58" i="56"/>
  <c r="AY58" i="56"/>
  <c r="AE58" i="56"/>
  <c r="AF58" i="56" s="1"/>
  <c r="P58" i="56"/>
  <c r="K58" i="56"/>
  <c r="J58" i="56"/>
  <c r="I58" i="56"/>
  <c r="H58" i="56"/>
  <c r="G58" i="56"/>
  <c r="W58" i="56" s="1"/>
  <c r="BL57" i="56"/>
  <c r="AY57" i="56"/>
  <c r="AE57" i="56"/>
  <c r="AG57" i="56" s="1"/>
  <c r="P57" i="56"/>
  <c r="K57" i="56"/>
  <c r="J57" i="56"/>
  <c r="I57" i="56"/>
  <c r="H57" i="56"/>
  <c r="G57" i="56"/>
  <c r="BL56" i="56"/>
  <c r="AY56" i="56"/>
  <c r="AE56" i="56"/>
  <c r="P56" i="56"/>
  <c r="L56" i="56"/>
  <c r="K56" i="56"/>
  <c r="J56" i="56"/>
  <c r="I56" i="56"/>
  <c r="H56" i="56"/>
  <c r="G56" i="56"/>
  <c r="W56" i="56" s="1"/>
  <c r="BL55" i="56"/>
  <c r="AY55" i="56"/>
  <c r="AE55" i="56"/>
  <c r="AF55" i="56" s="1"/>
  <c r="P55" i="56"/>
  <c r="L55" i="56"/>
  <c r="K55" i="56"/>
  <c r="J55" i="56"/>
  <c r="I55" i="56"/>
  <c r="H55" i="56"/>
  <c r="G55" i="56"/>
  <c r="W55" i="56" s="1"/>
  <c r="BL54" i="56"/>
  <c r="AY54" i="56"/>
  <c r="AE54" i="56"/>
  <c r="AG54" i="56" s="1"/>
  <c r="P54" i="56"/>
  <c r="L54" i="56"/>
  <c r="K54" i="56"/>
  <c r="J54" i="56"/>
  <c r="I54" i="56"/>
  <c r="H54" i="56"/>
  <c r="G54" i="56"/>
  <c r="W54" i="56" s="1"/>
  <c r="BL53" i="56"/>
  <c r="AY53" i="56"/>
  <c r="AE53" i="56"/>
  <c r="AG53" i="56" s="1"/>
  <c r="P53" i="56"/>
  <c r="L53" i="56"/>
  <c r="K53" i="56"/>
  <c r="J53" i="56"/>
  <c r="I53" i="56"/>
  <c r="H53" i="56"/>
  <c r="G53" i="56"/>
  <c r="W53" i="56" s="1"/>
  <c r="BL52" i="56"/>
  <c r="AY52" i="56"/>
  <c r="AE52" i="56"/>
  <c r="AG52" i="56" s="1"/>
  <c r="P52" i="56"/>
  <c r="L52" i="56"/>
  <c r="K52" i="56"/>
  <c r="J52" i="56"/>
  <c r="I52" i="56"/>
  <c r="H52" i="56"/>
  <c r="G52" i="56"/>
  <c r="W52" i="56" s="1"/>
  <c r="AE51" i="56"/>
  <c r="P51" i="56"/>
  <c r="BJ48" i="56"/>
  <c r="AW48" i="56"/>
  <c r="AJ48" i="56"/>
  <c r="AD48" i="56"/>
  <c r="O48" i="56"/>
  <c r="AE43" i="56"/>
  <c r="P43" i="56"/>
  <c r="BL42" i="56"/>
  <c r="AY42" i="56"/>
  <c r="AE42" i="56"/>
  <c r="AG42" i="56" s="1"/>
  <c r="P42" i="56"/>
  <c r="J42" i="56"/>
  <c r="I42" i="56"/>
  <c r="H42" i="56"/>
  <c r="BL41" i="56"/>
  <c r="AY41" i="56"/>
  <c r="AE41" i="56"/>
  <c r="P41" i="56"/>
  <c r="J41" i="56"/>
  <c r="I41" i="56"/>
  <c r="H41" i="56"/>
  <c r="BL40" i="56"/>
  <c r="AY40" i="56"/>
  <c r="AE40" i="56"/>
  <c r="AG40" i="56" s="1"/>
  <c r="P40" i="56"/>
  <c r="J40" i="56"/>
  <c r="I40" i="56"/>
  <c r="H40" i="56"/>
  <c r="BL39" i="56"/>
  <c r="AY39" i="56"/>
  <c r="AE39" i="56"/>
  <c r="AF39" i="56" s="1"/>
  <c r="P39" i="56"/>
  <c r="K39" i="56"/>
  <c r="J39" i="56"/>
  <c r="I39" i="56"/>
  <c r="H39" i="56"/>
  <c r="BL38" i="56"/>
  <c r="AY38" i="56"/>
  <c r="AE38" i="56"/>
  <c r="AF38" i="56" s="1"/>
  <c r="P38" i="56"/>
  <c r="Q38" i="56" s="1"/>
  <c r="K38" i="56"/>
  <c r="J38" i="56"/>
  <c r="I38" i="56"/>
  <c r="H38" i="56"/>
  <c r="BL37" i="56"/>
  <c r="AY37" i="56"/>
  <c r="AE37" i="56"/>
  <c r="AG37" i="56" s="1"/>
  <c r="P37" i="56"/>
  <c r="Q37" i="56" s="1"/>
  <c r="K37" i="56"/>
  <c r="J37" i="56"/>
  <c r="I37" i="56"/>
  <c r="H37" i="56"/>
  <c r="BL36" i="56"/>
  <c r="AY36" i="56"/>
  <c r="AE36" i="56"/>
  <c r="P36" i="56"/>
  <c r="K36" i="56"/>
  <c r="J36" i="56"/>
  <c r="I36" i="56"/>
  <c r="H36" i="56"/>
  <c r="BL35" i="56"/>
  <c r="AY35" i="56"/>
  <c r="AE35" i="56"/>
  <c r="P35" i="56"/>
  <c r="K35" i="56"/>
  <c r="J35" i="56"/>
  <c r="I35" i="56"/>
  <c r="H35" i="56"/>
  <c r="BL34" i="56"/>
  <c r="AY34" i="56"/>
  <c r="AE34" i="56"/>
  <c r="P34" i="56"/>
  <c r="L34" i="56"/>
  <c r="K34" i="56"/>
  <c r="J34" i="56"/>
  <c r="I34" i="56"/>
  <c r="H34" i="56"/>
  <c r="BL33" i="56"/>
  <c r="AY33" i="56"/>
  <c r="AE33" i="56"/>
  <c r="AG33" i="56" s="1"/>
  <c r="P33" i="56"/>
  <c r="L33" i="56"/>
  <c r="K33" i="56"/>
  <c r="J33" i="56"/>
  <c r="I33" i="56"/>
  <c r="H33" i="56"/>
  <c r="BL32" i="56"/>
  <c r="AY32" i="56"/>
  <c r="AE32" i="56"/>
  <c r="AG32" i="56" s="1"/>
  <c r="P32" i="56"/>
  <c r="L32" i="56"/>
  <c r="K32" i="56"/>
  <c r="J32" i="56"/>
  <c r="I32" i="56"/>
  <c r="H32" i="56"/>
  <c r="BL31" i="56"/>
  <c r="AY31" i="56"/>
  <c r="AE31" i="56"/>
  <c r="AG31" i="56" s="1"/>
  <c r="P31" i="56"/>
  <c r="L31" i="56"/>
  <c r="K31" i="56"/>
  <c r="J31" i="56"/>
  <c r="I31" i="56"/>
  <c r="H31" i="56"/>
  <c r="BL30" i="56"/>
  <c r="AY30" i="56"/>
  <c r="AE30" i="56"/>
  <c r="AG30" i="56" s="1"/>
  <c r="P30" i="56"/>
  <c r="L30" i="56"/>
  <c r="K30" i="56"/>
  <c r="J30" i="56"/>
  <c r="I30" i="56"/>
  <c r="H30" i="56"/>
  <c r="G30" i="56"/>
  <c r="W30" i="56" s="1"/>
  <c r="AE29" i="56"/>
  <c r="P29" i="56"/>
  <c r="BJ26" i="56"/>
  <c r="AW26" i="56"/>
  <c r="AJ26" i="56"/>
  <c r="AD26" i="56"/>
  <c r="O26" i="56"/>
  <c r="AE21" i="56"/>
  <c r="P21" i="56"/>
  <c r="AE20" i="56"/>
  <c r="AG20" i="56" s="1"/>
  <c r="P20" i="56"/>
  <c r="AE19" i="56"/>
  <c r="AF19" i="56" s="1"/>
  <c r="P19" i="56"/>
  <c r="W19" i="56"/>
  <c r="AE18" i="56"/>
  <c r="AF18" i="56" s="1"/>
  <c r="P18" i="56"/>
  <c r="W18" i="56"/>
  <c r="AE17" i="56"/>
  <c r="AG17" i="56" s="1"/>
  <c r="P17" i="56"/>
  <c r="AE16" i="56"/>
  <c r="AF16" i="56" s="1"/>
  <c r="P16" i="56"/>
  <c r="Q16" i="56" s="1"/>
  <c r="AE15" i="56"/>
  <c r="P15" i="56"/>
  <c r="Q15" i="56" s="1"/>
  <c r="W15" i="56"/>
  <c r="AE14" i="56"/>
  <c r="AG14" i="56" s="1"/>
  <c r="P14" i="56"/>
  <c r="W14" i="56"/>
  <c r="AE13" i="56"/>
  <c r="AF13" i="56" s="1"/>
  <c r="P13" i="56"/>
  <c r="W13" i="56"/>
  <c r="AE12" i="56"/>
  <c r="AG12" i="56" s="1"/>
  <c r="P12" i="56"/>
  <c r="W12" i="56"/>
  <c r="AE11" i="56"/>
  <c r="AF11" i="56" s="1"/>
  <c r="P11" i="56"/>
  <c r="W11" i="56"/>
  <c r="AE10" i="56"/>
  <c r="AG10" i="56" s="1"/>
  <c r="P10" i="56"/>
  <c r="W10" i="56"/>
  <c r="AE9" i="56"/>
  <c r="AG9" i="56" s="1"/>
  <c r="P9" i="56"/>
  <c r="W9" i="56"/>
  <c r="AE8" i="56"/>
  <c r="AG8" i="56" s="1"/>
  <c r="P8" i="56"/>
  <c r="W8" i="56"/>
  <c r="AE7" i="56"/>
  <c r="S14" i="56"/>
  <c r="P7" i="56"/>
  <c r="BJ4" i="56"/>
  <c r="AW4" i="56"/>
  <c r="AJ4" i="56"/>
  <c r="AD4" i="56"/>
  <c r="O4" i="56"/>
  <c r="W8" i="57" l="1"/>
  <c r="W14" i="57"/>
  <c r="W9" i="57"/>
  <c r="W41" i="57"/>
  <c r="W42" i="57"/>
  <c r="AF40" i="57"/>
  <c r="AF62" i="57"/>
  <c r="W10" i="57"/>
  <c r="AF55" i="57"/>
  <c r="W40" i="57"/>
  <c r="W62" i="57"/>
  <c r="W11" i="57"/>
  <c r="S54" i="57"/>
  <c r="W15" i="57"/>
  <c r="W17" i="57"/>
  <c r="W61" i="57"/>
  <c r="W63" i="57"/>
  <c r="W16" i="57"/>
  <c r="W18" i="57"/>
  <c r="W20" i="57"/>
  <c r="W35" i="57"/>
  <c r="W39" i="57"/>
  <c r="AF34" i="57"/>
  <c r="W53" i="57"/>
  <c r="W58" i="57"/>
  <c r="AG58" i="57"/>
  <c r="W64" i="57"/>
  <c r="AF57" i="57"/>
  <c r="AF59" i="57"/>
  <c r="W52" i="57"/>
  <c r="S42" i="57"/>
  <c r="S11" i="57"/>
  <c r="D11" i="57" s="1"/>
  <c r="AG35" i="57"/>
  <c r="AF36" i="57"/>
  <c r="S37" i="57"/>
  <c r="W38" i="57"/>
  <c r="S53" i="57"/>
  <c r="AF56" i="57"/>
  <c r="S58" i="57"/>
  <c r="AF60" i="57"/>
  <c r="AF11" i="57"/>
  <c r="W12" i="57"/>
  <c r="AG14" i="57"/>
  <c r="AG15" i="57"/>
  <c r="AG16" i="57"/>
  <c r="S19" i="57"/>
  <c r="D19" i="57" s="1"/>
  <c r="AF19" i="57"/>
  <c r="AA29" i="57"/>
  <c r="AG38" i="57"/>
  <c r="S40" i="57"/>
  <c r="W54" i="57"/>
  <c r="S60" i="57"/>
  <c r="S64" i="57"/>
  <c r="S17" i="57"/>
  <c r="V17" i="57" s="1"/>
  <c r="S34" i="57"/>
  <c r="D34" i="57" s="1"/>
  <c r="S36" i="57"/>
  <c r="D36" i="57" s="1"/>
  <c r="AB29" i="57"/>
  <c r="S9" i="57"/>
  <c r="V9" i="57" s="1"/>
  <c r="W36" i="57"/>
  <c r="AF37" i="57"/>
  <c r="W60" i="57"/>
  <c r="S8" i="57"/>
  <c r="AH8" i="57" s="1"/>
  <c r="S10" i="57"/>
  <c r="AH10" i="57" s="1"/>
  <c r="S13" i="57"/>
  <c r="AH13" i="57" s="1"/>
  <c r="AF13" i="57"/>
  <c r="AF17" i="57"/>
  <c r="W30" i="57"/>
  <c r="W31" i="57"/>
  <c r="W32" i="57"/>
  <c r="W33" i="57"/>
  <c r="S38" i="57"/>
  <c r="AG41" i="57"/>
  <c r="AF41" i="57"/>
  <c r="AG12" i="57"/>
  <c r="W13" i="57"/>
  <c r="AG18" i="57"/>
  <c r="W19" i="57"/>
  <c r="AG33" i="57"/>
  <c r="W34" i="57"/>
  <c r="W37" i="57"/>
  <c r="AG39" i="57"/>
  <c r="S15" i="57"/>
  <c r="S18" i="57"/>
  <c r="S31" i="57"/>
  <c r="D31" i="57" s="1"/>
  <c r="S33" i="57"/>
  <c r="D33" i="57" s="1"/>
  <c r="S39" i="57"/>
  <c r="D39" i="57" s="1"/>
  <c r="S41" i="57"/>
  <c r="D41" i="57" s="1"/>
  <c r="AA51" i="57"/>
  <c r="S52" i="57"/>
  <c r="D52" i="57" s="1"/>
  <c r="S61" i="57"/>
  <c r="D61" i="57" s="1"/>
  <c r="AF61" i="57"/>
  <c r="S63" i="57"/>
  <c r="D63" i="57" s="1"/>
  <c r="AF63" i="57"/>
  <c r="S55" i="57"/>
  <c r="D55" i="57" s="1"/>
  <c r="W55" i="57"/>
  <c r="S56" i="57"/>
  <c r="D56" i="57" s="1"/>
  <c r="W56" i="57"/>
  <c r="S57" i="57"/>
  <c r="D57" i="57" s="1"/>
  <c r="W57" i="57"/>
  <c r="S59" i="57"/>
  <c r="D59" i="57" s="1"/>
  <c r="W59" i="57"/>
  <c r="S62" i="57"/>
  <c r="D62" i="57" s="1"/>
  <c r="S12" i="57"/>
  <c r="S14" i="57"/>
  <c r="S16" i="57"/>
  <c r="S20" i="57"/>
  <c r="S30" i="57"/>
  <c r="D30" i="57" s="1"/>
  <c r="S32" i="57"/>
  <c r="D32" i="57" s="1"/>
  <c r="S35" i="57"/>
  <c r="D35" i="57" s="1"/>
  <c r="AG59" i="56"/>
  <c r="AG19" i="56"/>
  <c r="S19" i="56"/>
  <c r="V19" i="56" s="1"/>
  <c r="S12" i="56"/>
  <c r="AH12" i="56" s="1"/>
  <c r="AL12" i="56" s="1"/>
  <c r="AG13" i="56"/>
  <c r="AG16" i="56"/>
  <c r="AG38" i="56"/>
  <c r="AF57" i="56"/>
  <c r="S13" i="56"/>
  <c r="V13" i="56" s="1"/>
  <c r="AG18" i="56"/>
  <c r="AF37" i="56"/>
  <c r="AG39" i="56"/>
  <c r="AG55" i="56"/>
  <c r="AF62" i="56"/>
  <c r="AG11" i="56"/>
  <c r="AF12" i="56"/>
  <c r="AF14" i="56"/>
  <c r="AF33" i="56"/>
  <c r="AF40" i="56"/>
  <c r="AG58" i="56"/>
  <c r="AG63" i="56"/>
  <c r="W37" i="56"/>
  <c r="AG41" i="56"/>
  <c r="AF41" i="56"/>
  <c r="W42" i="56"/>
  <c r="AG56" i="56"/>
  <c r="AF56" i="56"/>
  <c r="AG60" i="56"/>
  <c r="AF60" i="56"/>
  <c r="W61" i="56"/>
  <c r="V14" i="56"/>
  <c r="AH14" i="56"/>
  <c r="AL14" i="56" s="1"/>
  <c r="D14" i="56"/>
  <c r="AF15" i="56"/>
  <c r="AG15" i="56"/>
  <c r="AG34" i="56"/>
  <c r="AF34" i="56"/>
  <c r="W35" i="56"/>
  <c r="W57" i="56"/>
  <c r="AG61" i="56"/>
  <c r="AF61" i="56"/>
  <c r="W62" i="56"/>
  <c r="AH19" i="56"/>
  <c r="AL19" i="56" s="1"/>
  <c r="AG36" i="56"/>
  <c r="AF36" i="56"/>
  <c r="S18" i="56"/>
  <c r="S11" i="56"/>
  <c r="S10" i="56"/>
  <c r="S9" i="56"/>
  <c r="S8" i="56"/>
  <c r="AA29" i="56"/>
  <c r="S17" i="56"/>
  <c r="AA51" i="56"/>
  <c r="S20" i="56"/>
  <c r="V20" i="56" s="1"/>
  <c r="S15" i="56"/>
  <c r="S16" i="56"/>
  <c r="V16" i="56" s="1"/>
  <c r="W17" i="56"/>
  <c r="W20" i="56"/>
  <c r="AG35" i="56"/>
  <c r="AF35" i="56"/>
  <c r="W36" i="56"/>
  <c r="W16" i="56"/>
  <c r="AF17" i="56"/>
  <c r="D19" i="56" l="1"/>
  <c r="V64" i="57"/>
  <c r="D64" i="57"/>
  <c r="V40" i="57"/>
  <c r="D40" i="57"/>
  <c r="V38" i="57"/>
  <c r="D38" i="57"/>
  <c r="V58" i="57"/>
  <c r="D58" i="57"/>
  <c r="AH37" i="57"/>
  <c r="D37" i="57"/>
  <c r="V42" i="57"/>
  <c r="D42" i="57"/>
  <c r="V53" i="57"/>
  <c r="D53" i="57"/>
  <c r="V54" i="57"/>
  <c r="D54" i="57"/>
  <c r="V60" i="57"/>
  <c r="D60" i="57"/>
  <c r="V12" i="56"/>
  <c r="D9" i="57"/>
  <c r="AH11" i="57"/>
  <c r="AH54" i="57"/>
  <c r="AH42" i="57"/>
  <c r="AH34" i="57"/>
  <c r="AH17" i="57"/>
  <c r="AH19" i="57"/>
  <c r="D10" i="57"/>
  <c r="AH64" i="57"/>
  <c r="V8" i="57"/>
  <c r="V36" i="57"/>
  <c r="AH58" i="57"/>
  <c r="AH53" i="57"/>
  <c r="V37" i="57"/>
  <c r="AH9" i="57"/>
  <c r="V34" i="57"/>
  <c r="AH36" i="57"/>
  <c r="AH60" i="57"/>
  <c r="D8" i="57"/>
  <c r="V11" i="57"/>
  <c r="AB51" i="57"/>
  <c r="V13" i="57"/>
  <c r="V19" i="57"/>
  <c r="AH40" i="57"/>
  <c r="AH38" i="57"/>
  <c r="D13" i="57"/>
  <c r="V10" i="57"/>
  <c r="D17" i="57"/>
  <c r="D20" i="57"/>
  <c r="AH20" i="57"/>
  <c r="V20" i="57"/>
  <c r="V62" i="57"/>
  <c r="AH62" i="57"/>
  <c r="V56" i="57"/>
  <c r="AH56" i="57"/>
  <c r="AH39" i="57"/>
  <c r="V39" i="57"/>
  <c r="AH15" i="57"/>
  <c r="D15" i="57"/>
  <c r="V15" i="57"/>
  <c r="AH35" i="57"/>
  <c r="V35" i="57"/>
  <c r="AH16" i="57"/>
  <c r="V16" i="57"/>
  <c r="D16" i="57"/>
  <c r="AH63" i="57"/>
  <c r="V63" i="57"/>
  <c r="AH52" i="57"/>
  <c r="V52" i="57"/>
  <c r="AH33" i="57"/>
  <c r="V33" i="57"/>
  <c r="AH32" i="57"/>
  <c r="V32" i="57"/>
  <c r="AH14" i="57"/>
  <c r="D14" i="57"/>
  <c r="V14" i="57"/>
  <c r="V57" i="57"/>
  <c r="AH57" i="57"/>
  <c r="V55" i="57"/>
  <c r="AH55" i="57"/>
  <c r="AH31" i="57"/>
  <c r="V31" i="57"/>
  <c r="AH30" i="57"/>
  <c r="V30" i="57"/>
  <c r="AH12" i="57"/>
  <c r="D12" i="57"/>
  <c r="V12" i="57"/>
  <c r="V59" i="57"/>
  <c r="AH59" i="57"/>
  <c r="AH61" i="57"/>
  <c r="V61" i="57"/>
  <c r="AH41" i="57"/>
  <c r="V41" i="57"/>
  <c r="AH18" i="57"/>
  <c r="D18" i="57"/>
  <c r="V18" i="57"/>
  <c r="D12" i="56"/>
  <c r="D13" i="56"/>
  <c r="AH13" i="56"/>
  <c r="AL13" i="56" s="1"/>
  <c r="S63" i="56"/>
  <c r="D63" i="56" s="1"/>
  <c r="S58" i="56"/>
  <c r="S55" i="56"/>
  <c r="S64" i="56"/>
  <c r="S57" i="56"/>
  <c r="S54" i="56"/>
  <c r="S61" i="56"/>
  <c r="S60" i="56"/>
  <c r="S56" i="56"/>
  <c r="S53" i="56"/>
  <c r="S62" i="56"/>
  <c r="S52" i="56"/>
  <c r="S59" i="56"/>
  <c r="AH8" i="56"/>
  <c r="AL8" i="56" s="1"/>
  <c r="D8" i="56"/>
  <c r="V8" i="56"/>
  <c r="AH18" i="56"/>
  <c r="AL18" i="56" s="1"/>
  <c r="D18" i="56"/>
  <c r="V18" i="56"/>
  <c r="D16" i="56"/>
  <c r="AH16" i="56"/>
  <c r="AL16" i="56" s="1"/>
  <c r="D17" i="56"/>
  <c r="AH17" i="56"/>
  <c r="AL17" i="56" s="1"/>
  <c r="AH9" i="56"/>
  <c r="AL9" i="56" s="1"/>
  <c r="D9" i="56"/>
  <c r="V9" i="56"/>
  <c r="AH15" i="56"/>
  <c r="AL15" i="56" s="1"/>
  <c r="V15" i="56"/>
  <c r="D15" i="56"/>
  <c r="S39" i="56"/>
  <c r="S38" i="56"/>
  <c r="S40" i="56"/>
  <c r="S37" i="56"/>
  <c r="S41" i="56"/>
  <c r="S36" i="56"/>
  <c r="S35" i="56"/>
  <c r="S34" i="56"/>
  <c r="S32" i="56"/>
  <c r="S31" i="56"/>
  <c r="S33" i="56"/>
  <c r="S42" i="56"/>
  <c r="S30" i="56"/>
  <c r="AH10" i="56"/>
  <c r="AL10" i="56" s="1"/>
  <c r="D10" i="56"/>
  <c r="V10" i="56"/>
  <c r="AH20" i="56"/>
  <c r="AL20" i="56" s="1"/>
  <c r="D20" i="56"/>
  <c r="AB29" i="56"/>
  <c r="AY18" i="56"/>
  <c r="BL17" i="56"/>
  <c r="AY11" i="56"/>
  <c r="BL10" i="56"/>
  <c r="BL9" i="56"/>
  <c r="BL8" i="56"/>
  <c r="BL19" i="56"/>
  <c r="AB51" i="56"/>
  <c r="AY17" i="56"/>
  <c r="BL15" i="56"/>
  <c r="AY10" i="56"/>
  <c r="AY9" i="56"/>
  <c r="AY8" i="56"/>
  <c r="BL16" i="56"/>
  <c r="BL20" i="56"/>
  <c r="AY15" i="56"/>
  <c r="BL14" i="56"/>
  <c r="AY16" i="56"/>
  <c r="AY14" i="56"/>
  <c r="AY13" i="56"/>
  <c r="BL12" i="56"/>
  <c r="AY12" i="56"/>
  <c r="AY20" i="56"/>
  <c r="AY19" i="56"/>
  <c r="BL18" i="56"/>
  <c r="BL11" i="56"/>
  <c r="BL13" i="56"/>
  <c r="AH11" i="56"/>
  <c r="AL11" i="56" s="1"/>
  <c r="D11" i="56"/>
  <c r="V11" i="56"/>
  <c r="V17" i="56"/>
  <c r="AH33" i="56" l="1"/>
  <c r="AL33" i="56" s="1"/>
  <c r="D33" i="56"/>
  <c r="V33" i="56"/>
  <c r="AH35" i="56"/>
  <c r="AL35" i="56" s="1"/>
  <c r="D35" i="56"/>
  <c r="V35" i="56"/>
  <c r="D40" i="56"/>
  <c r="AH40" i="56"/>
  <c r="AL40" i="56" s="1"/>
  <c r="V40" i="56"/>
  <c r="AH52" i="56"/>
  <c r="AL52" i="56" s="1"/>
  <c r="D52" i="56"/>
  <c r="V52" i="56"/>
  <c r="AH60" i="56"/>
  <c r="AL60" i="56" s="1"/>
  <c r="V60" i="56"/>
  <c r="D60" i="56"/>
  <c r="AH64" i="56"/>
  <c r="AL64" i="56" s="1"/>
  <c r="D64" i="56"/>
  <c r="V64" i="56"/>
  <c r="AH31" i="56"/>
  <c r="AL31" i="56" s="1"/>
  <c r="D31" i="56"/>
  <c r="V31" i="56"/>
  <c r="AH36" i="56"/>
  <c r="AL36" i="56" s="1"/>
  <c r="D36" i="56"/>
  <c r="V36" i="56"/>
  <c r="AH38" i="56"/>
  <c r="AL38" i="56" s="1"/>
  <c r="V38" i="56"/>
  <c r="D38" i="56"/>
  <c r="D62" i="56"/>
  <c r="AH62" i="56"/>
  <c r="AL62" i="56" s="1"/>
  <c r="V62" i="56"/>
  <c r="AH61" i="56"/>
  <c r="AL61" i="56" s="1"/>
  <c r="D61" i="56"/>
  <c r="V61" i="56"/>
  <c r="D55" i="56"/>
  <c r="AH55" i="56"/>
  <c r="AL55" i="56" s="1"/>
  <c r="V55" i="56"/>
  <c r="AH30" i="56"/>
  <c r="AL30" i="56" s="1"/>
  <c r="D30" i="56"/>
  <c r="V30" i="56"/>
  <c r="AH32" i="56"/>
  <c r="AL32" i="56" s="1"/>
  <c r="D32" i="56"/>
  <c r="V32" i="56"/>
  <c r="AH41" i="56"/>
  <c r="AL41" i="56" s="1"/>
  <c r="V41" i="56"/>
  <c r="D41" i="56"/>
  <c r="AH39" i="56"/>
  <c r="AL39" i="56" s="1"/>
  <c r="D39" i="56"/>
  <c r="V39" i="56"/>
  <c r="AH53" i="56"/>
  <c r="AL53" i="56" s="1"/>
  <c r="D53" i="56"/>
  <c r="V53" i="56"/>
  <c r="AH54" i="56"/>
  <c r="AL54" i="56" s="1"/>
  <c r="D54" i="56"/>
  <c r="V54" i="56"/>
  <c r="AH58" i="56"/>
  <c r="AL58" i="56" s="1"/>
  <c r="V58" i="56"/>
  <c r="D58" i="56"/>
  <c r="D42" i="56"/>
  <c r="AH42" i="56"/>
  <c r="AL42" i="56" s="1"/>
  <c r="V42" i="56"/>
  <c r="AH34" i="56"/>
  <c r="AL34" i="56" s="1"/>
  <c r="V34" i="56"/>
  <c r="D34" i="56"/>
  <c r="D37" i="56"/>
  <c r="AH37" i="56"/>
  <c r="AL37" i="56" s="1"/>
  <c r="V37" i="56"/>
  <c r="AH59" i="56"/>
  <c r="AL59" i="56" s="1"/>
  <c r="D59" i="56"/>
  <c r="V59" i="56"/>
  <c r="AH56" i="56"/>
  <c r="AL56" i="56" s="1"/>
  <c r="D56" i="56"/>
  <c r="V56" i="56"/>
  <c r="D57" i="56"/>
  <c r="AH57" i="56"/>
  <c r="AL57" i="56" s="1"/>
  <c r="V57" i="56"/>
  <c r="AH63" i="56"/>
  <c r="AL63" i="56" s="1"/>
  <c r="V63" i="56"/>
  <c r="CS65" i="55" l="1"/>
  <c r="CG65" i="55"/>
  <c r="BU65" i="55"/>
  <c r="BI65" i="55"/>
  <c r="AW65" i="55"/>
  <c r="AK65" i="55"/>
  <c r="AE65" i="55"/>
  <c r="P65" i="55"/>
  <c r="CY64" i="55"/>
  <c r="CX64" i="55"/>
  <c r="CW64" i="55"/>
  <c r="CV64" i="55"/>
  <c r="CS64" i="55"/>
  <c r="CM64" i="55"/>
  <c r="CL64" i="55"/>
  <c r="CK64" i="55"/>
  <c r="CJ64" i="55"/>
  <c r="CG64" i="55"/>
  <c r="BU64" i="55"/>
  <c r="BI64" i="55"/>
  <c r="AW64" i="55"/>
  <c r="AK64" i="55"/>
  <c r="AE64" i="55"/>
  <c r="AG64" i="55" s="1"/>
  <c r="Y64" i="55"/>
  <c r="X64" i="55"/>
  <c r="P64" i="55"/>
  <c r="CY63" i="55"/>
  <c r="CX63" i="55"/>
  <c r="CW63" i="55"/>
  <c r="CV63" i="55"/>
  <c r="CS63" i="55"/>
  <c r="CM63" i="55"/>
  <c r="CL63" i="55"/>
  <c r="CK63" i="55"/>
  <c r="CJ63" i="55"/>
  <c r="CG63" i="55"/>
  <c r="BU63" i="55"/>
  <c r="BI63" i="55"/>
  <c r="AW63" i="55"/>
  <c r="AK63" i="55"/>
  <c r="AE63" i="55"/>
  <c r="AF63" i="55" s="1"/>
  <c r="Y63" i="55"/>
  <c r="X63" i="55"/>
  <c r="P63" i="55"/>
  <c r="CY62" i="55"/>
  <c r="CX62" i="55"/>
  <c r="CW62" i="55"/>
  <c r="CV62" i="55"/>
  <c r="CS62" i="55"/>
  <c r="CM62" i="55"/>
  <c r="CL62" i="55"/>
  <c r="CK62" i="55"/>
  <c r="CJ62" i="55"/>
  <c r="CG62" i="55"/>
  <c r="BU62" i="55"/>
  <c r="BI62" i="55"/>
  <c r="AW62" i="55"/>
  <c r="AK62" i="55"/>
  <c r="AE62" i="55"/>
  <c r="AF62" i="55" s="1"/>
  <c r="Y62" i="55"/>
  <c r="X62" i="55"/>
  <c r="P62" i="55"/>
  <c r="CZ61" i="55"/>
  <c r="CY61" i="55"/>
  <c r="CX61" i="55"/>
  <c r="CW61" i="55"/>
  <c r="CV61" i="55"/>
  <c r="CS61" i="55"/>
  <c r="CN61" i="55"/>
  <c r="CM61" i="55"/>
  <c r="CL61" i="55"/>
  <c r="CK61" i="55"/>
  <c r="CJ61" i="55"/>
  <c r="CG61" i="55"/>
  <c r="BU61" i="55"/>
  <c r="BI61" i="55"/>
  <c r="AW61" i="55"/>
  <c r="AK61" i="55"/>
  <c r="AE61" i="55"/>
  <c r="AF61" i="55" s="1"/>
  <c r="Y61" i="55"/>
  <c r="X61" i="55"/>
  <c r="P61" i="55"/>
  <c r="CZ60" i="55"/>
  <c r="CY60" i="55"/>
  <c r="CX60" i="55"/>
  <c r="CW60" i="55"/>
  <c r="CV60" i="55"/>
  <c r="CS60" i="55"/>
  <c r="CN60" i="55"/>
  <c r="CM60" i="55"/>
  <c r="CL60" i="55"/>
  <c r="CK60" i="55"/>
  <c r="CJ60" i="55"/>
  <c r="CG60" i="55"/>
  <c r="BU60" i="55"/>
  <c r="BI60" i="55"/>
  <c r="AW60" i="55"/>
  <c r="AK60" i="55"/>
  <c r="AE60" i="55"/>
  <c r="Y60" i="55"/>
  <c r="X60" i="55"/>
  <c r="P60" i="55"/>
  <c r="Q60" i="55" s="1"/>
  <c r="CZ59" i="55"/>
  <c r="CY59" i="55"/>
  <c r="CX59" i="55"/>
  <c r="CW59" i="55"/>
  <c r="CV59" i="55"/>
  <c r="CS59" i="55"/>
  <c r="CN59" i="55"/>
  <c r="CM59" i="55"/>
  <c r="CL59" i="55"/>
  <c r="CK59" i="55"/>
  <c r="CJ59" i="55"/>
  <c r="CG59" i="55"/>
  <c r="BU59" i="55"/>
  <c r="BI59" i="55"/>
  <c r="AW59" i="55"/>
  <c r="AK59" i="55"/>
  <c r="AE59" i="55"/>
  <c r="AF59" i="55" s="1"/>
  <c r="Y59" i="55"/>
  <c r="X59" i="55"/>
  <c r="P59" i="55"/>
  <c r="Q59" i="55" s="1"/>
  <c r="CZ58" i="55"/>
  <c r="CY58" i="55"/>
  <c r="CX58" i="55"/>
  <c r="CW58" i="55"/>
  <c r="CV58" i="55"/>
  <c r="CS58" i="55"/>
  <c r="CN58" i="55"/>
  <c r="CM58" i="55"/>
  <c r="CL58" i="55"/>
  <c r="CK58" i="55"/>
  <c r="CJ58" i="55"/>
  <c r="CG58" i="55"/>
  <c r="BU58" i="55"/>
  <c r="BI58" i="55"/>
  <c r="AW58" i="55"/>
  <c r="AK58" i="55"/>
  <c r="AE58" i="55"/>
  <c r="Y58" i="55"/>
  <c r="X58" i="55"/>
  <c r="P58" i="55"/>
  <c r="CZ57" i="55"/>
  <c r="CY57" i="55"/>
  <c r="CX57" i="55"/>
  <c r="CW57" i="55"/>
  <c r="CV57" i="55"/>
  <c r="CS57" i="55"/>
  <c r="CN57" i="55"/>
  <c r="CM57" i="55"/>
  <c r="CL57" i="55"/>
  <c r="CK57" i="55"/>
  <c r="CJ57" i="55"/>
  <c r="CG57" i="55"/>
  <c r="BU57" i="55"/>
  <c r="BI57" i="55"/>
  <c r="AW57" i="55"/>
  <c r="AK57" i="55"/>
  <c r="AE57" i="55"/>
  <c r="AG57" i="55" s="1"/>
  <c r="Y57" i="55"/>
  <c r="X57" i="55"/>
  <c r="P57" i="55"/>
  <c r="DA56" i="55"/>
  <c r="CZ56" i="55"/>
  <c r="CY56" i="55"/>
  <c r="CX56" i="55"/>
  <c r="CW56" i="55"/>
  <c r="CV56" i="55"/>
  <c r="CS56" i="55"/>
  <c r="CO56" i="55"/>
  <c r="CN56" i="55"/>
  <c r="CM56" i="55"/>
  <c r="CL56" i="55"/>
  <c r="CK56" i="55"/>
  <c r="CJ56" i="55"/>
  <c r="CG56" i="55"/>
  <c r="BU56" i="55"/>
  <c r="BI56" i="55"/>
  <c r="AW56" i="55"/>
  <c r="AK56" i="55"/>
  <c r="AE56" i="55"/>
  <c r="AG56" i="55" s="1"/>
  <c r="Y56" i="55"/>
  <c r="X56" i="55"/>
  <c r="P56" i="55"/>
  <c r="DA55" i="55"/>
  <c r="CZ55" i="55"/>
  <c r="CY55" i="55"/>
  <c r="CX55" i="55"/>
  <c r="CW55" i="55"/>
  <c r="CV55" i="55"/>
  <c r="CS55" i="55"/>
  <c r="CO55" i="55"/>
  <c r="CN55" i="55"/>
  <c r="CM55" i="55"/>
  <c r="CL55" i="55"/>
  <c r="CK55" i="55"/>
  <c r="CJ55" i="55"/>
  <c r="CG55" i="55"/>
  <c r="BU55" i="55"/>
  <c r="BI55" i="55"/>
  <c r="AW55" i="55"/>
  <c r="AK55" i="55"/>
  <c r="AE55" i="55"/>
  <c r="AG55" i="55" s="1"/>
  <c r="Y55" i="55"/>
  <c r="X55" i="55"/>
  <c r="P55" i="55"/>
  <c r="DA54" i="55"/>
  <c r="CZ54" i="55"/>
  <c r="CY54" i="55"/>
  <c r="CX54" i="55"/>
  <c r="CW54" i="55"/>
  <c r="CV54" i="55"/>
  <c r="CS54" i="55"/>
  <c r="CO54" i="55"/>
  <c r="CN54" i="55"/>
  <c r="CM54" i="55"/>
  <c r="CL54" i="55"/>
  <c r="CK54" i="55"/>
  <c r="CJ54" i="55"/>
  <c r="CG54" i="55"/>
  <c r="BU54" i="55"/>
  <c r="BI54" i="55"/>
  <c r="AW54" i="55"/>
  <c r="AK54" i="55"/>
  <c r="AE54" i="55"/>
  <c r="AG54" i="55" s="1"/>
  <c r="Y54" i="55"/>
  <c r="X54" i="55"/>
  <c r="P54" i="55"/>
  <c r="DA53" i="55"/>
  <c r="CZ53" i="55"/>
  <c r="CY53" i="55"/>
  <c r="CX53" i="55"/>
  <c r="CW53" i="55"/>
  <c r="CV53" i="55"/>
  <c r="CS53" i="55"/>
  <c r="CO53" i="55"/>
  <c r="CN53" i="55"/>
  <c r="CM53" i="55"/>
  <c r="CL53" i="55"/>
  <c r="CK53" i="55"/>
  <c r="CJ53" i="55"/>
  <c r="CG53" i="55"/>
  <c r="BU53" i="55"/>
  <c r="BI53" i="55"/>
  <c r="AW53" i="55"/>
  <c r="AK53" i="55"/>
  <c r="AE53" i="55"/>
  <c r="AG53" i="55" s="1"/>
  <c r="P53" i="55"/>
  <c r="CS52" i="55"/>
  <c r="CG52" i="55"/>
  <c r="BU52" i="55"/>
  <c r="BI52" i="55"/>
  <c r="AW52" i="55"/>
  <c r="AK52" i="55"/>
  <c r="AE52" i="55"/>
  <c r="AG52" i="55" s="1"/>
  <c r="P52" i="55"/>
  <c r="CS51" i="55"/>
  <c r="CG51" i="55"/>
  <c r="BU51" i="55"/>
  <c r="BI51" i="55"/>
  <c r="AW51" i="55"/>
  <c r="AK51" i="55"/>
  <c r="AE51" i="55"/>
  <c r="P51" i="55"/>
  <c r="Y49" i="55"/>
  <c r="X49" i="55"/>
  <c r="CR48" i="55"/>
  <c r="CF48" i="55"/>
  <c r="BT48" i="55"/>
  <c r="BH48" i="55"/>
  <c r="AV48" i="55"/>
  <c r="AJ48" i="55"/>
  <c r="AD48" i="55"/>
  <c r="O48" i="55"/>
  <c r="CS43" i="55"/>
  <c r="CG43" i="55"/>
  <c r="BU43" i="55"/>
  <c r="BI43" i="55"/>
  <c r="AW43" i="55"/>
  <c r="AK43" i="55"/>
  <c r="AE43" i="55"/>
  <c r="P43" i="55"/>
  <c r="CY42" i="55"/>
  <c r="CX42" i="55"/>
  <c r="CW42" i="55"/>
  <c r="CV42" i="55"/>
  <c r="CS42" i="55"/>
  <c r="CM42" i="55"/>
  <c r="CL42" i="55"/>
  <c r="CK42" i="55"/>
  <c r="CJ42" i="55"/>
  <c r="CG42" i="55"/>
  <c r="BU42" i="55"/>
  <c r="BI42" i="55"/>
  <c r="AW42" i="55"/>
  <c r="AK42" i="55"/>
  <c r="AE42" i="55"/>
  <c r="AG42" i="55" s="1"/>
  <c r="Y42" i="55"/>
  <c r="X42" i="55"/>
  <c r="P42" i="55"/>
  <c r="CY41" i="55"/>
  <c r="CX41" i="55"/>
  <c r="CW41" i="55"/>
  <c r="CV41" i="55"/>
  <c r="CS41" i="55"/>
  <c r="CM41" i="55"/>
  <c r="CL41" i="55"/>
  <c r="CK41" i="55"/>
  <c r="CJ41" i="55"/>
  <c r="CG41" i="55"/>
  <c r="BU41" i="55"/>
  <c r="BI41" i="55"/>
  <c r="AW41" i="55"/>
  <c r="AK41" i="55"/>
  <c r="AE41" i="55"/>
  <c r="AG41" i="55" s="1"/>
  <c r="Y41" i="55"/>
  <c r="X41" i="55"/>
  <c r="P41" i="55"/>
  <c r="CY40" i="55"/>
  <c r="CX40" i="55"/>
  <c r="CW40" i="55"/>
  <c r="CV40" i="55"/>
  <c r="CS40" i="55"/>
  <c r="CM40" i="55"/>
  <c r="CL40" i="55"/>
  <c r="CK40" i="55"/>
  <c r="CJ40" i="55"/>
  <c r="CG40" i="55"/>
  <c r="BU40" i="55"/>
  <c r="BI40" i="55"/>
  <c r="AW40" i="55"/>
  <c r="AK40" i="55"/>
  <c r="AE40" i="55"/>
  <c r="AG40" i="55" s="1"/>
  <c r="Y40" i="55"/>
  <c r="X40" i="55"/>
  <c r="P40" i="55"/>
  <c r="CZ39" i="55"/>
  <c r="CY39" i="55"/>
  <c r="CX39" i="55"/>
  <c r="CW39" i="55"/>
  <c r="CV39" i="55"/>
  <c r="CS39" i="55"/>
  <c r="CN39" i="55"/>
  <c r="CM39" i="55"/>
  <c r="CL39" i="55"/>
  <c r="CK39" i="55"/>
  <c r="CJ39" i="55"/>
  <c r="CG39" i="55"/>
  <c r="BU39" i="55"/>
  <c r="BI39" i="55"/>
  <c r="AW39" i="55"/>
  <c r="AK39" i="55"/>
  <c r="AE39" i="55"/>
  <c r="AG39" i="55" s="1"/>
  <c r="Y39" i="55"/>
  <c r="X39" i="55"/>
  <c r="P39" i="55"/>
  <c r="CZ38" i="55"/>
  <c r="CY38" i="55"/>
  <c r="CX38" i="55"/>
  <c r="CW38" i="55"/>
  <c r="CV38" i="55"/>
  <c r="CS38" i="55"/>
  <c r="CN38" i="55"/>
  <c r="CM38" i="55"/>
  <c r="CL38" i="55"/>
  <c r="CK38" i="55"/>
  <c r="CJ38" i="55"/>
  <c r="CG38" i="55"/>
  <c r="BU38" i="55"/>
  <c r="BI38" i="55"/>
  <c r="AW38" i="55"/>
  <c r="AK38" i="55"/>
  <c r="AE38" i="55"/>
  <c r="AG38" i="55" s="1"/>
  <c r="Y38" i="55"/>
  <c r="X38" i="55"/>
  <c r="P38" i="55"/>
  <c r="Q38" i="55" s="1"/>
  <c r="CZ37" i="55"/>
  <c r="CY37" i="55"/>
  <c r="CX37" i="55"/>
  <c r="CW37" i="55"/>
  <c r="CV37" i="55"/>
  <c r="CS37" i="55"/>
  <c r="CN37" i="55"/>
  <c r="CM37" i="55"/>
  <c r="CL37" i="55"/>
  <c r="CK37" i="55"/>
  <c r="CJ37" i="55"/>
  <c r="CG37" i="55"/>
  <c r="BU37" i="55"/>
  <c r="BI37" i="55"/>
  <c r="AW37" i="55"/>
  <c r="AK37" i="55"/>
  <c r="AE37" i="55"/>
  <c r="AG37" i="55" s="1"/>
  <c r="Y37" i="55"/>
  <c r="X37" i="55"/>
  <c r="P37" i="55"/>
  <c r="Q37" i="55" s="1"/>
  <c r="CZ36" i="55"/>
  <c r="CY36" i="55"/>
  <c r="CX36" i="55"/>
  <c r="CW36" i="55"/>
  <c r="CV36" i="55"/>
  <c r="CS36" i="55"/>
  <c r="CN36" i="55"/>
  <c r="CM36" i="55"/>
  <c r="CL36" i="55"/>
  <c r="CK36" i="55"/>
  <c r="CJ36" i="55"/>
  <c r="CG36" i="55"/>
  <c r="BU36" i="55"/>
  <c r="BI36" i="55"/>
  <c r="AW36" i="55"/>
  <c r="AK36" i="55"/>
  <c r="AE36" i="55"/>
  <c r="AG36" i="55" s="1"/>
  <c r="Y36" i="55"/>
  <c r="X36" i="55"/>
  <c r="P36" i="55"/>
  <c r="CZ35" i="55"/>
  <c r="CY35" i="55"/>
  <c r="CX35" i="55"/>
  <c r="CW35" i="55"/>
  <c r="CV35" i="55"/>
  <c r="CS35" i="55"/>
  <c r="CN35" i="55"/>
  <c r="CM35" i="55"/>
  <c r="CL35" i="55"/>
  <c r="CK35" i="55"/>
  <c r="CJ35" i="55"/>
  <c r="CG35" i="55"/>
  <c r="BU35" i="55"/>
  <c r="BI35" i="55"/>
  <c r="AW35" i="55"/>
  <c r="AK35" i="55"/>
  <c r="AE35" i="55"/>
  <c r="AF35" i="55" s="1"/>
  <c r="Y35" i="55"/>
  <c r="X35" i="55"/>
  <c r="P35" i="55"/>
  <c r="DA34" i="55"/>
  <c r="CZ34" i="55"/>
  <c r="CY34" i="55"/>
  <c r="CX34" i="55"/>
  <c r="CW34" i="55"/>
  <c r="CV34" i="55"/>
  <c r="CS34" i="55"/>
  <c r="CO34" i="55"/>
  <c r="CN34" i="55"/>
  <c r="CM34" i="55"/>
  <c r="CL34" i="55"/>
  <c r="CK34" i="55"/>
  <c r="CJ34" i="55"/>
  <c r="CG34" i="55"/>
  <c r="BU34" i="55"/>
  <c r="BI34" i="55"/>
  <c r="AW34" i="55"/>
  <c r="AK34" i="55"/>
  <c r="AE34" i="55"/>
  <c r="AG34" i="55" s="1"/>
  <c r="Y34" i="55"/>
  <c r="X34" i="55"/>
  <c r="P34" i="55"/>
  <c r="DA33" i="55"/>
  <c r="CZ33" i="55"/>
  <c r="CY33" i="55"/>
  <c r="CX33" i="55"/>
  <c r="CW33" i="55"/>
  <c r="CV33" i="55"/>
  <c r="CS33" i="55"/>
  <c r="CO33" i="55"/>
  <c r="CN33" i="55"/>
  <c r="CM33" i="55"/>
  <c r="CL33" i="55"/>
  <c r="CK33" i="55"/>
  <c r="CJ33" i="55"/>
  <c r="CG33" i="55"/>
  <c r="BU33" i="55"/>
  <c r="BI33" i="55"/>
  <c r="AW33" i="55"/>
  <c r="AK33" i="55"/>
  <c r="AE33" i="55"/>
  <c r="AF33" i="55" s="1"/>
  <c r="Y33" i="55"/>
  <c r="X33" i="55"/>
  <c r="P33" i="55"/>
  <c r="DA32" i="55"/>
  <c r="CZ32" i="55"/>
  <c r="CY32" i="55"/>
  <c r="CX32" i="55"/>
  <c r="CW32" i="55"/>
  <c r="CV32" i="55"/>
  <c r="CS32" i="55"/>
  <c r="CO32" i="55"/>
  <c r="CN32" i="55"/>
  <c r="CM32" i="55"/>
  <c r="CL32" i="55"/>
  <c r="CK32" i="55"/>
  <c r="CJ32" i="55"/>
  <c r="CG32" i="55"/>
  <c r="BU32" i="55"/>
  <c r="BI32" i="55"/>
  <c r="AW32" i="55"/>
  <c r="AK32" i="55"/>
  <c r="AE32" i="55"/>
  <c r="AG32" i="55" s="1"/>
  <c r="Y32" i="55"/>
  <c r="X32" i="55"/>
  <c r="P32" i="55"/>
  <c r="DA31" i="55"/>
  <c r="CZ31" i="55"/>
  <c r="CY31" i="55"/>
  <c r="CX31" i="55"/>
  <c r="CW31" i="55"/>
  <c r="CV31" i="55"/>
  <c r="CS31" i="55"/>
  <c r="CO31" i="55"/>
  <c r="CN31" i="55"/>
  <c r="CM31" i="55"/>
  <c r="CL31" i="55"/>
  <c r="CK31" i="55"/>
  <c r="CJ31" i="55"/>
  <c r="CG31" i="55"/>
  <c r="BU31" i="55"/>
  <c r="BI31" i="55"/>
  <c r="AW31" i="55"/>
  <c r="AK31" i="55"/>
  <c r="AE31" i="55"/>
  <c r="AG31" i="55" s="1"/>
  <c r="Y31" i="55"/>
  <c r="X31" i="55"/>
  <c r="P31" i="55"/>
  <c r="DA30" i="55"/>
  <c r="CZ30" i="55"/>
  <c r="CY30" i="55"/>
  <c r="CX30" i="55"/>
  <c r="CW30" i="55"/>
  <c r="CV30" i="55"/>
  <c r="CS30" i="55"/>
  <c r="CO30" i="55"/>
  <c r="CN30" i="55"/>
  <c r="CM30" i="55"/>
  <c r="CL30" i="55"/>
  <c r="CK30" i="55"/>
  <c r="CJ30" i="55"/>
  <c r="CG30" i="55"/>
  <c r="BU30" i="55"/>
  <c r="BI30" i="55"/>
  <c r="AW30" i="55"/>
  <c r="AK30" i="55"/>
  <c r="AE30" i="55"/>
  <c r="AG30" i="55" s="1"/>
  <c r="Y30" i="55"/>
  <c r="X30" i="55"/>
  <c r="P30" i="55"/>
  <c r="CS29" i="55"/>
  <c r="CG29" i="55"/>
  <c r="BU29" i="55"/>
  <c r="BI29" i="55"/>
  <c r="AW29" i="55"/>
  <c r="AK29" i="55"/>
  <c r="AE29" i="55"/>
  <c r="P29" i="55"/>
  <c r="X27" i="55"/>
  <c r="CR26" i="55"/>
  <c r="CF26" i="55"/>
  <c r="BT26" i="55"/>
  <c r="BH26" i="55"/>
  <c r="AV26" i="55"/>
  <c r="AJ26" i="55"/>
  <c r="AD26" i="55"/>
  <c r="O26" i="55"/>
  <c r="CS21" i="55"/>
  <c r="CG21" i="55"/>
  <c r="BU21" i="55"/>
  <c r="BI21" i="55"/>
  <c r="AW21" i="55"/>
  <c r="AK21" i="55"/>
  <c r="AE21" i="55"/>
  <c r="P21" i="55"/>
  <c r="CY20" i="55"/>
  <c r="CX20" i="55"/>
  <c r="CW20" i="55"/>
  <c r="CV20" i="55"/>
  <c r="CS20" i="55"/>
  <c r="CM20" i="55"/>
  <c r="CL20" i="55"/>
  <c r="CK20" i="55"/>
  <c r="CJ20" i="55"/>
  <c r="CG20" i="55"/>
  <c r="BU20" i="55"/>
  <c r="BI20" i="55"/>
  <c r="AW20" i="55"/>
  <c r="AK20" i="55"/>
  <c r="AE20" i="55"/>
  <c r="AG20" i="55" s="1"/>
  <c r="Y20" i="55"/>
  <c r="X20" i="55"/>
  <c r="P20" i="55"/>
  <c r="CY19" i="55"/>
  <c r="CX19" i="55"/>
  <c r="CW19" i="55"/>
  <c r="CV19" i="55"/>
  <c r="CS19" i="55"/>
  <c r="CM19" i="55"/>
  <c r="CL19" i="55"/>
  <c r="CK19" i="55"/>
  <c r="CJ19" i="55"/>
  <c r="CG19" i="55"/>
  <c r="BU19" i="55"/>
  <c r="BI19" i="55"/>
  <c r="AW19" i="55"/>
  <c r="AK19" i="55"/>
  <c r="AE19" i="55"/>
  <c r="AG19" i="55" s="1"/>
  <c r="Y19" i="55"/>
  <c r="X19" i="55"/>
  <c r="P19" i="55"/>
  <c r="CY18" i="55"/>
  <c r="CX18" i="55"/>
  <c r="CW18" i="55"/>
  <c r="CV18" i="55"/>
  <c r="CS18" i="55"/>
  <c r="CM18" i="55"/>
  <c r="CL18" i="55"/>
  <c r="CK18" i="55"/>
  <c r="CJ18" i="55"/>
  <c r="CG18" i="55"/>
  <c r="BU18" i="55"/>
  <c r="BI18" i="55"/>
  <c r="AW18" i="55"/>
  <c r="AK18" i="55"/>
  <c r="AE18" i="55"/>
  <c r="AF18" i="55" s="1"/>
  <c r="Y18" i="55"/>
  <c r="X18" i="55"/>
  <c r="P18" i="55"/>
  <c r="CZ17" i="55"/>
  <c r="CY17" i="55"/>
  <c r="CX17" i="55"/>
  <c r="CW17" i="55"/>
  <c r="CV17" i="55"/>
  <c r="CS17" i="55"/>
  <c r="CN17" i="55"/>
  <c r="CM17" i="55"/>
  <c r="CL17" i="55"/>
  <c r="CK17" i="55"/>
  <c r="CJ17" i="55"/>
  <c r="CG17" i="55"/>
  <c r="BU17" i="55"/>
  <c r="BI17" i="55"/>
  <c r="AW17" i="55"/>
  <c r="AK17" i="55"/>
  <c r="AE17" i="55"/>
  <c r="AG17" i="55" s="1"/>
  <c r="Y17" i="55"/>
  <c r="X17" i="55"/>
  <c r="P17" i="55"/>
  <c r="CZ16" i="55"/>
  <c r="CY16" i="55"/>
  <c r="CX16" i="55"/>
  <c r="CW16" i="55"/>
  <c r="CV16" i="55"/>
  <c r="CS16" i="55"/>
  <c r="CN16" i="55"/>
  <c r="CM16" i="55"/>
  <c r="CL16" i="55"/>
  <c r="CK16" i="55"/>
  <c r="CJ16" i="55"/>
  <c r="CG16" i="55"/>
  <c r="BU16" i="55"/>
  <c r="BI16" i="55"/>
  <c r="AW16" i="55"/>
  <c r="AK16" i="55"/>
  <c r="AE16" i="55"/>
  <c r="AG16" i="55" s="1"/>
  <c r="Y16" i="55"/>
  <c r="X16" i="55"/>
  <c r="P16" i="55"/>
  <c r="Q16" i="55" s="1"/>
  <c r="CZ15" i="55"/>
  <c r="CY15" i="55"/>
  <c r="CX15" i="55"/>
  <c r="CW15" i="55"/>
  <c r="CV15" i="55"/>
  <c r="CS15" i="55"/>
  <c r="CN15" i="55"/>
  <c r="CM15" i="55"/>
  <c r="CL15" i="55"/>
  <c r="CK15" i="55"/>
  <c r="CJ15" i="55"/>
  <c r="CG15" i="55"/>
  <c r="BU15" i="55"/>
  <c r="BI15" i="55"/>
  <c r="AW15" i="55"/>
  <c r="AK15" i="55"/>
  <c r="AE15" i="55"/>
  <c r="AF15" i="55" s="1"/>
  <c r="Y15" i="55"/>
  <c r="X15" i="55"/>
  <c r="P15" i="55"/>
  <c r="Q15" i="55" s="1"/>
  <c r="CZ14" i="55"/>
  <c r="CY14" i="55"/>
  <c r="CX14" i="55"/>
  <c r="CW14" i="55"/>
  <c r="CV14" i="55"/>
  <c r="CS14" i="55"/>
  <c r="CN14" i="55"/>
  <c r="CM14" i="55"/>
  <c r="CL14" i="55"/>
  <c r="CK14" i="55"/>
  <c r="CJ14" i="55"/>
  <c r="CG14" i="55"/>
  <c r="BU14" i="55"/>
  <c r="BI14" i="55"/>
  <c r="AW14" i="55"/>
  <c r="AK14" i="55"/>
  <c r="AE14" i="55"/>
  <c r="AG14" i="55" s="1"/>
  <c r="Y14" i="55"/>
  <c r="X14" i="55"/>
  <c r="P14" i="55"/>
  <c r="CZ13" i="55"/>
  <c r="CY13" i="55"/>
  <c r="CX13" i="55"/>
  <c r="CW13" i="55"/>
  <c r="CV13" i="55"/>
  <c r="CS13" i="55"/>
  <c r="CN13" i="55"/>
  <c r="CM13" i="55"/>
  <c r="CL13" i="55"/>
  <c r="CK13" i="55"/>
  <c r="CJ13" i="55"/>
  <c r="CG13" i="55"/>
  <c r="BU13" i="55"/>
  <c r="BI13" i="55"/>
  <c r="AW13" i="55"/>
  <c r="AK13" i="55"/>
  <c r="AE13" i="55"/>
  <c r="AF13" i="55" s="1"/>
  <c r="Y13" i="55"/>
  <c r="X13" i="55"/>
  <c r="P13" i="55"/>
  <c r="DA12" i="55"/>
  <c r="CZ12" i="55"/>
  <c r="CY12" i="55"/>
  <c r="CX12" i="55"/>
  <c r="CW12" i="55"/>
  <c r="CV12" i="55"/>
  <c r="CS12" i="55"/>
  <c r="CO12" i="55"/>
  <c r="CN12" i="55"/>
  <c r="CM12" i="55"/>
  <c r="CL12" i="55"/>
  <c r="CK12" i="55"/>
  <c r="CJ12" i="55"/>
  <c r="CG12" i="55"/>
  <c r="BU12" i="55"/>
  <c r="BI12" i="55"/>
  <c r="AW12" i="55"/>
  <c r="AK12" i="55"/>
  <c r="AE12" i="55"/>
  <c r="AG12" i="55" s="1"/>
  <c r="Y12" i="55"/>
  <c r="X12" i="55"/>
  <c r="P12" i="55"/>
  <c r="DA11" i="55"/>
  <c r="CZ11" i="55"/>
  <c r="CY11" i="55"/>
  <c r="CX11" i="55"/>
  <c r="CW11" i="55"/>
  <c r="CV11" i="55"/>
  <c r="CS11" i="55"/>
  <c r="CO11" i="55"/>
  <c r="CN11" i="55"/>
  <c r="CM11" i="55"/>
  <c r="CL11" i="55"/>
  <c r="CK11" i="55"/>
  <c r="CJ11" i="55"/>
  <c r="CG11" i="55"/>
  <c r="BU11" i="55"/>
  <c r="BI11" i="55"/>
  <c r="AW11" i="55"/>
  <c r="AK11" i="55"/>
  <c r="AE11" i="55"/>
  <c r="AG11" i="55" s="1"/>
  <c r="Y11" i="55"/>
  <c r="X11" i="55"/>
  <c r="P11" i="55"/>
  <c r="DA10" i="55"/>
  <c r="CZ10" i="55"/>
  <c r="CY10" i="55"/>
  <c r="CX10" i="55"/>
  <c r="CW10" i="55"/>
  <c r="CV10" i="55"/>
  <c r="CS10" i="55"/>
  <c r="CO10" i="55"/>
  <c r="CN10" i="55"/>
  <c r="CM10" i="55"/>
  <c r="CL10" i="55"/>
  <c r="CK10" i="55"/>
  <c r="CJ10" i="55"/>
  <c r="CG10" i="55"/>
  <c r="BU10" i="55"/>
  <c r="BI10" i="55"/>
  <c r="AW10" i="55"/>
  <c r="AK10" i="55"/>
  <c r="AE10" i="55"/>
  <c r="AG10" i="55" s="1"/>
  <c r="Y10" i="55"/>
  <c r="X10" i="55"/>
  <c r="P10" i="55"/>
  <c r="DA9" i="55"/>
  <c r="CZ9" i="55"/>
  <c r="CY9" i="55"/>
  <c r="CX9" i="55"/>
  <c r="CW9" i="55"/>
  <c r="CV9" i="55"/>
  <c r="CS9" i="55"/>
  <c r="CO9" i="55"/>
  <c r="CN9" i="55"/>
  <c r="CM9" i="55"/>
  <c r="CL9" i="55"/>
  <c r="CK9" i="55"/>
  <c r="CJ9" i="55"/>
  <c r="CG9" i="55"/>
  <c r="BU9" i="55"/>
  <c r="BI9" i="55"/>
  <c r="AW9" i="55"/>
  <c r="AK9" i="55"/>
  <c r="AE9" i="55"/>
  <c r="AG9" i="55" s="1"/>
  <c r="Y9" i="55"/>
  <c r="X9" i="55"/>
  <c r="P9" i="55"/>
  <c r="DA8" i="55"/>
  <c r="CZ8" i="55"/>
  <c r="CY8" i="55"/>
  <c r="CX8" i="55"/>
  <c r="CW8" i="55"/>
  <c r="CV8" i="55"/>
  <c r="CS8" i="55"/>
  <c r="CO8" i="55"/>
  <c r="CN8" i="55"/>
  <c r="CM8" i="55"/>
  <c r="CL8" i="55"/>
  <c r="CK8" i="55"/>
  <c r="CJ8" i="55"/>
  <c r="CG8" i="55"/>
  <c r="BU8" i="55"/>
  <c r="BI8" i="55"/>
  <c r="AW8" i="55"/>
  <c r="AK8" i="55"/>
  <c r="AE8" i="55"/>
  <c r="AG8" i="55" s="1"/>
  <c r="Y8" i="55"/>
  <c r="X8" i="55"/>
  <c r="P8" i="55"/>
  <c r="CS7" i="55"/>
  <c r="CG7" i="55"/>
  <c r="BU7" i="55"/>
  <c r="BI7" i="55"/>
  <c r="AW7" i="55"/>
  <c r="AK7" i="55"/>
  <c r="AE7" i="55"/>
  <c r="AA7" i="55"/>
  <c r="P7" i="55"/>
  <c r="CR4" i="55"/>
  <c r="CF4" i="55"/>
  <c r="BT4" i="55"/>
  <c r="BH4" i="55"/>
  <c r="AV4" i="55"/>
  <c r="AJ4" i="55"/>
  <c r="AD4" i="55"/>
  <c r="O4" i="55"/>
  <c r="AE65" i="54"/>
  <c r="P65" i="54"/>
  <c r="AE64" i="54"/>
  <c r="AG64" i="54" s="1"/>
  <c r="P64" i="54"/>
  <c r="W64" i="54"/>
  <c r="AE63" i="54"/>
  <c r="AF63" i="54" s="1"/>
  <c r="P63" i="54"/>
  <c r="W63" i="54"/>
  <c r="AE62" i="54"/>
  <c r="AG62" i="54" s="1"/>
  <c r="P62" i="54"/>
  <c r="W62" i="54"/>
  <c r="AE61" i="54"/>
  <c r="AG61" i="54" s="1"/>
  <c r="P61" i="54"/>
  <c r="W61" i="54"/>
  <c r="AE60" i="54"/>
  <c r="AG60" i="54" s="1"/>
  <c r="P60" i="54"/>
  <c r="Q60" i="54" s="1"/>
  <c r="W60" i="54"/>
  <c r="AE59" i="54"/>
  <c r="AF59" i="54" s="1"/>
  <c r="P59" i="54"/>
  <c r="Q59" i="54" s="1"/>
  <c r="W59" i="54"/>
  <c r="AE58" i="54"/>
  <c r="AF58" i="54" s="1"/>
  <c r="P58" i="54"/>
  <c r="AE57" i="54"/>
  <c r="AG57" i="54" s="1"/>
  <c r="P57" i="54"/>
  <c r="W57" i="54"/>
  <c r="AE56" i="54"/>
  <c r="AG56" i="54" s="1"/>
  <c r="P56" i="54"/>
  <c r="W56" i="54"/>
  <c r="AE55" i="54"/>
  <c r="AG55" i="54" s="1"/>
  <c r="P55" i="54"/>
  <c r="AE54" i="54"/>
  <c r="AG54" i="54" s="1"/>
  <c r="P54" i="54"/>
  <c r="W54" i="54"/>
  <c r="AE53" i="54"/>
  <c r="AG53" i="54" s="1"/>
  <c r="P53" i="54"/>
  <c r="W53" i="54"/>
  <c r="AE52" i="54"/>
  <c r="AG52" i="54" s="1"/>
  <c r="W52" i="54"/>
  <c r="P52" i="54"/>
  <c r="AE51" i="54"/>
  <c r="P51" i="54"/>
  <c r="Y49" i="54"/>
  <c r="X49" i="54"/>
  <c r="BJ48" i="54"/>
  <c r="AW48" i="54"/>
  <c r="AJ48" i="54"/>
  <c r="AD48" i="54"/>
  <c r="O48" i="54"/>
  <c r="AE43" i="54"/>
  <c r="P43" i="54"/>
  <c r="AE42" i="54"/>
  <c r="AG42" i="54" s="1"/>
  <c r="P42" i="54"/>
  <c r="W42" i="54"/>
  <c r="AE41" i="54"/>
  <c r="AG41" i="54" s="1"/>
  <c r="P41" i="54"/>
  <c r="W41" i="54"/>
  <c r="AE40" i="54"/>
  <c r="AG40" i="54" s="1"/>
  <c r="P40" i="54"/>
  <c r="W40" i="54"/>
  <c r="AE39" i="54"/>
  <c r="AG39" i="54" s="1"/>
  <c r="P39" i="54"/>
  <c r="AE38" i="54"/>
  <c r="AG38" i="54" s="1"/>
  <c r="P38" i="54"/>
  <c r="Q38" i="54" s="1"/>
  <c r="AE37" i="54"/>
  <c r="AG37" i="54" s="1"/>
  <c r="P37" i="54"/>
  <c r="Q37" i="54" s="1"/>
  <c r="W37" i="54"/>
  <c r="AE36" i="54"/>
  <c r="AF36" i="54" s="1"/>
  <c r="P36" i="54"/>
  <c r="W36" i="54"/>
  <c r="AE35" i="54"/>
  <c r="AG35" i="54" s="1"/>
  <c r="P35" i="54"/>
  <c r="W35" i="54"/>
  <c r="AE34" i="54"/>
  <c r="AG34" i="54" s="1"/>
  <c r="P34" i="54"/>
  <c r="W34" i="54"/>
  <c r="AE33" i="54"/>
  <c r="AF33" i="54" s="1"/>
  <c r="P33" i="54"/>
  <c r="W33" i="54"/>
  <c r="AE32" i="54"/>
  <c r="AG32" i="54" s="1"/>
  <c r="P32" i="54"/>
  <c r="W32" i="54"/>
  <c r="AE31" i="54"/>
  <c r="AG31" i="54" s="1"/>
  <c r="P31" i="54"/>
  <c r="W31" i="54"/>
  <c r="AE30" i="54"/>
  <c r="AG30" i="54" s="1"/>
  <c r="P30" i="54"/>
  <c r="W30" i="54"/>
  <c r="AE29" i="54"/>
  <c r="P29" i="54"/>
  <c r="BJ26" i="54"/>
  <c r="AW26" i="54"/>
  <c r="AJ26" i="54"/>
  <c r="AD26" i="54"/>
  <c r="O26" i="54"/>
  <c r="AE21" i="54"/>
  <c r="P21" i="54"/>
  <c r="AE20" i="54"/>
  <c r="AG20" i="54" s="1"/>
  <c r="P20" i="54"/>
  <c r="AE19" i="54"/>
  <c r="AG19" i="54" s="1"/>
  <c r="P19" i="54"/>
  <c r="W19" i="54"/>
  <c r="AE18" i="54"/>
  <c r="AF18" i="54" s="1"/>
  <c r="P18" i="54"/>
  <c r="W18" i="54"/>
  <c r="AE17" i="54"/>
  <c r="AF17" i="54" s="1"/>
  <c r="P17" i="54"/>
  <c r="W17" i="54"/>
  <c r="AE16" i="54"/>
  <c r="AG16" i="54" s="1"/>
  <c r="P16" i="54"/>
  <c r="Q16" i="54" s="1"/>
  <c r="W16" i="54"/>
  <c r="AE15" i="54"/>
  <c r="AG15" i="54" s="1"/>
  <c r="P15" i="54"/>
  <c r="Q15" i="54" s="1"/>
  <c r="AE14" i="54"/>
  <c r="AG14" i="54" s="1"/>
  <c r="P14" i="54"/>
  <c r="W14" i="54"/>
  <c r="AE13" i="54"/>
  <c r="AG13" i="54" s="1"/>
  <c r="P13" i="54"/>
  <c r="W13" i="54"/>
  <c r="AE12" i="54"/>
  <c r="AG12" i="54" s="1"/>
  <c r="P12" i="54"/>
  <c r="W12" i="54"/>
  <c r="AE11" i="54"/>
  <c r="AF11" i="54" s="1"/>
  <c r="P11" i="54"/>
  <c r="W11" i="54"/>
  <c r="AE10" i="54"/>
  <c r="AG10" i="54" s="1"/>
  <c r="P10" i="54"/>
  <c r="W10" i="54"/>
  <c r="AE9" i="54"/>
  <c r="AG9" i="54" s="1"/>
  <c r="P9" i="54"/>
  <c r="W9" i="54"/>
  <c r="AE8" i="54"/>
  <c r="AG8" i="54" s="1"/>
  <c r="P8" i="54"/>
  <c r="W8" i="54"/>
  <c r="AE7" i="54"/>
  <c r="AA7" i="54"/>
  <c r="P7" i="54"/>
  <c r="BJ4" i="54"/>
  <c r="AW4" i="54"/>
  <c r="AJ4" i="54"/>
  <c r="AD4" i="54"/>
  <c r="O4" i="54"/>
  <c r="S12" i="54" l="1"/>
  <c r="S11" i="54"/>
  <c r="AL11" i="54" s="1"/>
  <c r="S40" i="55"/>
  <c r="D40" i="55" s="1"/>
  <c r="S61" i="55"/>
  <c r="D61" i="55" s="1"/>
  <c r="S36" i="55"/>
  <c r="D36" i="55" s="1"/>
  <c r="S57" i="55"/>
  <c r="D57" i="55" s="1"/>
  <c r="S32" i="55"/>
  <c r="D32" i="55" s="1"/>
  <c r="S53" i="55"/>
  <c r="D53" i="55" s="1"/>
  <c r="S30" i="55"/>
  <c r="D30" i="55" s="1"/>
  <c r="S55" i="55"/>
  <c r="D55" i="55" s="1"/>
  <c r="S35" i="55"/>
  <c r="D35" i="55" s="1"/>
  <c r="S60" i="55"/>
  <c r="D60" i="55" s="1"/>
  <c r="S41" i="55"/>
  <c r="D41" i="55" s="1"/>
  <c r="S34" i="55"/>
  <c r="D34" i="55" s="1"/>
  <c r="S59" i="55"/>
  <c r="D59" i="55" s="1"/>
  <c r="S39" i="55"/>
  <c r="D39" i="55" s="1"/>
  <c r="S64" i="55"/>
  <c r="D64" i="55" s="1"/>
  <c r="S54" i="55"/>
  <c r="D54" i="55" s="1"/>
  <c r="S38" i="55"/>
  <c r="D38" i="55" s="1"/>
  <c r="S63" i="55"/>
  <c r="D63" i="55" s="1"/>
  <c r="S52" i="55"/>
  <c r="D52" i="55" s="1"/>
  <c r="S33" i="55"/>
  <c r="D33" i="55" s="1"/>
  <c r="S58" i="55"/>
  <c r="D58" i="55" s="1"/>
  <c r="S42" i="55"/>
  <c r="D42" i="55" s="1"/>
  <c r="S31" i="55"/>
  <c r="D31" i="55" s="1"/>
  <c r="S56" i="55"/>
  <c r="D56" i="55" s="1"/>
  <c r="S37" i="55"/>
  <c r="D37" i="55" s="1"/>
  <c r="S62" i="55"/>
  <c r="D62" i="55" s="1"/>
  <c r="AG18" i="54"/>
  <c r="AF39" i="55"/>
  <c r="V40" i="55"/>
  <c r="AF55" i="55"/>
  <c r="V62" i="55"/>
  <c r="V34" i="55"/>
  <c r="AF34" i="55"/>
  <c r="AF36" i="55"/>
  <c r="AG62" i="55"/>
  <c r="V36" i="55"/>
  <c r="AF38" i="55"/>
  <c r="AF40" i="55"/>
  <c r="V41" i="55"/>
  <c r="AG18" i="55"/>
  <c r="V63" i="55"/>
  <c r="V39" i="55"/>
  <c r="AF56" i="55"/>
  <c r="AG59" i="55"/>
  <c r="AG63" i="55"/>
  <c r="AG61" i="55"/>
  <c r="S8" i="55"/>
  <c r="S11" i="55"/>
  <c r="AG13" i="55"/>
  <c r="AG33" i="55"/>
  <c r="AF57" i="55"/>
  <c r="AF11" i="55"/>
  <c r="S12" i="55"/>
  <c r="V54" i="55"/>
  <c r="AF12" i="55"/>
  <c r="AG15" i="55"/>
  <c r="AG35" i="55"/>
  <c r="AF37" i="55"/>
  <c r="AF41" i="55"/>
  <c r="V52" i="55"/>
  <c r="AG58" i="55"/>
  <c r="AF58" i="55"/>
  <c r="V60" i="55"/>
  <c r="AG60" i="55"/>
  <c r="AF60" i="55"/>
  <c r="AA51" i="55"/>
  <c r="S18" i="55"/>
  <c r="S15" i="55"/>
  <c r="S9" i="55"/>
  <c r="S14" i="55"/>
  <c r="AF14" i="55"/>
  <c r="S16" i="55"/>
  <c r="AF16" i="55"/>
  <c r="S17" i="55"/>
  <c r="AF17" i="55"/>
  <c r="S19" i="55"/>
  <c r="AF19" i="55"/>
  <c r="AA29" i="55"/>
  <c r="V30" i="55"/>
  <c r="V61" i="55"/>
  <c r="AB7" i="55"/>
  <c r="S10" i="55"/>
  <c r="S13" i="55"/>
  <c r="S20" i="55"/>
  <c r="V31" i="55"/>
  <c r="V53" i="55"/>
  <c r="V64" i="55"/>
  <c r="S9" i="54"/>
  <c r="AL9" i="54" s="1"/>
  <c r="AF13" i="54"/>
  <c r="AF35" i="54"/>
  <c r="AG36" i="54"/>
  <c r="AG11" i="54"/>
  <c r="AG17" i="54"/>
  <c r="AF34" i="54"/>
  <c r="AF16" i="54"/>
  <c r="AF40" i="54"/>
  <c r="AF12" i="54"/>
  <c r="S13" i="54"/>
  <c r="AH13" i="54" s="1"/>
  <c r="AF14" i="54"/>
  <c r="AF19" i="54"/>
  <c r="AG59" i="54"/>
  <c r="AG63" i="54"/>
  <c r="S8" i="54"/>
  <c r="V8" i="54" s="1"/>
  <c r="S10" i="54"/>
  <c r="AL10" i="54" s="1"/>
  <c r="AG58" i="54"/>
  <c r="AF62" i="54"/>
  <c r="AG33" i="54"/>
  <c r="AF37" i="54"/>
  <c r="AH12" i="54"/>
  <c r="AL12" i="54"/>
  <c r="V12" i="54"/>
  <c r="D12" i="54"/>
  <c r="S17" i="54"/>
  <c r="AA51" i="54"/>
  <c r="S20" i="54"/>
  <c r="S15" i="54"/>
  <c r="V15" i="54" s="1"/>
  <c r="AA29" i="54"/>
  <c r="S19" i="54"/>
  <c r="V19" i="54" s="1"/>
  <c r="S16" i="54"/>
  <c r="S14" i="54"/>
  <c r="V14" i="54" s="1"/>
  <c r="S18" i="54"/>
  <c r="AB7" i="54"/>
  <c r="AY8" i="54" s="1"/>
  <c r="W15" i="54"/>
  <c r="W20" i="54"/>
  <c r="W38" i="54"/>
  <c r="W39" i="54"/>
  <c r="W55" i="54"/>
  <c r="AF56" i="54"/>
  <c r="W58" i="54"/>
  <c r="AF60" i="54"/>
  <c r="AF61" i="54"/>
  <c r="AF57" i="54"/>
  <c r="AF15" i="54"/>
  <c r="AF38" i="54"/>
  <c r="AF39" i="54"/>
  <c r="AF41" i="54"/>
  <c r="AF55" i="54"/>
  <c r="V33" i="55" l="1"/>
  <c r="V55" i="55"/>
  <c r="V32" i="55"/>
  <c r="V58" i="55"/>
  <c r="V38" i="55"/>
  <c r="V17" i="54"/>
  <c r="D17" i="54"/>
  <c r="V13" i="55"/>
  <c r="D13" i="55"/>
  <c r="V16" i="55"/>
  <c r="D16" i="55"/>
  <c r="V12" i="55"/>
  <c r="D12" i="55"/>
  <c r="V9" i="55"/>
  <c r="D9" i="55"/>
  <c r="V17" i="55"/>
  <c r="D17" i="55"/>
  <c r="V14" i="55"/>
  <c r="D14" i="55"/>
  <c r="V8" i="55"/>
  <c r="D8" i="55"/>
  <c r="V19" i="55"/>
  <c r="D19" i="55"/>
  <c r="V15" i="55"/>
  <c r="D15" i="55"/>
  <c r="V20" i="55"/>
  <c r="D20" i="55"/>
  <c r="V10" i="55"/>
  <c r="D10" i="55"/>
  <c r="V18" i="55"/>
  <c r="D18" i="55"/>
  <c r="V11" i="55"/>
  <c r="D11" i="55"/>
  <c r="AH59" i="55"/>
  <c r="V59" i="55"/>
  <c r="AH56" i="55"/>
  <c r="V56" i="55"/>
  <c r="AH57" i="55"/>
  <c r="V57" i="55"/>
  <c r="AH35" i="55"/>
  <c r="V35" i="55"/>
  <c r="AH42" i="55"/>
  <c r="V42" i="55"/>
  <c r="V37" i="55"/>
  <c r="AL8" i="54"/>
  <c r="AH9" i="54"/>
  <c r="V9" i="54"/>
  <c r="D9" i="54"/>
  <c r="AH62" i="55"/>
  <c r="AH41" i="55"/>
  <c r="AH55" i="55"/>
  <c r="AH36" i="55"/>
  <c r="AH40" i="55"/>
  <c r="AH63" i="55"/>
  <c r="AH37" i="55"/>
  <c r="AH39" i="55"/>
  <c r="AH34" i="55"/>
  <c r="AH38" i="55"/>
  <c r="AH11" i="55"/>
  <c r="AH8" i="55"/>
  <c r="AH54" i="55"/>
  <c r="AH12" i="55"/>
  <c r="AH33" i="55"/>
  <c r="AH13" i="55"/>
  <c r="AH32" i="55"/>
  <c r="AH19" i="55"/>
  <c r="AH16" i="55"/>
  <c r="AH9" i="55"/>
  <c r="AH60" i="55"/>
  <c r="AH52" i="55"/>
  <c r="AH64" i="55"/>
  <c r="AH31" i="55"/>
  <c r="AH10" i="55"/>
  <c r="AH30" i="55"/>
  <c r="AH15" i="55"/>
  <c r="AH53" i="55"/>
  <c r="AH20" i="55"/>
  <c r="AH61" i="55"/>
  <c r="AH17" i="55"/>
  <c r="AH14" i="55"/>
  <c r="AH18" i="55"/>
  <c r="AB29" i="55"/>
  <c r="AB51" i="55"/>
  <c r="AH58" i="55"/>
  <c r="D11" i="54"/>
  <c r="AH8" i="54"/>
  <c r="AL13" i="54"/>
  <c r="AH11" i="54"/>
  <c r="D13" i="54"/>
  <c r="V13" i="54"/>
  <c r="V10" i="54"/>
  <c r="V11" i="54"/>
  <c r="D10" i="54"/>
  <c r="AH10" i="54"/>
  <c r="D8" i="54"/>
  <c r="AH19" i="54"/>
  <c r="D19" i="54"/>
  <c r="AL19" i="54"/>
  <c r="S62" i="54"/>
  <c r="S59" i="54"/>
  <c r="S52" i="54"/>
  <c r="D52" i="54" s="1"/>
  <c r="S63" i="54"/>
  <c r="D63" i="54" s="1"/>
  <c r="S58" i="54"/>
  <c r="S55" i="54"/>
  <c r="S64" i="54"/>
  <c r="S57" i="54"/>
  <c r="S54" i="54"/>
  <c r="S61" i="54"/>
  <c r="S60" i="54"/>
  <c r="S56" i="54"/>
  <c r="S53" i="54"/>
  <c r="AH16" i="54"/>
  <c r="AL16" i="54"/>
  <c r="D16" i="54"/>
  <c r="BL63" i="54"/>
  <c r="AY62" i="54"/>
  <c r="AY59" i="54"/>
  <c r="BL58" i="54"/>
  <c r="BL55" i="54"/>
  <c r="AY53" i="54"/>
  <c r="BL52" i="54"/>
  <c r="AB51" i="54"/>
  <c r="BL42" i="54"/>
  <c r="BL41" i="54"/>
  <c r="BL39" i="54"/>
  <c r="BL38" i="54"/>
  <c r="AY33" i="54"/>
  <c r="BL32" i="54"/>
  <c r="BL31" i="54"/>
  <c r="BL30" i="54"/>
  <c r="AY17" i="54"/>
  <c r="BL15" i="54"/>
  <c r="AY63" i="54"/>
  <c r="AY58" i="54"/>
  <c r="BL57" i="54"/>
  <c r="AY55" i="54"/>
  <c r="AY52" i="54"/>
  <c r="AY42" i="54"/>
  <c r="AY41" i="54"/>
  <c r="BL40" i="54"/>
  <c r="AY39" i="54"/>
  <c r="AY38" i="54"/>
  <c r="BL37" i="54"/>
  <c r="AY32" i="54"/>
  <c r="AY31" i="54"/>
  <c r="AY30" i="54"/>
  <c r="AB29" i="54"/>
  <c r="BL20" i="54"/>
  <c r="BL19" i="54"/>
  <c r="BL16" i="54"/>
  <c r="AY15" i="54"/>
  <c r="BL14" i="54"/>
  <c r="BL13" i="54"/>
  <c r="BL12" i="54"/>
  <c r="BL64" i="54"/>
  <c r="BL61" i="54"/>
  <c r="BL60" i="54"/>
  <c r="AY57" i="54"/>
  <c r="BL56" i="54"/>
  <c r="BL54" i="54"/>
  <c r="AY40" i="54"/>
  <c r="AY37" i="54"/>
  <c r="BL36" i="54"/>
  <c r="BL35" i="54"/>
  <c r="BL34" i="54"/>
  <c r="AY20" i="54"/>
  <c r="AY19" i="54"/>
  <c r="BL18" i="54"/>
  <c r="AY16" i="54"/>
  <c r="AY14" i="54"/>
  <c r="AY13" i="54"/>
  <c r="AY64" i="54"/>
  <c r="BL62" i="54"/>
  <c r="AY61" i="54"/>
  <c r="AY60" i="54"/>
  <c r="BL59" i="54"/>
  <c r="AY56" i="54"/>
  <c r="AY54" i="54"/>
  <c r="BL53" i="54"/>
  <c r="AY36" i="54"/>
  <c r="AY35" i="54"/>
  <c r="AY34" i="54"/>
  <c r="BL33" i="54"/>
  <c r="AY18" i="54"/>
  <c r="BL17" i="54"/>
  <c r="AY10" i="54"/>
  <c r="AY9" i="54"/>
  <c r="BL10" i="54"/>
  <c r="AY12" i="54"/>
  <c r="AY11" i="54"/>
  <c r="BL11" i="54"/>
  <c r="BL9" i="54"/>
  <c r="BL8" i="54"/>
  <c r="AL18" i="54"/>
  <c r="AH18" i="54"/>
  <c r="V18" i="54"/>
  <c r="D18" i="54"/>
  <c r="S42" i="54"/>
  <c r="S33" i="54"/>
  <c r="S32" i="54"/>
  <c r="S31" i="54"/>
  <c r="S30" i="54"/>
  <c r="S41" i="54"/>
  <c r="S39" i="54"/>
  <c r="S38" i="54"/>
  <c r="S40" i="54"/>
  <c r="S37" i="54"/>
  <c r="S36" i="54"/>
  <c r="D36" i="54" s="1"/>
  <c r="S35" i="54"/>
  <c r="S34" i="54"/>
  <c r="AL17" i="54"/>
  <c r="AH17" i="54"/>
  <c r="AH20" i="54"/>
  <c r="D20" i="54"/>
  <c r="AL20" i="54"/>
  <c r="V16" i="54"/>
  <c r="AH14" i="54"/>
  <c r="D14" i="54"/>
  <c r="AL14" i="54"/>
  <c r="D15" i="54"/>
  <c r="AL15" i="54"/>
  <c r="AH15" i="54"/>
  <c r="V20" i="54"/>
  <c r="AL34" i="54" l="1"/>
  <c r="AH34" i="54"/>
  <c r="V34" i="54"/>
  <c r="D34" i="54"/>
  <c r="AL42" i="54"/>
  <c r="AH42" i="54"/>
  <c r="D42" i="54"/>
  <c r="V42" i="54"/>
  <c r="AL62" i="54"/>
  <c r="D62" i="54"/>
  <c r="AH62" i="54"/>
  <c r="V62" i="54"/>
  <c r="AL35" i="54"/>
  <c r="AH35" i="54"/>
  <c r="D35" i="54"/>
  <c r="V35" i="54"/>
  <c r="D38" i="54"/>
  <c r="AL38" i="54"/>
  <c r="AH38" i="54"/>
  <c r="V38" i="54"/>
  <c r="AL31" i="54"/>
  <c r="AH31" i="54"/>
  <c r="D31" i="54"/>
  <c r="V31" i="54"/>
  <c r="AL56" i="54"/>
  <c r="AH56" i="54"/>
  <c r="D56" i="54"/>
  <c r="V56" i="54"/>
  <c r="AH57" i="54"/>
  <c r="D57" i="54"/>
  <c r="AL57" i="54"/>
  <c r="V57" i="54"/>
  <c r="V63" i="54"/>
  <c r="AL63" i="54"/>
  <c r="AH63" i="54"/>
  <c r="AH40" i="54"/>
  <c r="AL40" i="54"/>
  <c r="D40" i="54"/>
  <c r="V40" i="54"/>
  <c r="D58" i="54"/>
  <c r="AL58" i="54"/>
  <c r="AH58" i="54"/>
  <c r="V58" i="54"/>
  <c r="AL36" i="54"/>
  <c r="AH36" i="54"/>
  <c r="V36" i="54"/>
  <c r="AL39" i="54"/>
  <c r="AH39" i="54"/>
  <c r="D39" i="54"/>
  <c r="V39" i="54"/>
  <c r="AL32" i="54"/>
  <c r="AH32" i="54"/>
  <c r="D32" i="54"/>
  <c r="V32" i="54"/>
  <c r="AL60" i="54"/>
  <c r="AH60" i="54"/>
  <c r="D60" i="54"/>
  <c r="V60" i="54"/>
  <c r="AL64" i="54"/>
  <c r="AH64" i="54"/>
  <c r="D64" i="54"/>
  <c r="V64" i="54"/>
  <c r="AL52" i="54"/>
  <c r="AH52" i="54"/>
  <c r="V52" i="54"/>
  <c r="AL30" i="54"/>
  <c r="AH30" i="54"/>
  <c r="D30" i="54"/>
  <c r="V30" i="54"/>
  <c r="AL53" i="54"/>
  <c r="AH53" i="54"/>
  <c r="D53" i="54"/>
  <c r="V53" i="54"/>
  <c r="AL54" i="54"/>
  <c r="AH54" i="54"/>
  <c r="D54" i="54"/>
  <c r="V54" i="54"/>
  <c r="AH37" i="54"/>
  <c r="D37" i="54"/>
  <c r="AL37" i="54"/>
  <c r="V37" i="54"/>
  <c r="V41" i="54"/>
  <c r="D41" i="54"/>
  <c r="AL41" i="54"/>
  <c r="AH41" i="54"/>
  <c r="AL33" i="54"/>
  <c r="AH33" i="54"/>
  <c r="D33" i="54"/>
  <c r="V33" i="54"/>
  <c r="AL61" i="54"/>
  <c r="AH61" i="54"/>
  <c r="D61" i="54"/>
  <c r="V61" i="54"/>
  <c r="D55" i="54"/>
  <c r="AL55" i="54"/>
  <c r="AH55" i="54"/>
  <c r="V55" i="54"/>
  <c r="AL59" i="54"/>
  <c r="AH59" i="54"/>
  <c r="D59" i="54"/>
  <c r="V59" i="54"/>
  <c r="H42" i="52" l="1"/>
  <c r="I42" i="52"/>
  <c r="AC42" i="52" l="1"/>
  <c r="J31" i="50"/>
  <c r="K31" i="50"/>
  <c r="L31" i="50"/>
  <c r="M31" i="50"/>
  <c r="N31" i="50"/>
  <c r="O31" i="50"/>
  <c r="P31" i="50"/>
  <c r="Q31" i="50"/>
  <c r="R31" i="50"/>
  <c r="J32" i="50"/>
  <c r="K32" i="50"/>
  <c r="L32" i="50"/>
  <c r="M32" i="50"/>
  <c r="N32" i="50"/>
  <c r="O32" i="50"/>
  <c r="P32" i="50"/>
  <c r="Q32" i="50"/>
  <c r="R32" i="50"/>
  <c r="J33" i="50"/>
  <c r="K33" i="50"/>
  <c r="L33" i="50"/>
  <c r="M33" i="50"/>
  <c r="N33" i="50"/>
  <c r="O33" i="50"/>
  <c r="P33" i="50"/>
  <c r="Q33" i="50"/>
  <c r="R33" i="50"/>
  <c r="J34" i="50"/>
  <c r="K34" i="50"/>
  <c r="L34" i="50"/>
  <c r="M34" i="50"/>
  <c r="N34" i="50"/>
  <c r="O34" i="50"/>
  <c r="P34" i="50"/>
  <c r="Q34" i="50"/>
  <c r="R34" i="50"/>
  <c r="J35" i="50"/>
  <c r="K35" i="50"/>
  <c r="L35" i="50"/>
  <c r="M35" i="50"/>
  <c r="N35" i="50"/>
  <c r="O35" i="50"/>
  <c r="P35" i="50"/>
  <c r="Q35" i="50"/>
  <c r="J36" i="50"/>
  <c r="K36" i="50"/>
  <c r="L36" i="50"/>
  <c r="M36" i="50"/>
  <c r="N36" i="50"/>
  <c r="O36" i="50"/>
  <c r="P36" i="50"/>
  <c r="Q36" i="50"/>
  <c r="J37" i="50"/>
  <c r="K37" i="50"/>
  <c r="L37" i="50"/>
  <c r="M37" i="50"/>
  <c r="N37" i="50"/>
  <c r="O37" i="50"/>
  <c r="P37" i="50"/>
  <c r="Q37" i="50"/>
  <c r="J38" i="50"/>
  <c r="K38" i="50"/>
  <c r="L38" i="50"/>
  <c r="M38" i="50"/>
  <c r="N38" i="50"/>
  <c r="O38" i="50"/>
  <c r="P38" i="50"/>
  <c r="Q38" i="50"/>
  <c r="J39" i="50"/>
  <c r="K39" i="50"/>
  <c r="L39" i="50"/>
  <c r="M39" i="50"/>
  <c r="N39" i="50"/>
  <c r="O39" i="50"/>
  <c r="P39" i="50"/>
  <c r="Q39" i="50"/>
  <c r="J40" i="50"/>
  <c r="K40" i="50"/>
  <c r="L40" i="50"/>
  <c r="M40" i="50"/>
  <c r="N40" i="50"/>
  <c r="O40" i="50"/>
  <c r="P40" i="50"/>
  <c r="J41" i="50"/>
  <c r="K41" i="50"/>
  <c r="L41" i="50"/>
  <c r="M41" i="50"/>
  <c r="N41" i="50"/>
  <c r="O41" i="50"/>
  <c r="P41" i="50"/>
  <c r="J42" i="50"/>
  <c r="K42" i="50"/>
  <c r="L42" i="50"/>
  <c r="M42" i="50"/>
  <c r="N42" i="50"/>
  <c r="O42" i="50"/>
  <c r="P42" i="50"/>
  <c r="K30" i="50"/>
  <c r="L30" i="50"/>
  <c r="M30" i="50"/>
  <c r="N30" i="50"/>
  <c r="O30" i="50"/>
  <c r="P30" i="50"/>
  <c r="Q30" i="50"/>
  <c r="R30" i="50"/>
  <c r="J30" i="50"/>
  <c r="AB49" i="53" l="1"/>
  <c r="AA49" i="53"/>
  <c r="AA27" i="53"/>
  <c r="AB27" i="53"/>
  <c r="AD49" i="52" l="1"/>
  <c r="AE49" i="52"/>
  <c r="AD27" i="52"/>
  <c r="AE27" i="52"/>
  <c r="AC52" i="52"/>
  <c r="AA53" i="53"/>
  <c r="AB53" i="53"/>
  <c r="AA54" i="53"/>
  <c r="AB54" i="53"/>
  <c r="AA55" i="53"/>
  <c r="AB55" i="53"/>
  <c r="AA56" i="53"/>
  <c r="AB56" i="53"/>
  <c r="AA57" i="53"/>
  <c r="AB57" i="53"/>
  <c r="AA58" i="53"/>
  <c r="AB58" i="53"/>
  <c r="AA59" i="53"/>
  <c r="AB59" i="53"/>
  <c r="AA60" i="53"/>
  <c r="AB60" i="53"/>
  <c r="AA61" i="53"/>
  <c r="AB61" i="53"/>
  <c r="AA62" i="53"/>
  <c r="AB62" i="53"/>
  <c r="AA63" i="53"/>
  <c r="AB63" i="53"/>
  <c r="AA64" i="53"/>
  <c r="AB64" i="53"/>
  <c r="AB52" i="53"/>
  <c r="AA52" i="53"/>
  <c r="W53" i="53"/>
  <c r="X53" i="53"/>
  <c r="W54" i="53"/>
  <c r="X54" i="53"/>
  <c r="W55" i="53"/>
  <c r="X55" i="53"/>
  <c r="W56" i="53"/>
  <c r="X56" i="53"/>
  <c r="W57" i="53"/>
  <c r="X57" i="53"/>
  <c r="W58" i="53"/>
  <c r="X58" i="53"/>
  <c r="W59" i="53"/>
  <c r="X59" i="53"/>
  <c r="W60" i="53"/>
  <c r="X60" i="53"/>
  <c r="W61" i="53"/>
  <c r="X61" i="53"/>
  <c r="W62" i="53"/>
  <c r="X62" i="53"/>
  <c r="W63" i="53"/>
  <c r="X63" i="53"/>
  <c r="W64" i="53"/>
  <c r="X64" i="53"/>
  <c r="X52" i="53"/>
  <c r="W52" i="53"/>
  <c r="AA31" i="53"/>
  <c r="AB31" i="53"/>
  <c r="AA32" i="53"/>
  <c r="AB32" i="53"/>
  <c r="AA33" i="53"/>
  <c r="AB33" i="53"/>
  <c r="AA34" i="53"/>
  <c r="AB34" i="53"/>
  <c r="AA35" i="53"/>
  <c r="AB35" i="53"/>
  <c r="AA36" i="53"/>
  <c r="AB36" i="53"/>
  <c r="AA37" i="53"/>
  <c r="AB37" i="53"/>
  <c r="AA38" i="53"/>
  <c r="AB38" i="53"/>
  <c r="AA39" i="53"/>
  <c r="AB39" i="53"/>
  <c r="AA40" i="53"/>
  <c r="AB40" i="53"/>
  <c r="AA41" i="53"/>
  <c r="AB41" i="53"/>
  <c r="AA42" i="53"/>
  <c r="AB42" i="53"/>
  <c r="AB30" i="53"/>
  <c r="AA30" i="53"/>
  <c r="AA9" i="53"/>
  <c r="AB9" i="53"/>
  <c r="AA10" i="53"/>
  <c r="AB10" i="53"/>
  <c r="AA11" i="53"/>
  <c r="AB11" i="53"/>
  <c r="AA12" i="53"/>
  <c r="AB12" i="53"/>
  <c r="AA13" i="53"/>
  <c r="AB13" i="53"/>
  <c r="AA14" i="53"/>
  <c r="AB14" i="53"/>
  <c r="AA15" i="53"/>
  <c r="AB15" i="53"/>
  <c r="AA16" i="53"/>
  <c r="AB16" i="53"/>
  <c r="AA17" i="53"/>
  <c r="AB17" i="53"/>
  <c r="AA18" i="53"/>
  <c r="AB18" i="53"/>
  <c r="AA19" i="53"/>
  <c r="AB19" i="53"/>
  <c r="AA20" i="53"/>
  <c r="AB20" i="53"/>
  <c r="AB8" i="53"/>
  <c r="AA8" i="53"/>
  <c r="W31" i="53"/>
  <c r="Z31" i="53" s="1"/>
  <c r="X31" i="53"/>
  <c r="W32" i="53"/>
  <c r="X32" i="53"/>
  <c r="W33" i="53"/>
  <c r="X33" i="53"/>
  <c r="W34" i="53"/>
  <c r="X34" i="53"/>
  <c r="W35" i="53"/>
  <c r="X35" i="53"/>
  <c r="W36" i="53"/>
  <c r="X36" i="53"/>
  <c r="W37" i="53"/>
  <c r="X37" i="53"/>
  <c r="W38" i="53"/>
  <c r="X38" i="53"/>
  <c r="W39" i="53"/>
  <c r="X39" i="53"/>
  <c r="W40" i="53"/>
  <c r="X40" i="53"/>
  <c r="W41" i="53"/>
  <c r="X41" i="53"/>
  <c r="W42" i="53"/>
  <c r="X42" i="53"/>
  <c r="X30" i="53"/>
  <c r="W30" i="53"/>
  <c r="W9" i="53"/>
  <c r="X9" i="53"/>
  <c r="W10" i="53"/>
  <c r="X10" i="53"/>
  <c r="W11" i="53"/>
  <c r="X11" i="53"/>
  <c r="W12" i="53"/>
  <c r="X12" i="53"/>
  <c r="W13" i="53"/>
  <c r="X13" i="53"/>
  <c r="W14" i="53"/>
  <c r="X14" i="53"/>
  <c r="W15" i="53"/>
  <c r="X15" i="53"/>
  <c r="W16" i="53"/>
  <c r="Z16" i="53" s="1"/>
  <c r="X16" i="53"/>
  <c r="W17" i="53"/>
  <c r="X17" i="53"/>
  <c r="W18" i="53"/>
  <c r="Z18" i="53" s="1"/>
  <c r="X18" i="53"/>
  <c r="W19" i="53"/>
  <c r="X19" i="53"/>
  <c r="W20" i="53"/>
  <c r="X20" i="53"/>
  <c r="X8" i="53"/>
  <c r="W8" i="53"/>
  <c r="DK65" i="53"/>
  <c r="CV65" i="53"/>
  <c r="CG65" i="53"/>
  <c r="BR65" i="53"/>
  <c r="BC65" i="53"/>
  <c r="AN65" i="53"/>
  <c r="AH65" i="53"/>
  <c r="S65" i="53"/>
  <c r="DT64" i="53"/>
  <c r="DS64" i="53"/>
  <c r="DR64" i="53"/>
  <c r="DQ64" i="53"/>
  <c r="DP64" i="53"/>
  <c r="DO64" i="53"/>
  <c r="DN64" i="53"/>
  <c r="DK64" i="53"/>
  <c r="DE64" i="53"/>
  <c r="DD64" i="53"/>
  <c r="DC64" i="53"/>
  <c r="DB64" i="53"/>
  <c r="DA64" i="53"/>
  <c r="CZ64" i="53"/>
  <c r="CY64" i="53"/>
  <c r="CV64" i="53"/>
  <c r="CG64" i="53"/>
  <c r="BR64" i="53"/>
  <c r="BC64" i="53"/>
  <c r="AN64" i="53"/>
  <c r="AJ64" i="53"/>
  <c r="AH64" i="53"/>
  <c r="S64" i="53"/>
  <c r="DT63" i="53"/>
  <c r="DS63" i="53"/>
  <c r="DR63" i="53"/>
  <c r="DQ63" i="53"/>
  <c r="DP63" i="53"/>
  <c r="DO63" i="53"/>
  <c r="DN63" i="53"/>
  <c r="DK63" i="53"/>
  <c r="DE63" i="53"/>
  <c r="DD63" i="53"/>
  <c r="DC63" i="53"/>
  <c r="DB63" i="53"/>
  <c r="DA63" i="53"/>
  <c r="CZ63" i="53"/>
  <c r="CY63" i="53"/>
  <c r="CV63" i="53"/>
  <c r="CG63" i="53"/>
  <c r="BR63" i="53"/>
  <c r="BC63" i="53"/>
  <c r="AN63" i="53"/>
  <c r="AJ63" i="53"/>
  <c r="AI63" i="53"/>
  <c r="AH63" i="53"/>
  <c r="S63" i="53"/>
  <c r="DT62" i="53"/>
  <c r="DS62" i="53"/>
  <c r="DR62" i="53"/>
  <c r="DQ62" i="53"/>
  <c r="DP62" i="53"/>
  <c r="DO62" i="53"/>
  <c r="DN62" i="53"/>
  <c r="DK62" i="53"/>
  <c r="DE62" i="53"/>
  <c r="DD62" i="53"/>
  <c r="DC62" i="53"/>
  <c r="DB62" i="53"/>
  <c r="DA62" i="53"/>
  <c r="CZ62" i="53"/>
  <c r="CY62" i="53"/>
  <c r="CV62" i="53"/>
  <c r="CG62" i="53"/>
  <c r="BR62" i="53"/>
  <c r="BC62" i="53"/>
  <c r="AN62" i="53"/>
  <c r="AH62" i="53"/>
  <c r="AJ62" i="53" s="1"/>
  <c r="S62" i="53"/>
  <c r="DU61" i="53"/>
  <c r="DT61" i="53"/>
  <c r="DS61" i="53"/>
  <c r="DR61" i="53"/>
  <c r="DQ61" i="53"/>
  <c r="DP61" i="53"/>
  <c r="DO61" i="53"/>
  <c r="DN61" i="53"/>
  <c r="DK61" i="53"/>
  <c r="DF61" i="53"/>
  <c r="DE61" i="53"/>
  <c r="DD61" i="53"/>
  <c r="DC61" i="53"/>
  <c r="DB61" i="53"/>
  <c r="DA61" i="53"/>
  <c r="CZ61" i="53"/>
  <c r="CY61" i="53"/>
  <c r="CV61" i="53"/>
  <c r="CG61" i="53"/>
  <c r="BR61" i="53"/>
  <c r="BC61" i="53"/>
  <c r="AN61" i="53"/>
  <c r="AJ61" i="53"/>
  <c r="AI61" i="53"/>
  <c r="AH61" i="53"/>
  <c r="S61" i="53"/>
  <c r="DU60" i="53"/>
  <c r="DT60" i="53"/>
  <c r="DS60" i="53"/>
  <c r="DR60" i="53"/>
  <c r="DQ60" i="53"/>
  <c r="DP60" i="53"/>
  <c r="DO60" i="53"/>
  <c r="DN60" i="53"/>
  <c r="DK60" i="53"/>
  <c r="DF60" i="53"/>
  <c r="DE60" i="53"/>
  <c r="DD60" i="53"/>
  <c r="DC60" i="53"/>
  <c r="DB60" i="53"/>
  <c r="DA60" i="53"/>
  <c r="CZ60" i="53"/>
  <c r="CY60" i="53"/>
  <c r="CV60" i="53"/>
  <c r="CG60" i="53"/>
  <c r="BR60" i="53"/>
  <c r="BC60" i="53"/>
  <c r="AN60" i="53"/>
  <c r="AH60" i="53"/>
  <c r="AJ60" i="53" s="1"/>
  <c r="S60" i="53"/>
  <c r="T60" i="53" s="1"/>
  <c r="DU59" i="53"/>
  <c r="DT59" i="53"/>
  <c r="DS59" i="53"/>
  <c r="DR59" i="53"/>
  <c r="DQ59" i="53"/>
  <c r="DP59" i="53"/>
  <c r="DO59" i="53"/>
  <c r="DN59" i="53"/>
  <c r="DK59" i="53"/>
  <c r="DF59" i="53"/>
  <c r="DE59" i="53"/>
  <c r="DD59" i="53"/>
  <c r="DC59" i="53"/>
  <c r="DB59" i="53"/>
  <c r="DA59" i="53"/>
  <c r="CZ59" i="53"/>
  <c r="CY59" i="53"/>
  <c r="CV59" i="53"/>
  <c r="CG59" i="53"/>
  <c r="BR59" i="53"/>
  <c r="BC59" i="53"/>
  <c r="AN59" i="53"/>
  <c r="AH59" i="53"/>
  <c r="AJ59" i="53" s="1"/>
  <c r="S59" i="53"/>
  <c r="T59" i="53" s="1"/>
  <c r="DU58" i="53"/>
  <c r="DT58" i="53"/>
  <c r="DS58" i="53"/>
  <c r="DR58" i="53"/>
  <c r="DQ58" i="53"/>
  <c r="DP58" i="53"/>
  <c r="DO58" i="53"/>
  <c r="DN58" i="53"/>
  <c r="DK58" i="53"/>
  <c r="DF58" i="53"/>
  <c r="DE58" i="53"/>
  <c r="DD58" i="53"/>
  <c r="DC58" i="53"/>
  <c r="DB58" i="53"/>
  <c r="DA58" i="53"/>
  <c r="CZ58" i="53"/>
  <c r="CY58" i="53"/>
  <c r="CV58" i="53"/>
  <c r="CG58" i="53"/>
  <c r="BR58" i="53"/>
  <c r="BC58" i="53"/>
  <c r="AN58" i="53"/>
  <c r="AH58" i="53"/>
  <c r="AI58" i="53" s="1"/>
  <c r="S58" i="53"/>
  <c r="DU57" i="53"/>
  <c r="DT57" i="53"/>
  <c r="DS57" i="53"/>
  <c r="DR57" i="53"/>
  <c r="DQ57" i="53"/>
  <c r="DP57" i="53"/>
  <c r="DO57" i="53"/>
  <c r="DN57" i="53"/>
  <c r="DK57" i="53"/>
  <c r="DF57" i="53"/>
  <c r="DE57" i="53"/>
  <c r="DD57" i="53"/>
  <c r="DC57" i="53"/>
  <c r="DB57" i="53"/>
  <c r="DA57" i="53"/>
  <c r="CZ57" i="53"/>
  <c r="CY57" i="53"/>
  <c r="CV57" i="53"/>
  <c r="CG57" i="53"/>
  <c r="BR57" i="53"/>
  <c r="BC57" i="53"/>
  <c r="AN57" i="53"/>
  <c r="AH57" i="53"/>
  <c r="AJ57" i="53" s="1"/>
  <c r="S57" i="53"/>
  <c r="DV56" i="53"/>
  <c r="DU56" i="53"/>
  <c r="DT56" i="53"/>
  <c r="DS56" i="53"/>
  <c r="DR56" i="53"/>
  <c r="DQ56" i="53"/>
  <c r="DP56" i="53"/>
  <c r="DO56" i="53"/>
  <c r="DN56" i="53"/>
  <c r="DK56" i="53"/>
  <c r="DG56" i="53"/>
  <c r="DF56" i="53"/>
  <c r="DE56" i="53"/>
  <c r="DD56" i="53"/>
  <c r="DC56" i="53"/>
  <c r="DB56" i="53"/>
  <c r="DA56" i="53"/>
  <c r="CZ56" i="53"/>
  <c r="CY56" i="53"/>
  <c r="CV56" i="53"/>
  <c r="CG56" i="53"/>
  <c r="BR56" i="53"/>
  <c r="BC56" i="53"/>
  <c r="AN56" i="53"/>
  <c r="AH56" i="53"/>
  <c r="AJ56" i="53" s="1"/>
  <c r="S56" i="53"/>
  <c r="DV55" i="53"/>
  <c r="DU55" i="53"/>
  <c r="DT55" i="53"/>
  <c r="DS55" i="53"/>
  <c r="DR55" i="53"/>
  <c r="DQ55" i="53"/>
  <c r="DP55" i="53"/>
  <c r="DO55" i="53"/>
  <c r="DN55" i="53"/>
  <c r="DK55" i="53"/>
  <c r="DG55" i="53"/>
  <c r="DF55" i="53"/>
  <c r="DE55" i="53"/>
  <c r="DD55" i="53"/>
  <c r="DC55" i="53"/>
  <c r="DB55" i="53"/>
  <c r="DA55" i="53"/>
  <c r="CZ55" i="53"/>
  <c r="CY55" i="53"/>
  <c r="CV55" i="53"/>
  <c r="CG55" i="53"/>
  <c r="BR55" i="53"/>
  <c r="BC55" i="53"/>
  <c r="AN55" i="53"/>
  <c r="AI55" i="53"/>
  <c r="AH55" i="53"/>
  <c r="AJ55" i="53" s="1"/>
  <c r="S55" i="53"/>
  <c r="DV54" i="53"/>
  <c r="DU54" i="53"/>
  <c r="DT54" i="53"/>
  <c r="DS54" i="53"/>
  <c r="DR54" i="53"/>
  <c r="DQ54" i="53"/>
  <c r="DP54" i="53"/>
  <c r="DO54" i="53"/>
  <c r="DN54" i="53"/>
  <c r="DK54" i="53"/>
  <c r="DG54" i="53"/>
  <c r="DF54" i="53"/>
  <c r="DE54" i="53"/>
  <c r="DD54" i="53"/>
  <c r="DC54" i="53"/>
  <c r="DB54" i="53"/>
  <c r="DA54" i="53"/>
  <c r="CZ54" i="53"/>
  <c r="CY54" i="53"/>
  <c r="CV54" i="53"/>
  <c r="CG54" i="53"/>
  <c r="BR54" i="53"/>
  <c r="BC54" i="53"/>
  <c r="AN54" i="53"/>
  <c r="AH54" i="53"/>
  <c r="AJ54" i="53" s="1"/>
  <c r="S54" i="53"/>
  <c r="DV53" i="53"/>
  <c r="DU53" i="53"/>
  <c r="DT53" i="53"/>
  <c r="DS53" i="53"/>
  <c r="DR53" i="53"/>
  <c r="DQ53" i="53"/>
  <c r="DP53" i="53"/>
  <c r="DO53" i="53"/>
  <c r="DN53" i="53"/>
  <c r="DK53" i="53"/>
  <c r="DG53" i="53"/>
  <c r="DF53" i="53"/>
  <c r="DE53" i="53"/>
  <c r="DD53" i="53"/>
  <c r="DC53" i="53"/>
  <c r="DB53" i="53"/>
  <c r="DA53" i="53"/>
  <c r="CZ53" i="53"/>
  <c r="CY53" i="53"/>
  <c r="CV53" i="53"/>
  <c r="CG53" i="53"/>
  <c r="BR53" i="53"/>
  <c r="BC53" i="53"/>
  <c r="AN53" i="53"/>
  <c r="AH53" i="53"/>
  <c r="AJ53" i="53" s="1"/>
  <c r="S53" i="53"/>
  <c r="DK52" i="53"/>
  <c r="CV52" i="53"/>
  <c r="CG52" i="53"/>
  <c r="BR52" i="53"/>
  <c r="BC52" i="53"/>
  <c r="AN52" i="53"/>
  <c r="AH52" i="53"/>
  <c r="AJ52" i="53" s="1"/>
  <c r="S52" i="53"/>
  <c r="DK51" i="53"/>
  <c r="CV51" i="53"/>
  <c r="CG51" i="53"/>
  <c r="BR51" i="53"/>
  <c r="BC51" i="53"/>
  <c r="AN51" i="53"/>
  <c r="AH51" i="53"/>
  <c r="S51" i="53"/>
  <c r="DJ48" i="53"/>
  <c r="CU48" i="53"/>
  <c r="CF48" i="53"/>
  <c r="BQ48" i="53"/>
  <c r="BB48" i="53"/>
  <c r="AM48" i="53"/>
  <c r="AG48" i="53"/>
  <c r="R48" i="53"/>
  <c r="DK43" i="53"/>
  <c r="CV43" i="53"/>
  <c r="CG43" i="53"/>
  <c r="BR43" i="53"/>
  <c r="BC43" i="53"/>
  <c r="AN43" i="53"/>
  <c r="AH43" i="53"/>
  <c r="S43" i="53"/>
  <c r="DT42" i="53"/>
  <c r="DS42" i="53"/>
  <c r="DR42" i="53"/>
  <c r="DQ42" i="53"/>
  <c r="DP42" i="53"/>
  <c r="DO42" i="53"/>
  <c r="DN42" i="53"/>
  <c r="DK42" i="53"/>
  <c r="DE42" i="53"/>
  <c r="DD42" i="53"/>
  <c r="DC42" i="53"/>
  <c r="DB42" i="53"/>
  <c r="DA42" i="53"/>
  <c r="CZ42" i="53"/>
  <c r="CY42" i="53"/>
  <c r="CV42" i="53"/>
  <c r="CG42" i="53"/>
  <c r="BR42" i="53"/>
  <c r="BC42" i="53"/>
  <c r="AN42" i="53"/>
  <c r="AH42" i="53"/>
  <c r="AJ42" i="53" s="1"/>
  <c r="S42" i="53"/>
  <c r="DT41" i="53"/>
  <c r="DS41" i="53"/>
  <c r="DR41" i="53"/>
  <c r="DQ41" i="53"/>
  <c r="DP41" i="53"/>
  <c r="DO41" i="53"/>
  <c r="DN41" i="53"/>
  <c r="DK41" i="53"/>
  <c r="DE41" i="53"/>
  <c r="DD41" i="53"/>
  <c r="DC41" i="53"/>
  <c r="DB41" i="53"/>
  <c r="DA41" i="53"/>
  <c r="CZ41" i="53"/>
  <c r="CY41" i="53"/>
  <c r="CV41" i="53"/>
  <c r="CG41" i="53"/>
  <c r="BR41" i="53"/>
  <c r="BC41" i="53"/>
  <c r="AN41" i="53"/>
  <c r="AH41" i="53"/>
  <c r="AJ41" i="53" s="1"/>
  <c r="S41" i="53"/>
  <c r="DT40" i="53"/>
  <c r="DS40" i="53"/>
  <c r="DR40" i="53"/>
  <c r="DQ40" i="53"/>
  <c r="DP40" i="53"/>
  <c r="DO40" i="53"/>
  <c r="DN40" i="53"/>
  <c r="DK40" i="53"/>
  <c r="DE40" i="53"/>
  <c r="DD40" i="53"/>
  <c r="DC40" i="53"/>
  <c r="DB40" i="53"/>
  <c r="DA40" i="53"/>
  <c r="CZ40" i="53"/>
  <c r="CY40" i="53"/>
  <c r="CV40" i="53"/>
  <c r="CG40" i="53"/>
  <c r="BR40" i="53"/>
  <c r="BC40" i="53"/>
  <c r="AN40" i="53"/>
  <c r="AI40" i="53"/>
  <c r="AH40" i="53"/>
  <c r="AJ40" i="53" s="1"/>
  <c r="S40" i="53"/>
  <c r="DU39" i="53"/>
  <c r="DT39" i="53"/>
  <c r="DS39" i="53"/>
  <c r="DR39" i="53"/>
  <c r="DQ39" i="53"/>
  <c r="DP39" i="53"/>
  <c r="DO39" i="53"/>
  <c r="DN39" i="53"/>
  <c r="DK39" i="53"/>
  <c r="DF39" i="53"/>
  <c r="DE39" i="53"/>
  <c r="DD39" i="53"/>
  <c r="DC39" i="53"/>
  <c r="DB39" i="53"/>
  <c r="DA39" i="53"/>
  <c r="CZ39" i="53"/>
  <c r="CY39" i="53"/>
  <c r="CV39" i="53"/>
  <c r="CG39" i="53"/>
  <c r="BR39" i="53"/>
  <c r="BC39" i="53"/>
  <c r="AN39" i="53"/>
  <c r="AJ39" i="53"/>
  <c r="AH39" i="53"/>
  <c r="AI39" i="53" s="1"/>
  <c r="S39" i="53"/>
  <c r="DU38" i="53"/>
  <c r="DT38" i="53"/>
  <c r="DS38" i="53"/>
  <c r="DR38" i="53"/>
  <c r="DQ38" i="53"/>
  <c r="DP38" i="53"/>
  <c r="DO38" i="53"/>
  <c r="DN38" i="53"/>
  <c r="DK38" i="53"/>
  <c r="DF38" i="53"/>
  <c r="DE38" i="53"/>
  <c r="DD38" i="53"/>
  <c r="DC38" i="53"/>
  <c r="DB38" i="53"/>
  <c r="DA38" i="53"/>
  <c r="CZ38" i="53"/>
  <c r="CY38" i="53"/>
  <c r="CV38" i="53"/>
  <c r="CG38" i="53"/>
  <c r="BR38" i="53"/>
  <c r="BC38" i="53"/>
  <c r="AN38" i="53"/>
  <c r="AH38" i="53"/>
  <c r="AJ38" i="53" s="1"/>
  <c r="S38" i="53"/>
  <c r="T38" i="53" s="1"/>
  <c r="DU37" i="53"/>
  <c r="DT37" i="53"/>
  <c r="DS37" i="53"/>
  <c r="DR37" i="53"/>
  <c r="DQ37" i="53"/>
  <c r="DP37" i="53"/>
  <c r="DO37" i="53"/>
  <c r="DN37" i="53"/>
  <c r="DK37" i="53"/>
  <c r="DF37" i="53"/>
  <c r="DE37" i="53"/>
  <c r="DD37" i="53"/>
  <c r="DC37" i="53"/>
  <c r="DB37" i="53"/>
  <c r="DA37" i="53"/>
  <c r="CZ37" i="53"/>
  <c r="CY37" i="53"/>
  <c r="CV37" i="53"/>
  <c r="CG37" i="53"/>
  <c r="BR37" i="53"/>
  <c r="BC37" i="53"/>
  <c r="AN37" i="53"/>
  <c r="AH37" i="53"/>
  <c r="AJ37" i="53" s="1"/>
  <c r="S37" i="53"/>
  <c r="T37" i="53" s="1"/>
  <c r="DU36" i="53"/>
  <c r="DT36" i="53"/>
  <c r="DS36" i="53"/>
  <c r="DR36" i="53"/>
  <c r="DQ36" i="53"/>
  <c r="DP36" i="53"/>
  <c r="DO36" i="53"/>
  <c r="DN36" i="53"/>
  <c r="DK36" i="53"/>
  <c r="DF36" i="53"/>
  <c r="DE36" i="53"/>
  <c r="DD36" i="53"/>
  <c r="DC36" i="53"/>
  <c r="DB36" i="53"/>
  <c r="DA36" i="53"/>
  <c r="CZ36" i="53"/>
  <c r="CY36" i="53"/>
  <c r="CV36" i="53"/>
  <c r="CG36" i="53"/>
  <c r="BR36" i="53"/>
  <c r="BC36" i="53"/>
  <c r="AN36" i="53"/>
  <c r="AH36" i="53"/>
  <c r="AI36" i="53" s="1"/>
  <c r="S36" i="53"/>
  <c r="DU35" i="53"/>
  <c r="DT35" i="53"/>
  <c r="DS35" i="53"/>
  <c r="DR35" i="53"/>
  <c r="DQ35" i="53"/>
  <c r="DP35" i="53"/>
  <c r="DO35" i="53"/>
  <c r="DN35" i="53"/>
  <c r="DK35" i="53"/>
  <c r="DF35" i="53"/>
  <c r="DE35" i="53"/>
  <c r="DD35" i="53"/>
  <c r="DC35" i="53"/>
  <c r="DB35" i="53"/>
  <c r="DA35" i="53"/>
  <c r="CZ35" i="53"/>
  <c r="CY35" i="53"/>
  <c r="CV35" i="53"/>
  <c r="CG35" i="53"/>
  <c r="BR35" i="53"/>
  <c r="BC35" i="53"/>
  <c r="AN35" i="53"/>
  <c r="AH35" i="53"/>
  <c r="AI35" i="53" s="1"/>
  <c r="S35" i="53"/>
  <c r="DV34" i="53"/>
  <c r="DU34" i="53"/>
  <c r="DT34" i="53"/>
  <c r="DS34" i="53"/>
  <c r="DR34" i="53"/>
  <c r="DQ34" i="53"/>
  <c r="DP34" i="53"/>
  <c r="DO34" i="53"/>
  <c r="DN34" i="53"/>
  <c r="DK34" i="53"/>
  <c r="DG34" i="53"/>
  <c r="DF34" i="53"/>
  <c r="DE34" i="53"/>
  <c r="DD34" i="53"/>
  <c r="DC34" i="53"/>
  <c r="DB34" i="53"/>
  <c r="DA34" i="53"/>
  <c r="CZ34" i="53"/>
  <c r="CY34" i="53"/>
  <c r="CV34" i="53"/>
  <c r="CG34" i="53"/>
  <c r="BR34" i="53"/>
  <c r="BC34" i="53"/>
  <c r="AN34" i="53"/>
  <c r="AH34" i="53"/>
  <c r="AJ34" i="53" s="1"/>
  <c r="S34" i="53"/>
  <c r="DV33" i="53"/>
  <c r="DU33" i="53"/>
  <c r="DT33" i="53"/>
  <c r="DS33" i="53"/>
  <c r="DR33" i="53"/>
  <c r="DQ33" i="53"/>
  <c r="DP33" i="53"/>
  <c r="DO33" i="53"/>
  <c r="DN33" i="53"/>
  <c r="DK33" i="53"/>
  <c r="DG33" i="53"/>
  <c r="DF33" i="53"/>
  <c r="DE33" i="53"/>
  <c r="DD33" i="53"/>
  <c r="DC33" i="53"/>
  <c r="DB33" i="53"/>
  <c r="DA33" i="53"/>
  <c r="CZ33" i="53"/>
  <c r="CY33" i="53"/>
  <c r="CV33" i="53"/>
  <c r="CG33" i="53"/>
  <c r="BR33" i="53"/>
  <c r="BC33" i="53"/>
  <c r="AN33" i="53"/>
  <c r="AH33" i="53"/>
  <c r="AJ33" i="53" s="1"/>
  <c r="S33" i="53"/>
  <c r="DV32" i="53"/>
  <c r="DU32" i="53"/>
  <c r="DT32" i="53"/>
  <c r="DS32" i="53"/>
  <c r="DR32" i="53"/>
  <c r="DQ32" i="53"/>
  <c r="DP32" i="53"/>
  <c r="DO32" i="53"/>
  <c r="DN32" i="53"/>
  <c r="DK32" i="53"/>
  <c r="DG32" i="53"/>
  <c r="DF32" i="53"/>
  <c r="DE32" i="53"/>
  <c r="DD32" i="53"/>
  <c r="DC32" i="53"/>
  <c r="DB32" i="53"/>
  <c r="DA32" i="53"/>
  <c r="CZ32" i="53"/>
  <c r="CY32" i="53"/>
  <c r="CV32" i="53"/>
  <c r="CG32" i="53"/>
  <c r="BR32" i="53"/>
  <c r="BC32" i="53"/>
  <c r="AN32" i="53"/>
  <c r="AH32" i="53"/>
  <c r="AJ32" i="53" s="1"/>
  <c r="S32" i="53"/>
  <c r="DV31" i="53"/>
  <c r="DU31" i="53"/>
  <c r="DT31" i="53"/>
  <c r="DS31" i="53"/>
  <c r="DR31" i="53"/>
  <c r="DQ31" i="53"/>
  <c r="DP31" i="53"/>
  <c r="DO31" i="53"/>
  <c r="DN31" i="53"/>
  <c r="DK31" i="53"/>
  <c r="DG31" i="53"/>
  <c r="DF31" i="53"/>
  <c r="DE31" i="53"/>
  <c r="DD31" i="53"/>
  <c r="DC31" i="53"/>
  <c r="DB31" i="53"/>
  <c r="DA31" i="53"/>
  <c r="CZ31" i="53"/>
  <c r="CY31" i="53"/>
  <c r="CV31" i="53"/>
  <c r="CG31" i="53"/>
  <c r="BR31" i="53"/>
  <c r="BC31" i="53"/>
  <c r="AN31" i="53"/>
  <c r="AJ31" i="53"/>
  <c r="AH31" i="53"/>
  <c r="S31" i="53"/>
  <c r="DV30" i="53"/>
  <c r="DU30" i="53"/>
  <c r="DT30" i="53"/>
  <c r="DS30" i="53"/>
  <c r="DR30" i="53"/>
  <c r="DQ30" i="53"/>
  <c r="DP30" i="53"/>
  <c r="DO30" i="53"/>
  <c r="DN30" i="53"/>
  <c r="DK30" i="53"/>
  <c r="DG30" i="53"/>
  <c r="DF30" i="53"/>
  <c r="DE30" i="53"/>
  <c r="DD30" i="53"/>
  <c r="DC30" i="53"/>
  <c r="DB30" i="53"/>
  <c r="DA30" i="53"/>
  <c r="CZ30" i="53"/>
  <c r="CY30" i="53"/>
  <c r="CV30" i="53"/>
  <c r="CG30" i="53"/>
  <c r="BR30" i="53"/>
  <c r="BC30" i="53"/>
  <c r="AN30" i="53"/>
  <c r="AH30" i="53"/>
  <c r="AJ30" i="53" s="1"/>
  <c r="S30" i="53"/>
  <c r="DK29" i="53"/>
  <c r="CV29" i="53"/>
  <c r="CG29" i="53"/>
  <c r="BR29" i="53"/>
  <c r="BC29" i="53"/>
  <c r="AN29" i="53"/>
  <c r="AH29" i="53"/>
  <c r="S29" i="53"/>
  <c r="DJ26" i="53"/>
  <c r="CU26" i="53"/>
  <c r="CF26" i="53"/>
  <c r="BQ26" i="53"/>
  <c r="BB26" i="53"/>
  <c r="AM26" i="53"/>
  <c r="AG26" i="53"/>
  <c r="R26" i="53"/>
  <c r="DK21" i="53"/>
  <c r="CV21" i="53"/>
  <c r="CG21" i="53"/>
  <c r="BR21" i="53"/>
  <c r="BC21" i="53"/>
  <c r="AN21" i="53"/>
  <c r="AH21" i="53"/>
  <c r="S21" i="53"/>
  <c r="DT20" i="53"/>
  <c r="DS20" i="53"/>
  <c r="DR20" i="53"/>
  <c r="DQ20" i="53"/>
  <c r="DP20" i="53"/>
  <c r="DO20" i="53"/>
  <c r="DN20" i="53"/>
  <c r="DK20" i="53"/>
  <c r="DE20" i="53"/>
  <c r="DD20" i="53"/>
  <c r="DC20" i="53"/>
  <c r="DB20" i="53"/>
  <c r="DA20" i="53"/>
  <c r="CZ20" i="53"/>
  <c r="CY20" i="53"/>
  <c r="CV20" i="53"/>
  <c r="CG20" i="53"/>
  <c r="BR20" i="53"/>
  <c r="BC20" i="53"/>
  <c r="AN20" i="53"/>
  <c r="AH20" i="53"/>
  <c r="AJ20" i="53" s="1"/>
  <c r="S20" i="53"/>
  <c r="DT19" i="53"/>
  <c r="DS19" i="53"/>
  <c r="DR19" i="53"/>
  <c r="DQ19" i="53"/>
  <c r="DP19" i="53"/>
  <c r="DO19" i="53"/>
  <c r="DN19" i="53"/>
  <c r="DK19" i="53"/>
  <c r="DE19" i="53"/>
  <c r="DD19" i="53"/>
  <c r="DC19" i="53"/>
  <c r="DB19" i="53"/>
  <c r="DA19" i="53"/>
  <c r="CZ19" i="53"/>
  <c r="CY19" i="53"/>
  <c r="CV19" i="53"/>
  <c r="CG19" i="53"/>
  <c r="BR19" i="53"/>
  <c r="BC19" i="53"/>
  <c r="AN19" i="53"/>
  <c r="AH19" i="53"/>
  <c r="AJ19" i="53" s="1"/>
  <c r="S19" i="53"/>
  <c r="DT18" i="53"/>
  <c r="DS18" i="53"/>
  <c r="DR18" i="53"/>
  <c r="DQ18" i="53"/>
  <c r="DP18" i="53"/>
  <c r="DO18" i="53"/>
  <c r="DN18" i="53"/>
  <c r="DK18" i="53"/>
  <c r="DE18" i="53"/>
  <c r="DD18" i="53"/>
  <c r="DC18" i="53"/>
  <c r="DB18" i="53"/>
  <c r="DA18" i="53"/>
  <c r="CZ18" i="53"/>
  <c r="CY18" i="53"/>
  <c r="CV18" i="53"/>
  <c r="CG18" i="53"/>
  <c r="BR18" i="53"/>
  <c r="BC18" i="53"/>
  <c r="AN18" i="53"/>
  <c r="AH18" i="53"/>
  <c r="AJ18" i="53" s="1"/>
  <c r="S18" i="53"/>
  <c r="DU17" i="53"/>
  <c r="DT17" i="53"/>
  <c r="DS17" i="53"/>
  <c r="DR17" i="53"/>
  <c r="DQ17" i="53"/>
  <c r="DP17" i="53"/>
  <c r="DO17" i="53"/>
  <c r="DN17" i="53"/>
  <c r="DK17" i="53"/>
  <c r="DF17" i="53"/>
  <c r="DE17" i="53"/>
  <c r="DD17" i="53"/>
  <c r="DC17" i="53"/>
  <c r="DB17" i="53"/>
  <c r="DA17" i="53"/>
  <c r="CZ17" i="53"/>
  <c r="CY17" i="53"/>
  <c r="CV17" i="53"/>
  <c r="CG17" i="53"/>
  <c r="BR17" i="53"/>
  <c r="BC17" i="53"/>
  <c r="AN17" i="53"/>
  <c r="AJ17" i="53"/>
  <c r="AH17" i="53"/>
  <c r="AI17" i="53" s="1"/>
  <c r="S17" i="53"/>
  <c r="DU16" i="53"/>
  <c r="DT16" i="53"/>
  <c r="DS16" i="53"/>
  <c r="DR16" i="53"/>
  <c r="DQ16" i="53"/>
  <c r="DP16" i="53"/>
  <c r="DO16" i="53"/>
  <c r="DN16" i="53"/>
  <c r="DK16" i="53"/>
  <c r="DF16" i="53"/>
  <c r="DE16" i="53"/>
  <c r="DD16" i="53"/>
  <c r="DC16" i="53"/>
  <c r="DB16" i="53"/>
  <c r="DA16" i="53"/>
  <c r="CZ16" i="53"/>
  <c r="CY16" i="53"/>
  <c r="CV16" i="53"/>
  <c r="CG16" i="53"/>
  <c r="BR16" i="53"/>
  <c r="BC16" i="53"/>
  <c r="AN16" i="53"/>
  <c r="AH16" i="53"/>
  <c r="AI16" i="53" s="1"/>
  <c r="S16" i="53"/>
  <c r="T16" i="53" s="1"/>
  <c r="DU15" i="53"/>
  <c r="DT15" i="53"/>
  <c r="DS15" i="53"/>
  <c r="DR15" i="53"/>
  <c r="DQ15" i="53"/>
  <c r="DP15" i="53"/>
  <c r="DO15" i="53"/>
  <c r="DN15" i="53"/>
  <c r="DK15" i="53"/>
  <c r="DF15" i="53"/>
  <c r="DE15" i="53"/>
  <c r="DD15" i="53"/>
  <c r="DC15" i="53"/>
  <c r="DB15" i="53"/>
  <c r="DA15" i="53"/>
  <c r="CZ15" i="53"/>
  <c r="CY15" i="53"/>
  <c r="CV15" i="53"/>
  <c r="CG15" i="53"/>
  <c r="BR15" i="53"/>
  <c r="BC15" i="53"/>
  <c r="AN15" i="53"/>
  <c r="AI15" i="53"/>
  <c r="AH15" i="53"/>
  <c r="AJ15" i="53" s="1"/>
  <c r="S15" i="53"/>
  <c r="T15" i="53" s="1"/>
  <c r="DU14" i="53"/>
  <c r="DT14" i="53"/>
  <c r="DS14" i="53"/>
  <c r="DR14" i="53"/>
  <c r="DQ14" i="53"/>
  <c r="DP14" i="53"/>
  <c r="DO14" i="53"/>
  <c r="DN14" i="53"/>
  <c r="DK14" i="53"/>
  <c r="DF14" i="53"/>
  <c r="DE14" i="53"/>
  <c r="DD14" i="53"/>
  <c r="DC14" i="53"/>
  <c r="DB14" i="53"/>
  <c r="DA14" i="53"/>
  <c r="CZ14" i="53"/>
  <c r="CY14" i="53"/>
  <c r="CV14" i="53"/>
  <c r="CG14" i="53"/>
  <c r="BR14" i="53"/>
  <c r="BC14" i="53"/>
  <c r="AN14" i="53"/>
  <c r="AH14" i="53"/>
  <c r="AJ14" i="53" s="1"/>
  <c r="S14" i="53"/>
  <c r="DU13" i="53"/>
  <c r="DT13" i="53"/>
  <c r="DS13" i="53"/>
  <c r="DR13" i="53"/>
  <c r="DQ13" i="53"/>
  <c r="DP13" i="53"/>
  <c r="DO13" i="53"/>
  <c r="DN13" i="53"/>
  <c r="DK13" i="53"/>
  <c r="DF13" i="53"/>
  <c r="DE13" i="53"/>
  <c r="DD13" i="53"/>
  <c r="DC13" i="53"/>
  <c r="DB13" i="53"/>
  <c r="DA13" i="53"/>
  <c r="CZ13" i="53"/>
  <c r="CY13" i="53"/>
  <c r="CV13" i="53"/>
  <c r="CG13" i="53"/>
  <c r="BR13" i="53"/>
  <c r="BC13" i="53"/>
  <c r="AN13" i="53"/>
  <c r="AH13" i="53"/>
  <c r="AJ13" i="53" s="1"/>
  <c r="S13" i="53"/>
  <c r="DV12" i="53"/>
  <c r="DU12" i="53"/>
  <c r="DT12" i="53"/>
  <c r="DS12" i="53"/>
  <c r="DR12" i="53"/>
  <c r="DQ12" i="53"/>
  <c r="DP12" i="53"/>
  <c r="DO12" i="53"/>
  <c r="DN12" i="53"/>
  <c r="DK12" i="53"/>
  <c r="DG12" i="53"/>
  <c r="DF12" i="53"/>
  <c r="DE12" i="53"/>
  <c r="DD12" i="53"/>
  <c r="DC12" i="53"/>
  <c r="DB12" i="53"/>
  <c r="DA12" i="53"/>
  <c r="CZ12" i="53"/>
  <c r="CY12" i="53"/>
  <c r="CV12" i="53"/>
  <c r="CG12" i="53"/>
  <c r="BR12" i="53"/>
  <c r="BC12" i="53"/>
  <c r="AN12" i="53"/>
  <c r="AH12" i="53"/>
  <c r="AJ12" i="53" s="1"/>
  <c r="S12" i="53"/>
  <c r="DV11" i="53"/>
  <c r="DU11" i="53"/>
  <c r="DT11" i="53"/>
  <c r="DS11" i="53"/>
  <c r="DR11" i="53"/>
  <c r="DQ11" i="53"/>
  <c r="DP11" i="53"/>
  <c r="DO11" i="53"/>
  <c r="DN11" i="53"/>
  <c r="DK11" i="53"/>
  <c r="DG11" i="53"/>
  <c r="DF11" i="53"/>
  <c r="DE11" i="53"/>
  <c r="DD11" i="53"/>
  <c r="DC11" i="53"/>
  <c r="DB11" i="53"/>
  <c r="DA11" i="53"/>
  <c r="CZ11" i="53"/>
  <c r="CY11" i="53"/>
  <c r="CV11" i="53"/>
  <c r="CG11" i="53"/>
  <c r="BR11" i="53"/>
  <c r="BC11" i="53"/>
  <c r="AN11" i="53"/>
  <c r="AH11" i="53"/>
  <c r="AJ11" i="53" s="1"/>
  <c r="S11" i="53"/>
  <c r="DV10" i="53"/>
  <c r="DU10" i="53"/>
  <c r="DT10" i="53"/>
  <c r="DS10" i="53"/>
  <c r="DR10" i="53"/>
  <c r="DQ10" i="53"/>
  <c r="DP10" i="53"/>
  <c r="DO10" i="53"/>
  <c r="DN10" i="53"/>
  <c r="DK10" i="53"/>
  <c r="DG10" i="53"/>
  <c r="DF10" i="53"/>
  <c r="DE10" i="53"/>
  <c r="DD10" i="53"/>
  <c r="DC10" i="53"/>
  <c r="DB10" i="53"/>
  <c r="DA10" i="53"/>
  <c r="CZ10" i="53"/>
  <c r="CY10" i="53"/>
  <c r="CV10" i="53"/>
  <c r="CG10" i="53"/>
  <c r="BR10" i="53"/>
  <c r="BC10" i="53"/>
  <c r="AN10" i="53"/>
  <c r="AH10" i="53"/>
  <c r="AJ10" i="53" s="1"/>
  <c r="S10" i="53"/>
  <c r="DV9" i="53"/>
  <c r="DU9" i="53"/>
  <c r="DT9" i="53"/>
  <c r="DS9" i="53"/>
  <c r="DR9" i="53"/>
  <c r="DQ9" i="53"/>
  <c r="DP9" i="53"/>
  <c r="DO9" i="53"/>
  <c r="DN9" i="53"/>
  <c r="DK9" i="53"/>
  <c r="DG9" i="53"/>
  <c r="DF9" i="53"/>
  <c r="DE9" i="53"/>
  <c r="DD9" i="53"/>
  <c r="DC9" i="53"/>
  <c r="DB9" i="53"/>
  <c r="DA9" i="53"/>
  <c r="CZ9" i="53"/>
  <c r="CY9" i="53"/>
  <c r="CV9" i="53"/>
  <c r="CG9" i="53"/>
  <c r="BR9" i="53"/>
  <c r="BC9" i="53"/>
  <c r="AN9" i="53"/>
  <c r="AH9" i="53"/>
  <c r="AJ9" i="53" s="1"/>
  <c r="S9" i="53"/>
  <c r="DV8" i="53"/>
  <c r="DU8" i="53"/>
  <c r="DT8" i="53"/>
  <c r="DS8" i="53"/>
  <c r="DR8" i="53"/>
  <c r="DQ8" i="53"/>
  <c r="DP8" i="53"/>
  <c r="DO8" i="53"/>
  <c r="DN8" i="53"/>
  <c r="DK8" i="53"/>
  <c r="DG8" i="53"/>
  <c r="DF8" i="53"/>
  <c r="DE8" i="53"/>
  <c r="DD8" i="53"/>
  <c r="DC8" i="53"/>
  <c r="DB8" i="53"/>
  <c r="DA8" i="53"/>
  <c r="CZ8" i="53"/>
  <c r="CY8" i="53"/>
  <c r="CV8" i="53"/>
  <c r="CG8" i="53"/>
  <c r="BR8" i="53"/>
  <c r="BC8" i="53"/>
  <c r="AN8" i="53"/>
  <c r="AH8" i="53"/>
  <c r="AJ8" i="53" s="1"/>
  <c r="S8" i="53"/>
  <c r="DK7" i="53"/>
  <c r="CV7" i="53"/>
  <c r="CG7" i="53"/>
  <c r="BR7" i="53"/>
  <c r="BC7" i="53"/>
  <c r="AN7" i="53"/>
  <c r="AH7" i="53"/>
  <c r="AD7" i="53"/>
  <c r="S7" i="53"/>
  <c r="DJ4" i="53"/>
  <c r="CU4" i="53"/>
  <c r="CF4" i="53"/>
  <c r="BQ4" i="53"/>
  <c r="BB4" i="53"/>
  <c r="AM4" i="53"/>
  <c r="AG4" i="53"/>
  <c r="R4" i="53"/>
  <c r="AK65" i="52"/>
  <c r="V65" i="52"/>
  <c r="AK64" i="52"/>
  <c r="AM64" i="52" s="1"/>
  <c r="V64" i="52"/>
  <c r="P64" i="52"/>
  <c r="O64" i="52"/>
  <c r="N64" i="52"/>
  <c r="M64" i="52"/>
  <c r="L64" i="52"/>
  <c r="K64" i="52"/>
  <c r="J64" i="52"/>
  <c r="AC64" i="52" s="1"/>
  <c r="AK63" i="52"/>
  <c r="AM63" i="52" s="1"/>
  <c r="V63" i="52"/>
  <c r="P63" i="52"/>
  <c r="O63" i="52"/>
  <c r="N63" i="52"/>
  <c r="M63" i="52"/>
  <c r="L63" i="52"/>
  <c r="K63" i="52"/>
  <c r="J63" i="52"/>
  <c r="AC63" i="52" s="1"/>
  <c r="AK62" i="52"/>
  <c r="AM62" i="52" s="1"/>
  <c r="V62" i="52"/>
  <c r="P62" i="52"/>
  <c r="O62" i="52"/>
  <c r="N62" i="52"/>
  <c r="M62" i="52"/>
  <c r="L62" i="52"/>
  <c r="K62" i="52"/>
  <c r="J62" i="52"/>
  <c r="AC62" i="52" s="1"/>
  <c r="AK61" i="52"/>
  <c r="AM61" i="52" s="1"/>
  <c r="V61" i="52"/>
  <c r="Q61" i="52"/>
  <c r="P61" i="52"/>
  <c r="O61" i="52"/>
  <c r="N61" i="52"/>
  <c r="M61" i="52"/>
  <c r="L61" i="52"/>
  <c r="K61" i="52"/>
  <c r="J61" i="52"/>
  <c r="AK60" i="52"/>
  <c r="AM60" i="52" s="1"/>
  <c r="V60" i="52"/>
  <c r="W60" i="52" s="1"/>
  <c r="Q60" i="52"/>
  <c r="P60" i="52"/>
  <c r="O60" i="52"/>
  <c r="N60" i="52"/>
  <c r="M60" i="52"/>
  <c r="L60" i="52"/>
  <c r="K60" i="52"/>
  <c r="J60" i="52"/>
  <c r="AC60" i="52" s="1"/>
  <c r="AK59" i="52"/>
  <c r="AM59" i="52" s="1"/>
  <c r="V59" i="52"/>
  <c r="W59" i="52" s="1"/>
  <c r="Q59" i="52"/>
  <c r="P59" i="52"/>
  <c r="O59" i="52"/>
  <c r="N59" i="52"/>
  <c r="M59" i="52"/>
  <c r="L59" i="52"/>
  <c r="K59" i="52"/>
  <c r="J59" i="52"/>
  <c r="AC59" i="52" s="1"/>
  <c r="AK58" i="52"/>
  <c r="AL58" i="52" s="1"/>
  <c r="V58" i="52"/>
  <c r="Q58" i="52"/>
  <c r="P58" i="52"/>
  <c r="O58" i="52"/>
  <c r="N58" i="52"/>
  <c r="M58" i="52"/>
  <c r="L58" i="52"/>
  <c r="K58" i="52"/>
  <c r="J58" i="52"/>
  <c r="AC58" i="52" s="1"/>
  <c r="AK57" i="52"/>
  <c r="V57" i="52"/>
  <c r="Q57" i="52"/>
  <c r="P57" i="52"/>
  <c r="O57" i="52"/>
  <c r="N57" i="52"/>
  <c r="M57" i="52"/>
  <c r="L57" i="52"/>
  <c r="K57" i="52"/>
  <c r="J57" i="52"/>
  <c r="AC57" i="52" s="1"/>
  <c r="AK56" i="52"/>
  <c r="AM56" i="52" s="1"/>
  <c r="V56" i="52"/>
  <c r="R56" i="52"/>
  <c r="Q56" i="52"/>
  <c r="P56" i="52"/>
  <c r="O56" i="52"/>
  <c r="N56" i="52"/>
  <c r="M56" i="52"/>
  <c r="L56" i="52"/>
  <c r="K56" i="52"/>
  <c r="J56" i="52"/>
  <c r="AC56" i="52" s="1"/>
  <c r="AK55" i="52"/>
  <c r="AL55" i="52" s="1"/>
  <c r="V55" i="52"/>
  <c r="R55" i="52"/>
  <c r="Q55" i="52"/>
  <c r="P55" i="52"/>
  <c r="O55" i="52"/>
  <c r="N55" i="52"/>
  <c r="M55" i="52"/>
  <c r="L55" i="52"/>
  <c r="K55" i="52"/>
  <c r="J55" i="52"/>
  <c r="AC55" i="52" s="1"/>
  <c r="AK54" i="52"/>
  <c r="AM54" i="52" s="1"/>
  <c r="V54" i="52"/>
  <c r="R54" i="52"/>
  <c r="Q54" i="52"/>
  <c r="P54" i="52"/>
  <c r="O54" i="52"/>
  <c r="N54" i="52"/>
  <c r="M54" i="52"/>
  <c r="L54" i="52"/>
  <c r="K54" i="52"/>
  <c r="J54" i="52"/>
  <c r="AC54" i="52" s="1"/>
  <c r="AK53" i="52"/>
  <c r="AM53" i="52" s="1"/>
  <c r="V53" i="52"/>
  <c r="R53" i="52"/>
  <c r="Q53" i="52"/>
  <c r="P53" i="52"/>
  <c r="O53" i="52"/>
  <c r="N53" i="52"/>
  <c r="M53" i="52"/>
  <c r="L53" i="52"/>
  <c r="K53" i="52"/>
  <c r="J53" i="52"/>
  <c r="AK52" i="52"/>
  <c r="AM52" i="52" s="1"/>
  <c r="V52" i="52"/>
  <c r="AK51" i="52"/>
  <c r="V51" i="52"/>
  <c r="BV48" i="52"/>
  <c r="BF48" i="52"/>
  <c r="AP48" i="52"/>
  <c r="AJ48" i="52"/>
  <c r="U48" i="52"/>
  <c r="AK43" i="52"/>
  <c r="V43" i="52"/>
  <c r="AK42" i="52"/>
  <c r="AM42" i="52" s="1"/>
  <c r="V42" i="52"/>
  <c r="P42" i="52"/>
  <c r="O42" i="52"/>
  <c r="N42" i="52"/>
  <c r="M42" i="52"/>
  <c r="L42" i="52"/>
  <c r="K42" i="52"/>
  <c r="J42" i="52"/>
  <c r="AK41" i="52"/>
  <c r="AM41" i="52" s="1"/>
  <c r="V41" i="52"/>
  <c r="P41" i="52"/>
  <c r="O41" i="52"/>
  <c r="N41" i="52"/>
  <c r="M41" i="52"/>
  <c r="L41" i="52"/>
  <c r="K41" i="52"/>
  <c r="J41" i="52"/>
  <c r="AK40" i="52"/>
  <c r="V40" i="52"/>
  <c r="P40" i="52"/>
  <c r="O40" i="52"/>
  <c r="N40" i="52"/>
  <c r="M40" i="52"/>
  <c r="L40" i="52"/>
  <c r="K40" i="52"/>
  <c r="J40" i="52"/>
  <c r="AC40" i="52" s="1"/>
  <c r="AK39" i="52"/>
  <c r="AL39" i="52" s="1"/>
  <c r="V39" i="52"/>
  <c r="Q39" i="52"/>
  <c r="P39" i="52"/>
  <c r="O39" i="52"/>
  <c r="N39" i="52"/>
  <c r="M39" i="52"/>
  <c r="L39" i="52"/>
  <c r="K39" i="52"/>
  <c r="J39" i="52"/>
  <c r="AC39" i="52" s="1"/>
  <c r="AK38" i="52"/>
  <c r="AL38" i="52" s="1"/>
  <c r="V38" i="52"/>
  <c r="W38" i="52" s="1"/>
  <c r="Q38" i="52"/>
  <c r="P38" i="52"/>
  <c r="O38" i="52"/>
  <c r="N38" i="52"/>
  <c r="M38" i="52"/>
  <c r="L38" i="52"/>
  <c r="K38" i="52"/>
  <c r="J38" i="52"/>
  <c r="AC38" i="52" s="1"/>
  <c r="AK37" i="52"/>
  <c r="V37" i="52"/>
  <c r="W37" i="52" s="1"/>
  <c r="Q37" i="52"/>
  <c r="P37" i="52"/>
  <c r="O37" i="52"/>
  <c r="N37" i="52"/>
  <c r="M37" i="52"/>
  <c r="L37" i="52"/>
  <c r="K37" i="52"/>
  <c r="J37" i="52"/>
  <c r="AC37" i="52" s="1"/>
  <c r="AK36" i="52"/>
  <c r="AM36" i="52" s="1"/>
  <c r="V36" i="52"/>
  <c r="Q36" i="52"/>
  <c r="P36" i="52"/>
  <c r="O36" i="52"/>
  <c r="N36" i="52"/>
  <c r="M36" i="52"/>
  <c r="L36" i="52"/>
  <c r="K36" i="52"/>
  <c r="J36" i="52"/>
  <c r="AK35" i="52"/>
  <c r="AM35" i="52" s="1"/>
  <c r="V35" i="52"/>
  <c r="Q35" i="52"/>
  <c r="P35" i="52"/>
  <c r="O35" i="52"/>
  <c r="N35" i="52"/>
  <c r="M35" i="52"/>
  <c r="L35" i="52"/>
  <c r="K35" i="52"/>
  <c r="J35" i="52"/>
  <c r="AK34" i="52"/>
  <c r="AM34" i="52" s="1"/>
  <c r="V34" i="52"/>
  <c r="R34" i="52"/>
  <c r="Q34" i="52"/>
  <c r="P34" i="52"/>
  <c r="O34" i="52"/>
  <c r="N34" i="52"/>
  <c r="M34" i="52"/>
  <c r="L34" i="52"/>
  <c r="K34" i="52"/>
  <c r="J34" i="52"/>
  <c r="AC34" i="52" s="1"/>
  <c r="AK33" i="52"/>
  <c r="AL33" i="52" s="1"/>
  <c r="V33" i="52"/>
  <c r="R33" i="52"/>
  <c r="Q33" i="52"/>
  <c r="P33" i="52"/>
  <c r="O33" i="52"/>
  <c r="N33" i="52"/>
  <c r="M33" i="52"/>
  <c r="L33" i="52"/>
  <c r="K33" i="52"/>
  <c r="J33" i="52"/>
  <c r="AC33" i="52" s="1"/>
  <c r="AK32" i="52"/>
  <c r="AM32" i="52" s="1"/>
  <c r="V32" i="52"/>
  <c r="R32" i="52"/>
  <c r="Q32" i="52"/>
  <c r="P32" i="52"/>
  <c r="O32" i="52"/>
  <c r="N32" i="52"/>
  <c r="M32" i="52"/>
  <c r="L32" i="52"/>
  <c r="K32" i="52"/>
  <c r="J32" i="52"/>
  <c r="AC32" i="52" s="1"/>
  <c r="AK31" i="52"/>
  <c r="AM31" i="52" s="1"/>
  <c r="V31" i="52"/>
  <c r="R31" i="52"/>
  <c r="Q31" i="52"/>
  <c r="P31" i="52"/>
  <c r="O31" i="52"/>
  <c r="N31" i="52"/>
  <c r="M31" i="52"/>
  <c r="L31" i="52"/>
  <c r="K31" i="52"/>
  <c r="J31" i="52"/>
  <c r="AC31" i="52" s="1"/>
  <c r="AK30" i="52"/>
  <c r="AM30" i="52" s="1"/>
  <c r="V30" i="52"/>
  <c r="R30" i="52"/>
  <c r="Q30" i="52"/>
  <c r="P30" i="52"/>
  <c r="O30" i="52"/>
  <c r="N30" i="52"/>
  <c r="M30" i="52"/>
  <c r="L30" i="52"/>
  <c r="K30" i="52"/>
  <c r="J30" i="52"/>
  <c r="AC30" i="52" s="1"/>
  <c r="AK29" i="52"/>
  <c r="V29" i="52"/>
  <c r="BV26" i="52"/>
  <c r="BF26" i="52"/>
  <c r="AP26" i="52"/>
  <c r="AJ26" i="52"/>
  <c r="U26" i="52"/>
  <c r="AK21" i="52"/>
  <c r="V21" i="52"/>
  <c r="AK20" i="52"/>
  <c r="AM20" i="52" s="1"/>
  <c r="V20" i="52"/>
  <c r="P20" i="52"/>
  <c r="O20" i="52"/>
  <c r="N20" i="52"/>
  <c r="M20" i="52"/>
  <c r="L20" i="52"/>
  <c r="K20" i="52"/>
  <c r="J20" i="52"/>
  <c r="I20" i="52"/>
  <c r="H20" i="52"/>
  <c r="AM19" i="52"/>
  <c r="AK19" i="52"/>
  <c r="AL19" i="52" s="1"/>
  <c r="V19" i="52"/>
  <c r="P19" i="52"/>
  <c r="O19" i="52"/>
  <c r="N19" i="52"/>
  <c r="M19" i="52"/>
  <c r="L19" i="52"/>
  <c r="K19" i="52"/>
  <c r="J19" i="52"/>
  <c r="I19" i="52"/>
  <c r="AC19" i="52" s="1"/>
  <c r="H19" i="52"/>
  <c r="AK18" i="52"/>
  <c r="AL18" i="52" s="1"/>
  <c r="V18" i="52"/>
  <c r="P18" i="52"/>
  <c r="O18" i="52"/>
  <c r="N18" i="52"/>
  <c r="M18" i="52"/>
  <c r="L18" i="52"/>
  <c r="K18" i="52"/>
  <c r="J18" i="52"/>
  <c r="I18" i="52"/>
  <c r="AC18" i="52" s="1"/>
  <c r="H18" i="52"/>
  <c r="AK17" i="52"/>
  <c r="V17" i="52"/>
  <c r="Q17" i="52"/>
  <c r="P17" i="52"/>
  <c r="O17" i="52"/>
  <c r="N17" i="52"/>
  <c r="M17" i="52"/>
  <c r="L17" i="52"/>
  <c r="K17" i="52"/>
  <c r="J17" i="52"/>
  <c r="I17" i="52"/>
  <c r="AC17" i="52" s="1"/>
  <c r="H17" i="52"/>
  <c r="AK16" i="52"/>
  <c r="AM16" i="52" s="1"/>
  <c r="V16" i="52"/>
  <c r="W16" i="52" s="1"/>
  <c r="Q16" i="52"/>
  <c r="P16" i="52"/>
  <c r="O16" i="52"/>
  <c r="N16" i="52"/>
  <c r="M16" i="52"/>
  <c r="L16" i="52"/>
  <c r="K16" i="52"/>
  <c r="J16" i="52"/>
  <c r="I16" i="52"/>
  <c r="H16" i="52"/>
  <c r="AK15" i="52"/>
  <c r="AM15" i="52" s="1"/>
  <c r="V15" i="52"/>
  <c r="W15" i="52" s="1"/>
  <c r="Q15" i="52"/>
  <c r="P15" i="52"/>
  <c r="O15" i="52"/>
  <c r="N15" i="52"/>
  <c r="M15" i="52"/>
  <c r="L15" i="52"/>
  <c r="K15" i="52"/>
  <c r="J15" i="52"/>
  <c r="AC15" i="52" s="1"/>
  <c r="AK14" i="52"/>
  <c r="AL14" i="52" s="1"/>
  <c r="V14" i="52"/>
  <c r="Q14" i="52"/>
  <c r="P14" i="52"/>
  <c r="O14" i="52"/>
  <c r="N14" i="52"/>
  <c r="M14" i="52"/>
  <c r="L14" i="52"/>
  <c r="K14" i="52"/>
  <c r="J14" i="52"/>
  <c r="AC14" i="52" s="1"/>
  <c r="AK13" i="52"/>
  <c r="AM13" i="52" s="1"/>
  <c r="V13" i="52"/>
  <c r="Q13" i="52"/>
  <c r="P13" i="52"/>
  <c r="O13" i="52"/>
  <c r="N13" i="52"/>
  <c r="M13" i="52"/>
  <c r="L13" i="52"/>
  <c r="K13" i="52"/>
  <c r="J13" i="52"/>
  <c r="AC13" i="52" s="1"/>
  <c r="AK12" i="52"/>
  <c r="AM12" i="52" s="1"/>
  <c r="V12" i="52"/>
  <c r="R12" i="52"/>
  <c r="Q12" i="52"/>
  <c r="P12" i="52"/>
  <c r="O12" i="52"/>
  <c r="N12" i="52"/>
  <c r="M12" i="52"/>
  <c r="L12" i="52"/>
  <c r="K12" i="52"/>
  <c r="J12" i="52"/>
  <c r="AC12" i="52" s="1"/>
  <c r="AK11" i="52"/>
  <c r="AL11" i="52" s="1"/>
  <c r="V11" i="52"/>
  <c r="R11" i="52"/>
  <c r="Q11" i="52"/>
  <c r="P11" i="52"/>
  <c r="O11" i="52"/>
  <c r="N11" i="52"/>
  <c r="M11" i="52"/>
  <c r="L11" i="52"/>
  <c r="K11" i="52"/>
  <c r="J11" i="52"/>
  <c r="AC11" i="52" s="1"/>
  <c r="AK10" i="52"/>
  <c r="AM10" i="52" s="1"/>
  <c r="V10" i="52"/>
  <c r="R10" i="52"/>
  <c r="Q10" i="52"/>
  <c r="P10" i="52"/>
  <c r="O10" i="52"/>
  <c r="N10" i="52"/>
  <c r="M10" i="52"/>
  <c r="L10" i="52"/>
  <c r="K10" i="52"/>
  <c r="J10" i="52"/>
  <c r="AC10" i="52" s="1"/>
  <c r="AK9" i="52"/>
  <c r="AM9" i="52" s="1"/>
  <c r="V9" i="52"/>
  <c r="R9" i="52"/>
  <c r="Q9" i="52"/>
  <c r="P9" i="52"/>
  <c r="O9" i="52"/>
  <c r="N9" i="52"/>
  <c r="M9" i="52"/>
  <c r="L9" i="52"/>
  <c r="K9" i="52"/>
  <c r="J9" i="52"/>
  <c r="AC9" i="52" s="1"/>
  <c r="AK8" i="52"/>
  <c r="AM8" i="52" s="1"/>
  <c r="V8" i="52"/>
  <c r="R8" i="52"/>
  <c r="Q8" i="52"/>
  <c r="P8" i="52"/>
  <c r="O8" i="52"/>
  <c r="N8" i="52"/>
  <c r="M8" i="52"/>
  <c r="L8" i="52"/>
  <c r="J8" i="52"/>
  <c r="AC8" i="52" s="1"/>
  <c r="AK7" i="52"/>
  <c r="AG7" i="52"/>
  <c r="V7" i="52"/>
  <c r="BV4" i="52"/>
  <c r="BF4" i="52"/>
  <c r="AP4" i="52"/>
  <c r="AJ4" i="52"/>
  <c r="U4" i="52"/>
  <c r="AJ36" i="53" l="1"/>
  <c r="AI56" i="53"/>
  <c r="AJ58" i="53"/>
  <c r="AI18" i="53"/>
  <c r="AI57" i="53"/>
  <c r="Z54" i="53"/>
  <c r="AI12" i="53"/>
  <c r="AI14" i="53"/>
  <c r="AJ16" i="53"/>
  <c r="AI34" i="53"/>
  <c r="AJ35" i="53"/>
  <c r="AI38" i="53"/>
  <c r="AI60" i="53"/>
  <c r="V111" i="53"/>
  <c r="V110" i="53"/>
  <c r="V107" i="53"/>
  <c r="V109" i="53"/>
  <c r="V108" i="53"/>
  <c r="V155" i="53"/>
  <c r="V158" i="53"/>
  <c r="V157" i="53"/>
  <c r="V156" i="53"/>
  <c r="V84" i="53"/>
  <c r="V83" i="53"/>
  <c r="V88" i="53"/>
  <c r="V77" i="53"/>
  <c r="V85" i="53"/>
  <c r="V128" i="53"/>
  <c r="V81" i="53"/>
  <c r="V126" i="53"/>
  <c r="V135" i="53"/>
  <c r="V86" i="53"/>
  <c r="V133" i="53"/>
  <c r="V130" i="53"/>
  <c r="V87" i="53"/>
  <c r="V78" i="53"/>
  <c r="V82" i="53"/>
  <c r="V134" i="53"/>
  <c r="V89" i="53"/>
  <c r="V125" i="53"/>
  <c r="V127" i="53"/>
  <c r="V131" i="53"/>
  <c r="V136" i="53"/>
  <c r="V129" i="53"/>
  <c r="V79" i="53"/>
  <c r="V80" i="53"/>
  <c r="V124" i="53"/>
  <c r="V132" i="53"/>
  <c r="AI37" i="53"/>
  <c r="Z19" i="53"/>
  <c r="Z17" i="53"/>
  <c r="Z15" i="53"/>
  <c r="Z13" i="53"/>
  <c r="Z11" i="53"/>
  <c r="Z9" i="53"/>
  <c r="Z42" i="53"/>
  <c r="Z40" i="53"/>
  <c r="Z38" i="53"/>
  <c r="Z36" i="53"/>
  <c r="Z34" i="53"/>
  <c r="Z32" i="53"/>
  <c r="Z63" i="53"/>
  <c r="Z61" i="53"/>
  <c r="Z59" i="53"/>
  <c r="Z57" i="53"/>
  <c r="Z55" i="53"/>
  <c r="Z53" i="53"/>
  <c r="AM58" i="52"/>
  <c r="V18" i="53"/>
  <c r="Y18" i="53" s="1"/>
  <c r="Z30" i="53"/>
  <c r="AL63" i="52"/>
  <c r="Y15" i="52"/>
  <c r="AN15" i="52" s="1"/>
  <c r="Y130" i="52"/>
  <c r="Y128" i="52"/>
  <c r="Y127" i="52"/>
  <c r="Y83" i="52"/>
  <c r="Y82" i="52"/>
  <c r="Y80" i="52"/>
  <c r="Y78" i="52"/>
  <c r="Y136" i="52"/>
  <c r="Y135" i="52"/>
  <c r="Y133" i="52"/>
  <c r="Y129" i="52"/>
  <c r="Y134" i="52"/>
  <c r="Y126" i="52"/>
  <c r="Y125" i="52"/>
  <c r="Y124" i="52"/>
  <c r="Y87" i="52"/>
  <c r="Y132" i="52"/>
  <c r="Y131" i="52"/>
  <c r="Y89" i="52"/>
  <c r="Y86" i="52"/>
  <c r="Y84" i="52"/>
  <c r="Y81" i="52"/>
  <c r="Y77" i="52"/>
  <c r="Y85" i="52"/>
  <c r="Y79" i="52"/>
  <c r="Y88" i="52"/>
  <c r="Z20" i="53"/>
  <c r="Z14" i="53"/>
  <c r="Z12" i="53"/>
  <c r="Z10" i="53"/>
  <c r="Z41" i="53"/>
  <c r="Z39" i="53"/>
  <c r="Z37" i="53"/>
  <c r="Z35" i="53"/>
  <c r="Z33" i="53"/>
  <c r="Z64" i="53"/>
  <c r="Z62" i="53"/>
  <c r="Z60" i="53"/>
  <c r="Z58" i="53"/>
  <c r="Z56" i="53"/>
  <c r="AL13" i="52"/>
  <c r="AC53" i="52"/>
  <c r="Z8" i="53"/>
  <c r="Z52" i="53"/>
  <c r="AL16" i="52"/>
  <c r="AL36" i="52"/>
  <c r="AL41" i="52"/>
  <c r="Y20" i="52"/>
  <c r="AR20" i="52" s="1"/>
  <c r="AL12" i="52"/>
  <c r="Y12" i="52"/>
  <c r="AN12" i="52" s="1"/>
  <c r="AM14" i="52"/>
  <c r="AM33" i="52"/>
  <c r="Y14" i="52"/>
  <c r="AR14" i="52" s="1"/>
  <c r="Y19" i="52"/>
  <c r="AR19" i="52" s="1"/>
  <c r="AL35" i="52"/>
  <c r="AM39" i="52"/>
  <c r="AL59" i="52"/>
  <c r="AL62" i="52"/>
  <c r="AH7" i="52"/>
  <c r="BH15" i="52" s="1"/>
  <c r="Y13" i="52"/>
  <c r="AN13" i="52" s="1"/>
  <c r="AM18" i="52"/>
  <c r="AM38" i="52"/>
  <c r="AM55" i="52"/>
  <c r="V20" i="53"/>
  <c r="AN14" i="52"/>
  <c r="AR15" i="52"/>
  <c r="AE7" i="53"/>
  <c r="V9" i="53"/>
  <c r="V11" i="53"/>
  <c r="AI11" i="53"/>
  <c r="V17" i="53"/>
  <c r="V19" i="53"/>
  <c r="AI19" i="53"/>
  <c r="AD29" i="53"/>
  <c r="V35" i="53" s="1"/>
  <c r="V15" i="53"/>
  <c r="AI33" i="53"/>
  <c r="AI41" i="53"/>
  <c r="AD51" i="53"/>
  <c r="V58" i="53" s="1"/>
  <c r="V8" i="53"/>
  <c r="V10" i="53"/>
  <c r="V13" i="53"/>
  <c r="AI13" i="53"/>
  <c r="AI59" i="53"/>
  <c r="AI62" i="53"/>
  <c r="V12" i="53"/>
  <c r="V14" i="53"/>
  <c r="V16" i="53"/>
  <c r="D15" i="52"/>
  <c r="AB15" i="52"/>
  <c r="AC16" i="52"/>
  <c r="AC36" i="52"/>
  <c r="AL34" i="52"/>
  <c r="AC35" i="52"/>
  <c r="AC41" i="52"/>
  <c r="AM57" i="52"/>
  <c r="AL57" i="52"/>
  <c r="AL61" i="52"/>
  <c r="Y18" i="52"/>
  <c r="AR18" i="52" s="1"/>
  <c r="Y11" i="52"/>
  <c r="Y10" i="52"/>
  <c r="AR10" i="52" s="1"/>
  <c r="Y9" i="52"/>
  <c r="AR9" i="52" s="1"/>
  <c r="Y8" i="52"/>
  <c r="AR8" i="52" s="1"/>
  <c r="AG29" i="52"/>
  <c r="Y17" i="52"/>
  <c r="AR17" i="52" s="1"/>
  <c r="AM11" i="52"/>
  <c r="D12" i="52"/>
  <c r="BH14" i="52"/>
  <c r="AL15" i="52"/>
  <c r="Y16" i="52"/>
  <c r="AR16" i="52" s="1"/>
  <c r="AM17" i="52"/>
  <c r="AL17" i="52"/>
  <c r="AC20" i="52"/>
  <c r="AM37" i="52"/>
  <c r="AL37" i="52"/>
  <c r="AG51" i="52"/>
  <c r="AL56" i="52"/>
  <c r="AL60" i="52"/>
  <c r="AC61" i="52"/>
  <c r="BH11" i="52"/>
  <c r="BH17" i="52"/>
  <c r="BX14" i="52"/>
  <c r="AM40" i="52"/>
  <c r="AL40" i="52"/>
  <c r="D14" i="52" l="1"/>
  <c r="D20" i="52"/>
  <c r="AB14" i="52"/>
  <c r="Y58" i="53"/>
  <c r="D58" i="53"/>
  <c r="Y35" i="53"/>
  <c r="D35" i="53"/>
  <c r="V41" i="53"/>
  <c r="Y41" i="53" s="1"/>
  <c r="V59" i="53"/>
  <c r="V32" i="53"/>
  <c r="Y32" i="53" s="1"/>
  <c r="V40" i="53"/>
  <c r="Y40" i="53" s="1"/>
  <c r="V60" i="53"/>
  <c r="AK60" i="53" s="1"/>
  <c r="V33" i="53"/>
  <c r="Y33" i="53" s="1"/>
  <c r="Y80" i="53"/>
  <c r="AK80" i="53"/>
  <c r="D80" i="53"/>
  <c r="Y131" i="53"/>
  <c r="AK131" i="53"/>
  <c r="D131" i="53"/>
  <c r="Y134" i="53"/>
  <c r="D134" i="53"/>
  <c r="AK134" i="53"/>
  <c r="AK130" i="53"/>
  <c r="D130" i="53"/>
  <c r="Y130" i="53"/>
  <c r="Y126" i="53"/>
  <c r="D126" i="53"/>
  <c r="AK126" i="53"/>
  <c r="Y77" i="53"/>
  <c r="AK77" i="53"/>
  <c r="D77" i="53"/>
  <c r="D156" i="53"/>
  <c r="Y156" i="53"/>
  <c r="AK156" i="53"/>
  <c r="D108" i="53"/>
  <c r="AK108" i="53"/>
  <c r="Y108" i="53"/>
  <c r="AK111" i="53"/>
  <c r="Y111" i="53"/>
  <c r="D111" i="53"/>
  <c r="V53" i="53"/>
  <c r="V61" i="53"/>
  <c r="AK61" i="53" s="1"/>
  <c r="V34" i="53"/>
  <c r="Y34" i="53" s="1"/>
  <c r="V42" i="53"/>
  <c r="D42" i="53" s="1"/>
  <c r="V54" i="53"/>
  <c r="V62" i="53"/>
  <c r="AK79" i="53"/>
  <c r="D79" i="53"/>
  <c r="Y79" i="53"/>
  <c r="AK127" i="53"/>
  <c r="Y127" i="53"/>
  <c r="D127" i="53"/>
  <c r="Y82" i="53"/>
  <c r="D82" i="53"/>
  <c r="AK82" i="53"/>
  <c r="AK133" i="53"/>
  <c r="Y133" i="53"/>
  <c r="D133" i="53"/>
  <c r="D81" i="53"/>
  <c r="AK81" i="53"/>
  <c r="Y81" i="53"/>
  <c r="Y88" i="53"/>
  <c r="D88" i="53"/>
  <c r="AK88" i="53"/>
  <c r="AK157" i="53"/>
  <c r="D157" i="53"/>
  <c r="Y157" i="53"/>
  <c r="D109" i="53"/>
  <c r="Y109" i="53"/>
  <c r="AK109" i="53"/>
  <c r="V105" i="53"/>
  <c r="V102" i="53"/>
  <c r="V99" i="53"/>
  <c r="V147" i="53"/>
  <c r="V153" i="53"/>
  <c r="V146" i="53"/>
  <c r="V100" i="53"/>
  <c r="V151" i="53"/>
  <c r="V106" i="53"/>
  <c r="V104" i="53"/>
  <c r="V148" i="53"/>
  <c r="V154" i="53"/>
  <c r="V101" i="53"/>
  <c r="V149" i="53"/>
  <c r="V103" i="53"/>
  <c r="V150" i="53"/>
  <c r="V152" i="53"/>
  <c r="V30" i="53"/>
  <c r="AK30" i="53" s="1"/>
  <c r="V55" i="53"/>
  <c r="V63" i="53"/>
  <c r="AK63" i="53" s="1"/>
  <c r="V36" i="53"/>
  <c r="Y36" i="53" s="1"/>
  <c r="V56" i="53"/>
  <c r="AK56" i="53" s="1"/>
  <c r="V64" i="53"/>
  <c r="V37" i="53"/>
  <c r="AK132" i="53"/>
  <c r="D132" i="53"/>
  <c r="Y132" i="53"/>
  <c r="Y129" i="53"/>
  <c r="AK129" i="53"/>
  <c r="D129" i="53"/>
  <c r="AK125" i="53"/>
  <c r="Y125" i="53"/>
  <c r="D125" i="53"/>
  <c r="D78" i="53"/>
  <c r="AK78" i="53"/>
  <c r="Y78" i="53"/>
  <c r="Y86" i="53"/>
  <c r="AK86" i="53"/>
  <c r="D86" i="53"/>
  <c r="AK128" i="53"/>
  <c r="D128" i="53"/>
  <c r="Y128" i="53"/>
  <c r="Y83" i="53"/>
  <c r="AK83" i="53"/>
  <c r="D83" i="53"/>
  <c r="AK158" i="53"/>
  <c r="D158" i="53"/>
  <c r="Y158" i="53"/>
  <c r="AK107" i="53"/>
  <c r="D107" i="53"/>
  <c r="Y107" i="53"/>
  <c r="V52" i="53"/>
  <c r="Y52" i="53" s="1"/>
  <c r="V57" i="53"/>
  <c r="Y57" i="53" s="1"/>
  <c r="V38" i="53"/>
  <c r="AK38" i="53" s="1"/>
  <c r="V31" i="53"/>
  <c r="V39" i="53"/>
  <c r="AK39" i="53" s="1"/>
  <c r="Y124" i="53"/>
  <c r="AK124" i="53"/>
  <c r="D124" i="53"/>
  <c r="AK136" i="53"/>
  <c r="Y136" i="53"/>
  <c r="D136" i="53"/>
  <c r="Y89" i="53"/>
  <c r="D89" i="53"/>
  <c r="AK89" i="53"/>
  <c r="Y87" i="53"/>
  <c r="AK87" i="53"/>
  <c r="D87" i="53"/>
  <c r="Y135" i="53"/>
  <c r="AK135" i="53"/>
  <c r="D135" i="53"/>
  <c r="Y85" i="53"/>
  <c r="D85" i="53"/>
  <c r="AK85" i="53"/>
  <c r="Y84" i="53"/>
  <c r="D84" i="53"/>
  <c r="AK84" i="53"/>
  <c r="AK155" i="53"/>
  <c r="Y155" i="53"/>
  <c r="D155" i="53"/>
  <c r="Y110" i="53"/>
  <c r="D110" i="53"/>
  <c r="AK110" i="53"/>
  <c r="D33" i="53"/>
  <c r="BH13" i="52"/>
  <c r="BX17" i="52"/>
  <c r="BX18" i="52"/>
  <c r="BH18" i="52"/>
  <c r="BX15" i="52"/>
  <c r="BX16" i="52"/>
  <c r="D18" i="53"/>
  <c r="BX20" i="52"/>
  <c r="BX8" i="52"/>
  <c r="BH10" i="52"/>
  <c r="BX9" i="52"/>
  <c r="BH19" i="52"/>
  <c r="AH51" i="52"/>
  <c r="BX10" i="52"/>
  <c r="AH29" i="52"/>
  <c r="BH9" i="52"/>
  <c r="AK54" i="53"/>
  <c r="Y158" i="52"/>
  <c r="Y154" i="52"/>
  <c r="Y147" i="52"/>
  <c r="Y105" i="52"/>
  <c r="Y102" i="52"/>
  <c r="Y100" i="52"/>
  <c r="Y157" i="52"/>
  <c r="Y155" i="52"/>
  <c r="Y153" i="52"/>
  <c r="Y151" i="52"/>
  <c r="Y148" i="52"/>
  <c r="Y152" i="52"/>
  <c r="Y146" i="52"/>
  <c r="Y111" i="52"/>
  <c r="Y109" i="52"/>
  <c r="Y106" i="52"/>
  <c r="Y156" i="52"/>
  <c r="Y150" i="52"/>
  <c r="Y149" i="52"/>
  <c r="Y101" i="52"/>
  <c r="Y110" i="52"/>
  <c r="Y107" i="52"/>
  <c r="Y104" i="52"/>
  <c r="Y99" i="52"/>
  <c r="Y108" i="52"/>
  <c r="Y103" i="52"/>
  <c r="Y39" i="52"/>
  <c r="D10" i="53"/>
  <c r="Y10" i="53"/>
  <c r="D19" i="53"/>
  <c r="Y19" i="53"/>
  <c r="D32" i="53"/>
  <c r="AN81" i="52"/>
  <c r="D81" i="52"/>
  <c r="AR81" i="52"/>
  <c r="AB81" i="52"/>
  <c r="AN125" i="52"/>
  <c r="AR125" i="52"/>
  <c r="D125" i="52"/>
  <c r="AB125" i="52"/>
  <c r="AN80" i="52"/>
  <c r="D80" i="52"/>
  <c r="AB80" i="52"/>
  <c r="AR80" i="52"/>
  <c r="D16" i="53"/>
  <c r="Y16" i="53"/>
  <c r="D8" i="53"/>
  <c r="Y8" i="53"/>
  <c r="D15" i="53"/>
  <c r="Y15" i="53"/>
  <c r="D17" i="53"/>
  <c r="Y17" i="53"/>
  <c r="D53" i="53"/>
  <c r="Y53" i="53"/>
  <c r="D61" i="53"/>
  <c r="AN79" i="52"/>
  <c r="D79" i="52"/>
  <c r="AB79" i="52"/>
  <c r="AR79" i="52"/>
  <c r="AN84" i="52"/>
  <c r="AB84" i="52"/>
  <c r="D84" i="52"/>
  <c r="AR84" i="52"/>
  <c r="AN132" i="52"/>
  <c r="D132" i="52"/>
  <c r="AR132" i="52"/>
  <c r="AB132" i="52"/>
  <c r="AR126" i="52"/>
  <c r="D126" i="52"/>
  <c r="AN126" i="52"/>
  <c r="AB126" i="52"/>
  <c r="AR135" i="52"/>
  <c r="AN135" i="52"/>
  <c r="D135" i="52"/>
  <c r="AB135" i="52"/>
  <c r="AR82" i="52"/>
  <c r="AB82" i="52"/>
  <c r="AN82" i="52"/>
  <c r="D82" i="52"/>
  <c r="AR130" i="52"/>
  <c r="AN130" i="52"/>
  <c r="AB130" i="52"/>
  <c r="D130" i="52"/>
  <c r="D9" i="53"/>
  <c r="Y9" i="53"/>
  <c r="D59" i="53"/>
  <c r="Y59" i="53"/>
  <c r="AN88" i="52"/>
  <c r="D88" i="52"/>
  <c r="AB88" i="52"/>
  <c r="AR88" i="52"/>
  <c r="AR131" i="52"/>
  <c r="AB131" i="52"/>
  <c r="AN131" i="52"/>
  <c r="D131" i="52"/>
  <c r="AR133" i="52"/>
  <c r="D133" i="52"/>
  <c r="AB133" i="52"/>
  <c r="AN133" i="52"/>
  <c r="AR128" i="52"/>
  <c r="AN128" i="52"/>
  <c r="AB128" i="52"/>
  <c r="D128" i="52"/>
  <c r="D14" i="53"/>
  <c r="Y14" i="53"/>
  <c r="AK20" i="53"/>
  <c r="Y20" i="53"/>
  <c r="D55" i="53"/>
  <c r="Y55" i="53"/>
  <c r="D63" i="53"/>
  <c r="AR85" i="52"/>
  <c r="AN85" i="52"/>
  <c r="AB85" i="52"/>
  <c r="D85" i="52"/>
  <c r="AN86" i="52"/>
  <c r="AR86" i="52"/>
  <c r="D86" i="52"/>
  <c r="AB86" i="52"/>
  <c r="AN87" i="52"/>
  <c r="AR87" i="52"/>
  <c r="D87" i="52"/>
  <c r="AB87" i="52"/>
  <c r="AR134" i="52"/>
  <c r="AB134" i="52"/>
  <c r="AN134" i="52"/>
  <c r="D134" i="52"/>
  <c r="AN136" i="52"/>
  <c r="D136" i="52"/>
  <c r="AB136" i="52"/>
  <c r="AR136" i="52"/>
  <c r="AN83" i="52"/>
  <c r="D83" i="52"/>
  <c r="AB83" i="52"/>
  <c r="AR83" i="52"/>
  <c r="D12" i="53"/>
  <c r="Y12" i="53"/>
  <c r="D13" i="53"/>
  <c r="Y13" i="53"/>
  <c r="D11" i="53"/>
  <c r="Y11" i="53"/>
  <c r="BX158" i="52"/>
  <c r="BH156" i="52"/>
  <c r="BX154" i="52"/>
  <c r="BX153" i="52"/>
  <c r="BH149" i="52"/>
  <c r="BX147" i="52"/>
  <c r="BH146" i="52"/>
  <c r="BX133" i="52"/>
  <c r="BX132" i="52"/>
  <c r="BH131" i="52"/>
  <c r="BH130" i="52"/>
  <c r="BH128" i="52"/>
  <c r="BX127" i="52"/>
  <c r="BH126" i="52"/>
  <c r="BH124" i="52"/>
  <c r="BH111" i="52"/>
  <c r="BH110" i="52"/>
  <c r="BX108" i="52"/>
  <c r="BX105" i="52"/>
  <c r="BH104" i="52"/>
  <c r="BH101" i="52"/>
  <c r="BH99" i="52"/>
  <c r="BX89" i="52"/>
  <c r="BH88" i="52"/>
  <c r="BH87" i="52"/>
  <c r="BX86" i="52"/>
  <c r="BX82" i="52"/>
  <c r="BX80" i="52"/>
  <c r="BH79" i="52"/>
  <c r="BH158" i="52"/>
  <c r="BX157" i="52"/>
  <c r="BH154" i="52"/>
  <c r="BH153" i="52"/>
  <c r="BX152" i="52"/>
  <c r="BH147" i="52"/>
  <c r="BX136" i="52"/>
  <c r="BX135" i="52"/>
  <c r="BX134" i="52"/>
  <c r="BH133" i="52"/>
  <c r="BH132" i="52"/>
  <c r="BX129" i="52"/>
  <c r="BH127" i="52"/>
  <c r="BH157" i="52"/>
  <c r="BX155" i="52"/>
  <c r="BH152" i="52"/>
  <c r="BX151" i="52"/>
  <c r="BX150" i="52"/>
  <c r="BX148" i="52"/>
  <c r="BH136" i="52"/>
  <c r="BH135" i="52"/>
  <c r="BH134" i="52"/>
  <c r="BH129" i="52"/>
  <c r="BX125" i="52"/>
  <c r="BH109" i="52"/>
  <c r="BH107" i="52"/>
  <c r="BX106" i="52"/>
  <c r="BH103" i="52"/>
  <c r="BH102" i="52"/>
  <c r="BH100" i="52"/>
  <c r="BX85" i="52"/>
  <c r="BX84" i="52"/>
  <c r="BH83" i="52"/>
  <c r="BX81" i="52"/>
  <c r="BH78" i="52"/>
  <c r="BH77" i="52"/>
  <c r="BX156" i="52"/>
  <c r="BH155" i="52"/>
  <c r="BH151" i="52"/>
  <c r="BH150" i="52"/>
  <c r="BX149" i="52"/>
  <c r="BH148" i="52"/>
  <c r="BX146" i="52"/>
  <c r="BX131" i="52"/>
  <c r="BX130" i="52"/>
  <c r="BX128" i="52"/>
  <c r="BX111" i="52"/>
  <c r="BH106" i="52"/>
  <c r="BX88" i="52"/>
  <c r="BX78" i="52"/>
  <c r="BX124" i="52"/>
  <c r="BH108" i="52"/>
  <c r="BX103" i="52"/>
  <c r="BH85" i="52"/>
  <c r="BX126" i="52"/>
  <c r="BH125" i="52"/>
  <c r="BX102" i="52"/>
  <c r="BX101" i="52"/>
  <c r="BX109" i="52"/>
  <c r="BH82" i="52"/>
  <c r="BH80" i="52"/>
  <c r="BX79" i="52"/>
  <c r="BX110" i="52"/>
  <c r="BX107" i="52"/>
  <c r="BH105" i="52"/>
  <c r="BX104" i="52"/>
  <c r="BX100" i="52"/>
  <c r="BX99" i="52"/>
  <c r="BH89" i="52"/>
  <c r="BH86" i="52"/>
  <c r="BH84" i="52"/>
  <c r="BH81" i="52"/>
  <c r="BX77" i="52"/>
  <c r="BX87" i="52"/>
  <c r="BX83" i="52"/>
  <c r="AN77" i="52"/>
  <c r="AB77" i="52"/>
  <c r="AR77" i="52"/>
  <c r="D77" i="52"/>
  <c r="AR89" i="52"/>
  <c r="D89" i="52"/>
  <c r="AB89" i="52"/>
  <c r="AN89" i="52"/>
  <c r="AR124" i="52"/>
  <c r="D124" i="52"/>
  <c r="AB124" i="52"/>
  <c r="AN124" i="52"/>
  <c r="AN129" i="52"/>
  <c r="D129" i="52"/>
  <c r="AB129" i="52"/>
  <c r="AR129" i="52"/>
  <c r="AR78" i="52"/>
  <c r="AB78" i="52"/>
  <c r="AN78" i="52"/>
  <c r="D78" i="52"/>
  <c r="AR127" i="52"/>
  <c r="AB127" i="52"/>
  <c r="D127" i="52"/>
  <c r="AN127" i="52"/>
  <c r="D20" i="53"/>
  <c r="AN20" i="52"/>
  <c r="AB20" i="52"/>
  <c r="D13" i="52"/>
  <c r="AB13" i="52"/>
  <c r="AR13" i="52"/>
  <c r="D19" i="52"/>
  <c r="AB12" i="52"/>
  <c r="AN19" i="52"/>
  <c r="BH20" i="52"/>
  <c r="BX61" i="52"/>
  <c r="BX57" i="52"/>
  <c r="BX53" i="52"/>
  <c r="BX40" i="52"/>
  <c r="BX36" i="52"/>
  <c r="BX32" i="52"/>
  <c r="BH63" i="52"/>
  <c r="BH59" i="52"/>
  <c r="BH55" i="52"/>
  <c r="BH42" i="52"/>
  <c r="BH38" i="52"/>
  <c r="BH34" i="52"/>
  <c r="BH30" i="52"/>
  <c r="BX64" i="52"/>
  <c r="BX56" i="52"/>
  <c r="BX39" i="52"/>
  <c r="BX31" i="52"/>
  <c r="BH58" i="52"/>
  <c r="BH41" i="52"/>
  <c r="BH33" i="52"/>
  <c r="BX63" i="52"/>
  <c r="BX59" i="52"/>
  <c r="BX55" i="52"/>
  <c r="BX38" i="52"/>
  <c r="BX34" i="52"/>
  <c r="BH61" i="52"/>
  <c r="BH53" i="52"/>
  <c r="BH36" i="52"/>
  <c r="BX62" i="52"/>
  <c r="BX58" i="52"/>
  <c r="BX54" i="52"/>
  <c r="BX41" i="52"/>
  <c r="BX37" i="52"/>
  <c r="BX33" i="52"/>
  <c r="BH64" i="52"/>
  <c r="BH60" i="52"/>
  <c r="BH56" i="52"/>
  <c r="BH52" i="52"/>
  <c r="BH39" i="52"/>
  <c r="BH35" i="52"/>
  <c r="BH31" i="52"/>
  <c r="BX60" i="52"/>
  <c r="BX52" i="52"/>
  <c r="BX35" i="52"/>
  <c r="BH62" i="52"/>
  <c r="BH54" i="52"/>
  <c r="BH37" i="52"/>
  <c r="BX42" i="52"/>
  <c r="BX30" i="52"/>
  <c r="BH57" i="52"/>
  <c r="BH40" i="52"/>
  <c r="BH32" i="52"/>
  <c r="BH16" i="52"/>
  <c r="BX13" i="52"/>
  <c r="BH8" i="52"/>
  <c r="BX19" i="52"/>
  <c r="BX12" i="52"/>
  <c r="BX11" i="52"/>
  <c r="BH12" i="52"/>
  <c r="AR12" i="52"/>
  <c r="AB19" i="52"/>
  <c r="AK35" i="53"/>
  <c r="AK62" i="53"/>
  <c r="AK55" i="53"/>
  <c r="AB10" i="52"/>
  <c r="AB11" i="52"/>
  <c r="AR11" i="52"/>
  <c r="AB17" i="52"/>
  <c r="AK59" i="53"/>
  <c r="AK64" i="53"/>
  <c r="AK31" i="53"/>
  <c r="AK13" i="53"/>
  <c r="AK37" i="53"/>
  <c r="AK10" i="53"/>
  <c r="AK15" i="53"/>
  <c r="AK11" i="53"/>
  <c r="AK12" i="53"/>
  <c r="AK16" i="53"/>
  <c r="AK8" i="53"/>
  <c r="AK33" i="53"/>
  <c r="AK58" i="53"/>
  <c r="AK19" i="53"/>
  <c r="AK9" i="53"/>
  <c r="AK18" i="53"/>
  <c r="AK14" i="53"/>
  <c r="AK53" i="53"/>
  <c r="AK17" i="53"/>
  <c r="AE51" i="53"/>
  <c r="AE29" i="53"/>
  <c r="AR39" i="52"/>
  <c r="Y38" i="52"/>
  <c r="AR38" i="52" s="1"/>
  <c r="Y40" i="52"/>
  <c r="AR40" i="52" s="1"/>
  <c r="Y37" i="52"/>
  <c r="AR37" i="52" s="1"/>
  <c r="Y42" i="52"/>
  <c r="Y34" i="52"/>
  <c r="AR34" i="52" s="1"/>
  <c r="Y32" i="52"/>
  <c r="AR32" i="52" s="1"/>
  <c r="Y35" i="52"/>
  <c r="AR35" i="52" s="1"/>
  <c r="Y33" i="52"/>
  <c r="AR33" i="52" s="1"/>
  <c r="Y31" i="52"/>
  <c r="AR31" i="52" s="1"/>
  <c r="Y41" i="52"/>
  <c r="AR41" i="52" s="1"/>
  <c r="Y36" i="52"/>
  <c r="AR36" i="52" s="1"/>
  <c r="Y30" i="52"/>
  <c r="AR30" i="52" s="1"/>
  <c r="AN18" i="52"/>
  <c r="AB18" i="52"/>
  <c r="D18" i="52"/>
  <c r="AB9" i="52"/>
  <c r="AN9" i="52"/>
  <c r="D9" i="52"/>
  <c r="AN11" i="52"/>
  <c r="D11" i="52"/>
  <c r="D16" i="52"/>
  <c r="AN16" i="52"/>
  <c r="AN8" i="52"/>
  <c r="AB8" i="52"/>
  <c r="D8" i="52"/>
  <c r="Y63" i="52"/>
  <c r="AR63" i="52" s="1"/>
  <c r="Y58" i="52"/>
  <c r="AR58" i="52" s="1"/>
  <c r="Y55" i="52"/>
  <c r="AR55" i="52" s="1"/>
  <c r="Y64" i="52"/>
  <c r="AR64" i="52" s="1"/>
  <c r="Y57" i="52"/>
  <c r="AR57" i="52" s="1"/>
  <c r="Y54" i="52"/>
  <c r="AR54" i="52" s="1"/>
  <c r="Y61" i="52"/>
  <c r="AR61" i="52" s="1"/>
  <c r="Y59" i="52"/>
  <c r="AR59" i="52" s="1"/>
  <c r="Y52" i="52"/>
  <c r="Y56" i="52"/>
  <c r="AR56" i="52" s="1"/>
  <c r="Y53" i="52"/>
  <c r="Y62" i="52"/>
  <c r="AR62" i="52" s="1"/>
  <c r="Y60" i="52"/>
  <c r="AR60" i="52" s="1"/>
  <c r="D17" i="52"/>
  <c r="AN17" i="52"/>
  <c r="D10" i="52"/>
  <c r="AN10" i="52"/>
  <c r="AB16" i="52"/>
  <c r="AK32" i="53" l="1"/>
  <c r="D41" i="53"/>
  <c r="AK52" i="53"/>
  <c r="Y63" i="53"/>
  <c r="Y61" i="53"/>
  <c r="D40" i="53"/>
  <c r="D57" i="53"/>
  <c r="AK40" i="53"/>
  <c r="D34" i="53"/>
  <c r="AK34" i="53"/>
  <c r="D36" i="53"/>
  <c r="AK41" i="53"/>
  <c r="Y38" i="53"/>
  <c r="Y42" i="53"/>
  <c r="AK57" i="53"/>
  <c r="AK42" i="53"/>
  <c r="D38" i="53"/>
  <c r="D30" i="53"/>
  <c r="Y30" i="53"/>
  <c r="AK36" i="53"/>
  <c r="D152" i="53"/>
  <c r="Y152" i="53"/>
  <c r="AK152" i="53"/>
  <c r="Y101" i="53"/>
  <c r="AK101" i="53"/>
  <c r="D101" i="53"/>
  <c r="Y106" i="53"/>
  <c r="D106" i="53"/>
  <c r="AK106" i="53"/>
  <c r="D153" i="53"/>
  <c r="AK153" i="53"/>
  <c r="Y153" i="53"/>
  <c r="Y105" i="53"/>
  <c r="AK105" i="53"/>
  <c r="D105" i="53"/>
  <c r="Y39" i="53"/>
  <c r="D39" i="53"/>
  <c r="D37" i="53"/>
  <c r="Y37" i="53"/>
  <c r="Y150" i="53"/>
  <c r="AK150" i="53"/>
  <c r="D150" i="53"/>
  <c r="Y154" i="53"/>
  <c r="AK154" i="53"/>
  <c r="D154" i="53"/>
  <c r="Y151" i="53"/>
  <c r="AK151" i="53"/>
  <c r="D151" i="53"/>
  <c r="D147" i="53"/>
  <c r="AK147" i="53"/>
  <c r="Y147" i="53"/>
  <c r="Y62" i="53"/>
  <c r="D62" i="53"/>
  <c r="D31" i="53"/>
  <c r="Y31" i="53"/>
  <c r="D64" i="53"/>
  <c r="Y64" i="53"/>
  <c r="Y103" i="53"/>
  <c r="AK103" i="53"/>
  <c r="D103" i="53"/>
  <c r="AK148" i="53"/>
  <c r="Y148" i="53"/>
  <c r="D148" i="53"/>
  <c r="Y100" i="53"/>
  <c r="D100" i="53"/>
  <c r="AK100" i="53"/>
  <c r="Y99" i="53"/>
  <c r="AK99" i="53"/>
  <c r="D99" i="53"/>
  <c r="Y54" i="53"/>
  <c r="D54" i="53"/>
  <c r="D56" i="53"/>
  <c r="Y56" i="53"/>
  <c r="D149" i="53"/>
  <c r="Y149" i="53"/>
  <c r="AK149" i="53"/>
  <c r="D104" i="53"/>
  <c r="AK104" i="53"/>
  <c r="Y104" i="53"/>
  <c r="Y146" i="53"/>
  <c r="D146" i="53"/>
  <c r="AK146" i="53"/>
  <c r="Y102" i="53"/>
  <c r="AK102" i="53"/>
  <c r="D102" i="53"/>
  <c r="D60" i="53"/>
  <c r="Y60" i="53"/>
  <c r="AN99" i="52"/>
  <c r="AB99" i="52"/>
  <c r="D99" i="52"/>
  <c r="AR99" i="52"/>
  <c r="AN101" i="52"/>
  <c r="AR101" i="52"/>
  <c r="D101" i="52"/>
  <c r="AB101" i="52"/>
  <c r="AN106" i="52"/>
  <c r="AR106" i="52"/>
  <c r="AB106" i="52"/>
  <c r="D106" i="52"/>
  <c r="AR152" i="52"/>
  <c r="AB152" i="52"/>
  <c r="D152" i="52"/>
  <c r="AN152" i="52"/>
  <c r="AN155" i="52"/>
  <c r="D155" i="52"/>
  <c r="AR155" i="52"/>
  <c r="AB155" i="52"/>
  <c r="AN105" i="52"/>
  <c r="AB105" i="52"/>
  <c r="AR105" i="52"/>
  <c r="D105" i="52"/>
  <c r="AR53" i="52"/>
  <c r="AB53" i="52"/>
  <c r="AR42" i="52"/>
  <c r="AB42" i="52"/>
  <c r="AR104" i="52"/>
  <c r="AB104" i="52"/>
  <c r="D104" i="52"/>
  <c r="AN104" i="52"/>
  <c r="AR149" i="52"/>
  <c r="AN149" i="52"/>
  <c r="D149" i="52"/>
  <c r="AB149" i="52"/>
  <c r="AR109" i="52"/>
  <c r="AN109" i="52"/>
  <c r="D109" i="52"/>
  <c r="AB109" i="52"/>
  <c r="AR148" i="52"/>
  <c r="AB148" i="52"/>
  <c r="AN148" i="52"/>
  <c r="D148" i="52"/>
  <c r="AR157" i="52"/>
  <c r="AB157" i="52"/>
  <c r="D157" i="52"/>
  <c r="AN157" i="52"/>
  <c r="AR147" i="52"/>
  <c r="AB147" i="52"/>
  <c r="AN147" i="52"/>
  <c r="D147" i="52"/>
  <c r="AR52" i="52"/>
  <c r="AB52" i="52"/>
  <c r="AN103" i="52"/>
  <c r="D103" i="52"/>
  <c r="AR103" i="52"/>
  <c r="AB103" i="52"/>
  <c r="AN107" i="52"/>
  <c r="AR107" i="52"/>
  <c r="AB107" i="52"/>
  <c r="D107" i="52"/>
  <c r="AR150" i="52"/>
  <c r="AN150" i="52"/>
  <c r="AB150" i="52"/>
  <c r="D150" i="52"/>
  <c r="AR111" i="52"/>
  <c r="AN111" i="52"/>
  <c r="AB111" i="52"/>
  <c r="D111" i="52"/>
  <c r="AN151" i="52"/>
  <c r="D151" i="52"/>
  <c r="AR151" i="52"/>
  <c r="AB151" i="52"/>
  <c r="AR100" i="52"/>
  <c r="AB100" i="52"/>
  <c r="AN100" i="52"/>
  <c r="D100" i="52"/>
  <c r="AR154" i="52"/>
  <c r="D154" i="52"/>
  <c r="AN154" i="52"/>
  <c r="AB154" i="52"/>
  <c r="AR108" i="52"/>
  <c r="D108" i="52"/>
  <c r="AB108" i="52"/>
  <c r="AN108" i="52"/>
  <c r="AN110" i="52"/>
  <c r="D110" i="52"/>
  <c r="AR110" i="52"/>
  <c r="AB110" i="52"/>
  <c r="AN156" i="52"/>
  <c r="D156" i="52"/>
  <c r="AB156" i="52"/>
  <c r="AR156" i="52"/>
  <c r="AR146" i="52"/>
  <c r="AB146" i="52"/>
  <c r="AN146" i="52"/>
  <c r="D146" i="52"/>
  <c r="AR153" i="52"/>
  <c r="AN153" i="52"/>
  <c r="D153" i="52"/>
  <c r="AB153" i="52"/>
  <c r="AR102" i="52"/>
  <c r="AN102" i="52"/>
  <c r="AB102" i="52"/>
  <c r="D102" i="52"/>
  <c r="AN158" i="52"/>
  <c r="D158" i="52"/>
  <c r="AR158" i="52"/>
  <c r="AB158" i="52"/>
  <c r="AN54" i="52"/>
  <c r="D54" i="52"/>
  <c r="AB54" i="52"/>
  <c r="AN36" i="52"/>
  <c r="D36" i="52"/>
  <c r="AB36" i="52"/>
  <c r="AN35" i="52"/>
  <c r="D35" i="52"/>
  <c r="AB35" i="52"/>
  <c r="AN52" i="52"/>
  <c r="D63" i="52"/>
  <c r="AN63" i="52"/>
  <c r="AB63" i="52"/>
  <c r="AN41" i="52"/>
  <c r="D41" i="52"/>
  <c r="AB41" i="52"/>
  <c r="D40" i="52"/>
  <c r="AN40" i="52"/>
  <c r="AB40" i="52"/>
  <c r="D62" i="52"/>
  <c r="AN62" i="52"/>
  <c r="AB62" i="52"/>
  <c r="AN59" i="52"/>
  <c r="D59" i="52"/>
  <c r="AB59" i="52"/>
  <c r="AN64" i="52"/>
  <c r="AB64" i="52"/>
  <c r="D64" i="52"/>
  <c r="AB31" i="52"/>
  <c r="D31" i="52"/>
  <c r="AN31" i="52"/>
  <c r="AN34" i="52"/>
  <c r="AB34" i="52"/>
  <c r="D34" i="52"/>
  <c r="D38" i="52"/>
  <c r="AN38" i="52"/>
  <c r="AB38" i="52"/>
  <c r="AN56" i="52"/>
  <c r="D56" i="52"/>
  <c r="AB56" i="52"/>
  <c r="AB58" i="52"/>
  <c r="D58" i="52"/>
  <c r="AN58" i="52"/>
  <c r="D37" i="52"/>
  <c r="AN37" i="52"/>
  <c r="AB37" i="52"/>
  <c r="AN60" i="52"/>
  <c r="D60" i="52"/>
  <c r="AB60" i="52"/>
  <c r="D57" i="52"/>
  <c r="AN57" i="52"/>
  <c r="AB57" i="52"/>
  <c r="AN32" i="52"/>
  <c r="AB32" i="52"/>
  <c r="D32" i="52"/>
  <c r="AN53" i="52"/>
  <c r="D53" i="52"/>
  <c r="AN61" i="52"/>
  <c r="D61" i="52"/>
  <c r="AB61" i="52"/>
  <c r="D55" i="52"/>
  <c r="AN55" i="52"/>
  <c r="AB55" i="52"/>
  <c r="AB30" i="52"/>
  <c r="D30" i="52"/>
  <c r="AN30" i="52"/>
  <c r="AN33" i="52"/>
  <c r="AB33" i="52"/>
  <c r="D33" i="52"/>
  <c r="D42" i="52"/>
  <c r="AN42" i="52"/>
  <c r="AN39" i="52"/>
  <c r="AB39" i="52"/>
  <c r="D39" i="52"/>
  <c r="AC31" i="50" l="1"/>
  <c r="AC32" i="50"/>
  <c r="AC33" i="50"/>
  <c r="AC34" i="50"/>
  <c r="AC35" i="50"/>
  <c r="AC36" i="50"/>
  <c r="AC37" i="50"/>
  <c r="AC38" i="50"/>
  <c r="AC39" i="50"/>
  <c r="AC40" i="50"/>
  <c r="AC41" i="50"/>
  <c r="AC42" i="50"/>
  <c r="AC30" i="50"/>
  <c r="DA9" i="18"/>
  <c r="DO40" i="33" l="1"/>
  <c r="DP40" i="33"/>
  <c r="DQ40" i="33"/>
  <c r="DR40" i="33"/>
  <c r="DS40" i="33"/>
  <c r="DT40" i="33"/>
  <c r="DU40" i="33"/>
  <c r="DO41" i="33"/>
  <c r="DP41" i="33"/>
  <c r="DQ41" i="33"/>
  <c r="DR41" i="33"/>
  <c r="DS41" i="33"/>
  <c r="DT41" i="33"/>
  <c r="DU41" i="33"/>
  <c r="DO42" i="33"/>
  <c r="DP42" i="33"/>
  <c r="DQ42" i="33"/>
  <c r="DR42" i="33"/>
  <c r="DS42" i="33"/>
  <c r="DT42" i="33"/>
  <c r="DU42" i="33"/>
  <c r="DO35" i="33"/>
  <c r="DP35" i="33"/>
  <c r="DQ35" i="33"/>
  <c r="DR35" i="33"/>
  <c r="DS35" i="33"/>
  <c r="DT35" i="33"/>
  <c r="DU35" i="33"/>
  <c r="DV35" i="33"/>
  <c r="DO36" i="33"/>
  <c r="DP36" i="33"/>
  <c r="DQ36" i="33"/>
  <c r="DR36" i="33"/>
  <c r="DS36" i="33"/>
  <c r="DT36" i="33"/>
  <c r="DU36" i="33"/>
  <c r="DV36" i="33"/>
  <c r="DO37" i="33"/>
  <c r="DP37" i="33"/>
  <c r="DQ37" i="33"/>
  <c r="DR37" i="33"/>
  <c r="DS37" i="33"/>
  <c r="DT37" i="33"/>
  <c r="DU37" i="33"/>
  <c r="DV37" i="33"/>
  <c r="DO38" i="33"/>
  <c r="DP38" i="33"/>
  <c r="DQ38" i="33"/>
  <c r="DR38" i="33"/>
  <c r="DS38" i="33"/>
  <c r="DT38" i="33"/>
  <c r="DU38" i="33"/>
  <c r="DV38" i="33"/>
  <c r="DO39" i="33"/>
  <c r="DP39" i="33"/>
  <c r="DQ39" i="33"/>
  <c r="DR39" i="33"/>
  <c r="DS39" i="33"/>
  <c r="DT39" i="33"/>
  <c r="DU39" i="33"/>
  <c r="DV39" i="33"/>
  <c r="DO31" i="33"/>
  <c r="DP31" i="33"/>
  <c r="DQ31" i="33"/>
  <c r="DR31" i="33"/>
  <c r="DS31" i="33"/>
  <c r="DT31" i="33"/>
  <c r="DU31" i="33"/>
  <c r="DV31" i="33"/>
  <c r="DW31" i="33"/>
  <c r="DO32" i="33"/>
  <c r="DP32" i="33"/>
  <c r="DQ32" i="33"/>
  <c r="DR32" i="33"/>
  <c r="DS32" i="33"/>
  <c r="DT32" i="33"/>
  <c r="DU32" i="33"/>
  <c r="DV32" i="33"/>
  <c r="DW32" i="33"/>
  <c r="DO33" i="33"/>
  <c r="DP33" i="33"/>
  <c r="DQ33" i="33"/>
  <c r="DR33" i="33"/>
  <c r="DS33" i="33"/>
  <c r="DT33" i="33"/>
  <c r="DU33" i="33"/>
  <c r="DV33" i="33"/>
  <c r="DW33" i="33"/>
  <c r="DO34" i="33"/>
  <c r="DP34" i="33"/>
  <c r="DQ34" i="33"/>
  <c r="DR34" i="33"/>
  <c r="DS34" i="33"/>
  <c r="DT34" i="33"/>
  <c r="DU34" i="33"/>
  <c r="DV34" i="33"/>
  <c r="DW34" i="33"/>
  <c r="DO30" i="33"/>
  <c r="DP30" i="33"/>
  <c r="DQ30" i="33"/>
  <c r="DR30" i="33"/>
  <c r="DS30" i="33"/>
  <c r="DT30" i="33"/>
  <c r="DU30" i="33"/>
  <c r="DV30" i="33"/>
  <c r="DW30" i="33"/>
  <c r="CZ40" i="33"/>
  <c r="DA40" i="33"/>
  <c r="DB40" i="33"/>
  <c r="DC40" i="33"/>
  <c r="DD40" i="33"/>
  <c r="DE40" i="33"/>
  <c r="DF40" i="33"/>
  <c r="CZ41" i="33"/>
  <c r="DA41" i="33"/>
  <c r="DB41" i="33"/>
  <c r="DC41" i="33"/>
  <c r="DD41" i="33"/>
  <c r="DE41" i="33"/>
  <c r="DF41" i="33"/>
  <c r="CZ42" i="33"/>
  <c r="DA42" i="33"/>
  <c r="DB42" i="33"/>
  <c r="DC42" i="33"/>
  <c r="DD42" i="33"/>
  <c r="DE42" i="33"/>
  <c r="DF42" i="33"/>
  <c r="CZ35" i="33"/>
  <c r="DA35" i="33"/>
  <c r="DB35" i="33"/>
  <c r="DC35" i="33"/>
  <c r="DD35" i="33"/>
  <c r="DE35" i="33"/>
  <c r="DF35" i="33"/>
  <c r="DG35" i="33"/>
  <c r="CZ36" i="33"/>
  <c r="DA36" i="33"/>
  <c r="DB36" i="33"/>
  <c r="DC36" i="33"/>
  <c r="DD36" i="33"/>
  <c r="DE36" i="33"/>
  <c r="DF36" i="33"/>
  <c r="DG36" i="33"/>
  <c r="CZ37" i="33"/>
  <c r="DA37" i="33"/>
  <c r="DB37" i="33"/>
  <c r="DC37" i="33"/>
  <c r="DD37" i="33"/>
  <c r="DE37" i="33"/>
  <c r="DF37" i="33"/>
  <c r="DG37" i="33"/>
  <c r="CZ38" i="33"/>
  <c r="DA38" i="33"/>
  <c r="DB38" i="33"/>
  <c r="DC38" i="33"/>
  <c r="DD38" i="33"/>
  <c r="DE38" i="33"/>
  <c r="DF38" i="33"/>
  <c r="DG38" i="33"/>
  <c r="CZ39" i="33"/>
  <c r="DA39" i="33"/>
  <c r="DB39" i="33"/>
  <c r="DC39" i="33"/>
  <c r="DD39" i="33"/>
  <c r="DE39" i="33"/>
  <c r="DF39" i="33"/>
  <c r="DG39" i="33"/>
  <c r="CZ31" i="33"/>
  <c r="DA31" i="33"/>
  <c r="DB31" i="33"/>
  <c r="DC31" i="33"/>
  <c r="DD31" i="33"/>
  <c r="DE31" i="33"/>
  <c r="DF31" i="33"/>
  <c r="DG31" i="33"/>
  <c r="DH31" i="33"/>
  <c r="CZ32" i="33"/>
  <c r="DA32" i="33"/>
  <c r="DB32" i="33"/>
  <c r="DC32" i="33"/>
  <c r="DD32" i="33"/>
  <c r="DE32" i="33"/>
  <c r="DF32" i="33"/>
  <c r="DG32" i="33"/>
  <c r="DH32" i="33"/>
  <c r="CZ33" i="33"/>
  <c r="DA33" i="33"/>
  <c r="DB33" i="33"/>
  <c r="DC33" i="33"/>
  <c r="DD33" i="33"/>
  <c r="DE33" i="33"/>
  <c r="DF33" i="33"/>
  <c r="DG33" i="33"/>
  <c r="DH33" i="33"/>
  <c r="CZ34" i="33"/>
  <c r="DA34" i="33"/>
  <c r="DB34" i="33"/>
  <c r="DC34" i="33"/>
  <c r="DD34" i="33"/>
  <c r="DE34" i="33"/>
  <c r="DF34" i="33"/>
  <c r="DG34" i="33"/>
  <c r="DH34" i="33"/>
  <c r="CZ30" i="33"/>
  <c r="DA30" i="33"/>
  <c r="DB30" i="33"/>
  <c r="DC30" i="33"/>
  <c r="DD30" i="33"/>
  <c r="DE30" i="33"/>
  <c r="DF30" i="33"/>
  <c r="DG30" i="33"/>
  <c r="DH30" i="33"/>
  <c r="DO18" i="33" l="1"/>
  <c r="DP18" i="33"/>
  <c r="DQ18" i="33"/>
  <c r="DR18" i="33"/>
  <c r="DS18" i="33"/>
  <c r="DT18" i="33"/>
  <c r="DU18" i="33"/>
  <c r="DO19" i="33"/>
  <c r="DP19" i="33"/>
  <c r="DQ19" i="33"/>
  <c r="DR19" i="33"/>
  <c r="DS19" i="33"/>
  <c r="DT19" i="33"/>
  <c r="DU19" i="33"/>
  <c r="DO20" i="33"/>
  <c r="DP20" i="33"/>
  <c r="DQ20" i="33"/>
  <c r="DR20" i="33"/>
  <c r="DS20" i="33"/>
  <c r="DT20" i="33"/>
  <c r="DU20" i="33"/>
  <c r="DO13" i="33"/>
  <c r="DP13" i="33"/>
  <c r="DQ13" i="33"/>
  <c r="DR13" i="33"/>
  <c r="DS13" i="33"/>
  <c r="DT13" i="33"/>
  <c r="DU13" i="33"/>
  <c r="DV13" i="33"/>
  <c r="DO14" i="33"/>
  <c r="DP14" i="33"/>
  <c r="DQ14" i="33"/>
  <c r="DR14" i="33"/>
  <c r="DS14" i="33"/>
  <c r="DT14" i="33"/>
  <c r="DU14" i="33"/>
  <c r="DV14" i="33"/>
  <c r="DO15" i="33"/>
  <c r="DP15" i="33"/>
  <c r="DQ15" i="33"/>
  <c r="DR15" i="33"/>
  <c r="DS15" i="33"/>
  <c r="DT15" i="33"/>
  <c r="DU15" i="33"/>
  <c r="DV15" i="33"/>
  <c r="DO16" i="33"/>
  <c r="DP16" i="33"/>
  <c r="DQ16" i="33"/>
  <c r="DR16" i="33"/>
  <c r="DS16" i="33"/>
  <c r="DT16" i="33"/>
  <c r="DU16" i="33"/>
  <c r="DV16" i="33"/>
  <c r="DO17" i="33"/>
  <c r="DP17" i="33"/>
  <c r="DQ17" i="33"/>
  <c r="DR17" i="33"/>
  <c r="DS17" i="33"/>
  <c r="DT17" i="33"/>
  <c r="DU17" i="33"/>
  <c r="DV17" i="33"/>
  <c r="DO9" i="33"/>
  <c r="DP9" i="33"/>
  <c r="DQ9" i="33"/>
  <c r="DR9" i="33"/>
  <c r="DS9" i="33"/>
  <c r="DT9" i="33"/>
  <c r="DU9" i="33"/>
  <c r="DV9" i="33"/>
  <c r="DW9" i="33"/>
  <c r="DO10" i="33"/>
  <c r="DP10" i="33"/>
  <c r="DQ10" i="33"/>
  <c r="DR10" i="33"/>
  <c r="DS10" i="33"/>
  <c r="DT10" i="33"/>
  <c r="DU10" i="33"/>
  <c r="DV10" i="33"/>
  <c r="DW10" i="33"/>
  <c r="DO11" i="33"/>
  <c r="DP11" i="33"/>
  <c r="DQ11" i="33"/>
  <c r="DR11" i="33"/>
  <c r="DS11" i="33"/>
  <c r="DT11" i="33"/>
  <c r="DU11" i="33"/>
  <c r="DV11" i="33"/>
  <c r="DW11" i="33"/>
  <c r="DO12" i="33"/>
  <c r="DP12" i="33"/>
  <c r="DQ12" i="33"/>
  <c r="DR12" i="33"/>
  <c r="DS12" i="33"/>
  <c r="DT12" i="33"/>
  <c r="DU12" i="33"/>
  <c r="DV12" i="33"/>
  <c r="DW12" i="33"/>
  <c r="DO8" i="33"/>
  <c r="DP8" i="33"/>
  <c r="DQ8" i="33"/>
  <c r="DR8" i="33"/>
  <c r="DS8" i="33"/>
  <c r="DT8" i="33"/>
  <c r="DU8" i="33"/>
  <c r="DV8" i="33"/>
  <c r="DW8" i="33"/>
  <c r="CZ9" i="33"/>
  <c r="DA9" i="33"/>
  <c r="DB9" i="33"/>
  <c r="DC9" i="33"/>
  <c r="DD9" i="33"/>
  <c r="DE9" i="33"/>
  <c r="DF9" i="33"/>
  <c r="DG9" i="33"/>
  <c r="DH9" i="33"/>
  <c r="CZ10" i="33"/>
  <c r="DA10" i="33"/>
  <c r="DB10" i="33"/>
  <c r="DC10" i="33"/>
  <c r="DD10" i="33"/>
  <c r="DE10" i="33"/>
  <c r="DF10" i="33"/>
  <c r="DG10" i="33"/>
  <c r="DH10" i="33"/>
  <c r="CZ11" i="33"/>
  <c r="DA11" i="33"/>
  <c r="DB11" i="33"/>
  <c r="DC11" i="33"/>
  <c r="DD11" i="33"/>
  <c r="DE11" i="33"/>
  <c r="DF11" i="33"/>
  <c r="DG11" i="33"/>
  <c r="DH11" i="33"/>
  <c r="CZ12" i="33"/>
  <c r="DA12" i="33"/>
  <c r="DB12" i="33"/>
  <c r="DC12" i="33"/>
  <c r="DD12" i="33"/>
  <c r="DE12" i="33"/>
  <c r="DF12" i="33"/>
  <c r="DG12" i="33"/>
  <c r="DH12" i="33"/>
  <c r="CZ13" i="33"/>
  <c r="DA13" i="33"/>
  <c r="DB13" i="33"/>
  <c r="DC13" i="33"/>
  <c r="DD13" i="33"/>
  <c r="DE13" i="33"/>
  <c r="DF13" i="33"/>
  <c r="DG13" i="33"/>
  <c r="CZ14" i="33"/>
  <c r="DA14" i="33"/>
  <c r="DB14" i="33"/>
  <c r="DC14" i="33"/>
  <c r="DD14" i="33"/>
  <c r="DE14" i="33"/>
  <c r="DF14" i="33"/>
  <c r="DG14" i="33"/>
  <c r="CZ15" i="33"/>
  <c r="DA15" i="33"/>
  <c r="DB15" i="33"/>
  <c r="DC15" i="33"/>
  <c r="DD15" i="33"/>
  <c r="DE15" i="33"/>
  <c r="DF15" i="33"/>
  <c r="DG15" i="33"/>
  <c r="CZ16" i="33"/>
  <c r="DA16" i="33"/>
  <c r="DB16" i="33"/>
  <c r="DC16" i="33"/>
  <c r="DD16" i="33"/>
  <c r="DE16" i="33"/>
  <c r="DF16" i="33"/>
  <c r="DG16" i="33"/>
  <c r="CZ17" i="33"/>
  <c r="DA17" i="33"/>
  <c r="DB17" i="33"/>
  <c r="DC17" i="33"/>
  <c r="DD17" i="33"/>
  <c r="DE17" i="33"/>
  <c r="DF17" i="33"/>
  <c r="DG17" i="33"/>
  <c r="CZ18" i="33"/>
  <c r="DA18" i="33"/>
  <c r="DB18" i="33"/>
  <c r="DC18" i="33"/>
  <c r="DD18" i="33"/>
  <c r="DE18" i="33"/>
  <c r="DF18" i="33"/>
  <c r="CZ19" i="33"/>
  <c r="DA19" i="33"/>
  <c r="DB19" i="33"/>
  <c r="DC19" i="33"/>
  <c r="DD19" i="33"/>
  <c r="DE19" i="33"/>
  <c r="DF19" i="33"/>
  <c r="CZ20" i="33"/>
  <c r="DA20" i="33"/>
  <c r="DB20" i="33"/>
  <c r="DC20" i="33"/>
  <c r="DD20" i="33"/>
  <c r="DE20" i="33"/>
  <c r="DF20" i="33"/>
  <c r="CZ8" i="33"/>
  <c r="DA8" i="33"/>
  <c r="DB8" i="33"/>
  <c r="DC8" i="33"/>
  <c r="DD8" i="33"/>
  <c r="DE8" i="33"/>
  <c r="DF8" i="33"/>
  <c r="DG8" i="33"/>
  <c r="DH8" i="33"/>
  <c r="J9" i="50"/>
  <c r="K9" i="50"/>
  <c r="L9" i="50"/>
  <c r="M9" i="50"/>
  <c r="N9" i="50"/>
  <c r="O9" i="50"/>
  <c r="P9" i="50"/>
  <c r="Q9" i="50"/>
  <c r="R9" i="50"/>
  <c r="J10" i="50"/>
  <c r="K10" i="50"/>
  <c r="L10" i="50"/>
  <c r="M10" i="50"/>
  <c r="N10" i="50"/>
  <c r="O10" i="50"/>
  <c r="P10" i="50"/>
  <c r="Q10" i="50"/>
  <c r="R10" i="50"/>
  <c r="J11" i="50"/>
  <c r="K11" i="50"/>
  <c r="L11" i="50"/>
  <c r="M11" i="50"/>
  <c r="N11" i="50"/>
  <c r="O11" i="50"/>
  <c r="P11" i="50"/>
  <c r="Q11" i="50"/>
  <c r="R11" i="50"/>
  <c r="J12" i="50"/>
  <c r="K12" i="50"/>
  <c r="L12" i="50"/>
  <c r="M12" i="50"/>
  <c r="N12" i="50"/>
  <c r="O12" i="50"/>
  <c r="P12" i="50"/>
  <c r="Q12" i="50"/>
  <c r="R12" i="50"/>
  <c r="J13" i="50"/>
  <c r="K13" i="50"/>
  <c r="L13" i="50"/>
  <c r="M13" i="50"/>
  <c r="N13" i="50"/>
  <c r="O13" i="50"/>
  <c r="P13" i="50"/>
  <c r="Q13" i="50"/>
  <c r="J14" i="50"/>
  <c r="K14" i="50"/>
  <c r="L14" i="50"/>
  <c r="M14" i="50"/>
  <c r="N14" i="50"/>
  <c r="O14" i="50"/>
  <c r="P14" i="50"/>
  <c r="Q14" i="50"/>
  <c r="J15" i="50"/>
  <c r="K15" i="50"/>
  <c r="L15" i="50"/>
  <c r="M15" i="50"/>
  <c r="N15" i="50"/>
  <c r="O15" i="50"/>
  <c r="P15" i="50"/>
  <c r="Q15" i="50"/>
  <c r="J16" i="50"/>
  <c r="K16" i="50"/>
  <c r="L16" i="50"/>
  <c r="M16" i="50"/>
  <c r="N16" i="50"/>
  <c r="O16" i="50"/>
  <c r="P16" i="50"/>
  <c r="Q16" i="50"/>
  <c r="J17" i="50"/>
  <c r="K17" i="50"/>
  <c r="L17" i="50"/>
  <c r="M17" i="50"/>
  <c r="N17" i="50"/>
  <c r="O17" i="50"/>
  <c r="P17" i="50"/>
  <c r="Q17" i="50"/>
  <c r="J18" i="50"/>
  <c r="K18" i="50"/>
  <c r="L18" i="50"/>
  <c r="M18" i="50"/>
  <c r="N18" i="50"/>
  <c r="O18" i="50"/>
  <c r="P18" i="50"/>
  <c r="J19" i="50"/>
  <c r="K19" i="50"/>
  <c r="L19" i="50"/>
  <c r="M19" i="50"/>
  <c r="N19" i="50"/>
  <c r="O19" i="50"/>
  <c r="P19" i="50"/>
  <c r="J20" i="50"/>
  <c r="K20" i="50"/>
  <c r="L20" i="50"/>
  <c r="M20" i="50"/>
  <c r="N20" i="50"/>
  <c r="O20" i="50"/>
  <c r="P20" i="50"/>
  <c r="K8" i="50"/>
  <c r="N8" i="50"/>
  <c r="O8" i="50"/>
  <c r="P8" i="50"/>
  <c r="Q8" i="50"/>
  <c r="R8" i="50"/>
  <c r="DN62" i="18"/>
  <c r="DO62" i="18"/>
  <c r="DP62" i="18"/>
  <c r="DQ62" i="18"/>
  <c r="DR62" i="18"/>
  <c r="DS62" i="18"/>
  <c r="DT62" i="18"/>
  <c r="DN63" i="18"/>
  <c r="DO63" i="18"/>
  <c r="DP63" i="18"/>
  <c r="DQ63" i="18"/>
  <c r="DR63" i="18"/>
  <c r="DS63" i="18"/>
  <c r="DT63" i="18"/>
  <c r="DN64" i="18"/>
  <c r="DO64" i="18"/>
  <c r="DP64" i="18"/>
  <c r="DQ64" i="18"/>
  <c r="DR64" i="18"/>
  <c r="DS64" i="18"/>
  <c r="DT64" i="18"/>
  <c r="DN57" i="18"/>
  <c r="DO57" i="18"/>
  <c r="DP57" i="18"/>
  <c r="DQ57" i="18"/>
  <c r="DR57" i="18"/>
  <c r="DS57" i="18"/>
  <c r="DT57" i="18"/>
  <c r="DU57" i="18"/>
  <c r="DN58" i="18"/>
  <c r="DO58" i="18"/>
  <c r="DP58" i="18"/>
  <c r="DQ58" i="18"/>
  <c r="DR58" i="18"/>
  <c r="DS58" i="18"/>
  <c r="DT58" i="18"/>
  <c r="DU58" i="18"/>
  <c r="DN59" i="18"/>
  <c r="DO59" i="18"/>
  <c r="DP59" i="18"/>
  <c r="DQ59" i="18"/>
  <c r="DR59" i="18"/>
  <c r="DS59" i="18"/>
  <c r="DT59" i="18"/>
  <c r="DU59" i="18"/>
  <c r="DN60" i="18"/>
  <c r="DO60" i="18"/>
  <c r="DP60" i="18"/>
  <c r="DQ60" i="18"/>
  <c r="DR60" i="18"/>
  <c r="DS60" i="18"/>
  <c r="DT60" i="18"/>
  <c r="DU60" i="18"/>
  <c r="DN61" i="18"/>
  <c r="DO61" i="18"/>
  <c r="DP61" i="18"/>
  <c r="DQ61" i="18"/>
  <c r="DR61" i="18"/>
  <c r="DS61" i="18"/>
  <c r="DT61" i="18"/>
  <c r="DU61" i="18"/>
  <c r="DN53" i="18"/>
  <c r="DO53" i="18"/>
  <c r="DP53" i="18"/>
  <c r="DQ53" i="18"/>
  <c r="DR53" i="18"/>
  <c r="DS53" i="18"/>
  <c r="DT53" i="18"/>
  <c r="DU53" i="18"/>
  <c r="DV53" i="18"/>
  <c r="DN54" i="18"/>
  <c r="DO54" i="18"/>
  <c r="DP54" i="18"/>
  <c r="DQ54" i="18"/>
  <c r="DR54" i="18"/>
  <c r="DS54" i="18"/>
  <c r="DT54" i="18"/>
  <c r="DU54" i="18"/>
  <c r="DV54" i="18"/>
  <c r="DN55" i="18"/>
  <c r="DO55" i="18"/>
  <c r="DP55" i="18"/>
  <c r="DQ55" i="18"/>
  <c r="DR55" i="18"/>
  <c r="DS55" i="18"/>
  <c r="DT55" i="18"/>
  <c r="DU55" i="18"/>
  <c r="DV55" i="18"/>
  <c r="DN56" i="18"/>
  <c r="DO56" i="18"/>
  <c r="DP56" i="18"/>
  <c r="DQ56" i="18"/>
  <c r="DR56" i="18"/>
  <c r="DS56" i="18"/>
  <c r="DT56" i="18"/>
  <c r="DU56" i="18"/>
  <c r="DV56" i="18"/>
  <c r="DN52" i="18"/>
  <c r="DO52" i="18"/>
  <c r="DP52" i="18"/>
  <c r="DQ52" i="18"/>
  <c r="DR52" i="18"/>
  <c r="DS52" i="18"/>
  <c r="DT52" i="18"/>
  <c r="DU52" i="18"/>
  <c r="DV52" i="18"/>
  <c r="CY62" i="18"/>
  <c r="CZ62" i="18"/>
  <c r="DA62" i="18"/>
  <c r="DB62" i="18"/>
  <c r="DC62" i="18"/>
  <c r="DD62" i="18"/>
  <c r="DE62" i="18"/>
  <c r="CY63" i="18"/>
  <c r="CZ63" i="18"/>
  <c r="DA63" i="18"/>
  <c r="DB63" i="18"/>
  <c r="DC63" i="18"/>
  <c r="DD63" i="18"/>
  <c r="DE63" i="18"/>
  <c r="CY64" i="18"/>
  <c r="CZ64" i="18"/>
  <c r="DA64" i="18"/>
  <c r="DB64" i="18"/>
  <c r="DC64" i="18"/>
  <c r="DD64" i="18"/>
  <c r="DE64" i="18"/>
  <c r="CY57" i="18"/>
  <c r="CZ57" i="18"/>
  <c r="DA57" i="18"/>
  <c r="DB57" i="18"/>
  <c r="DC57" i="18"/>
  <c r="DD57" i="18"/>
  <c r="DE57" i="18"/>
  <c r="DF57" i="18"/>
  <c r="CY58" i="18"/>
  <c r="CZ58" i="18"/>
  <c r="DA58" i="18"/>
  <c r="DB58" i="18"/>
  <c r="DC58" i="18"/>
  <c r="DD58" i="18"/>
  <c r="DE58" i="18"/>
  <c r="DF58" i="18"/>
  <c r="CY59" i="18"/>
  <c r="CZ59" i="18"/>
  <c r="DA59" i="18"/>
  <c r="DB59" i="18"/>
  <c r="DC59" i="18"/>
  <c r="DD59" i="18"/>
  <c r="DE59" i="18"/>
  <c r="DF59" i="18"/>
  <c r="CY60" i="18"/>
  <c r="CZ60" i="18"/>
  <c r="DA60" i="18"/>
  <c r="DB60" i="18"/>
  <c r="DC60" i="18"/>
  <c r="DD60" i="18"/>
  <c r="DE60" i="18"/>
  <c r="DF60" i="18"/>
  <c r="CY61" i="18"/>
  <c r="CZ61" i="18"/>
  <c r="DA61" i="18"/>
  <c r="DB61" i="18"/>
  <c r="DC61" i="18"/>
  <c r="DD61" i="18"/>
  <c r="DE61" i="18"/>
  <c r="DF61" i="18"/>
  <c r="CY53" i="18"/>
  <c r="CZ53" i="18"/>
  <c r="DA53" i="18"/>
  <c r="DB53" i="18"/>
  <c r="DC53" i="18"/>
  <c r="DD53" i="18"/>
  <c r="DE53" i="18"/>
  <c r="DF53" i="18"/>
  <c r="DG53" i="18"/>
  <c r="CY54" i="18"/>
  <c r="CZ54" i="18"/>
  <c r="DA54" i="18"/>
  <c r="DB54" i="18"/>
  <c r="DC54" i="18"/>
  <c r="DD54" i="18"/>
  <c r="DE54" i="18"/>
  <c r="DF54" i="18"/>
  <c r="DG54" i="18"/>
  <c r="CY55" i="18"/>
  <c r="CZ55" i="18"/>
  <c r="DA55" i="18"/>
  <c r="DB55" i="18"/>
  <c r="DC55" i="18"/>
  <c r="DD55" i="18"/>
  <c r="DE55" i="18"/>
  <c r="DF55" i="18"/>
  <c r="DG55" i="18"/>
  <c r="CY56" i="18"/>
  <c r="CZ56" i="18"/>
  <c r="DA56" i="18"/>
  <c r="DB56" i="18"/>
  <c r="DC56" i="18"/>
  <c r="DD56" i="18"/>
  <c r="DE56" i="18"/>
  <c r="DF56" i="18"/>
  <c r="DG56" i="18"/>
  <c r="CY52" i="18"/>
  <c r="CZ52" i="18"/>
  <c r="DA52" i="18"/>
  <c r="DB52" i="18"/>
  <c r="DC52" i="18"/>
  <c r="DD52" i="18"/>
  <c r="DE52" i="18"/>
  <c r="DF52" i="18"/>
  <c r="DG52" i="18"/>
  <c r="J62" i="49"/>
  <c r="K62" i="49"/>
  <c r="L62" i="49"/>
  <c r="M62" i="49"/>
  <c r="N62" i="49"/>
  <c r="O62" i="49"/>
  <c r="P62" i="49"/>
  <c r="J63" i="49"/>
  <c r="K63" i="49"/>
  <c r="L63" i="49"/>
  <c r="M63" i="49"/>
  <c r="N63" i="49"/>
  <c r="O63" i="49"/>
  <c r="P63" i="49"/>
  <c r="J64" i="49"/>
  <c r="K64" i="49"/>
  <c r="L64" i="49"/>
  <c r="M64" i="49"/>
  <c r="N64" i="49"/>
  <c r="O64" i="49"/>
  <c r="P64" i="49"/>
  <c r="J57" i="49"/>
  <c r="K57" i="49"/>
  <c r="L57" i="49"/>
  <c r="M57" i="49"/>
  <c r="N57" i="49"/>
  <c r="O57" i="49"/>
  <c r="P57" i="49"/>
  <c r="Q57" i="49"/>
  <c r="J58" i="49"/>
  <c r="K58" i="49"/>
  <c r="L58" i="49"/>
  <c r="M58" i="49"/>
  <c r="N58" i="49"/>
  <c r="O58" i="49"/>
  <c r="P58" i="49"/>
  <c r="Q58" i="49"/>
  <c r="J59" i="49"/>
  <c r="K59" i="49"/>
  <c r="L59" i="49"/>
  <c r="M59" i="49"/>
  <c r="N59" i="49"/>
  <c r="O59" i="49"/>
  <c r="P59" i="49"/>
  <c r="Q59" i="49"/>
  <c r="J60" i="49"/>
  <c r="K60" i="49"/>
  <c r="L60" i="49"/>
  <c r="M60" i="49"/>
  <c r="N60" i="49"/>
  <c r="O60" i="49"/>
  <c r="P60" i="49"/>
  <c r="Q60" i="49"/>
  <c r="J61" i="49"/>
  <c r="K61" i="49"/>
  <c r="L61" i="49"/>
  <c r="M61" i="49"/>
  <c r="N61" i="49"/>
  <c r="O61" i="49"/>
  <c r="P61" i="49"/>
  <c r="Q61" i="49"/>
  <c r="J53" i="49"/>
  <c r="K53" i="49"/>
  <c r="L53" i="49"/>
  <c r="M53" i="49"/>
  <c r="N53" i="49"/>
  <c r="O53" i="49"/>
  <c r="P53" i="49"/>
  <c r="Q53" i="49"/>
  <c r="R53" i="49"/>
  <c r="J54" i="49"/>
  <c r="K54" i="49"/>
  <c r="L54" i="49"/>
  <c r="M54" i="49"/>
  <c r="N54" i="49"/>
  <c r="O54" i="49"/>
  <c r="P54" i="49"/>
  <c r="Q54" i="49"/>
  <c r="R54" i="49"/>
  <c r="J55" i="49"/>
  <c r="K55" i="49"/>
  <c r="L55" i="49"/>
  <c r="M55" i="49"/>
  <c r="N55" i="49"/>
  <c r="O55" i="49"/>
  <c r="P55" i="49"/>
  <c r="Q55" i="49"/>
  <c r="R55" i="49"/>
  <c r="J56" i="49"/>
  <c r="K56" i="49"/>
  <c r="L56" i="49"/>
  <c r="M56" i="49"/>
  <c r="N56" i="49"/>
  <c r="O56" i="49"/>
  <c r="P56" i="49"/>
  <c r="Q56" i="49"/>
  <c r="R56" i="49"/>
  <c r="K52" i="49"/>
  <c r="L52" i="49"/>
  <c r="M52" i="49"/>
  <c r="N52" i="49"/>
  <c r="O52" i="49"/>
  <c r="P52" i="49"/>
  <c r="Q52" i="49"/>
  <c r="R52" i="49"/>
  <c r="J52" i="49"/>
  <c r="AC10" i="50" l="1"/>
  <c r="AC12" i="50"/>
  <c r="AC14" i="50"/>
  <c r="AC8" i="50"/>
  <c r="AC13" i="50"/>
  <c r="AC9" i="50"/>
  <c r="AC11" i="50"/>
  <c r="AC53" i="49"/>
  <c r="AC60" i="49"/>
  <c r="AC59" i="49"/>
  <c r="AC58" i="49"/>
  <c r="AC57" i="49"/>
  <c r="AC62" i="49"/>
  <c r="AC54" i="49"/>
  <c r="AC64" i="49"/>
  <c r="AC52" i="49"/>
  <c r="AC61" i="49"/>
  <c r="AC56" i="49"/>
  <c r="AC55" i="49"/>
  <c r="AC63" i="49"/>
  <c r="J40" i="49"/>
  <c r="K40" i="49"/>
  <c r="L40" i="49"/>
  <c r="M40" i="49"/>
  <c r="N40" i="49"/>
  <c r="O40" i="49"/>
  <c r="P40" i="49"/>
  <c r="J41" i="49"/>
  <c r="K41" i="49"/>
  <c r="L41" i="49"/>
  <c r="M41" i="49"/>
  <c r="N41" i="49"/>
  <c r="O41" i="49"/>
  <c r="P41" i="49"/>
  <c r="J42" i="49"/>
  <c r="K42" i="49"/>
  <c r="L42" i="49"/>
  <c r="M42" i="49"/>
  <c r="N42" i="49"/>
  <c r="O42" i="49"/>
  <c r="P42" i="49"/>
  <c r="J39" i="49"/>
  <c r="K39" i="49"/>
  <c r="L39" i="49"/>
  <c r="M39" i="49"/>
  <c r="N39" i="49"/>
  <c r="O39" i="49"/>
  <c r="P39" i="49"/>
  <c r="Q39" i="49"/>
  <c r="J35" i="49"/>
  <c r="K35" i="49"/>
  <c r="L35" i="49"/>
  <c r="M35" i="49"/>
  <c r="N35" i="49"/>
  <c r="O35" i="49"/>
  <c r="P35" i="49"/>
  <c r="Q35" i="49"/>
  <c r="J36" i="49"/>
  <c r="K36" i="49"/>
  <c r="L36" i="49"/>
  <c r="M36" i="49"/>
  <c r="N36" i="49"/>
  <c r="O36" i="49"/>
  <c r="P36" i="49"/>
  <c r="Q36" i="49"/>
  <c r="J37" i="49"/>
  <c r="K37" i="49"/>
  <c r="L37" i="49"/>
  <c r="M37" i="49"/>
  <c r="N37" i="49"/>
  <c r="O37" i="49"/>
  <c r="P37" i="49"/>
  <c r="Q37" i="49"/>
  <c r="J38" i="49"/>
  <c r="K38" i="49"/>
  <c r="L38" i="49"/>
  <c r="M38" i="49"/>
  <c r="N38" i="49"/>
  <c r="O38" i="49"/>
  <c r="P38" i="49"/>
  <c r="Q38" i="49"/>
  <c r="J31" i="49"/>
  <c r="K31" i="49"/>
  <c r="L31" i="49"/>
  <c r="M31" i="49"/>
  <c r="N31" i="49"/>
  <c r="O31" i="49"/>
  <c r="P31" i="49"/>
  <c r="Q31" i="49"/>
  <c r="R31" i="49"/>
  <c r="J32" i="49"/>
  <c r="K32" i="49"/>
  <c r="L32" i="49"/>
  <c r="M32" i="49"/>
  <c r="N32" i="49"/>
  <c r="O32" i="49"/>
  <c r="P32" i="49"/>
  <c r="Q32" i="49"/>
  <c r="R32" i="49"/>
  <c r="J33" i="49"/>
  <c r="K33" i="49"/>
  <c r="L33" i="49"/>
  <c r="M33" i="49"/>
  <c r="N33" i="49"/>
  <c r="O33" i="49"/>
  <c r="P33" i="49"/>
  <c r="Q33" i="49"/>
  <c r="R33" i="49"/>
  <c r="J34" i="49"/>
  <c r="K34" i="49"/>
  <c r="L34" i="49"/>
  <c r="M34" i="49"/>
  <c r="N34" i="49"/>
  <c r="O34" i="49"/>
  <c r="P34" i="49"/>
  <c r="Q34" i="49"/>
  <c r="R34" i="49"/>
  <c r="K30" i="49"/>
  <c r="L30" i="49"/>
  <c r="M30" i="49"/>
  <c r="N30" i="49"/>
  <c r="O30" i="49"/>
  <c r="P30" i="49"/>
  <c r="Q30" i="49"/>
  <c r="R30" i="49"/>
  <c r="J30" i="49"/>
  <c r="R4" i="18"/>
  <c r="U4" i="49"/>
  <c r="BV48" i="49"/>
  <c r="BV26" i="49"/>
  <c r="BV4" i="49"/>
  <c r="BF4" i="49"/>
  <c r="BF26" i="49"/>
  <c r="BF48" i="49"/>
  <c r="AP48" i="49"/>
  <c r="AP26" i="49"/>
  <c r="AP4" i="49"/>
  <c r="AC32" i="49" l="1"/>
  <c r="AC42" i="49"/>
  <c r="AC30" i="49"/>
  <c r="AC31" i="49"/>
  <c r="AC38" i="49"/>
  <c r="AC37" i="49"/>
  <c r="AC36" i="49"/>
  <c r="AC35" i="49"/>
  <c r="AC39" i="49"/>
  <c r="AC33" i="49"/>
  <c r="AC41" i="49"/>
  <c r="AC34" i="49"/>
  <c r="AC40" i="49"/>
  <c r="AA53" i="18"/>
  <c r="AB53" i="18"/>
  <c r="AA54" i="18"/>
  <c r="AB54" i="18"/>
  <c r="AA55" i="18"/>
  <c r="AB55" i="18"/>
  <c r="AA56" i="18"/>
  <c r="AB56" i="18"/>
  <c r="AA57" i="18"/>
  <c r="AB57" i="18"/>
  <c r="AA58" i="18"/>
  <c r="AB58" i="18"/>
  <c r="AA59" i="18"/>
  <c r="AB59" i="18"/>
  <c r="AA60" i="18"/>
  <c r="AB60" i="18"/>
  <c r="AA61" i="18"/>
  <c r="AB61" i="18"/>
  <c r="AA62" i="18"/>
  <c r="AB62" i="18"/>
  <c r="AA63" i="18"/>
  <c r="AB63" i="18"/>
  <c r="AA64" i="18"/>
  <c r="AB64" i="18"/>
  <c r="AB52" i="18"/>
  <c r="AA52" i="18"/>
  <c r="W53" i="18"/>
  <c r="X53" i="18"/>
  <c r="W54" i="18"/>
  <c r="Z54" i="18" s="1"/>
  <c r="X54" i="18"/>
  <c r="W55" i="18"/>
  <c r="X55" i="18"/>
  <c r="W56" i="18"/>
  <c r="Z56" i="18" s="1"/>
  <c r="X56" i="18"/>
  <c r="W57" i="18"/>
  <c r="X57" i="18"/>
  <c r="W58" i="18"/>
  <c r="Z58" i="18" s="1"/>
  <c r="X58" i="18"/>
  <c r="W59" i="18"/>
  <c r="X59" i="18"/>
  <c r="W60" i="18"/>
  <c r="Z60" i="18" s="1"/>
  <c r="X60" i="18"/>
  <c r="W61" i="18"/>
  <c r="X61" i="18"/>
  <c r="W62" i="18"/>
  <c r="Z62" i="18" s="1"/>
  <c r="X62" i="18"/>
  <c r="W63" i="18"/>
  <c r="X63" i="18"/>
  <c r="W64" i="18"/>
  <c r="Z64" i="18" s="1"/>
  <c r="X64" i="18"/>
  <c r="X52" i="18"/>
  <c r="W52" i="18"/>
  <c r="AA31" i="18"/>
  <c r="AB31" i="18"/>
  <c r="AA32" i="18"/>
  <c r="AB32" i="18"/>
  <c r="AA33" i="18"/>
  <c r="AB33" i="18"/>
  <c r="AA34" i="18"/>
  <c r="AB34" i="18"/>
  <c r="AA35" i="18"/>
  <c r="AB35" i="18"/>
  <c r="AA36" i="18"/>
  <c r="AB36" i="18"/>
  <c r="AA37" i="18"/>
  <c r="AB37" i="18"/>
  <c r="AA38" i="18"/>
  <c r="AB38" i="18"/>
  <c r="AA39" i="18"/>
  <c r="AB39" i="18"/>
  <c r="AA40" i="18"/>
  <c r="AB40" i="18"/>
  <c r="AA41" i="18"/>
  <c r="AB41" i="18"/>
  <c r="AA42" i="18"/>
  <c r="AB42" i="18"/>
  <c r="AB30" i="18"/>
  <c r="AA30" i="18"/>
  <c r="W31" i="18"/>
  <c r="X31" i="18"/>
  <c r="W32" i="18"/>
  <c r="Z32" i="18" s="1"/>
  <c r="X32" i="18"/>
  <c r="W33" i="18"/>
  <c r="X33" i="18"/>
  <c r="W34" i="18"/>
  <c r="Z34" i="18" s="1"/>
  <c r="X34" i="18"/>
  <c r="W35" i="18"/>
  <c r="X35" i="18"/>
  <c r="W36" i="18"/>
  <c r="Z36" i="18" s="1"/>
  <c r="X36" i="18"/>
  <c r="W37" i="18"/>
  <c r="X37" i="18"/>
  <c r="W38" i="18"/>
  <c r="Z38" i="18" s="1"/>
  <c r="X38" i="18"/>
  <c r="W39" i="18"/>
  <c r="X39" i="18"/>
  <c r="W40" i="18"/>
  <c r="Z40" i="18" s="1"/>
  <c r="X40" i="18"/>
  <c r="W41" i="18"/>
  <c r="X41" i="18"/>
  <c r="W42" i="18"/>
  <c r="Z42" i="18" s="1"/>
  <c r="X42" i="18"/>
  <c r="X30" i="18"/>
  <c r="W30" i="18"/>
  <c r="AA9" i="18"/>
  <c r="AB9" i="18"/>
  <c r="AA10" i="18"/>
  <c r="AB10" i="18"/>
  <c r="AA11" i="18"/>
  <c r="AB11" i="18"/>
  <c r="AA12" i="18"/>
  <c r="AB12" i="18"/>
  <c r="AA13" i="18"/>
  <c r="AB13" i="18"/>
  <c r="AA14" i="18"/>
  <c r="AB14" i="18"/>
  <c r="AA15" i="18"/>
  <c r="AB15" i="18"/>
  <c r="AA16" i="18"/>
  <c r="AB16" i="18"/>
  <c r="AA17" i="18"/>
  <c r="AB17" i="18"/>
  <c r="AA18" i="18"/>
  <c r="AB18" i="18"/>
  <c r="AA19" i="18"/>
  <c r="AB19" i="18"/>
  <c r="AA20" i="18"/>
  <c r="AB20" i="18"/>
  <c r="AB8" i="18"/>
  <c r="AA8" i="18"/>
  <c r="W9" i="18"/>
  <c r="X9" i="18"/>
  <c r="W10" i="18"/>
  <c r="Z10" i="18" s="1"/>
  <c r="X10" i="18"/>
  <c r="W11" i="18"/>
  <c r="X11" i="18"/>
  <c r="W12" i="18"/>
  <c r="Z12" i="18" s="1"/>
  <c r="X12" i="18"/>
  <c r="W13" i="18"/>
  <c r="X13" i="18"/>
  <c r="W14" i="18"/>
  <c r="Z14" i="18" s="1"/>
  <c r="X14" i="18"/>
  <c r="W15" i="18"/>
  <c r="X15" i="18"/>
  <c r="W16" i="18"/>
  <c r="Z16" i="18" s="1"/>
  <c r="X16" i="18"/>
  <c r="W17" i="18"/>
  <c r="X17" i="18"/>
  <c r="W18" i="18"/>
  <c r="Z18" i="18" s="1"/>
  <c r="X18" i="18"/>
  <c r="W19" i="18"/>
  <c r="X19" i="18"/>
  <c r="W20" i="18"/>
  <c r="Z20" i="18" s="1"/>
  <c r="X20" i="18"/>
  <c r="X8" i="18"/>
  <c r="W8" i="18"/>
  <c r="AB9" i="33"/>
  <c r="AC9" i="33"/>
  <c r="AB10" i="33"/>
  <c r="AC10" i="33"/>
  <c r="AB11" i="33"/>
  <c r="AC11" i="33"/>
  <c r="AB12" i="33"/>
  <c r="AC12" i="33"/>
  <c r="AB13" i="33"/>
  <c r="AC13" i="33"/>
  <c r="AB14" i="33"/>
  <c r="AC14" i="33"/>
  <c r="AB15" i="33"/>
  <c r="AC15" i="33"/>
  <c r="AB16" i="33"/>
  <c r="AC16" i="33"/>
  <c r="AB17" i="33"/>
  <c r="AC17" i="33"/>
  <c r="AB18" i="33"/>
  <c r="AC18" i="33"/>
  <c r="AB19" i="33"/>
  <c r="AC19" i="33"/>
  <c r="AB20" i="33"/>
  <c r="AC20" i="33"/>
  <c r="AC8" i="33"/>
  <c r="AB8" i="33"/>
  <c r="X9" i="33"/>
  <c r="Y9" i="33"/>
  <c r="X10" i="33"/>
  <c r="AA10" i="33" s="1"/>
  <c r="Y10" i="33"/>
  <c r="X11" i="33"/>
  <c r="Y11" i="33"/>
  <c r="X12" i="33"/>
  <c r="AA12" i="33" s="1"/>
  <c r="Y12" i="33"/>
  <c r="X13" i="33"/>
  <c r="Y13" i="33"/>
  <c r="X14" i="33"/>
  <c r="AA14" i="33" s="1"/>
  <c r="Y14" i="33"/>
  <c r="X15" i="33"/>
  <c r="Y15" i="33"/>
  <c r="X16" i="33"/>
  <c r="AA16" i="33" s="1"/>
  <c r="Y16" i="33"/>
  <c r="X17" i="33"/>
  <c r="Y17" i="33"/>
  <c r="X18" i="33"/>
  <c r="AA18" i="33" s="1"/>
  <c r="Y18" i="33"/>
  <c r="X19" i="33"/>
  <c r="Y19" i="33"/>
  <c r="X20" i="33"/>
  <c r="AA20" i="33" s="1"/>
  <c r="Y20" i="33"/>
  <c r="Y8" i="33"/>
  <c r="X8" i="33"/>
  <c r="AB31" i="33"/>
  <c r="AC31" i="33"/>
  <c r="AB32" i="33"/>
  <c r="AC32" i="33"/>
  <c r="AB33" i="33"/>
  <c r="AC33" i="33"/>
  <c r="AB34" i="33"/>
  <c r="AC34" i="33"/>
  <c r="AB35" i="33"/>
  <c r="AC35" i="33"/>
  <c r="AB36" i="33"/>
  <c r="AC36" i="33"/>
  <c r="AB37" i="33"/>
  <c r="AC37" i="33"/>
  <c r="AB38" i="33"/>
  <c r="AC38" i="33"/>
  <c r="AB39" i="33"/>
  <c r="AC39" i="33"/>
  <c r="AB40" i="33"/>
  <c r="AC40" i="33"/>
  <c r="AB41" i="33"/>
  <c r="AC41" i="33"/>
  <c r="AB42" i="33"/>
  <c r="AC42" i="33"/>
  <c r="AC30" i="33"/>
  <c r="AB30" i="33"/>
  <c r="AB53" i="33"/>
  <c r="AC53" i="33"/>
  <c r="AB54" i="33"/>
  <c r="AC54" i="33"/>
  <c r="AB55" i="33"/>
  <c r="AC55" i="33"/>
  <c r="AB56" i="33"/>
  <c r="AC56" i="33"/>
  <c r="AB57" i="33"/>
  <c r="AC57" i="33"/>
  <c r="AB58" i="33"/>
  <c r="AC58" i="33"/>
  <c r="AB59" i="33"/>
  <c r="AC59" i="33"/>
  <c r="AB60" i="33"/>
  <c r="AC60" i="33"/>
  <c r="AB61" i="33"/>
  <c r="AC61" i="33"/>
  <c r="AB62" i="33"/>
  <c r="AC62" i="33"/>
  <c r="AB63" i="33"/>
  <c r="AC63" i="33"/>
  <c r="AB64" i="33"/>
  <c r="AC64" i="33"/>
  <c r="AC52" i="33"/>
  <c r="AB52" i="33"/>
  <c r="X31" i="33"/>
  <c r="AA31" i="33" s="1"/>
  <c r="Y31" i="33"/>
  <c r="X32" i="33"/>
  <c r="Y32" i="33"/>
  <c r="X33" i="33"/>
  <c r="AA33" i="33" s="1"/>
  <c r="Y33" i="33"/>
  <c r="X34" i="33"/>
  <c r="Y34" i="33"/>
  <c r="X35" i="33"/>
  <c r="AA35" i="33" s="1"/>
  <c r="Y35" i="33"/>
  <c r="X36" i="33"/>
  <c r="Y36" i="33"/>
  <c r="X37" i="33"/>
  <c r="AA37" i="33" s="1"/>
  <c r="Y37" i="33"/>
  <c r="X38" i="33"/>
  <c r="Y38" i="33"/>
  <c r="X39" i="33"/>
  <c r="AA39" i="33" s="1"/>
  <c r="Y39" i="33"/>
  <c r="X40" i="33"/>
  <c r="Y40" i="33"/>
  <c r="X41" i="33"/>
  <c r="AA41" i="33" s="1"/>
  <c r="Y41" i="33"/>
  <c r="X42" i="33"/>
  <c r="Y42" i="33"/>
  <c r="Y30" i="33"/>
  <c r="X30" i="33"/>
  <c r="Y52" i="33"/>
  <c r="Y53" i="33"/>
  <c r="Y54" i="33"/>
  <c r="Y55" i="33"/>
  <c r="Y56" i="33"/>
  <c r="Y57" i="33"/>
  <c r="Y58" i="33"/>
  <c r="Y59" i="33"/>
  <c r="Y60" i="33"/>
  <c r="Y61" i="33"/>
  <c r="Y62" i="33"/>
  <c r="Y63" i="33"/>
  <c r="Y64" i="33"/>
  <c r="X53" i="33"/>
  <c r="X54" i="33"/>
  <c r="X55" i="33"/>
  <c r="X56" i="33"/>
  <c r="X57" i="33"/>
  <c r="X58" i="33"/>
  <c r="X59" i="33"/>
  <c r="X60" i="33"/>
  <c r="X61" i="33"/>
  <c r="X62" i="33"/>
  <c r="X63" i="33"/>
  <c r="X64" i="33"/>
  <c r="X52" i="33"/>
  <c r="AA52" i="33" l="1"/>
  <c r="AA8" i="33"/>
  <c r="Z8" i="18"/>
  <c r="Z30" i="18"/>
  <c r="Z52" i="18"/>
  <c r="AA57" i="33"/>
  <c r="AA58" i="33"/>
  <c r="AA63" i="33"/>
  <c r="AA59" i="33"/>
  <c r="AA55" i="33"/>
  <c r="AA30" i="33"/>
  <c r="AA61" i="33"/>
  <c r="AA53" i="33"/>
  <c r="AA62" i="33"/>
  <c r="AA54" i="33"/>
  <c r="AA64" i="33"/>
  <c r="AA60" i="33"/>
  <c r="AA56" i="33"/>
  <c r="AA42" i="33"/>
  <c r="AA40" i="33"/>
  <c r="AA38" i="33"/>
  <c r="AA36" i="33"/>
  <c r="AA34" i="33"/>
  <c r="AA32" i="33"/>
  <c r="AA19" i="33"/>
  <c r="AA17" i="33"/>
  <c r="AA15" i="33"/>
  <c r="AA13" i="33"/>
  <c r="AA11" i="33"/>
  <c r="AA9" i="33"/>
  <c r="Z19" i="18"/>
  <c r="Z17" i="18"/>
  <c r="Z15" i="18"/>
  <c r="Z13" i="18"/>
  <c r="Z11" i="18"/>
  <c r="Z9" i="18"/>
  <c r="Z41" i="18"/>
  <c r="Z39" i="18"/>
  <c r="Z37" i="18"/>
  <c r="Z35" i="18"/>
  <c r="Z33" i="18"/>
  <c r="Z31" i="18"/>
  <c r="Z63" i="18"/>
  <c r="Z61" i="18"/>
  <c r="Z59" i="18"/>
  <c r="Z57" i="18"/>
  <c r="Z55" i="18"/>
  <c r="Z53" i="18"/>
  <c r="DO62" i="33"/>
  <c r="DP62" i="33"/>
  <c r="DQ62" i="33"/>
  <c r="DR62" i="33"/>
  <c r="DS62" i="33"/>
  <c r="DT62" i="33"/>
  <c r="DU62" i="33"/>
  <c r="DO63" i="33"/>
  <c r="DP63" i="33"/>
  <c r="DQ63" i="33"/>
  <c r="DR63" i="33"/>
  <c r="DS63" i="33"/>
  <c r="DT63" i="33"/>
  <c r="DU63" i="33"/>
  <c r="DO64" i="33"/>
  <c r="DP64" i="33"/>
  <c r="DQ64" i="33"/>
  <c r="DR64" i="33"/>
  <c r="DS64" i="33"/>
  <c r="DT64" i="33"/>
  <c r="DU64" i="33"/>
  <c r="DO57" i="33"/>
  <c r="DP57" i="33"/>
  <c r="DQ57" i="33"/>
  <c r="DR57" i="33"/>
  <c r="DS57" i="33"/>
  <c r="DT57" i="33"/>
  <c r="DU57" i="33"/>
  <c r="DV57" i="33"/>
  <c r="DO58" i="33"/>
  <c r="DP58" i="33"/>
  <c r="DQ58" i="33"/>
  <c r="DR58" i="33"/>
  <c r="DS58" i="33"/>
  <c r="DT58" i="33"/>
  <c r="DU58" i="33"/>
  <c r="DV58" i="33"/>
  <c r="DO59" i="33"/>
  <c r="DP59" i="33"/>
  <c r="DQ59" i="33"/>
  <c r="DR59" i="33"/>
  <c r="DS59" i="33"/>
  <c r="DT59" i="33"/>
  <c r="DU59" i="33"/>
  <c r="DV59" i="33"/>
  <c r="DO60" i="33"/>
  <c r="DP60" i="33"/>
  <c r="DQ60" i="33"/>
  <c r="DR60" i="33"/>
  <c r="DS60" i="33"/>
  <c r="DT60" i="33"/>
  <c r="DU60" i="33"/>
  <c r="DV60" i="33"/>
  <c r="DO61" i="33"/>
  <c r="DP61" i="33"/>
  <c r="DQ61" i="33"/>
  <c r="DR61" i="33"/>
  <c r="DS61" i="33"/>
  <c r="DT61" i="33"/>
  <c r="DU61" i="33"/>
  <c r="DV61" i="33"/>
  <c r="DO53" i="33"/>
  <c r="DP53" i="33"/>
  <c r="DQ53" i="33"/>
  <c r="DR53" i="33"/>
  <c r="DS53" i="33"/>
  <c r="DT53" i="33"/>
  <c r="DU53" i="33"/>
  <c r="DV53" i="33"/>
  <c r="DW53" i="33"/>
  <c r="DO54" i="33"/>
  <c r="DP54" i="33"/>
  <c r="DQ54" i="33"/>
  <c r="DR54" i="33"/>
  <c r="DS54" i="33"/>
  <c r="DT54" i="33"/>
  <c r="DU54" i="33"/>
  <c r="DV54" i="33"/>
  <c r="DW54" i="33"/>
  <c r="DO55" i="33"/>
  <c r="DP55" i="33"/>
  <c r="DQ55" i="33"/>
  <c r="DR55" i="33"/>
  <c r="DS55" i="33"/>
  <c r="DT55" i="33"/>
  <c r="DU55" i="33"/>
  <c r="DV55" i="33"/>
  <c r="DW55" i="33"/>
  <c r="DO56" i="33"/>
  <c r="DP56" i="33"/>
  <c r="DQ56" i="33"/>
  <c r="DR56" i="33"/>
  <c r="DS56" i="33"/>
  <c r="DT56" i="33"/>
  <c r="DU56" i="33"/>
  <c r="DV56" i="33"/>
  <c r="DW56" i="33"/>
  <c r="DO52" i="33"/>
  <c r="DP52" i="33"/>
  <c r="DQ52" i="33"/>
  <c r="DR52" i="33"/>
  <c r="DS52" i="33"/>
  <c r="DT52" i="33"/>
  <c r="DU52" i="33"/>
  <c r="DV52" i="33"/>
  <c r="DW52" i="33"/>
  <c r="CZ62" i="33"/>
  <c r="DA62" i="33"/>
  <c r="DB62" i="33"/>
  <c r="DC62" i="33"/>
  <c r="DD62" i="33"/>
  <c r="DE62" i="33"/>
  <c r="DF62" i="33"/>
  <c r="CZ63" i="33"/>
  <c r="DA63" i="33"/>
  <c r="DB63" i="33"/>
  <c r="DC63" i="33"/>
  <c r="DD63" i="33"/>
  <c r="DE63" i="33"/>
  <c r="DF63" i="33"/>
  <c r="CZ64" i="33"/>
  <c r="DA64" i="33"/>
  <c r="DB64" i="33"/>
  <c r="DC64" i="33"/>
  <c r="DD64" i="33"/>
  <c r="DE64" i="33"/>
  <c r="DF64" i="33"/>
  <c r="CZ57" i="33"/>
  <c r="DA57" i="33"/>
  <c r="DB57" i="33"/>
  <c r="DC57" i="33"/>
  <c r="DD57" i="33"/>
  <c r="DE57" i="33"/>
  <c r="DF57" i="33"/>
  <c r="DG57" i="33"/>
  <c r="CZ58" i="33"/>
  <c r="DA58" i="33"/>
  <c r="DB58" i="33"/>
  <c r="DC58" i="33"/>
  <c r="DD58" i="33"/>
  <c r="DE58" i="33"/>
  <c r="DF58" i="33"/>
  <c r="DG58" i="33"/>
  <c r="CZ59" i="33"/>
  <c r="DA59" i="33"/>
  <c r="DB59" i="33"/>
  <c r="DC59" i="33"/>
  <c r="DD59" i="33"/>
  <c r="DE59" i="33"/>
  <c r="DF59" i="33"/>
  <c r="DG59" i="33"/>
  <c r="CZ60" i="33"/>
  <c r="DA60" i="33"/>
  <c r="DB60" i="33"/>
  <c r="DC60" i="33"/>
  <c r="DD60" i="33"/>
  <c r="DE60" i="33"/>
  <c r="DF60" i="33"/>
  <c r="DG60" i="33"/>
  <c r="CZ61" i="33"/>
  <c r="DA61" i="33"/>
  <c r="DB61" i="33"/>
  <c r="DC61" i="33"/>
  <c r="DD61" i="33"/>
  <c r="DE61" i="33"/>
  <c r="DF61" i="33"/>
  <c r="DG61" i="33"/>
  <c r="CZ53" i="33"/>
  <c r="DA53" i="33"/>
  <c r="DB53" i="33"/>
  <c r="DC53" i="33"/>
  <c r="DD53" i="33"/>
  <c r="DE53" i="33"/>
  <c r="DF53" i="33"/>
  <c r="DG53" i="33"/>
  <c r="DH53" i="33"/>
  <c r="CZ54" i="33"/>
  <c r="DA54" i="33"/>
  <c r="DB54" i="33"/>
  <c r="DC54" i="33"/>
  <c r="DD54" i="33"/>
  <c r="DE54" i="33"/>
  <c r="DF54" i="33"/>
  <c r="DG54" i="33"/>
  <c r="DH54" i="33"/>
  <c r="CZ55" i="33"/>
  <c r="DA55" i="33"/>
  <c r="DB55" i="33"/>
  <c r="DC55" i="33"/>
  <c r="DD55" i="33"/>
  <c r="DE55" i="33"/>
  <c r="DF55" i="33"/>
  <c r="DG55" i="33"/>
  <c r="DH55" i="33"/>
  <c r="CZ56" i="33"/>
  <c r="DA56" i="33"/>
  <c r="DB56" i="33"/>
  <c r="DC56" i="33"/>
  <c r="DD56" i="33"/>
  <c r="DE56" i="33"/>
  <c r="DF56" i="33"/>
  <c r="DG56" i="33"/>
  <c r="DH56" i="33"/>
  <c r="CZ52" i="33"/>
  <c r="DA52" i="33"/>
  <c r="DB52" i="33"/>
  <c r="DC52" i="33"/>
  <c r="DD52" i="33"/>
  <c r="DE52" i="33"/>
  <c r="DF52" i="33"/>
  <c r="DG52" i="33"/>
  <c r="DH52" i="33"/>
  <c r="CH65" i="33"/>
  <c r="BS65" i="33"/>
  <c r="BD65" i="33"/>
  <c r="AO65" i="33"/>
  <c r="CH64" i="33"/>
  <c r="BS64" i="33"/>
  <c r="BD64" i="33"/>
  <c r="AO64" i="33"/>
  <c r="CH63" i="33"/>
  <c r="BS63" i="33"/>
  <c r="BD63" i="33"/>
  <c r="AO63" i="33"/>
  <c r="CH62" i="33"/>
  <c r="BS62" i="33"/>
  <c r="BD62" i="33"/>
  <c r="AO62" i="33"/>
  <c r="CH61" i="33"/>
  <c r="BS61" i="33"/>
  <c r="BD61" i="33"/>
  <c r="AO61" i="33"/>
  <c r="CH60" i="33"/>
  <c r="BS60" i="33"/>
  <c r="BD60" i="33"/>
  <c r="AO60" i="33"/>
  <c r="CH59" i="33"/>
  <c r="BS59" i="33"/>
  <c r="BD59" i="33"/>
  <c r="AO59" i="33"/>
  <c r="CH58" i="33"/>
  <c r="BS58" i="33"/>
  <c r="BD58" i="33"/>
  <c r="AO58" i="33"/>
  <c r="CH57" i="33"/>
  <c r="BS57" i="33"/>
  <c r="BD57" i="33"/>
  <c r="AO57" i="33"/>
  <c r="CH56" i="33"/>
  <c r="BS56" i="33"/>
  <c r="BD56" i="33"/>
  <c r="AO56" i="33"/>
  <c r="CH55" i="33"/>
  <c r="BS55" i="33"/>
  <c r="BD55" i="33"/>
  <c r="AO55" i="33"/>
  <c r="CH54" i="33"/>
  <c r="BS54" i="33"/>
  <c r="BD54" i="33"/>
  <c r="AO54" i="33"/>
  <c r="CH53" i="33"/>
  <c r="BS53" i="33"/>
  <c r="BD53" i="33"/>
  <c r="AO53" i="33"/>
  <c r="CH52" i="33"/>
  <c r="BS52" i="33"/>
  <c r="BD52" i="33"/>
  <c r="AO52" i="33"/>
  <c r="CH51" i="33"/>
  <c r="BS51" i="33"/>
  <c r="BD51" i="33"/>
  <c r="AO51" i="33"/>
  <c r="CG48" i="33"/>
  <c r="BR48" i="33"/>
  <c r="BC48" i="33"/>
  <c r="AN48" i="33"/>
  <c r="CH43" i="33"/>
  <c r="BS43" i="33"/>
  <c r="BD43" i="33"/>
  <c r="AO43" i="33"/>
  <c r="CH42" i="33"/>
  <c r="BS42" i="33"/>
  <c r="BD42" i="33"/>
  <c r="AO42" i="33"/>
  <c r="CH41" i="33"/>
  <c r="BS41" i="33"/>
  <c r="BD41" i="33"/>
  <c r="AO41" i="33"/>
  <c r="CH40" i="33"/>
  <c r="BS40" i="33"/>
  <c r="BD40" i="33"/>
  <c r="AO40" i="33"/>
  <c r="CH39" i="33"/>
  <c r="BS39" i="33"/>
  <c r="BD39" i="33"/>
  <c r="AO39" i="33"/>
  <c r="CH38" i="33"/>
  <c r="BS38" i="33"/>
  <c r="BD38" i="33"/>
  <c r="AO38" i="33"/>
  <c r="CH37" i="33"/>
  <c r="BS37" i="33"/>
  <c r="BD37" i="33"/>
  <c r="AO37" i="33"/>
  <c r="CH36" i="33"/>
  <c r="BS36" i="33"/>
  <c r="BD36" i="33"/>
  <c r="AO36" i="33"/>
  <c r="CH35" i="33"/>
  <c r="BS35" i="33"/>
  <c r="BD35" i="33"/>
  <c r="AO35" i="33"/>
  <c r="CH34" i="33"/>
  <c r="BS34" i="33"/>
  <c r="BD34" i="33"/>
  <c r="AO34" i="33"/>
  <c r="CH33" i="33"/>
  <c r="BS33" i="33"/>
  <c r="BD33" i="33"/>
  <c r="AO33" i="33"/>
  <c r="CH32" i="33"/>
  <c r="BS32" i="33"/>
  <c r="BD32" i="33"/>
  <c r="AO32" i="33"/>
  <c r="CH31" i="33"/>
  <c r="BS31" i="33"/>
  <c r="BD31" i="33"/>
  <c r="AO31" i="33"/>
  <c r="CH30" i="33"/>
  <c r="BS30" i="33"/>
  <c r="BD30" i="33"/>
  <c r="AO30" i="33"/>
  <c r="CH29" i="33"/>
  <c r="BS29" i="33"/>
  <c r="BD29" i="33"/>
  <c r="AO29" i="33"/>
  <c r="CG26" i="33"/>
  <c r="BR26" i="33"/>
  <c r="BC26" i="33"/>
  <c r="AN26" i="33"/>
  <c r="CH21" i="33"/>
  <c r="BS21" i="33"/>
  <c r="BD21" i="33"/>
  <c r="AO21" i="33"/>
  <c r="CH20" i="33"/>
  <c r="BS20" i="33"/>
  <c r="BD20" i="33"/>
  <c r="AO20" i="33"/>
  <c r="CH19" i="33"/>
  <c r="BS19" i="33"/>
  <c r="BD19" i="33"/>
  <c r="AO19" i="33"/>
  <c r="CH18" i="33"/>
  <c r="BS18" i="33"/>
  <c r="BD18" i="33"/>
  <c r="AO18" i="33"/>
  <c r="CH17" i="33"/>
  <c r="BS17" i="33"/>
  <c r="BD17" i="33"/>
  <c r="AO17" i="33"/>
  <c r="CH16" i="33"/>
  <c r="BS16" i="33"/>
  <c r="BD16" i="33"/>
  <c r="AO16" i="33"/>
  <c r="CH15" i="33"/>
  <c r="BS15" i="33"/>
  <c r="BD15" i="33"/>
  <c r="AO15" i="33"/>
  <c r="CH14" i="33"/>
  <c r="BS14" i="33"/>
  <c r="BD14" i="33"/>
  <c r="AO14" i="33"/>
  <c r="CH13" i="33"/>
  <c r="BS13" i="33"/>
  <c r="BD13" i="33"/>
  <c r="AO13" i="33"/>
  <c r="CH12" i="33"/>
  <c r="BS12" i="33"/>
  <c r="BD12" i="33"/>
  <c r="AO12" i="33"/>
  <c r="CH11" i="33"/>
  <c r="BS11" i="33"/>
  <c r="BD11" i="33"/>
  <c r="AO11" i="33"/>
  <c r="CH10" i="33"/>
  <c r="BS10" i="33"/>
  <c r="BD10" i="33"/>
  <c r="AO10" i="33"/>
  <c r="CH9" i="33"/>
  <c r="BS9" i="33"/>
  <c r="BD9" i="33"/>
  <c r="AO9" i="33"/>
  <c r="CH8" i="33"/>
  <c r="BS8" i="33"/>
  <c r="BD8" i="33"/>
  <c r="AO8" i="33"/>
  <c r="CH7" i="33"/>
  <c r="BS7" i="33"/>
  <c r="BD7" i="33"/>
  <c r="AO7" i="33"/>
  <c r="CG4" i="33"/>
  <c r="BR4" i="33"/>
  <c r="BC4" i="33"/>
  <c r="AN4" i="33"/>
  <c r="CV4" i="33"/>
  <c r="DK4" i="33"/>
  <c r="CW7" i="33"/>
  <c r="DL7" i="33"/>
  <c r="CW8" i="33"/>
  <c r="DL8" i="33"/>
  <c r="CW9" i="33"/>
  <c r="DL9" i="33"/>
  <c r="CW10" i="33"/>
  <c r="DL10" i="33"/>
  <c r="CW11" i="33"/>
  <c r="DL11" i="33"/>
  <c r="CW12" i="33"/>
  <c r="DL12" i="33"/>
  <c r="CW13" i="33"/>
  <c r="DL13" i="33"/>
  <c r="CW14" i="33"/>
  <c r="DL14" i="33"/>
  <c r="CW15" i="33"/>
  <c r="DL15" i="33"/>
  <c r="CW16" i="33"/>
  <c r="DL16" i="33"/>
  <c r="CW17" i="33"/>
  <c r="DL17" i="33"/>
  <c r="CW18" i="33"/>
  <c r="DL18" i="33"/>
  <c r="CW19" i="33"/>
  <c r="DL19" i="33"/>
  <c r="CW20" i="33"/>
  <c r="DL20" i="33"/>
  <c r="CW21" i="33"/>
  <c r="DL21" i="33"/>
  <c r="CV26" i="33"/>
  <c r="DK26" i="33"/>
  <c r="CW29" i="33"/>
  <c r="DL29" i="33"/>
  <c r="CW30" i="33"/>
  <c r="DL30" i="33"/>
  <c r="CW31" i="33"/>
  <c r="DL31" i="33"/>
  <c r="CW32" i="33"/>
  <c r="DL32" i="33"/>
  <c r="CW33" i="33"/>
  <c r="DL33" i="33"/>
  <c r="CW34" i="33"/>
  <c r="DL34" i="33"/>
  <c r="CW35" i="33"/>
  <c r="DL35" i="33"/>
  <c r="CW36" i="33"/>
  <c r="DL36" i="33"/>
  <c r="CW37" i="33"/>
  <c r="DL37" i="33"/>
  <c r="CW38" i="33"/>
  <c r="DL38" i="33"/>
  <c r="CW39" i="33"/>
  <c r="DL39" i="33"/>
  <c r="CW40" i="33"/>
  <c r="DL40" i="33"/>
  <c r="CW41" i="33"/>
  <c r="DL41" i="33"/>
  <c r="CW42" i="33"/>
  <c r="DL42" i="33"/>
  <c r="CW43" i="33"/>
  <c r="DL43" i="33"/>
  <c r="CV48" i="33"/>
  <c r="DK48" i="33"/>
  <c r="CW51" i="33"/>
  <c r="DL51" i="33"/>
  <c r="CW52" i="33"/>
  <c r="DL52" i="33"/>
  <c r="CW53" i="33"/>
  <c r="DL53" i="33"/>
  <c r="CW54" i="33"/>
  <c r="DL54" i="33"/>
  <c r="CW55" i="33"/>
  <c r="DL55" i="33"/>
  <c r="CW56" i="33"/>
  <c r="DL56" i="33"/>
  <c r="CW57" i="33"/>
  <c r="DL57" i="33"/>
  <c r="CW58" i="33"/>
  <c r="DL58" i="33"/>
  <c r="CW59" i="33"/>
  <c r="DL59" i="33"/>
  <c r="CW60" i="33"/>
  <c r="DL60" i="33"/>
  <c r="CW61" i="33"/>
  <c r="DL61" i="33"/>
  <c r="CW62" i="33"/>
  <c r="DL62" i="33"/>
  <c r="CW63" i="33"/>
  <c r="DL63" i="33"/>
  <c r="CW64" i="33"/>
  <c r="DL64" i="33"/>
  <c r="CW65" i="33"/>
  <c r="DL65" i="33"/>
  <c r="AE7" i="33"/>
  <c r="W8" i="33" s="1"/>
  <c r="CY18" i="18"/>
  <c r="CZ18" i="18"/>
  <c r="DA18" i="18"/>
  <c r="DB18" i="18"/>
  <c r="DC18" i="18"/>
  <c r="DD18" i="18"/>
  <c r="DE18" i="18"/>
  <c r="CY19" i="18"/>
  <c r="CZ19" i="18"/>
  <c r="DA19" i="18"/>
  <c r="DB19" i="18"/>
  <c r="DC19" i="18"/>
  <c r="DD19" i="18"/>
  <c r="DE19" i="18"/>
  <c r="CY20" i="18"/>
  <c r="CZ20" i="18"/>
  <c r="DA20" i="18"/>
  <c r="DB20" i="18"/>
  <c r="DC20" i="18"/>
  <c r="DD20" i="18"/>
  <c r="DE20" i="18"/>
  <c r="CY13" i="18"/>
  <c r="CZ13" i="18"/>
  <c r="DA13" i="18"/>
  <c r="DB13" i="18"/>
  <c r="DC13" i="18"/>
  <c r="DD13" i="18"/>
  <c r="DE13" i="18"/>
  <c r="DF13" i="18"/>
  <c r="CY14" i="18"/>
  <c r="CZ14" i="18"/>
  <c r="DA14" i="18"/>
  <c r="DB14" i="18"/>
  <c r="DC14" i="18"/>
  <c r="DD14" i="18"/>
  <c r="DE14" i="18"/>
  <c r="DF14" i="18"/>
  <c r="CY15" i="18"/>
  <c r="CZ15" i="18"/>
  <c r="DA15" i="18"/>
  <c r="DB15" i="18"/>
  <c r="DC15" i="18"/>
  <c r="DD15" i="18"/>
  <c r="DE15" i="18"/>
  <c r="DF15" i="18"/>
  <c r="CY16" i="18"/>
  <c r="CZ16" i="18"/>
  <c r="DA16" i="18"/>
  <c r="DB16" i="18"/>
  <c r="DC16" i="18"/>
  <c r="DD16" i="18"/>
  <c r="DE16" i="18"/>
  <c r="DF16" i="18"/>
  <c r="CY17" i="18"/>
  <c r="CZ17" i="18"/>
  <c r="DA17" i="18"/>
  <c r="DB17" i="18"/>
  <c r="DC17" i="18"/>
  <c r="DD17" i="18"/>
  <c r="DE17" i="18"/>
  <c r="DF17" i="18"/>
  <c r="CY9" i="18"/>
  <c r="CZ9" i="18"/>
  <c r="DB9" i="18"/>
  <c r="DC9" i="18"/>
  <c r="DD9" i="18"/>
  <c r="DE9" i="18"/>
  <c r="DF9" i="18"/>
  <c r="DG9" i="18"/>
  <c r="CY10" i="18"/>
  <c r="CZ10" i="18"/>
  <c r="DA10" i="18"/>
  <c r="DB10" i="18"/>
  <c r="DC10" i="18"/>
  <c r="DD10" i="18"/>
  <c r="DE10" i="18"/>
  <c r="DF10" i="18"/>
  <c r="DG10" i="18"/>
  <c r="CY11" i="18"/>
  <c r="CZ11" i="18"/>
  <c r="DA11" i="18"/>
  <c r="DB11" i="18"/>
  <c r="DC11" i="18"/>
  <c r="DD11" i="18"/>
  <c r="DE11" i="18"/>
  <c r="DF11" i="18"/>
  <c r="DG11" i="18"/>
  <c r="CY12" i="18"/>
  <c r="CZ12" i="18"/>
  <c r="DA12" i="18"/>
  <c r="DB12" i="18"/>
  <c r="DC12" i="18"/>
  <c r="DD12" i="18"/>
  <c r="DE12" i="18"/>
  <c r="DF12" i="18"/>
  <c r="DG12" i="18"/>
  <c r="CY8" i="18"/>
  <c r="CZ8" i="18"/>
  <c r="DA8" i="18"/>
  <c r="DB8" i="18"/>
  <c r="DC8" i="18"/>
  <c r="DD8" i="18"/>
  <c r="DE8" i="18"/>
  <c r="DF8" i="18"/>
  <c r="DG8" i="18"/>
  <c r="J8" i="49"/>
  <c r="H18" i="49"/>
  <c r="I18" i="49"/>
  <c r="J18" i="49"/>
  <c r="K18" i="49"/>
  <c r="L18" i="49"/>
  <c r="M18" i="49"/>
  <c r="N18" i="49"/>
  <c r="O18" i="49"/>
  <c r="P18" i="49"/>
  <c r="H19" i="49"/>
  <c r="I19" i="49"/>
  <c r="J19" i="49"/>
  <c r="K19" i="49"/>
  <c r="L19" i="49"/>
  <c r="M19" i="49"/>
  <c r="N19" i="49"/>
  <c r="O19" i="49"/>
  <c r="P19" i="49"/>
  <c r="H20" i="49"/>
  <c r="I20" i="49"/>
  <c r="J20" i="49"/>
  <c r="K20" i="49"/>
  <c r="L20" i="49"/>
  <c r="M20" i="49"/>
  <c r="N20" i="49"/>
  <c r="O20" i="49"/>
  <c r="P20" i="49"/>
  <c r="H16" i="49"/>
  <c r="I16" i="49"/>
  <c r="H17" i="49"/>
  <c r="I17" i="49"/>
  <c r="J13" i="49"/>
  <c r="K13" i="49"/>
  <c r="L13" i="49"/>
  <c r="M13" i="49"/>
  <c r="N13" i="49"/>
  <c r="O13" i="49"/>
  <c r="P13" i="49"/>
  <c r="Q13" i="49"/>
  <c r="J14" i="49"/>
  <c r="K14" i="49"/>
  <c r="L14" i="49"/>
  <c r="M14" i="49"/>
  <c r="N14" i="49"/>
  <c r="O14" i="49"/>
  <c r="P14" i="49"/>
  <c r="Q14" i="49"/>
  <c r="J15" i="49"/>
  <c r="K15" i="49"/>
  <c r="L15" i="49"/>
  <c r="M15" i="49"/>
  <c r="N15" i="49"/>
  <c r="O15" i="49"/>
  <c r="P15" i="49"/>
  <c r="Q15" i="49"/>
  <c r="J16" i="49"/>
  <c r="K16" i="49"/>
  <c r="L16" i="49"/>
  <c r="M16" i="49"/>
  <c r="N16" i="49"/>
  <c r="O16" i="49"/>
  <c r="P16" i="49"/>
  <c r="Q16" i="49"/>
  <c r="J17" i="49"/>
  <c r="K17" i="49"/>
  <c r="L17" i="49"/>
  <c r="M17" i="49"/>
  <c r="N17" i="49"/>
  <c r="O17" i="49"/>
  <c r="P17" i="49"/>
  <c r="Q17" i="49"/>
  <c r="J9" i="49"/>
  <c r="K9" i="49"/>
  <c r="L9" i="49"/>
  <c r="M9" i="49"/>
  <c r="N9" i="49"/>
  <c r="O9" i="49"/>
  <c r="P9" i="49"/>
  <c r="Q9" i="49"/>
  <c r="R9" i="49"/>
  <c r="J10" i="49"/>
  <c r="K10" i="49"/>
  <c r="L10" i="49"/>
  <c r="M10" i="49"/>
  <c r="N10" i="49"/>
  <c r="O10" i="49"/>
  <c r="P10" i="49"/>
  <c r="Q10" i="49"/>
  <c r="R10" i="49"/>
  <c r="J11" i="49"/>
  <c r="K11" i="49"/>
  <c r="L11" i="49"/>
  <c r="M11" i="49"/>
  <c r="N11" i="49"/>
  <c r="O11" i="49"/>
  <c r="P11" i="49"/>
  <c r="Q11" i="49"/>
  <c r="R11" i="49"/>
  <c r="J12" i="49"/>
  <c r="K12" i="49"/>
  <c r="L12" i="49"/>
  <c r="M12" i="49"/>
  <c r="N12" i="49"/>
  <c r="O12" i="49"/>
  <c r="P12" i="49"/>
  <c r="Q12" i="49"/>
  <c r="R12" i="49"/>
  <c r="K8" i="49"/>
  <c r="L8" i="49"/>
  <c r="M8" i="49"/>
  <c r="N8" i="49"/>
  <c r="O8" i="49"/>
  <c r="P8" i="49"/>
  <c r="Q8" i="49"/>
  <c r="R8" i="49"/>
  <c r="AD7" i="18"/>
  <c r="V18" i="18" s="1"/>
  <c r="Y18" i="18" s="1"/>
  <c r="W13" i="33" l="1"/>
  <c r="AF7" i="33"/>
  <c r="W126" i="33"/>
  <c r="W78" i="33"/>
  <c r="W128" i="33"/>
  <c r="W124" i="33"/>
  <c r="W129" i="33"/>
  <c r="W82" i="33"/>
  <c r="W85" i="33"/>
  <c r="W81" i="33"/>
  <c r="W136" i="33"/>
  <c r="W134" i="33"/>
  <c r="W130" i="33"/>
  <c r="W89" i="33"/>
  <c r="W83" i="33"/>
  <c r="W84" i="33"/>
  <c r="W86" i="33"/>
  <c r="W133" i="33"/>
  <c r="W132" i="33"/>
  <c r="W77" i="33"/>
  <c r="W125" i="33"/>
  <c r="W87" i="33"/>
  <c r="W131" i="33"/>
  <c r="W135" i="33"/>
  <c r="W79" i="33"/>
  <c r="W80" i="33"/>
  <c r="W88" i="33"/>
  <c r="W127" i="33"/>
  <c r="W19" i="33"/>
  <c r="AE29" i="33"/>
  <c r="AE7" i="18"/>
  <c r="V87" i="18"/>
  <c r="V126" i="18"/>
  <c r="V78" i="18"/>
  <c r="V130" i="18"/>
  <c r="V84" i="18"/>
  <c r="V133" i="18"/>
  <c r="V85" i="18"/>
  <c r="V81" i="18"/>
  <c r="V128" i="18"/>
  <c r="V125" i="18"/>
  <c r="V77" i="18"/>
  <c r="V89" i="18"/>
  <c r="V80" i="18"/>
  <c r="V131" i="18"/>
  <c r="V136" i="18"/>
  <c r="V86" i="18"/>
  <c r="V124" i="18"/>
  <c r="V79" i="18"/>
  <c r="V83" i="18"/>
  <c r="V132" i="18"/>
  <c r="V127" i="18"/>
  <c r="V129" i="18"/>
  <c r="V88" i="18"/>
  <c r="V134" i="18"/>
  <c r="V82" i="18"/>
  <c r="V135" i="18"/>
  <c r="W16" i="33"/>
  <c r="Z16" i="33" s="1"/>
  <c r="V8" i="18"/>
  <c r="Y8" i="18" s="1"/>
  <c r="D16" i="33"/>
  <c r="D19" i="33"/>
  <c r="Z19" i="33"/>
  <c r="D13" i="33"/>
  <c r="Z13" i="33"/>
  <c r="D8" i="33"/>
  <c r="Z8" i="33"/>
  <c r="W17" i="33"/>
  <c r="W10" i="33"/>
  <c r="W18" i="33"/>
  <c r="W15" i="33"/>
  <c r="W12" i="33"/>
  <c r="W20" i="33"/>
  <c r="W9" i="33"/>
  <c r="W11" i="33"/>
  <c r="W14" i="33"/>
  <c r="AC9" i="49"/>
  <c r="AC15" i="49"/>
  <c r="AC14" i="49"/>
  <c r="AC13" i="49"/>
  <c r="AC20" i="49"/>
  <c r="AC8" i="49"/>
  <c r="AC12" i="49"/>
  <c r="AC17" i="49"/>
  <c r="AC19" i="49"/>
  <c r="AC10" i="49"/>
  <c r="AC16" i="49"/>
  <c r="AC11" i="49"/>
  <c r="AC18" i="49"/>
  <c r="AF51" i="33"/>
  <c r="AF29" i="33"/>
  <c r="AE51" i="33"/>
  <c r="V17" i="18"/>
  <c r="Y17" i="18" s="1"/>
  <c r="V10" i="18"/>
  <c r="Y10" i="18" s="1"/>
  <c r="V16" i="18"/>
  <c r="Y16" i="18" s="1"/>
  <c r="V9" i="18"/>
  <c r="Y9" i="18" s="1"/>
  <c r="V19" i="18"/>
  <c r="Y19" i="18" s="1"/>
  <c r="V12" i="18"/>
  <c r="Y12" i="18" s="1"/>
  <c r="V14" i="18"/>
  <c r="Y14" i="18" s="1"/>
  <c r="V20" i="18"/>
  <c r="Y20" i="18" s="1"/>
  <c r="V13" i="18"/>
  <c r="Y13" i="18" s="1"/>
  <c r="V15" i="18"/>
  <c r="Y15" i="18" s="1"/>
  <c r="V11" i="18"/>
  <c r="Y11" i="18" s="1"/>
  <c r="AE51" i="18"/>
  <c r="AE29" i="18"/>
  <c r="AD29" i="18"/>
  <c r="AD51" i="18"/>
  <c r="W57" i="33" l="1"/>
  <c r="W63" i="33"/>
  <c r="W55" i="33"/>
  <c r="W61" i="33"/>
  <c r="W62" i="33"/>
  <c r="W64" i="33"/>
  <c r="W56" i="33"/>
  <c r="W58" i="33"/>
  <c r="W59" i="33"/>
  <c r="W53" i="33"/>
  <c r="W54" i="33"/>
  <c r="W60" i="33"/>
  <c r="W52" i="33"/>
  <c r="Y82" i="18"/>
  <c r="AK82" i="18"/>
  <c r="D82" i="18"/>
  <c r="D127" i="18"/>
  <c r="Y127" i="18"/>
  <c r="AK127" i="18"/>
  <c r="Y124" i="18"/>
  <c r="D124" i="18"/>
  <c r="AK124" i="18"/>
  <c r="Y80" i="18"/>
  <c r="D80" i="18"/>
  <c r="AK80" i="18"/>
  <c r="Y128" i="18"/>
  <c r="D128" i="18"/>
  <c r="AK128" i="18"/>
  <c r="Y84" i="18"/>
  <c r="D84" i="18"/>
  <c r="AK84" i="18"/>
  <c r="AK87" i="18"/>
  <c r="Y87" i="18"/>
  <c r="D87" i="18"/>
  <c r="AL127" i="33"/>
  <c r="Z127" i="33"/>
  <c r="D127" i="33"/>
  <c r="V127" i="33"/>
  <c r="AL135" i="33"/>
  <c r="Z135" i="33"/>
  <c r="D135" i="33"/>
  <c r="V135" i="33"/>
  <c r="Z77" i="33"/>
  <c r="D77" i="33"/>
  <c r="V77" i="33"/>
  <c r="AL77" i="33"/>
  <c r="Z84" i="33"/>
  <c r="AL84" i="33"/>
  <c r="D84" i="33"/>
  <c r="V84" i="33"/>
  <c r="AL134" i="33"/>
  <c r="Z134" i="33"/>
  <c r="V134" i="33"/>
  <c r="D134" i="33"/>
  <c r="Z82" i="33"/>
  <c r="AL82" i="33"/>
  <c r="D82" i="33"/>
  <c r="V82" i="33"/>
  <c r="AL78" i="33"/>
  <c r="Z78" i="33"/>
  <c r="D78" i="33"/>
  <c r="V78" i="33"/>
  <c r="V60" i="18"/>
  <c r="V57" i="18"/>
  <c r="V58" i="18"/>
  <c r="V55" i="18"/>
  <c r="V64" i="18"/>
  <c r="V56" i="18"/>
  <c r="V63" i="18"/>
  <c r="V52" i="18"/>
  <c r="V53" i="18"/>
  <c r="V62" i="18"/>
  <c r="V54" i="18"/>
  <c r="V61" i="18"/>
  <c r="V59" i="18"/>
  <c r="AK134" i="18"/>
  <c r="Y134" i="18"/>
  <c r="D134" i="18"/>
  <c r="Y132" i="18"/>
  <c r="AK132" i="18"/>
  <c r="D132" i="18"/>
  <c r="Y86" i="18"/>
  <c r="AK86" i="18"/>
  <c r="D86" i="18"/>
  <c r="Y89" i="18"/>
  <c r="AK89" i="18"/>
  <c r="D89" i="18"/>
  <c r="Y81" i="18"/>
  <c r="D81" i="18"/>
  <c r="AK81" i="18"/>
  <c r="Y130" i="18"/>
  <c r="AK130" i="18"/>
  <c r="D130" i="18"/>
  <c r="Z88" i="33"/>
  <c r="D88" i="33"/>
  <c r="AL88" i="33"/>
  <c r="V88" i="33"/>
  <c r="Z131" i="33"/>
  <c r="D131" i="33"/>
  <c r="V131" i="33"/>
  <c r="AL131" i="33"/>
  <c r="AL132" i="33"/>
  <c r="Z132" i="33"/>
  <c r="D132" i="33"/>
  <c r="V132" i="33"/>
  <c r="Z83" i="33"/>
  <c r="D83" i="33"/>
  <c r="V83" i="33"/>
  <c r="AL83" i="33"/>
  <c r="AL136" i="33"/>
  <c r="D136" i="33"/>
  <c r="V136" i="33"/>
  <c r="Z136" i="33"/>
  <c r="AL129" i="33"/>
  <c r="Z129" i="33"/>
  <c r="V129" i="33"/>
  <c r="D129" i="33"/>
  <c r="AL126" i="33"/>
  <c r="Z126" i="33"/>
  <c r="V126" i="33"/>
  <c r="D126" i="33"/>
  <c r="V149" i="18"/>
  <c r="V148" i="18"/>
  <c r="V147" i="18"/>
  <c r="V146" i="18"/>
  <c r="V152" i="18"/>
  <c r="V102" i="18"/>
  <c r="V154" i="18"/>
  <c r="V150" i="18"/>
  <c r="V104" i="18"/>
  <c r="V99" i="18"/>
  <c r="V109" i="18"/>
  <c r="V155" i="18"/>
  <c r="V151" i="18"/>
  <c r="V101" i="18"/>
  <c r="V157" i="18"/>
  <c r="V100" i="18"/>
  <c r="V110" i="18"/>
  <c r="V153" i="18"/>
  <c r="V107" i="18"/>
  <c r="V158" i="18"/>
  <c r="V106" i="18"/>
  <c r="V111" i="18"/>
  <c r="V156" i="18"/>
  <c r="V103" i="18"/>
  <c r="V108" i="18"/>
  <c r="V105" i="18"/>
  <c r="V42" i="18"/>
  <c r="V34" i="18"/>
  <c r="V41" i="18"/>
  <c r="V33" i="18"/>
  <c r="V40" i="18"/>
  <c r="V32" i="18"/>
  <c r="V39" i="18"/>
  <c r="V31" i="18"/>
  <c r="V30" i="18"/>
  <c r="V38" i="18"/>
  <c r="V37" i="18"/>
  <c r="V36" i="18"/>
  <c r="V35" i="18"/>
  <c r="Y88" i="18"/>
  <c r="AK88" i="18"/>
  <c r="D88" i="18"/>
  <c r="Y83" i="18"/>
  <c r="AK83" i="18"/>
  <c r="D83" i="18"/>
  <c r="Y136" i="18"/>
  <c r="D136" i="18"/>
  <c r="AK136" i="18"/>
  <c r="Y77" i="18"/>
  <c r="D77" i="18"/>
  <c r="AK77" i="18"/>
  <c r="Y85" i="18"/>
  <c r="D85" i="18"/>
  <c r="AK85" i="18"/>
  <c r="Y78" i="18"/>
  <c r="AK78" i="18"/>
  <c r="D78" i="18"/>
  <c r="W146" i="33"/>
  <c r="W105" i="33"/>
  <c r="W102" i="33"/>
  <c r="W110" i="33"/>
  <c r="W151" i="33"/>
  <c r="W157" i="33"/>
  <c r="W100" i="33"/>
  <c r="W111" i="33"/>
  <c r="W101" i="33"/>
  <c r="W153" i="33"/>
  <c r="W147" i="33"/>
  <c r="W152" i="33"/>
  <c r="W155" i="33"/>
  <c r="W158" i="33"/>
  <c r="W107" i="33"/>
  <c r="W104" i="33"/>
  <c r="W150" i="33"/>
  <c r="W149" i="33"/>
  <c r="W103" i="33"/>
  <c r="W108" i="33"/>
  <c r="W148" i="33"/>
  <c r="W109" i="33"/>
  <c r="W156" i="33"/>
  <c r="W154" i="33"/>
  <c r="W99" i="33"/>
  <c r="W106" i="33"/>
  <c r="W40" i="33"/>
  <c r="W36" i="33"/>
  <c r="W32" i="33"/>
  <c r="W39" i="33"/>
  <c r="W31" i="33"/>
  <c r="W37" i="33"/>
  <c r="W30" i="33"/>
  <c r="W42" i="33"/>
  <c r="W38" i="33"/>
  <c r="W34" i="33"/>
  <c r="W35" i="33"/>
  <c r="W41" i="33"/>
  <c r="W33" i="33"/>
  <c r="Z80" i="33"/>
  <c r="D80" i="33"/>
  <c r="V80" i="33"/>
  <c r="AL80" i="33"/>
  <c r="AL87" i="33"/>
  <c r="Z87" i="33"/>
  <c r="D87" i="33"/>
  <c r="V87" i="33"/>
  <c r="AL133" i="33"/>
  <c r="V133" i="33"/>
  <c r="Z133" i="33"/>
  <c r="D133" i="33"/>
  <c r="Z89" i="33"/>
  <c r="D89" i="33"/>
  <c r="AL89" i="33"/>
  <c r="V89" i="33"/>
  <c r="Z81" i="33"/>
  <c r="D81" i="33"/>
  <c r="AL81" i="33"/>
  <c r="V81" i="33"/>
  <c r="Z124" i="33"/>
  <c r="V124" i="33"/>
  <c r="AL124" i="33"/>
  <c r="D124" i="33"/>
  <c r="D135" i="18"/>
  <c r="Y135" i="18"/>
  <c r="AK135" i="18"/>
  <c r="Y129" i="18"/>
  <c r="AK129" i="18"/>
  <c r="D129" i="18"/>
  <c r="Y79" i="18"/>
  <c r="AK79" i="18"/>
  <c r="D79" i="18"/>
  <c r="Y131" i="18"/>
  <c r="D131" i="18"/>
  <c r="AK131" i="18"/>
  <c r="Y125" i="18"/>
  <c r="D125" i="18"/>
  <c r="AK125" i="18"/>
  <c r="D133" i="18"/>
  <c r="Y133" i="18"/>
  <c r="AK133" i="18"/>
  <c r="AK126" i="18"/>
  <c r="Y126" i="18"/>
  <c r="D126" i="18"/>
  <c r="Z79" i="33"/>
  <c r="AL79" i="33"/>
  <c r="D79" i="33"/>
  <c r="V79" i="33"/>
  <c r="AL125" i="33"/>
  <c r="D125" i="33"/>
  <c r="V125" i="33"/>
  <c r="Z125" i="33"/>
  <c r="AL86" i="33"/>
  <c r="Z86" i="33"/>
  <c r="V86" i="33"/>
  <c r="D86" i="33"/>
  <c r="Z130" i="33"/>
  <c r="D130" i="33"/>
  <c r="V130" i="33"/>
  <c r="AL130" i="33"/>
  <c r="AL85" i="33"/>
  <c r="Z85" i="33"/>
  <c r="V85" i="33"/>
  <c r="D85" i="33"/>
  <c r="AL128" i="33"/>
  <c r="V128" i="33"/>
  <c r="D128" i="33"/>
  <c r="Z128" i="33"/>
  <c r="D12" i="33"/>
  <c r="Z12" i="33"/>
  <c r="D10" i="33"/>
  <c r="Z10" i="33"/>
  <c r="D9" i="33"/>
  <c r="Z9" i="33"/>
  <c r="D18" i="33"/>
  <c r="Z18" i="33"/>
  <c r="D14" i="33"/>
  <c r="Z14" i="33"/>
  <c r="D17" i="33"/>
  <c r="Z17" i="33"/>
  <c r="D20" i="33"/>
  <c r="Z20" i="33"/>
  <c r="D11" i="33"/>
  <c r="Z11" i="33"/>
  <c r="D15" i="33"/>
  <c r="Z15" i="33"/>
  <c r="AK9" i="18"/>
  <c r="AG7" i="50"/>
  <c r="AG7" i="49"/>
  <c r="J53" i="50"/>
  <c r="K53" i="50"/>
  <c r="L53" i="50"/>
  <c r="M53" i="50"/>
  <c r="N53" i="50"/>
  <c r="O53" i="50"/>
  <c r="P53" i="50"/>
  <c r="Q53" i="50"/>
  <c r="R53" i="50"/>
  <c r="J54" i="50"/>
  <c r="K54" i="50"/>
  <c r="L54" i="50"/>
  <c r="M54" i="50"/>
  <c r="N54" i="50"/>
  <c r="O54" i="50"/>
  <c r="P54" i="50"/>
  <c r="Q54" i="50"/>
  <c r="R54" i="50"/>
  <c r="J55" i="50"/>
  <c r="K55" i="50"/>
  <c r="L55" i="50"/>
  <c r="M55" i="50"/>
  <c r="N55" i="50"/>
  <c r="O55" i="50"/>
  <c r="P55" i="50"/>
  <c r="Q55" i="50"/>
  <c r="R55" i="50"/>
  <c r="J56" i="50"/>
  <c r="K56" i="50"/>
  <c r="L56" i="50"/>
  <c r="M56" i="50"/>
  <c r="N56" i="50"/>
  <c r="O56" i="50"/>
  <c r="P56" i="50"/>
  <c r="Q56" i="50"/>
  <c r="R56" i="50"/>
  <c r="J57" i="50"/>
  <c r="K57" i="50"/>
  <c r="L57" i="50"/>
  <c r="M57" i="50"/>
  <c r="N57" i="50"/>
  <c r="O57" i="50"/>
  <c r="P57" i="50"/>
  <c r="Q57" i="50"/>
  <c r="J58" i="50"/>
  <c r="K58" i="50"/>
  <c r="L58" i="50"/>
  <c r="M58" i="50"/>
  <c r="N58" i="50"/>
  <c r="O58" i="50"/>
  <c r="P58" i="50"/>
  <c r="Q58" i="50"/>
  <c r="J59" i="50"/>
  <c r="K59" i="50"/>
  <c r="L59" i="50"/>
  <c r="M59" i="50"/>
  <c r="N59" i="50"/>
  <c r="O59" i="50"/>
  <c r="P59" i="50"/>
  <c r="Q59" i="50"/>
  <c r="J60" i="50"/>
  <c r="K60" i="50"/>
  <c r="L60" i="50"/>
  <c r="M60" i="50"/>
  <c r="N60" i="50"/>
  <c r="O60" i="50"/>
  <c r="P60" i="50"/>
  <c r="Q60" i="50"/>
  <c r="J61" i="50"/>
  <c r="K61" i="50"/>
  <c r="L61" i="50"/>
  <c r="M61" i="50"/>
  <c r="N61" i="50"/>
  <c r="O61" i="50"/>
  <c r="P61" i="50"/>
  <c r="Q61" i="50"/>
  <c r="J62" i="50"/>
  <c r="K62" i="50"/>
  <c r="L62" i="50"/>
  <c r="M62" i="50"/>
  <c r="N62" i="50"/>
  <c r="O62" i="50"/>
  <c r="P62" i="50"/>
  <c r="J63" i="50"/>
  <c r="K63" i="50"/>
  <c r="L63" i="50"/>
  <c r="M63" i="50"/>
  <c r="N63" i="50"/>
  <c r="O63" i="50"/>
  <c r="P63" i="50"/>
  <c r="J64" i="50"/>
  <c r="K64" i="50"/>
  <c r="L64" i="50"/>
  <c r="M64" i="50"/>
  <c r="N64" i="50"/>
  <c r="O64" i="50"/>
  <c r="P64" i="50"/>
  <c r="K52" i="50"/>
  <c r="L52" i="50"/>
  <c r="M52" i="50"/>
  <c r="N52" i="50"/>
  <c r="O52" i="50"/>
  <c r="P52" i="50"/>
  <c r="Q52" i="50"/>
  <c r="R52" i="50"/>
  <c r="J52" i="50"/>
  <c r="Z41" i="33" l="1"/>
  <c r="D41" i="33"/>
  <c r="Z42" i="33"/>
  <c r="D42" i="33"/>
  <c r="Z39" i="33"/>
  <c r="D39" i="33"/>
  <c r="Z106" i="33"/>
  <c r="V106" i="33"/>
  <c r="AL106" i="33"/>
  <c r="D106" i="33"/>
  <c r="Z109" i="33"/>
  <c r="D109" i="33"/>
  <c r="AL109" i="33"/>
  <c r="V109" i="33"/>
  <c r="Z149" i="33"/>
  <c r="V149" i="33"/>
  <c r="D149" i="33"/>
  <c r="AL149" i="33"/>
  <c r="AL158" i="33"/>
  <c r="D158" i="33"/>
  <c r="Z158" i="33"/>
  <c r="V158" i="33"/>
  <c r="AL153" i="33"/>
  <c r="V153" i="33"/>
  <c r="Z153" i="33"/>
  <c r="D153" i="33"/>
  <c r="Z157" i="33"/>
  <c r="V157" i="33"/>
  <c r="D157" i="33"/>
  <c r="AL157" i="33"/>
  <c r="Z105" i="33"/>
  <c r="AL105" i="33"/>
  <c r="D105" i="33"/>
  <c r="V105" i="33"/>
  <c r="D35" i="18"/>
  <c r="Y35" i="18"/>
  <c r="Y30" i="18"/>
  <c r="D30" i="18"/>
  <c r="Y40" i="18"/>
  <c r="D40" i="18"/>
  <c r="Y42" i="18"/>
  <c r="D42" i="18"/>
  <c r="Y156" i="18"/>
  <c r="AK156" i="18"/>
  <c r="D156" i="18"/>
  <c r="Y107" i="18"/>
  <c r="D107" i="18"/>
  <c r="AK107" i="18"/>
  <c r="AK157" i="18"/>
  <c r="Y157" i="18"/>
  <c r="D157" i="18"/>
  <c r="Y109" i="18"/>
  <c r="D109" i="18"/>
  <c r="AK109" i="18"/>
  <c r="D154" i="18"/>
  <c r="AK154" i="18"/>
  <c r="Y154" i="18"/>
  <c r="D147" i="18"/>
  <c r="Y147" i="18"/>
  <c r="AK147" i="18"/>
  <c r="Y62" i="18"/>
  <c r="D62" i="18"/>
  <c r="Y56" i="18"/>
  <c r="D56" i="18"/>
  <c r="D57" i="18"/>
  <c r="Y57" i="18"/>
  <c r="D60" i="33"/>
  <c r="Z60" i="33"/>
  <c r="Z58" i="33"/>
  <c r="D58" i="33"/>
  <c r="Z61" i="33"/>
  <c r="D61" i="33"/>
  <c r="Y136" i="49"/>
  <c r="Y135" i="49"/>
  <c r="Y134" i="49"/>
  <c r="Y133" i="49"/>
  <c r="Y132" i="49"/>
  <c r="Y129" i="49"/>
  <c r="Y131" i="49"/>
  <c r="Y126" i="49"/>
  <c r="Y127" i="49"/>
  <c r="Y125" i="49"/>
  <c r="Y130" i="49"/>
  <c r="Y128" i="49"/>
  <c r="Y124" i="49"/>
  <c r="Y89" i="49"/>
  <c r="Y82" i="49"/>
  <c r="Y78" i="49"/>
  <c r="Y88" i="49"/>
  <c r="Y87" i="49"/>
  <c r="Y77" i="49"/>
  <c r="Y86" i="49"/>
  <c r="Y84" i="49"/>
  <c r="Y83" i="49"/>
  <c r="Y81" i="49"/>
  <c r="Y85" i="49"/>
  <c r="Y80" i="49"/>
  <c r="Y79" i="49"/>
  <c r="Z35" i="33"/>
  <c r="D35" i="33"/>
  <c r="Z30" i="33"/>
  <c r="D30" i="33"/>
  <c r="D32" i="33"/>
  <c r="Z32" i="33"/>
  <c r="Z99" i="33"/>
  <c r="V99" i="33"/>
  <c r="AL99" i="33"/>
  <c r="D99" i="33"/>
  <c r="Z148" i="33"/>
  <c r="D148" i="33"/>
  <c r="V148" i="33"/>
  <c r="AL148" i="33"/>
  <c r="V150" i="33"/>
  <c r="D150" i="33"/>
  <c r="Z150" i="33"/>
  <c r="AL150" i="33"/>
  <c r="D155" i="33"/>
  <c r="V155" i="33"/>
  <c r="Z155" i="33"/>
  <c r="AL155" i="33"/>
  <c r="Z101" i="33"/>
  <c r="D101" i="33"/>
  <c r="AL101" i="33"/>
  <c r="V101" i="33"/>
  <c r="Z151" i="33"/>
  <c r="V151" i="33"/>
  <c r="D151" i="33"/>
  <c r="AL151" i="33"/>
  <c r="AL146" i="33"/>
  <c r="V146" i="33"/>
  <c r="Z146" i="33"/>
  <c r="D146" i="33"/>
  <c r="D36" i="18"/>
  <c r="Y36" i="18"/>
  <c r="D31" i="18"/>
  <c r="Y31" i="18"/>
  <c r="Y33" i="18"/>
  <c r="D33" i="18"/>
  <c r="Y105" i="18"/>
  <c r="D105" i="18"/>
  <c r="AK105" i="18"/>
  <c r="Y111" i="18"/>
  <c r="AK111" i="18"/>
  <c r="D111" i="18"/>
  <c r="D153" i="18"/>
  <c r="Y153" i="18"/>
  <c r="AK153" i="18"/>
  <c r="AK101" i="18"/>
  <c r="D101" i="18"/>
  <c r="Y101" i="18"/>
  <c r="AK99" i="18"/>
  <c r="D99" i="18"/>
  <c r="Y99" i="18"/>
  <c r="AK102" i="18"/>
  <c r="Y102" i="18"/>
  <c r="D102" i="18"/>
  <c r="D148" i="18"/>
  <c r="AK148" i="18"/>
  <c r="Y148" i="18"/>
  <c r="D59" i="18"/>
  <c r="Y59" i="18"/>
  <c r="D53" i="18"/>
  <c r="Y53" i="18"/>
  <c r="D64" i="18"/>
  <c r="Y64" i="18"/>
  <c r="D60" i="18"/>
  <c r="Y60" i="18"/>
  <c r="Z54" i="33"/>
  <c r="D54" i="33"/>
  <c r="D56" i="33"/>
  <c r="Z56" i="33"/>
  <c r="Z55" i="33"/>
  <c r="D55" i="33"/>
  <c r="Y150" i="50"/>
  <c r="Y147" i="50"/>
  <c r="Y129" i="50"/>
  <c r="Y128" i="50"/>
  <c r="Y152" i="50"/>
  <c r="Y126" i="50"/>
  <c r="Y158" i="50"/>
  <c r="Y151" i="50"/>
  <c r="Y149" i="50"/>
  <c r="Y146" i="50"/>
  <c r="Y136" i="50"/>
  <c r="Y134" i="50"/>
  <c r="Y132" i="50"/>
  <c r="Y131" i="50"/>
  <c r="Y130" i="50"/>
  <c r="Y125" i="50"/>
  <c r="Y156" i="50"/>
  <c r="Y154" i="50"/>
  <c r="Y157" i="50"/>
  <c r="Y155" i="50"/>
  <c r="Y148" i="50"/>
  <c r="Y135" i="50"/>
  <c r="Y127" i="50"/>
  <c r="Y124" i="50"/>
  <c r="Y153" i="50"/>
  <c r="Y133" i="50"/>
  <c r="Z34" i="33"/>
  <c r="D34" i="33"/>
  <c r="Z37" i="33"/>
  <c r="D37" i="33"/>
  <c r="Z36" i="33"/>
  <c r="D36" i="33"/>
  <c r="V154" i="33"/>
  <c r="Z154" i="33"/>
  <c r="D154" i="33"/>
  <c r="AL154" i="33"/>
  <c r="Z108" i="33"/>
  <c r="V108" i="33"/>
  <c r="D108" i="33"/>
  <c r="AL108" i="33"/>
  <c r="Z104" i="33"/>
  <c r="D104" i="33"/>
  <c r="V104" i="33"/>
  <c r="AL104" i="33"/>
  <c r="Z152" i="33"/>
  <c r="D152" i="33"/>
  <c r="V152" i="33"/>
  <c r="AL152" i="33"/>
  <c r="Z111" i="33"/>
  <c r="AL111" i="33"/>
  <c r="V111" i="33"/>
  <c r="D111" i="33"/>
  <c r="Z110" i="33"/>
  <c r="V110" i="33"/>
  <c r="D110" i="33"/>
  <c r="AL110" i="33"/>
  <c r="Y37" i="18"/>
  <c r="D37" i="18"/>
  <c r="D39" i="18"/>
  <c r="Y39" i="18"/>
  <c r="D41" i="18"/>
  <c r="Y41" i="18"/>
  <c r="AK108" i="18"/>
  <c r="Y108" i="18"/>
  <c r="D108" i="18"/>
  <c r="Y106" i="18"/>
  <c r="AK106" i="18"/>
  <c r="D106" i="18"/>
  <c r="Y110" i="18"/>
  <c r="D110" i="18"/>
  <c r="AK110" i="18"/>
  <c r="Y151" i="18"/>
  <c r="AK151" i="18"/>
  <c r="D151" i="18"/>
  <c r="Y104" i="18"/>
  <c r="D104" i="18"/>
  <c r="AK104" i="18"/>
  <c r="AK152" i="18"/>
  <c r="D152" i="18"/>
  <c r="Y152" i="18"/>
  <c r="AK149" i="18"/>
  <c r="D149" i="18"/>
  <c r="Y149" i="18"/>
  <c r="Y61" i="18"/>
  <c r="D61" i="18"/>
  <c r="Y52" i="18"/>
  <c r="D52" i="18"/>
  <c r="Y55" i="18"/>
  <c r="D55" i="18"/>
  <c r="D53" i="33"/>
  <c r="Z53" i="33"/>
  <c r="D64" i="33"/>
  <c r="Z64" i="33"/>
  <c r="D63" i="33"/>
  <c r="Z63" i="33"/>
  <c r="D33" i="33"/>
  <c r="Z33" i="33"/>
  <c r="D38" i="33"/>
  <c r="Z38" i="33"/>
  <c r="D31" i="33"/>
  <c r="Z31" i="33"/>
  <c r="Z40" i="33"/>
  <c r="D40" i="33"/>
  <c r="D156" i="33"/>
  <c r="Z156" i="33"/>
  <c r="AL156" i="33"/>
  <c r="V156" i="33"/>
  <c r="Z103" i="33"/>
  <c r="V103" i="33"/>
  <c r="D103" i="33"/>
  <c r="AL103" i="33"/>
  <c r="Z107" i="33"/>
  <c r="AL107" i="33"/>
  <c r="D107" i="33"/>
  <c r="V107" i="33"/>
  <c r="Z147" i="33"/>
  <c r="V147" i="33"/>
  <c r="D147" i="33"/>
  <c r="AL147" i="33"/>
  <c r="Z100" i="33"/>
  <c r="D100" i="33"/>
  <c r="AL100" i="33"/>
  <c r="V100" i="33"/>
  <c r="Z102" i="33"/>
  <c r="D102" i="33"/>
  <c r="AL102" i="33"/>
  <c r="V102" i="33"/>
  <c r="Y38" i="18"/>
  <c r="D38" i="18"/>
  <c r="D32" i="18"/>
  <c r="Y32" i="18"/>
  <c r="D34" i="18"/>
  <c r="Y34" i="18"/>
  <c r="Y103" i="18"/>
  <c r="AK103" i="18"/>
  <c r="D103" i="18"/>
  <c r="D158" i="18"/>
  <c r="Y158" i="18"/>
  <c r="AK158" i="18"/>
  <c r="D100" i="18"/>
  <c r="Y100" i="18"/>
  <c r="AK100" i="18"/>
  <c r="AK155" i="18"/>
  <c r="Y155" i="18"/>
  <c r="D155" i="18"/>
  <c r="AK150" i="18"/>
  <c r="D150" i="18"/>
  <c r="Y150" i="18"/>
  <c r="D146" i="18"/>
  <c r="Y146" i="18"/>
  <c r="AK146" i="18"/>
  <c r="D54" i="18"/>
  <c r="Y54" i="18"/>
  <c r="D63" i="18"/>
  <c r="Y63" i="18"/>
  <c r="D58" i="18"/>
  <c r="Y58" i="18"/>
  <c r="D52" i="33"/>
  <c r="Z52" i="33"/>
  <c r="D59" i="33"/>
  <c r="Z59" i="33"/>
  <c r="Z62" i="33"/>
  <c r="D62" i="33"/>
  <c r="D57" i="33"/>
  <c r="Z57" i="33"/>
  <c r="AG29" i="50"/>
  <c r="Y110" i="50"/>
  <c r="Y108" i="50"/>
  <c r="Y99" i="50"/>
  <c r="Y83" i="50"/>
  <c r="AB83" i="50" s="1"/>
  <c r="Y82" i="50"/>
  <c r="Y81" i="50"/>
  <c r="Y78" i="50"/>
  <c r="Y77" i="50"/>
  <c r="Y111" i="50"/>
  <c r="Y103" i="50"/>
  <c r="Y102" i="50"/>
  <c r="Y101" i="50"/>
  <c r="Y89" i="50"/>
  <c r="AB89" i="50" s="1"/>
  <c r="Y84" i="50"/>
  <c r="AB84" i="50" s="1"/>
  <c r="Y106" i="50"/>
  <c r="Y105" i="50"/>
  <c r="Y104" i="50"/>
  <c r="Y87" i="50"/>
  <c r="AB87" i="50" s="1"/>
  <c r="Y86" i="50"/>
  <c r="AB86" i="50" s="1"/>
  <c r="Y85" i="50"/>
  <c r="AB85" i="50" s="1"/>
  <c r="Y79" i="50"/>
  <c r="Y109" i="50"/>
  <c r="Y107" i="50"/>
  <c r="Y100" i="50"/>
  <c r="Y88" i="50"/>
  <c r="AB88" i="50" s="1"/>
  <c r="Y80" i="50"/>
  <c r="Y8" i="50"/>
  <c r="Y30" i="50"/>
  <c r="D30" i="50" s="1"/>
  <c r="AG29" i="49"/>
  <c r="Y20" i="49"/>
  <c r="AB20" i="49" s="1"/>
  <c r="Y14" i="49"/>
  <c r="AB14" i="49" s="1"/>
  <c r="AC59" i="50"/>
  <c r="AC55" i="50"/>
  <c r="AC58" i="50"/>
  <c r="AC61" i="50"/>
  <c r="AC57" i="50"/>
  <c r="AC53" i="50"/>
  <c r="AH7" i="50"/>
  <c r="AC63" i="50"/>
  <c r="AC62" i="50"/>
  <c r="AC54" i="50"/>
  <c r="AC64" i="50"/>
  <c r="AC60" i="50"/>
  <c r="AC56" i="50"/>
  <c r="Y37" i="50"/>
  <c r="D37" i="50" s="1"/>
  <c r="Y63" i="50"/>
  <c r="Y17" i="50"/>
  <c r="AB17" i="50" s="1"/>
  <c r="Y55" i="50"/>
  <c r="Y9" i="50"/>
  <c r="Y11" i="49"/>
  <c r="AB11" i="49" s="1"/>
  <c r="AH7" i="49"/>
  <c r="BH17" i="49" s="1"/>
  <c r="Y17" i="49"/>
  <c r="AB17" i="49" s="1"/>
  <c r="Y10" i="49"/>
  <c r="AB10" i="49" s="1"/>
  <c r="AG51" i="49"/>
  <c r="Y62" i="49" s="1"/>
  <c r="Y18" i="49"/>
  <c r="AB18" i="49" s="1"/>
  <c r="Y16" i="49"/>
  <c r="AB16" i="49" s="1"/>
  <c r="Y15" i="49"/>
  <c r="AB15" i="49" s="1"/>
  <c r="BH8" i="49"/>
  <c r="Y13" i="49"/>
  <c r="AB13" i="49" s="1"/>
  <c r="Y9" i="49"/>
  <c r="AB9" i="49" s="1"/>
  <c r="BH14" i="49"/>
  <c r="BX10" i="49"/>
  <c r="Y59" i="49"/>
  <c r="Y60" i="49"/>
  <c r="Y19" i="49"/>
  <c r="AB19" i="49" s="1"/>
  <c r="Y12" i="49"/>
  <c r="AB12" i="49" s="1"/>
  <c r="Y8" i="49"/>
  <c r="AB8" i="49" s="1"/>
  <c r="Y15" i="50"/>
  <c r="AB15" i="50" s="1"/>
  <c r="Y31" i="50"/>
  <c r="D31" i="50" s="1"/>
  <c r="Y39" i="50"/>
  <c r="D39" i="50" s="1"/>
  <c r="Y61" i="50"/>
  <c r="Y53" i="50"/>
  <c r="Y13" i="50"/>
  <c r="Y33" i="50"/>
  <c r="D33" i="50" s="1"/>
  <c r="Y41" i="50"/>
  <c r="D41" i="50" s="1"/>
  <c r="Y59" i="50"/>
  <c r="Y19" i="50"/>
  <c r="AB19" i="50" s="1"/>
  <c r="Y11" i="50"/>
  <c r="Y35" i="50"/>
  <c r="D35" i="50" s="1"/>
  <c r="Y52" i="50"/>
  <c r="AB52" i="50" s="1"/>
  <c r="Y57" i="50"/>
  <c r="BH40" i="50"/>
  <c r="Y18" i="50"/>
  <c r="AB18" i="50" s="1"/>
  <c r="Y14" i="50"/>
  <c r="Y10" i="50"/>
  <c r="Y32" i="50"/>
  <c r="D32" i="50" s="1"/>
  <c r="Y36" i="50"/>
  <c r="D36" i="50" s="1"/>
  <c r="Y40" i="50"/>
  <c r="D40" i="50" s="1"/>
  <c r="Y64" i="50"/>
  <c r="Y60" i="50"/>
  <c r="Y56" i="50"/>
  <c r="BH58" i="50"/>
  <c r="AG51" i="50"/>
  <c r="BX59" i="50"/>
  <c r="Y20" i="50"/>
  <c r="AB20" i="50" s="1"/>
  <c r="Y16" i="50"/>
  <c r="AB16" i="50" s="1"/>
  <c r="Y12" i="50"/>
  <c r="D12" i="50" s="1"/>
  <c r="Y34" i="50"/>
  <c r="D34" i="50" s="1"/>
  <c r="Y38" i="50"/>
  <c r="D38" i="50" s="1"/>
  <c r="Y42" i="50"/>
  <c r="D42" i="50" s="1"/>
  <c r="Y62" i="50"/>
  <c r="Y58" i="50"/>
  <c r="Y54" i="50"/>
  <c r="BX58" i="50"/>
  <c r="BX16" i="49" l="1"/>
  <c r="BX20" i="49"/>
  <c r="BH20" i="49"/>
  <c r="BX19" i="49"/>
  <c r="BH10" i="49"/>
  <c r="BX18" i="49"/>
  <c r="BH13" i="49"/>
  <c r="BH12" i="49"/>
  <c r="BH11" i="49"/>
  <c r="Y53" i="49"/>
  <c r="AB53" i="49" s="1"/>
  <c r="BH18" i="49"/>
  <c r="BX11" i="49"/>
  <c r="AH51" i="49"/>
  <c r="BX9" i="49"/>
  <c r="Y151" i="49"/>
  <c r="Y147" i="49"/>
  <c r="Y104" i="49"/>
  <c r="Y102" i="49"/>
  <c r="Y99" i="49"/>
  <c r="Y155" i="49"/>
  <c r="Y158" i="49"/>
  <c r="Y157" i="49"/>
  <c r="Y149" i="49"/>
  <c r="Y111" i="49"/>
  <c r="Y110" i="49"/>
  <c r="Y109" i="49"/>
  <c r="Y108" i="49"/>
  <c r="Y101" i="49"/>
  <c r="Y100" i="49"/>
  <c r="Y156" i="49"/>
  <c r="Y154" i="49"/>
  <c r="Y153" i="49"/>
  <c r="Y152" i="49"/>
  <c r="Y150" i="49"/>
  <c r="Y148" i="49"/>
  <c r="Y146" i="49"/>
  <c r="Y107" i="49"/>
  <c r="Y106" i="49"/>
  <c r="Y105" i="49"/>
  <c r="Y103" i="49"/>
  <c r="AR127" i="50"/>
  <c r="AB127" i="50"/>
  <c r="D127" i="50"/>
  <c r="AN127" i="50"/>
  <c r="AN157" i="50"/>
  <c r="D157" i="50"/>
  <c r="AB157" i="50"/>
  <c r="AR157" i="50"/>
  <c r="AR130" i="50"/>
  <c r="AB130" i="50"/>
  <c r="AN130" i="50"/>
  <c r="D130" i="50"/>
  <c r="AB136" i="50"/>
  <c r="AN136" i="50"/>
  <c r="AR136" i="50"/>
  <c r="D136" i="50"/>
  <c r="AR158" i="50"/>
  <c r="AN158" i="50"/>
  <c r="AB158" i="50"/>
  <c r="D158" i="50"/>
  <c r="AN129" i="50"/>
  <c r="AB129" i="50"/>
  <c r="D129" i="50"/>
  <c r="AR129" i="50"/>
  <c r="AN85" i="49"/>
  <c r="AR85" i="49" s="1"/>
  <c r="AB85" i="49"/>
  <c r="D85" i="49"/>
  <c r="AN86" i="49"/>
  <c r="AR86" i="49" s="1"/>
  <c r="AB86" i="49"/>
  <c r="D86" i="49"/>
  <c r="AN78" i="49"/>
  <c r="AR78" i="49" s="1"/>
  <c r="D78" i="49"/>
  <c r="AB78" i="49"/>
  <c r="AN128" i="49"/>
  <c r="AR128" i="49" s="1"/>
  <c r="D128" i="49"/>
  <c r="AB128" i="49"/>
  <c r="AN126" i="49"/>
  <c r="AR126" i="49" s="1"/>
  <c r="D126" i="49"/>
  <c r="AB126" i="49"/>
  <c r="D133" i="49"/>
  <c r="AB133" i="49"/>
  <c r="AN133" i="49"/>
  <c r="AR133" i="49" s="1"/>
  <c r="BX8" i="49"/>
  <c r="BH9" i="49"/>
  <c r="BX15" i="49"/>
  <c r="AN133" i="50"/>
  <c r="AR133" i="50"/>
  <c r="D133" i="50"/>
  <c r="AB133" i="50"/>
  <c r="AB135" i="50"/>
  <c r="AN135" i="50"/>
  <c r="D135" i="50"/>
  <c r="AR135" i="50"/>
  <c r="AR154" i="50"/>
  <c r="AB154" i="50"/>
  <c r="D154" i="50"/>
  <c r="AN154" i="50"/>
  <c r="AN131" i="50"/>
  <c r="AB131" i="50"/>
  <c r="AR131" i="50"/>
  <c r="D131" i="50"/>
  <c r="D146" i="50"/>
  <c r="AR146" i="50"/>
  <c r="AN146" i="50"/>
  <c r="AB146" i="50"/>
  <c r="AR126" i="50"/>
  <c r="D126" i="50"/>
  <c r="AB126" i="50"/>
  <c r="AN126" i="50"/>
  <c r="AR147" i="50"/>
  <c r="AB147" i="50"/>
  <c r="AN147" i="50"/>
  <c r="D147" i="50"/>
  <c r="AN81" i="49"/>
  <c r="AR81" i="49" s="1"/>
  <c r="AB81" i="49"/>
  <c r="D81" i="49"/>
  <c r="D77" i="49"/>
  <c r="AB77" i="49"/>
  <c r="AN77" i="49"/>
  <c r="AR77" i="49" s="1"/>
  <c r="AN82" i="49"/>
  <c r="AR82" i="49" s="1"/>
  <c r="D82" i="49"/>
  <c r="AB82" i="49"/>
  <c r="D130" i="49"/>
  <c r="AB130" i="49"/>
  <c r="AN130" i="49"/>
  <c r="AR130" i="49" s="1"/>
  <c r="AN131" i="49"/>
  <c r="AR131" i="49" s="1"/>
  <c r="AB131" i="49"/>
  <c r="D131" i="49"/>
  <c r="AN134" i="49"/>
  <c r="AR134" i="49" s="1"/>
  <c r="D134" i="49"/>
  <c r="AB134" i="49"/>
  <c r="BX17" i="49"/>
  <c r="BX136" i="49"/>
  <c r="BH135" i="49"/>
  <c r="BH134" i="49"/>
  <c r="BX133" i="49"/>
  <c r="BH132" i="49"/>
  <c r="BH131" i="49"/>
  <c r="BX127" i="49"/>
  <c r="BX126" i="49"/>
  <c r="BH124" i="49"/>
  <c r="BX134" i="49"/>
  <c r="BX132" i="49"/>
  <c r="BH130" i="49"/>
  <c r="BH136" i="49"/>
  <c r="BH133" i="49"/>
  <c r="BX129" i="49"/>
  <c r="BH127" i="49"/>
  <c r="BH126" i="49"/>
  <c r="BX125" i="49"/>
  <c r="BX131" i="49"/>
  <c r="BX124" i="49"/>
  <c r="BX130" i="49"/>
  <c r="BH129" i="49"/>
  <c r="BX128" i="49"/>
  <c r="BH125" i="49"/>
  <c r="BX135" i="49"/>
  <c r="BH128" i="49"/>
  <c r="BH88" i="49"/>
  <c r="BX87" i="49"/>
  <c r="BH85" i="49"/>
  <c r="BH80" i="49"/>
  <c r="BX79" i="49"/>
  <c r="BX78" i="49"/>
  <c r="BX88" i="49"/>
  <c r="BH86" i="49"/>
  <c r="BX85" i="49"/>
  <c r="BX89" i="49"/>
  <c r="BH87" i="49"/>
  <c r="BX84" i="49"/>
  <c r="BX83" i="49"/>
  <c r="BX82" i="49"/>
  <c r="BX81" i="49"/>
  <c r="BH79" i="49"/>
  <c r="BH78" i="49"/>
  <c r="BX77" i="49"/>
  <c r="BX80" i="49"/>
  <c r="BH89" i="49"/>
  <c r="BX86" i="49"/>
  <c r="BH84" i="49"/>
  <c r="BH83" i="49"/>
  <c r="BH82" i="49"/>
  <c r="BH81" i="49"/>
  <c r="BH77" i="49"/>
  <c r="AR153" i="50"/>
  <c r="D153" i="50"/>
  <c r="AB153" i="50"/>
  <c r="AN153" i="50"/>
  <c r="AR148" i="50"/>
  <c r="AB148" i="50"/>
  <c r="D148" i="50"/>
  <c r="AN148" i="50"/>
  <c r="AN156" i="50"/>
  <c r="D156" i="50"/>
  <c r="AB156" i="50"/>
  <c r="AR156" i="50"/>
  <c r="AN132" i="50"/>
  <c r="D132" i="50"/>
  <c r="AB132" i="50"/>
  <c r="AR132" i="50"/>
  <c r="AR149" i="50"/>
  <c r="D149" i="50"/>
  <c r="AN149" i="50"/>
  <c r="AB149" i="50"/>
  <c r="AR152" i="50"/>
  <c r="AB152" i="50"/>
  <c r="D152" i="50"/>
  <c r="AN152" i="50"/>
  <c r="AR150" i="50"/>
  <c r="AN150" i="50"/>
  <c r="AB150" i="50"/>
  <c r="D150" i="50"/>
  <c r="AN79" i="49"/>
  <c r="AR79" i="49" s="1"/>
  <c r="D79" i="49"/>
  <c r="AB79" i="49"/>
  <c r="D83" i="49"/>
  <c r="AN83" i="49"/>
  <c r="AR83" i="49" s="1"/>
  <c r="AB83" i="49"/>
  <c r="D87" i="49"/>
  <c r="AB87" i="49"/>
  <c r="AN87" i="49"/>
  <c r="AR87" i="49" s="1"/>
  <c r="AN89" i="49"/>
  <c r="AR89" i="49" s="1"/>
  <c r="D89" i="49"/>
  <c r="AB89" i="49"/>
  <c r="D125" i="49"/>
  <c r="AB125" i="49"/>
  <c r="AN125" i="49"/>
  <c r="AR125" i="49" s="1"/>
  <c r="AN129" i="49"/>
  <c r="AR129" i="49" s="1"/>
  <c r="D129" i="49"/>
  <c r="AB129" i="49"/>
  <c r="AN135" i="49"/>
  <c r="AR135" i="49" s="1"/>
  <c r="AB135" i="49"/>
  <c r="D135" i="49"/>
  <c r="BH157" i="50"/>
  <c r="BX156" i="50"/>
  <c r="BH150" i="50"/>
  <c r="BH148" i="50"/>
  <c r="BX147" i="50"/>
  <c r="BH133" i="50"/>
  <c r="BX130" i="50"/>
  <c r="BH128" i="50"/>
  <c r="BH127" i="50"/>
  <c r="BX126" i="50"/>
  <c r="BH124" i="50"/>
  <c r="BX157" i="50"/>
  <c r="BH155" i="50"/>
  <c r="BH151" i="50"/>
  <c r="BH134" i="50"/>
  <c r="BX133" i="50"/>
  <c r="BX124" i="50"/>
  <c r="BH156" i="50"/>
  <c r="BH147" i="50"/>
  <c r="BX135" i="50"/>
  <c r="BX131" i="50"/>
  <c r="BH130" i="50"/>
  <c r="BX129" i="50"/>
  <c r="BH126" i="50"/>
  <c r="BX125" i="50"/>
  <c r="BH153" i="50"/>
  <c r="BH152" i="50"/>
  <c r="BX150" i="50"/>
  <c r="BH149" i="50"/>
  <c r="BX148" i="50"/>
  <c r="BH146" i="50"/>
  <c r="BX128" i="50"/>
  <c r="BX158" i="50"/>
  <c r="BX155" i="50"/>
  <c r="BX154" i="50"/>
  <c r="BX153" i="50"/>
  <c r="BX152" i="50"/>
  <c r="BX151" i="50"/>
  <c r="BX149" i="50"/>
  <c r="BX146" i="50"/>
  <c r="BX136" i="50"/>
  <c r="BH135" i="50"/>
  <c r="BX134" i="50"/>
  <c r="BX132" i="50"/>
  <c r="BH131" i="50"/>
  <c r="BH129" i="50"/>
  <c r="BH125" i="50"/>
  <c r="BH158" i="50"/>
  <c r="BH154" i="50"/>
  <c r="BH136" i="50"/>
  <c r="BH132" i="50"/>
  <c r="BX127" i="50"/>
  <c r="AN124" i="50"/>
  <c r="D124" i="50"/>
  <c r="AB124" i="50"/>
  <c r="AR124" i="50"/>
  <c r="D155" i="50"/>
  <c r="AR155" i="50"/>
  <c r="AB155" i="50"/>
  <c r="AN155" i="50"/>
  <c r="D125" i="50"/>
  <c r="AB125" i="50"/>
  <c r="AR125" i="50"/>
  <c r="AN125" i="50"/>
  <c r="D134" i="50"/>
  <c r="AR134" i="50"/>
  <c r="AB134" i="50"/>
  <c r="AN134" i="50"/>
  <c r="AN151" i="50"/>
  <c r="D151" i="50"/>
  <c r="AR151" i="50"/>
  <c r="AB151" i="50"/>
  <c r="AR128" i="50"/>
  <c r="D128" i="50"/>
  <c r="AN128" i="50"/>
  <c r="AB128" i="50"/>
  <c r="AN80" i="49"/>
  <c r="AR80" i="49" s="1"/>
  <c r="AB80" i="49"/>
  <c r="D80" i="49"/>
  <c r="AN84" i="49"/>
  <c r="AR84" i="49" s="1"/>
  <c r="AB84" i="49"/>
  <c r="D84" i="49"/>
  <c r="AB88" i="49"/>
  <c r="D88" i="49"/>
  <c r="AN88" i="49"/>
  <c r="AR88" i="49" s="1"/>
  <c r="D124" i="49"/>
  <c r="AN124" i="49"/>
  <c r="AR124" i="49" s="1"/>
  <c r="AB124" i="49"/>
  <c r="AN127" i="49"/>
  <c r="AR127" i="49" s="1"/>
  <c r="D127" i="49"/>
  <c r="AB127" i="49"/>
  <c r="D132" i="49"/>
  <c r="AB132" i="49"/>
  <c r="AN132" i="49"/>
  <c r="AR132" i="49" s="1"/>
  <c r="AN136" i="49"/>
  <c r="AR136" i="49" s="1"/>
  <c r="AB136" i="49"/>
  <c r="D136" i="49"/>
  <c r="AR54" i="50"/>
  <c r="D54" i="50"/>
  <c r="AR62" i="50"/>
  <c r="D62" i="50"/>
  <c r="AR64" i="50"/>
  <c r="D64" i="50"/>
  <c r="BX17" i="50"/>
  <c r="BX110" i="50"/>
  <c r="BH109" i="50"/>
  <c r="BX108" i="50"/>
  <c r="BX106" i="50"/>
  <c r="BH105" i="50"/>
  <c r="BX103" i="50"/>
  <c r="BX102" i="50"/>
  <c r="BH100" i="50"/>
  <c r="BX89" i="50"/>
  <c r="BX87" i="50"/>
  <c r="BX86" i="50"/>
  <c r="BH84" i="50"/>
  <c r="BX82" i="50"/>
  <c r="BX80" i="50"/>
  <c r="BH79" i="50"/>
  <c r="BX78" i="50"/>
  <c r="BH77" i="50"/>
  <c r="BH110" i="50"/>
  <c r="BH108" i="50"/>
  <c r="BH106" i="50"/>
  <c r="BH103" i="50"/>
  <c r="BH102" i="50"/>
  <c r="BX101" i="50"/>
  <c r="BH89" i="50"/>
  <c r="BX88" i="50"/>
  <c r="BH87" i="50"/>
  <c r="BH86" i="50"/>
  <c r="BH82" i="50"/>
  <c r="BH80" i="50"/>
  <c r="BH78" i="50"/>
  <c r="BX111" i="50"/>
  <c r="BX107" i="50"/>
  <c r="BX104" i="50"/>
  <c r="BH101" i="50"/>
  <c r="BX99" i="50"/>
  <c r="BH88" i="50"/>
  <c r="BX85" i="50"/>
  <c r="BX83" i="50"/>
  <c r="BX81" i="50"/>
  <c r="BH111" i="50"/>
  <c r="BX109" i="50"/>
  <c r="BH107" i="50"/>
  <c r="BX105" i="50"/>
  <c r="BH104" i="50"/>
  <c r="BX100" i="50"/>
  <c r="BH99" i="50"/>
  <c r="BH85" i="50"/>
  <c r="BX84" i="50"/>
  <c r="BH83" i="50"/>
  <c r="BH81" i="50"/>
  <c r="BX79" i="50"/>
  <c r="BX77" i="50"/>
  <c r="AN107" i="50"/>
  <c r="D107" i="50"/>
  <c r="AB107" i="50"/>
  <c r="AR107" i="50"/>
  <c r="AR86" i="50"/>
  <c r="D86" i="50"/>
  <c r="AN86" i="50"/>
  <c r="D106" i="50"/>
  <c r="AB106" i="50"/>
  <c r="AR106" i="50"/>
  <c r="AN106" i="50"/>
  <c r="AR102" i="50"/>
  <c r="AN102" i="50"/>
  <c r="D102" i="50"/>
  <c r="AB102" i="50"/>
  <c r="AR78" i="50"/>
  <c r="AB78" i="50"/>
  <c r="AN78" i="50"/>
  <c r="D78" i="50"/>
  <c r="AR99" i="50"/>
  <c r="AN99" i="50"/>
  <c r="D99" i="50"/>
  <c r="AB99" i="50"/>
  <c r="BH31" i="50"/>
  <c r="BH30" i="50"/>
  <c r="BH8" i="50"/>
  <c r="AR57" i="50"/>
  <c r="D57" i="50"/>
  <c r="AR55" i="50"/>
  <c r="D55" i="50"/>
  <c r="AR80" i="50"/>
  <c r="D80" i="50"/>
  <c r="AB80" i="50"/>
  <c r="AN80" i="50"/>
  <c r="AN109" i="50"/>
  <c r="AR109" i="50"/>
  <c r="D109" i="50"/>
  <c r="AB109" i="50"/>
  <c r="D87" i="50"/>
  <c r="AR87" i="50"/>
  <c r="AN87" i="50"/>
  <c r="AR84" i="50"/>
  <c r="D84" i="50"/>
  <c r="AN84" i="50"/>
  <c r="AR103" i="50"/>
  <c r="AN103" i="50"/>
  <c r="D103" i="50"/>
  <c r="AB103" i="50"/>
  <c r="AR81" i="50"/>
  <c r="AN81" i="50"/>
  <c r="D81" i="50"/>
  <c r="AB81" i="50"/>
  <c r="D108" i="50"/>
  <c r="AR108" i="50"/>
  <c r="AN108" i="50"/>
  <c r="AB108" i="50"/>
  <c r="AR56" i="50"/>
  <c r="D56" i="50"/>
  <c r="AR52" i="50"/>
  <c r="D52" i="50"/>
  <c r="AR59" i="50"/>
  <c r="D59" i="50"/>
  <c r="AR53" i="50"/>
  <c r="D53" i="50"/>
  <c r="D88" i="50"/>
  <c r="AN88" i="50"/>
  <c r="AR88" i="50"/>
  <c r="D79" i="50"/>
  <c r="AN79" i="50"/>
  <c r="AR79" i="50"/>
  <c r="AB79" i="50"/>
  <c r="AN104" i="50"/>
  <c r="D104" i="50"/>
  <c r="AB104" i="50"/>
  <c r="AR104" i="50"/>
  <c r="AN89" i="50"/>
  <c r="AR89" i="50"/>
  <c r="D89" i="50"/>
  <c r="D111" i="50"/>
  <c r="AR111" i="50"/>
  <c r="AN111" i="50"/>
  <c r="AB111" i="50"/>
  <c r="AN82" i="50"/>
  <c r="D82" i="50"/>
  <c r="AB82" i="50"/>
  <c r="AR82" i="50"/>
  <c r="AN110" i="50"/>
  <c r="D110" i="50"/>
  <c r="AR110" i="50"/>
  <c r="AB110" i="50"/>
  <c r="BX54" i="50"/>
  <c r="AR58" i="50"/>
  <c r="D58" i="50"/>
  <c r="BX20" i="50"/>
  <c r="BX42" i="50"/>
  <c r="AR60" i="50"/>
  <c r="D60" i="50"/>
  <c r="BX33" i="50"/>
  <c r="AR61" i="50"/>
  <c r="D61" i="50"/>
  <c r="AR63" i="50"/>
  <c r="D63" i="50"/>
  <c r="AB60" i="50"/>
  <c r="AR100" i="50"/>
  <c r="D100" i="50"/>
  <c r="AB100" i="50"/>
  <c r="AN100" i="50"/>
  <c r="AR85" i="50"/>
  <c r="D85" i="50"/>
  <c r="AN85" i="50"/>
  <c r="D105" i="50"/>
  <c r="AB105" i="50"/>
  <c r="AN105" i="50"/>
  <c r="AR105" i="50"/>
  <c r="AR101" i="50"/>
  <c r="D101" i="50"/>
  <c r="AN101" i="50"/>
  <c r="AB101" i="50"/>
  <c r="AR77" i="50"/>
  <c r="AN77" i="50"/>
  <c r="D77" i="50"/>
  <c r="AB77" i="50"/>
  <c r="D83" i="50"/>
  <c r="AN83" i="50"/>
  <c r="AR83" i="50"/>
  <c r="BX12" i="49"/>
  <c r="BH15" i="49"/>
  <c r="BX14" i="49"/>
  <c r="AH29" i="49"/>
  <c r="BH19" i="49"/>
  <c r="BX13" i="49"/>
  <c r="BH16" i="49"/>
  <c r="Y64" i="49"/>
  <c r="D64" i="49" s="1"/>
  <c r="Y35" i="49"/>
  <c r="AB35" i="49" s="1"/>
  <c r="Y32" i="49"/>
  <c r="AB32" i="49" s="1"/>
  <c r="Y37" i="49"/>
  <c r="AB37" i="49" s="1"/>
  <c r="Y31" i="49"/>
  <c r="AB31" i="49" s="1"/>
  <c r="Y57" i="49"/>
  <c r="D57" i="49" s="1"/>
  <c r="Y55" i="49"/>
  <c r="AB55" i="49" s="1"/>
  <c r="Y54" i="49"/>
  <c r="Y34" i="49"/>
  <c r="AB34" i="49" s="1"/>
  <c r="Y42" i="49"/>
  <c r="AB42" i="49" s="1"/>
  <c r="Y30" i="49"/>
  <c r="AB30" i="49" s="1"/>
  <c r="Y40" i="49"/>
  <c r="AB40" i="49" s="1"/>
  <c r="Y38" i="49"/>
  <c r="AB38" i="49" s="1"/>
  <c r="Y39" i="49"/>
  <c r="AB39" i="49" s="1"/>
  <c r="Y56" i="49"/>
  <c r="D56" i="49" s="1"/>
  <c r="Y36" i="49"/>
  <c r="AB36" i="49" s="1"/>
  <c r="Y41" i="49"/>
  <c r="AB41" i="49" s="1"/>
  <c r="Y58" i="49"/>
  <c r="D58" i="49" s="1"/>
  <c r="Y52" i="49"/>
  <c r="AB52" i="49" s="1"/>
  <c r="Y33" i="49"/>
  <c r="AB33" i="49" s="1"/>
  <c r="AB54" i="50"/>
  <c r="BX9" i="50"/>
  <c r="BH60" i="50"/>
  <c r="BH19" i="50"/>
  <c r="BX16" i="50"/>
  <c r="BX63" i="50"/>
  <c r="BH12" i="50"/>
  <c r="BX38" i="50"/>
  <c r="BH54" i="50"/>
  <c r="BX53" i="50"/>
  <c r="BH36" i="50"/>
  <c r="BX40" i="50"/>
  <c r="BH56" i="50"/>
  <c r="BX39" i="50"/>
  <c r="BH55" i="50"/>
  <c r="BX56" i="50"/>
  <c r="BH33" i="50"/>
  <c r="BX14" i="50"/>
  <c r="BX52" i="50"/>
  <c r="BH14" i="50"/>
  <c r="BH35" i="50"/>
  <c r="BX35" i="50"/>
  <c r="BH42" i="50"/>
  <c r="BX19" i="50"/>
  <c r="BX60" i="50"/>
  <c r="BH9" i="50"/>
  <c r="BX10" i="50"/>
  <c r="BH61" i="50"/>
  <c r="BH18" i="50"/>
  <c r="AB63" i="50"/>
  <c r="AB57" i="50"/>
  <c r="AR42" i="50"/>
  <c r="AB42" i="50"/>
  <c r="AR41" i="50"/>
  <c r="AB41" i="50"/>
  <c r="AR33" i="50"/>
  <c r="AB33" i="50"/>
  <c r="AB55" i="50"/>
  <c r="BX36" i="50"/>
  <c r="BX62" i="50"/>
  <c r="BH52" i="50"/>
  <c r="BH11" i="50"/>
  <c r="AR34" i="50"/>
  <c r="AB34" i="50"/>
  <c r="BX12" i="50"/>
  <c r="BX31" i="50"/>
  <c r="BH63" i="50"/>
  <c r="BH38" i="50"/>
  <c r="BH16" i="50"/>
  <c r="BX15" i="50"/>
  <c r="BX34" i="50"/>
  <c r="BX64" i="50"/>
  <c r="BH41" i="50"/>
  <c r="BH13" i="50"/>
  <c r="AR32" i="50"/>
  <c r="AB32" i="50"/>
  <c r="AH29" i="50"/>
  <c r="BX41" i="50"/>
  <c r="BX57" i="50"/>
  <c r="BH57" i="50"/>
  <c r="BH32" i="50"/>
  <c r="AR39" i="50"/>
  <c r="AB39" i="50"/>
  <c r="AB56" i="50"/>
  <c r="AB64" i="50"/>
  <c r="AB62" i="50"/>
  <c r="AR40" i="50"/>
  <c r="AB40" i="50"/>
  <c r="AR35" i="50"/>
  <c r="AB35" i="50"/>
  <c r="AR37" i="50"/>
  <c r="AB37" i="50"/>
  <c r="AR38" i="50"/>
  <c r="AB38" i="50"/>
  <c r="AR36" i="50"/>
  <c r="AB36" i="50"/>
  <c r="BX13" i="50"/>
  <c r="BX32" i="50"/>
  <c r="BH64" i="50"/>
  <c r="BH39" i="50"/>
  <c r="BH15" i="50"/>
  <c r="AR30" i="50"/>
  <c r="AB30" i="50"/>
  <c r="AH51" i="50"/>
  <c r="BX8" i="50"/>
  <c r="BX55" i="50"/>
  <c r="BH59" i="50"/>
  <c r="BH34" i="50"/>
  <c r="BH20" i="50"/>
  <c r="BX11" i="50"/>
  <c r="BX30" i="50"/>
  <c r="BH62" i="50"/>
  <c r="BH37" i="50"/>
  <c r="BH17" i="50"/>
  <c r="BX18" i="50"/>
  <c r="BX37" i="50"/>
  <c r="BX61" i="50"/>
  <c r="BH53" i="50"/>
  <c r="BH10" i="50"/>
  <c r="AR31" i="50"/>
  <c r="AB31" i="50"/>
  <c r="AB53" i="50"/>
  <c r="AB61" i="50"/>
  <c r="AB58" i="50"/>
  <c r="AB59" i="50"/>
  <c r="AR14" i="50"/>
  <c r="AB14" i="50"/>
  <c r="AR15" i="50"/>
  <c r="AR16" i="50"/>
  <c r="AR18" i="50"/>
  <c r="AR11" i="50"/>
  <c r="AB11" i="50"/>
  <c r="AR20" i="50"/>
  <c r="AR19" i="50"/>
  <c r="AR13" i="50"/>
  <c r="AB13" i="50"/>
  <c r="AR17" i="50"/>
  <c r="AR12" i="50"/>
  <c r="AB12" i="50"/>
  <c r="AR9" i="50"/>
  <c r="AB9" i="50"/>
  <c r="AR10" i="50"/>
  <c r="AB10" i="50"/>
  <c r="AR8" i="50"/>
  <c r="AB8" i="50"/>
  <c r="Y63" i="49"/>
  <c r="AB63" i="49" s="1"/>
  <c r="Y61" i="49"/>
  <c r="AB61" i="49" s="1"/>
  <c r="D52" i="49"/>
  <c r="D53" i="49"/>
  <c r="AB60" i="49"/>
  <c r="D60" i="49"/>
  <c r="AB64" i="49"/>
  <c r="AB62" i="49"/>
  <c r="D62" i="49"/>
  <c r="AB58" i="49"/>
  <c r="AB59" i="49"/>
  <c r="D59" i="49"/>
  <c r="AB54" i="49"/>
  <c r="D54" i="49"/>
  <c r="D55" i="49" l="1"/>
  <c r="AB56" i="49"/>
  <c r="AN103" i="49"/>
  <c r="AR103" i="49" s="1"/>
  <c r="AB103" i="49"/>
  <c r="D103" i="49"/>
  <c r="D146" i="49"/>
  <c r="AN146" i="49"/>
  <c r="AR146" i="49" s="1"/>
  <c r="AB146" i="49"/>
  <c r="AN153" i="49"/>
  <c r="AR153" i="49" s="1"/>
  <c r="D153" i="49"/>
  <c r="AB153" i="49"/>
  <c r="D101" i="49"/>
  <c r="AB101" i="49"/>
  <c r="AN101" i="49"/>
  <c r="AR101" i="49" s="1"/>
  <c r="AN111" i="49"/>
  <c r="AR111" i="49" s="1"/>
  <c r="D111" i="49"/>
  <c r="AB111" i="49"/>
  <c r="D155" i="49"/>
  <c r="AN155" i="49"/>
  <c r="AR155" i="49" s="1"/>
  <c r="AB155" i="49"/>
  <c r="D147" i="49"/>
  <c r="AN147" i="49"/>
  <c r="AR147" i="49" s="1"/>
  <c r="AB147" i="49"/>
  <c r="D105" i="49"/>
  <c r="AN105" i="49"/>
  <c r="AR105" i="49" s="1"/>
  <c r="AB105" i="49"/>
  <c r="AN148" i="49"/>
  <c r="AR148" i="49" s="1"/>
  <c r="D148" i="49"/>
  <c r="AB148" i="49"/>
  <c r="AN154" i="49"/>
  <c r="AR154" i="49" s="1"/>
  <c r="D154" i="49"/>
  <c r="AB154" i="49"/>
  <c r="AN108" i="49"/>
  <c r="AR108" i="49" s="1"/>
  <c r="D108" i="49"/>
  <c r="AB108" i="49"/>
  <c r="D149" i="49"/>
  <c r="AB149" i="49"/>
  <c r="AN149" i="49"/>
  <c r="AR149" i="49" s="1"/>
  <c r="AN99" i="49"/>
  <c r="AR99" i="49" s="1"/>
  <c r="AB99" i="49"/>
  <c r="D99" i="49"/>
  <c r="AN151" i="49"/>
  <c r="AR151" i="49" s="1"/>
  <c r="D151" i="49"/>
  <c r="AB151" i="49"/>
  <c r="AN106" i="49"/>
  <c r="AR106" i="49" s="1"/>
  <c r="AB106" i="49"/>
  <c r="D106" i="49"/>
  <c r="AN150" i="49"/>
  <c r="AR150" i="49" s="1"/>
  <c r="AB150" i="49"/>
  <c r="D150" i="49"/>
  <c r="D156" i="49"/>
  <c r="AB156" i="49"/>
  <c r="AN156" i="49"/>
  <c r="AR156" i="49" s="1"/>
  <c r="AN109" i="49"/>
  <c r="AR109" i="49" s="1"/>
  <c r="D109" i="49"/>
  <c r="AB109" i="49"/>
  <c r="AN157" i="49"/>
  <c r="AR157" i="49" s="1"/>
  <c r="D157" i="49"/>
  <c r="AB157" i="49"/>
  <c r="AN102" i="49"/>
  <c r="AR102" i="49" s="1"/>
  <c r="D102" i="49"/>
  <c r="AB102" i="49"/>
  <c r="AN107" i="49"/>
  <c r="AR107" i="49" s="1"/>
  <c r="AB107" i="49"/>
  <c r="D107" i="49"/>
  <c r="D152" i="49"/>
  <c r="AB152" i="49"/>
  <c r="AN152" i="49"/>
  <c r="AR152" i="49" s="1"/>
  <c r="D100" i="49"/>
  <c r="AN100" i="49"/>
  <c r="AR100" i="49" s="1"/>
  <c r="AB100" i="49"/>
  <c r="AN110" i="49"/>
  <c r="AR110" i="49" s="1"/>
  <c r="D110" i="49"/>
  <c r="AB110" i="49"/>
  <c r="AN158" i="49"/>
  <c r="AR158" i="49" s="1"/>
  <c r="D158" i="49"/>
  <c r="AB158" i="49"/>
  <c r="AN104" i="49"/>
  <c r="AR104" i="49" s="1"/>
  <c r="AB104" i="49"/>
  <c r="D104" i="49"/>
  <c r="AB57" i="49"/>
  <c r="D61" i="49"/>
  <c r="D63" i="49"/>
  <c r="AN41" i="50"/>
  <c r="AN40" i="50"/>
  <c r="AN39" i="50"/>
  <c r="AN38" i="50"/>
  <c r="AN37" i="50"/>
  <c r="AN36" i="50"/>
  <c r="AN33" i="50"/>
  <c r="AN32" i="50"/>
  <c r="AN31" i="50"/>
  <c r="AN9" i="50"/>
  <c r="AN11" i="50"/>
  <c r="AN12" i="50"/>
  <c r="AN14" i="50"/>
  <c r="AN16" i="50"/>
  <c r="AN17" i="50"/>
  <c r="AN18" i="50"/>
  <c r="AN19" i="50"/>
  <c r="AN20" i="50"/>
  <c r="AN8" i="50"/>
  <c r="AN42" i="50"/>
  <c r="AN35" i="50"/>
  <c r="AN34" i="50"/>
  <c r="AN15" i="50"/>
  <c r="AK65" i="50"/>
  <c r="V65" i="50"/>
  <c r="AK64" i="50"/>
  <c r="AM64" i="50" s="1"/>
  <c r="V64" i="50"/>
  <c r="AK63" i="50"/>
  <c r="AM63" i="50" s="1"/>
  <c r="V63" i="50"/>
  <c r="AK62" i="50"/>
  <c r="AM62" i="50" s="1"/>
  <c r="V62" i="50"/>
  <c r="AK61" i="50"/>
  <c r="AM61" i="50" s="1"/>
  <c r="AN61" i="50"/>
  <c r="V61" i="50"/>
  <c r="AK60" i="50"/>
  <c r="AL60" i="50" s="1"/>
  <c r="V60" i="50"/>
  <c r="W60" i="50" s="1"/>
  <c r="AK59" i="50"/>
  <c r="AL59" i="50" s="1"/>
  <c r="V59" i="50"/>
  <c r="W59" i="50" s="1"/>
  <c r="AK58" i="50"/>
  <c r="V58" i="50"/>
  <c r="AK57" i="50"/>
  <c r="AM57" i="50" s="1"/>
  <c r="V57" i="50"/>
  <c r="AK56" i="50"/>
  <c r="AL56" i="50" s="1"/>
  <c r="V56" i="50"/>
  <c r="AK55" i="50"/>
  <c r="AL55" i="50" s="1"/>
  <c r="V55" i="50"/>
  <c r="AK54" i="50"/>
  <c r="AM54" i="50" s="1"/>
  <c r="V54" i="50"/>
  <c r="AK53" i="50"/>
  <c r="AM53" i="50" s="1"/>
  <c r="V53" i="50"/>
  <c r="AK52" i="50"/>
  <c r="AM52" i="50" s="1"/>
  <c r="V52" i="50"/>
  <c r="AK51" i="50"/>
  <c r="V51" i="50"/>
  <c r="AJ48" i="50"/>
  <c r="U48" i="50"/>
  <c r="AK43" i="50"/>
  <c r="V43" i="50"/>
  <c r="AK42" i="50"/>
  <c r="AM42" i="50" s="1"/>
  <c r="V42" i="50"/>
  <c r="AK41" i="50"/>
  <c r="AM41" i="50" s="1"/>
  <c r="V41" i="50"/>
  <c r="AK40" i="50"/>
  <c r="AL40" i="50" s="1"/>
  <c r="V40" i="50"/>
  <c r="AK39" i="50"/>
  <c r="AM39" i="50" s="1"/>
  <c r="V39" i="50"/>
  <c r="AK38" i="50"/>
  <c r="AL38" i="50" s="1"/>
  <c r="V38" i="50"/>
  <c r="W38" i="50" s="1"/>
  <c r="AK37" i="50"/>
  <c r="AL37" i="50" s="1"/>
  <c r="V37" i="50"/>
  <c r="W37" i="50" s="1"/>
  <c r="AK36" i="50"/>
  <c r="AM36" i="50" s="1"/>
  <c r="V36" i="50"/>
  <c r="AK35" i="50"/>
  <c r="AL35" i="50" s="1"/>
  <c r="V35" i="50"/>
  <c r="AK34" i="50"/>
  <c r="AM34" i="50" s="1"/>
  <c r="V34" i="50"/>
  <c r="AK33" i="50"/>
  <c r="AL33" i="50" s="1"/>
  <c r="V33" i="50"/>
  <c r="AK32" i="50"/>
  <c r="AM32" i="50" s="1"/>
  <c r="V32" i="50"/>
  <c r="AK31" i="50"/>
  <c r="AM31" i="50" s="1"/>
  <c r="V31" i="50"/>
  <c r="AK30" i="50"/>
  <c r="AM30" i="50" s="1"/>
  <c r="V30" i="50"/>
  <c r="AK29" i="50"/>
  <c r="V29" i="50"/>
  <c r="AJ26" i="50"/>
  <c r="U26" i="50"/>
  <c r="AK21" i="50"/>
  <c r="V21" i="50"/>
  <c r="AK20" i="50"/>
  <c r="AM20" i="50" s="1"/>
  <c r="V20" i="50"/>
  <c r="AK19" i="50"/>
  <c r="AM19" i="50" s="1"/>
  <c r="V19" i="50"/>
  <c r="AK18" i="50"/>
  <c r="AM18" i="50" s="1"/>
  <c r="V18" i="50"/>
  <c r="AK17" i="50"/>
  <c r="AM17" i="50" s="1"/>
  <c r="V17" i="50"/>
  <c r="AK16" i="50"/>
  <c r="AM16" i="50" s="1"/>
  <c r="V16" i="50"/>
  <c r="W16" i="50" s="1"/>
  <c r="AK15" i="50"/>
  <c r="AL15" i="50" s="1"/>
  <c r="V15" i="50"/>
  <c r="W15" i="50" s="1"/>
  <c r="AK14" i="50"/>
  <c r="AM14" i="50" s="1"/>
  <c r="V14" i="50"/>
  <c r="AK13" i="50"/>
  <c r="AL13" i="50" s="1"/>
  <c r="V13" i="50"/>
  <c r="AK12" i="50"/>
  <c r="AL12" i="50" s="1"/>
  <c r="V12" i="50"/>
  <c r="AK11" i="50"/>
  <c r="AL11" i="50" s="1"/>
  <c r="V11" i="50"/>
  <c r="AK10" i="50"/>
  <c r="AM10" i="50" s="1"/>
  <c r="V10" i="50"/>
  <c r="AK9" i="50"/>
  <c r="AM9" i="50" s="1"/>
  <c r="V9" i="50"/>
  <c r="AK8" i="50"/>
  <c r="AM8" i="50" s="1"/>
  <c r="V8" i="50"/>
  <c r="AK7" i="50"/>
  <c r="V7" i="50"/>
  <c r="AJ4" i="50"/>
  <c r="U4" i="50"/>
  <c r="BX64" i="49"/>
  <c r="BX63" i="49"/>
  <c r="BX62" i="49"/>
  <c r="BX61" i="49"/>
  <c r="BX60" i="49"/>
  <c r="BX59" i="49"/>
  <c r="BX58" i="49"/>
  <c r="BX57" i="49"/>
  <c r="BX56" i="49"/>
  <c r="BX55" i="49"/>
  <c r="BX54" i="49"/>
  <c r="BX53" i="49"/>
  <c r="BX52" i="49"/>
  <c r="BH64" i="49"/>
  <c r="BH63" i="49"/>
  <c r="BH62" i="49"/>
  <c r="BH61" i="49"/>
  <c r="BH60" i="49"/>
  <c r="BH59" i="49"/>
  <c r="BH58" i="49"/>
  <c r="BH57" i="49"/>
  <c r="BH56" i="49"/>
  <c r="BH55" i="49"/>
  <c r="BH54" i="49"/>
  <c r="BH53" i="49"/>
  <c r="BH52" i="49"/>
  <c r="AN63" i="49"/>
  <c r="AR63" i="49" s="1"/>
  <c r="AN61" i="49"/>
  <c r="AR61" i="49" s="1"/>
  <c r="AN59" i="49"/>
  <c r="AR59" i="49" s="1"/>
  <c r="AN57" i="49"/>
  <c r="AR57" i="49" s="1"/>
  <c r="AN55" i="49"/>
  <c r="AR55" i="49" s="1"/>
  <c r="AL42" i="33" l="1"/>
  <c r="AL40" i="33"/>
  <c r="AL30" i="33"/>
  <c r="AL34" i="33"/>
  <c r="AL38" i="33"/>
  <c r="AL31" i="33"/>
  <c r="AL35" i="33"/>
  <c r="AL39" i="33"/>
  <c r="AL32" i="33"/>
  <c r="AL36" i="33"/>
  <c r="AL33" i="33"/>
  <c r="AL37" i="33"/>
  <c r="AL41" i="33"/>
  <c r="AL10" i="33"/>
  <c r="AL14" i="33"/>
  <c r="AL11" i="33"/>
  <c r="AL15" i="33"/>
  <c r="AL9" i="33"/>
  <c r="AL13" i="33"/>
  <c r="AL17" i="33"/>
  <c r="AL18" i="33"/>
  <c r="AL19" i="33"/>
  <c r="AL8" i="33"/>
  <c r="AL12" i="33"/>
  <c r="AL16" i="33"/>
  <c r="AL20" i="33"/>
  <c r="AK55" i="18"/>
  <c r="AK59" i="18"/>
  <c r="AK56" i="18"/>
  <c r="AK64" i="18"/>
  <c r="AK54" i="18"/>
  <c r="AK58" i="18"/>
  <c r="AK62" i="18"/>
  <c r="AK34" i="18"/>
  <c r="AK42" i="18"/>
  <c r="AK63" i="18"/>
  <c r="AK52" i="18"/>
  <c r="AK60" i="18"/>
  <c r="AK53" i="18"/>
  <c r="AK57" i="18"/>
  <c r="AK61" i="18"/>
  <c r="AN52" i="49"/>
  <c r="AR52" i="49" s="1"/>
  <c r="AN56" i="49"/>
  <c r="AR56" i="49" s="1"/>
  <c r="AN58" i="49"/>
  <c r="AR58" i="49" s="1"/>
  <c r="AN54" i="49"/>
  <c r="AR54" i="49" s="1"/>
  <c r="AN60" i="49"/>
  <c r="AR60" i="49" s="1"/>
  <c r="AN64" i="49"/>
  <c r="AR64" i="49" s="1"/>
  <c r="AN62" i="49"/>
  <c r="AR62" i="49" s="1"/>
  <c r="AM35" i="50"/>
  <c r="AK33" i="18"/>
  <c r="AK41" i="18"/>
  <c r="AK35" i="18"/>
  <c r="AK37" i="18"/>
  <c r="AK31" i="18"/>
  <c r="AK39" i="18"/>
  <c r="AK30" i="18"/>
  <c r="AK32" i="18"/>
  <c r="AK36" i="18"/>
  <c r="AK38" i="18"/>
  <c r="AK40" i="18"/>
  <c r="D11" i="50"/>
  <c r="D15" i="50"/>
  <c r="AN62" i="50"/>
  <c r="AN13" i="50"/>
  <c r="AL18" i="50"/>
  <c r="AL63" i="50"/>
  <c r="AN64" i="50"/>
  <c r="AL61" i="50"/>
  <c r="AM12" i="50"/>
  <c r="AM13" i="50"/>
  <c r="AL34" i="50"/>
  <c r="AM55" i="50"/>
  <c r="AL62" i="50"/>
  <c r="AM38" i="50"/>
  <c r="AM60" i="50"/>
  <c r="AN30" i="50"/>
  <c r="D10" i="50"/>
  <c r="AL17" i="50"/>
  <c r="AL39" i="50"/>
  <c r="AM56" i="50"/>
  <c r="AN53" i="49"/>
  <c r="AR53" i="49" s="1"/>
  <c r="AN58" i="50"/>
  <c r="AN60" i="50"/>
  <c r="AN59" i="50"/>
  <c r="AN63" i="50"/>
  <c r="AN56" i="50"/>
  <c r="AN10" i="50"/>
  <c r="AN52" i="50"/>
  <c r="AN54" i="50"/>
  <c r="AN53" i="50"/>
  <c r="AN55" i="50"/>
  <c r="AN57" i="50"/>
  <c r="D14" i="50"/>
  <c r="AM40" i="50"/>
  <c r="AM11" i="50"/>
  <c r="AL16" i="50"/>
  <c r="AL19" i="50"/>
  <c r="AM33" i="50"/>
  <c r="AL41" i="50"/>
  <c r="AM59" i="50"/>
  <c r="D9" i="50"/>
  <c r="D20" i="50"/>
  <c r="D8" i="50"/>
  <c r="D16" i="50"/>
  <c r="D18" i="50"/>
  <c r="AL14" i="50"/>
  <c r="AM37" i="50"/>
  <c r="D17" i="50"/>
  <c r="D19" i="50"/>
  <c r="AM58" i="50"/>
  <c r="AL58" i="50"/>
  <c r="D13" i="50"/>
  <c r="AM15" i="50"/>
  <c r="AL36" i="50"/>
  <c r="AL57" i="50"/>
  <c r="DN42" i="18" l="1"/>
  <c r="DO42" i="18"/>
  <c r="DP42" i="18"/>
  <c r="DQ42" i="18"/>
  <c r="DR42" i="18"/>
  <c r="DS42" i="18"/>
  <c r="DT42" i="18"/>
  <c r="DN40" i="18"/>
  <c r="DO40" i="18"/>
  <c r="DP40" i="18"/>
  <c r="DQ40" i="18"/>
  <c r="DR40" i="18"/>
  <c r="DS40" i="18"/>
  <c r="DT40" i="18"/>
  <c r="DN41" i="18"/>
  <c r="DO41" i="18"/>
  <c r="DP41" i="18"/>
  <c r="DQ41" i="18"/>
  <c r="DR41" i="18"/>
  <c r="DS41" i="18"/>
  <c r="DT41" i="18"/>
  <c r="DN35" i="18"/>
  <c r="DO35" i="18"/>
  <c r="DP35" i="18"/>
  <c r="DQ35" i="18"/>
  <c r="DR35" i="18"/>
  <c r="DS35" i="18"/>
  <c r="DT35" i="18"/>
  <c r="DU35" i="18"/>
  <c r="DN36" i="18"/>
  <c r="DO36" i="18"/>
  <c r="DP36" i="18"/>
  <c r="DQ36" i="18"/>
  <c r="DR36" i="18"/>
  <c r="DS36" i="18"/>
  <c r="DT36" i="18"/>
  <c r="DU36" i="18"/>
  <c r="DN37" i="18"/>
  <c r="DO37" i="18"/>
  <c r="DP37" i="18"/>
  <c r="DQ37" i="18"/>
  <c r="DR37" i="18"/>
  <c r="DS37" i="18"/>
  <c r="DT37" i="18"/>
  <c r="DU37" i="18"/>
  <c r="DN38" i="18"/>
  <c r="DO38" i="18"/>
  <c r="DP38" i="18"/>
  <c r="DQ38" i="18"/>
  <c r="DR38" i="18"/>
  <c r="DS38" i="18"/>
  <c r="DT38" i="18"/>
  <c r="DU38" i="18"/>
  <c r="DN39" i="18"/>
  <c r="DO39" i="18"/>
  <c r="DP39" i="18"/>
  <c r="DQ39" i="18"/>
  <c r="DR39" i="18"/>
  <c r="DS39" i="18"/>
  <c r="DT39" i="18"/>
  <c r="DU39" i="18"/>
  <c r="DN32" i="18"/>
  <c r="DO32" i="18"/>
  <c r="DP32" i="18"/>
  <c r="DQ32" i="18"/>
  <c r="DR32" i="18"/>
  <c r="DS32" i="18"/>
  <c r="DT32" i="18"/>
  <c r="DU32" i="18"/>
  <c r="DV32" i="18"/>
  <c r="DN33" i="18"/>
  <c r="DO33" i="18"/>
  <c r="DP33" i="18"/>
  <c r="DQ33" i="18"/>
  <c r="DR33" i="18"/>
  <c r="DS33" i="18"/>
  <c r="DT33" i="18"/>
  <c r="DU33" i="18"/>
  <c r="DV33" i="18"/>
  <c r="DN34" i="18"/>
  <c r="DO34" i="18"/>
  <c r="DP34" i="18"/>
  <c r="DQ34" i="18"/>
  <c r="DR34" i="18"/>
  <c r="DS34" i="18"/>
  <c r="DT34" i="18"/>
  <c r="DU34" i="18"/>
  <c r="DV34" i="18"/>
  <c r="DN31" i="18"/>
  <c r="DO31" i="18"/>
  <c r="DP31" i="18"/>
  <c r="DQ31" i="18"/>
  <c r="DR31" i="18"/>
  <c r="DS31" i="18"/>
  <c r="DT31" i="18"/>
  <c r="DU31" i="18"/>
  <c r="DV31" i="18"/>
  <c r="DN30" i="18"/>
  <c r="DO30" i="18"/>
  <c r="DP30" i="18"/>
  <c r="DQ30" i="18"/>
  <c r="DR30" i="18"/>
  <c r="DS30" i="18"/>
  <c r="DT30" i="18"/>
  <c r="DU30" i="18"/>
  <c r="DV30" i="18"/>
  <c r="DU13" i="18" l="1"/>
  <c r="DU14" i="18"/>
  <c r="DU15" i="18"/>
  <c r="DU16" i="18"/>
  <c r="DU17" i="18"/>
  <c r="DN12" i="18"/>
  <c r="DO12" i="18"/>
  <c r="DP12" i="18"/>
  <c r="DQ12" i="18"/>
  <c r="DR12" i="18"/>
  <c r="DS12" i="18"/>
  <c r="DT12" i="18"/>
  <c r="DN13" i="18"/>
  <c r="DO13" i="18"/>
  <c r="DP13" i="18"/>
  <c r="DQ13" i="18"/>
  <c r="DR13" i="18"/>
  <c r="DS13" i="18"/>
  <c r="DT13" i="18"/>
  <c r="DN14" i="18"/>
  <c r="DO14" i="18"/>
  <c r="DP14" i="18"/>
  <c r="DQ14" i="18"/>
  <c r="DR14" i="18"/>
  <c r="DS14" i="18"/>
  <c r="DT14" i="18"/>
  <c r="DN15" i="18"/>
  <c r="DO15" i="18"/>
  <c r="DP15" i="18"/>
  <c r="DQ15" i="18"/>
  <c r="DR15" i="18"/>
  <c r="DS15" i="18"/>
  <c r="DT15" i="18"/>
  <c r="DN16" i="18"/>
  <c r="DO16" i="18"/>
  <c r="DP16" i="18"/>
  <c r="DQ16" i="18"/>
  <c r="DR16" i="18"/>
  <c r="DS16" i="18"/>
  <c r="DT16" i="18"/>
  <c r="DN17" i="18"/>
  <c r="DO17" i="18"/>
  <c r="DP17" i="18"/>
  <c r="DQ17" i="18"/>
  <c r="DR17" i="18"/>
  <c r="DS17" i="18"/>
  <c r="DT17" i="18"/>
  <c r="DN18" i="18"/>
  <c r="DO18" i="18"/>
  <c r="DP18" i="18"/>
  <c r="DQ18" i="18"/>
  <c r="DR18" i="18"/>
  <c r="DS18" i="18"/>
  <c r="DT18" i="18"/>
  <c r="DN19" i="18"/>
  <c r="DO19" i="18"/>
  <c r="DP19" i="18"/>
  <c r="DQ19" i="18"/>
  <c r="DR19" i="18"/>
  <c r="DS19" i="18"/>
  <c r="DT19" i="18"/>
  <c r="DN20" i="18"/>
  <c r="DO20" i="18"/>
  <c r="DP20" i="18"/>
  <c r="DQ20" i="18"/>
  <c r="DR20" i="18"/>
  <c r="DS20" i="18"/>
  <c r="DT20" i="18"/>
  <c r="DN9" i="18"/>
  <c r="DO9" i="18"/>
  <c r="DP9" i="18"/>
  <c r="DQ9" i="18"/>
  <c r="DR9" i="18"/>
  <c r="DS9" i="18"/>
  <c r="DT9" i="18"/>
  <c r="DU9" i="18"/>
  <c r="DV9" i="18"/>
  <c r="DN10" i="18"/>
  <c r="DO10" i="18"/>
  <c r="DP10" i="18"/>
  <c r="DQ10" i="18"/>
  <c r="DR10" i="18"/>
  <c r="DS10" i="18"/>
  <c r="DT10" i="18"/>
  <c r="DU10" i="18"/>
  <c r="DV10" i="18"/>
  <c r="DN11" i="18"/>
  <c r="DO11" i="18"/>
  <c r="DP11" i="18"/>
  <c r="DQ11" i="18"/>
  <c r="DR11" i="18"/>
  <c r="DS11" i="18"/>
  <c r="DT11" i="18"/>
  <c r="DU11" i="18"/>
  <c r="DV11" i="18"/>
  <c r="DU12" i="18"/>
  <c r="DV12" i="18"/>
  <c r="DN8" i="18"/>
  <c r="DO8" i="18"/>
  <c r="DP8" i="18"/>
  <c r="DQ8" i="18"/>
  <c r="DR8" i="18"/>
  <c r="DS8" i="18"/>
  <c r="DT8" i="18"/>
  <c r="DU8" i="18"/>
  <c r="DV8" i="18"/>
  <c r="DK65" i="18" l="1"/>
  <c r="CV65" i="18"/>
  <c r="CG65" i="18"/>
  <c r="BR65" i="18"/>
  <c r="BC65" i="18"/>
  <c r="AN65" i="18"/>
  <c r="AH65" i="18"/>
  <c r="S65" i="18"/>
  <c r="DK64" i="18"/>
  <c r="CV64" i="18"/>
  <c r="CG64" i="18"/>
  <c r="BR64" i="18"/>
  <c r="BC64" i="18"/>
  <c r="AN64" i="18"/>
  <c r="AH64" i="18"/>
  <c r="AJ64" i="18" s="1"/>
  <c r="S64" i="18"/>
  <c r="DK63" i="18"/>
  <c r="CV63" i="18"/>
  <c r="CG63" i="18"/>
  <c r="BR63" i="18"/>
  <c r="BC63" i="18"/>
  <c r="AN63" i="18"/>
  <c r="AH63" i="18"/>
  <c r="AI63" i="18" s="1"/>
  <c r="S63" i="18"/>
  <c r="DK62" i="18"/>
  <c r="CV62" i="18"/>
  <c r="CG62" i="18"/>
  <c r="BR62" i="18"/>
  <c r="BC62" i="18"/>
  <c r="AN62" i="18"/>
  <c r="AH62" i="18"/>
  <c r="AI62" i="18" s="1"/>
  <c r="S62" i="18"/>
  <c r="DK61" i="18"/>
  <c r="CV61" i="18"/>
  <c r="CG61" i="18"/>
  <c r="BR61" i="18"/>
  <c r="BC61" i="18"/>
  <c r="AN61" i="18"/>
  <c r="AH61" i="18"/>
  <c r="AI61" i="18" s="1"/>
  <c r="S61" i="18"/>
  <c r="DK60" i="18"/>
  <c r="CV60" i="18"/>
  <c r="CG60" i="18"/>
  <c r="BR60" i="18"/>
  <c r="BC60" i="18"/>
  <c r="AN60" i="18"/>
  <c r="AH60" i="18"/>
  <c r="AJ60" i="18" s="1"/>
  <c r="S60" i="18"/>
  <c r="T60" i="18" s="1"/>
  <c r="DK59" i="18"/>
  <c r="CV59" i="18"/>
  <c r="CG59" i="18"/>
  <c r="BR59" i="18"/>
  <c r="BC59" i="18"/>
  <c r="AN59" i="18"/>
  <c r="AH59" i="18"/>
  <c r="AI59" i="18" s="1"/>
  <c r="S59" i="18"/>
  <c r="T59" i="18" s="1"/>
  <c r="DK58" i="18"/>
  <c r="CV58" i="18"/>
  <c r="CG58" i="18"/>
  <c r="BR58" i="18"/>
  <c r="BC58" i="18"/>
  <c r="AN58" i="18"/>
  <c r="AH58" i="18"/>
  <c r="AJ58" i="18" s="1"/>
  <c r="S58" i="18"/>
  <c r="DK57" i="18"/>
  <c r="CV57" i="18"/>
  <c r="CG57" i="18"/>
  <c r="BR57" i="18"/>
  <c r="BC57" i="18"/>
  <c r="AN57" i="18"/>
  <c r="AH57" i="18"/>
  <c r="AI57" i="18" s="1"/>
  <c r="S57" i="18"/>
  <c r="DK56" i="18"/>
  <c r="CV56" i="18"/>
  <c r="CG56" i="18"/>
  <c r="BR56" i="18"/>
  <c r="BC56" i="18"/>
  <c r="AN56" i="18"/>
  <c r="AH56" i="18"/>
  <c r="AJ56" i="18" s="1"/>
  <c r="S56" i="18"/>
  <c r="DK55" i="18"/>
  <c r="CV55" i="18"/>
  <c r="CG55" i="18"/>
  <c r="BR55" i="18"/>
  <c r="BC55" i="18"/>
  <c r="AN55" i="18"/>
  <c r="AH55" i="18"/>
  <c r="AJ55" i="18" s="1"/>
  <c r="S55" i="18"/>
  <c r="DK54" i="18"/>
  <c r="CV54" i="18"/>
  <c r="CG54" i="18"/>
  <c r="BR54" i="18"/>
  <c r="BC54" i="18"/>
  <c r="AN54" i="18"/>
  <c r="AH54" i="18"/>
  <c r="AJ54" i="18" s="1"/>
  <c r="S54" i="18"/>
  <c r="DK53" i="18"/>
  <c r="CV53" i="18"/>
  <c r="CG53" i="18"/>
  <c r="BR53" i="18"/>
  <c r="BC53" i="18"/>
  <c r="AN53" i="18"/>
  <c r="AH53" i="18"/>
  <c r="AJ53" i="18" s="1"/>
  <c r="S53" i="18"/>
  <c r="DK52" i="18"/>
  <c r="CV52" i="18"/>
  <c r="CG52" i="18"/>
  <c r="BR52" i="18"/>
  <c r="BC52" i="18"/>
  <c r="AN52" i="18"/>
  <c r="AH52" i="18"/>
  <c r="AJ52" i="18" s="1"/>
  <c r="S52" i="18"/>
  <c r="DK51" i="18"/>
  <c r="CV51" i="18"/>
  <c r="CG51" i="18"/>
  <c r="BR51" i="18"/>
  <c r="BC51" i="18"/>
  <c r="AN51" i="18"/>
  <c r="AH51" i="18"/>
  <c r="S51" i="18"/>
  <c r="DJ48" i="18"/>
  <c r="CU48" i="18"/>
  <c r="CF48" i="18"/>
  <c r="BQ48" i="18"/>
  <c r="BB48" i="18"/>
  <c r="AM48" i="18"/>
  <c r="AG48" i="18"/>
  <c r="R48" i="18"/>
  <c r="DK43" i="18"/>
  <c r="CV43" i="18"/>
  <c r="CG43" i="18"/>
  <c r="BR43" i="18"/>
  <c r="BC43" i="18"/>
  <c r="AN43" i="18"/>
  <c r="AH43" i="18"/>
  <c r="S43" i="18"/>
  <c r="DK42" i="18"/>
  <c r="DE42" i="18"/>
  <c r="DD42" i="18"/>
  <c r="DC42" i="18"/>
  <c r="DB42" i="18"/>
  <c r="DA42" i="18"/>
  <c r="CZ42" i="18"/>
  <c r="CY42" i="18"/>
  <c r="CV42" i="18"/>
  <c r="CG42" i="18"/>
  <c r="BR42" i="18"/>
  <c r="BC42" i="18"/>
  <c r="AN42" i="18"/>
  <c r="AH42" i="18"/>
  <c r="AJ42" i="18" s="1"/>
  <c r="S42" i="18"/>
  <c r="DK41" i="18"/>
  <c r="DE41" i="18"/>
  <c r="DD41" i="18"/>
  <c r="DC41" i="18"/>
  <c r="DB41" i="18"/>
  <c r="DA41" i="18"/>
  <c r="CZ41" i="18"/>
  <c r="CY41" i="18"/>
  <c r="CV41" i="18"/>
  <c r="CG41" i="18"/>
  <c r="BR41" i="18"/>
  <c r="BC41" i="18"/>
  <c r="AN41" i="18"/>
  <c r="AH41" i="18"/>
  <c r="AI41" i="18" s="1"/>
  <c r="S41" i="18"/>
  <c r="DK40" i="18"/>
  <c r="DE40" i="18"/>
  <c r="DD40" i="18"/>
  <c r="DC40" i="18"/>
  <c r="DB40" i="18"/>
  <c r="DA40" i="18"/>
  <c r="CZ40" i="18"/>
  <c r="CY40" i="18"/>
  <c r="CV40" i="18"/>
  <c r="CG40" i="18"/>
  <c r="BR40" i="18"/>
  <c r="BC40" i="18"/>
  <c r="AN40" i="18"/>
  <c r="AH40" i="18"/>
  <c r="AJ40" i="18" s="1"/>
  <c r="S40" i="18"/>
  <c r="DK39" i="18"/>
  <c r="DF39" i="18"/>
  <c r="DE39" i="18"/>
  <c r="DD39" i="18"/>
  <c r="DC39" i="18"/>
  <c r="DB39" i="18"/>
  <c r="DA39" i="18"/>
  <c r="CZ39" i="18"/>
  <c r="CY39" i="18"/>
  <c r="CV39" i="18"/>
  <c r="CG39" i="18"/>
  <c r="BR39" i="18"/>
  <c r="BC39" i="18"/>
  <c r="AN39" i="18"/>
  <c r="AH39" i="18"/>
  <c r="AJ39" i="18" s="1"/>
  <c r="S39" i="18"/>
  <c r="DK38" i="18"/>
  <c r="DF38" i="18"/>
  <c r="DE38" i="18"/>
  <c r="DD38" i="18"/>
  <c r="DC38" i="18"/>
  <c r="DB38" i="18"/>
  <c r="DA38" i="18"/>
  <c r="CZ38" i="18"/>
  <c r="CY38" i="18"/>
  <c r="CV38" i="18"/>
  <c r="CG38" i="18"/>
  <c r="BR38" i="18"/>
  <c r="BC38" i="18"/>
  <c r="AN38" i="18"/>
  <c r="AH38" i="18"/>
  <c r="AJ38" i="18" s="1"/>
  <c r="S38" i="18"/>
  <c r="T38" i="18" s="1"/>
  <c r="DK37" i="18"/>
  <c r="DF37" i="18"/>
  <c r="DE37" i="18"/>
  <c r="DD37" i="18"/>
  <c r="DC37" i="18"/>
  <c r="DB37" i="18"/>
  <c r="DA37" i="18"/>
  <c r="CZ37" i="18"/>
  <c r="CY37" i="18"/>
  <c r="CV37" i="18"/>
  <c r="CG37" i="18"/>
  <c r="BR37" i="18"/>
  <c r="BC37" i="18"/>
  <c r="AN37" i="18"/>
  <c r="AH37" i="18"/>
  <c r="AI37" i="18" s="1"/>
  <c r="S37" i="18"/>
  <c r="T37" i="18" s="1"/>
  <c r="DK36" i="18"/>
  <c r="DF36" i="18"/>
  <c r="DE36" i="18"/>
  <c r="DD36" i="18"/>
  <c r="DC36" i="18"/>
  <c r="DB36" i="18"/>
  <c r="DA36" i="18"/>
  <c r="CZ36" i="18"/>
  <c r="CY36" i="18"/>
  <c r="CV36" i="18"/>
  <c r="CG36" i="18"/>
  <c r="BR36" i="18"/>
  <c r="BC36" i="18"/>
  <c r="AN36" i="18"/>
  <c r="AH36" i="18"/>
  <c r="AJ36" i="18" s="1"/>
  <c r="S36" i="18"/>
  <c r="DK35" i="18"/>
  <c r="DF35" i="18"/>
  <c r="DE35" i="18"/>
  <c r="DD35" i="18"/>
  <c r="DC35" i="18"/>
  <c r="DB35" i="18"/>
  <c r="DA35" i="18"/>
  <c r="CZ35" i="18"/>
  <c r="CY35" i="18"/>
  <c r="CV35" i="18"/>
  <c r="CG35" i="18"/>
  <c r="BR35" i="18"/>
  <c r="BC35" i="18"/>
  <c r="AN35" i="18"/>
  <c r="AH35" i="18"/>
  <c r="AI35" i="18" s="1"/>
  <c r="S35" i="18"/>
  <c r="DK34" i="18"/>
  <c r="DG34" i="18"/>
  <c r="DF34" i="18"/>
  <c r="DE34" i="18"/>
  <c r="DD34" i="18"/>
  <c r="DC34" i="18"/>
  <c r="DB34" i="18"/>
  <c r="DA34" i="18"/>
  <c r="CZ34" i="18"/>
  <c r="CY34" i="18"/>
  <c r="CV34" i="18"/>
  <c r="CG34" i="18"/>
  <c r="BR34" i="18"/>
  <c r="BC34" i="18"/>
  <c r="AN34" i="18"/>
  <c r="AH34" i="18"/>
  <c r="AJ34" i="18" s="1"/>
  <c r="S34" i="18"/>
  <c r="DK33" i="18"/>
  <c r="DG33" i="18"/>
  <c r="DF33" i="18"/>
  <c r="DE33" i="18"/>
  <c r="DD33" i="18"/>
  <c r="DC33" i="18"/>
  <c r="DB33" i="18"/>
  <c r="DA33" i="18"/>
  <c r="CZ33" i="18"/>
  <c r="CY33" i="18"/>
  <c r="CV33" i="18"/>
  <c r="CG33" i="18"/>
  <c r="BR33" i="18"/>
  <c r="BC33" i="18"/>
  <c r="AN33" i="18"/>
  <c r="AH33" i="18"/>
  <c r="AJ33" i="18" s="1"/>
  <c r="S33" i="18"/>
  <c r="DK32" i="18"/>
  <c r="DG32" i="18"/>
  <c r="DF32" i="18"/>
  <c r="DE32" i="18"/>
  <c r="DD32" i="18"/>
  <c r="DC32" i="18"/>
  <c r="DB32" i="18"/>
  <c r="DA32" i="18"/>
  <c r="CZ32" i="18"/>
  <c r="CY32" i="18"/>
  <c r="CV32" i="18"/>
  <c r="CG32" i="18"/>
  <c r="BR32" i="18"/>
  <c r="BC32" i="18"/>
  <c r="AN32" i="18"/>
  <c r="AH32" i="18"/>
  <c r="AJ32" i="18" s="1"/>
  <c r="S32" i="18"/>
  <c r="DK31" i="18"/>
  <c r="DG31" i="18"/>
  <c r="DF31" i="18"/>
  <c r="DE31" i="18"/>
  <c r="DD31" i="18"/>
  <c r="DC31" i="18"/>
  <c r="DB31" i="18"/>
  <c r="DA31" i="18"/>
  <c r="CZ31" i="18"/>
  <c r="CY31" i="18"/>
  <c r="CV31" i="18"/>
  <c r="CG31" i="18"/>
  <c r="BR31" i="18"/>
  <c r="BC31" i="18"/>
  <c r="AN31" i="18"/>
  <c r="AH31" i="18"/>
  <c r="AJ31" i="18" s="1"/>
  <c r="S31" i="18"/>
  <c r="DK30" i="18"/>
  <c r="DG30" i="18"/>
  <c r="DF30" i="18"/>
  <c r="DE30" i="18"/>
  <c r="DD30" i="18"/>
  <c r="DC30" i="18"/>
  <c r="DB30" i="18"/>
  <c r="DA30" i="18"/>
  <c r="CZ30" i="18"/>
  <c r="CY30" i="18"/>
  <c r="CV30" i="18"/>
  <c r="CG30" i="18"/>
  <c r="BR30" i="18"/>
  <c r="BC30" i="18"/>
  <c r="AN30" i="18"/>
  <c r="AH30" i="18"/>
  <c r="AJ30" i="18" s="1"/>
  <c r="S30" i="18"/>
  <c r="DK29" i="18"/>
  <c r="CV29" i="18"/>
  <c r="CG29" i="18"/>
  <c r="BR29" i="18"/>
  <c r="BC29" i="18"/>
  <c r="AN29" i="18"/>
  <c r="AH29" i="18"/>
  <c r="S29" i="18"/>
  <c r="DJ26" i="18"/>
  <c r="CU26" i="18"/>
  <c r="CF26" i="18"/>
  <c r="BQ26" i="18"/>
  <c r="BB26" i="18"/>
  <c r="AM26" i="18"/>
  <c r="AG26" i="18"/>
  <c r="R26" i="18"/>
  <c r="DK21" i="18"/>
  <c r="CV21" i="18"/>
  <c r="CG21" i="18"/>
  <c r="BR21" i="18"/>
  <c r="BC21" i="18"/>
  <c r="AN21" i="18"/>
  <c r="AH21" i="18"/>
  <c r="S21" i="18"/>
  <c r="DK20" i="18"/>
  <c r="CV20" i="18"/>
  <c r="CG20" i="18"/>
  <c r="BR20" i="18"/>
  <c r="BC20" i="18"/>
  <c r="AN20" i="18"/>
  <c r="AH20" i="18"/>
  <c r="AJ20" i="18" s="1"/>
  <c r="S20" i="18"/>
  <c r="DK19" i="18"/>
  <c r="CV19" i="18"/>
  <c r="CG19" i="18"/>
  <c r="BR19" i="18"/>
  <c r="BC19" i="18"/>
  <c r="AN19" i="18"/>
  <c r="AH19" i="18"/>
  <c r="AJ19" i="18" s="1"/>
  <c r="S19" i="18"/>
  <c r="DK18" i="18"/>
  <c r="CV18" i="18"/>
  <c r="CG18" i="18"/>
  <c r="BR18" i="18"/>
  <c r="BC18" i="18"/>
  <c r="AN18" i="18"/>
  <c r="AH18" i="18"/>
  <c r="AJ18" i="18" s="1"/>
  <c r="S18" i="18"/>
  <c r="DK17" i="18"/>
  <c r="CV17" i="18"/>
  <c r="CG17" i="18"/>
  <c r="BR17" i="18"/>
  <c r="BC17" i="18"/>
  <c r="AN17" i="18"/>
  <c r="AH17" i="18"/>
  <c r="AJ17" i="18" s="1"/>
  <c r="S17" i="18"/>
  <c r="DK16" i="18"/>
  <c r="CV16" i="18"/>
  <c r="CG16" i="18"/>
  <c r="BR16" i="18"/>
  <c r="BC16" i="18"/>
  <c r="AN16" i="18"/>
  <c r="AH16" i="18"/>
  <c r="AI16" i="18" s="1"/>
  <c r="S16" i="18"/>
  <c r="T16" i="18" s="1"/>
  <c r="DK15" i="18"/>
  <c r="CV15" i="18"/>
  <c r="CG15" i="18"/>
  <c r="BR15" i="18"/>
  <c r="BC15" i="18"/>
  <c r="AN15" i="18"/>
  <c r="AH15" i="18"/>
  <c r="AI15" i="18" s="1"/>
  <c r="S15" i="18"/>
  <c r="T15" i="18" s="1"/>
  <c r="DK14" i="18"/>
  <c r="CV14" i="18"/>
  <c r="CG14" i="18"/>
  <c r="BR14" i="18"/>
  <c r="BC14" i="18"/>
  <c r="AN14" i="18"/>
  <c r="AH14" i="18"/>
  <c r="AJ14" i="18" s="1"/>
  <c r="S14" i="18"/>
  <c r="DK13" i="18"/>
  <c r="CV13" i="18"/>
  <c r="CG13" i="18"/>
  <c r="BR13" i="18"/>
  <c r="BC13" i="18"/>
  <c r="AN13" i="18"/>
  <c r="AH13" i="18"/>
  <c r="AI13" i="18" s="1"/>
  <c r="S13" i="18"/>
  <c r="DK12" i="18"/>
  <c r="CV12" i="18"/>
  <c r="CG12" i="18"/>
  <c r="BR12" i="18"/>
  <c r="BC12" i="18"/>
  <c r="AN12" i="18"/>
  <c r="AH12" i="18"/>
  <c r="AI12" i="18" s="1"/>
  <c r="S12" i="18"/>
  <c r="DK11" i="18"/>
  <c r="CV11" i="18"/>
  <c r="CG11" i="18"/>
  <c r="BR11" i="18"/>
  <c r="BC11" i="18"/>
  <c r="AN11" i="18"/>
  <c r="AH11" i="18"/>
  <c r="AI11" i="18" s="1"/>
  <c r="S11" i="18"/>
  <c r="DK10" i="18"/>
  <c r="CV10" i="18"/>
  <c r="CG10" i="18"/>
  <c r="BR10" i="18"/>
  <c r="BC10" i="18"/>
  <c r="AN10" i="18"/>
  <c r="AH10" i="18"/>
  <c r="AJ10" i="18" s="1"/>
  <c r="S10" i="18"/>
  <c r="DK9" i="18"/>
  <c r="CV9" i="18"/>
  <c r="CG9" i="18"/>
  <c r="BR9" i="18"/>
  <c r="BC9" i="18"/>
  <c r="AN9" i="18"/>
  <c r="AH9" i="18"/>
  <c r="AJ9" i="18" s="1"/>
  <c r="S9" i="18"/>
  <c r="DK8" i="18"/>
  <c r="CV8" i="18"/>
  <c r="CG8" i="18"/>
  <c r="BR8" i="18"/>
  <c r="BC8" i="18"/>
  <c r="AN8" i="18"/>
  <c r="AH8" i="18"/>
  <c r="AJ8" i="18" s="1"/>
  <c r="S8" i="18"/>
  <c r="DK7" i="18"/>
  <c r="CV7" i="18"/>
  <c r="CG7" i="18"/>
  <c r="BR7" i="18"/>
  <c r="BC7" i="18"/>
  <c r="AN7" i="18"/>
  <c r="AH7" i="18"/>
  <c r="S7" i="18"/>
  <c r="DJ4" i="18"/>
  <c r="CU4" i="18"/>
  <c r="CF4" i="18"/>
  <c r="BQ4" i="18"/>
  <c r="BB4" i="18"/>
  <c r="AM4" i="18"/>
  <c r="AG4" i="18"/>
  <c r="AK65" i="49"/>
  <c r="V65" i="49"/>
  <c r="AK64" i="49"/>
  <c r="AM64" i="49" s="1"/>
  <c r="V64" i="49"/>
  <c r="AK63" i="49"/>
  <c r="AM63" i="49" s="1"/>
  <c r="V63" i="49"/>
  <c r="AK62" i="49"/>
  <c r="AM62" i="49" s="1"/>
  <c r="V62" i="49"/>
  <c r="AK61" i="49"/>
  <c r="AM61" i="49" s="1"/>
  <c r="V61" i="49"/>
  <c r="AK60" i="49"/>
  <c r="AM60" i="49" s="1"/>
  <c r="V60" i="49"/>
  <c r="W60" i="49" s="1"/>
  <c r="AK59" i="49"/>
  <c r="AL59" i="49" s="1"/>
  <c r="V59" i="49"/>
  <c r="W59" i="49" s="1"/>
  <c r="AK58" i="49"/>
  <c r="AL58" i="49" s="1"/>
  <c r="V58" i="49"/>
  <c r="AK57" i="49"/>
  <c r="AL57" i="49" s="1"/>
  <c r="V57" i="49"/>
  <c r="AK56" i="49"/>
  <c r="AM56" i="49" s="1"/>
  <c r="V56" i="49"/>
  <c r="AK55" i="49"/>
  <c r="AL55" i="49" s="1"/>
  <c r="V55" i="49"/>
  <c r="AK54" i="49"/>
  <c r="AM54" i="49" s="1"/>
  <c r="V54" i="49"/>
  <c r="AK53" i="49"/>
  <c r="AM53" i="49" s="1"/>
  <c r="V53" i="49"/>
  <c r="AK52" i="49"/>
  <c r="AM52" i="49" s="1"/>
  <c r="V52" i="49"/>
  <c r="AK51" i="49"/>
  <c r="V51" i="49"/>
  <c r="AJ48" i="49"/>
  <c r="U48" i="49"/>
  <c r="AK43" i="49"/>
  <c r="V43" i="49"/>
  <c r="BX42" i="49"/>
  <c r="BH42" i="49"/>
  <c r="AK42" i="49"/>
  <c r="AM42" i="49" s="1"/>
  <c r="V42" i="49"/>
  <c r="BX41" i="49"/>
  <c r="BH41" i="49"/>
  <c r="AK41" i="49"/>
  <c r="AL41" i="49" s="1"/>
  <c r="V41" i="49"/>
  <c r="BX40" i="49"/>
  <c r="BH40" i="49"/>
  <c r="AK40" i="49"/>
  <c r="AL40" i="49" s="1"/>
  <c r="V40" i="49"/>
  <c r="BX39" i="49"/>
  <c r="BH39" i="49"/>
  <c r="AK39" i="49"/>
  <c r="AL39" i="49" s="1"/>
  <c r="V39" i="49"/>
  <c r="BX38" i="49"/>
  <c r="BH38" i="49"/>
  <c r="AK38" i="49"/>
  <c r="AM38" i="49" s="1"/>
  <c r="D38" i="49"/>
  <c r="V38" i="49"/>
  <c r="W38" i="49" s="1"/>
  <c r="BX37" i="49"/>
  <c r="BH37" i="49"/>
  <c r="AK37" i="49"/>
  <c r="AL37" i="49" s="1"/>
  <c r="D37" i="49"/>
  <c r="V37" i="49"/>
  <c r="W37" i="49" s="1"/>
  <c r="BX36" i="49"/>
  <c r="BH36" i="49"/>
  <c r="AK36" i="49"/>
  <c r="AM36" i="49" s="1"/>
  <c r="V36" i="49"/>
  <c r="BX35" i="49"/>
  <c r="BH35" i="49"/>
  <c r="AK35" i="49"/>
  <c r="AM35" i="49" s="1"/>
  <c r="V35" i="49"/>
  <c r="BX34" i="49"/>
  <c r="BH34" i="49"/>
  <c r="AK34" i="49"/>
  <c r="AM34" i="49" s="1"/>
  <c r="D34" i="49"/>
  <c r="V34" i="49"/>
  <c r="BX33" i="49"/>
  <c r="BH33" i="49"/>
  <c r="AK33" i="49"/>
  <c r="AL33" i="49" s="1"/>
  <c r="D33" i="49"/>
  <c r="V33" i="49"/>
  <c r="BX32" i="49"/>
  <c r="BH32" i="49"/>
  <c r="AK32" i="49"/>
  <c r="AM32" i="49" s="1"/>
  <c r="V32" i="49"/>
  <c r="BX31" i="49"/>
  <c r="BH31" i="49"/>
  <c r="AK31" i="49"/>
  <c r="AM31" i="49" s="1"/>
  <c r="D31" i="49"/>
  <c r="V31" i="49"/>
  <c r="BX30" i="49"/>
  <c r="BH30" i="49"/>
  <c r="AK30" i="49"/>
  <c r="AM30" i="49" s="1"/>
  <c r="V30" i="49"/>
  <c r="AK29" i="49"/>
  <c r="V29" i="49"/>
  <c r="AJ26" i="49"/>
  <c r="U26" i="49"/>
  <c r="AK21" i="49"/>
  <c r="V21" i="49"/>
  <c r="AK20" i="49"/>
  <c r="AM20" i="49" s="1"/>
  <c r="V20" i="49"/>
  <c r="AK19" i="49"/>
  <c r="AM19" i="49" s="1"/>
  <c r="V19" i="49"/>
  <c r="AK18" i="49"/>
  <c r="AL18" i="49" s="1"/>
  <c r="V18" i="49"/>
  <c r="AK17" i="49"/>
  <c r="AL17" i="49" s="1"/>
  <c r="V17" i="49"/>
  <c r="AK16" i="49"/>
  <c r="AM16" i="49" s="1"/>
  <c r="V16" i="49"/>
  <c r="W16" i="49" s="1"/>
  <c r="AK15" i="49"/>
  <c r="AL15" i="49" s="1"/>
  <c r="AN15" i="49"/>
  <c r="AR15" i="49" s="1"/>
  <c r="V15" i="49"/>
  <c r="W15" i="49" s="1"/>
  <c r="D15" i="49"/>
  <c r="AK14" i="49"/>
  <c r="AM14" i="49" s="1"/>
  <c r="V14" i="49"/>
  <c r="AK13" i="49"/>
  <c r="AM13" i="49" s="1"/>
  <c r="V13" i="49"/>
  <c r="AK12" i="49"/>
  <c r="AM12" i="49" s="1"/>
  <c r="V12" i="49"/>
  <c r="AK11" i="49"/>
  <c r="AL11" i="49" s="1"/>
  <c r="AN11" i="49"/>
  <c r="AR11" i="49" s="1"/>
  <c r="V11" i="49"/>
  <c r="AK10" i="49"/>
  <c r="AM10" i="49" s="1"/>
  <c r="D10" i="49"/>
  <c r="V10" i="49"/>
  <c r="AK9" i="49"/>
  <c r="AM9" i="49" s="1"/>
  <c r="D9" i="49"/>
  <c r="V9" i="49"/>
  <c r="AK8" i="49"/>
  <c r="AM8" i="49" s="1"/>
  <c r="AN8" i="49"/>
  <c r="AR8" i="49" s="1"/>
  <c r="V8" i="49"/>
  <c r="AK7" i="49"/>
  <c r="V7" i="49"/>
  <c r="AJ4" i="49"/>
  <c r="AM33" i="49" l="1"/>
  <c r="AM39" i="49"/>
  <c r="AL14" i="49"/>
  <c r="AM58" i="49"/>
  <c r="AL36" i="49"/>
  <c r="AM41" i="49"/>
  <c r="AL56" i="49"/>
  <c r="AL12" i="49"/>
  <c r="AM17" i="49"/>
  <c r="AL19" i="49"/>
  <c r="AM55" i="49"/>
  <c r="AJ41" i="18"/>
  <c r="AI17" i="18"/>
  <c r="AI18" i="18"/>
  <c r="AI55" i="18"/>
  <c r="AJ13" i="18"/>
  <c r="AI14" i="18"/>
  <c r="AI33" i="18"/>
  <c r="AI40" i="18"/>
  <c r="AJ59" i="18"/>
  <c r="AJ62" i="18"/>
  <c r="AJ11" i="18"/>
  <c r="AI34" i="18"/>
  <c r="AJ57" i="18"/>
  <c r="AJ63" i="18"/>
  <c r="AI19" i="18"/>
  <c r="AI38" i="18"/>
  <c r="AI58" i="18"/>
  <c r="AJ12" i="18"/>
  <c r="AJ16" i="18"/>
  <c r="AJ35" i="18"/>
  <c r="AI36" i="18"/>
  <c r="AI39" i="18"/>
  <c r="AI60" i="18"/>
  <c r="AJ15" i="18"/>
  <c r="AJ37" i="18"/>
  <c r="AI56" i="18"/>
  <c r="D8" i="18"/>
  <c r="AK20" i="18"/>
  <c r="AK15" i="18"/>
  <c r="D10" i="18"/>
  <c r="AM59" i="49"/>
  <c r="AM11" i="49"/>
  <c r="AL13" i="49"/>
  <c r="D30" i="49"/>
  <c r="AN32" i="49"/>
  <c r="AR32" i="49" s="1"/>
  <c r="AL34" i="49"/>
  <c r="AL35" i="49"/>
  <c r="AN36" i="49"/>
  <c r="AR36" i="49" s="1"/>
  <c r="AM40" i="49"/>
  <c r="AL60" i="49"/>
  <c r="AL61" i="49"/>
  <c r="AL62" i="49"/>
  <c r="AL63" i="49"/>
  <c r="AN31" i="49"/>
  <c r="AR31" i="49" s="1"/>
  <c r="AN33" i="49"/>
  <c r="AR33" i="49" s="1"/>
  <c r="AN34" i="49"/>
  <c r="AR34" i="49" s="1"/>
  <c r="AN37" i="49"/>
  <c r="AR37" i="49" s="1"/>
  <c r="AN40" i="49"/>
  <c r="AR40" i="49" s="1"/>
  <c r="AL16" i="49"/>
  <c r="AL38" i="49"/>
  <c r="D42" i="49"/>
  <c r="D19" i="49"/>
  <c r="AN18" i="49"/>
  <c r="AR18" i="49" s="1"/>
  <c r="D8" i="49"/>
  <c r="D11" i="49"/>
  <c r="D18" i="49"/>
  <c r="D12" i="49"/>
  <c r="D20" i="49"/>
  <c r="AN9" i="49"/>
  <c r="AR9" i="49" s="1"/>
  <c r="AN10" i="49"/>
  <c r="AR10" i="49" s="1"/>
  <c r="AN20" i="49"/>
  <c r="AR20" i="49" s="1"/>
  <c r="AN30" i="49"/>
  <c r="AR30" i="49" s="1"/>
  <c r="D32" i="49"/>
  <c r="D40" i="49"/>
  <c r="AN42" i="49"/>
  <c r="AR42" i="49" s="1"/>
  <c r="AN39" i="49"/>
  <c r="AR39" i="49" s="1"/>
  <c r="D18" i="18"/>
  <c r="D13" i="18"/>
  <c r="AK16" i="18"/>
  <c r="AK8" i="18"/>
  <c r="D11" i="18"/>
  <c r="D12" i="18"/>
  <c r="AK19" i="18"/>
  <c r="D19" i="18"/>
  <c r="AK10" i="18"/>
  <c r="AK11" i="18"/>
  <c r="AK12" i="18"/>
  <c r="AK13" i="18"/>
  <c r="D15" i="18"/>
  <c r="AK18" i="18"/>
  <c r="D20" i="18"/>
  <c r="D9" i="18"/>
  <c r="D14" i="18"/>
  <c r="AK14" i="18"/>
  <c r="D17" i="18"/>
  <c r="AK17" i="18"/>
  <c r="AJ61" i="18"/>
  <c r="D16" i="18"/>
  <c r="AN16" i="49"/>
  <c r="AR16" i="49" s="1"/>
  <c r="AN12" i="49"/>
  <c r="AR12" i="49" s="1"/>
  <c r="D14" i="49"/>
  <c r="AN14" i="49"/>
  <c r="AR14" i="49" s="1"/>
  <c r="AM15" i="49"/>
  <c r="D16" i="49"/>
  <c r="AM18" i="49"/>
  <c r="D17" i="49"/>
  <c r="D13" i="49"/>
  <c r="AN13" i="49"/>
  <c r="AR13" i="49" s="1"/>
  <c r="AN17" i="49"/>
  <c r="AR17" i="49" s="1"/>
  <c r="AN19" i="49"/>
  <c r="AR19" i="49" s="1"/>
  <c r="AN35" i="49"/>
  <c r="AR35" i="49" s="1"/>
  <c r="AM37" i="49"/>
  <c r="AN38" i="49"/>
  <c r="AR38" i="49" s="1"/>
  <c r="D41" i="49"/>
  <c r="AN41" i="49"/>
  <c r="AR41" i="49" s="1"/>
  <c r="AM57" i="49"/>
  <c r="D36" i="49"/>
  <c r="D39" i="49"/>
  <c r="D35" i="49"/>
  <c r="AS97" i="21" l="1"/>
  <c r="AP97" i="21"/>
  <c r="AA97" i="21"/>
  <c r="X97" i="21"/>
  <c r="U97" i="21"/>
  <c r="R97" i="21"/>
  <c r="O97" i="21"/>
  <c r="L97" i="21"/>
  <c r="I97" i="21"/>
  <c r="AS96" i="21"/>
  <c r="AP96" i="21"/>
  <c r="AA96" i="21"/>
  <c r="X96" i="21"/>
  <c r="U96" i="21"/>
  <c r="R96" i="21"/>
  <c r="O96" i="21"/>
  <c r="L96" i="21"/>
  <c r="I96" i="21"/>
  <c r="AS95" i="21"/>
  <c r="AP95" i="21"/>
  <c r="AA93" i="21"/>
  <c r="AS92" i="21"/>
  <c r="AP92" i="21"/>
  <c r="AA92" i="21"/>
  <c r="X92" i="21"/>
  <c r="U92" i="21"/>
  <c r="R92" i="21"/>
  <c r="O92" i="21"/>
  <c r="L92" i="21"/>
  <c r="I92" i="21"/>
  <c r="AA91" i="21"/>
  <c r="AA87" i="21"/>
  <c r="AT80" i="21"/>
  <c r="AS80" i="21" s="1"/>
  <c r="AQ80" i="21"/>
  <c r="AP80" i="21" s="1"/>
  <c r="Y80" i="21"/>
  <c r="X80" i="21" s="1"/>
  <c r="V80" i="21"/>
  <c r="U80" i="21" s="1"/>
  <c r="S80" i="21"/>
  <c r="R80" i="21" s="1"/>
  <c r="P80" i="21"/>
  <c r="O80" i="21" s="1"/>
  <c r="M80" i="21"/>
  <c r="L80" i="21" s="1"/>
  <c r="G80" i="21"/>
  <c r="F80" i="21" s="1"/>
  <c r="D80" i="21"/>
  <c r="C80" i="21" s="1"/>
  <c r="AT79" i="21"/>
  <c r="AS79" i="21" s="1"/>
  <c r="AQ79" i="21"/>
  <c r="AP79" i="21" s="1"/>
  <c r="AN79" i="21"/>
  <c r="AK79" i="21"/>
  <c r="AH79" i="21"/>
  <c r="AE79" i="21"/>
  <c r="AB79" i="21"/>
  <c r="AA79" i="21" s="1"/>
  <c r="Y79" i="21"/>
  <c r="X79" i="21" s="1"/>
  <c r="V79" i="21"/>
  <c r="U79" i="21" s="1"/>
  <c r="S79" i="21"/>
  <c r="R79" i="21" s="1"/>
  <c r="P79" i="21"/>
  <c r="O79" i="21" s="1"/>
  <c r="M79" i="21"/>
  <c r="L79" i="21" s="1"/>
  <c r="G79" i="21"/>
  <c r="F79" i="21" s="1"/>
  <c r="D79" i="21"/>
  <c r="C79" i="21" s="1"/>
  <c r="AT76" i="21"/>
  <c r="AS76" i="21" s="1"/>
  <c r="AQ76" i="21"/>
  <c r="AP76" i="21" s="1"/>
  <c r="AB76" i="21"/>
  <c r="AA76" i="21" s="1"/>
  <c r="Y76" i="21"/>
  <c r="X76" i="21" s="1"/>
  <c r="V76" i="21"/>
  <c r="U76" i="21" s="1"/>
  <c r="S76" i="21"/>
  <c r="R76" i="21" s="1"/>
  <c r="P76" i="21"/>
  <c r="O76" i="21" s="1"/>
  <c r="M76" i="21"/>
  <c r="L76" i="21" s="1"/>
  <c r="G76" i="21"/>
  <c r="F76" i="21" s="1"/>
  <c r="D76" i="21"/>
  <c r="C76" i="21" s="1"/>
  <c r="AK75" i="21"/>
  <c r="AH75" i="21"/>
  <c r="AB33" i="21"/>
  <c r="AN32" i="21"/>
  <c r="AE32" i="21"/>
  <c r="AN29" i="21"/>
  <c r="AN76" i="21" s="1"/>
  <c r="AK29" i="21"/>
  <c r="AK76" i="21" s="1"/>
  <c r="AH29" i="21"/>
  <c r="AH76" i="21" s="1"/>
  <c r="AE29" i="21"/>
  <c r="AE76" i="21" s="1"/>
  <c r="AT28" i="21"/>
  <c r="AT75" i="21" s="1"/>
  <c r="AS75" i="21" s="1"/>
  <c r="AQ28" i="21"/>
  <c r="AP28" i="21" s="1"/>
  <c r="AN28" i="21"/>
  <c r="AN75" i="21" s="1"/>
  <c r="AE28" i="21"/>
  <c r="AE75" i="21" s="1"/>
  <c r="AB28" i="21"/>
  <c r="AB75" i="21" s="1"/>
  <c r="AA75" i="21" s="1"/>
  <c r="Y28" i="21"/>
  <c r="X28" i="21" s="1"/>
  <c r="V28" i="21"/>
  <c r="V75" i="21" s="1"/>
  <c r="U75" i="21" s="1"/>
  <c r="S28" i="21"/>
  <c r="R28" i="21" s="1"/>
  <c r="P28" i="21"/>
  <c r="P75" i="21" s="1"/>
  <c r="O75" i="21" s="1"/>
  <c r="M28" i="21"/>
  <c r="M75" i="21" s="1"/>
  <c r="L75" i="21" s="1"/>
  <c r="J28" i="21"/>
  <c r="J75" i="21" s="1"/>
  <c r="I75" i="21" s="1"/>
  <c r="G28" i="21"/>
  <c r="G75" i="21" s="1"/>
  <c r="F75" i="21" s="1"/>
  <c r="D28" i="21"/>
  <c r="D75" i="21" s="1"/>
  <c r="C75" i="21" s="1"/>
  <c r="AB25" i="21"/>
  <c r="AB80" i="21" s="1"/>
  <c r="AA80" i="21" s="1"/>
  <c r="K25" i="21"/>
  <c r="AT19" i="21"/>
  <c r="AQ19" i="21"/>
  <c r="AN19" i="21"/>
  <c r="AN25" i="21" s="1"/>
  <c r="AK19" i="21"/>
  <c r="AK25" i="21" s="1"/>
  <c r="AH19" i="21"/>
  <c r="AH25" i="21" s="1"/>
  <c r="AE19" i="21"/>
  <c r="AE25" i="21" s="1"/>
  <c r="Y19" i="21"/>
  <c r="V19" i="21"/>
  <c r="S19" i="21"/>
  <c r="P19" i="21"/>
  <c r="AT18" i="21"/>
  <c r="AQ18" i="21"/>
  <c r="AK18" i="21"/>
  <c r="AK17" i="21" s="1"/>
  <c r="AH18" i="21"/>
  <c r="AH17" i="21" s="1"/>
  <c r="Y18" i="21"/>
  <c r="V18" i="21"/>
  <c r="S18" i="21"/>
  <c r="P18" i="21"/>
  <c r="M18" i="21"/>
  <c r="J18" i="21"/>
  <c r="G18" i="21"/>
  <c r="D18" i="21"/>
  <c r="AN17" i="21"/>
  <c r="AE17" i="21"/>
  <c r="AB17" i="21"/>
  <c r="AT12" i="21"/>
  <c r="AS12" i="21"/>
  <c r="AQ12" i="21"/>
  <c r="AP12" i="21"/>
  <c r="AN12" i="21"/>
  <c r="AK12" i="21"/>
  <c r="AH12" i="21"/>
  <c r="AE12" i="21"/>
  <c r="AB12" i="21"/>
  <c r="Y12" i="21"/>
  <c r="X12" i="21"/>
  <c r="V12" i="21"/>
  <c r="U12" i="21"/>
  <c r="S12" i="21"/>
  <c r="R12" i="21"/>
  <c r="P12" i="21"/>
  <c r="O12" i="21"/>
  <c r="M12" i="21"/>
  <c r="L12" i="21"/>
  <c r="J12" i="21"/>
  <c r="I12" i="21"/>
  <c r="G12" i="21"/>
  <c r="F12" i="21"/>
  <c r="D12" i="21"/>
  <c r="C12" i="21"/>
  <c r="AT8" i="21"/>
  <c r="AT87" i="21" s="1"/>
  <c r="AS87" i="21"/>
  <c r="AQ8" i="21"/>
  <c r="AQ87" i="21" s="1"/>
  <c r="AP87" i="21"/>
  <c r="AN8" i="21"/>
  <c r="AN87" i="21" s="1"/>
  <c r="AK8" i="21"/>
  <c r="AK87" i="21" s="1"/>
  <c r="AH8" i="21"/>
  <c r="AH87" i="21" s="1"/>
  <c r="AE8" i="21"/>
  <c r="AE87" i="21" s="1"/>
  <c r="AB8" i="21"/>
  <c r="AB87" i="21" s="1"/>
  <c r="Y8" i="21"/>
  <c r="Y87" i="21" s="1"/>
  <c r="X87" i="21"/>
  <c r="V8" i="21"/>
  <c r="V87" i="21" s="1"/>
  <c r="S8" i="21"/>
  <c r="S87" i="21" s="1"/>
  <c r="R87" i="21"/>
  <c r="P8" i="21"/>
  <c r="P87" i="21" s="1"/>
  <c r="M8" i="21"/>
  <c r="M87" i="21" s="1"/>
  <c r="L8" i="21"/>
  <c r="L87" i="21" s="1"/>
  <c r="J8" i="21"/>
  <c r="J87" i="21" s="1"/>
  <c r="I8" i="21"/>
  <c r="I87" i="21" s="1"/>
  <c r="G8" i="21"/>
  <c r="G87" i="21" s="1"/>
  <c r="F8" i="21"/>
  <c r="F87" i="21" s="1"/>
  <c r="D8" i="21"/>
  <c r="D87" i="21" s="1"/>
  <c r="C8" i="21"/>
  <c r="C87" i="21" s="1"/>
  <c r="D51" i="45"/>
  <c r="D50" i="45"/>
  <c r="D49" i="45"/>
  <c r="D48" i="45"/>
  <c r="E6" i="45"/>
  <c r="E51" i="45" s="1"/>
  <c r="E5" i="45"/>
  <c r="E49" i="45" s="1"/>
  <c r="E4" i="45"/>
  <c r="E48" i="45" s="1"/>
  <c r="AI65" i="33"/>
  <c r="S65" i="33"/>
  <c r="AI64" i="33"/>
  <c r="AK64" i="33" s="1"/>
  <c r="S64" i="33"/>
  <c r="AI63" i="33"/>
  <c r="AJ63" i="33" s="1"/>
  <c r="AL63" i="33"/>
  <c r="S63" i="33"/>
  <c r="AI62" i="33"/>
  <c r="AK62" i="33" s="1"/>
  <c r="AL62" i="33"/>
  <c r="S62" i="33"/>
  <c r="AI61" i="33"/>
  <c r="S61" i="33"/>
  <c r="AI60" i="33"/>
  <c r="AK60" i="33" s="1"/>
  <c r="S60" i="33"/>
  <c r="T60" i="33" s="1"/>
  <c r="AI59" i="33"/>
  <c r="AJ59" i="33" s="1"/>
  <c r="AL59" i="33"/>
  <c r="S59" i="33"/>
  <c r="T59" i="33" s="1"/>
  <c r="AI58" i="33"/>
  <c r="AJ58" i="33" s="1"/>
  <c r="AL58" i="33"/>
  <c r="S58" i="33"/>
  <c r="AI57" i="33"/>
  <c r="AK57" i="33" s="1"/>
  <c r="AL57" i="33"/>
  <c r="S57" i="33"/>
  <c r="AI56" i="33"/>
  <c r="AK56" i="33" s="1"/>
  <c r="AL56" i="33"/>
  <c r="S56" i="33"/>
  <c r="AI55" i="33"/>
  <c r="AK55" i="33" s="1"/>
  <c r="AL55" i="33"/>
  <c r="S55" i="33"/>
  <c r="AI54" i="33"/>
  <c r="AK54" i="33" s="1"/>
  <c r="AL54" i="33"/>
  <c r="S54" i="33"/>
  <c r="AI53" i="33"/>
  <c r="AK53" i="33" s="1"/>
  <c r="AL53" i="33"/>
  <c r="S53" i="33"/>
  <c r="AI52" i="33"/>
  <c r="AK52" i="33" s="1"/>
  <c r="AL52" i="33"/>
  <c r="S52" i="33"/>
  <c r="AI51" i="33"/>
  <c r="S51" i="33"/>
  <c r="AH48" i="33"/>
  <c r="R48" i="33"/>
  <c r="AI43" i="33"/>
  <c r="S43" i="33"/>
  <c r="AI42" i="33"/>
  <c r="AK42" i="33" s="1"/>
  <c r="S42" i="33"/>
  <c r="AI41" i="33"/>
  <c r="AK41" i="33" s="1"/>
  <c r="S41" i="33"/>
  <c r="AI40" i="33"/>
  <c r="AK40" i="33" s="1"/>
  <c r="S40" i="33"/>
  <c r="AI39" i="33"/>
  <c r="S39" i="33"/>
  <c r="AI38" i="33"/>
  <c r="AK38" i="33" s="1"/>
  <c r="S38" i="33"/>
  <c r="T38" i="33" s="1"/>
  <c r="AI37" i="33"/>
  <c r="AK37" i="33" s="1"/>
  <c r="S37" i="33"/>
  <c r="T37" i="33" s="1"/>
  <c r="AI36" i="33"/>
  <c r="AK36" i="33" s="1"/>
  <c r="S36" i="33"/>
  <c r="AI35" i="33"/>
  <c r="AK35" i="33" s="1"/>
  <c r="S35" i="33"/>
  <c r="AI34" i="33"/>
  <c r="AK34" i="33" s="1"/>
  <c r="S34" i="33"/>
  <c r="AI33" i="33"/>
  <c r="AK33" i="33" s="1"/>
  <c r="S33" i="33"/>
  <c r="AI32" i="33"/>
  <c r="AK32" i="33" s="1"/>
  <c r="S32" i="33"/>
  <c r="AI31" i="33"/>
  <c r="AK31" i="33" s="1"/>
  <c r="S31" i="33"/>
  <c r="AI30" i="33"/>
  <c r="AK30" i="33" s="1"/>
  <c r="S30" i="33"/>
  <c r="AI29" i="33"/>
  <c r="S29" i="33"/>
  <c r="AH26" i="33"/>
  <c r="R26" i="33"/>
  <c r="AI21" i="33"/>
  <c r="S21" i="33"/>
  <c r="AI20" i="33"/>
  <c r="AK20" i="33" s="1"/>
  <c r="S20" i="33"/>
  <c r="AI19" i="33"/>
  <c r="AK19" i="33" s="1"/>
  <c r="S19" i="33"/>
  <c r="AI18" i="33"/>
  <c r="AJ18" i="33" s="1"/>
  <c r="S18" i="33"/>
  <c r="AI17" i="33"/>
  <c r="AK17" i="33" s="1"/>
  <c r="S17" i="33"/>
  <c r="AI16" i="33"/>
  <c r="AK16" i="33" s="1"/>
  <c r="S16" i="33"/>
  <c r="T16" i="33" s="1"/>
  <c r="AI15" i="33"/>
  <c r="AK15" i="33" s="1"/>
  <c r="S15" i="33"/>
  <c r="T15" i="33" s="1"/>
  <c r="AI14" i="33"/>
  <c r="AJ14" i="33" s="1"/>
  <c r="S14" i="33"/>
  <c r="AI13" i="33"/>
  <c r="S13" i="33"/>
  <c r="AI12" i="33"/>
  <c r="AK12" i="33" s="1"/>
  <c r="S12" i="33"/>
  <c r="AI11" i="33"/>
  <c r="AK11" i="33" s="1"/>
  <c r="S11" i="33"/>
  <c r="AI10" i="33"/>
  <c r="AK10" i="33" s="1"/>
  <c r="S10" i="33"/>
  <c r="AI9" i="33"/>
  <c r="AK9" i="33" s="1"/>
  <c r="S9" i="33"/>
  <c r="AI8" i="33"/>
  <c r="AK8" i="33" s="1"/>
  <c r="S8" i="33"/>
  <c r="AI7" i="33"/>
  <c r="S7" i="33"/>
  <c r="AH4" i="33"/>
  <c r="R4" i="33"/>
  <c r="V52" i="33"/>
  <c r="E50" i="45" l="1"/>
  <c r="U28" i="21"/>
  <c r="Y75" i="21"/>
  <c r="X75" i="21" s="1"/>
  <c r="L28" i="21"/>
  <c r="AS28" i="21"/>
  <c r="AJ36" i="33"/>
  <c r="AL60" i="33"/>
  <c r="AL61" i="33"/>
  <c r="AL64" i="33"/>
  <c r="V54" i="33"/>
  <c r="V55" i="33"/>
  <c r="V56" i="33"/>
  <c r="V57" i="33"/>
  <c r="V58" i="33"/>
  <c r="V59" i="33"/>
  <c r="V63" i="33"/>
  <c r="V33" i="33"/>
  <c r="V34" i="33"/>
  <c r="V35" i="33"/>
  <c r="V36" i="33"/>
  <c r="V30" i="33"/>
  <c r="V37" i="33"/>
  <c r="V38" i="33"/>
  <c r="V39" i="33"/>
  <c r="V41" i="33"/>
  <c r="V42" i="33"/>
  <c r="V8" i="33"/>
  <c r="V12" i="33"/>
  <c r="V10" i="33"/>
  <c r="V11" i="33"/>
  <c r="V17" i="33"/>
  <c r="V18" i="33"/>
  <c r="V19" i="33"/>
  <c r="AJ40" i="33"/>
  <c r="AJ37" i="33"/>
  <c r="AJ19" i="33"/>
  <c r="AJ41" i="33"/>
  <c r="AJ62" i="33"/>
  <c r="AJ55" i="33"/>
  <c r="AK14" i="33"/>
  <c r="AJ17" i="33"/>
  <c r="V53" i="33"/>
  <c r="I28" i="21"/>
  <c r="C28" i="21"/>
  <c r="O28" i="21"/>
  <c r="AJ11" i="33"/>
  <c r="AJ33" i="33"/>
  <c r="AJ34" i="33"/>
  <c r="AJ35" i="33"/>
  <c r="AJ56" i="33"/>
  <c r="AJ15" i="33"/>
  <c r="V15" i="33"/>
  <c r="AJ60" i="33"/>
  <c r="AJ38" i="33"/>
  <c r="V14" i="33"/>
  <c r="V16" i="33"/>
  <c r="AJ39" i="33"/>
  <c r="AK39" i="33"/>
  <c r="V64" i="33"/>
  <c r="AN80" i="21"/>
  <c r="AN26" i="21"/>
  <c r="V60" i="33"/>
  <c r="AK18" i="33"/>
  <c r="AJ57" i="33"/>
  <c r="V20" i="33"/>
  <c r="AA28" i="21"/>
  <c r="S75" i="21"/>
  <c r="R75" i="21" s="1"/>
  <c r="V9" i="33"/>
  <c r="AJ13" i="33"/>
  <c r="AK13" i="33"/>
  <c r="V61" i="33"/>
  <c r="V40" i="33"/>
  <c r="AH26" i="21"/>
  <c r="AH80" i="21"/>
  <c r="AJ61" i="33"/>
  <c r="AK61" i="33"/>
  <c r="AE26" i="21"/>
  <c r="AE80" i="21"/>
  <c r="V31" i="33"/>
  <c r="AK59" i="33"/>
  <c r="V62" i="33"/>
  <c r="AK63" i="33"/>
  <c r="V32" i="33"/>
  <c r="V13" i="33"/>
  <c r="AK26" i="21"/>
  <c r="AK80" i="21"/>
  <c r="AJ12" i="33"/>
  <c r="AJ16" i="33"/>
  <c r="AK58" i="33"/>
  <c r="AQ75" i="21"/>
  <c r="AP75" i="21" s="1"/>
  <c r="F28" i="21"/>
</calcChain>
</file>

<file path=xl/comments1.xml><?xml version="1.0" encoding="utf-8"?>
<comments xmlns="http://schemas.openxmlformats.org/spreadsheetml/2006/main">
  <authors>
    <author>Michael Gebhard</author>
    <author>Autor</author>
    <author>Manfred Greisel</author>
  </authors>
  <commentList>
    <comment ref="D28" authorId="0">
      <text>
        <r>
          <rPr>
            <b/>
            <sz val="8"/>
            <color indexed="81"/>
            <rFont val="Tahoma"/>
            <family val="2"/>
          </rPr>
          <t xml:space="preserve">External length - 2*wall thickness at dome (value out of tank geometry tool)
</t>
        </r>
      </text>
    </comment>
    <comment ref="G28" authorId="0">
      <text>
        <r>
          <rPr>
            <sz val="8"/>
            <color indexed="81"/>
            <rFont val="Tahoma"/>
            <family val="2"/>
          </rPr>
          <t xml:space="preserve">External length - 2*wall thickness at dome (value out of tank geometry tool)
</t>
        </r>
      </text>
    </comment>
    <comment ref="J28" authorId="0">
      <text>
        <r>
          <rPr>
            <b/>
            <sz val="8"/>
            <color indexed="81"/>
            <rFont val="Tahoma"/>
            <family val="2"/>
          </rPr>
          <t xml:space="preserve">External length - 2*wall thickness at dome (value out of tank geometry tool)
</t>
        </r>
      </text>
    </comment>
    <comment ref="M28" authorId="0">
      <text>
        <r>
          <rPr>
            <b/>
            <sz val="8"/>
            <color indexed="81"/>
            <rFont val="Tahoma"/>
            <family val="2"/>
          </rPr>
          <t xml:space="preserve">External length - 2*wall thickness at dome (value out of tank geometry tool)
</t>
        </r>
      </text>
    </comment>
    <comment ref="P28" authorId="0">
      <text>
        <r>
          <rPr>
            <b/>
            <sz val="8"/>
            <color indexed="81"/>
            <rFont val="Tahoma"/>
            <family val="2"/>
          </rPr>
          <t xml:space="preserve">External length - 2*wall thickness at dome (value out of tank geometry tool)
</t>
        </r>
      </text>
    </comment>
    <comment ref="S28" authorId="0">
      <text>
        <r>
          <rPr>
            <b/>
            <sz val="8"/>
            <color indexed="81"/>
            <rFont val="Tahoma"/>
            <family val="2"/>
          </rPr>
          <t xml:space="preserve">External length - 2*wall thickness at dome (value out of tank geometry tool)
</t>
        </r>
      </text>
    </comment>
    <comment ref="V28" authorId="0">
      <text>
        <r>
          <rPr>
            <b/>
            <sz val="8"/>
            <color indexed="81"/>
            <rFont val="Tahoma"/>
            <family val="2"/>
          </rPr>
          <t xml:space="preserve">External length - 2*wall thickness at dome (value out of tank geometry tool)
</t>
        </r>
      </text>
    </comment>
    <comment ref="Y28" authorId="0">
      <text>
        <r>
          <rPr>
            <b/>
            <sz val="8"/>
            <color indexed="81"/>
            <rFont val="Tahoma"/>
            <family val="2"/>
          </rPr>
          <t xml:space="preserve">External length - 2*wall thickness at dome (value out of tank geometry tool)
</t>
        </r>
      </text>
    </comment>
    <comment ref="AB28" authorId="0">
      <text>
        <r>
          <rPr>
            <b/>
            <sz val="8"/>
            <color indexed="81"/>
            <rFont val="Tahoma"/>
            <family val="2"/>
          </rPr>
          <t xml:space="preserve">External length - 2*wall thickness at dome (value out of tank geometry tool)
</t>
        </r>
      </text>
    </comment>
    <comment ref="AE28" authorId="0">
      <text>
        <r>
          <rPr>
            <b/>
            <sz val="8"/>
            <color indexed="81"/>
            <rFont val="Tahoma"/>
            <family val="2"/>
          </rPr>
          <t xml:space="preserve">External length - 2*wall thickness at dome (value out of tank geometry tool)
</t>
        </r>
      </text>
    </comment>
    <comment ref="AF28" authorId="0">
      <text>
        <r>
          <rPr>
            <b/>
            <sz val="8"/>
            <color indexed="81"/>
            <rFont val="Tahoma"/>
            <family val="2"/>
          </rPr>
          <t xml:space="preserve">External length - 2*wall thickness at dome (value out of tank geometry tool)
</t>
        </r>
      </text>
    </comment>
    <comment ref="AH28" authorId="0">
      <text>
        <r>
          <rPr>
            <b/>
            <sz val="8"/>
            <color indexed="81"/>
            <rFont val="Tahoma"/>
            <family val="2"/>
          </rPr>
          <t xml:space="preserve">External length - 2*wall thickness at dome (value out of tank geometry tool)
</t>
        </r>
      </text>
    </comment>
    <comment ref="AK28" authorId="0">
      <text>
        <r>
          <rPr>
            <b/>
            <sz val="8"/>
            <color indexed="81"/>
            <rFont val="Tahoma"/>
            <family val="2"/>
          </rPr>
          <t xml:space="preserve">External length - 2*wall thickness at dome (value out of tank geometry tool)
</t>
        </r>
      </text>
    </comment>
    <comment ref="AN28" authorId="0">
      <text>
        <r>
          <rPr>
            <b/>
            <sz val="8"/>
            <color indexed="81"/>
            <rFont val="Tahoma"/>
            <family val="2"/>
          </rPr>
          <t xml:space="preserve">External length - 2*wall thickness at dome (value out of tank geometry tool)
</t>
        </r>
      </text>
    </comment>
    <comment ref="AO28" authorId="0">
      <text>
        <r>
          <rPr>
            <b/>
            <sz val="8"/>
            <color indexed="81"/>
            <rFont val="Tahoma"/>
            <family val="2"/>
          </rPr>
          <t xml:space="preserve">External length - 2*wall thickness at dome (value out of tank geometry tool)
</t>
        </r>
      </text>
    </comment>
    <comment ref="AQ28" authorId="0">
      <text>
        <r>
          <rPr>
            <b/>
            <sz val="8"/>
            <color indexed="81"/>
            <rFont val="Tahoma"/>
            <family val="2"/>
          </rPr>
          <t xml:space="preserve">External length - 2*wall thickness at dome (value out of tank geometry tool)
</t>
        </r>
      </text>
    </comment>
    <comment ref="AT28" authorId="0">
      <text>
        <r>
          <rPr>
            <b/>
            <sz val="8"/>
            <color indexed="81"/>
            <rFont val="Tahoma"/>
            <family val="2"/>
          </rPr>
          <t xml:space="preserve">External length - 2*wall thickness at dome (value out of tank geometry tool)
</t>
        </r>
      </text>
    </comment>
    <comment ref="AW28" authorId="0">
      <text>
        <r>
          <rPr>
            <b/>
            <sz val="8"/>
            <color indexed="81"/>
            <rFont val="Tahoma"/>
            <family val="2"/>
          </rPr>
          <t xml:space="preserve">External length - 2*wall thickness at dome (value out of tank geometry tool)
</t>
        </r>
      </text>
    </comment>
    <comment ref="AZ28" authorId="0">
      <text>
        <r>
          <rPr>
            <b/>
            <sz val="8"/>
            <color indexed="81"/>
            <rFont val="Tahoma"/>
            <family val="2"/>
          </rPr>
          <t xml:space="preserve">External length - 2*wall thickness at dome (value out of tank geometry tool)
</t>
        </r>
      </text>
    </comment>
    <comment ref="A75" authorId="1">
      <text>
        <r>
          <rPr>
            <b/>
            <sz val="8"/>
            <color indexed="81"/>
            <rFont val="Tahoma"/>
            <family val="2"/>
          </rPr>
          <t>Manfred Greisel: = External length - 2*wall thickness at dome (value out of tank geometry tool)</t>
        </r>
        <r>
          <rPr>
            <sz val="8"/>
            <color indexed="81"/>
            <rFont val="Tahoma"/>
            <family val="2"/>
          </rPr>
          <t xml:space="preserve">
</t>
        </r>
      </text>
    </comment>
    <comment ref="AB90" authorId="2">
      <text>
        <r>
          <rPr>
            <b/>
            <sz val="9"/>
            <color indexed="81"/>
            <rFont val="Tahoma"/>
            <family val="2"/>
          </rPr>
          <t>Manfred Greisel:</t>
        </r>
        <r>
          <rPr>
            <sz val="9"/>
            <color indexed="81"/>
            <rFont val="Tahoma"/>
            <family val="2"/>
          </rPr>
          <t xml:space="preserve">
14.11.2012:
Werte über Powertech von Lincoln</t>
        </r>
      </text>
    </comment>
    <comment ref="AE90" authorId="2">
      <text>
        <r>
          <rPr>
            <b/>
            <sz val="9"/>
            <color indexed="81"/>
            <rFont val="Tahoma"/>
            <family val="2"/>
          </rPr>
          <t>Manfred Greisel:</t>
        </r>
        <r>
          <rPr>
            <sz val="9"/>
            <color indexed="81"/>
            <rFont val="Tahoma"/>
            <family val="2"/>
          </rPr>
          <t xml:space="preserve">
14.11.2012:
Werte über Powertech von Lincoln</t>
        </r>
      </text>
    </comment>
    <comment ref="AH90" authorId="2">
      <text>
        <r>
          <rPr>
            <b/>
            <sz val="9"/>
            <color indexed="81"/>
            <rFont val="Tahoma"/>
            <family val="2"/>
          </rPr>
          <t>Manfred Greisel:</t>
        </r>
        <r>
          <rPr>
            <sz val="9"/>
            <color indexed="81"/>
            <rFont val="Tahoma"/>
            <family val="2"/>
          </rPr>
          <t xml:space="preserve">
14.11.2012:
Werte über Powertech von Lincoln</t>
        </r>
      </text>
    </comment>
    <comment ref="AK90" authorId="2">
      <text>
        <r>
          <rPr>
            <b/>
            <sz val="9"/>
            <color indexed="81"/>
            <rFont val="Tahoma"/>
            <family val="2"/>
          </rPr>
          <t>Manfred Greisel:</t>
        </r>
        <r>
          <rPr>
            <sz val="9"/>
            <color indexed="81"/>
            <rFont val="Tahoma"/>
            <family val="2"/>
          </rPr>
          <t xml:space="preserve">
14.11.2012:
Werte über Powertech von Lincoln</t>
        </r>
      </text>
    </comment>
    <comment ref="AN90" authorId="2">
      <text>
        <r>
          <rPr>
            <b/>
            <sz val="9"/>
            <color indexed="81"/>
            <rFont val="Tahoma"/>
            <family val="2"/>
          </rPr>
          <t>Manfred Greisel:</t>
        </r>
        <r>
          <rPr>
            <sz val="9"/>
            <color indexed="81"/>
            <rFont val="Tahoma"/>
            <family val="2"/>
          </rPr>
          <t xml:space="preserve">
14.11.2012:
Werte über Powertech von Lincoln</t>
        </r>
      </text>
    </comment>
    <comment ref="AK91" authorId="2">
      <text>
        <r>
          <rPr>
            <b/>
            <sz val="9"/>
            <color indexed="81"/>
            <rFont val="Tahoma"/>
            <family val="2"/>
          </rPr>
          <t>Manfred Greisel:</t>
        </r>
        <r>
          <rPr>
            <sz val="9"/>
            <color indexed="81"/>
            <rFont val="Tahoma"/>
            <family val="2"/>
          </rPr>
          <t xml:space="preserve">
14.11.2012:
Werte über Powertech von Lincoln</t>
        </r>
      </text>
    </comment>
    <comment ref="J92" authorId="0">
      <text>
        <r>
          <rPr>
            <b/>
            <sz val="8"/>
            <color indexed="81"/>
            <rFont val="Tahoma"/>
            <family val="2"/>
          </rPr>
          <t>Michael Gebhard:</t>
        </r>
        <r>
          <rPr>
            <sz val="8"/>
            <color indexed="81"/>
            <rFont val="Tahoma"/>
            <family val="2"/>
          </rPr>
          <t xml:space="preserve">
0,74 alt
0,5 neu</t>
        </r>
      </text>
    </comment>
    <comment ref="M92" authorId="0">
      <text>
        <r>
          <rPr>
            <b/>
            <sz val="8"/>
            <color indexed="81"/>
            <rFont val="Tahoma"/>
            <family val="2"/>
          </rPr>
          <t>Michael Gebhard:</t>
        </r>
        <r>
          <rPr>
            <sz val="8"/>
            <color indexed="81"/>
            <rFont val="Tahoma"/>
            <family val="2"/>
          </rPr>
          <t xml:space="preserve">
0,74 alt
0,5 neu</t>
        </r>
      </text>
    </comment>
    <comment ref="P92" authorId="0">
      <text>
        <r>
          <rPr>
            <b/>
            <sz val="8"/>
            <color indexed="81"/>
            <rFont val="Tahoma"/>
            <family val="2"/>
          </rPr>
          <t>Michael Gebhard:</t>
        </r>
        <r>
          <rPr>
            <sz val="8"/>
            <color indexed="81"/>
            <rFont val="Tahoma"/>
            <family val="2"/>
          </rPr>
          <t xml:space="preserve">
0,74 alt
0,5 neu</t>
        </r>
      </text>
    </comment>
    <comment ref="S92" authorId="0">
      <text>
        <r>
          <rPr>
            <b/>
            <sz val="8"/>
            <color indexed="81"/>
            <rFont val="Tahoma"/>
            <family val="2"/>
          </rPr>
          <t>Michael Gebhard:</t>
        </r>
        <r>
          <rPr>
            <sz val="8"/>
            <color indexed="81"/>
            <rFont val="Tahoma"/>
            <family val="2"/>
          </rPr>
          <t xml:space="preserve">
0,74 alt
0,5 neu</t>
        </r>
      </text>
    </comment>
    <comment ref="V92" authorId="0">
      <text>
        <r>
          <rPr>
            <b/>
            <sz val="8"/>
            <color indexed="81"/>
            <rFont val="Tahoma"/>
            <family val="2"/>
          </rPr>
          <t>Michael Gebhard:</t>
        </r>
        <r>
          <rPr>
            <sz val="8"/>
            <color indexed="81"/>
            <rFont val="Tahoma"/>
            <family val="2"/>
          </rPr>
          <t xml:space="preserve">
0,74 alt
0,5 neu</t>
        </r>
      </text>
    </comment>
    <comment ref="Y92" authorId="0">
      <text>
        <r>
          <rPr>
            <b/>
            <sz val="8"/>
            <color indexed="81"/>
            <rFont val="Tahoma"/>
            <family val="2"/>
          </rPr>
          <t>Michael Gebhard:</t>
        </r>
        <r>
          <rPr>
            <sz val="8"/>
            <color indexed="81"/>
            <rFont val="Tahoma"/>
            <family val="2"/>
          </rPr>
          <t xml:space="preserve">
0,74 alt
0,5 neu</t>
        </r>
      </text>
    </comment>
    <comment ref="AK92" authorId="2">
      <text>
        <r>
          <rPr>
            <b/>
            <sz val="9"/>
            <color indexed="81"/>
            <rFont val="Tahoma"/>
            <family val="2"/>
          </rPr>
          <t>Manfred Greisel:</t>
        </r>
        <r>
          <rPr>
            <sz val="9"/>
            <color indexed="81"/>
            <rFont val="Tahoma"/>
            <family val="2"/>
          </rPr>
          <t xml:space="preserve">
14.11.2012:
Werte über Powertech von Lincoln</t>
        </r>
      </text>
    </comment>
    <comment ref="AK93" authorId="2">
      <text>
        <r>
          <rPr>
            <b/>
            <sz val="9"/>
            <color indexed="81"/>
            <rFont val="Tahoma"/>
            <family val="2"/>
          </rPr>
          <t>Manfred Greisel:</t>
        </r>
        <r>
          <rPr>
            <sz val="9"/>
            <color indexed="81"/>
            <rFont val="Tahoma"/>
            <family val="2"/>
          </rPr>
          <t xml:space="preserve">
14.11.2012:
Werte über Powertech von Lincoln</t>
        </r>
      </text>
    </comment>
    <comment ref="J96" authorId="0">
      <text>
        <r>
          <rPr>
            <b/>
            <sz val="8"/>
            <color indexed="81"/>
            <rFont val="Tahoma"/>
            <family val="2"/>
          </rPr>
          <t>Michael Gebhard:</t>
        </r>
        <r>
          <rPr>
            <sz val="8"/>
            <color indexed="81"/>
            <rFont val="Tahoma"/>
            <family val="2"/>
          </rPr>
          <t xml:space="preserve">
0,385 alt
0,25 neu</t>
        </r>
      </text>
    </comment>
    <comment ref="M96" authorId="0">
      <text>
        <r>
          <rPr>
            <b/>
            <sz val="8"/>
            <color indexed="81"/>
            <rFont val="Tahoma"/>
            <family val="2"/>
          </rPr>
          <t>Michael Gebhard:</t>
        </r>
        <r>
          <rPr>
            <sz val="8"/>
            <color indexed="81"/>
            <rFont val="Tahoma"/>
            <family val="2"/>
          </rPr>
          <t xml:space="preserve">
0,385 alt
0,25 neu</t>
        </r>
      </text>
    </comment>
    <comment ref="P96" authorId="0">
      <text>
        <r>
          <rPr>
            <b/>
            <sz val="8"/>
            <color indexed="81"/>
            <rFont val="Tahoma"/>
            <family val="2"/>
          </rPr>
          <t>Michael Gebhard:</t>
        </r>
        <r>
          <rPr>
            <sz val="8"/>
            <color indexed="81"/>
            <rFont val="Tahoma"/>
            <family val="2"/>
          </rPr>
          <t xml:space="preserve">
0,385 alt
0,25 neu</t>
        </r>
      </text>
    </comment>
    <comment ref="S96" authorId="0">
      <text>
        <r>
          <rPr>
            <b/>
            <sz val="8"/>
            <color indexed="81"/>
            <rFont val="Tahoma"/>
            <family val="2"/>
          </rPr>
          <t>Michael Gebhard:</t>
        </r>
        <r>
          <rPr>
            <sz val="8"/>
            <color indexed="81"/>
            <rFont val="Tahoma"/>
            <family val="2"/>
          </rPr>
          <t xml:space="preserve">
0,385 alt
0,25 neu</t>
        </r>
      </text>
    </comment>
    <comment ref="V96" authorId="0">
      <text>
        <r>
          <rPr>
            <b/>
            <sz val="8"/>
            <color indexed="81"/>
            <rFont val="Tahoma"/>
            <family val="2"/>
          </rPr>
          <t>Michael Gebhard:</t>
        </r>
        <r>
          <rPr>
            <sz val="8"/>
            <color indexed="81"/>
            <rFont val="Tahoma"/>
            <family val="2"/>
          </rPr>
          <t xml:space="preserve">
0,385 alt
0,25 neu</t>
        </r>
      </text>
    </comment>
    <comment ref="Y96" authorId="0">
      <text>
        <r>
          <rPr>
            <b/>
            <sz val="8"/>
            <color indexed="81"/>
            <rFont val="Tahoma"/>
            <family val="2"/>
          </rPr>
          <t>Michael Gebhard:</t>
        </r>
        <r>
          <rPr>
            <sz val="8"/>
            <color indexed="81"/>
            <rFont val="Tahoma"/>
            <family val="2"/>
          </rPr>
          <t xml:space="preserve">
0,385 alt
0,25 neu</t>
        </r>
      </text>
    </comment>
    <comment ref="AP96" authorId="2">
      <text>
        <r>
          <rPr>
            <b/>
            <sz val="9"/>
            <color indexed="81"/>
            <rFont val="Tahoma"/>
            <family val="2"/>
          </rPr>
          <t>Manfred Greisel:</t>
        </r>
        <r>
          <rPr>
            <sz val="9"/>
            <color indexed="81"/>
            <rFont val="Tahoma"/>
            <family val="2"/>
          </rPr>
          <t xml:space="preserve">
per team decision: choose HDPE_Powertech liner
</t>
        </r>
      </text>
    </comment>
    <comment ref="AQ96" authorId="2">
      <text>
        <r>
          <rPr>
            <b/>
            <sz val="9"/>
            <color indexed="81"/>
            <rFont val="Tahoma"/>
            <family val="2"/>
          </rPr>
          <t>Manfred Greisel:</t>
        </r>
        <r>
          <rPr>
            <sz val="9"/>
            <color indexed="81"/>
            <rFont val="Tahoma"/>
            <family val="2"/>
          </rPr>
          <t xml:space="preserve">
per team decision: choose HDPE_Powertech liner</t>
        </r>
      </text>
    </comment>
    <comment ref="AS96" authorId="2">
      <text>
        <r>
          <rPr>
            <b/>
            <sz val="9"/>
            <color indexed="81"/>
            <rFont val="Tahoma"/>
            <family val="2"/>
          </rPr>
          <t>Manfred Greisel:</t>
        </r>
        <r>
          <rPr>
            <sz val="9"/>
            <color indexed="81"/>
            <rFont val="Tahoma"/>
            <family val="2"/>
          </rPr>
          <t xml:space="preserve">
per team decision: choose HDPE_Powertech liner</t>
        </r>
      </text>
    </comment>
    <comment ref="AT96" authorId="0">
      <text>
        <r>
          <rPr>
            <b/>
            <sz val="8"/>
            <color indexed="81"/>
            <rFont val="Tahoma"/>
            <family val="2"/>
          </rPr>
          <t>per team decision: choose HDPE_Powertech liner</t>
        </r>
      </text>
    </comment>
    <comment ref="AV96" authorId="2">
      <text>
        <r>
          <rPr>
            <b/>
            <sz val="9"/>
            <color indexed="81"/>
            <rFont val="Tahoma"/>
            <family val="2"/>
          </rPr>
          <t>Manfred Greisel:</t>
        </r>
        <r>
          <rPr>
            <sz val="9"/>
            <color indexed="81"/>
            <rFont val="Tahoma"/>
            <family val="2"/>
          </rPr>
          <t xml:space="preserve">
per team decision: choose HDPE_Powertech liner</t>
        </r>
      </text>
    </comment>
    <comment ref="AY96" authorId="2">
      <text>
        <r>
          <rPr>
            <b/>
            <sz val="9"/>
            <color indexed="81"/>
            <rFont val="Tahoma"/>
            <family val="2"/>
          </rPr>
          <t>Manfred Greisel:</t>
        </r>
        <r>
          <rPr>
            <sz val="9"/>
            <color indexed="81"/>
            <rFont val="Tahoma"/>
            <family val="2"/>
          </rPr>
          <t xml:space="preserve">
per team decision: choose HDPE_Powertech liner</t>
        </r>
      </text>
    </comment>
    <comment ref="J97" authorId="0">
      <text>
        <r>
          <rPr>
            <b/>
            <sz val="8"/>
            <color indexed="81"/>
            <rFont val="Tahoma"/>
            <family val="2"/>
          </rPr>
          <t>Michael Gebhard:</t>
        </r>
        <r>
          <rPr>
            <sz val="8"/>
            <color indexed="81"/>
            <rFont val="Tahoma"/>
            <family val="2"/>
          </rPr>
          <t xml:space="preserve">
1584 alt
1580 neu</t>
        </r>
      </text>
    </comment>
    <comment ref="M97" authorId="0">
      <text>
        <r>
          <rPr>
            <b/>
            <sz val="8"/>
            <color indexed="81"/>
            <rFont val="Tahoma"/>
            <family val="2"/>
          </rPr>
          <t>Michael Gebhard:</t>
        </r>
        <r>
          <rPr>
            <sz val="8"/>
            <color indexed="81"/>
            <rFont val="Tahoma"/>
            <family val="2"/>
          </rPr>
          <t xml:space="preserve">
1584 alt
1580 neu</t>
        </r>
      </text>
    </comment>
    <comment ref="P97" authorId="0">
      <text>
        <r>
          <rPr>
            <b/>
            <sz val="8"/>
            <color indexed="81"/>
            <rFont val="Tahoma"/>
            <family val="2"/>
          </rPr>
          <t>Michael Gebhard:</t>
        </r>
        <r>
          <rPr>
            <sz val="8"/>
            <color indexed="81"/>
            <rFont val="Tahoma"/>
            <family val="2"/>
          </rPr>
          <t xml:space="preserve">
1584 alt
1580 neu</t>
        </r>
      </text>
    </comment>
    <comment ref="S97" authorId="0">
      <text>
        <r>
          <rPr>
            <b/>
            <sz val="8"/>
            <color indexed="81"/>
            <rFont val="Tahoma"/>
            <family val="2"/>
          </rPr>
          <t>Michael Gebhard:</t>
        </r>
        <r>
          <rPr>
            <sz val="8"/>
            <color indexed="81"/>
            <rFont val="Tahoma"/>
            <family val="2"/>
          </rPr>
          <t xml:space="preserve">
1584 alt
1580 neu</t>
        </r>
      </text>
    </comment>
    <comment ref="V97" authorId="0">
      <text>
        <r>
          <rPr>
            <b/>
            <sz val="8"/>
            <color indexed="81"/>
            <rFont val="Tahoma"/>
            <family val="2"/>
          </rPr>
          <t>Michael Gebhard:</t>
        </r>
        <r>
          <rPr>
            <sz val="8"/>
            <color indexed="81"/>
            <rFont val="Tahoma"/>
            <family val="2"/>
          </rPr>
          <t xml:space="preserve">
1584 alt
1580 neu</t>
        </r>
      </text>
    </comment>
    <comment ref="Y97" authorId="0">
      <text>
        <r>
          <rPr>
            <b/>
            <sz val="8"/>
            <color indexed="81"/>
            <rFont val="Tahoma"/>
            <family val="2"/>
          </rPr>
          <t>Michael Gebhard:</t>
        </r>
        <r>
          <rPr>
            <sz val="8"/>
            <color indexed="81"/>
            <rFont val="Tahoma"/>
            <family val="2"/>
          </rPr>
          <t xml:space="preserve">
1584 alt
1580 neu</t>
        </r>
      </text>
    </comment>
  </commentList>
</comments>
</file>

<file path=xl/comments2.xml><?xml version="1.0" encoding="utf-8"?>
<comments xmlns="http://schemas.openxmlformats.org/spreadsheetml/2006/main">
  <authors>
    <author>Michael Gebhard</author>
  </authors>
  <commentList>
    <comment ref="BI8" authorId="0">
      <text>
        <r>
          <rPr>
            <b/>
            <sz val="9"/>
            <color indexed="81"/>
            <rFont val="Tahoma"/>
            <charset val="1"/>
          </rPr>
          <t>Michael Gebhard:</t>
        </r>
        <r>
          <rPr>
            <sz val="9"/>
            <color indexed="81"/>
            <rFont val="Tahoma"/>
            <charset val="1"/>
          </rPr>
          <t xml:space="preserve">
Due to cool down time of 30s the vessel heats up  to 85°C within the beginning of the fueling.</t>
        </r>
      </text>
    </comment>
    <comment ref="Z15" authorId="0">
      <text>
        <r>
          <rPr>
            <b/>
            <sz val="9"/>
            <color indexed="81"/>
            <rFont val="Tahoma"/>
            <family val="2"/>
          </rPr>
          <t>Michael Gebhard:</t>
        </r>
        <r>
          <rPr>
            <sz val="9"/>
            <color indexed="81"/>
            <rFont val="Tahoma"/>
            <family val="2"/>
          </rPr>
          <t xml:space="preserve">
based on pini =5 MPa</t>
        </r>
      </text>
    </comment>
    <comment ref="AA15" authorId="0">
      <text>
        <r>
          <rPr>
            <b/>
            <sz val="9"/>
            <color indexed="81"/>
            <rFont val="Tahoma"/>
            <family val="2"/>
          </rPr>
          <t>Michael Gebhard:</t>
        </r>
        <r>
          <rPr>
            <sz val="9"/>
            <color indexed="81"/>
            <rFont val="Tahoma"/>
            <family val="2"/>
          </rPr>
          <t xml:space="preserve">
based on pini =5 MPa</t>
        </r>
      </text>
    </comment>
    <comment ref="Y16" authorId="0">
      <text>
        <r>
          <rPr>
            <b/>
            <sz val="9"/>
            <color indexed="81"/>
            <rFont val="Tahoma"/>
            <family val="2"/>
          </rPr>
          <t>Michael Gebhard:</t>
        </r>
        <r>
          <rPr>
            <sz val="9"/>
            <color indexed="81"/>
            <rFont val="Tahoma"/>
            <family val="2"/>
          </rPr>
          <t xml:space="preserve">
max. APRR = 28,5 MPa/min (up to 7kg)</t>
        </r>
      </text>
    </comment>
    <comment ref="Z16" authorId="0">
      <text>
        <r>
          <rPr>
            <b/>
            <sz val="9"/>
            <color indexed="81"/>
            <rFont val="Tahoma"/>
            <family val="2"/>
          </rPr>
          <t>Michael Gebhard:</t>
        </r>
        <r>
          <rPr>
            <sz val="9"/>
            <color indexed="81"/>
            <rFont val="Tahoma"/>
            <family val="2"/>
          </rPr>
          <t xml:space="preserve">
based on pini =2 MPa</t>
        </r>
      </text>
    </comment>
    <comment ref="AA16" authorId="0">
      <text>
        <r>
          <rPr>
            <b/>
            <sz val="9"/>
            <color indexed="81"/>
            <rFont val="Tahoma"/>
            <family val="2"/>
          </rPr>
          <t>Michael Gebhard:</t>
        </r>
        <r>
          <rPr>
            <sz val="9"/>
            <color indexed="81"/>
            <rFont val="Tahoma"/>
            <family val="2"/>
          </rPr>
          <t xml:space="preserve">
based on pini =2 MPa</t>
        </r>
      </text>
    </comment>
    <comment ref="Y17" authorId="0">
      <text>
        <r>
          <rPr>
            <b/>
            <sz val="9"/>
            <color indexed="81"/>
            <rFont val="Tahoma"/>
            <family val="2"/>
          </rPr>
          <t>Michael Gebhard:</t>
        </r>
        <r>
          <rPr>
            <sz val="9"/>
            <color indexed="81"/>
            <rFont val="Tahoma"/>
            <family val="2"/>
          </rPr>
          <t xml:space="preserve">
max. APRR = 28,5 MPa/min (up to 7kg)</t>
        </r>
      </text>
    </comment>
    <comment ref="Y18" authorId="0">
      <text>
        <r>
          <rPr>
            <b/>
            <sz val="9"/>
            <color indexed="81"/>
            <rFont val="Tahoma"/>
            <family val="2"/>
          </rPr>
          <t>Michael Gebhard:</t>
        </r>
        <r>
          <rPr>
            <sz val="9"/>
            <color indexed="81"/>
            <rFont val="Tahoma"/>
            <family val="2"/>
          </rPr>
          <t xml:space="preserve">
max. APRR = 28,5 MPa/min (up to 7kg)</t>
        </r>
      </text>
    </comment>
    <comment ref="Y19" authorId="0">
      <text>
        <r>
          <rPr>
            <b/>
            <sz val="9"/>
            <color indexed="81"/>
            <rFont val="Tahoma"/>
            <family val="2"/>
          </rPr>
          <t>Michael Gebhard:</t>
        </r>
        <r>
          <rPr>
            <sz val="9"/>
            <color indexed="81"/>
            <rFont val="Tahoma"/>
            <family val="2"/>
          </rPr>
          <t xml:space="preserve">
max. APRR = 28,5 MPa/min (up to 7kg)</t>
        </r>
      </text>
    </comment>
    <comment ref="Y20" authorId="0">
      <text>
        <r>
          <rPr>
            <b/>
            <sz val="9"/>
            <color indexed="81"/>
            <rFont val="Tahoma"/>
            <family val="2"/>
          </rPr>
          <t>Michael Gebhard:</t>
        </r>
        <r>
          <rPr>
            <sz val="9"/>
            <color indexed="81"/>
            <rFont val="Tahoma"/>
            <family val="2"/>
          </rPr>
          <t xml:space="preserve">
max. APRR = 28,5 MPa/min (up to 7kg)</t>
        </r>
      </text>
    </comment>
    <comment ref="Z41" authorId="0">
      <text>
        <r>
          <rPr>
            <b/>
            <sz val="9"/>
            <color indexed="81"/>
            <rFont val="Tahoma"/>
            <family val="2"/>
          </rPr>
          <t>Michael Gebhard:</t>
        </r>
        <r>
          <rPr>
            <sz val="9"/>
            <color indexed="81"/>
            <rFont val="Tahoma"/>
            <family val="2"/>
          </rPr>
          <t xml:space="preserve">
based on pini = 5 MPa</t>
        </r>
      </text>
    </comment>
    <comment ref="AA41" authorId="0">
      <text>
        <r>
          <rPr>
            <b/>
            <sz val="9"/>
            <color indexed="81"/>
            <rFont val="Tahoma"/>
            <family val="2"/>
          </rPr>
          <t>Michael Gebhard:</t>
        </r>
        <r>
          <rPr>
            <sz val="9"/>
            <color indexed="81"/>
            <rFont val="Tahoma"/>
            <family val="2"/>
          </rPr>
          <t xml:space="preserve">
based on pini = 5 MPa</t>
        </r>
      </text>
    </comment>
    <comment ref="Z42" authorId="0">
      <text>
        <r>
          <rPr>
            <b/>
            <sz val="9"/>
            <color indexed="81"/>
            <rFont val="Tahoma"/>
            <family val="2"/>
          </rPr>
          <t>Michael Gebhard:</t>
        </r>
        <r>
          <rPr>
            <sz val="9"/>
            <color indexed="81"/>
            <rFont val="Tahoma"/>
            <family val="2"/>
          </rPr>
          <t xml:space="preserve">
based on pini = 2 MPa</t>
        </r>
      </text>
    </comment>
    <comment ref="AA42" authorId="0">
      <text>
        <r>
          <rPr>
            <b/>
            <sz val="9"/>
            <color indexed="81"/>
            <rFont val="Tahoma"/>
            <family val="2"/>
          </rPr>
          <t>Michael Gebhard:</t>
        </r>
        <r>
          <rPr>
            <sz val="9"/>
            <color indexed="81"/>
            <rFont val="Tahoma"/>
            <family val="2"/>
          </rPr>
          <t xml:space="preserve">
based on pini = 2 MPa</t>
        </r>
      </text>
    </comment>
    <comment ref="Z84" authorId="0">
      <text>
        <r>
          <rPr>
            <b/>
            <sz val="9"/>
            <color indexed="81"/>
            <rFont val="Tahoma"/>
            <family val="2"/>
          </rPr>
          <t>Michael Gebhard:</t>
        </r>
        <r>
          <rPr>
            <sz val="9"/>
            <color indexed="81"/>
            <rFont val="Tahoma"/>
            <family val="2"/>
          </rPr>
          <t xml:space="preserve">
based on pini = 5 MPa</t>
        </r>
      </text>
    </comment>
    <comment ref="AA84" authorId="0">
      <text>
        <r>
          <rPr>
            <b/>
            <sz val="9"/>
            <color indexed="81"/>
            <rFont val="Tahoma"/>
            <family val="2"/>
          </rPr>
          <t>Michael Gebhard:</t>
        </r>
        <r>
          <rPr>
            <sz val="9"/>
            <color indexed="81"/>
            <rFont val="Tahoma"/>
            <family val="2"/>
          </rPr>
          <t xml:space="preserve">
based on pini = 5 MPa</t>
        </r>
      </text>
    </comment>
    <comment ref="Y85" authorId="0">
      <text>
        <r>
          <rPr>
            <b/>
            <sz val="9"/>
            <color indexed="81"/>
            <rFont val="Tahoma"/>
            <family val="2"/>
          </rPr>
          <t>Michael Gebhard:</t>
        </r>
        <r>
          <rPr>
            <sz val="9"/>
            <color indexed="81"/>
            <rFont val="Tahoma"/>
            <family val="2"/>
          </rPr>
          <t xml:space="preserve">
max. APRR = 28,5 MPa/min (up to 7kg)</t>
        </r>
      </text>
    </comment>
    <comment ref="Z85" authorId="0">
      <text>
        <r>
          <rPr>
            <b/>
            <sz val="9"/>
            <color indexed="81"/>
            <rFont val="Tahoma"/>
            <family val="2"/>
          </rPr>
          <t>Michael Gebhard:</t>
        </r>
        <r>
          <rPr>
            <sz val="9"/>
            <color indexed="81"/>
            <rFont val="Tahoma"/>
            <family val="2"/>
          </rPr>
          <t xml:space="preserve">
based on pini = 2 MPa</t>
        </r>
      </text>
    </comment>
    <comment ref="AA85" authorId="0">
      <text>
        <r>
          <rPr>
            <b/>
            <sz val="9"/>
            <color indexed="81"/>
            <rFont val="Tahoma"/>
            <family val="2"/>
          </rPr>
          <t>Michael Gebhard:</t>
        </r>
        <r>
          <rPr>
            <sz val="9"/>
            <color indexed="81"/>
            <rFont val="Tahoma"/>
            <family val="2"/>
          </rPr>
          <t xml:space="preserve">
based on pini = 2 MPa</t>
        </r>
      </text>
    </comment>
    <comment ref="Y86" authorId="0">
      <text>
        <r>
          <rPr>
            <b/>
            <sz val="9"/>
            <color indexed="81"/>
            <rFont val="Tahoma"/>
            <family val="2"/>
          </rPr>
          <t>Michael Gebhard:</t>
        </r>
        <r>
          <rPr>
            <sz val="9"/>
            <color indexed="81"/>
            <rFont val="Tahoma"/>
            <family val="2"/>
          </rPr>
          <t xml:space="preserve">
max. APRR = 28,5 MPa/min (up to 7kg)</t>
        </r>
      </text>
    </comment>
    <comment ref="Y87" authorId="0">
      <text>
        <r>
          <rPr>
            <b/>
            <sz val="9"/>
            <color indexed="81"/>
            <rFont val="Tahoma"/>
            <family val="2"/>
          </rPr>
          <t>Michael Gebhard:</t>
        </r>
        <r>
          <rPr>
            <sz val="9"/>
            <color indexed="81"/>
            <rFont val="Tahoma"/>
            <family val="2"/>
          </rPr>
          <t xml:space="preserve">
max. APRR = 28,5 MPa/min (up to 7kg)</t>
        </r>
      </text>
    </comment>
    <comment ref="Y88" authorId="0">
      <text>
        <r>
          <rPr>
            <b/>
            <sz val="9"/>
            <color indexed="81"/>
            <rFont val="Tahoma"/>
            <family val="2"/>
          </rPr>
          <t>Michael Gebhard:</t>
        </r>
        <r>
          <rPr>
            <sz val="9"/>
            <color indexed="81"/>
            <rFont val="Tahoma"/>
            <family val="2"/>
          </rPr>
          <t xml:space="preserve">
max. APRR = 28,5 MPa/min (up to 7kg)</t>
        </r>
      </text>
    </comment>
    <comment ref="Y89" authorId="0">
      <text>
        <r>
          <rPr>
            <b/>
            <sz val="9"/>
            <color indexed="81"/>
            <rFont val="Tahoma"/>
            <family val="2"/>
          </rPr>
          <t>Michael Gebhard:</t>
        </r>
        <r>
          <rPr>
            <sz val="9"/>
            <color indexed="81"/>
            <rFont val="Tahoma"/>
            <family val="2"/>
          </rPr>
          <t xml:space="preserve">
max. APRR = 28,5 MPa/min (up to 7kg)</t>
        </r>
      </text>
    </comment>
    <comment ref="Z131" authorId="0">
      <text>
        <r>
          <rPr>
            <b/>
            <sz val="9"/>
            <color indexed="81"/>
            <rFont val="Tahoma"/>
            <family val="2"/>
          </rPr>
          <t>Michael Gebhard:</t>
        </r>
        <r>
          <rPr>
            <sz val="9"/>
            <color indexed="81"/>
            <rFont val="Tahoma"/>
            <family val="2"/>
          </rPr>
          <t xml:space="preserve">
based on pini = 5 MPa</t>
        </r>
      </text>
    </comment>
    <comment ref="AA131" authorId="0">
      <text>
        <r>
          <rPr>
            <b/>
            <sz val="9"/>
            <color indexed="81"/>
            <rFont val="Tahoma"/>
            <family val="2"/>
          </rPr>
          <t>Michael Gebhard:</t>
        </r>
        <r>
          <rPr>
            <sz val="9"/>
            <color indexed="81"/>
            <rFont val="Tahoma"/>
            <family val="2"/>
          </rPr>
          <t xml:space="preserve">
based on pini = 5 MPa</t>
        </r>
      </text>
    </comment>
    <comment ref="Y132" authorId="0">
      <text>
        <r>
          <rPr>
            <b/>
            <sz val="9"/>
            <color indexed="81"/>
            <rFont val="Tahoma"/>
            <family val="2"/>
          </rPr>
          <t>Michael Gebhard:</t>
        </r>
        <r>
          <rPr>
            <sz val="9"/>
            <color indexed="81"/>
            <rFont val="Tahoma"/>
            <family val="2"/>
          </rPr>
          <t xml:space="preserve">
max. APRR = 28,5 MPa/min (up to 7kg)</t>
        </r>
      </text>
    </comment>
    <comment ref="Z132" authorId="0">
      <text>
        <r>
          <rPr>
            <b/>
            <sz val="9"/>
            <color indexed="81"/>
            <rFont val="Tahoma"/>
            <family val="2"/>
          </rPr>
          <t>Michael Gebhard:</t>
        </r>
        <r>
          <rPr>
            <sz val="9"/>
            <color indexed="81"/>
            <rFont val="Tahoma"/>
            <family val="2"/>
          </rPr>
          <t xml:space="preserve">
based on pini = 2 MPa</t>
        </r>
      </text>
    </comment>
    <comment ref="AA132" authorId="0">
      <text>
        <r>
          <rPr>
            <b/>
            <sz val="9"/>
            <color indexed="81"/>
            <rFont val="Tahoma"/>
            <family val="2"/>
          </rPr>
          <t>Michael Gebhard:</t>
        </r>
        <r>
          <rPr>
            <sz val="9"/>
            <color indexed="81"/>
            <rFont val="Tahoma"/>
            <family val="2"/>
          </rPr>
          <t xml:space="preserve">
based on pini = 2 MPa</t>
        </r>
      </text>
    </comment>
    <comment ref="Y133" authorId="0">
      <text>
        <r>
          <rPr>
            <b/>
            <sz val="9"/>
            <color indexed="81"/>
            <rFont val="Tahoma"/>
            <family val="2"/>
          </rPr>
          <t>Michael Gebhard:</t>
        </r>
        <r>
          <rPr>
            <sz val="9"/>
            <color indexed="81"/>
            <rFont val="Tahoma"/>
            <family val="2"/>
          </rPr>
          <t xml:space="preserve">
max. APRR = 28,5 MPa/min (up to 7kg)</t>
        </r>
      </text>
    </comment>
    <comment ref="Y134" authorId="0">
      <text>
        <r>
          <rPr>
            <b/>
            <sz val="9"/>
            <color indexed="81"/>
            <rFont val="Tahoma"/>
            <family val="2"/>
          </rPr>
          <t>Michael Gebhard:</t>
        </r>
        <r>
          <rPr>
            <sz val="9"/>
            <color indexed="81"/>
            <rFont val="Tahoma"/>
            <family val="2"/>
          </rPr>
          <t xml:space="preserve">
max. APRR = 28,5 MPa/min (up to 7kg)</t>
        </r>
      </text>
    </comment>
    <comment ref="Y135" authorId="0">
      <text>
        <r>
          <rPr>
            <b/>
            <sz val="9"/>
            <color indexed="81"/>
            <rFont val="Tahoma"/>
            <family val="2"/>
          </rPr>
          <t>Michael Gebhard:</t>
        </r>
        <r>
          <rPr>
            <sz val="9"/>
            <color indexed="81"/>
            <rFont val="Tahoma"/>
            <family val="2"/>
          </rPr>
          <t xml:space="preserve">
max. APRR = 28,5 MPa/min (up to 7kg)</t>
        </r>
      </text>
    </comment>
    <comment ref="Y136" authorId="0">
      <text>
        <r>
          <rPr>
            <b/>
            <sz val="9"/>
            <color indexed="81"/>
            <rFont val="Tahoma"/>
            <family val="2"/>
          </rPr>
          <t>Michael Gebhard:</t>
        </r>
        <r>
          <rPr>
            <sz val="9"/>
            <color indexed="81"/>
            <rFont val="Tahoma"/>
            <family val="2"/>
          </rPr>
          <t xml:space="preserve">
max. APRR = 28,5 MPa/min (up to 7kg)</t>
        </r>
      </text>
    </comment>
  </commentList>
</comments>
</file>

<file path=xl/comments3.xml><?xml version="1.0" encoding="utf-8"?>
<comments xmlns="http://schemas.openxmlformats.org/spreadsheetml/2006/main">
  <authors>
    <author>Michael Gebhard</author>
  </authors>
  <commentList>
    <comment ref="Z8" authorId="0">
      <text>
        <r>
          <rPr>
            <b/>
            <sz val="9"/>
            <color indexed="81"/>
            <rFont val="Tahoma"/>
            <family val="2"/>
          </rPr>
          <t>Michael Gebhard:</t>
        </r>
        <r>
          <rPr>
            <sz val="9"/>
            <color indexed="81"/>
            <rFont val="Tahoma"/>
            <family val="2"/>
          </rPr>
          <t xml:space="preserve">
based on pini = 5MPa</t>
        </r>
      </text>
    </comment>
    <comment ref="AA8" authorId="0">
      <text>
        <r>
          <rPr>
            <b/>
            <sz val="9"/>
            <color indexed="81"/>
            <rFont val="Tahoma"/>
            <family val="2"/>
          </rPr>
          <t>Michael Gebhard:</t>
        </r>
        <r>
          <rPr>
            <sz val="9"/>
            <color indexed="81"/>
            <rFont val="Tahoma"/>
            <family val="2"/>
          </rPr>
          <t xml:space="preserve">
based on pini = 5MPa</t>
        </r>
      </text>
    </comment>
    <comment ref="Z9" authorId="0">
      <text>
        <r>
          <rPr>
            <b/>
            <sz val="9"/>
            <color indexed="81"/>
            <rFont val="Tahoma"/>
            <family val="2"/>
          </rPr>
          <t>Michael Gebhard:</t>
        </r>
        <r>
          <rPr>
            <sz val="9"/>
            <color indexed="81"/>
            <rFont val="Tahoma"/>
            <family val="2"/>
          </rPr>
          <t xml:space="preserve">
based on pini = 5MPa</t>
        </r>
      </text>
    </comment>
    <comment ref="AA9" authorId="0">
      <text>
        <r>
          <rPr>
            <b/>
            <sz val="9"/>
            <color indexed="81"/>
            <rFont val="Tahoma"/>
            <family val="2"/>
          </rPr>
          <t>Michael Gebhard:</t>
        </r>
        <r>
          <rPr>
            <sz val="9"/>
            <color indexed="81"/>
            <rFont val="Tahoma"/>
            <family val="2"/>
          </rPr>
          <t xml:space="preserve">
based on pini = 5MPa</t>
        </r>
      </text>
    </comment>
    <comment ref="Z10" authorId="0">
      <text>
        <r>
          <rPr>
            <b/>
            <sz val="9"/>
            <color indexed="81"/>
            <rFont val="Tahoma"/>
            <family val="2"/>
          </rPr>
          <t>Michael Gebhard:</t>
        </r>
        <r>
          <rPr>
            <sz val="9"/>
            <color indexed="81"/>
            <rFont val="Tahoma"/>
            <family val="2"/>
          </rPr>
          <t xml:space="preserve">
based on pini = 5MPa</t>
        </r>
      </text>
    </comment>
    <comment ref="AA10" authorId="0">
      <text>
        <r>
          <rPr>
            <b/>
            <sz val="9"/>
            <color indexed="81"/>
            <rFont val="Tahoma"/>
            <family val="2"/>
          </rPr>
          <t>Michael Gebhard:</t>
        </r>
        <r>
          <rPr>
            <sz val="9"/>
            <color indexed="81"/>
            <rFont val="Tahoma"/>
            <family val="2"/>
          </rPr>
          <t xml:space="preserve">
based on pini = 5MPa</t>
        </r>
      </text>
    </comment>
    <comment ref="Z11" authorId="0">
      <text>
        <r>
          <rPr>
            <b/>
            <sz val="9"/>
            <color indexed="81"/>
            <rFont val="Tahoma"/>
            <family val="2"/>
          </rPr>
          <t>Michael Gebhard:</t>
        </r>
        <r>
          <rPr>
            <sz val="9"/>
            <color indexed="81"/>
            <rFont val="Tahoma"/>
            <family val="2"/>
          </rPr>
          <t xml:space="preserve">
based on pini = 5MPa</t>
        </r>
      </text>
    </comment>
    <comment ref="AA11" authorId="0">
      <text>
        <r>
          <rPr>
            <b/>
            <sz val="9"/>
            <color indexed="81"/>
            <rFont val="Tahoma"/>
            <family val="2"/>
          </rPr>
          <t>Michael Gebhard:</t>
        </r>
        <r>
          <rPr>
            <sz val="9"/>
            <color indexed="81"/>
            <rFont val="Tahoma"/>
            <family val="2"/>
          </rPr>
          <t xml:space="preserve">
based on pini = 5MPa</t>
        </r>
      </text>
    </comment>
    <comment ref="Z12" authorId="0">
      <text>
        <r>
          <rPr>
            <b/>
            <sz val="9"/>
            <color indexed="81"/>
            <rFont val="Tahoma"/>
            <family val="2"/>
          </rPr>
          <t>Michael Gebhard:</t>
        </r>
        <r>
          <rPr>
            <sz val="9"/>
            <color indexed="81"/>
            <rFont val="Tahoma"/>
            <family val="2"/>
          </rPr>
          <t xml:space="preserve">
based on pini = 5MPa</t>
        </r>
      </text>
    </comment>
    <comment ref="AA12" authorId="0">
      <text>
        <r>
          <rPr>
            <b/>
            <sz val="9"/>
            <color indexed="81"/>
            <rFont val="Tahoma"/>
            <family val="2"/>
          </rPr>
          <t>Michael Gebhard:</t>
        </r>
        <r>
          <rPr>
            <sz val="9"/>
            <color indexed="81"/>
            <rFont val="Tahoma"/>
            <family val="2"/>
          </rPr>
          <t xml:space="preserve">
based on pini = 5MPa</t>
        </r>
      </text>
    </comment>
    <comment ref="Z13" authorId="0">
      <text>
        <r>
          <rPr>
            <b/>
            <sz val="9"/>
            <color indexed="81"/>
            <rFont val="Tahoma"/>
            <family val="2"/>
          </rPr>
          <t>Michael Gebhard:</t>
        </r>
        <r>
          <rPr>
            <sz val="9"/>
            <color indexed="81"/>
            <rFont val="Tahoma"/>
            <family val="2"/>
          </rPr>
          <t xml:space="preserve">
based on pini = 5MPa</t>
        </r>
      </text>
    </comment>
    <comment ref="AA13" authorId="0">
      <text>
        <r>
          <rPr>
            <b/>
            <sz val="9"/>
            <color indexed="81"/>
            <rFont val="Tahoma"/>
            <family val="2"/>
          </rPr>
          <t>Michael Gebhard:</t>
        </r>
        <r>
          <rPr>
            <sz val="9"/>
            <color indexed="81"/>
            <rFont val="Tahoma"/>
            <family val="2"/>
          </rPr>
          <t xml:space="preserve">
based on pini = 5MPa</t>
        </r>
      </text>
    </comment>
    <comment ref="Z14" authorId="0">
      <text>
        <r>
          <rPr>
            <b/>
            <sz val="9"/>
            <color indexed="81"/>
            <rFont val="Tahoma"/>
            <family val="2"/>
          </rPr>
          <t>Michael Gebhard:</t>
        </r>
        <r>
          <rPr>
            <sz val="9"/>
            <color indexed="81"/>
            <rFont val="Tahoma"/>
            <family val="2"/>
          </rPr>
          <t xml:space="preserve">
based on pini = 5MPa</t>
        </r>
      </text>
    </comment>
    <comment ref="AA14" authorId="0">
      <text>
        <r>
          <rPr>
            <b/>
            <sz val="9"/>
            <color indexed="81"/>
            <rFont val="Tahoma"/>
            <family val="2"/>
          </rPr>
          <t>Michael Gebhard:</t>
        </r>
        <r>
          <rPr>
            <sz val="9"/>
            <color indexed="81"/>
            <rFont val="Tahoma"/>
            <family val="2"/>
          </rPr>
          <t xml:space="preserve">
based on pini = 5MPa</t>
        </r>
      </text>
    </comment>
    <comment ref="Z15" authorId="0">
      <text>
        <r>
          <rPr>
            <b/>
            <sz val="9"/>
            <color indexed="81"/>
            <rFont val="Tahoma"/>
            <family val="2"/>
          </rPr>
          <t>Michael Gebhard:</t>
        </r>
        <r>
          <rPr>
            <sz val="9"/>
            <color indexed="81"/>
            <rFont val="Tahoma"/>
            <family val="2"/>
          </rPr>
          <t xml:space="preserve">
based on pini = 5MPa</t>
        </r>
      </text>
    </comment>
    <comment ref="AA15" authorId="0">
      <text>
        <r>
          <rPr>
            <b/>
            <sz val="9"/>
            <color indexed="81"/>
            <rFont val="Tahoma"/>
            <family val="2"/>
          </rPr>
          <t>Michael Gebhard:</t>
        </r>
        <r>
          <rPr>
            <sz val="9"/>
            <color indexed="81"/>
            <rFont val="Tahoma"/>
            <family val="2"/>
          </rPr>
          <t xml:space="preserve">
based on pini = 5MPa</t>
        </r>
      </text>
    </comment>
    <comment ref="Y16" authorId="0">
      <text>
        <r>
          <rPr>
            <b/>
            <sz val="9"/>
            <color indexed="81"/>
            <rFont val="Tahoma"/>
            <family val="2"/>
          </rPr>
          <t>Michael Gebhard:</t>
        </r>
        <r>
          <rPr>
            <sz val="9"/>
            <color indexed="81"/>
            <rFont val="Tahoma"/>
            <family val="2"/>
          </rPr>
          <t xml:space="preserve">
max. APRR = 28,5 MPa/min (up to 7kg)</t>
        </r>
      </text>
    </comment>
    <comment ref="Z16" authorId="0">
      <text>
        <r>
          <rPr>
            <b/>
            <sz val="9"/>
            <color indexed="81"/>
            <rFont val="Tahoma"/>
            <family val="2"/>
          </rPr>
          <t>Michael Gebhard:</t>
        </r>
        <r>
          <rPr>
            <sz val="9"/>
            <color indexed="81"/>
            <rFont val="Tahoma"/>
            <family val="2"/>
          </rPr>
          <t xml:space="preserve">
based on pini = 2MPa</t>
        </r>
      </text>
    </comment>
    <comment ref="AA16" authorId="0">
      <text>
        <r>
          <rPr>
            <b/>
            <sz val="9"/>
            <color indexed="81"/>
            <rFont val="Tahoma"/>
            <family val="2"/>
          </rPr>
          <t>Michael Gebhard:</t>
        </r>
        <r>
          <rPr>
            <sz val="9"/>
            <color indexed="81"/>
            <rFont val="Tahoma"/>
            <family val="2"/>
          </rPr>
          <t xml:space="preserve">
based on pini = 2MPa</t>
        </r>
      </text>
    </comment>
    <comment ref="Y17" authorId="0">
      <text>
        <r>
          <rPr>
            <b/>
            <sz val="9"/>
            <color indexed="81"/>
            <rFont val="Tahoma"/>
            <family val="2"/>
          </rPr>
          <t>Michael Gebhard:</t>
        </r>
        <r>
          <rPr>
            <sz val="9"/>
            <color indexed="81"/>
            <rFont val="Tahoma"/>
            <family val="2"/>
          </rPr>
          <t xml:space="preserve">
max. APRR = 28,5 MPa/min (up to 7kg)</t>
        </r>
      </text>
    </comment>
    <comment ref="Z17" authorId="0">
      <text>
        <r>
          <rPr>
            <b/>
            <sz val="9"/>
            <color indexed="81"/>
            <rFont val="Tahoma"/>
            <family val="2"/>
          </rPr>
          <t>Michael Gebhard:</t>
        </r>
        <r>
          <rPr>
            <sz val="9"/>
            <color indexed="81"/>
            <rFont val="Tahoma"/>
            <family val="2"/>
          </rPr>
          <t xml:space="preserve">
based on pini = 2MPa</t>
        </r>
      </text>
    </comment>
    <comment ref="AA17" authorId="0">
      <text>
        <r>
          <rPr>
            <b/>
            <sz val="9"/>
            <color indexed="81"/>
            <rFont val="Tahoma"/>
            <family val="2"/>
          </rPr>
          <t>Michael Gebhard:</t>
        </r>
        <r>
          <rPr>
            <sz val="9"/>
            <color indexed="81"/>
            <rFont val="Tahoma"/>
            <family val="2"/>
          </rPr>
          <t xml:space="preserve">
based on pini = 2MPa</t>
        </r>
      </text>
    </comment>
    <comment ref="Y18" authorId="0">
      <text>
        <r>
          <rPr>
            <b/>
            <sz val="9"/>
            <color indexed="81"/>
            <rFont val="Tahoma"/>
            <family val="2"/>
          </rPr>
          <t>Michael Gebhard:</t>
        </r>
        <r>
          <rPr>
            <sz val="9"/>
            <color indexed="81"/>
            <rFont val="Tahoma"/>
            <family val="2"/>
          </rPr>
          <t xml:space="preserve">
max. APRR = 28,5 MPa/min (up to 7kg)</t>
        </r>
      </text>
    </comment>
    <comment ref="Z18" authorId="0">
      <text>
        <r>
          <rPr>
            <b/>
            <sz val="9"/>
            <color indexed="81"/>
            <rFont val="Tahoma"/>
            <family val="2"/>
          </rPr>
          <t>Michael Gebhard:</t>
        </r>
        <r>
          <rPr>
            <sz val="9"/>
            <color indexed="81"/>
            <rFont val="Tahoma"/>
            <family val="2"/>
          </rPr>
          <t xml:space="preserve">
based on pini = 2MPa</t>
        </r>
      </text>
    </comment>
    <comment ref="AA18" authorId="0">
      <text>
        <r>
          <rPr>
            <b/>
            <sz val="9"/>
            <color indexed="81"/>
            <rFont val="Tahoma"/>
            <family val="2"/>
          </rPr>
          <t>Michael Gebhard:</t>
        </r>
        <r>
          <rPr>
            <sz val="9"/>
            <color indexed="81"/>
            <rFont val="Tahoma"/>
            <family val="2"/>
          </rPr>
          <t xml:space="preserve">
based on pini = 2MPa</t>
        </r>
      </text>
    </comment>
    <comment ref="Y19" authorId="0">
      <text>
        <r>
          <rPr>
            <b/>
            <sz val="9"/>
            <color indexed="81"/>
            <rFont val="Tahoma"/>
            <family val="2"/>
          </rPr>
          <t>Michael Gebhard:</t>
        </r>
        <r>
          <rPr>
            <sz val="9"/>
            <color indexed="81"/>
            <rFont val="Tahoma"/>
            <family val="2"/>
          </rPr>
          <t xml:space="preserve">
max. APRR = 28,5 MPa/min (up to 7kg)</t>
        </r>
      </text>
    </comment>
    <comment ref="Z19" authorId="0">
      <text>
        <r>
          <rPr>
            <b/>
            <sz val="9"/>
            <color indexed="81"/>
            <rFont val="Tahoma"/>
            <family val="2"/>
          </rPr>
          <t>Michael Gebhard:</t>
        </r>
        <r>
          <rPr>
            <sz val="9"/>
            <color indexed="81"/>
            <rFont val="Tahoma"/>
            <family val="2"/>
          </rPr>
          <t xml:space="preserve">
based on pini = 2MPa</t>
        </r>
      </text>
    </comment>
    <comment ref="AA19" authorId="0">
      <text>
        <r>
          <rPr>
            <b/>
            <sz val="9"/>
            <color indexed="81"/>
            <rFont val="Tahoma"/>
            <family val="2"/>
          </rPr>
          <t>Michael Gebhard:</t>
        </r>
        <r>
          <rPr>
            <sz val="9"/>
            <color indexed="81"/>
            <rFont val="Tahoma"/>
            <family val="2"/>
          </rPr>
          <t xml:space="preserve">
based on pini = 2MPa</t>
        </r>
      </text>
    </comment>
    <comment ref="Y20" authorId="0">
      <text>
        <r>
          <rPr>
            <b/>
            <sz val="9"/>
            <color indexed="81"/>
            <rFont val="Tahoma"/>
            <family val="2"/>
          </rPr>
          <t>Michael Gebhard:</t>
        </r>
        <r>
          <rPr>
            <sz val="9"/>
            <color indexed="81"/>
            <rFont val="Tahoma"/>
            <family val="2"/>
          </rPr>
          <t xml:space="preserve">
max. APRR = 28,5 MPa/min (up to 7kg)</t>
        </r>
      </text>
    </comment>
    <comment ref="Z20" authorId="0">
      <text>
        <r>
          <rPr>
            <b/>
            <sz val="9"/>
            <color indexed="81"/>
            <rFont val="Tahoma"/>
            <family val="2"/>
          </rPr>
          <t>Michael Gebhard:</t>
        </r>
        <r>
          <rPr>
            <sz val="9"/>
            <color indexed="81"/>
            <rFont val="Tahoma"/>
            <family val="2"/>
          </rPr>
          <t xml:space="preserve">
based on pini = 2MPa</t>
        </r>
      </text>
    </comment>
    <comment ref="AA20" authorId="0">
      <text>
        <r>
          <rPr>
            <b/>
            <sz val="9"/>
            <color indexed="81"/>
            <rFont val="Tahoma"/>
            <family val="2"/>
          </rPr>
          <t>Michael Gebhard:</t>
        </r>
        <r>
          <rPr>
            <sz val="9"/>
            <color indexed="81"/>
            <rFont val="Tahoma"/>
            <family val="2"/>
          </rPr>
          <t xml:space="preserve">
based on pini = 2MPa</t>
        </r>
      </text>
    </comment>
    <comment ref="Z30" authorId="0">
      <text>
        <r>
          <rPr>
            <b/>
            <sz val="9"/>
            <color indexed="81"/>
            <rFont val="Tahoma"/>
            <family val="2"/>
          </rPr>
          <t>Michael Gebhard:</t>
        </r>
        <r>
          <rPr>
            <sz val="9"/>
            <color indexed="81"/>
            <rFont val="Tahoma"/>
            <family val="2"/>
          </rPr>
          <t xml:space="preserve">
based on pini = 5 MPa</t>
        </r>
      </text>
    </comment>
    <comment ref="AA30" authorId="0">
      <text>
        <r>
          <rPr>
            <b/>
            <sz val="9"/>
            <color indexed="81"/>
            <rFont val="Tahoma"/>
            <family val="2"/>
          </rPr>
          <t>Michael Gebhard:</t>
        </r>
        <r>
          <rPr>
            <sz val="9"/>
            <color indexed="81"/>
            <rFont val="Tahoma"/>
            <family val="2"/>
          </rPr>
          <t xml:space="preserve">
based on pini = 5 MPa</t>
        </r>
      </text>
    </comment>
    <comment ref="Z31" authorId="0">
      <text>
        <r>
          <rPr>
            <b/>
            <sz val="9"/>
            <color indexed="81"/>
            <rFont val="Tahoma"/>
            <family val="2"/>
          </rPr>
          <t>Michael Gebhard:</t>
        </r>
        <r>
          <rPr>
            <sz val="9"/>
            <color indexed="81"/>
            <rFont val="Tahoma"/>
            <family val="2"/>
          </rPr>
          <t xml:space="preserve">
based on pini = 5 MPa</t>
        </r>
      </text>
    </comment>
    <comment ref="AA31" authorId="0">
      <text>
        <r>
          <rPr>
            <b/>
            <sz val="9"/>
            <color indexed="81"/>
            <rFont val="Tahoma"/>
            <family val="2"/>
          </rPr>
          <t>Michael Gebhard:</t>
        </r>
        <r>
          <rPr>
            <sz val="9"/>
            <color indexed="81"/>
            <rFont val="Tahoma"/>
            <family val="2"/>
          </rPr>
          <t xml:space="preserve">
based on pini = 5 MPa</t>
        </r>
      </text>
    </comment>
    <comment ref="Z32" authorId="0">
      <text>
        <r>
          <rPr>
            <b/>
            <sz val="9"/>
            <color indexed="81"/>
            <rFont val="Tahoma"/>
            <family val="2"/>
          </rPr>
          <t>Michael Gebhard:</t>
        </r>
        <r>
          <rPr>
            <sz val="9"/>
            <color indexed="81"/>
            <rFont val="Tahoma"/>
            <family val="2"/>
          </rPr>
          <t xml:space="preserve">
based on pini = 5 MPa</t>
        </r>
      </text>
    </comment>
    <comment ref="AA32" authorId="0">
      <text>
        <r>
          <rPr>
            <b/>
            <sz val="9"/>
            <color indexed="81"/>
            <rFont val="Tahoma"/>
            <family val="2"/>
          </rPr>
          <t>Michael Gebhard:</t>
        </r>
        <r>
          <rPr>
            <sz val="9"/>
            <color indexed="81"/>
            <rFont val="Tahoma"/>
            <family val="2"/>
          </rPr>
          <t xml:space="preserve">
based on pini = 5 MPa</t>
        </r>
      </text>
    </comment>
    <comment ref="Z33" authorId="0">
      <text>
        <r>
          <rPr>
            <b/>
            <sz val="9"/>
            <color indexed="81"/>
            <rFont val="Tahoma"/>
            <family val="2"/>
          </rPr>
          <t>Michael Gebhard:</t>
        </r>
        <r>
          <rPr>
            <sz val="9"/>
            <color indexed="81"/>
            <rFont val="Tahoma"/>
            <family val="2"/>
          </rPr>
          <t xml:space="preserve">
based on pini = 5 MPa</t>
        </r>
      </text>
    </comment>
    <comment ref="AA33" authorId="0">
      <text>
        <r>
          <rPr>
            <b/>
            <sz val="9"/>
            <color indexed="81"/>
            <rFont val="Tahoma"/>
            <family val="2"/>
          </rPr>
          <t>Michael Gebhard:</t>
        </r>
        <r>
          <rPr>
            <sz val="9"/>
            <color indexed="81"/>
            <rFont val="Tahoma"/>
            <family val="2"/>
          </rPr>
          <t xml:space="preserve">
based on pini = 5 MPa</t>
        </r>
      </text>
    </comment>
    <comment ref="Z34" authorId="0">
      <text>
        <r>
          <rPr>
            <b/>
            <sz val="9"/>
            <color indexed="81"/>
            <rFont val="Tahoma"/>
            <family val="2"/>
          </rPr>
          <t>Michael Gebhard:</t>
        </r>
        <r>
          <rPr>
            <sz val="9"/>
            <color indexed="81"/>
            <rFont val="Tahoma"/>
            <family val="2"/>
          </rPr>
          <t xml:space="preserve">
based on pini = 5 MPa</t>
        </r>
      </text>
    </comment>
    <comment ref="AA34" authorId="0">
      <text>
        <r>
          <rPr>
            <b/>
            <sz val="9"/>
            <color indexed="81"/>
            <rFont val="Tahoma"/>
            <family val="2"/>
          </rPr>
          <t>Michael Gebhard:</t>
        </r>
        <r>
          <rPr>
            <sz val="9"/>
            <color indexed="81"/>
            <rFont val="Tahoma"/>
            <family val="2"/>
          </rPr>
          <t xml:space="preserve">
based on pini = 5 MPa</t>
        </r>
      </text>
    </comment>
    <comment ref="Z35" authorId="0">
      <text>
        <r>
          <rPr>
            <b/>
            <sz val="9"/>
            <color indexed="81"/>
            <rFont val="Tahoma"/>
            <family val="2"/>
          </rPr>
          <t>Michael Gebhard:</t>
        </r>
        <r>
          <rPr>
            <sz val="9"/>
            <color indexed="81"/>
            <rFont val="Tahoma"/>
            <family val="2"/>
          </rPr>
          <t xml:space="preserve">
based on pini = 5 MPa</t>
        </r>
      </text>
    </comment>
    <comment ref="AA35" authorId="0">
      <text>
        <r>
          <rPr>
            <b/>
            <sz val="9"/>
            <color indexed="81"/>
            <rFont val="Tahoma"/>
            <family val="2"/>
          </rPr>
          <t>Michael Gebhard:</t>
        </r>
        <r>
          <rPr>
            <sz val="9"/>
            <color indexed="81"/>
            <rFont val="Tahoma"/>
            <family val="2"/>
          </rPr>
          <t xml:space="preserve">
based on pini = 5 MPa</t>
        </r>
      </text>
    </comment>
    <comment ref="Z36" authorId="0">
      <text>
        <r>
          <rPr>
            <b/>
            <sz val="9"/>
            <color indexed="81"/>
            <rFont val="Tahoma"/>
            <family val="2"/>
          </rPr>
          <t>Michael Gebhard:</t>
        </r>
        <r>
          <rPr>
            <sz val="9"/>
            <color indexed="81"/>
            <rFont val="Tahoma"/>
            <family val="2"/>
          </rPr>
          <t xml:space="preserve">
based on pini = 5 MPa</t>
        </r>
      </text>
    </comment>
    <comment ref="AA36" authorId="0">
      <text>
        <r>
          <rPr>
            <b/>
            <sz val="9"/>
            <color indexed="81"/>
            <rFont val="Tahoma"/>
            <family val="2"/>
          </rPr>
          <t>Michael Gebhard:</t>
        </r>
        <r>
          <rPr>
            <sz val="9"/>
            <color indexed="81"/>
            <rFont val="Tahoma"/>
            <family val="2"/>
          </rPr>
          <t xml:space="preserve">
based on pini = 5 MPa</t>
        </r>
      </text>
    </comment>
    <comment ref="Z37" authorId="0">
      <text>
        <r>
          <rPr>
            <b/>
            <sz val="9"/>
            <color indexed="81"/>
            <rFont val="Tahoma"/>
            <family val="2"/>
          </rPr>
          <t>Michael Gebhard:</t>
        </r>
        <r>
          <rPr>
            <sz val="9"/>
            <color indexed="81"/>
            <rFont val="Tahoma"/>
            <family val="2"/>
          </rPr>
          <t xml:space="preserve">
based on pini = 5 MPa</t>
        </r>
      </text>
    </comment>
    <comment ref="AA37" authorId="0">
      <text>
        <r>
          <rPr>
            <b/>
            <sz val="9"/>
            <color indexed="81"/>
            <rFont val="Tahoma"/>
            <family val="2"/>
          </rPr>
          <t>Michael Gebhard:</t>
        </r>
        <r>
          <rPr>
            <sz val="9"/>
            <color indexed="81"/>
            <rFont val="Tahoma"/>
            <family val="2"/>
          </rPr>
          <t xml:space="preserve">
based on pini = 5 MPa</t>
        </r>
      </text>
    </comment>
    <comment ref="HD37" authorId="0">
      <text>
        <r>
          <rPr>
            <b/>
            <sz val="9"/>
            <color indexed="81"/>
            <rFont val="Tahoma"/>
            <family val="2"/>
          </rPr>
          <t>Michael Gebhard:</t>
        </r>
        <r>
          <rPr>
            <sz val="9"/>
            <color indexed="81"/>
            <rFont val="Tahoma"/>
            <family val="2"/>
          </rPr>
          <t xml:space="preserve">
Vessel change from 4kg to 7kg (between Tamb 20°C and 10°C)</t>
        </r>
      </text>
    </comment>
    <comment ref="Z38" authorId="0">
      <text>
        <r>
          <rPr>
            <b/>
            <sz val="9"/>
            <color indexed="81"/>
            <rFont val="Tahoma"/>
            <family val="2"/>
          </rPr>
          <t>Michael Gebhard:</t>
        </r>
        <r>
          <rPr>
            <sz val="9"/>
            <color indexed="81"/>
            <rFont val="Tahoma"/>
            <family val="2"/>
          </rPr>
          <t xml:space="preserve">
based on pini = 5 MPa</t>
        </r>
      </text>
    </comment>
    <comment ref="AA38" authorId="0">
      <text>
        <r>
          <rPr>
            <b/>
            <sz val="9"/>
            <color indexed="81"/>
            <rFont val="Tahoma"/>
            <family val="2"/>
          </rPr>
          <t>Michael Gebhard:</t>
        </r>
        <r>
          <rPr>
            <sz val="9"/>
            <color indexed="81"/>
            <rFont val="Tahoma"/>
            <family val="2"/>
          </rPr>
          <t xml:space="preserve">
based on pini = 5 MPa</t>
        </r>
      </text>
    </comment>
    <comment ref="Z39" authorId="0">
      <text>
        <r>
          <rPr>
            <b/>
            <sz val="9"/>
            <color indexed="81"/>
            <rFont val="Tahoma"/>
            <family val="2"/>
          </rPr>
          <t>Michael Gebhard:</t>
        </r>
        <r>
          <rPr>
            <sz val="9"/>
            <color indexed="81"/>
            <rFont val="Tahoma"/>
            <family val="2"/>
          </rPr>
          <t xml:space="preserve">
based on pini = 5 MPa</t>
        </r>
      </text>
    </comment>
    <comment ref="AA39" authorId="0">
      <text>
        <r>
          <rPr>
            <b/>
            <sz val="9"/>
            <color indexed="81"/>
            <rFont val="Tahoma"/>
            <family val="2"/>
          </rPr>
          <t>Michael Gebhard:</t>
        </r>
        <r>
          <rPr>
            <sz val="9"/>
            <color indexed="81"/>
            <rFont val="Tahoma"/>
            <family val="2"/>
          </rPr>
          <t xml:space="preserve">
based on pini = 5 MPa</t>
        </r>
      </text>
    </comment>
    <comment ref="Z40" authorId="0">
      <text>
        <r>
          <rPr>
            <b/>
            <sz val="9"/>
            <color indexed="81"/>
            <rFont val="Tahoma"/>
            <family val="2"/>
          </rPr>
          <t>Michael Gebhard:</t>
        </r>
        <r>
          <rPr>
            <sz val="9"/>
            <color indexed="81"/>
            <rFont val="Tahoma"/>
            <family val="2"/>
          </rPr>
          <t xml:space="preserve">
based on pini = 5 MPa</t>
        </r>
      </text>
    </comment>
    <comment ref="AA40" authorId="0">
      <text>
        <r>
          <rPr>
            <b/>
            <sz val="9"/>
            <color indexed="81"/>
            <rFont val="Tahoma"/>
            <family val="2"/>
          </rPr>
          <t>Michael Gebhard:</t>
        </r>
        <r>
          <rPr>
            <sz val="9"/>
            <color indexed="81"/>
            <rFont val="Tahoma"/>
            <family val="2"/>
          </rPr>
          <t xml:space="preserve">
based on pini = 5 MPa</t>
        </r>
      </text>
    </comment>
    <comment ref="Z41" authorId="0">
      <text>
        <r>
          <rPr>
            <b/>
            <sz val="9"/>
            <color indexed="81"/>
            <rFont val="Tahoma"/>
            <family val="2"/>
          </rPr>
          <t>Michael Gebhard:</t>
        </r>
        <r>
          <rPr>
            <sz val="9"/>
            <color indexed="81"/>
            <rFont val="Tahoma"/>
            <family val="2"/>
          </rPr>
          <t xml:space="preserve">
based on pini = 5 MPa</t>
        </r>
      </text>
    </comment>
    <comment ref="AA41" authorId="0">
      <text>
        <r>
          <rPr>
            <b/>
            <sz val="9"/>
            <color indexed="81"/>
            <rFont val="Tahoma"/>
            <family val="2"/>
          </rPr>
          <t>Michael Gebhard:</t>
        </r>
        <r>
          <rPr>
            <sz val="9"/>
            <color indexed="81"/>
            <rFont val="Tahoma"/>
            <family val="2"/>
          </rPr>
          <t xml:space="preserve">
based on pini = 5 MPa</t>
        </r>
      </text>
    </comment>
    <comment ref="Z42" authorId="0">
      <text>
        <r>
          <rPr>
            <b/>
            <sz val="9"/>
            <color indexed="81"/>
            <rFont val="Tahoma"/>
            <family val="2"/>
          </rPr>
          <t>Michael Gebhard:</t>
        </r>
        <r>
          <rPr>
            <sz val="9"/>
            <color indexed="81"/>
            <rFont val="Tahoma"/>
            <family val="2"/>
          </rPr>
          <t xml:space="preserve">
based on pini = 5 MPa</t>
        </r>
      </text>
    </comment>
    <comment ref="AA42" authorId="0">
      <text>
        <r>
          <rPr>
            <b/>
            <sz val="9"/>
            <color indexed="81"/>
            <rFont val="Tahoma"/>
            <family val="2"/>
          </rPr>
          <t>Michael Gebhard:</t>
        </r>
        <r>
          <rPr>
            <sz val="9"/>
            <color indexed="81"/>
            <rFont val="Tahoma"/>
            <family val="2"/>
          </rPr>
          <t xml:space="preserve">
based on pini = 5 MPa</t>
        </r>
      </text>
    </comment>
    <comment ref="Z52" authorId="0">
      <text>
        <r>
          <rPr>
            <b/>
            <sz val="9"/>
            <color indexed="81"/>
            <rFont val="Tahoma"/>
            <family val="2"/>
          </rPr>
          <t>Michael Gebhard:</t>
        </r>
        <r>
          <rPr>
            <sz val="9"/>
            <color indexed="81"/>
            <rFont val="Tahoma"/>
            <family val="2"/>
          </rPr>
          <t xml:space="preserve">
based on pini = 5 MPa</t>
        </r>
      </text>
    </comment>
    <comment ref="AA52" authorId="0">
      <text>
        <r>
          <rPr>
            <b/>
            <sz val="9"/>
            <color indexed="81"/>
            <rFont val="Tahoma"/>
            <family val="2"/>
          </rPr>
          <t>Michael Gebhard:</t>
        </r>
        <r>
          <rPr>
            <sz val="9"/>
            <color indexed="81"/>
            <rFont val="Tahoma"/>
            <family val="2"/>
          </rPr>
          <t xml:space="preserve">
based on pini = 5 MPa</t>
        </r>
      </text>
    </comment>
    <comment ref="Z53" authorId="0">
      <text>
        <r>
          <rPr>
            <b/>
            <sz val="9"/>
            <color indexed="81"/>
            <rFont val="Tahoma"/>
            <family val="2"/>
          </rPr>
          <t>Michael Gebhard:</t>
        </r>
        <r>
          <rPr>
            <sz val="9"/>
            <color indexed="81"/>
            <rFont val="Tahoma"/>
            <family val="2"/>
          </rPr>
          <t xml:space="preserve">
based on pini = 5 MPa</t>
        </r>
      </text>
    </comment>
    <comment ref="AA53" authorId="0">
      <text>
        <r>
          <rPr>
            <b/>
            <sz val="9"/>
            <color indexed="81"/>
            <rFont val="Tahoma"/>
            <family val="2"/>
          </rPr>
          <t>Michael Gebhard:</t>
        </r>
        <r>
          <rPr>
            <sz val="9"/>
            <color indexed="81"/>
            <rFont val="Tahoma"/>
            <family val="2"/>
          </rPr>
          <t xml:space="preserve">
based on pini = 5 MPa</t>
        </r>
      </text>
    </comment>
    <comment ref="Z54" authorId="0">
      <text>
        <r>
          <rPr>
            <b/>
            <sz val="9"/>
            <color indexed="81"/>
            <rFont val="Tahoma"/>
            <family val="2"/>
          </rPr>
          <t>Michael Gebhard:</t>
        </r>
        <r>
          <rPr>
            <sz val="9"/>
            <color indexed="81"/>
            <rFont val="Tahoma"/>
            <family val="2"/>
          </rPr>
          <t xml:space="preserve">
based on pini = 5 MPa</t>
        </r>
      </text>
    </comment>
    <comment ref="AA54" authorId="0">
      <text>
        <r>
          <rPr>
            <b/>
            <sz val="9"/>
            <color indexed="81"/>
            <rFont val="Tahoma"/>
            <family val="2"/>
          </rPr>
          <t>Michael Gebhard:</t>
        </r>
        <r>
          <rPr>
            <sz val="9"/>
            <color indexed="81"/>
            <rFont val="Tahoma"/>
            <family val="2"/>
          </rPr>
          <t xml:space="preserve">
based on pini = 5 MPa</t>
        </r>
      </text>
    </comment>
    <comment ref="Z55" authorId="0">
      <text>
        <r>
          <rPr>
            <b/>
            <sz val="9"/>
            <color indexed="81"/>
            <rFont val="Tahoma"/>
            <family val="2"/>
          </rPr>
          <t>Michael Gebhard:</t>
        </r>
        <r>
          <rPr>
            <sz val="9"/>
            <color indexed="81"/>
            <rFont val="Tahoma"/>
            <family val="2"/>
          </rPr>
          <t xml:space="preserve">
based on pini = 5 MPa</t>
        </r>
      </text>
    </comment>
    <comment ref="AA55" authorId="0">
      <text>
        <r>
          <rPr>
            <b/>
            <sz val="9"/>
            <color indexed="81"/>
            <rFont val="Tahoma"/>
            <family val="2"/>
          </rPr>
          <t>Michael Gebhard:</t>
        </r>
        <r>
          <rPr>
            <sz val="9"/>
            <color indexed="81"/>
            <rFont val="Tahoma"/>
            <family val="2"/>
          </rPr>
          <t xml:space="preserve">
based on pini = 5 MPa</t>
        </r>
      </text>
    </comment>
    <comment ref="Z56" authorId="0">
      <text>
        <r>
          <rPr>
            <b/>
            <sz val="9"/>
            <color indexed="81"/>
            <rFont val="Tahoma"/>
            <family val="2"/>
          </rPr>
          <t>Michael Gebhard:</t>
        </r>
        <r>
          <rPr>
            <sz val="9"/>
            <color indexed="81"/>
            <rFont val="Tahoma"/>
            <family val="2"/>
          </rPr>
          <t xml:space="preserve">
based on pini = 5 MPa</t>
        </r>
      </text>
    </comment>
    <comment ref="AA56" authorId="0">
      <text>
        <r>
          <rPr>
            <b/>
            <sz val="9"/>
            <color indexed="81"/>
            <rFont val="Tahoma"/>
            <family val="2"/>
          </rPr>
          <t>Michael Gebhard:</t>
        </r>
        <r>
          <rPr>
            <sz val="9"/>
            <color indexed="81"/>
            <rFont val="Tahoma"/>
            <family val="2"/>
          </rPr>
          <t xml:space="preserve">
based on pini = 5 MPa</t>
        </r>
      </text>
    </comment>
    <comment ref="Z57" authorId="0">
      <text>
        <r>
          <rPr>
            <b/>
            <sz val="9"/>
            <color indexed="81"/>
            <rFont val="Tahoma"/>
            <family val="2"/>
          </rPr>
          <t>Michael Gebhard:</t>
        </r>
        <r>
          <rPr>
            <sz val="9"/>
            <color indexed="81"/>
            <rFont val="Tahoma"/>
            <family val="2"/>
          </rPr>
          <t xml:space="preserve">
based on pini = 5 MPa</t>
        </r>
      </text>
    </comment>
    <comment ref="AA57" authorId="0">
      <text>
        <r>
          <rPr>
            <b/>
            <sz val="9"/>
            <color indexed="81"/>
            <rFont val="Tahoma"/>
            <family val="2"/>
          </rPr>
          <t>Michael Gebhard:</t>
        </r>
        <r>
          <rPr>
            <sz val="9"/>
            <color indexed="81"/>
            <rFont val="Tahoma"/>
            <family val="2"/>
          </rPr>
          <t xml:space="preserve">
based on pini = 5 MPa</t>
        </r>
      </text>
    </comment>
    <comment ref="Z58" authorId="0">
      <text>
        <r>
          <rPr>
            <b/>
            <sz val="9"/>
            <color indexed="81"/>
            <rFont val="Tahoma"/>
            <family val="2"/>
          </rPr>
          <t>Michael Gebhard:</t>
        </r>
        <r>
          <rPr>
            <sz val="9"/>
            <color indexed="81"/>
            <rFont val="Tahoma"/>
            <family val="2"/>
          </rPr>
          <t xml:space="preserve">
based on pini = 5 MPa</t>
        </r>
      </text>
    </comment>
    <comment ref="AA58" authorId="0">
      <text>
        <r>
          <rPr>
            <b/>
            <sz val="9"/>
            <color indexed="81"/>
            <rFont val="Tahoma"/>
            <family val="2"/>
          </rPr>
          <t>Michael Gebhard:</t>
        </r>
        <r>
          <rPr>
            <sz val="9"/>
            <color indexed="81"/>
            <rFont val="Tahoma"/>
            <family val="2"/>
          </rPr>
          <t xml:space="preserve">
based on pini = 5 MPa</t>
        </r>
      </text>
    </comment>
    <comment ref="Z59" authorId="0">
      <text>
        <r>
          <rPr>
            <b/>
            <sz val="9"/>
            <color indexed="81"/>
            <rFont val="Tahoma"/>
            <family val="2"/>
          </rPr>
          <t>Michael Gebhard:</t>
        </r>
        <r>
          <rPr>
            <sz val="9"/>
            <color indexed="81"/>
            <rFont val="Tahoma"/>
            <family val="2"/>
          </rPr>
          <t xml:space="preserve">
based on pini = 5 MPa</t>
        </r>
      </text>
    </comment>
    <comment ref="AA59" authorId="0">
      <text>
        <r>
          <rPr>
            <b/>
            <sz val="9"/>
            <color indexed="81"/>
            <rFont val="Tahoma"/>
            <family val="2"/>
          </rPr>
          <t>Michael Gebhard:</t>
        </r>
        <r>
          <rPr>
            <sz val="9"/>
            <color indexed="81"/>
            <rFont val="Tahoma"/>
            <family val="2"/>
          </rPr>
          <t xml:space="preserve">
based on pini = 5 MPa</t>
        </r>
      </text>
    </comment>
    <comment ref="Z60" authorId="0">
      <text>
        <r>
          <rPr>
            <b/>
            <sz val="9"/>
            <color indexed="81"/>
            <rFont val="Tahoma"/>
            <family val="2"/>
          </rPr>
          <t>Michael Gebhard:</t>
        </r>
        <r>
          <rPr>
            <sz val="9"/>
            <color indexed="81"/>
            <rFont val="Tahoma"/>
            <family val="2"/>
          </rPr>
          <t xml:space="preserve">
based on pini = 5 MPa</t>
        </r>
      </text>
    </comment>
    <comment ref="AA60" authorId="0">
      <text>
        <r>
          <rPr>
            <b/>
            <sz val="9"/>
            <color indexed="81"/>
            <rFont val="Tahoma"/>
            <family val="2"/>
          </rPr>
          <t>Michael Gebhard:</t>
        </r>
        <r>
          <rPr>
            <sz val="9"/>
            <color indexed="81"/>
            <rFont val="Tahoma"/>
            <family val="2"/>
          </rPr>
          <t xml:space="preserve">
based on pini = 5 MPa</t>
        </r>
      </text>
    </comment>
    <comment ref="Z61" authorId="0">
      <text>
        <r>
          <rPr>
            <b/>
            <sz val="9"/>
            <color indexed="81"/>
            <rFont val="Tahoma"/>
            <family val="2"/>
          </rPr>
          <t>Michael Gebhard:</t>
        </r>
        <r>
          <rPr>
            <sz val="9"/>
            <color indexed="81"/>
            <rFont val="Tahoma"/>
            <family val="2"/>
          </rPr>
          <t xml:space="preserve">
based on pini = 5 MPa</t>
        </r>
      </text>
    </comment>
    <comment ref="AA61" authorId="0">
      <text>
        <r>
          <rPr>
            <b/>
            <sz val="9"/>
            <color indexed="81"/>
            <rFont val="Tahoma"/>
            <family val="2"/>
          </rPr>
          <t>Michael Gebhard:</t>
        </r>
        <r>
          <rPr>
            <sz val="9"/>
            <color indexed="81"/>
            <rFont val="Tahoma"/>
            <family val="2"/>
          </rPr>
          <t xml:space="preserve">
based on pini = 5 MPa</t>
        </r>
      </text>
    </comment>
    <comment ref="Z62" authorId="0">
      <text>
        <r>
          <rPr>
            <b/>
            <sz val="9"/>
            <color indexed="81"/>
            <rFont val="Tahoma"/>
            <family val="2"/>
          </rPr>
          <t>Michael Gebhard:</t>
        </r>
        <r>
          <rPr>
            <sz val="9"/>
            <color indexed="81"/>
            <rFont val="Tahoma"/>
            <family val="2"/>
          </rPr>
          <t xml:space="preserve">
based on pini = 5 MPa</t>
        </r>
      </text>
    </comment>
    <comment ref="AA62" authorId="0">
      <text>
        <r>
          <rPr>
            <b/>
            <sz val="9"/>
            <color indexed="81"/>
            <rFont val="Tahoma"/>
            <family val="2"/>
          </rPr>
          <t>Michael Gebhard:</t>
        </r>
        <r>
          <rPr>
            <sz val="9"/>
            <color indexed="81"/>
            <rFont val="Tahoma"/>
            <family val="2"/>
          </rPr>
          <t xml:space="preserve">
based on pini = 5 MPa</t>
        </r>
      </text>
    </comment>
    <comment ref="Z63" authorId="0">
      <text>
        <r>
          <rPr>
            <b/>
            <sz val="9"/>
            <color indexed="81"/>
            <rFont val="Tahoma"/>
            <family val="2"/>
          </rPr>
          <t>Michael Gebhard:</t>
        </r>
        <r>
          <rPr>
            <sz val="9"/>
            <color indexed="81"/>
            <rFont val="Tahoma"/>
            <family val="2"/>
          </rPr>
          <t xml:space="preserve">
based on pini = 5 MPa</t>
        </r>
      </text>
    </comment>
    <comment ref="AA63" authorId="0">
      <text>
        <r>
          <rPr>
            <b/>
            <sz val="9"/>
            <color indexed="81"/>
            <rFont val="Tahoma"/>
            <family val="2"/>
          </rPr>
          <t>Michael Gebhard:</t>
        </r>
        <r>
          <rPr>
            <sz val="9"/>
            <color indexed="81"/>
            <rFont val="Tahoma"/>
            <family val="2"/>
          </rPr>
          <t xml:space="preserve">
based on pini = 5 MPa</t>
        </r>
      </text>
    </comment>
    <comment ref="Z64" authorId="0">
      <text>
        <r>
          <rPr>
            <b/>
            <sz val="9"/>
            <color indexed="81"/>
            <rFont val="Tahoma"/>
            <family val="2"/>
          </rPr>
          <t>Michael Gebhard:</t>
        </r>
        <r>
          <rPr>
            <sz val="9"/>
            <color indexed="81"/>
            <rFont val="Tahoma"/>
            <family val="2"/>
          </rPr>
          <t xml:space="preserve">
based on pini = 5 MPa</t>
        </r>
      </text>
    </comment>
    <comment ref="AA64" authorId="0">
      <text>
        <r>
          <rPr>
            <b/>
            <sz val="9"/>
            <color indexed="81"/>
            <rFont val="Tahoma"/>
            <family val="2"/>
          </rPr>
          <t>Michael Gebhard:</t>
        </r>
        <r>
          <rPr>
            <sz val="9"/>
            <color indexed="81"/>
            <rFont val="Tahoma"/>
            <family val="2"/>
          </rPr>
          <t xml:space="preserve">
based on pini = 5 MPa</t>
        </r>
      </text>
    </comment>
    <comment ref="Z84" authorId="0">
      <text>
        <r>
          <rPr>
            <b/>
            <sz val="9"/>
            <color indexed="81"/>
            <rFont val="Tahoma"/>
            <family val="2"/>
          </rPr>
          <t>Michael Gebhard:</t>
        </r>
        <r>
          <rPr>
            <sz val="9"/>
            <color indexed="81"/>
            <rFont val="Tahoma"/>
            <family val="2"/>
          </rPr>
          <t xml:space="preserve">
based on pini = 5 MPa</t>
        </r>
      </text>
    </comment>
    <comment ref="AA84" authorId="0">
      <text>
        <r>
          <rPr>
            <b/>
            <sz val="9"/>
            <color indexed="81"/>
            <rFont val="Tahoma"/>
            <family val="2"/>
          </rPr>
          <t>Michael Gebhard:</t>
        </r>
        <r>
          <rPr>
            <sz val="9"/>
            <color indexed="81"/>
            <rFont val="Tahoma"/>
            <family val="2"/>
          </rPr>
          <t xml:space="preserve">
based on pini = 5 MPa</t>
        </r>
      </text>
    </comment>
    <comment ref="Y85" authorId="0">
      <text>
        <r>
          <rPr>
            <b/>
            <sz val="9"/>
            <color indexed="81"/>
            <rFont val="Tahoma"/>
            <family val="2"/>
          </rPr>
          <t>Michael Gebhard:</t>
        </r>
        <r>
          <rPr>
            <sz val="9"/>
            <color indexed="81"/>
            <rFont val="Tahoma"/>
            <family val="2"/>
          </rPr>
          <t xml:space="preserve">
max. APRR = 28,5 MPa/min (up to 7kg)</t>
        </r>
      </text>
    </comment>
    <comment ref="Z85" authorId="0">
      <text>
        <r>
          <rPr>
            <b/>
            <sz val="9"/>
            <color indexed="81"/>
            <rFont val="Tahoma"/>
            <family val="2"/>
          </rPr>
          <t>Michael Gebhard:</t>
        </r>
        <r>
          <rPr>
            <sz val="9"/>
            <color indexed="81"/>
            <rFont val="Tahoma"/>
            <family val="2"/>
          </rPr>
          <t xml:space="preserve">
based on pini = 2 MPa</t>
        </r>
      </text>
    </comment>
    <comment ref="AA85" authorId="0">
      <text>
        <r>
          <rPr>
            <b/>
            <sz val="9"/>
            <color indexed="81"/>
            <rFont val="Tahoma"/>
            <family val="2"/>
          </rPr>
          <t>Michael Gebhard:</t>
        </r>
        <r>
          <rPr>
            <sz val="9"/>
            <color indexed="81"/>
            <rFont val="Tahoma"/>
            <family val="2"/>
          </rPr>
          <t xml:space="preserve">
based on pini = 2 MPa</t>
        </r>
      </text>
    </comment>
    <comment ref="Y86" authorId="0">
      <text>
        <r>
          <rPr>
            <b/>
            <sz val="9"/>
            <color indexed="81"/>
            <rFont val="Tahoma"/>
            <family val="2"/>
          </rPr>
          <t>Michael Gebhard:</t>
        </r>
        <r>
          <rPr>
            <sz val="9"/>
            <color indexed="81"/>
            <rFont val="Tahoma"/>
            <family val="2"/>
          </rPr>
          <t xml:space="preserve">
max. APRR = 28,5 MPa/min (up to 7kg)</t>
        </r>
      </text>
    </comment>
    <comment ref="Y87" authorId="0">
      <text>
        <r>
          <rPr>
            <b/>
            <sz val="9"/>
            <color indexed="81"/>
            <rFont val="Tahoma"/>
            <family val="2"/>
          </rPr>
          <t>Michael Gebhard:</t>
        </r>
        <r>
          <rPr>
            <sz val="9"/>
            <color indexed="81"/>
            <rFont val="Tahoma"/>
            <family val="2"/>
          </rPr>
          <t xml:space="preserve">
max. APRR = 28,5 MPa/min (up to 7kg)</t>
        </r>
      </text>
    </comment>
    <comment ref="Y88" authorId="0">
      <text>
        <r>
          <rPr>
            <b/>
            <sz val="9"/>
            <color indexed="81"/>
            <rFont val="Tahoma"/>
            <family val="2"/>
          </rPr>
          <t>Michael Gebhard:</t>
        </r>
        <r>
          <rPr>
            <sz val="9"/>
            <color indexed="81"/>
            <rFont val="Tahoma"/>
            <family val="2"/>
          </rPr>
          <t xml:space="preserve">
max. APRR = 28,5 MPa/min (up to 7kg)</t>
        </r>
      </text>
    </comment>
    <comment ref="Y89" authorId="0">
      <text>
        <r>
          <rPr>
            <b/>
            <sz val="9"/>
            <color indexed="81"/>
            <rFont val="Tahoma"/>
            <family val="2"/>
          </rPr>
          <t>Michael Gebhard:</t>
        </r>
        <r>
          <rPr>
            <sz val="9"/>
            <color indexed="81"/>
            <rFont val="Tahoma"/>
            <family val="2"/>
          </rPr>
          <t xml:space="preserve">
max. APRR = 28,5 MPa/min (up to 7kg)</t>
        </r>
      </text>
    </comment>
    <comment ref="HD106" authorId="0">
      <text>
        <r>
          <rPr>
            <b/>
            <sz val="9"/>
            <color indexed="81"/>
            <rFont val="Tahoma"/>
            <family val="2"/>
          </rPr>
          <t>Michael Gebhard:</t>
        </r>
        <r>
          <rPr>
            <sz val="9"/>
            <color indexed="81"/>
            <rFont val="Tahoma"/>
            <family val="2"/>
          </rPr>
          <t xml:space="preserve">
Vessel change from 4kg to 7kg (between Tamb 20°C and 10°C)</t>
        </r>
      </text>
    </comment>
    <comment ref="Z131" authorId="0">
      <text>
        <r>
          <rPr>
            <b/>
            <sz val="9"/>
            <color indexed="81"/>
            <rFont val="Tahoma"/>
            <family val="2"/>
          </rPr>
          <t>Michael Gebhard:</t>
        </r>
        <r>
          <rPr>
            <sz val="9"/>
            <color indexed="81"/>
            <rFont val="Tahoma"/>
            <family val="2"/>
          </rPr>
          <t xml:space="preserve">
based on pini = 5 MPa</t>
        </r>
      </text>
    </comment>
    <comment ref="AA131" authorId="0">
      <text>
        <r>
          <rPr>
            <b/>
            <sz val="9"/>
            <color indexed="81"/>
            <rFont val="Tahoma"/>
            <family val="2"/>
          </rPr>
          <t>Michael Gebhard:</t>
        </r>
        <r>
          <rPr>
            <sz val="9"/>
            <color indexed="81"/>
            <rFont val="Tahoma"/>
            <family val="2"/>
          </rPr>
          <t xml:space="preserve">
based on pini = 5 MPa</t>
        </r>
      </text>
    </comment>
    <comment ref="Y132" authorId="0">
      <text>
        <r>
          <rPr>
            <b/>
            <sz val="9"/>
            <color indexed="81"/>
            <rFont val="Tahoma"/>
            <family val="2"/>
          </rPr>
          <t>Michael Gebhard:</t>
        </r>
        <r>
          <rPr>
            <sz val="9"/>
            <color indexed="81"/>
            <rFont val="Tahoma"/>
            <family val="2"/>
          </rPr>
          <t xml:space="preserve">
max. APRR = 28,5 MPa/min (up to 7kg)</t>
        </r>
      </text>
    </comment>
    <comment ref="Z132" authorId="0">
      <text>
        <r>
          <rPr>
            <b/>
            <sz val="9"/>
            <color indexed="81"/>
            <rFont val="Tahoma"/>
            <family val="2"/>
          </rPr>
          <t>Michael Gebhard:</t>
        </r>
        <r>
          <rPr>
            <sz val="9"/>
            <color indexed="81"/>
            <rFont val="Tahoma"/>
            <family val="2"/>
          </rPr>
          <t xml:space="preserve">
based on pini = 2 MPa</t>
        </r>
      </text>
    </comment>
    <comment ref="AA132" authorId="0">
      <text>
        <r>
          <rPr>
            <b/>
            <sz val="9"/>
            <color indexed="81"/>
            <rFont val="Tahoma"/>
            <family val="2"/>
          </rPr>
          <t>Michael Gebhard:</t>
        </r>
        <r>
          <rPr>
            <sz val="9"/>
            <color indexed="81"/>
            <rFont val="Tahoma"/>
            <family val="2"/>
          </rPr>
          <t xml:space="preserve">
based on pini = 2 MPa</t>
        </r>
      </text>
    </comment>
    <comment ref="Y133" authorId="0">
      <text>
        <r>
          <rPr>
            <b/>
            <sz val="9"/>
            <color indexed="81"/>
            <rFont val="Tahoma"/>
            <family val="2"/>
          </rPr>
          <t>Michael Gebhard:</t>
        </r>
        <r>
          <rPr>
            <sz val="9"/>
            <color indexed="81"/>
            <rFont val="Tahoma"/>
            <family val="2"/>
          </rPr>
          <t xml:space="preserve">
max. APRR = 28,5 MPa/min (up to 7kg)</t>
        </r>
      </text>
    </comment>
    <comment ref="Y134" authorId="0">
      <text>
        <r>
          <rPr>
            <b/>
            <sz val="9"/>
            <color indexed="81"/>
            <rFont val="Tahoma"/>
            <family val="2"/>
          </rPr>
          <t>Michael Gebhard:</t>
        </r>
        <r>
          <rPr>
            <sz val="9"/>
            <color indexed="81"/>
            <rFont val="Tahoma"/>
            <family val="2"/>
          </rPr>
          <t xml:space="preserve">
max. APRR = 28,5 MPa/min (up to 7kg)</t>
        </r>
      </text>
    </comment>
    <comment ref="Y135" authorId="0">
      <text>
        <r>
          <rPr>
            <b/>
            <sz val="9"/>
            <color indexed="81"/>
            <rFont val="Tahoma"/>
            <family val="2"/>
          </rPr>
          <t>Michael Gebhard:</t>
        </r>
        <r>
          <rPr>
            <sz val="9"/>
            <color indexed="81"/>
            <rFont val="Tahoma"/>
            <family val="2"/>
          </rPr>
          <t xml:space="preserve">
max. APRR = 28,5 MPa/min (up to 7kg)</t>
        </r>
      </text>
    </comment>
    <comment ref="Y136" authorId="0">
      <text>
        <r>
          <rPr>
            <b/>
            <sz val="9"/>
            <color indexed="81"/>
            <rFont val="Tahoma"/>
            <family val="2"/>
          </rPr>
          <t>Michael Gebhard:</t>
        </r>
        <r>
          <rPr>
            <sz val="9"/>
            <color indexed="81"/>
            <rFont val="Tahoma"/>
            <family val="2"/>
          </rPr>
          <t xml:space="preserve">
max. APRR = 28,5 MPa/min (up to 7kg)</t>
        </r>
      </text>
    </comment>
    <comment ref="HD153" authorId="0">
      <text>
        <r>
          <rPr>
            <b/>
            <sz val="9"/>
            <color indexed="81"/>
            <rFont val="Tahoma"/>
            <family val="2"/>
          </rPr>
          <t>Michael Gebhard:</t>
        </r>
        <r>
          <rPr>
            <sz val="9"/>
            <color indexed="81"/>
            <rFont val="Tahoma"/>
            <family val="2"/>
          </rPr>
          <t xml:space="preserve">
Vessel change from 4kg to 7kg (between Tamb 20°C and 10°C)</t>
        </r>
      </text>
    </comment>
  </commentList>
</comments>
</file>

<file path=xl/comments4.xml><?xml version="1.0" encoding="utf-8"?>
<comments xmlns="http://schemas.openxmlformats.org/spreadsheetml/2006/main">
  <authors>
    <author>Michael Gebhard</author>
  </authors>
  <commentList>
    <comment ref="Z30" authorId="0">
      <text>
        <r>
          <rPr>
            <b/>
            <sz val="9"/>
            <color indexed="81"/>
            <rFont val="Tahoma"/>
            <family val="2"/>
          </rPr>
          <t>Michael Gebhard:</t>
        </r>
        <r>
          <rPr>
            <sz val="9"/>
            <color indexed="81"/>
            <rFont val="Tahoma"/>
            <family val="2"/>
          </rPr>
          <t xml:space="preserve">
based on pini = 5MPa</t>
        </r>
      </text>
    </comment>
    <comment ref="AA30" authorId="0">
      <text>
        <r>
          <rPr>
            <b/>
            <sz val="9"/>
            <color indexed="81"/>
            <rFont val="Tahoma"/>
            <family val="2"/>
          </rPr>
          <t>Michael Gebhard:</t>
        </r>
        <r>
          <rPr>
            <sz val="9"/>
            <color indexed="81"/>
            <rFont val="Tahoma"/>
            <family val="2"/>
          </rPr>
          <t xml:space="preserve">
based on pini = 5MPa</t>
        </r>
      </text>
    </comment>
    <comment ref="Z31" authorId="0">
      <text>
        <r>
          <rPr>
            <b/>
            <sz val="9"/>
            <color indexed="81"/>
            <rFont val="Tahoma"/>
            <family val="2"/>
          </rPr>
          <t>Michael Gebhard:</t>
        </r>
        <r>
          <rPr>
            <sz val="9"/>
            <color indexed="81"/>
            <rFont val="Tahoma"/>
            <family val="2"/>
          </rPr>
          <t xml:space="preserve">
based on pini = 5MPa</t>
        </r>
      </text>
    </comment>
    <comment ref="AA31" authorId="0">
      <text>
        <r>
          <rPr>
            <b/>
            <sz val="9"/>
            <color indexed="81"/>
            <rFont val="Tahoma"/>
            <family val="2"/>
          </rPr>
          <t>Michael Gebhard:</t>
        </r>
        <r>
          <rPr>
            <sz val="9"/>
            <color indexed="81"/>
            <rFont val="Tahoma"/>
            <family val="2"/>
          </rPr>
          <t xml:space="preserve">
based on pini = 5MPa</t>
        </r>
      </text>
    </comment>
    <comment ref="Z32" authorId="0">
      <text>
        <r>
          <rPr>
            <b/>
            <sz val="9"/>
            <color indexed="81"/>
            <rFont val="Tahoma"/>
            <family val="2"/>
          </rPr>
          <t>Michael Gebhard:</t>
        </r>
        <r>
          <rPr>
            <sz val="9"/>
            <color indexed="81"/>
            <rFont val="Tahoma"/>
            <family val="2"/>
          </rPr>
          <t xml:space="preserve">
based on pini = 5MPa</t>
        </r>
      </text>
    </comment>
    <comment ref="AA32" authorId="0">
      <text>
        <r>
          <rPr>
            <b/>
            <sz val="9"/>
            <color indexed="81"/>
            <rFont val="Tahoma"/>
            <family val="2"/>
          </rPr>
          <t>Michael Gebhard:</t>
        </r>
        <r>
          <rPr>
            <sz val="9"/>
            <color indexed="81"/>
            <rFont val="Tahoma"/>
            <family val="2"/>
          </rPr>
          <t xml:space="preserve">
based on pini = 5MPa</t>
        </r>
      </text>
    </comment>
    <comment ref="Z33" authorId="0">
      <text>
        <r>
          <rPr>
            <b/>
            <sz val="9"/>
            <color indexed="81"/>
            <rFont val="Tahoma"/>
            <family val="2"/>
          </rPr>
          <t>Michael Gebhard:</t>
        </r>
        <r>
          <rPr>
            <sz val="9"/>
            <color indexed="81"/>
            <rFont val="Tahoma"/>
            <family val="2"/>
          </rPr>
          <t xml:space="preserve">
based on pini = 5MPa</t>
        </r>
      </text>
    </comment>
    <comment ref="AA33" authorId="0">
      <text>
        <r>
          <rPr>
            <b/>
            <sz val="9"/>
            <color indexed="81"/>
            <rFont val="Tahoma"/>
            <family val="2"/>
          </rPr>
          <t>Michael Gebhard:</t>
        </r>
        <r>
          <rPr>
            <sz val="9"/>
            <color indexed="81"/>
            <rFont val="Tahoma"/>
            <family val="2"/>
          </rPr>
          <t xml:space="preserve">
based on pini = 5MPa</t>
        </r>
      </text>
    </comment>
    <comment ref="Z34" authorId="0">
      <text>
        <r>
          <rPr>
            <b/>
            <sz val="9"/>
            <color indexed="81"/>
            <rFont val="Tahoma"/>
            <family val="2"/>
          </rPr>
          <t>Michael Gebhard:</t>
        </r>
        <r>
          <rPr>
            <sz val="9"/>
            <color indexed="81"/>
            <rFont val="Tahoma"/>
            <family val="2"/>
          </rPr>
          <t xml:space="preserve">
based on pini = 5MPa</t>
        </r>
      </text>
    </comment>
    <comment ref="AA34" authorId="0">
      <text>
        <r>
          <rPr>
            <b/>
            <sz val="9"/>
            <color indexed="81"/>
            <rFont val="Tahoma"/>
            <family val="2"/>
          </rPr>
          <t>Michael Gebhard:</t>
        </r>
        <r>
          <rPr>
            <sz val="9"/>
            <color indexed="81"/>
            <rFont val="Tahoma"/>
            <family val="2"/>
          </rPr>
          <t xml:space="preserve">
based on pini = 5MPa</t>
        </r>
      </text>
    </comment>
    <comment ref="Z35" authorId="0">
      <text>
        <r>
          <rPr>
            <b/>
            <sz val="9"/>
            <color indexed="81"/>
            <rFont val="Tahoma"/>
            <family val="2"/>
          </rPr>
          <t>Michael Gebhard:</t>
        </r>
        <r>
          <rPr>
            <sz val="9"/>
            <color indexed="81"/>
            <rFont val="Tahoma"/>
            <family val="2"/>
          </rPr>
          <t xml:space="preserve">
based on pini = 5MPa</t>
        </r>
      </text>
    </comment>
    <comment ref="AA35" authorId="0">
      <text>
        <r>
          <rPr>
            <b/>
            <sz val="9"/>
            <color indexed="81"/>
            <rFont val="Tahoma"/>
            <family val="2"/>
          </rPr>
          <t>Michael Gebhard:</t>
        </r>
        <r>
          <rPr>
            <sz val="9"/>
            <color indexed="81"/>
            <rFont val="Tahoma"/>
            <family val="2"/>
          </rPr>
          <t xml:space="preserve">
based on pini = 5MPa</t>
        </r>
      </text>
    </comment>
    <comment ref="Z36" authorId="0">
      <text>
        <r>
          <rPr>
            <b/>
            <sz val="9"/>
            <color indexed="81"/>
            <rFont val="Tahoma"/>
            <family val="2"/>
          </rPr>
          <t>Michael Gebhard:</t>
        </r>
        <r>
          <rPr>
            <sz val="9"/>
            <color indexed="81"/>
            <rFont val="Tahoma"/>
            <family val="2"/>
          </rPr>
          <t xml:space="preserve">
based on pini = 5MPa</t>
        </r>
      </text>
    </comment>
    <comment ref="AA36" authorId="0">
      <text>
        <r>
          <rPr>
            <b/>
            <sz val="9"/>
            <color indexed="81"/>
            <rFont val="Tahoma"/>
            <family val="2"/>
          </rPr>
          <t>Michael Gebhard:</t>
        </r>
        <r>
          <rPr>
            <sz val="9"/>
            <color indexed="81"/>
            <rFont val="Tahoma"/>
            <family val="2"/>
          </rPr>
          <t xml:space="preserve">
based on pini = 5MPa</t>
        </r>
      </text>
    </comment>
    <comment ref="Z37" authorId="0">
      <text>
        <r>
          <rPr>
            <b/>
            <sz val="9"/>
            <color indexed="81"/>
            <rFont val="Tahoma"/>
            <family val="2"/>
          </rPr>
          <t>Michael Gebhard:</t>
        </r>
        <r>
          <rPr>
            <sz val="9"/>
            <color indexed="81"/>
            <rFont val="Tahoma"/>
            <family val="2"/>
          </rPr>
          <t xml:space="preserve">
based on pini = 5MPa</t>
        </r>
      </text>
    </comment>
    <comment ref="AA37" authorId="0">
      <text>
        <r>
          <rPr>
            <b/>
            <sz val="9"/>
            <color indexed="81"/>
            <rFont val="Tahoma"/>
            <family val="2"/>
          </rPr>
          <t>Michael Gebhard:</t>
        </r>
        <r>
          <rPr>
            <sz val="9"/>
            <color indexed="81"/>
            <rFont val="Tahoma"/>
            <family val="2"/>
          </rPr>
          <t xml:space="preserve">
based on pini = 5MPa</t>
        </r>
      </text>
    </comment>
    <comment ref="Z38" authorId="0">
      <text>
        <r>
          <rPr>
            <b/>
            <sz val="9"/>
            <color indexed="81"/>
            <rFont val="Tahoma"/>
            <family val="2"/>
          </rPr>
          <t>Michael Gebhard:</t>
        </r>
        <r>
          <rPr>
            <sz val="9"/>
            <color indexed="81"/>
            <rFont val="Tahoma"/>
            <family val="2"/>
          </rPr>
          <t xml:space="preserve">
based on pini = 5MPa</t>
        </r>
      </text>
    </comment>
    <comment ref="AA38" authorId="0">
      <text>
        <r>
          <rPr>
            <b/>
            <sz val="9"/>
            <color indexed="81"/>
            <rFont val="Tahoma"/>
            <family val="2"/>
          </rPr>
          <t>Michael Gebhard:</t>
        </r>
        <r>
          <rPr>
            <sz val="9"/>
            <color indexed="81"/>
            <rFont val="Tahoma"/>
            <family val="2"/>
          </rPr>
          <t xml:space="preserve">
based on pini = 5MPa</t>
        </r>
      </text>
    </comment>
    <comment ref="Z39" authorId="0">
      <text>
        <r>
          <rPr>
            <b/>
            <sz val="9"/>
            <color indexed="81"/>
            <rFont val="Tahoma"/>
            <family val="2"/>
          </rPr>
          <t>Michael Gebhard:</t>
        </r>
        <r>
          <rPr>
            <sz val="9"/>
            <color indexed="81"/>
            <rFont val="Tahoma"/>
            <family val="2"/>
          </rPr>
          <t xml:space="preserve">
based on pini = 5MPa</t>
        </r>
      </text>
    </comment>
    <comment ref="AA39" authorId="0">
      <text>
        <r>
          <rPr>
            <b/>
            <sz val="9"/>
            <color indexed="81"/>
            <rFont val="Tahoma"/>
            <family val="2"/>
          </rPr>
          <t>Michael Gebhard:</t>
        </r>
        <r>
          <rPr>
            <sz val="9"/>
            <color indexed="81"/>
            <rFont val="Tahoma"/>
            <family val="2"/>
          </rPr>
          <t xml:space="preserve">
based on pini = 5MPa</t>
        </r>
      </text>
    </comment>
    <comment ref="Z40" authorId="0">
      <text>
        <r>
          <rPr>
            <b/>
            <sz val="9"/>
            <color indexed="81"/>
            <rFont val="Tahoma"/>
            <family val="2"/>
          </rPr>
          <t>Michael Gebhard:</t>
        </r>
        <r>
          <rPr>
            <sz val="9"/>
            <color indexed="81"/>
            <rFont val="Tahoma"/>
            <family val="2"/>
          </rPr>
          <t xml:space="preserve">
based on pini = 5MPa</t>
        </r>
      </text>
    </comment>
    <comment ref="AA40" authorId="0">
      <text>
        <r>
          <rPr>
            <b/>
            <sz val="9"/>
            <color indexed="81"/>
            <rFont val="Tahoma"/>
            <family val="2"/>
          </rPr>
          <t>Michael Gebhard:</t>
        </r>
        <r>
          <rPr>
            <sz val="9"/>
            <color indexed="81"/>
            <rFont val="Tahoma"/>
            <family val="2"/>
          </rPr>
          <t xml:space="preserve">
based on pini = 5MPa</t>
        </r>
      </text>
    </comment>
    <comment ref="Z41" authorId="0">
      <text>
        <r>
          <rPr>
            <b/>
            <sz val="9"/>
            <color indexed="81"/>
            <rFont val="Tahoma"/>
            <family val="2"/>
          </rPr>
          <t>Michael Gebhard:</t>
        </r>
        <r>
          <rPr>
            <sz val="9"/>
            <color indexed="81"/>
            <rFont val="Tahoma"/>
            <family val="2"/>
          </rPr>
          <t xml:space="preserve">
based on pini = 5MPa</t>
        </r>
      </text>
    </comment>
    <comment ref="AA41" authorId="0">
      <text>
        <r>
          <rPr>
            <b/>
            <sz val="9"/>
            <color indexed="81"/>
            <rFont val="Tahoma"/>
            <family val="2"/>
          </rPr>
          <t>Michael Gebhard:</t>
        </r>
        <r>
          <rPr>
            <sz val="9"/>
            <color indexed="81"/>
            <rFont val="Tahoma"/>
            <family val="2"/>
          </rPr>
          <t xml:space="preserve">
based on pini = 5MPa</t>
        </r>
      </text>
    </comment>
    <comment ref="Z42" authorId="0">
      <text>
        <r>
          <rPr>
            <b/>
            <sz val="9"/>
            <color indexed="81"/>
            <rFont val="Tahoma"/>
            <family val="2"/>
          </rPr>
          <t>Michael Gebhard:</t>
        </r>
        <r>
          <rPr>
            <sz val="9"/>
            <color indexed="81"/>
            <rFont val="Tahoma"/>
            <family val="2"/>
          </rPr>
          <t xml:space="preserve">
based on pini = 5MPa</t>
        </r>
      </text>
    </comment>
    <comment ref="AA42" authorId="0">
      <text>
        <r>
          <rPr>
            <b/>
            <sz val="9"/>
            <color indexed="81"/>
            <rFont val="Tahoma"/>
            <family val="2"/>
          </rPr>
          <t>Michael Gebhard:</t>
        </r>
        <r>
          <rPr>
            <sz val="9"/>
            <color indexed="81"/>
            <rFont val="Tahoma"/>
            <family val="2"/>
          </rPr>
          <t xml:space="preserve">
based on pini = 5MPa</t>
        </r>
      </text>
    </comment>
    <comment ref="Z52" authorId="0">
      <text>
        <r>
          <rPr>
            <b/>
            <sz val="9"/>
            <color indexed="81"/>
            <rFont val="Tahoma"/>
            <family val="2"/>
          </rPr>
          <t>Michael Gebhard:</t>
        </r>
        <r>
          <rPr>
            <sz val="9"/>
            <color indexed="81"/>
            <rFont val="Tahoma"/>
            <family val="2"/>
          </rPr>
          <t xml:space="preserve">
based on pini = 5MPa</t>
        </r>
      </text>
    </comment>
    <comment ref="AA52" authorId="0">
      <text>
        <r>
          <rPr>
            <b/>
            <sz val="9"/>
            <color indexed="81"/>
            <rFont val="Tahoma"/>
            <family val="2"/>
          </rPr>
          <t>Michael Gebhard:</t>
        </r>
        <r>
          <rPr>
            <sz val="9"/>
            <color indexed="81"/>
            <rFont val="Tahoma"/>
            <family val="2"/>
          </rPr>
          <t xml:space="preserve">
based on pini = 5MPa</t>
        </r>
      </text>
    </comment>
    <comment ref="Z53" authorId="0">
      <text>
        <r>
          <rPr>
            <b/>
            <sz val="9"/>
            <color indexed="81"/>
            <rFont val="Tahoma"/>
            <family val="2"/>
          </rPr>
          <t>Michael Gebhard:</t>
        </r>
        <r>
          <rPr>
            <sz val="9"/>
            <color indexed="81"/>
            <rFont val="Tahoma"/>
            <family val="2"/>
          </rPr>
          <t xml:space="preserve">
based on pini = 5MPa</t>
        </r>
      </text>
    </comment>
    <comment ref="AA53" authorId="0">
      <text>
        <r>
          <rPr>
            <b/>
            <sz val="9"/>
            <color indexed="81"/>
            <rFont val="Tahoma"/>
            <family val="2"/>
          </rPr>
          <t>Michael Gebhard:</t>
        </r>
        <r>
          <rPr>
            <sz val="9"/>
            <color indexed="81"/>
            <rFont val="Tahoma"/>
            <family val="2"/>
          </rPr>
          <t xml:space="preserve">
based on pini = 5MPa</t>
        </r>
      </text>
    </comment>
    <comment ref="Z54" authorId="0">
      <text>
        <r>
          <rPr>
            <b/>
            <sz val="9"/>
            <color indexed="81"/>
            <rFont val="Tahoma"/>
            <family val="2"/>
          </rPr>
          <t>Michael Gebhard:</t>
        </r>
        <r>
          <rPr>
            <sz val="9"/>
            <color indexed="81"/>
            <rFont val="Tahoma"/>
            <family val="2"/>
          </rPr>
          <t xml:space="preserve">
based on pini = 5MPa</t>
        </r>
      </text>
    </comment>
    <comment ref="AA54" authorId="0">
      <text>
        <r>
          <rPr>
            <b/>
            <sz val="9"/>
            <color indexed="81"/>
            <rFont val="Tahoma"/>
            <family val="2"/>
          </rPr>
          <t>Michael Gebhard:</t>
        </r>
        <r>
          <rPr>
            <sz val="9"/>
            <color indexed="81"/>
            <rFont val="Tahoma"/>
            <family val="2"/>
          </rPr>
          <t xml:space="preserve">
based on pini = 5MPa</t>
        </r>
      </text>
    </comment>
    <comment ref="Z55" authorId="0">
      <text>
        <r>
          <rPr>
            <b/>
            <sz val="9"/>
            <color indexed="81"/>
            <rFont val="Tahoma"/>
            <family val="2"/>
          </rPr>
          <t>Michael Gebhard:</t>
        </r>
        <r>
          <rPr>
            <sz val="9"/>
            <color indexed="81"/>
            <rFont val="Tahoma"/>
            <family val="2"/>
          </rPr>
          <t xml:space="preserve">
based on pini = 5MPa</t>
        </r>
      </text>
    </comment>
    <comment ref="AA55" authorId="0">
      <text>
        <r>
          <rPr>
            <b/>
            <sz val="9"/>
            <color indexed="81"/>
            <rFont val="Tahoma"/>
            <family val="2"/>
          </rPr>
          <t>Michael Gebhard:</t>
        </r>
        <r>
          <rPr>
            <sz val="9"/>
            <color indexed="81"/>
            <rFont val="Tahoma"/>
            <family val="2"/>
          </rPr>
          <t xml:space="preserve">
based on pini = 5MPa</t>
        </r>
      </text>
    </comment>
    <comment ref="Z56" authorId="0">
      <text>
        <r>
          <rPr>
            <b/>
            <sz val="9"/>
            <color indexed="81"/>
            <rFont val="Tahoma"/>
            <family val="2"/>
          </rPr>
          <t>Michael Gebhard:</t>
        </r>
        <r>
          <rPr>
            <sz val="9"/>
            <color indexed="81"/>
            <rFont val="Tahoma"/>
            <family val="2"/>
          </rPr>
          <t xml:space="preserve">
based on pini = 5MPa</t>
        </r>
      </text>
    </comment>
    <comment ref="AA56" authorId="0">
      <text>
        <r>
          <rPr>
            <b/>
            <sz val="9"/>
            <color indexed="81"/>
            <rFont val="Tahoma"/>
            <family val="2"/>
          </rPr>
          <t>Michael Gebhard:</t>
        </r>
        <r>
          <rPr>
            <sz val="9"/>
            <color indexed="81"/>
            <rFont val="Tahoma"/>
            <family val="2"/>
          </rPr>
          <t xml:space="preserve">
based on pini = 5MPa</t>
        </r>
      </text>
    </comment>
    <comment ref="Z57" authorId="0">
      <text>
        <r>
          <rPr>
            <b/>
            <sz val="9"/>
            <color indexed="81"/>
            <rFont val="Tahoma"/>
            <family val="2"/>
          </rPr>
          <t>Michael Gebhard:</t>
        </r>
        <r>
          <rPr>
            <sz val="9"/>
            <color indexed="81"/>
            <rFont val="Tahoma"/>
            <family val="2"/>
          </rPr>
          <t xml:space="preserve">
based on pini = 5MPa</t>
        </r>
      </text>
    </comment>
    <comment ref="AA57" authorId="0">
      <text>
        <r>
          <rPr>
            <b/>
            <sz val="9"/>
            <color indexed="81"/>
            <rFont val="Tahoma"/>
            <family val="2"/>
          </rPr>
          <t>Michael Gebhard:</t>
        </r>
        <r>
          <rPr>
            <sz val="9"/>
            <color indexed="81"/>
            <rFont val="Tahoma"/>
            <family val="2"/>
          </rPr>
          <t xml:space="preserve">
based on pini = 5MPa</t>
        </r>
      </text>
    </comment>
    <comment ref="Z58" authorId="0">
      <text>
        <r>
          <rPr>
            <b/>
            <sz val="9"/>
            <color indexed="81"/>
            <rFont val="Tahoma"/>
            <family val="2"/>
          </rPr>
          <t>Michael Gebhard:</t>
        </r>
        <r>
          <rPr>
            <sz val="9"/>
            <color indexed="81"/>
            <rFont val="Tahoma"/>
            <family val="2"/>
          </rPr>
          <t xml:space="preserve">
based on pini = 5MPa</t>
        </r>
      </text>
    </comment>
    <comment ref="AA58" authorId="0">
      <text>
        <r>
          <rPr>
            <b/>
            <sz val="9"/>
            <color indexed="81"/>
            <rFont val="Tahoma"/>
            <family val="2"/>
          </rPr>
          <t>Michael Gebhard:</t>
        </r>
        <r>
          <rPr>
            <sz val="9"/>
            <color indexed="81"/>
            <rFont val="Tahoma"/>
            <family val="2"/>
          </rPr>
          <t xml:space="preserve">
based on pini = 5MPa</t>
        </r>
      </text>
    </comment>
    <comment ref="Z59" authorId="0">
      <text>
        <r>
          <rPr>
            <b/>
            <sz val="9"/>
            <color indexed="81"/>
            <rFont val="Tahoma"/>
            <family val="2"/>
          </rPr>
          <t>Michael Gebhard:</t>
        </r>
        <r>
          <rPr>
            <sz val="9"/>
            <color indexed="81"/>
            <rFont val="Tahoma"/>
            <family val="2"/>
          </rPr>
          <t xml:space="preserve">
based on pini = 5MPa</t>
        </r>
      </text>
    </comment>
    <comment ref="AA59" authorId="0">
      <text>
        <r>
          <rPr>
            <b/>
            <sz val="9"/>
            <color indexed="81"/>
            <rFont val="Tahoma"/>
            <family val="2"/>
          </rPr>
          <t>Michael Gebhard:</t>
        </r>
        <r>
          <rPr>
            <sz val="9"/>
            <color indexed="81"/>
            <rFont val="Tahoma"/>
            <family val="2"/>
          </rPr>
          <t xml:space="preserve">
based on pini = 5MPa</t>
        </r>
      </text>
    </comment>
    <comment ref="Z60" authorId="0">
      <text>
        <r>
          <rPr>
            <b/>
            <sz val="9"/>
            <color indexed="81"/>
            <rFont val="Tahoma"/>
            <family val="2"/>
          </rPr>
          <t>Michael Gebhard:</t>
        </r>
        <r>
          <rPr>
            <sz val="9"/>
            <color indexed="81"/>
            <rFont val="Tahoma"/>
            <family val="2"/>
          </rPr>
          <t xml:space="preserve">
based on pini = 5MPa</t>
        </r>
      </text>
    </comment>
    <comment ref="AA60" authorId="0">
      <text>
        <r>
          <rPr>
            <b/>
            <sz val="9"/>
            <color indexed="81"/>
            <rFont val="Tahoma"/>
            <family val="2"/>
          </rPr>
          <t>Michael Gebhard:</t>
        </r>
        <r>
          <rPr>
            <sz val="9"/>
            <color indexed="81"/>
            <rFont val="Tahoma"/>
            <family val="2"/>
          </rPr>
          <t xml:space="preserve">
based on pini = 5MPa</t>
        </r>
      </text>
    </comment>
    <comment ref="Z61" authorId="0">
      <text>
        <r>
          <rPr>
            <b/>
            <sz val="9"/>
            <color indexed="81"/>
            <rFont val="Tahoma"/>
            <family val="2"/>
          </rPr>
          <t>Michael Gebhard:</t>
        </r>
        <r>
          <rPr>
            <sz val="9"/>
            <color indexed="81"/>
            <rFont val="Tahoma"/>
            <family val="2"/>
          </rPr>
          <t xml:space="preserve">
based on pini = 5MPa</t>
        </r>
      </text>
    </comment>
    <comment ref="AA61" authorId="0">
      <text>
        <r>
          <rPr>
            <b/>
            <sz val="9"/>
            <color indexed="81"/>
            <rFont val="Tahoma"/>
            <family val="2"/>
          </rPr>
          <t>Michael Gebhard:</t>
        </r>
        <r>
          <rPr>
            <sz val="9"/>
            <color indexed="81"/>
            <rFont val="Tahoma"/>
            <family val="2"/>
          </rPr>
          <t xml:space="preserve">
based on pini = 5MPa</t>
        </r>
      </text>
    </comment>
    <comment ref="Z62" authorId="0">
      <text>
        <r>
          <rPr>
            <b/>
            <sz val="9"/>
            <color indexed="81"/>
            <rFont val="Tahoma"/>
            <family val="2"/>
          </rPr>
          <t>Michael Gebhard:</t>
        </r>
        <r>
          <rPr>
            <sz val="9"/>
            <color indexed="81"/>
            <rFont val="Tahoma"/>
            <family val="2"/>
          </rPr>
          <t xml:space="preserve">
based on pini = 5MPa</t>
        </r>
      </text>
    </comment>
    <comment ref="AA62" authorId="0">
      <text>
        <r>
          <rPr>
            <b/>
            <sz val="9"/>
            <color indexed="81"/>
            <rFont val="Tahoma"/>
            <family val="2"/>
          </rPr>
          <t>Michael Gebhard:</t>
        </r>
        <r>
          <rPr>
            <sz val="9"/>
            <color indexed="81"/>
            <rFont val="Tahoma"/>
            <family val="2"/>
          </rPr>
          <t xml:space="preserve">
based on pini = 5MPa</t>
        </r>
      </text>
    </comment>
    <comment ref="Z63" authorId="0">
      <text>
        <r>
          <rPr>
            <b/>
            <sz val="9"/>
            <color indexed="81"/>
            <rFont val="Tahoma"/>
            <family val="2"/>
          </rPr>
          <t>Michael Gebhard:</t>
        </r>
        <r>
          <rPr>
            <sz val="9"/>
            <color indexed="81"/>
            <rFont val="Tahoma"/>
            <family val="2"/>
          </rPr>
          <t xml:space="preserve">
based on pini = 5MPa</t>
        </r>
      </text>
    </comment>
    <comment ref="AA63" authorId="0">
      <text>
        <r>
          <rPr>
            <b/>
            <sz val="9"/>
            <color indexed="81"/>
            <rFont val="Tahoma"/>
            <family val="2"/>
          </rPr>
          <t>Michael Gebhard:</t>
        </r>
        <r>
          <rPr>
            <sz val="9"/>
            <color indexed="81"/>
            <rFont val="Tahoma"/>
            <family val="2"/>
          </rPr>
          <t xml:space="preserve">
based on pini = 5MPa</t>
        </r>
      </text>
    </comment>
    <comment ref="Z64" authorId="0">
      <text>
        <r>
          <rPr>
            <b/>
            <sz val="9"/>
            <color indexed="81"/>
            <rFont val="Tahoma"/>
            <family val="2"/>
          </rPr>
          <t>Michael Gebhard:</t>
        </r>
        <r>
          <rPr>
            <sz val="9"/>
            <color indexed="81"/>
            <rFont val="Tahoma"/>
            <family val="2"/>
          </rPr>
          <t xml:space="preserve">
based on pini = 5MPa</t>
        </r>
      </text>
    </comment>
    <comment ref="AA64" authorId="0">
      <text>
        <r>
          <rPr>
            <b/>
            <sz val="9"/>
            <color indexed="81"/>
            <rFont val="Tahoma"/>
            <family val="2"/>
          </rPr>
          <t>Michael Gebhard:</t>
        </r>
        <r>
          <rPr>
            <sz val="9"/>
            <color indexed="81"/>
            <rFont val="Tahoma"/>
            <family val="2"/>
          </rPr>
          <t xml:space="preserve">
based on pini = 5MPa</t>
        </r>
      </text>
    </comment>
    <comment ref="Z82" authorId="0">
      <text>
        <r>
          <rPr>
            <b/>
            <sz val="9"/>
            <color indexed="81"/>
            <rFont val="Tahoma"/>
            <family val="2"/>
          </rPr>
          <t>Michael Gebhard:</t>
        </r>
        <r>
          <rPr>
            <sz val="9"/>
            <color indexed="81"/>
            <rFont val="Tahoma"/>
            <family val="2"/>
          </rPr>
          <t xml:space="preserve">
based on pini = 5 MPa</t>
        </r>
      </text>
    </comment>
    <comment ref="AA82" authorId="0">
      <text>
        <r>
          <rPr>
            <b/>
            <sz val="9"/>
            <color indexed="81"/>
            <rFont val="Tahoma"/>
            <family val="2"/>
          </rPr>
          <t>Michael Gebhard:</t>
        </r>
        <r>
          <rPr>
            <sz val="9"/>
            <color indexed="81"/>
            <rFont val="Tahoma"/>
            <family val="2"/>
          </rPr>
          <t xml:space="preserve">
based on pini = 5 MPa</t>
        </r>
      </text>
    </comment>
    <comment ref="Z83" authorId="0">
      <text>
        <r>
          <rPr>
            <b/>
            <sz val="9"/>
            <color indexed="81"/>
            <rFont val="Tahoma"/>
            <family val="2"/>
          </rPr>
          <t>Michael Gebhard:</t>
        </r>
        <r>
          <rPr>
            <sz val="9"/>
            <color indexed="81"/>
            <rFont val="Tahoma"/>
            <family val="2"/>
          </rPr>
          <t xml:space="preserve">
based on pini = 2 MPa</t>
        </r>
      </text>
    </comment>
    <comment ref="AA83" authorId="0">
      <text>
        <r>
          <rPr>
            <b/>
            <sz val="9"/>
            <color indexed="81"/>
            <rFont val="Tahoma"/>
            <family val="2"/>
          </rPr>
          <t>Michael Gebhard:</t>
        </r>
        <r>
          <rPr>
            <sz val="9"/>
            <color indexed="81"/>
            <rFont val="Tahoma"/>
            <family val="2"/>
          </rPr>
          <t xml:space="preserve">
based on pini = 2 MPa</t>
        </r>
      </text>
    </comment>
    <comment ref="Z128" authorId="0">
      <text>
        <r>
          <rPr>
            <b/>
            <sz val="9"/>
            <color indexed="81"/>
            <rFont val="Tahoma"/>
            <family val="2"/>
          </rPr>
          <t>Michael Gebhard:</t>
        </r>
        <r>
          <rPr>
            <sz val="9"/>
            <color indexed="81"/>
            <rFont val="Tahoma"/>
            <family val="2"/>
          </rPr>
          <t xml:space="preserve">
based on pini = 5 MPa</t>
        </r>
      </text>
    </comment>
    <comment ref="AA128" authorId="0">
      <text>
        <r>
          <rPr>
            <b/>
            <sz val="9"/>
            <color indexed="81"/>
            <rFont val="Tahoma"/>
            <family val="2"/>
          </rPr>
          <t>Michael Gebhard:</t>
        </r>
        <r>
          <rPr>
            <sz val="9"/>
            <color indexed="81"/>
            <rFont val="Tahoma"/>
            <family val="2"/>
          </rPr>
          <t xml:space="preserve">
based on pini = 5 MPa</t>
        </r>
      </text>
    </comment>
    <comment ref="Z129" authorId="0">
      <text>
        <r>
          <rPr>
            <b/>
            <sz val="9"/>
            <color indexed="81"/>
            <rFont val="Tahoma"/>
            <family val="2"/>
          </rPr>
          <t>Michael Gebhard:</t>
        </r>
        <r>
          <rPr>
            <sz val="9"/>
            <color indexed="81"/>
            <rFont val="Tahoma"/>
            <family val="2"/>
          </rPr>
          <t xml:space="preserve">
based on pini = 2 MPa</t>
        </r>
      </text>
    </comment>
    <comment ref="AA129" authorId="0">
      <text>
        <r>
          <rPr>
            <b/>
            <sz val="9"/>
            <color indexed="81"/>
            <rFont val="Tahoma"/>
            <family val="2"/>
          </rPr>
          <t>Michael Gebhard:</t>
        </r>
        <r>
          <rPr>
            <sz val="9"/>
            <color indexed="81"/>
            <rFont val="Tahoma"/>
            <family val="2"/>
          </rPr>
          <t xml:space="preserve">
based on pini = 2 MPa</t>
        </r>
      </text>
    </comment>
  </commentList>
</comments>
</file>

<file path=xl/sharedStrings.xml><?xml version="1.0" encoding="utf-8"?>
<sst xmlns="http://schemas.openxmlformats.org/spreadsheetml/2006/main" count="31588" uniqueCount="989">
  <si>
    <t>0.67kg smallest vessel</t>
  </si>
  <si>
    <t>variable recommended</t>
  </si>
  <si>
    <t>Consolidate feedback from Spencer Quong and Manfred Greisel of Wenger (for Daimler)</t>
  </si>
  <si>
    <t>Manfred Greisel / Wenger(for Daimler)</t>
  </si>
  <si>
    <t>Quong, Greisel/Wenger(for Daimler)</t>
  </si>
  <si>
    <t>Total mass [kg]</t>
  </si>
  <si>
    <t>Surface to ambiance [m²]</t>
  </si>
  <si>
    <t>Surface to hydrogen [m²]</t>
  </si>
  <si>
    <t>0,24 W/mK</t>
  </si>
  <si>
    <t>2093 J/kgK</t>
  </si>
  <si>
    <t>0,503 W/mK</t>
  </si>
  <si>
    <t>New Parameters, Assumptions from Weh</t>
  </si>
  <si>
    <t>No lower limit</t>
  </si>
  <si>
    <t>Lookup Table: 70MPa, -40 to -33°C, 7-10kg</t>
  </si>
  <si>
    <t>Lookup Table: 70MPa, -33 to -26°C, 7-10kg</t>
  </si>
  <si>
    <t>Lookup Table: 70MPa, -26 to -17,5°C, 7-10kg</t>
  </si>
  <si>
    <t>pressure ramp rate (at dispenser inlet upstream break-away-coupling)</t>
  </si>
  <si>
    <t>dispenser inlet temp ramp</t>
  </si>
  <si>
    <t>TDISPRMP</t>
  </si>
  <si>
    <t>Change tables to Japanese Precooling Proposal (T40, T30, T20, T0); recalculate new tables; 
Change assumptions: TNOZRMP to TDISPRMP (incl. Change from 6°C/s to 15s temperature ramp down --&gt; conform to SAE TIR J2601 main document)
Additional pressure drop for station components: 4/35 MPa for cold-/hotcase
Add intial conditions for station components: Tcf/Tamb for cold-/hotcase
Change Hotcase station nozzle DIA from 3mm to 4mm (comparable to WEH nozzle)</t>
  </si>
  <si>
    <t>T40</t>
  </si>
  <si>
    <t>T30</t>
  </si>
  <si>
    <t>T20</t>
  </si>
  <si>
    <t>-33°C</t>
  </si>
  <si>
    <t>-26°C</t>
  </si>
  <si>
    <t>-17,5°C</t>
  </si>
  <si>
    <t>comp_A_amb</t>
  </si>
  <si>
    <t>comp_A_h2</t>
  </si>
  <si>
    <t>comp_mass</t>
  </si>
  <si>
    <t>comp_Cp</t>
  </si>
  <si>
    <t>The soak condition defines the initial homogeneous temperature of wall and gas in the vehicle tank system. It may deviate from the ambient temperature for various reasons. For each ambient temperature the maximum and minimum soak temperature are defined.
The soak of the refueling line components is also considered, as the station components have thermal impact on H2-Temperature (Tcf)</t>
  </si>
  <si>
    <t>Kondo-Toyota/ Schneider-BMW/Veenstra Ford.</t>
  </si>
  <si>
    <t>Correction to worst case assumptions table, . Release for Simulation</t>
  </si>
  <si>
    <t>Output of sensitivity study (2-4kg: 4kg, 4-7kg: 7kg, 7-10kg: 10kg)</t>
  </si>
  <si>
    <t>Output of sensitivity study (2-4kg: 2kg, 4-7kg: 4kg, 7-10kg: 7kg)</t>
  </si>
  <si>
    <t xml:space="preserve">30MPa for entire assembly (10MPa Dispenser/ 20MPa Vehicle) with 40MPa at dispenser inlet and 10MPa tank pressure at following conditions
Flow rate(g/sec)=Hydrogen storage mass (g)/180*1.5 But if the value&gt;60g/sec then the flow rate=60g/sec 
Inlet gas temperature at the dispenser: -15°C </t>
  </si>
  <si>
    <t>Move to Version 2.0: Further investigation needed:  Linde/HySUT  indicated concern with Pressure Pulse</t>
  </si>
  <si>
    <t>7kg-70MPa-TypeIV</t>
  </si>
  <si>
    <t>4kg-70MPa-TypeIV</t>
  </si>
  <si>
    <t>2kg-70MPa-TypeIV</t>
  </si>
  <si>
    <t>Cleaned up vessel parameter table and renamed worksheet from "Parameters" to "Vessels"</t>
  </si>
  <si>
    <t>Updated vessel parameter table on worksheet "Parameters" for first Simulation (Sensitivity Study): New design of Type IV vessels 1-10kg following rules: 1) Lmin=800mm, 2) Dmax=600mm =&gt; small vessels (1-5kg) have L=800mm with D&lt;600mm, large vessels (6-10kg) have L&gt;800mm with D=600mm</t>
  </si>
  <si>
    <t>Fluid Properties</t>
  </si>
  <si>
    <t>Air</t>
  </si>
  <si>
    <t>density</t>
  </si>
  <si>
    <t>REFPROP 9.0</t>
  </si>
  <si>
    <t>specific heat capacity at constant pressure</t>
  </si>
  <si>
    <t>volumetric expansivity at constant pressure</t>
  </si>
  <si>
    <t>1/K</t>
  </si>
  <si>
    <t>dynamic viscosity</t>
  </si>
  <si>
    <t>Pa*s</t>
  </si>
  <si>
    <t>thermal conductivity</t>
  </si>
  <si>
    <t>Hydrogen</t>
  </si>
  <si>
    <t>Gaspak 3.3</t>
  </si>
  <si>
    <t>MBWR (Younglove)</t>
  </si>
  <si>
    <t>Jesse Schneider / BMW</t>
  </si>
  <si>
    <t>Planning for J2601 Standard V.1 &amp; V.2</t>
  </si>
  <si>
    <t>Wenger</t>
  </si>
  <si>
    <t>54,b</t>
  </si>
  <si>
    <t>Addition for 'Historical fueling' and "Team Consensus Tracking"</t>
  </si>
  <si>
    <t>Jesse Schneider</t>
  </si>
  <si>
    <t>Suggested updates to V.1 Timeline</t>
  </si>
  <si>
    <t>Jesse Schneider / S Quong</t>
  </si>
  <si>
    <t>Updates to List V.1 Standard</t>
  </si>
  <si>
    <t>Updates to Planning List V.1 Standard/ S.Quong suggestions on timeline.</t>
  </si>
  <si>
    <t xml:space="preserve"> </t>
  </si>
  <si>
    <t>Results Sensitivity Study</t>
  </si>
  <si>
    <t>Realized Studies</t>
  </si>
  <si>
    <t>Description / Purpose</t>
  </si>
  <si>
    <t>Results</t>
  </si>
  <si>
    <t>4) Pressure Corridor</t>
  </si>
  <si>
    <t>Tank</t>
  </si>
  <si>
    <t>limited by</t>
  </si>
  <si>
    <t>Tamb = +50C</t>
  </si>
  <si>
    <t>Tamb = +40C</t>
  </si>
  <si>
    <t>Tamb = 20C</t>
  </si>
  <si>
    <t>4kg</t>
  </si>
  <si>
    <t>7kg</t>
  </si>
  <si>
    <t>HPRR
[MPa/min]</t>
  </si>
  <si>
    <t>T</t>
  </si>
  <si>
    <t>mass flow</t>
  </si>
  <si>
    <t>Tamb = +20C</t>
  </si>
  <si>
    <t>Tamb = 0C</t>
  </si>
  <si>
    <t>Tamb = -40C</t>
  </si>
  <si>
    <t>1) Liner</t>
  </si>
  <si>
    <t>2) Extreme Volume</t>
  </si>
  <si>
    <t>Team Decision</t>
  </si>
  <si>
    <t>3) Hot/Cold Dispenser</t>
  </si>
  <si>
    <t>Tamb = 40C</t>
  </si>
  <si>
    <t>changing</t>
  </si>
  <si>
    <t>Path</t>
  </si>
  <si>
    <t>APRR
[MPa/min]</t>
  </si>
  <si>
    <t>APRR_flow
[MPa/min]</t>
  </si>
  <si>
    <t>Tmax
[°C]</t>
  </si>
  <si>
    <t>Base Case assumptions:</t>
  </si>
  <si>
    <r>
      <rPr>
        <sz val="10"/>
        <rFont val="Calibri"/>
        <family val="2"/>
      </rPr>
      <t>→</t>
    </r>
    <r>
      <rPr>
        <sz val="10"/>
        <rFont val="Arial"/>
        <family val="2"/>
      </rPr>
      <t xml:space="preserve"> T40 (Tcf = -33C, cooldown time = 0s, Tamb = 20C, station, vehicle and tank system all soaked at Tamb)
</t>
    </r>
    <r>
      <rPr>
        <sz val="10"/>
        <rFont val="ＭＳ Ｐゴシック"/>
        <family val="3"/>
        <charset val="128"/>
      </rPr>
      <t xml:space="preserve">→ </t>
    </r>
    <r>
      <rPr>
        <sz val="10"/>
        <rFont val="Arial"/>
        <family val="2"/>
      </rPr>
      <t xml:space="preserve">Thermal mass option: "JPN+Daimler"
</t>
    </r>
    <r>
      <rPr>
        <sz val="10"/>
        <rFont val="ＭＳ Ｐゴシック"/>
        <family val="3"/>
        <charset val="128"/>
      </rPr>
      <t xml:space="preserve">→ </t>
    </r>
    <r>
      <rPr>
        <sz val="10"/>
        <rFont val="Arial"/>
        <family val="2"/>
      </rPr>
      <t xml:space="preserve">pini = 2MPa (empty tank)
</t>
    </r>
    <r>
      <rPr>
        <sz val="10"/>
        <rFont val="ＭＳ Ｐゴシック"/>
        <family val="3"/>
        <charset val="128"/>
      </rPr>
      <t>→</t>
    </r>
    <r>
      <rPr>
        <sz val="10"/>
        <rFont val="Arial"/>
        <family val="2"/>
      </rPr>
      <t xml:space="preserve"> Pressure drop over all components = 30MPa
</t>
    </r>
    <r>
      <rPr>
        <sz val="10"/>
        <rFont val="ＭＳ Ｐゴシック"/>
        <family val="3"/>
        <charset val="128"/>
      </rPr>
      <t>→</t>
    </r>
    <r>
      <rPr>
        <sz val="10"/>
        <rFont val="Arial"/>
        <family val="2"/>
      </rPr>
      <t xml:space="preserve"> Tank system: 4kg Type IV single tank
</t>
    </r>
    <r>
      <rPr>
        <sz val="10"/>
        <rFont val="ＭＳ Ｐゴシック"/>
        <family val="3"/>
        <charset val="128"/>
      </rPr>
      <t>→</t>
    </r>
    <r>
      <rPr>
        <sz val="10"/>
        <rFont val="Arial"/>
        <family val="2"/>
      </rPr>
      <t xml:space="preserve"> Design rules for fictional tanks: 
    a) length=800mm and vary diameter until it reaches 600mm
    b) if diameter exceeds 600mm to get inner volume: diameter=600mm and vary length
Stop criteria for calculating maximal HPRR: T_Gas=85°C and SOC=100%
determined HPRR: 15.2 MPa/min</t>
    </r>
  </si>
  <si>
    <t>ID</t>
  </si>
  <si>
    <t>HDPE_Powertech</t>
  </si>
  <si>
    <t>1. Simulation</t>
  </si>
  <si>
    <t>2. Simulation</t>
  </si>
  <si>
    <t>3. Simulation</t>
  </si>
  <si>
    <t>PA6</t>
  </si>
  <si>
    <t>HDPE</t>
  </si>
  <si>
    <t>related to Base Case</t>
  </si>
  <si>
    <t>Base Case</t>
  </si>
  <si>
    <t>+50%</t>
  </si>
  <si>
    <t>+17%</t>
  </si>
  <si>
    <t>+31%</t>
  </si>
  <si>
    <t>--</t>
  </si>
  <si>
    <r>
      <t xml:space="preserve">Determine worst case tank at different ambient temperatures (all components soaked), in each case regarding 4kg and 7kg tank
worst case </t>
    </r>
    <r>
      <rPr>
        <sz val="10"/>
        <rFont val="Calibri"/>
        <family val="2"/>
      </rPr>
      <t>↔</t>
    </r>
    <r>
      <rPr>
        <sz val="10"/>
        <rFont val="Arial"/>
        <family val="2"/>
      </rPr>
      <t xml:space="preserve"> lowest HPRR
limiting factors:
- T: heat/end temperature in tank (85C)
- mass flow: HPRR results in flow &gt;60g/s
</t>
    </r>
    <r>
      <rPr>
        <i/>
        <sz val="10"/>
        <rFont val="Arial"/>
        <family val="2"/>
      </rPr>
      <t>See: 
2013-02-05_MW_Update_SensitivityStudy_Refueling
_Simulation_MGR.pdf</t>
    </r>
  </si>
  <si>
    <t>+24%</t>
  </si>
  <si>
    <t>+14%</t>
  </si>
  <si>
    <t>+65%</t>
  </si>
  <si>
    <t>+38%</t>
  </si>
  <si>
    <t>referred to
HPRR
[Mpa/min]</t>
  </si>
  <si>
    <t>see ID 9</t>
  </si>
  <si>
    <t>see ID 10</t>
  </si>
  <si>
    <t>see ID 7</t>
  </si>
  <si>
    <t>see ID8</t>
  </si>
  <si>
    <t>a</t>
  </si>
  <si>
    <t>b</t>
  </si>
  <si>
    <r>
      <t xml:space="preserve">Analyze the influence of already cooled down dispenser on HPRR and to determine the percentaged changing compared to the corresponding cases with all components soaked at Tamb.
Furthermore: detection of worst case tank.
Assumption: TMCstation = -20C for all cases
</t>
    </r>
    <r>
      <rPr>
        <i/>
        <sz val="10"/>
        <rFont val="Arial"/>
        <family val="2"/>
      </rPr>
      <t>See: 
2013-02-05_MW_Update_SensitivityStudy_Refueling
_Simulation_MGR.pdf</t>
    </r>
  </si>
  <si>
    <r>
      <t xml:space="preserve">Using different liner parameters strongly effects the resulting ramp rates due to different values of e.g. heat conductivity.
</t>
    </r>
    <r>
      <rPr>
        <b/>
        <sz val="10"/>
        <rFont val="Calibri"/>
        <family val="2"/>
      </rPr>
      <t>→</t>
    </r>
    <r>
      <rPr>
        <b/>
        <sz val="10"/>
        <rFont val="Arial"/>
        <family val="2"/>
      </rPr>
      <t xml:space="preserve"> discussion needed to make a decision and commit to one liner for further simulations.</t>
    </r>
  </si>
  <si>
    <t xml:space="preserve">Statement / Recommendation </t>
  </si>
  <si>
    <r>
      <t xml:space="preserve">Evaluate the proposed pressure corridor (dPlower= 2,5MPa, dPupper = 7MPa) and consider pressure ramp rates that vary from HPRR and might result in gas end temperatures higher than 85C.
Simulations at Hot Soak conditions:
1. Tamb = 0C, Thotsoak = 15C
2. Tamb = 20C, Thotsaok = 30C
3. Tamb = 35C, Thotsoak = 40C
Supposing in each case 2 different "worst case" paths (see graphic on the right), a and b.
APRR_flow: APRR that results in peak flow of 60g/s APRR: calculated from HPRR according to the correlation on the right.
Used tank: 4kg
Stop criteria for simulation: 87.5MPa end pressure
</t>
    </r>
    <r>
      <rPr>
        <i/>
        <sz val="10"/>
        <rFont val="Arial"/>
        <family val="2"/>
      </rPr>
      <t>See/Source:
Proposal to evaluate worst case fueling within the pressure corridor (4).pdf
2013-02-05_MW_Update_SensitivityStudy_Refueling
_Simulation_MGR.pdf</t>
    </r>
  </si>
  <si>
    <r>
      <t xml:space="preserve">The statistics show that the adjustment of the hot soak boundaries is justified.
</t>
    </r>
    <r>
      <rPr>
        <b/>
        <sz val="10"/>
        <rFont val="Calibri"/>
        <family val="2"/>
      </rPr>
      <t>→</t>
    </r>
    <r>
      <rPr>
        <b/>
        <sz val="10"/>
        <rFont val="Arial"/>
        <family val="2"/>
      </rPr>
      <t xml:space="preserve"> use the adjusted hot soak temperatures.</t>
    </r>
  </si>
  <si>
    <r>
      <t xml:space="preserve">Already cooled down station components improve HPRR significantly, increasing with higher ambient temperatures.
Worst cases behave different, but with higher ambient temperatures the difference decreases.
</t>
    </r>
    <r>
      <rPr>
        <b/>
        <sz val="10"/>
        <rFont val="Calibri"/>
        <family val="2"/>
      </rPr>
      <t>→</t>
    </r>
    <r>
      <rPr>
        <sz val="10"/>
        <rFont val="Calibri"/>
        <family val="2"/>
      </rPr>
      <t xml:space="preserve"> </t>
    </r>
    <r>
      <rPr>
        <b/>
        <sz val="10"/>
        <rFont val="Arial"/>
        <family val="2"/>
      </rPr>
      <t>supports the recommendation of the Extreme Volume Study to consider both tanks as worst cases depending on temperature terms.</t>
    </r>
  </si>
  <si>
    <r>
      <t xml:space="preserve">Worst case tank differs depending on ambient temperature
</t>
    </r>
    <r>
      <rPr>
        <b/>
        <sz val="10"/>
        <rFont val="Calibri"/>
        <family val="2"/>
      </rPr>
      <t>→</t>
    </r>
    <r>
      <rPr>
        <sz val="10"/>
        <rFont val="Arial"/>
        <family val="2"/>
      </rPr>
      <t xml:space="preserve"> </t>
    </r>
    <r>
      <rPr>
        <b/>
        <sz val="10"/>
        <rFont val="Arial"/>
        <family val="2"/>
      </rPr>
      <t>should be considered in table creation</t>
    </r>
  </si>
  <si>
    <t>APRR</t>
  </si>
  <si>
    <t>HPRR</t>
  </si>
  <si>
    <t>based on APRR</t>
  </si>
  <si>
    <t>based on HPRR</t>
  </si>
  <si>
    <t>4.7kg-70MPa-TypeIV</t>
  </si>
  <si>
    <t>MC1_WEH-ThermalMassStation</t>
  </si>
  <si>
    <t>MC1_JPN-ThermalMassStation</t>
  </si>
  <si>
    <t>MC2-ThermalMassVehicle-Powertech</t>
  </si>
  <si>
    <t>MC2_DAI-ThermalMassVehicle</t>
  </si>
  <si>
    <t>4kg-70MPa-TypeIV(HDPE)</t>
  </si>
  <si>
    <t>7kg-70MPa-TypeIV(HDPE)</t>
  </si>
  <si>
    <t>Company</t>
  </si>
  <si>
    <t>GM / Opel</t>
  </si>
  <si>
    <t>Tank system acronym</t>
  </si>
  <si>
    <t>DAI-1kg-70MPa-TypeIII</t>
  </si>
  <si>
    <t>DAI-6.3kg-70MPa-IV</t>
  </si>
  <si>
    <t>DAI-1kg-70MPa-TypeIV</t>
  </si>
  <si>
    <t>DAI-2kg-70MPa-TypeIV</t>
  </si>
  <si>
    <t>DAI-4kg-70MPa-TypeIV</t>
  </si>
  <si>
    <t>DAI-7kg-70MPa-TypeIV</t>
  </si>
  <si>
    <t>DAI-10kg-70MPa-TypeIV</t>
  </si>
  <si>
    <t>DAI-4kg-70MPa-TypeIV(HDPE)</t>
  </si>
  <si>
    <t>Responsible Modeler</t>
  </si>
  <si>
    <t>MG fertig</t>
  </si>
  <si>
    <t>für Abgleich mit PowertechMessdaten</t>
  </si>
  <si>
    <t>Christoph Wilke</t>
  </si>
  <si>
    <t>Length/ext.Diameter</t>
  </si>
  <si>
    <t>Internal radius: Rint</t>
  </si>
  <si>
    <t>Liner thickness in cylinder section: Tliner</t>
  </si>
  <si>
    <t>Composite thickness in cylinder section: Tcomp</t>
  </si>
  <si>
    <t>Internal liner surface area: Aint (used for heat flux calculation)</t>
  </si>
  <si>
    <t>External composite surface area: Aext (used for heat flux calculation)</t>
  </si>
  <si>
    <t>ok</t>
  </si>
  <si>
    <t>NaN</t>
  </si>
  <si>
    <t>Various</t>
  </si>
  <si>
    <t>check</t>
  </si>
  <si>
    <t>Inf</t>
  </si>
  <si>
    <t>NIST Chem. Web.</t>
  </si>
  <si>
    <t>99 l 
4 kg</t>
  </si>
  <si>
    <t>Ramp Rate [MPa/min]
APRR</t>
  </si>
  <si>
    <t>Pressure ramp rate is assumed to represent an ideal linear pressure increase at the nozzle. It is assumed that there is no error on the ramp rate. The nozzle pressure is limited to an upper value of PMAX in all simulations. Tolerances of DELTAP_UP=7MPa and DELTAP_LOW=2.5MPa are defining the pressure corridor the Ramprate is limited to.</t>
  </si>
  <si>
    <t>Manfred Greisel / Mira Wehr</t>
  </si>
  <si>
    <t>Update Excelsheet "Vessels", "Assumptions" and "Work Summary" and "70MPa, 4-7kg (non-comm)" according to changed assumptions
Creation of new Excelsheet "ResultsSensitivityStudy" -&gt; document results of sensitivity study</t>
  </si>
  <si>
    <r>
      <t xml:space="preserve">Analyze the influence of different liner properties, because the non-consistent use of various liners to date ended up in different values for HPRR which calculates APRR.
Examined liners:
- Base Case (HDPE used in Sensitivity Study so far, 0.25 W/m/K heat conductivity)
- HDPE Powertech (used in Powertech tests, 4.7kg Type IV tank, 0.5 W/m/K heat conductivity)
- PA6 (VDI Waermeatlas, temperature dependent)
- HDPE (VDI Waermeatlas, temperatue dependent)
</t>
    </r>
    <r>
      <rPr>
        <i/>
        <sz val="10"/>
        <rFont val="Arial"/>
        <family val="2"/>
      </rPr>
      <t>See: 2013-01-23_MGR_Review_Liner Properties.pdf</t>
    </r>
  </si>
  <si>
    <r>
      <t xml:space="preserve">Even with the assumed worst cases that result in higher end temperatures, the difference to 85C is very small (&lt;1K).
</t>
    </r>
    <r>
      <rPr>
        <b/>
        <sz val="10"/>
        <rFont val="Calibri"/>
        <family val="2"/>
      </rPr>
      <t>→</t>
    </r>
    <r>
      <rPr>
        <sz val="10"/>
        <rFont val="Calibri"/>
        <family val="2"/>
      </rPr>
      <t xml:space="preserve"> </t>
    </r>
    <r>
      <rPr>
        <b/>
        <sz val="10"/>
        <rFont val="Arial"/>
        <family val="2"/>
      </rPr>
      <t>overheating is insignificant (also regarding the uncertainty of the assumed worst cases). Recommendation: keep simple HPRR calculation as it was proposed (see path 1 to 3 in graphic)</t>
    </r>
  </si>
  <si>
    <t>a) Simulation</t>
  </si>
  <si>
    <t xml:space="preserve">b) Non-Simulation </t>
  </si>
  <si>
    <r>
      <t xml:space="preserve">Adjustment of the hot soak conditions to the statistics to avoid overestimation of hot soak.
</t>
    </r>
    <r>
      <rPr>
        <i/>
        <sz val="10"/>
        <rFont val="Arial"/>
        <family val="2"/>
      </rPr>
      <t>See/Source: J2601 Hot Case Assumptions 11-12_01.pdf</t>
    </r>
  </si>
  <si>
    <t>*</t>
  </si>
  <si>
    <t>see definition of basecase at bottom of this excel sheet</t>
  </si>
  <si>
    <r>
      <t xml:space="preserve">Confirm that end temperature and maximum SOC will not be exceeded when switching the APRR following Fallback Refueling rules:
in case the dispenser gas temperature leaves the precooling window in the course of fueling, it is acceptable to lower the ramp rate and continue fueling.
Stop criteria of the test on the right is SOC = 100%.
</t>
    </r>
    <r>
      <rPr>
        <i/>
        <sz val="10"/>
        <rFont val="Arial"/>
        <family val="2"/>
      </rPr>
      <t>See/Source:
Validation Study on Fallback Fueling-Rev1.pdf</t>
    </r>
  </si>
  <si>
    <r>
      <t xml:space="preserve">The testing results show that the procedure of handling fallback fueling (lower APRR and continue fueling) does not exceed the maximum temperature of 85C nor causes an overfill.
</t>
    </r>
    <r>
      <rPr>
        <b/>
        <sz val="10"/>
        <rFont val="Calibri"/>
        <family val="2"/>
      </rPr>
      <t/>
    </r>
  </si>
  <si>
    <t>70MPa, 4-7kg</t>
  </si>
  <si>
    <t>70MPa, 2-4kg</t>
  </si>
  <si>
    <t>Precooling Category</t>
  </si>
  <si>
    <t>-30°C</t>
  </si>
  <si>
    <t>Use Highest/ Lowest Tank for APRR "hot case simulation"</t>
  </si>
  <si>
    <t>Updated Sensitivity Study Team Tentative Decisions/ Work Summaries with updated volume categories as well as updated precooling/ Reordered Tables</t>
  </si>
  <si>
    <r>
      <rPr>
        <b/>
        <sz val="11"/>
        <color indexed="17"/>
        <rFont val="Arial"/>
        <family val="2"/>
      </rPr>
      <t>Assumptions for Corridore from Opel/JARI Agreement approved</t>
    </r>
    <r>
      <rPr>
        <b/>
        <sz val="12"/>
        <color indexed="17"/>
        <rFont val="Arial"/>
        <family val="2"/>
      </rPr>
      <t>.</t>
    </r>
  </si>
  <si>
    <t>Team agreed to use that new hot soak definition from November J2601 Meeting (Veenstra)</t>
  </si>
  <si>
    <r>
      <t xml:space="preserve">use of HDPE liner with heat conductivity </t>
    </r>
    <r>
      <rPr>
        <sz val="16"/>
        <color indexed="17"/>
        <rFont val="Calibri"/>
        <family val="2"/>
      </rPr>
      <t xml:space="preserve">λ = </t>
    </r>
    <r>
      <rPr>
        <b/>
        <sz val="16"/>
        <color indexed="17"/>
        <rFont val="Calibri"/>
        <family val="2"/>
      </rPr>
      <t>0.5 W/(m*K) (so called "HDPE_Powertech")</t>
    </r>
  </si>
  <si>
    <t>Agreed to use fallback refueling into main document</t>
  </si>
  <si>
    <t>Agreed, but have to define reference</t>
  </si>
  <si>
    <t>Total Pressure Drop: 15 Mpa Maximum for Fueling Hardware / Maximum 20MPa for Vehicle. Previous was 30 Mpa.   Test Results indicate that in BMW-Powertech fueling trials, 35MPa is representative.   See Reference Pressure Drops per test run.</t>
  </si>
  <si>
    <t>8) Assumption for Pressure Drop for Table Generation</t>
  </si>
  <si>
    <t>9) Mass-averaged based cooling temperature</t>
  </si>
  <si>
    <t>5) Optimize APRR  with Limit in End Pressure Study (SOC)</t>
    <phoneticPr fontId="55"/>
  </si>
  <si>
    <t xml:space="preserve">Analyze mutual impact between positive APRR and negative SOC(Linit End Pressure) </t>
    <phoneticPr fontId="55"/>
  </si>
  <si>
    <t>ID</t>
    <phoneticPr fontId="55"/>
  </si>
  <si>
    <t>End SOC</t>
    <phoneticPr fontId="55"/>
  </si>
  <si>
    <t>HPRR
[MPa/min]</t>
    <phoneticPr fontId="55"/>
  </si>
  <si>
    <t>Tamb=20C
4kg Tank
Pinitial=2MPa</t>
    <phoneticPr fontId="55"/>
  </si>
  <si>
    <t>85C</t>
    <phoneticPr fontId="55"/>
  </si>
  <si>
    <t>85C</t>
    <phoneticPr fontId="55"/>
  </si>
  <si>
    <t>End T</t>
    <phoneticPr fontId="55"/>
  </si>
  <si>
    <t>End P</t>
    <phoneticPr fontId="55"/>
  </si>
  <si>
    <t>After an extended period without fueling any vehicle, the fueling station precooling temperature sensor (upstream break-away-coupling) will adapt ambient temperature. During a subsequent fueling, the gas temperature transported to dispenser inlet will exchange heat with the piping before the precooling temperature sensor and hence enter the pipe after the precooling temperature sensor with ambient temperature first and then gradually ramp towards cold fill temperature TCFSIM. For a second car refueling, the temperature sensor may still be at cold fill temperature. Note that the temperature sensor may be both colder or warmer than the cold fill temperature, depending on the given parameter set.</t>
  </si>
  <si>
    <t>Heat capacity [J/K]</t>
  </si>
  <si>
    <t>agree</t>
  </si>
  <si>
    <t>2MPa lower limit</t>
  </si>
  <si>
    <t>TBD</t>
  </si>
  <si>
    <t>35MPa for entire assembly (15MPa Dispenser/ 20MPa Vehicle)</t>
  </si>
  <si>
    <t>See Assumptions tab</t>
  </si>
  <si>
    <t>Assumption (feedback from providers requested)</t>
  </si>
  <si>
    <t>5mm</t>
  </si>
  <si>
    <t>1 x 6.3 kg/ 9.8kg</t>
  </si>
  <si>
    <t>4kg/ 7 kg / 10 kg</t>
  </si>
  <si>
    <t>To be confirmed</t>
  </si>
  <si>
    <t>TBC (Input requested from OEMs)</t>
  </si>
  <si>
    <t>Size of smallest single vessel tank system - hot case because warm fuel line will warm up fuel gas significantly due to low mass flow rates</t>
  </si>
  <si>
    <t>See above</t>
  </si>
  <si>
    <t>1584 J/kgK</t>
  </si>
  <si>
    <t>0,385 W/mK</t>
  </si>
  <si>
    <t>0.74 W/mK</t>
  </si>
  <si>
    <t>1120 J/kgK</t>
  </si>
  <si>
    <t>1298 J/kgK</t>
  </si>
  <si>
    <t>Reference proposal</t>
  </si>
  <si>
    <t>First define Pressure corridore shape. Tuesday, July 3rd</t>
  </si>
  <si>
    <t>Team Agrees   &gt;= -40C</t>
  </si>
  <si>
    <t>same as original</t>
  </si>
  <si>
    <t>4MPa for entire assembly (2MPa Dispenser/ 2MPa Vehicle)</t>
  </si>
  <si>
    <t>2 MPA</t>
  </si>
  <si>
    <t>seperated pressure drop definitions for station and vehicle (2MPa)</t>
  </si>
  <si>
    <t>First define Pressure corridore shape. Tuesday, July 3rd at 8am EU Time</t>
  </si>
  <si>
    <t>2 Mpa (also for main document SAE J2601)</t>
  </si>
  <si>
    <t>&gt;=5mm</t>
  </si>
  <si>
    <t>see above</t>
  </si>
  <si>
    <t>0,500 W/mK</t>
  </si>
  <si>
    <t>0,25 W/mK</t>
  </si>
  <si>
    <t>1580 J/kgK</t>
  </si>
  <si>
    <t>-33(T40), -26°C(T30), -17,5°C(T20)</t>
  </si>
  <si>
    <t>30s</t>
  </si>
  <si>
    <t>Shape of pressure corridor</t>
  </si>
  <si>
    <t>GM Proposal: limits parallel to APRR</t>
  </si>
  <si>
    <t>delta_p_up=70bar
delta_p_low=25bar
needed for calculation of APRR out of HPRR</t>
  </si>
  <si>
    <t>3MPa for entire assembly (1MPa Dispenser/ 2MPa Vehicle) with 13MPa at dispenser inlet and 10MPa tank pressure at 60g/s and -15°C inlet gas temperature at the dispenser</t>
  </si>
  <si>
    <t>Size small system/tank</t>
  </si>
  <si>
    <t>Output of sensitivity study (2-4kg: 2x1kg,3x1kg, 4x1kg,4-7kg: 4x1kg, 4x1,5kg, 5x1,5kg; 7-10kg: 5x1,5kg, 5x2kg, 6x1,5kg)</t>
  </si>
  <si>
    <t>1100 J/kg/K (Rev 35 value)</t>
  </si>
  <si>
    <t>160 W/m/K (Rev 35 value)</t>
  </si>
  <si>
    <t>1300 J/kg/K</t>
  </si>
  <si>
    <t>0.75 W/m/K</t>
  </si>
  <si>
    <t>variable</t>
  </si>
  <si>
    <t>Team Agrees   &gt;= -40C
'-40°C (T40), -33°C (T30), -26°C (T20) (maybe consider overlap for future)
additional(second priority): add -40°C as lower boundary to all categories and see influence on p_target</t>
  </si>
  <si>
    <t>delta_p_up=70bar (follow upper pressure tolerance)</t>
  </si>
  <si>
    <t>28.05.2012:
Input from Daimler/Wenger</t>
  </si>
  <si>
    <t>25.06.2012:
Team Agreement (preliminary)</t>
  </si>
  <si>
    <t>16.05.2012:
GM Proposal</t>
  </si>
  <si>
    <t>Current Status
(Rev. 35)</t>
  </si>
  <si>
    <t>Cold Fill temperature range</t>
  </si>
  <si>
    <t>Precooling temperature used in Simulations at the dispenser inlet (upstream the break-away-coupling)</t>
  </si>
  <si>
    <t>summarized surface for heat transfer between station component (pipe, break-away, hose, nozzle) and ambience</t>
  </si>
  <si>
    <t>summarized surface for heat transfer between station components ( (pipe, break-away, hose, nozzle)  and hydrogen</t>
  </si>
  <si>
    <t xml:space="preserve">summarized mass of the station components  (pipe, break-away, hose, nozzle) </t>
  </si>
  <si>
    <t xml:space="preserve">combined thermal mass of station components  (pipe, break-away, hose, nozzle) </t>
  </si>
  <si>
    <t>Components Refueling Line  STATION</t>
  </si>
  <si>
    <t>Components Refueling Line  CAR</t>
  </si>
  <si>
    <t>summarized surface for heat transfer between car components (receptacle, piping, OTV) and ambience</t>
  </si>
  <si>
    <t>summarized surface for heat transfer between car components ( (receptacle, piping, OTV)  and hydrogen</t>
  </si>
  <si>
    <t>summarized mass of the car components  (receptacle, piping, OTV)</t>
  </si>
  <si>
    <t>combined thermal mass of car components  (receptacle, piping, OTV)</t>
  </si>
  <si>
    <t>43-45</t>
  </si>
  <si>
    <t>Intermediate documents</t>
  </si>
  <si>
    <t>Update "Assumptions"
a) combined station components parameters
b) combined car component parameters
Filled out "Worst case assumptions" by team (03.07.2012)</t>
  </si>
  <si>
    <t>Initial J2601 simulation plan</t>
  </si>
  <si>
    <t>J2601 Modeling Assumptions &amp; Parameters</t>
  </si>
  <si>
    <t>Worst case assumptions for J2601 SAE modeling</t>
  </si>
  <si>
    <t>Comparison of Assumptions for Modeling between Modeler's team and JPN</t>
    <phoneticPr fontId="10"/>
  </si>
  <si>
    <t>Modeler's</t>
    <phoneticPr fontId="10"/>
  </si>
  <si>
    <t>JPN</t>
    <phoneticPr fontId="10"/>
  </si>
  <si>
    <t>Remarks</t>
    <phoneticPr fontId="10"/>
  </si>
  <si>
    <t>Pipe</t>
    <phoneticPr fontId="10"/>
  </si>
  <si>
    <t>pipe_A_amb</t>
  </si>
  <si>
    <t>pipe_A_h2</t>
  </si>
  <si>
    <t>Total Mass [kg]</t>
  </si>
  <si>
    <t>pipe_mass</t>
  </si>
  <si>
    <t>Length [m]</t>
  </si>
  <si>
    <t>pipe_length</t>
  </si>
  <si>
    <t>Outer diameter [m]</t>
  </si>
  <si>
    <t>pipe_OD</t>
  </si>
  <si>
    <t>Inner diameter [m]</t>
  </si>
  <si>
    <t>pipe_ID</t>
  </si>
  <si>
    <t>pipe_cp</t>
  </si>
  <si>
    <t>Heat transfer coefficient to ambient [W/(m2*K)]</t>
  </si>
  <si>
    <t>pipe_alpha_amb</t>
  </si>
  <si>
    <t>with thermal insulation</t>
    <phoneticPr fontId="10"/>
  </si>
  <si>
    <t>Surface roughness [m]</t>
    <phoneticPr fontId="10"/>
  </si>
  <si>
    <t>pipe_k</t>
  </si>
  <si>
    <r>
      <rPr>
        <sz val="10"/>
        <color indexed="8"/>
        <rFont val="ＭＳ Ｐゴシック"/>
        <family val="3"/>
        <charset val="128"/>
      </rPr>
      <t>←</t>
    </r>
  </si>
  <si>
    <t>Break-away-Coupling</t>
  </si>
  <si>
    <t>bac_A_amb</t>
  </si>
  <si>
    <t>bac_A_h2</t>
  </si>
  <si>
    <t>bac_mass</t>
  </si>
  <si>
    <t>bac_length</t>
  </si>
  <si>
    <t>bac_OD</t>
  </si>
  <si>
    <t>bac_ID</t>
  </si>
  <si>
    <t>bac_cp</t>
  </si>
  <si>
    <t>bac_alpha_amb</t>
  </si>
  <si>
    <t>Kv-Value [m³/h]</t>
  </si>
  <si>
    <t>bac_Kv</t>
  </si>
  <si>
    <t>(Cv-Value) 0.09</t>
    <phoneticPr fontId="10"/>
  </si>
  <si>
    <t>kv=0.865Cv  kv=0.077</t>
    <phoneticPr fontId="10"/>
  </si>
  <si>
    <t>Fueling Hose</t>
  </si>
  <si>
    <t>hose_A_amb</t>
  </si>
  <si>
    <t>hose_A_h2</t>
  </si>
  <si>
    <t>hose_mass</t>
  </si>
  <si>
    <t>hose_length</t>
  </si>
  <si>
    <t>hose_OD</t>
  </si>
  <si>
    <t>hose_ID</t>
  </si>
  <si>
    <t>hose_cp</t>
  </si>
  <si>
    <t>hose_alpha_amb</t>
  </si>
  <si>
    <t>Surface roughness [m]</t>
  </si>
  <si>
    <t>hose_k</t>
  </si>
  <si>
    <t>Nozzle</t>
  </si>
  <si>
    <t>nozzle_A_amb</t>
  </si>
  <si>
    <t>nozzle_A_h2</t>
  </si>
  <si>
    <t>nozzle_mass</t>
  </si>
  <si>
    <t>nozzle_length</t>
  </si>
  <si>
    <t>nozzle_OD</t>
  </si>
  <si>
    <t>nozzle_ID</t>
  </si>
  <si>
    <t>nozzle_cp</t>
  </si>
  <si>
    <t>nozzle_alpha_amb</t>
  </si>
  <si>
    <t>nozzle_Kv</t>
  </si>
  <si>
    <t>(Cv-Value) 0.16</t>
    <phoneticPr fontId="10"/>
  </si>
  <si>
    <t>kv=0.865Cv  kv=0.14</t>
    <phoneticPr fontId="10"/>
  </si>
  <si>
    <t xml:space="preserve">** Questions / Requests
1. Property of flow, such as Kv or Cv vales, depends on APRR.  Do you consider the effect of APRR ?
2. We need thermal conductivity to calculate the time effect.  Please let us know your value.
3. JPN assumptions are conservative.   Please simulate with our assumption.
** Comments:
1. Our tubing after pre-cooler shall be heat insulated. hose made of resin tube, </t>
    <phoneticPr fontId="10"/>
  </si>
  <si>
    <t>Combined values</t>
  </si>
  <si>
    <t>Specific heat capacity [J/(kg*K)]</t>
  </si>
  <si>
    <t>0.4kg</t>
  </si>
  <si>
    <t>0.4.kg to 2kg</t>
  </si>
  <si>
    <t>2kg to 4kg</t>
  </si>
  <si>
    <t>4kg to 7kg</t>
  </si>
  <si>
    <t>7kg to 10kg</t>
  </si>
  <si>
    <t>Focus for the 1st simulation</t>
  </si>
  <si>
    <t>Vehicle Volume Categories for Simulation</t>
  </si>
  <si>
    <t>Motorcycle Fueling</t>
  </si>
  <si>
    <t>Comments</t>
  </si>
  <si>
    <t>Include in J2601 Standard V.1</t>
  </si>
  <si>
    <t>Pressure rise for Pressure Pulse must be modified (HySut) above 2MPa</t>
  </si>
  <si>
    <t>Released for simulation</t>
  </si>
  <si>
    <t>Released Table for first Simulation</t>
  </si>
  <si>
    <t>Michael Veenstra (Ford)</t>
  </si>
  <si>
    <t>Updated Sensitivity Study</t>
  </si>
  <si>
    <t>JARI/Hysut/ Toyota Wenger (for Daimler)</t>
  </si>
  <si>
    <t>Updated Assumptions from Japanese Stations with FOS 4x and Toyota input for categories</t>
  </si>
  <si>
    <t>23.07.2012:
Team Agreement</t>
    <phoneticPr fontId="55"/>
  </si>
  <si>
    <t>70MPa</t>
  </si>
  <si>
    <t>35MPa</t>
  </si>
  <si>
    <t>Level</t>
  </si>
  <si>
    <t>Name/ Company</t>
  </si>
  <si>
    <t>Change</t>
  </si>
  <si>
    <t>Steve Mathison / Honda</t>
  </si>
  <si>
    <t>Jesse Schneider/ Chrysler</t>
  </si>
  <si>
    <t>Updated Table to include Ford Hot Test at 35MPa</t>
  </si>
  <si>
    <t>Ian Sutherland/ GM</t>
  </si>
  <si>
    <t>Modification of table to include Motorcycle tank</t>
  </si>
  <si>
    <t>Creation of table based on "Offline J2601 modeler's meeting"</t>
  </si>
  <si>
    <t>Updated Tables to account for an "interpolation methodology (also V5)</t>
  </si>
  <si>
    <t>Released Version_Updated Tables to include motorcycle &amp; 35MPa tank (1kg)</t>
  </si>
  <si>
    <t>5_Released</t>
  </si>
  <si>
    <t>For 70MPa &lt;6kg at -40, filled in 3min ramp rate for ambients up to 10°C; others still TBD</t>
  </si>
  <si>
    <t>Marco Behm / Daimler</t>
  </si>
  <si>
    <t>- Update the ColdSoak worksheets with a column for the Initial Tank T for every Inital Tank p
- Fill the APRR for 70MPa, &gt; 6kg (HotSoak) in cooperation with Mike Veenstra / Ford
- Fill the first pressure target values for 70MPa, &gt; 6kg (ColdSoak)</t>
  </si>
  <si>
    <t>Fill some more pressure target values for 70MPa, &gt; 6kg (ColdSoak)</t>
  </si>
  <si>
    <t>7-1</t>
  </si>
  <si>
    <t>7-2</t>
  </si>
  <si>
    <t>Fill the pressure target values for all known pressure ramp rates</t>
  </si>
  <si>
    <t>Fill the initial tank temperatures for 35MPa (Cold) 1kg case</t>
  </si>
  <si>
    <t>Rainer Immel / GM</t>
  </si>
  <si>
    <t>Fill in ramp rate values for 70MPa, &lt; 6kg (HotSoak),  cold fill = -40 &amp; -20°C
&amp; 35MPa (HotSoak) for same 70MPa 6kg tank,  cold fill = -40, -20, 0°C, and ambient</t>
  </si>
  <si>
    <t>-</t>
  </si>
  <si>
    <t>&gt; 70</t>
  </si>
  <si>
    <t>&gt; 50</t>
  </si>
  <si>
    <t>no fueling</t>
  </si>
  <si>
    <t>&lt; -40</t>
  </si>
  <si>
    <t>Computed SOC for Hot Case for all 70MPa scenarios</t>
  </si>
  <si>
    <t>General</t>
  </si>
  <si>
    <t>Parameter</t>
  </si>
  <si>
    <t>Symbol</t>
  </si>
  <si>
    <t>Description</t>
  </si>
  <si>
    <t>Cold Case</t>
  </si>
  <si>
    <t>Hot Case</t>
  </si>
  <si>
    <t>ambient temperature</t>
  </si>
  <si>
    <t>TAMB</t>
  </si>
  <si>
    <t>Ambient temperature is determined by the fueling station. It is assumed that there is no sensor error.</t>
  </si>
  <si>
    <t>no variation</t>
  </si>
  <si>
    <t>initial tank pressure</t>
  </si>
  <si>
    <t>PINI</t>
  </si>
  <si>
    <t>Initial vehicle tank pressure is determined by fueling station by initial pressure pulse. It is assumed that this pulse does not alter the initial tank pressure. It is also assumed that there is no sensor error.</t>
  </si>
  <si>
    <t>TCF</t>
  </si>
  <si>
    <t>tank system</t>
  </si>
  <si>
    <t>soak condition</t>
  </si>
  <si>
    <t>history after soak</t>
  </si>
  <si>
    <t>cold fill offset</t>
  </si>
  <si>
    <t>nozzle diameter</t>
  </si>
  <si>
    <t>The condition of the dispensed hydrogen gas is defined by pressure and temperature at the nozzle. If the diameter of nozzle is sufficiently small, the fuel gas has a significant flow velocity yielding a kinetic energy. This additional kinetic energy will lead to higher gas temperatures in the vehicle tank.</t>
  </si>
  <si>
    <t>kg</t>
  </si>
  <si>
    <t>Nominal working pressure</t>
  </si>
  <si>
    <t>MPa</t>
  </si>
  <si>
    <t>Total external length, without necks</t>
  </si>
  <si>
    <t>mm</t>
  </si>
  <si>
    <t>Wall thickness liner (cylindrical section)</t>
  </si>
  <si>
    <t>liters</t>
  </si>
  <si>
    <t>m²</t>
  </si>
  <si>
    <t>Density</t>
  </si>
  <si>
    <r>
      <t>kg/m</t>
    </r>
    <r>
      <rPr>
        <vertAlign val="superscript"/>
        <sz val="10"/>
        <rFont val="Arial"/>
        <family val="2"/>
      </rPr>
      <t>3</t>
    </r>
  </si>
  <si>
    <t>TSYS</t>
  </si>
  <si>
    <t>SOAK</t>
  </si>
  <si>
    <t>HIST</t>
  </si>
  <si>
    <t>TCFOFF</t>
  </si>
  <si>
    <t>DIA</t>
  </si>
  <si>
    <t>TCFSIM</t>
  </si>
  <si>
    <t>Auxiliaries</t>
  </si>
  <si>
    <t>simulation cold fill temperature</t>
  </si>
  <si>
    <t>max temperature</t>
  </si>
  <si>
    <t>min temperature</t>
  </si>
  <si>
    <t>min pressure</t>
  </si>
  <si>
    <t>max pressure</t>
  </si>
  <si>
    <t>PMIN</t>
  </si>
  <si>
    <t>PMAX</t>
  </si>
  <si>
    <t>min density</t>
  </si>
  <si>
    <t>max density</t>
  </si>
  <si>
    <t>TMIN</t>
  </si>
  <si>
    <t>TMAX</t>
  </si>
  <si>
    <t>DMIN</t>
  </si>
  <si>
    <t>DMAX</t>
  </si>
  <si>
    <t>maximum allowed pressure in vehicle tank</t>
  </si>
  <si>
    <t>minimum allowed pressure in vehicle tank</t>
  </si>
  <si>
    <t>2 MPa</t>
  </si>
  <si>
    <t>85°C</t>
  </si>
  <si>
    <t>full density</t>
  </si>
  <si>
    <t>state of charge</t>
  </si>
  <si>
    <t>DFULL</t>
  </si>
  <si>
    <t>SOC</t>
  </si>
  <si>
    <t>state of charge of vehicle tank</t>
  </si>
  <si>
    <t>rated cold fill temperature</t>
  </si>
  <si>
    <t>fueling duration</t>
  </si>
  <si>
    <t>DURA</t>
  </si>
  <si>
    <t>rated fueling duration for an empty tank</t>
  </si>
  <si>
    <t>PRAMP</t>
  </si>
  <si>
    <t>Various aspects of the tank system are significant during fueling: tank type (i.e. liner material), wall thickness, configuration of different vessels in a vehicle tank system, ratio of inner liner surface to gas volume for each vessel, and pressure drop in the fueling line.</t>
  </si>
  <si>
    <t>ambient cold fill option</t>
  </si>
  <si>
    <t>The rated cold fill temperature is used for table lookup in the fuel maps. The actual cold fill temperature used in the simulation may deviate from the rated value within a specified range (see auxiliary TCFSIM and parameters TCFAMB and TCFOFF).</t>
  </si>
  <si>
    <t>After soaking and before fueling, the vehicle tank may be operated by extracting or fueling hydrogen. This operating history changes the homogeneous temperature profile in the tanks that were obtained during the previous soaking.</t>
  </si>
  <si>
    <t>If the ambient temperature is colder than the rated cold fill temperature, then the fueling station would have to warm up the hydrogen gas stored at the station in order to obtain the specified cold fill temperature. It is reasonable to use ambient temperature as cold fill temperature in these cases instead.</t>
  </si>
  <si>
    <t>if ambient temperature TAMB is colder than rated cold fill temperature TCF then use ambient temperature TAMB as cold fill temperature TCFSIM instead of rated cold fill temperature TCF</t>
  </si>
  <si>
    <t>always use rated cold fill temperature TCF as cold fill TCFSIM, ignore ambient temperature</t>
  </si>
  <si>
    <t>TCFSIM = min(TAMB, TCF+TCFOFF)</t>
  </si>
  <si>
    <t>TCFSIM = TCF+TCFOFF</t>
  </si>
  <si>
    <t>Added equations for target pressure collection on both worksheets "70MPa, &lt;6kg Table" and  "70MPa, &gt;6kg Table"
Added Worksheet "Assumptions" and "Parameters"</t>
  </si>
  <si>
    <t>Cold fill temperature used in the simulation; depends on rated cold fill temperature TCF, ambient cold fill option, and cold fill offset TCFOFF</t>
  </si>
  <si>
    <t>Pressure</t>
  </si>
  <si>
    <t>Protocol</t>
  </si>
  <si>
    <t>Tanks Modeled</t>
  </si>
  <si>
    <t>Fill the Ending SoC and the Ending T for 70MPa &gt; 6kg (HotSoak)</t>
  </si>
  <si>
    <t>Fill the Ending SoC and the Ending T for 35MPa &lt; 6kg (HotSoak)</t>
  </si>
  <si>
    <t>14 GM</t>
  </si>
  <si>
    <t>14 Daimler</t>
  </si>
  <si>
    <t>1) Created 70MPa, ≤6kg look-up tables for -40C and -20C (new tab - 2nd in workbook)
2) Formated 70MPa hot soak tables to include columns for Step 3 evaluations
       a) Worst case: when vehicle is fueled directly after hot soak + prior fueling
       b) Hot case: when vehicle is fueled directly after hot soak
       c) Expected case: when tank temp = ambient temp at start of fueling</t>
  </si>
  <si>
    <t>Formatted 70MPa table for &gt;6kg data
Error correction on several of the 70MPa ≤6kg target pressure values in final table (were not copied correctly from "70MPa, &lt;6kg (Cold)" worksheet)</t>
  </si>
  <si>
    <t>13 GM</t>
  </si>
  <si>
    <t>13 Daimler</t>
  </si>
  <si>
    <t>Fill the pressure targets for 35MPa &lt; 6kg (Cold)</t>
  </si>
  <si>
    <t>Finalize the target pressures for 70MPa, &lt; 6kg (ColdSoak)</t>
  </si>
  <si>
    <t>???</t>
  </si>
  <si>
    <t>plastic</t>
  </si>
  <si>
    <t>Ian Sutherland/ GM
Rainer Immel / GM</t>
  </si>
  <si>
    <t>Completed comm fueling tables
5 ramp rate values in 70 Mpa &lt;6kg -20C revised based on new runs with improved model.  Shorter fill times realized</t>
  </si>
  <si>
    <t>Added "35MPa (non-comm)" summary table
Formatting and consolidation; added "Work Summary" worksheet (first tab) and removed older "Modeling Flow" worksheet
35MPa non-comm Step 1 calculations
Added communication fueling tables: "70MPa &lt;6kg (comm)", "70MPa, &gt;6kg (comm)", and "35MPa (comm)"; completed "70MPa &lt;6kg (comm)" table
Removed "35MPa, &lt;3.4kg" worksheets; consolidated to single 35MPa data set that represents the larger tank (~250L)</t>
  </si>
  <si>
    <t>Fill the Pressure Targets (Step 2 / 70MPa &lt; 6kg (ColdSoak)) for the improved 5 ramp rates
 (see Level 18)</t>
  </si>
  <si>
    <t>Ian Sutherland / GM</t>
  </si>
  <si>
    <t>Formatting and formula fix
Copied 35MPa Step 2 data from Rev 13 where Step 1 was unchanged</t>
  </si>
  <si>
    <t>Repeated 70 MPa, &lt; 6kg, non comm, Step 3 SOC evaluation for -40 &amp; -20°C, for all cases (worst cast, hot case, expected case)
cleaned up conditional formatting on all summary tables
added equation for pressure ramp rate on non comm summary tables
added pressure drop parameter on "Assumptions" worksheet</t>
  </si>
  <si>
    <t>Variable Parameters = Unknown to Fueling Station</t>
  </si>
  <si>
    <t>pressure drop in fueling line</t>
  </si>
  <si>
    <t>PDROP</t>
  </si>
  <si>
    <t>Fill the new pressure targets for 35MPa (Cold) for the updated pressure ramp rates</t>
  </si>
  <si>
    <t>Added 35MPa (comm) SOC values according to step 3
formatted summary tables</t>
  </si>
  <si>
    <t>Recalculated all comm tables with modified assumption: ambient temperature is 50°C (old: 30°C) to improve protocol interaction: comm fill is interrupted and resumed with non-comm fill</t>
  </si>
  <si>
    <t>Step 1 Information</t>
  </si>
  <si>
    <t>Step 2 Information</t>
  </si>
  <si>
    <t>Step 3 Information</t>
  </si>
  <si>
    <t>Simulation Results</t>
  </si>
  <si>
    <t>Removed obsolete worksheets "… (Hot)" and "… (Cold)"
Cleaned up all worksheets
Updated parameters &amp; assumptions
Repeated Step 1 Calculations with new assumptions:
(a) vessel geometries now store 6kg TOTAL, not USEABLE
(b) new algorithm computes exact ramp rates (old: duration rounded to integer minutes)
(c) hot soak temperatures for ambient &gt;= 0°C are: new=amb+15°C (old=amb+20°C)
(d) tables report simulated ramp rate minus 5% (= sim divided by 1.05) to account for tolerance on ramp rate +/-5%
(e) tolerance for cold fill temperature was extended to -0/+10°C (old: -0/+5°C); this affects all hot case simulations
(f) heat transfer coefficient from vessel outer shell to ambient according to dissertation Steffen Maus
(g) check &amp; limit fueling duration such that mass flow limit 60g/s is never exceeded</t>
  </si>
  <si>
    <t>174l
7kg</t>
  </si>
  <si>
    <t>249l
10kg</t>
  </si>
  <si>
    <t>-40°C</t>
  </si>
  <si>
    <t>-20°C</t>
  </si>
  <si>
    <t>Hot
Soak</t>
  </si>
  <si>
    <t>Cold
Fill</t>
  </si>
  <si>
    <t>Cold
Soak</t>
  </si>
  <si>
    <t>Defueling rate system (max)</t>
  </si>
  <si>
    <t>70MPa, 7-10kg</t>
  </si>
  <si>
    <t>intermediate leak check hold times</t>
  </si>
  <si>
    <t>no intermediate leak checks</t>
  </si>
  <si>
    <t>PHOLD</t>
  </si>
  <si>
    <t>Defueling rate per vessel (max)</t>
  </si>
  <si>
    <t>Simulation Input</t>
  </si>
  <si>
    <t>use lowest cold fill temperature, i.e. lower tolerance</t>
  </si>
  <si>
    <t>use warmest cold fill temperature, i.e. upper tolerance</t>
  </si>
  <si>
    <t>The cold fill temperature is likely subjected to fluctuations in the course of a fueling process. Therefore it is reasonable to specify an operation window that is defined in terms of tolerances on the cold fill temperature</t>
  </si>
  <si>
    <t>Removed colum "Avg Ramp Rate (min/X MPa)" from lookup tables to aviod confusion with falsely derived fueling duration
Added new table "Actual Fueling Duration (min)" under "Step 2 Information"
Removed tables "Worst Case SOC" and "Expected Case SOC" under "Step 3 Information" because Rev 23 showed that they do not differ significantly in the interesting range ambient temperature = 0 to 30°C and initial pressure = 2 to 30 MPa
Added new table "Hot Case Final Gas Temperature (°C)" under "Step 3 Information"
Repeated Step 1 Calculations with updated assumptions:
(a) 70 MPa protocols 1-7kg: use 6.3kg single vessel (old: 6kg)
(b) tolerance for cold fill temperature was redefined (see worksheet "Assumptions" for details)
(c) use mass flow rate limitation 60g/s to determine fastest fueling instead (before: limit fastest ramp rate to 3 (general) or 5min/87.5MPa (70MPa 7-10kg) )</t>
  </si>
  <si>
    <t>g/s</t>
  </si>
  <si>
    <t>minimum allowed gas temperature in vehicle tank</t>
  </si>
  <si>
    <t>maximum allowed gas temperature in vehicle tank</t>
  </si>
  <si>
    <t>minimum allowed gas density in vehicle tank</t>
  </si>
  <si>
    <t>maximum allowed gas density in vehicle tank</t>
  </si>
  <si>
    <t>gas density in vehicle tank when full</t>
  </si>
  <si>
    <t>not required</t>
  </si>
  <si>
    <t>27a (ISU)
Use ambient temperature as lower bound on Cold Fill fuel delivery temperature for Type B &amp; C stations.
Assume 7.5kg (310L volume) as largest 35MPa storage system.  Restrict pressure ramp rates such that 60g/s peak mass flow rate is not violated when fueling this large system.  (Note: 249L remains the largest single tank size to be considered in the modeling)
27b (RIM)
Added "Step 1 Information" section to worksheet "70MPa, 1-7kg (comm)"
27c (RIM)
Modified Assumptions: "minimum allowed gas temperature in vehicle tank"
27d (CRO) 
Added Step 2 target pressures except the table 35-D, (table will follw)
27e (CRO)
Added target pressure table 35-D</t>
  </si>
  <si>
    <t>Chris Romeike (Wenger Engineering on behalf of Daimler AG)</t>
  </si>
  <si>
    <t>Added 35-D-table</t>
  </si>
  <si>
    <t>Ian Sutherland / GM
Rainer Immel / GM
Chris Romeike / DAI</t>
  </si>
  <si>
    <t>29a (RIM)
Added Step 3 to all non-comm protocols
29 (ISU)
Modified formulation of leak check times in info tables "Actual Fueling Duration"</t>
  </si>
  <si>
    <t>Rainer Immel / GM
Ian Sutherland / GM</t>
  </si>
  <si>
    <t>Rainer Immel / GM
Chris Romeike (on behalf of Daimler AG)</t>
  </si>
  <si>
    <t>Removed Comm Tables
Repeated all non-comm Step 3 simulations with 5% faster ramp rates (Rev. 29 used lookup ramp rates by mistake)
Added Daimler simulation parameters for 3 Cold Case vessels</t>
  </si>
  <si>
    <t>10%
slower</t>
  </si>
  <si>
    <t>Modified table format and formulas such that Lookup ramp rate is fastest rate from Step 1 modeling.  Tolerance applied to the Lookup ramp rate then becomes +0/-10%.  Rationale: station should target the faster Lookup ramp rate and fuel as fast as tolerances allow.</t>
  </si>
  <si>
    <r>
      <t>Ambient Temperature, T</t>
    </r>
    <r>
      <rPr>
        <b/>
        <vertAlign val="subscript"/>
        <sz val="12"/>
        <color indexed="8"/>
        <rFont val="Arial"/>
        <family val="2"/>
      </rPr>
      <t>amb</t>
    </r>
    <r>
      <rPr>
        <b/>
        <sz val="12"/>
        <color indexed="8"/>
        <rFont val="Arial"/>
        <family val="2"/>
      </rPr>
      <t xml:space="preserve"> (°C)</t>
    </r>
  </si>
  <si>
    <r>
      <t>Initial Tank Pressure, P</t>
    </r>
    <r>
      <rPr>
        <b/>
        <vertAlign val="subscript"/>
        <sz val="10"/>
        <color indexed="8"/>
        <rFont val="Arial"/>
        <family val="2"/>
      </rPr>
      <t>0</t>
    </r>
    <r>
      <rPr>
        <b/>
        <sz val="10"/>
        <color indexed="8"/>
        <rFont val="Arial"/>
        <family val="2"/>
      </rPr>
      <t xml:space="preserve">  (MPa)</t>
    </r>
  </si>
  <si>
    <r>
      <t>Added symbols to Lookup Tables (P</t>
    </r>
    <r>
      <rPr>
        <vertAlign val="subscript"/>
        <sz val="10"/>
        <rFont val="Arial"/>
        <family val="2"/>
      </rPr>
      <t>0</t>
    </r>
    <r>
      <rPr>
        <sz val="10"/>
        <rFont val="Arial"/>
        <family val="2"/>
      </rPr>
      <t>, P</t>
    </r>
    <r>
      <rPr>
        <vertAlign val="subscript"/>
        <sz val="10"/>
        <rFont val="Arial"/>
        <family val="2"/>
      </rPr>
      <t>target</t>
    </r>
    <r>
      <rPr>
        <sz val="10"/>
        <rFont val="Arial"/>
        <family val="2"/>
      </rPr>
      <t>, APRR, T</t>
    </r>
    <r>
      <rPr>
        <vertAlign val="subscript"/>
        <sz val="10"/>
        <rFont val="Arial"/>
        <family val="2"/>
      </rPr>
      <t>amb</t>
    </r>
    <r>
      <rPr>
        <sz val="10"/>
        <rFont val="Arial"/>
        <family val="2"/>
      </rPr>
      <t>)</t>
    </r>
  </si>
  <si>
    <r>
      <t xml:space="preserve">Hot Case Final State of Charge, SOC
</t>
    </r>
    <r>
      <rPr>
        <b/>
        <sz val="10"/>
        <color indexed="8"/>
        <rFont val="Arial"/>
        <family val="2"/>
      </rPr>
      <t>(Hot Soak - No History)</t>
    </r>
  </si>
  <si>
    <t>-40C</t>
  </si>
  <si>
    <t>Added back communication tables from Rev 18.  Relabeled to match current 70 MPa volume categories.  Included now as Alt fueling example only in appendix, not recommended or required</t>
  </si>
  <si>
    <t>Corrected some parameter values (mainly carbon and liner mass) used in Daimler simulations. This was agreed upon with Chris Romeike on behalf of Daimler AG</t>
  </si>
  <si>
    <t>Jesse Schneider/ BMW</t>
  </si>
  <si>
    <t>TIR J2601 "Design Freeze" Tables: Modified communication fueling example tables to reflect 60g/s constraint (29.3MPa/min max fueling rate for 1-7kg HSS; 19.4MPa/min max fueling rate for 7-10kg HSS)</t>
  </si>
  <si>
    <t>Start of Reworking Tables for J2601 V.2 "Recommended Practice". Request for confirmation of simulation responsible and request realistic parameters from CSA HDTA</t>
  </si>
  <si>
    <t>Proposed Work Schedule, Assumptions for "Real Tanks" to be updated by CSA, Updates requested for Assumptions requested for next revision.  1-7kg &amp; 7-10kg stay as fueling catagories. New worksheet for "Validation Testing" with CSA HDTA Device added. Request for input.</t>
  </si>
  <si>
    <t>35b</t>
  </si>
  <si>
    <t>Parameters for Simulation of Fueling Process</t>
  </si>
  <si>
    <t>Units</t>
  </si>
  <si>
    <t>1kg-35MPa-TypeIII</t>
  </si>
  <si>
    <t>Comment</t>
  </si>
  <si>
    <t>1kg-70MPa-TypeIII</t>
  </si>
  <si>
    <t>6.3kg-70MPa-TypeIV</t>
  </si>
  <si>
    <t>10kg-70MPa-TypeIV</t>
  </si>
  <si>
    <t>1kg-70MPa-TypeIV</t>
  </si>
  <si>
    <t>Rainer Immel</t>
  </si>
  <si>
    <t>Manfred Greisel</t>
  </si>
  <si>
    <t>Storage capacity system</t>
  </si>
  <si>
    <t>Storage capacity vessel</t>
  </si>
  <si>
    <t>Number of vessels in system</t>
  </si>
  <si>
    <t>Vessel Geometry Specification</t>
  </si>
  <si>
    <t>Nominal working pressure (NWP)</t>
  </si>
  <si>
    <t>Compressed hydrogen gas density at NWP and 15°C</t>
  </si>
  <si>
    <t>g/l</t>
  </si>
  <si>
    <t>Required hydrogen storage capacity at NWP</t>
  </si>
  <si>
    <t>Required internal gas volume</t>
  </si>
  <si>
    <t>Target outer vessel diameter</t>
  </si>
  <si>
    <t>Used for Lookup Tables</t>
  </si>
  <si>
    <t>Vessel Dimensioning: Wenger "Tank-Geometry-Tool"</t>
  </si>
  <si>
    <t>Input</t>
  </si>
  <si>
    <t>External diameter (cylindrical section)</t>
  </si>
  <si>
    <t>Output</t>
  </si>
  <si>
    <t>Total internal length</t>
  </si>
  <si>
    <t>Internal diameter (cylindrical section)</t>
  </si>
  <si>
    <t>Wall thickness carbon wrapping (cylindrical section)</t>
  </si>
  <si>
    <t>Volume of carbon wrapping</t>
  </si>
  <si>
    <t>Volume of liner (without bosses)</t>
  </si>
  <si>
    <t>Internal gas volume</t>
  </si>
  <si>
    <t>Internal liner surface area</t>
  </si>
  <si>
    <t>External vessel surface area</t>
  </si>
  <si>
    <t>Vessel Parameterization GM/Opel Simulation Model</t>
  </si>
  <si>
    <t>Length of cylinder section: Lcyl</t>
  </si>
  <si>
    <t>Polar radius ratio of spheroid: Pint/Rint</t>
  </si>
  <si>
    <t>Liner thickness ratio dome/cylinder section: Uliner/Tliner</t>
  </si>
  <si>
    <t>Composite thickness ratio dome/cylinder section: Ucomp/Tcomp</t>
  </si>
  <si>
    <t>Internal gas volume: Vint (used for gas phase in simulation)</t>
  </si>
  <si>
    <t>Output = Derived geometric properties of vessel wall (cross check)</t>
  </si>
  <si>
    <t>Internal diameter: Dint</t>
  </si>
  <si>
    <t>External diameter: Dext</t>
  </si>
  <si>
    <t>Internal gas volume: Vint</t>
  </si>
  <si>
    <t>Liner volume (for liner mass calculation)</t>
  </si>
  <si>
    <t>Composite volume (for composite mass calculation)</t>
  </si>
  <si>
    <t>Liner mass: Mliner (= effective thermal mass in simulation)</t>
  </si>
  <si>
    <t>Composite mass: Mcomp (= effective thermal mass in simulation)</t>
  </si>
  <si>
    <t>Internal liner surface area: Aint</t>
  </si>
  <si>
    <t>External composite surface area: Aext</t>
  </si>
  <si>
    <t>Vessel Parameterization Daimler/Wenger Simulation Model</t>
  </si>
  <si>
    <t>Output = Derived geometric properties (cross check)</t>
  </si>
  <si>
    <t>Internal liner surface area: A0</t>
  </si>
  <si>
    <t>External composite shell surface area: A2</t>
  </si>
  <si>
    <t>Volume inside area A0 (=internal gas volume): V0</t>
  </si>
  <si>
    <t>Liner mass (= effective thermal mass in simulation)</t>
  </si>
  <si>
    <t>Composite mass (= effective thermal mass in simulation)</t>
  </si>
  <si>
    <t>Heat Transfer Gas-Solid</t>
  </si>
  <si>
    <t>Hydrogen-Liner Surface</t>
  </si>
  <si>
    <t>Heat transfer calculation method</t>
  </si>
  <si>
    <t>Maus</t>
  </si>
  <si>
    <t>Gas velocity distribution profile near surface</t>
  </si>
  <si>
    <t>35 MPa</t>
  </si>
  <si>
    <t>70 MPa</t>
  </si>
  <si>
    <t>Vessel inlet orifice diameter</t>
  </si>
  <si>
    <t>Characteristic length for Nusselt equations: Vessel length</t>
  </si>
  <si>
    <t>m</t>
  </si>
  <si>
    <t>Characteristic length for Nusselt equations: Vessel radius</t>
  </si>
  <si>
    <t>Ambient Air-Outer Shell Surface</t>
  </si>
  <si>
    <t>Pressure Drop in Fueling Line</t>
  </si>
  <si>
    <t>Pressure drop in fueling line at reference condition</t>
  </si>
  <si>
    <t>Reference Condition</t>
  </si>
  <si>
    <t>Gas pressure in tank system</t>
  </si>
  <si>
    <t>Fuel gas temperature at interface</t>
  </si>
  <si>
    <t>°C</t>
  </si>
  <si>
    <t>Mass flow rate</t>
  </si>
  <si>
    <t>Vessel Wall Material Properties</t>
  </si>
  <si>
    <t>Composite Wrapping</t>
  </si>
  <si>
    <t>composite</t>
  </si>
  <si>
    <t>Thermal conductivity</t>
  </si>
  <si>
    <t>W/m/K</t>
  </si>
  <si>
    <t>Specific heat capacity</t>
  </si>
  <si>
    <t>J/kg/K</t>
  </si>
  <si>
    <t>Liner</t>
  </si>
  <si>
    <t>aluminium</t>
  </si>
  <si>
    <t xml:space="preserve">Updated Parameter Table </t>
  </si>
  <si>
    <t>Add To Do List for May 20th meeting, add two tables from GM/Opel on Sensitivity Study, Worst Case Assumptions,Delete previous J2601 tables,</t>
  </si>
  <si>
    <t>Future</t>
  </si>
  <si>
    <t>Update modeling assumptions and define new worst cases for hot and cold soak</t>
  </si>
  <si>
    <t>Discuss new assumptions in Offsite modelers meeting and reach group consensus</t>
  </si>
  <si>
    <t>Generally applicable assumptions</t>
  </si>
  <si>
    <t xml:space="preserve">Lower capacity limit (e.g. 1-7 kg) must refer to system capacity, not single vessel! </t>
  </si>
  <si>
    <t>1kg</t>
  </si>
  <si>
    <t>2kg</t>
  </si>
  <si>
    <t>Actually 2x1kg was assumed in the old modeling</t>
  </si>
  <si>
    <t>Initial pressure tank</t>
  </si>
  <si>
    <t>2 MPA?</t>
  </si>
  <si>
    <t>no lower limit given at SAE!</t>
  </si>
  <si>
    <t>Pressure drop old: HSS / new: down stream reference location</t>
  </si>
  <si>
    <t>20 MPA</t>
  </si>
  <si>
    <t>max. entropy</t>
  </si>
  <si>
    <t>perform sensitivity study in range 0-40 MPa to see hottest final gas temperature</t>
  </si>
  <si>
    <t>Thermal losses in dispenser components downstream of reference location</t>
  </si>
  <si>
    <t>n/a</t>
  </si>
  <si>
    <t>tbd</t>
  </si>
  <si>
    <t>needs to be added to simulation model - Wenger to collect component properties</t>
  </si>
  <si>
    <t>Internal pipe diameter in dispenser at T- and p-sensor location</t>
  </si>
  <si>
    <t>prescribe to achieve reliable measurement?</t>
  </si>
  <si>
    <t>Hot Case - Step 1 (Pressure Ramp Rates)</t>
  </si>
  <si>
    <t>Size of large tank system - hot case because of low surface to volume ratio</t>
  </si>
  <si>
    <t>2 x 1 kg</t>
  </si>
  <si>
    <t>Which vessel is worse for hot case: 
1) 1kg with low mass flow through hot fueling line or 
2) 6.3kg with low surface:volume ratio?</t>
  </si>
  <si>
    <t>Liner thermal conductivity</t>
  </si>
  <si>
    <t>Liner specific heat capacity</t>
  </si>
  <si>
    <t>Composite thermal conductivity</t>
  </si>
  <si>
    <t>Composite specific heat capacity</t>
  </si>
  <si>
    <t>Constant heat transfer coefficient gas to liner</t>
  </si>
  <si>
    <t>Upper temperature limit of precooling window</t>
  </si>
  <si>
    <t>Duration permitted until fuel temperature at dispenser has entered temperature window</t>
  </si>
  <si>
    <t>Lower pressure limit of pressure corridor</t>
  </si>
  <si>
    <t>Cold Case - Step 2 (Target Pressures)</t>
  </si>
  <si>
    <t>perform sensitivity study in range 0-40 MPa to see lowest final gas pressure</t>
  </si>
  <si>
    <t>Lower temperature limit of precooling window</t>
  </si>
  <si>
    <t>Upper pressure limit of pressure corridor</t>
  </si>
  <si>
    <t>2kg if motorcycles are out of scope</t>
  </si>
  <si>
    <t>seperated pressure drop definitions for station and vehicle (20MPa)</t>
  </si>
  <si>
    <t>3x0,67kg (clear description what is intended)</t>
  </si>
  <si>
    <t>6) Effect on End Pressure with lower then 2MPa start pressure</t>
  </si>
  <si>
    <t xml:space="preserve">7) Hot Soak
</t>
  </si>
  <si>
    <t xml:space="preserve">8) Fallback Refueling
  </t>
  </si>
  <si>
    <r>
      <t xml:space="preserve">Reference Total Pressure Drop = 35MPa
Following the wording from SAE TIR 2601, Section 5.1.6 (changes are marked in red):
</t>
    </r>
    <r>
      <rPr>
        <i/>
        <sz val="11"/>
        <rFont val="Arial"/>
        <family val="2"/>
      </rPr>
      <t>"In developing this protocol, the maximum total pressure drop from receptacle to HSS was assumed to be less than 35 MPa under the following conditions: a vehicle tank pressure of 10 MPa, a fuel temperature of -15°C at the nozzle and a mass flow 1.5 times the average mass flow required to fill the entire storage capacity in 3 min (e.g., for a capacity of 5kg: mass flow = 5000 g/180s *1.5 =41.67 g/s)."</t>
    </r>
  </si>
  <si>
    <t>Analyze the impact ruduced starting pressure has on the final gas temperature required to not exceed 85C at Lookup Table prescribed HPRR.
As a result the final SOC will decrease as well. This study shall examine this reduction.
Simulation executed with all components soaked at ambient temperature and Pressure Drop = 30MPa.</t>
  </si>
  <si>
    <t>Tamb=20C</t>
  </si>
  <si>
    <t>Pini
[MPa]</t>
  </si>
  <si>
    <t>End T
[°C]</t>
  </si>
  <si>
    <t>End P
[MPa]</t>
  </si>
  <si>
    <t>End SOC</t>
  </si>
  <si>
    <t xml:space="preserve">Reducing the initial pressure in the tank by 1.5 MPa (from 2MPa to 0.5MPa) causes an reduction of the final SOC by 4.5%.
</t>
  </si>
  <si>
    <t>What APRR advantage would be had by reducing the target pressure (SOC)?
--&gt; Reducing the target SOC to 95% (90%) increases the HPRR with 9% (20%)
--&gt; Besides: Filling up to 87.5 MPa is a worst hot case assumption, a lower end pressure resulting from Step 2 cold case simulation impacts the fueling time positively (independent from HPRR). Therefore it might not be necessary to consider a lower target SOC already for Step 1 hot case simulation in purpose to decrease Non-Com fueling times.
--&gt; Even more, limiting the end pressure to 81.2 MPa (75.1 MPa) per definition has a SOC disadvantage for Communication fills.</t>
  </si>
  <si>
    <t xml:space="preserve">For 3 to the left, The concept is to wait until after the absolute temperature window for cooldown window has completed,  30 seconds,, and from that time on, do a running mass average, Σ(Ti* Δmi)/( Σ Δmi) where i is the time segment, presumably a second or some fraction of a second but always after the cooldown window is complete, Ti is the flowing temperature during the time segment and Δmi is the mass flow during the time segment. </t>
  </si>
  <si>
    <t>Update Sensitivity study to include the Toyota Proposal/ Honda Proposal on sensitivity</t>
  </si>
  <si>
    <t>M. Greisel/ J. Schneider</t>
  </si>
  <si>
    <t>Update to include results of Simulation for 5/6, background information on backpressure and feedback from Fuel Providers on mass averaged based approach for precooling</t>
  </si>
  <si>
    <t>T. Kondo / S. Mathison/ M. Greisel/ J. Cohen/ M. Ibsen/ J. Schneider</t>
  </si>
  <si>
    <r>
      <rPr>
        <b/>
        <sz val="10"/>
        <color rgb="FF00B050"/>
        <rFont val="Arial"/>
        <family val="2"/>
      </rPr>
      <t>Validation of Appendix Needed (data/ wording): Specify a means for -10C (with SIL sensors)To be used for J2601 at a minimum in Appendix,  however team to decide on application</t>
    </r>
    <r>
      <rPr>
        <b/>
        <sz val="10"/>
        <color indexed="53"/>
        <rFont val="Arial"/>
        <family val="2"/>
      </rPr>
      <t xml:space="preserve">.     </t>
    </r>
    <r>
      <rPr>
        <sz val="10"/>
        <rFont val="Arial"/>
        <family val="2"/>
      </rPr>
      <t xml:space="preserve">                           </t>
    </r>
    <r>
      <rPr>
        <b/>
        <sz val="11"/>
        <color indexed="17"/>
        <rFont val="Arial"/>
        <family val="2"/>
      </rPr>
      <t>Proposal that it could be conbined with APRR Improvement (limiting pressure) to give higher SOC .</t>
    </r>
  </si>
  <si>
    <r>
      <t xml:space="preserve">Three Options for specifying precooling temperature:                                                                              1) The absolute temperature window such as -33 to -40C
2) A mass averaged temperature over 30s 
</t>
    </r>
    <r>
      <rPr>
        <b/>
        <sz val="11"/>
        <color rgb="FF00B050"/>
        <rFont val="Arial"/>
        <family val="2"/>
      </rPr>
      <t>3) A mass averaged temperature (for simulation, start with highest mass averaged in precooling category for safety concerns) over the length of the fueling excluding the cool down period of 30s, where the absolute temperature window must be reached with -40C lower absolute Limit</t>
    </r>
    <r>
      <rPr>
        <b/>
        <sz val="11"/>
        <rFont val="Arial"/>
        <family val="2"/>
      </rPr>
      <t xml:space="preserve"> </t>
    </r>
    <r>
      <rPr>
        <sz val="11"/>
        <rFont val="Arial"/>
        <family val="2"/>
      </rPr>
      <t xml:space="preserve">
</t>
    </r>
  </si>
  <si>
    <t xml:space="preserve">3) A mass averaged temperature (for simulation, start with highest mass averaged in precooling category for safety concerns) over the length of the fueling excluding the cool down period of 30s, where the absolute temperature window must be reached with -40C lower absolute Limit </t>
  </si>
  <si>
    <t>Consensed on upper SOC with comm. 120%, We will use 95% SOC for non-comm table case and for ramp rate for both tables.  Do first tables with Daimler/Wenger Proposal and revisit.</t>
  </si>
  <si>
    <t>Not to affect first set of tables. Honda/Toyota to work in parallel on tables to further of effect on SOC</t>
  </si>
  <si>
    <r>
      <rPr>
        <b/>
        <sz val="12"/>
        <color rgb="FF00B050"/>
        <rFont val="Arial"/>
        <family val="2"/>
      </rPr>
      <t>Definition of Reference Pressure Drop&gt; Include definition and how it is measured.                                                                                                                                                                                                        --&gt; Maximum Pressure Drop needs to be stated in the Assumptions section to the J2601 document.  There needs to be information given to the industry, that if there is a higher pressure drop, than the values in the fueling table may not be able to be held</t>
    </r>
    <r>
      <rPr>
        <b/>
        <sz val="12"/>
        <color indexed="53"/>
        <rFont val="Arial"/>
        <family val="2"/>
      </rPr>
      <t>.</t>
    </r>
  </si>
  <si>
    <t>Team Decisions Need to Be Confirmed By Team on SAE J2601 Meeting on 2/19/2002</t>
  </si>
  <si>
    <t>10) Add defueling study  for second set of tables</t>
  </si>
  <si>
    <t>First Tables -40C as max defueling temperature, take fueling rate basis at 1.4 g/s for entire tank system which results in 0.35 g/s per 1kg type 3 tank. If temperatures approach below -40C, then reduce mass flow to not go below this temperature.</t>
  </si>
  <si>
    <t>HPRR
4kg</t>
  </si>
  <si>
    <t>HPRR
7kg</t>
  </si>
  <si>
    <t>Hot Pressure Ramp Rate, HPRR
(MPa/min)</t>
  </si>
  <si>
    <t>Step 2-2 (Cold Case 120% SOC): Lookup Table: 70MPa, -40 to -33°C, 4-7kg</t>
  </si>
  <si>
    <t>Lookup Table: 70MPa, -40 to -33°C, 4-7kg (included Step 2-1 SOC = 100%)</t>
  </si>
  <si>
    <t>Step 2-1 Information</t>
  </si>
  <si>
    <t>Step 2-3 (Hot Case 100% SOC, 4kg): Lookup Table: 70MPa, -40 to -33°C, 4-7kg</t>
  </si>
  <si>
    <t>Step 2-3 (Hot Case 100% SOC, 7kg): Lookup Table: 70MPa, -40 to -33°C, 4-7kg</t>
  </si>
  <si>
    <t>Hot
Pressure Ramp Rate, HPRR
(MPa/min)</t>
  </si>
  <si>
    <t>Step 3 Information (4kg)</t>
  </si>
  <si>
    <t>Step 3 Information (7kg)</t>
  </si>
  <si>
    <t>Lookup Table: 70MPa, -33 to -26°C, 4-7kg (included Step 2-1 SOC = 100%)</t>
  </si>
  <si>
    <t>Lookup Table: 70MPa, -40 to -33°C, 4-7kg (SOC = 100%)</t>
  </si>
  <si>
    <t>Lookup Table: 70MPa, -33 to -26°C, 4-7kg</t>
  </si>
  <si>
    <t>Lookup Table: 70MPa, -26 to -17,5°C, 4-7kg</t>
  </si>
  <si>
    <t>Step 2-2 (Cold Case 120% SOC): Lookup Table: 70MPa, -33 to -26°C, 4-7kg</t>
  </si>
  <si>
    <t>Step 2-3 (Hot Case 100% SOC, 4kg): Lookup Table: 70MPa, -33 to -26°C, 4-7kg</t>
  </si>
  <si>
    <t>Step 2-3 (Hot Case 100% SOC, 7kg): Lookup Table: 70MPa, -33 to -26°C, 4-7kg</t>
  </si>
  <si>
    <t>HPRR
10kg</t>
  </si>
  <si>
    <t>0,5 - 5 (no interpolation allowed)</t>
  </si>
  <si>
    <t>no Top-Off</t>
  </si>
  <si>
    <t>see Top-Off</t>
  </si>
  <si>
    <t>Step 2-2 (Cold Case 120% SOC): Lookup Table: 70MPa, -40 to -33°C, 7-10kg</t>
  </si>
  <si>
    <t>Step 2-2 (Cold Case 120% SOC): Lookup Table: 70MPa, -33 to -26°C, 7-10kg</t>
  </si>
  <si>
    <t>Step 2-3 (Hot Case 100% SOC, 7kg): Lookup Table: 70MPa, -40 to -33°C, 7-10kg</t>
  </si>
  <si>
    <t>Step 2-3 (Hot Case 100% SOC, 7kg): Lookup Table: 70MPa, -33 to -26°C, 7-10kg</t>
  </si>
  <si>
    <t>Step 2-3 (Hot Case 100% SOC, 10kg): Lookup Table: 70MPa, -33 to -26°C, 7-10kg</t>
  </si>
  <si>
    <t>Step 2-3 (Hot Case 100% SOC, 10kg): Lookup Table: 70MPa, -40 to -33°C, 7-10kg</t>
  </si>
  <si>
    <t>Step 2-2 (Cold Case 120% SOC): Lookup Table: 70MPa, -26 to -17,5°C, 7-10kg</t>
  </si>
  <si>
    <t>Step 2-3 (Hot Case 100% SOC, 7kg): Lookup Table: 70MPa, -26 to -17,5°C, 7-10kg</t>
  </si>
  <si>
    <t>Step 2-3 (Hot Case 100% SOC, 10kg): Lookup Table: 70MPa, -26 to -17,5°C, 7-10kg</t>
  </si>
  <si>
    <t>max. APRR
[MPa/min]
up to 7kg</t>
  </si>
  <si>
    <t>max. HPRR
[MPa/min]
up to 7kg</t>
  </si>
  <si>
    <t>Lookup Table: 70MPa, -40 to -33°C, 7-10kg  (included Step 2-1 SOC = 100%)</t>
  </si>
  <si>
    <t>Lookup Table: 70MPa, -33 to -26°C, 7-10kg  (included Step 2-1 SOC = 100%)</t>
  </si>
  <si>
    <t>Lookup Table: 70MPa, -26 to -17,5°C, 7-10kg  (included Step 2-1 SOC = 100%)</t>
  </si>
  <si>
    <t>Step 3 Information (10kg)</t>
  </si>
  <si>
    <t>Step 2-2 (Cold Case 120% SOC): Lookup Table: 70MPa, -26 to -17,5°C, 4-7kg</t>
  </si>
  <si>
    <t>Lookup Table: 70MPa, -26 to -17,5°C, 4-7kg (included Step 2-1 SOC = 100%)</t>
  </si>
  <si>
    <t>max. APRR
[MPa/min]
7-10kg</t>
  </si>
  <si>
    <t>max. HPRR
[MPa/min]
7-10kg</t>
  </si>
  <si>
    <t>Step 2-3 (Hot Case 100% SOC, 4kg): Lookup Table: 70MPa, -26 to -17,5°C, 4-7kg</t>
  </si>
  <si>
    <t>Step 2-3 (Hot Case 100% SOC, 7kg): Lookup Table: 70MPa, -26 to -17,5°C, 4-7kg</t>
  </si>
  <si>
    <t>Lookup Table: 70MPa, -40 to -33°C, 2-4kg (SOC = 100%)</t>
  </si>
  <si>
    <t>Lookup Table: 70MPa, -33 to -26°C, 2-4kg</t>
  </si>
  <si>
    <t>Lookup Table: 70MPa, -26 to -17,5°C, 2-4kg</t>
  </si>
  <si>
    <t>Step 2-2 (Cold Case 120% SOC): Lookup Table: 70MPa, -40 to -33°C, 2-4kg</t>
  </si>
  <si>
    <t>Step 2-2 (Cold Case 120% SOC): Lookup Table: 70MPa, -33 to -26°C, 2-4kg</t>
  </si>
  <si>
    <t>Step 2-2 (Cold Case 120% SOC): Lookup Table: 70MPa, -26 to -17,5°C, 2-4kg</t>
  </si>
  <si>
    <t>Step 2-3 (Hot Case 100% SOC, 2kg): Lookup Table: 70MPa, -26 to -17,5°C, 2-4kg</t>
  </si>
  <si>
    <t>Step 2-3 (Hot Case 100% SOC, 2kg): Lookup Table: 70MPa, -33 to -26°C, 2-4kg</t>
  </si>
  <si>
    <t>Step 2-3 (Hot Case 100% SOC, 2kg): Lookup Table: 70MPa, -40 to -33°C, 2-4kg</t>
  </si>
  <si>
    <t>Step 2-3 (Hot Case 100% SOC, 4kg): Lookup Table: 70MPa, -40 to -33°C, 2-4kg</t>
  </si>
  <si>
    <t>Step 2-3 (Hot Case 100% SOC, 4kg): Lookup Table: 70MPa, -33 to -26°C, 2-4kg</t>
  </si>
  <si>
    <t>Step 2-3 (Hot Case 100% SOC, 4kg): Lookup Table: 70MPa, -26 to -17,5°C, 2-4kg</t>
  </si>
  <si>
    <t>Lookup Table: 70MPa, -40 to -33°C, 2-4kg (included Step 2-1 SOC = 100%)</t>
  </si>
  <si>
    <t>Lookup Table: 70MPa, -33 to -26°C, 2-4kg (included Step 2-1 SOC = 100%)</t>
  </si>
  <si>
    <t>Lookup Table: 70MPa, -26 to -17,5°C, 2-4kg (included Step 2-1 SOC = 100%)</t>
  </si>
  <si>
    <t>Step 3 Information (2kg)</t>
  </si>
  <si>
    <t>HPRR
2kg</t>
  </si>
  <si>
    <t>&lt; 1</t>
  </si>
  <si>
    <t>99l
4 kg</t>
  </si>
  <si>
    <t>50 l 
2 kg</t>
  </si>
  <si>
    <t>99 l
4 kg</t>
  </si>
  <si>
    <t>&gt; 35</t>
  </si>
  <si>
    <t>Step 2-2 Information (Cold Case 120% SOC, 2-4kg)</t>
  </si>
  <si>
    <t>Step 2-3 Information (Hot Case 100% SOC, 2kg)</t>
  </si>
  <si>
    <t>Step 2-3 Information (Hot Case 100% SOC, 4kg)</t>
  </si>
  <si>
    <t>Step 2-2 / 2-3 Information</t>
  </si>
  <si>
    <t>Step 2-2 Information (Cold Case 120% SOC, 4-7kg)</t>
  </si>
  <si>
    <t>Step 2-3 Information (Hot Case 100% SOC, 7kg)</t>
  </si>
  <si>
    <t>Step 2-3 Information (Hot Case 100% SOC, 10kg)</t>
  </si>
  <si>
    <t>Step 2-2 Information (Cold Case 120% SOC, 7-10kg)</t>
  </si>
  <si>
    <t>HPRR
2.3kg</t>
  </si>
  <si>
    <t>HPRR
4.2kg</t>
  </si>
  <si>
    <t>99 l 
2.3kg</t>
  </si>
  <si>
    <t>174l
4.2kg</t>
  </si>
  <si>
    <t>max. HPRR
[MPa/min]
up to 4.2kg (174l)</t>
  </si>
  <si>
    <t>max. APRR
[MPa/min]
up to 4.2kg (174l)</t>
  </si>
  <si>
    <t>Step 2-3 (Hot Case 100% SOC, 2.3kg, 99 liter 70 MPa Type IV)</t>
  </si>
  <si>
    <t>Step 2-2 (Cold Case 120% SOC)</t>
  </si>
  <si>
    <t>Step 2-3 (Hot Case 100% SOC, 4.2kg, 174 liter 70 MPa Type IV)</t>
  </si>
  <si>
    <t>Step 2-3 Information (Hot Case 100% SOC, 2.3kg, 99 liter 70 MPa Type IV)</t>
  </si>
  <si>
    <t>Step 2-3 Information (Hot Case 100% SOC, 4.2kg, 174 liter 70 MPa Type IV)</t>
  </si>
  <si>
    <t>249l
7kg</t>
  </si>
  <si>
    <t>max. APRR
[MPa/min]
up to 7kg (249 liter)</t>
  </si>
  <si>
    <t>max. HPRR
[MPa/min]
up to 7kg (249 liter)</t>
  </si>
  <si>
    <t>62-66</t>
  </si>
  <si>
    <t>M.Greisel / Schneider</t>
  </si>
  <si>
    <t>living document during table development</t>
  </si>
  <si>
    <t>Final set of J2601 tables (without Top-Off-Fill); H70 2-4kg, 4-7kg, 7-10kg and H35 2.3-4.2kg, 4.2-7kg</t>
  </si>
  <si>
    <t>&lt;1</t>
  </si>
  <si>
    <t>Step 4-1 Top-Off-Fill-Information (Hot Case SOC = 100%)</t>
  </si>
  <si>
    <t>Step 4-3 Top-Off-Fill-Information (Cold Case SOC = 120%)</t>
  </si>
  <si>
    <t>~0.1</t>
  </si>
  <si>
    <t>70 Mpa, 4-7kg, T40, Non-Comm: end pressures for Tambient=0C (0.5 and 2MPa initial pressure) and Tambient=-10°C and -20°C (0.5 Mpa initial pressure) corrected</t>
  </si>
  <si>
    <t>Top-Off-Fill APRR and target pressure included for Comm, 70MPa, all categories</t>
  </si>
  <si>
    <t>Changed formatting in tables, changed Hot Soak Temperature (copy&amp;paste old values =&gt; no influence to the results, for calculation the correct temperatures were used)</t>
  </si>
  <si>
    <t>Cold Dispenser Tables (0°C)</t>
  </si>
  <si>
    <t>Cold Dispenser Tables (-10°C)</t>
  </si>
  <si>
    <r>
      <t>Cold Dispenser Tables (</t>
    </r>
    <r>
      <rPr>
        <b/>
        <u/>
        <sz val="18"/>
        <color theme="1"/>
        <rFont val="Arial"/>
        <family val="2"/>
      </rPr>
      <t>0°C</t>
    </r>
    <r>
      <rPr>
        <b/>
        <u/>
        <sz val="18"/>
        <rFont val="Arial"/>
        <family val="2"/>
      </rPr>
      <t>)</t>
    </r>
  </si>
  <si>
    <r>
      <t>Cold Dispenser Tables (-1</t>
    </r>
    <r>
      <rPr>
        <b/>
        <u/>
        <sz val="18"/>
        <color theme="1"/>
        <rFont val="Arial"/>
        <family val="2"/>
      </rPr>
      <t>0°C</t>
    </r>
    <r>
      <rPr>
        <b/>
        <u/>
        <sz val="18"/>
        <rFont val="Arial"/>
        <family val="2"/>
      </rPr>
      <t>)</t>
    </r>
  </si>
  <si>
    <t>Changed Table Names and Color and added Cold Dispenser Tables</t>
  </si>
  <si>
    <t>0,5 W/m/K</t>
  </si>
  <si>
    <t>2100 J/kg/K</t>
  </si>
  <si>
    <t>1120 J/kg/K</t>
  </si>
  <si>
    <t>164 W/m/K</t>
  </si>
  <si>
    <t>1106 J/kg/K</t>
  </si>
  <si>
    <t>0,74 W/m/K</t>
  </si>
  <si>
    <t>for validation of the Powertech test data</t>
  </si>
  <si>
    <t>2kg-70MPa-TypeIV(HDPE)</t>
  </si>
  <si>
    <t>10kg-70MPa-TypeIV(HDPE)</t>
  </si>
  <si>
    <t>99 liter to 174 liter</t>
  </si>
  <si>
    <t>174 liter to 249 liter</t>
  </si>
  <si>
    <t>50 liter to 99 liter</t>
  </si>
  <si>
    <t>0,5 MPa</t>
  </si>
  <si>
    <t>Later Team Agreement &amp; used in simulation</t>
  </si>
  <si>
    <t>35 MPa for entire assembly (15 MPa Dispenser + 20MPa Vehicle)</t>
  </si>
  <si>
    <t>17MPa for entire assembly (15MPa Dispenser + 2MPa  Vehicle)</t>
  </si>
  <si>
    <t>Lookup Table: 35MPa, -33 to -26°C, 2.4-4.2kg (included Step 2-1 SOC = 100%)</t>
  </si>
  <si>
    <t>Lookup Table: 35MPa, -26 to -17,5°C, 2.4-4.2kg (included Step 2-1 SOC = 100%)</t>
  </si>
  <si>
    <t>Lookup Table: 35MPa, -40 to -33°C, 2.4-4.2kg (included Step 2-1 SOC = 100%)</t>
  </si>
  <si>
    <t>Lookup Table: 35MPa, -33 to -26°C, 2.4-4.2kg (SOC = 100%)</t>
  </si>
  <si>
    <t>Lookup Table: 35MPa, -26 to -17,5°C, 2.4-4.2kg (SOC = 100%)</t>
  </si>
  <si>
    <t>Lookup Table: 35MPa, -40 to -33°C, 2.4-4.2kg (SOC = 100%)</t>
  </si>
  <si>
    <t>Step 2-2 Information (Cold Case 120% SOC, 2.4-4.2kg)</t>
  </si>
  <si>
    <t>Lookup Table: 35MPa, -33 to -26°C, 4.2-6.0kg (included Step 2-1 SOC = 100%)</t>
  </si>
  <si>
    <t>Lookup Table: 35MPa, -26 to -17,5°C, 4.2-6.0kg (included Step 2-1 SOC = 100%)</t>
  </si>
  <si>
    <t>Lookup Table: 35MPa, -40 to -33°C, 4.2-6.0kg (included Step 2-1 SOC = 100%)</t>
  </si>
  <si>
    <t>Lookup Table: 35MPa, -26 to -17,5°C, 4.2-6.0kg</t>
  </si>
  <si>
    <t>Step 2-2 (Cold Case 120% SOC): Lookup Table: 35MPa, -26 to -17,5°C, 4.2-6.0kg</t>
  </si>
  <si>
    <t>Lookup Table: 35MPa, -40 to -33°C, 4.2-6.0kg (SOC = 100%)</t>
  </si>
  <si>
    <t>Step 2-2 (Cold Case 120% SOC): Lookup Table: 35MPa, -40 to -33°C, 4.2-6.0kg</t>
  </si>
  <si>
    <t>Step 2-2 Information (Cold Case 120% SOC, 4.2-6.0kg)</t>
  </si>
  <si>
    <t>Lookup Table: 35MPa, -33 to -26°C, 4.2-6.0kg</t>
  </si>
  <si>
    <t>Step 2-2 (Cold Case 120% SOC): Lookup Table: 35MPa, -33 to -26°C, 4.2-6.0kg</t>
  </si>
  <si>
    <t>M. Greisel / Wenger Eng.</t>
  </si>
  <si>
    <t>M. Gebhard / Wenger Eng.</t>
  </si>
  <si>
    <t>Hot Case: 2kg/ 4kg 70MPa TypeIV (49.7 / 99.4 L)
Cold Case: 1kg 70MPa TypeIII (24.9 L)</t>
  </si>
  <si>
    <t>Hot Case: 4kg/ 7kg 70MPa TypeIV (99.4 / 174.0 L)
Cold Case: 1kg 70MPa TypeIII (24.9 L)</t>
  </si>
  <si>
    <t>Hot Case: 7kg/ 10kg 70MPa TypeIV (174.0 / 248.6 L)
Cold Case: 1kg 70MPa TypeIII (25L)</t>
  </si>
  <si>
    <t>Hot Case: 2.4/ 4.2kg 70MPa TypeIV (99.4 / 174.0 L)
Cold Case: 1kg 35MPa Type III (41.6 L)</t>
  </si>
  <si>
    <t>Hot Case: 4.2/ 6.0kg 70MPa TypeIV (174.0 / 248.6 L)
Cold Case: 1kg 35MPa Type III (41.6 L)</t>
  </si>
  <si>
    <t>Ramp Rates</t>
  </si>
  <si>
    <t>Station Dispenser</t>
  </si>
  <si>
    <t>determined by Step 1 simulations</t>
  </si>
  <si>
    <t>Top-Off</t>
  </si>
  <si>
    <t>only for Comm-tables</t>
  </si>
  <si>
    <t>not available</t>
  </si>
  <si>
    <t>Overview Fueling Tables</t>
  </si>
  <si>
    <t>Cold Dispenser</t>
  </si>
  <si>
    <t>available</t>
  </si>
  <si>
    <t>Tables on Excel Sheet</t>
  </si>
  <si>
    <t>Non-Comm: 70MPa, 2-4kg (non-comm)</t>
  </si>
  <si>
    <t>Comm: 70MPa, 2-4kg (comm)</t>
  </si>
  <si>
    <t>Non-Comm: 70MPa, 4-7kg (non-comm)</t>
  </si>
  <si>
    <t>Comm: 70MPa, 4-7kg (comm)</t>
  </si>
  <si>
    <t>Non-Comm: 70MPa, 7-10kg (non-comm)</t>
  </si>
  <si>
    <t>Comm: 70MPa, 7-10kg (comm)</t>
  </si>
  <si>
    <t>Non-Comm: 35MPa, 2.4-4.2kg (non-comm)</t>
  </si>
  <si>
    <t>Comm: 35MPa, 2.4-4.2kg (comm)</t>
  </si>
  <si>
    <t>Non-Comm: 35MPa, 4.2-6.0kg (non-comm)</t>
  </si>
  <si>
    <t>Comm: 35MPa, 4.2-6.0kg (comm)</t>
  </si>
  <si>
    <t>insertion of flow diagrams in "assumptions"</t>
  </si>
  <si>
    <t>APRR calculated from HPRR
APRR=HPRR*(1-(DELTAP_UP+DELTAP_LOW)/(87.5 MPa-2)
-&gt; APRR = 0.888 * HPRR</t>
  </si>
  <si>
    <t>apply leak check pause all 25MPa for
first leak check: 10s
second: 20s
third: 30s</t>
  </si>
  <si>
    <t>NFPA 52 requires intermediate leak checks for US stations
--&gt; stop massflow during leak check time</t>
  </si>
  <si>
    <t>Fixed Parameters = Known to Fueling Station</t>
  </si>
  <si>
    <t xml:space="preserve">pressure drop in fueling line from dispenser inlet to tank at reference condition; definition of reference condition: for a given tank pressure PTANK=10MPa and a given fuel temperature TFUEL=-15°C at the dispenser inlet with an infinite diameter at interface, the mass flow rate must equal 1.5 times the tank system's total mass divided by three minutes fueling duration; the pressure at the interface is then PTANK + PDROP
</t>
  </si>
  <si>
    <t>smallest pressure drop conceivable
for station and vehicle equipment:
PDROP = 15 MPa + 2 MPa = 17 MPa</t>
  </si>
  <si>
    <t>Largest pressure drop allowed
for station and vehicle equipment:
PDROP = 15 MPa + 20 MPa = 35 MPa</t>
  </si>
  <si>
    <t>Vessel cold soak profile according to the driving history derived from Step 0  defueling results. Step 0 started with cold soak conditions following the soak figure on "Work Summary"
Station and vehicle piping components are soaked at ambient temperature: TSOAK=TAMB</t>
  </si>
  <si>
    <t>Vessel hot soak according to hot soak conditions following the soak figure on "Work Summary"
Station and vehicle piping components are soaked at ambient temperature: TSOAK=TAMB</t>
  </si>
  <si>
    <t xml:space="preserve">fueling history (= interrupted fueling at same dispenser)
* same fueling speed (=ramp rate) at a certain ambient temperature for both dispenser types H35 and H70
* fueling speed (=ramp rate) is independent from initial pressure (PINI)
</t>
  </si>
  <si>
    <t>Driving history (= vehicle driving)
* tank is soaked at maximum density DMAX and then depleted until PINI is reached
* reduce extraction rate if gas temperature reaches lower operation limit TMIN</t>
  </si>
  <si>
    <t>1. If ambient TAMB is warmer than cold fill TCFSIM:  use cold fill temperature at dispenser inlet from beginning, there is no ramp
2. If ambient TAMB is colder than cold fill TCFSIM: use ambient temperature as initial dispenser inlet temperature and ramp up to inlet precooling temperature within 30 seconds</t>
  </si>
  <si>
    <t>1. If ambient TAMB is warmer than cold fill TCFSIM: use ambient temperature as initial dispenser inlet temperature and ramp down inlet precooling temperature within 30 seconds
2. If ambient TAMB is colder than cold fill TCFSIM: use cold fill temperature at dispenser inlet from beginning, there is no ramp</t>
  </si>
  <si>
    <t>use the largest specified diameter (=infinite)</t>
  </si>
  <si>
    <t>use the smallest specified diameter (=5 mm)</t>
  </si>
  <si>
    <t xml:space="preserve">Type III tank with Aluminum liner
* many identical small vessels (Mulitvessel tank system)
* thin wall
* large ratio surface to volume
H35: 1kg 35MPa Type III (41.6 L)
H70: 1kg 70MPa TypeIII (24.9 L)
</t>
  </si>
  <si>
    <t>Type IV tank with plastic liner
* single large vessel
* thick wall
* small ratio surface to volume
H35:
*  2.4-4.2kg 70MPa TypeIV (99.4 / 174.0 L)
*  4.2-6.0kg 70MPa TypeIV (174.0 / 248.6 L)
H70:
* 2-4kg 70MPa TypeIV (49.7 / 99.4 L)
* 4-7kg 70MPa TypeIV (99.4 / 174.0 L)
* 7-10kg 70MPa TypeIV (174.0 / 248.6 L)</t>
  </si>
  <si>
    <t>H35: 43.8 MPa
H70: 87.5 MPa</t>
  </si>
  <si>
    <t>Lowest allowable Tank Temperature for material and gas: -40C gas and material. Feedback Requested by June 5th. Applicable for defueling simulations (Step 0)</t>
  </si>
  <si>
    <t>Default: 2 MPa
* for Top-off-qualified operation points: 5 MPa</t>
  </si>
  <si>
    <t>H35: 24.0 g/l
H70: 40.2 g/l</t>
  </si>
  <si>
    <t>SOC = actual density / DMAX</t>
  </si>
  <si>
    <t>DURA = (PMAX-PINI) / PRAMP</t>
  </si>
  <si>
    <t>4.2 to 6kg</t>
  </si>
  <si>
    <t>2.4 to 4.2kg</t>
  </si>
  <si>
    <t>Cold Fill temperature range (Tolerances)</t>
  </si>
  <si>
    <t>73b</t>
  </si>
  <si>
    <t>Updated Spreadsheet by deleting obsolete tabs: Timeline, Old Sensitivity List,etc.</t>
  </si>
  <si>
    <t>H70-T40
2-4kg comm</t>
  </si>
  <si>
    <t>H70-T40
2-4kg non-comm</t>
  </si>
  <si>
    <t>H70-T30
2-4kg non-comm</t>
  </si>
  <si>
    <t>Average Pressure Ramp Rate, APRR
[MPa/min]</t>
  </si>
  <si>
    <t>Target Pressure Ptarget [MPa]</t>
  </si>
  <si>
    <t>Target Pressure Top-Off [MPa]</t>
  </si>
  <si>
    <t>Top-Off-APRR [MPa/min]</t>
  </si>
  <si>
    <r>
      <t>Ambient Temperature, T</t>
    </r>
    <r>
      <rPr>
        <b/>
        <vertAlign val="subscript"/>
        <sz val="12"/>
        <color indexed="8"/>
        <rFont val="Arial"/>
        <family val="2"/>
      </rPr>
      <t>amb</t>
    </r>
    <r>
      <rPr>
        <b/>
        <sz val="12"/>
        <color indexed="8"/>
        <rFont val="Arial"/>
        <family val="2"/>
      </rPr>
      <t xml:space="preserve"> [°C]</t>
    </r>
  </si>
  <si>
    <r>
      <t>Initial Tank Pressure, P</t>
    </r>
    <r>
      <rPr>
        <b/>
        <vertAlign val="subscript"/>
        <sz val="10"/>
        <color indexed="8"/>
        <rFont val="Arial"/>
        <family val="2"/>
      </rPr>
      <t>0</t>
    </r>
    <r>
      <rPr>
        <b/>
        <sz val="10"/>
        <color indexed="8"/>
        <rFont val="Arial"/>
        <family val="2"/>
      </rPr>
      <t xml:space="preserve">  [MPa]</t>
    </r>
  </si>
  <si>
    <t>H70-T30
2-4kg comm</t>
  </si>
  <si>
    <t>H70-T40
2-4kg comm
CD0</t>
  </si>
  <si>
    <t>Ramp Rate
[MPa/min]</t>
  </si>
  <si>
    <t>H70-T20
2-4kg
comm</t>
  </si>
  <si>
    <t>H70-T30
2-4kg comm
CD0</t>
  </si>
  <si>
    <t>H70-T40
2-4kg comm
CD-10</t>
  </si>
  <si>
    <t>H70-T30
2-4kg comm
CD-10</t>
  </si>
  <si>
    <r>
      <t xml:space="preserve">Cold Case Final State of Charge, SOC
</t>
    </r>
    <r>
      <rPr>
        <b/>
        <sz val="10"/>
        <color indexed="8"/>
        <rFont val="Arial"/>
        <family val="2"/>
      </rPr>
      <t>(Cold Soak - History: Driving from initially full)</t>
    </r>
  </si>
  <si>
    <t>H70-T40
4-7kg comm</t>
  </si>
  <si>
    <t>H70-T30
4-7kg comm</t>
  </si>
  <si>
    <t>H70-T20
4-7kg comm</t>
  </si>
  <si>
    <t>H70-T40
4-7kg comm
CD0</t>
  </si>
  <si>
    <t>H70-T30
4-7kg comm
CD0</t>
  </si>
  <si>
    <t>H70-T40
4-7kg comm
CD-10</t>
  </si>
  <si>
    <t>H70-T30
4-7kg comm
CD-10</t>
  </si>
  <si>
    <t>Temperature
[°C]</t>
  </si>
  <si>
    <t>Peak Flow
[g/s]</t>
  </si>
  <si>
    <t xml:space="preserve">Ramp Rate
[MPa/min]
</t>
  </si>
  <si>
    <r>
      <t xml:space="preserve">Cold Case Final Gas Temperature [°C]
</t>
    </r>
    <r>
      <rPr>
        <b/>
        <sz val="10"/>
        <color indexed="8"/>
        <rFont val="Arial"/>
        <family val="2"/>
      </rPr>
      <t>(Cold Soak - History: Driving from initially full)</t>
    </r>
  </si>
  <si>
    <r>
      <t xml:space="preserve">Hot Case Final Gas Temperature [°C]
</t>
    </r>
    <r>
      <rPr>
        <b/>
        <sz val="10"/>
        <color indexed="8"/>
        <rFont val="Arial"/>
        <family val="2"/>
      </rPr>
      <t>(Hot Soak - No History)</t>
    </r>
  </si>
  <si>
    <t>Hot
Pressure Ramp Rate, HPRR
[MPa/min]</t>
  </si>
  <si>
    <t>H70-T40
7-10kg comm</t>
  </si>
  <si>
    <t>H70-T30
7-10kg comm</t>
  </si>
  <si>
    <t>H70-T20
7-10kg comm</t>
  </si>
  <si>
    <t>H70-T40
7-10kg comm
CD0</t>
  </si>
  <si>
    <t>H70-T30
7-10kg comm
CD0</t>
  </si>
  <si>
    <t>H70-T40
7-10kg comm
CD-10</t>
  </si>
  <si>
    <t>H70-T30
7-10kg comm
CD-10</t>
  </si>
  <si>
    <t>H35-T40
2.4-4.2kg comm</t>
  </si>
  <si>
    <t>H35-T30
2.4-4.2kg comm</t>
  </si>
  <si>
    <t>H35-T20
2.4-4.2kg comm</t>
  </si>
  <si>
    <t>H35-T40
4.2-6.0kg comm</t>
  </si>
  <si>
    <t>H35-T30
4.2-6.0kg comm</t>
  </si>
  <si>
    <t>H35-T20
4.2-6.0kg comm</t>
  </si>
  <si>
    <r>
      <t>Target Pressure,  P</t>
    </r>
    <r>
      <rPr>
        <b/>
        <vertAlign val="subscript"/>
        <sz val="12"/>
        <color indexed="8"/>
        <rFont val="Arial"/>
        <family val="2"/>
      </rPr>
      <t>target</t>
    </r>
    <r>
      <rPr>
        <b/>
        <sz val="12"/>
        <color indexed="8"/>
        <rFont val="Arial"/>
        <family val="2"/>
      </rPr>
      <t xml:space="preserve">  [MPa]</t>
    </r>
  </si>
  <si>
    <t>Refueling Time 
[min/85.5MPa]</t>
  </si>
  <si>
    <t>H35-T40
2.4-4.2kg non-comm</t>
  </si>
  <si>
    <t>H35-T40
4.2-6.0kg non-comm</t>
  </si>
  <si>
    <t>H35-T30
4.2-6.0kg non-comm</t>
  </si>
  <si>
    <t>H35-T20
4.2-6.0kg non-comm</t>
  </si>
  <si>
    <t>Refueling Time 
Starting at 2 Mpa initial pressure [min]</t>
  </si>
  <si>
    <r>
      <t>Target Pressure,  P</t>
    </r>
    <r>
      <rPr>
        <b/>
        <vertAlign val="subscript"/>
        <sz val="12"/>
        <color indexed="8"/>
        <rFont val="Arial"/>
        <family val="2"/>
      </rPr>
      <t>target</t>
    </r>
    <r>
      <rPr>
        <b/>
        <sz val="12"/>
        <color indexed="8"/>
        <rFont val="Arial"/>
        <family val="2"/>
      </rPr>
      <t xml:space="preserve"> [MPa]</t>
    </r>
  </si>
  <si>
    <t>H70-T20
2-4kg non-comm</t>
  </si>
  <si>
    <t>H70-T40
2-4kg non-comm
CD0</t>
  </si>
  <si>
    <t>H70-T30
2-4kg non-comm
CD0</t>
  </si>
  <si>
    <t>H70-T40
2-4kg non-comm
CD-10</t>
  </si>
  <si>
    <t>H70-T30
2-4kg non-comm
CD-10</t>
  </si>
  <si>
    <t>H70-T40
4-7kg non-comm</t>
  </si>
  <si>
    <t>H70-T30
4-7kg non-comm</t>
  </si>
  <si>
    <t>H70-T20
4-7kg non-comm</t>
  </si>
  <si>
    <t>H70-T40
4-7kg non-comm
CD0</t>
  </si>
  <si>
    <t>H70-T30
4-7kg non-comm
CD0</t>
  </si>
  <si>
    <t>H70-T40
4-7kg non-comm
CD-10</t>
  </si>
  <si>
    <t>H70-T30
4-7kg non-comm
CD-10</t>
  </si>
  <si>
    <t>H70-T40
7-10kg non-comm</t>
  </si>
  <si>
    <t>H70-T30
7-10kg non-comm</t>
  </si>
  <si>
    <t>H70-T20
7-10kg non-comm</t>
  </si>
  <si>
    <t>H70-T40
7-10kg non-comm
CD0</t>
  </si>
  <si>
    <t>H70-T30
7-10kg non-comm
CD0</t>
  </si>
  <si>
    <t>H70-T40
7-10kg non-comm
CD-10</t>
  </si>
  <si>
    <t>H70-T30
7-10kg non-comm
CD-10</t>
  </si>
  <si>
    <t>H35-T30
2.4-4.2kg non-comm</t>
  </si>
  <si>
    <t>H35-T20
2.4-4.2kg non-comm</t>
  </si>
  <si>
    <t>Final Gas Temperature [°C]</t>
  </si>
  <si>
    <t>Final State of Charge, SOC</t>
  </si>
  <si>
    <t>Hot Case Final State of Charge, SOC</t>
  </si>
  <si>
    <t>Refueling Time 
Starting at 2 MPa initial pressure [min]</t>
  </si>
  <si>
    <t>Step 3 Information (2.3kg, 99 liter 70 MPa Type IV)</t>
  </si>
  <si>
    <t>Step 3 Information (4.2kg, 174 liter 70 MPa Type IV)</t>
  </si>
  <si>
    <t>Step 3 Information (7kg, 249liter 70 MPa Type IV)</t>
  </si>
  <si>
    <t>Step 3 Information (4kg, 174 liter 70 MPa Type IV)</t>
  </si>
  <si>
    <t>Step 3 Information (7kg, 249 liter 70 MPa Type IV)</t>
  </si>
  <si>
    <t>Step 2-3 (Hot Case 100% SOC, 7kg, 249liter 70 MPa Type IV)</t>
  </si>
  <si>
    <t>Step 2-3 Information (Hot Case 100% SOC, 7kg, 249 liter 70 MPa Type IV)</t>
  </si>
  <si>
    <t>Correction of H35 kg-numbers in table header (editorial); Reformatting of "work summary"; Update of "Assumptions"</t>
  </si>
  <si>
    <r>
      <t>Update of the layout and names of the tables to ensure that each standalone table has all necessary information to not mix it up with another table/category. For example "H70 T40 2-4kg comm". Example for the heading: "Fueling Target Pressure, P</t>
    </r>
    <r>
      <rPr>
        <vertAlign val="subscript"/>
        <sz val="10"/>
        <rFont val="Arial"/>
        <family val="2"/>
      </rPr>
      <t>target</t>
    </r>
    <r>
      <rPr>
        <sz val="10"/>
        <rFont val="Arial"/>
        <family val="2"/>
      </rPr>
      <t xml:space="preserve"> (MPa)" was changed to "Target Pressure, P</t>
    </r>
    <r>
      <rPr>
        <vertAlign val="subscript"/>
        <sz val="10"/>
        <rFont val="Arial"/>
        <family val="2"/>
      </rPr>
      <t>target</t>
    </r>
    <r>
      <rPr>
        <sz val="10"/>
        <rFont val="Arial"/>
        <family val="2"/>
      </rPr>
      <t xml:space="preserve"> [MPa]". Changed unit brackets from round brackets to squared brackets.</t>
    </r>
  </si>
  <si>
    <t>not calc.</t>
  </si>
  <si>
    <t>no calc.</t>
  </si>
  <si>
    <t>not calc,</t>
  </si>
  <si>
    <t>Added additional values for 70 MPa comm tables (column 60 MPa and 70 MPa), former "no fueling"</t>
  </si>
  <si>
    <r>
      <t>Target Pressure,  P</t>
    </r>
    <r>
      <rPr>
        <b/>
        <vertAlign val="subscript"/>
        <sz val="12"/>
        <rFont val="Arial"/>
        <family val="2"/>
      </rPr>
      <t xml:space="preserve">target </t>
    </r>
    <r>
      <rPr>
        <b/>
        <sz val="12"/>
        <rFont val="Arial"/>
        <family val="2"/>
      </rPr>
      <t xml:space="preserve"> [MPa]</t>
    </r>
  </si>
  <si>
    <r>
      <t xml:space="preserve">Cold Case Final State of Charge, SOC
</t>
    </r>
    <r>
      <rPr>
        <b/>
        <sz val="10"/>
        <rFont val="Arial"/>
        <family val="2"/>
      </rPr>
      <t>(Cold Soak - History: Driving from initially full)</t>
    </r>
  </si>
  <si>
    <r>
      <t xml:space="preserve">Hot Case Final State of Charge, SOC
</t>
    </r>
    <r>
      <rPr>
        <b/>
        <sz val="10"/>
        <rFont val="Arial"/>
        <family val="2"/>
      </rPr>
      <t>(Hot Soak - No History)</t>
    </r>
  </si>
  <si>
    <r>
      <t xml:space="preserve">Cold Case Final Gas Temperature [°C]
</t>
    </r>
    <r>
      <rPr>
        <b/>
        <sz val="10"/>
        <rFont val="Arial"/>
        <family val="2"/>
      </rPr>
      <t>(Cold Soak - History: Driving from initially full)</t>
    </r>
  </si>
  <si>
    <r>
      <t xml:space="preserve">Hot Case Final Gas Temperature [°C]
</t>
    </r>
    <r>
      <rPr>
        <b/>
        <sz val="10"/>
        <rFont val="Arial"/>
        <family val="2"/>
      </rPr>
      <t>(Hot Soak - No History)</t>
    </r>
  </si>
  <si>
    <r>
      <t>Fueling Target
Pressure, 
P</t>
    </r>
    <r>
      <rPr>
        <b/>
        <vertAlign val="subscript"/>
        <sz val="12"/>
        <rFont val="Arial"/>
        <family val="2"/>
      </rPr>
      <t>target</t>
    </r>
    <r>
      <rPr>
        <b/>
        <sz val="12"/>
        <rFont val="Arial"/>
        <family val="2"/>
      </rPr>
      <t xml:space="preserve"> [MPa]</t>
    </r>
  </si>
  <si>
    <r>
      <t>Initial Tank Pressure, P</t>
    </r>
    <r>
      <rPr>
        <b/>
        <vertAlign val="subscript"/>
        <sz val="10"/>
        <rFont val="Arial"/>
        <family val="2"/>
      </rPr>
      <t>0</t>
    </r>
    <r>
      <rPr>
        <b/>
        <sz val="10"/>
        <rFont val="Arial"/>
        <family val="2"/>
      </rPr>
      <t xml:space="preserve">  [MPa]</t>
    </r>
  </si>
  <si>
    <r>
      <t>Initial Tank Pressure P</t>
    </r>
    <r>
      <rPr>
        <b/>
        <vertAlign val="subscript"/>
        <sz val="10"/>
        <rFont val="Arial"/>
        <family val="2"/>
      </rPr>
      <t>0</t>
    </r>
    <r>
      <rPr>
        <b/>
        <sz val="10"/>
        <rFont val="Arial"/>
        <family val="2"/>
      </rPr>
      <t xml:space="preserve">  [MPa]</t>
    </r>
  </si>
  <si>
    <r>
      <t>Ambient Temperature, T</t>
    </r>
    <r>
      <rPr>
        <b/>
        <vertAlign val="subscript"/>
        <sz val="12"/>
        <rFont val="Arial"/>
        <family val="2"/>
      </rPr>
      <t>amb</t>
    </r>
    <r>
      <rPr>
        <b/>
        <sz val="12"/>
        <rFont val="Arial"/>
        <family val="2"/>
      </rPr>
      <t xml:space="preserve"> [°C]</t>
    </r>
  </si>
  <si>
    <r>
      <t>Fueling Target
Pressure, 
P</t>
    </r>
    <r>
      <rPr>
        <b/>
        <vertAlign val="subscript"/>
        <sz val="12"/>
        <rFont val="Arial"/>
        <family val="2"/>
      </rPr>
      <t>target</t>
    </r>
    <r>
      <rPr>
        <b/>
        <sz val="12"/>
        <rFont val="Arial"/>
        <family val="2"/>
      </rPr>
      <t xml:space="preserve"> (MPa)</t>
    </r>
  </si>
  <si>
    <r>
      <t>Initial Tank Pressure, P</t>
    </r>
    <r>
      <rPr>
        <b/>
        <vertAlign val="subscript"/>
        <sz val="10"/>
        <rFont val="Arial"/>
        <family val="2"/>
      </rPr>
      <t>0</t>
    </r>
    <r>
      <rPr>
        <b/>
        <sz val="10"/>
        <rFont val="Arial"/>
        <family val="2"/>
      </rPr>
      <t xml:space="preserve">  [Mpa]</t>
    </r>
  </si>
  <si>
    <r>
      <t>Target Pressure,  P</t>
    </r>
    <r>
      <rPr>
        <b/>
        <vertAlign val="subscript"/>
        <sz val="10"/>
        <rFont val="Arial"/>
        <family val="2"/>
      </rPr>
      <t xml:space="preserve">target </t>
    </r>
    <r>
      <rPr>
        <b/>
        <sz val="12"/>
        <rFont val="Arial"/>
        <family val="2"/>
      </rPr>
      <t xml:space="preserve"> [MPa]</t>
    </r>
  </si>
  <si>
    <r>
      <t>Initial Tank Pressure
P</t>
    </r>
    <r>
      <rPr>
        <b/>
        <vertAlign val="subscript"/>
        <sz val="10"/>
        <rFont val="Arial"/>
        <family val="2"/>
      </rPr>
      <t>0</t>
    </r>
    <r>
      <rPr>
        <b/>
        <sz val="10"/>
        <rFont val="Arial"/>
        <family val="2"/>
      </rPr>
      <t xml:space="preserve">  [MPa]</t>
    </r>
  </si>
  <si>
    <r>
      <t>Ambient Temperature, T</t>
    </r>
    <r>
      <rPr>
        <b/>
        <vertAlign val="subscript"/>
        <sz val="12"/>
        <rFont val="Arial"/>
        <family val="2"/>
      </rPr>
      <t>amb</t>
    </r>
    <r>
      <rPr>
        <b/>
        <sz val="12"/>
        <rFont val="Arial"/>
        <family val="2"/>
      </rPr>
      <t>[°C]</t>
    </r>
  </si>
  <si>
    <r>
      <t>Target Pressure,  P</t>
    </r>
    <r>
      <rPr>
        <b/>
        <vertAlign val="subscript"/>
        <sz val="10"/>
        <rFont val="Arial"/>
        <family val="2"/>
      </rPr>
      <t xml:space="preserve">target </t>
    </r>
    <r>
      <rPr>
        <b/>
        <sz val="10"/>
        <rFont val="Arial"/>
        <family val="2"/>
      </rPr>
      <t xml:space="preserve"> </t>
    </r>
    <r>
      <rPr>
        <b/>
        <sz val="12"/>
        <rFont val="Arial"/>
        <family val="2"/>
      </rPr>
      <t>[MPa]</t>
    </r>
  </si>
  <si>
    <r>
      <t>Target Pressure,  P</t>
    </r>
    <r>
      <rPr>
        <b/>
        <vertAlign val="subscript"/>
        <sz val="10"/>
        <rFont val="Arial"/>
        <family val="2"/>
      </rPr>
      <t xml:space="preserve">target </t>
    </r>
    <r>
      <rPr>
        <b/>
        <sz val="10"/>
        <rFont val="Arial"/>
        <family val="2"/>
      </rPr>
      <t xml:space="preserve"> [MPa]</t>
    </r>
  </si>
  <si>
    <t>Greisel, Gebhard / Wenger Engineering</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</si>
</sst>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
    <numFmt numFmtId="165" formatCode="0.000"/>
    <numFmt numFmtId="166" formatCode="0.0000"/>
    <numFmt numFmtId="167" formatCode="0.000000"/>
    <numFmt numFmtId="168" formatCode="#,##0.000"/>
    <numFmt numFmtId="169" formatCode="0.0_ "/>
    <numFmt numFmtId="170" formatCode="0.0%"/>
  </numFmts>
  <fonts count="90">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ＭＳ Ｐゴシック"/>
      <family val="3"/>
      <charset val="128"/>
    </font>
    <font>
      <sz val="11"/>
      <color indexed="8"/>
      <name val="ＭＳ Ｐゴシック"/>
      <family val="3"/>
      <charset val="128"/>
    </font>
    <font>
      <sz val="10"/>
      <name val="Arial"/>
      <family val="2"/>
    </font>
    <font>
      <b/>
      <sz val="10"/>
      <name val="Arial"/>
      <family val="2"/>
    </font>
    <font>
      <sz val="8"/>
      <name val="Arial"/>
      <family val="2"/>
    </font>
    <font>
      <sz val="10"/>
      <name val="Arial"/>
      <family val="2"/>
    </font>
    <font>
      <b/>
      <sz val="14"/>
      <name val="Arial"/>
      <family val="2"/>
    </font>
    <font>
      <b/>
      <sz val="16"/>
      <name val="Arial"/>
      <family val="2"/>
    </font>
    <font>
      <sz val="12"/>
      <name val="Arial"/>
      <family val="2"/>
    </font>
    <font>
      <b/>
      <sz val="10"/>
      <color indexed="8"/>
      <name val="Arial"/>
      <family val="2"/>
    </font>
    <font>
      <b/>
      <sz val="10"/>
      <color indexed="8"/>
      <name val="Arial"/>
      <family val="2"/>
    </font>
    <font>
      <sz val="8"/>
      <color indexed="8"/>
      <name val="Arial"/>
      <family val="2"/>
    </font>
    <font>
      <b/>
      <sz val="12"/>
      <color indexed="8"/>
      <name val="Arial"/>
      <family val="2"/>
    </font>
    <font>
      <b/>
      <sz val="8"/>
      <color indexed="8"/>
      <name val="Arial"/>
      <family val="2"/>
    </font>
    <font>
      <b/>
      <u/>
      <sz val="14"/>
      <color indexed="8"/>
      <name val="Arial"/>
      <family val="2"/>
    </font>
    <font>
      <sz val="10"/>
      <color indexed="22"/>
      <name val="Arial"/>
      <family val="2"/>
    </font>
    <font>
      <vertAlign val="superscript"/>
      <sz val="10"/>
      <name val="Arial"/>
      <family val="2"/>
    </font>
    <font>
      <b/>
      <sz val="11"/>
      <name val="Arial"/>
      <family val="2"/>
    </font>
    <font>
      <b/>
      <sz val="8"/>
      <name val="Arial"/>
      <family val="2"/>
    </font>
    <font>
      <b/>
      <u/>
      <sz val="14"/>
      <name val="Arial"/>
      <family val="2"/>
    </font>
    <font>
      <sz val="8"/>
      <name val="Arial"/>
      <family val="2"/>
    </font>
    <font>
      <b/>
      <sz val="14"/>
      <color indexed="8"/>
      <name val="Arial"/>
      <family val="2"/>
    </font>
    <font>
      <b/>
      <sz val="11"/>
      <color indexed="8"/>
      <name val="Arial"/>
      <family val="2"/>
    </font>
    <font>
      <b/>
      <sz val="9"/>
      <color indexed="8"/>
      <name val="Arial"/>
      <family val="2"/>
    </font>
    <font>
      <b/>
      <vertAlign val="subscript"/>
      <sz val="12"/>
      <color indexed="8"/>
      <name val="Arial"/>
      <family val="2"/>
    </font>
    <font>
      <b/>
      <vertAlign val="subscript"/>
      <sz val="10"/>
      <color indexed="8"/>
      <name val="Arial"/>
      <family val="2"/>
    </font>
    <font>
      <vertAlign val="subscript"/>
      <sz val="10"/>
      <name val="Arial"/>
      <family val="2"/>
    </font>
    <font>
      <b/>
      <u/>
      <sz val="10"/>
      <name val="Arial"/>
      <family val="2"/>
    </font>
    <font>
      <b/>
      <i/>
      <u/>
      <sz val="10"/>
      <color indexed="10"/>
      <name val="Arial"/>
      <family val="2"/>
    </font>
    <font>
      <sz val="11"/>
      <name val="Arial"/>
      <family val="2"/>
    </font>
    <font>
      <b/>
      <sz val="10"/>
      <color indexed="10"/>
      <name val="Arial"/>
      <family val="2"/>
    </font>
    <font>
      <sz val="11"/>
      <color indexed="10"/>
      <name val="Arial"/>
      <family val="2"/>
    </font>
    <font>
      <b/>
      <sz val="12"/>
      <name val="Arial"/>
      <family val="2"/>
    </font>
    <font>
      <b/>
      <sz val="12"/>
      <color indexed="10"/>
      <name val="Arial"/>
      <family val="2"/>
    </font>
    <font>
      <sz val="10"/>
      <color indexed="8"/>
      <name val="Arial"/>
      <family val="2"/>
    </font>
    <font>
      <b/>
      <sz val="14"/>
      <color indexed="8"/>
      <name val="Arial"/>
      <family val="2"/>
    </font>
    <font>
      <b/>
      <sz val="11"/>
      <color indexed="8"/>
      <name val="Arial"/>
      <family val="2"/>
    </font>
    <font>
      <b/>
      <sz val="11"/>
      <color indexed="10"/>
      <name val="ＭＳ Ｐゴシック"/>
      <family val="3"/>
      <charset val="128"/>
    </font>
    <font>
      <b/>
      <sz val="14"/>
      <color indexed="57"/>
      <name val="Arial"/>
      <family val="2"/>
    </font>
    <font>
      <b/>
      <sz val="11"/>
      <color indexed="57"/>
      <name val="Arial"/>
      <family val="2"/>
    </font>
    <font>
      <b/>
      <sz val="10"/>
      <color indexed="57"/>
      <name val="Arial"/>
      <family val="2"/>
    </font>
    <font>
      <sz val="12"/>
      <color indexed="8"/>
      <name val="Arial"/>
      <family val="2"/>
    </font>
    <font>
      <b/>
      <sz val="10"/>
      <color indexed="10"/>
      <name val="ＭＳ Ｐゴシック"/>
      <family val="3"/>
      <charset val="128"/>
    </font>
    <font>
      <sz val="10"/>
      <color indexed="8"/>
      <name val="ＭＳ Ｐゴシック"/>
      <family val="3"/>
      <charset val="128"/>
    </font>
    <font>
      <b/>
      <sz val="10"/>
      <color indexed="8"/>
      <name val="Arial"/>
      <family val="2"/>
    </font>
    <font>
      <sz val="16"/>
      <name val="Arial"/>
      <family val="2"/>
    </font>
    <font>
      <sz val="6"/>
      <name val="ＭＳ Ｐゴシック"/>
      <family val="3"/>
      <charset val="128"/>
    </font>
    <font>
      <b/>
      <sz val="10"/>
      <color indexed="17"/>
      <name val="Arial"/>
      <family val="2"/>
    </font>
    <font>
      <sz val="16"/>
      <color indexed="17"/>
      <name val="Arial"/>
      <family val="2"/>
    </font>
    <font>
      <sz val="10"/>
      <color indexed="8"/>
      <name val="Arial"/>
      <family val="2"/>
    </font>
    <font>
      <b/>
      <sz val="8"/>
      <color indexed="81"/>
      <name val="Tahoma"/>
      <family val="2"/>
    </font>
    <font>
      <sz val="10"/>
      <name val="Calibri"/>
      <family val="2"/>
    </font>
    <font>
      <sz val="10"/>
      <name val="ＭＳ Ｐゴシック"/>
      <family val="3"/>
      <charset val="128"/>
    </font>
    <font>
      <b/>
      <sz val="10"/>
      <name val="Calibri"/>
      <family val="2"/>
    </font>
    <font>
      <i/>
      <sz val="10"/>
      <name val="Arial"/>
      <family val="2"/>
    </font>
    <font>
      <sz val="8"/>
      <color indexed="81"/>
      <name val="Tahoma"/>
      <family val="2"/>
    </font>
    <font>
      <b/>
      <sz val="9"/>
      <color indexed="81"/>
      <name val="Tahoma"/>
      <family val="2"/>
    </font>
    <font>
      <sz val="9"/>
      <color indexed="81"/>
      <name val="Tahoma"/>
      <family val="2"/>
    </font>
    <font>
      <sz val="16"/>
      <color indexed="17"/>
      <name val="Calibri"/>
      <family val="2"/>
    </font>
    <font>
      <b/>
      <sz val="10"/>
      <color indexed="53"/>
      <name val="Arial"/>
      <family val="2"/>
    </font>
    <font>
      <b/>
      <sz val="11"/>
      <color indexed="17"/>
      <name val="Arial"/>
      <family val="2"/>
    </font>
    <font>
      <b/>
      <sz val="12"/>
      <color indexed="17"/>
      <name val="Arial"/>
      <family val="2"/>
    </font>
    <font>
      <b/>
      <sz val="16"/>
      <color indexed="17"/>
      <name val="Calibri"/>
      <family val="2"/>
    </font>
    <font>
      <b/>
      <sz val="12"/>
      <color indexed="53"/>
      <name val="Arial"/>
      <family val="2"/>
    </font>
    <font>
      <sz val="11"/>
      <color theme="1"/>
      <name val="Calibri"/>
      <family val="3"/>
      <charset val="128"/>
      <scheme val="minor"/>
    </font>
    <font>
      <i/>
      <sz val="11"/>
      <name val="Arial"/>
      <family val="2"/>
    </font>
    <font>
      <sz val="9"/>
      <name val="Arial"/>
      <family val="2"/>
    </font>
    <font>
      <b/>
      <sz val="10"/>
      <color rgb="FF00B050"/>
      <name val="Arial"/>
      <family val="2"/>
    </font>
    <font>
      <b/>
      <sz val="11"/>
      <color rgb="FF00B050"/>
      <name val="Arial"/>
      <family val="2"/>
    </font>
    <font>
      <b/>
      <sz val="12"/>
      <color rgb="FF00B050"/>
      <name val="Arial"/>
      <family val="2"/>
    </font>
    <font>
      <b/>
      <sz val="10"/>
      <color rgb="FFFF0000"/>
      <name val="Arial"/>
      <family val="2"/>
    </font>
    <font>
      <b/>
      <u/>
      <sz val="18"/>
      <name val="Arial"/>
      <family val="2"/>
    </font>
    <font>
      <b/>
      <u/>
      <sz val="18"/>
      <color theme="1"/>
      <name val="Arial"/>
      <family val="2"/>
    </font>
    <font>
      <sz val="12"/>
      <color indexed="10"/>
      <name val="Arial"/>
      <family val="2"/>
    </font>
    <font>
      <b/>
      <u/>
      <sz val="12"/>
      <color indexed="17"/>
      <name val="Arial"/>
      <family val="2"/>
    </font>
    <font>
      <b/>
      <u/>
      <sz val="12"/>
      <name val="Arial"/>
      <family val="2"/>
    </font>
    <font>
      <sz val="9"/>
      <color indexed="81"/>
      <name val="Tahoma"/>
      <charset val="1"/>
    </font>
    <font>
      <b/>
      <sz val="9"/>
      <color indexed="81"/>
      <name val="Tahoma"/>
      <charset val="1"/>
    </font>
    <font>
      <b/>
      <sz val="9"/>
      <name val="Arial"/>
      <family val="2"/>
    </font>
    <font>
      <b/>
      <vertAlign val="subscript"/>
      <sz val="12"/>
      <name val="Arial"/>
      <family val="2"/>
    </font>
    <font>
      <b/>
      <vertAlign val="subscript"/>
      <sz val="10"/>
      <name val="Arial"/>
      <family val="2"/>
    </font>
  </fonts>
  <fills count="20">
    <fill>
      <patternFill patternType="none"/>
    </fill>
    <fill>
      <patternFill patternType="gray125"/>
    </fill>
    <fill>
      <patternFill patternType="solid">
        <fgColor indexed="11"/>
        <bgColor indexed="64"/>
      </patternFill>
    </fill>
    <fill>
      <patternFill patternType="solid">
        <fgColor indexed="31"/>
        <bgColor indexed="64"/>
      </patternFill>
    </fill>
    <fill>
      <patternFill patternType="solid">
        <fgColor indexed="13"/>
        <bgColor indexed="64"/>
      </patternFill>
    </fill>
    <fill>
      <patternFill patternType="solid">
        <fgColor indexed="43"/>
        <bgColor indexed="64"/>
      </patternFill>
    </fill>
    <fill>
      <patternFill patternType="solid">
        <fgColor indexed="22"/>
        <bgColor indexed="64"/>
      </patternFill>
    </fill>
    <fill>
      <patternFill patternType="solid">
        <fgColor indexed="9"/>
        <bgColor indexed="64"/>
      </patternFill>
    </fill>
    <fill>
      <patternFill patternType="solid">
        <fgColor indexed="47"/>
        <bgColor indexed="64"/>
      </patternFill>
    </fill>
    <fill>
      <patternFill patternType="solid">
        <fgColor indexed="14"/>
        <bgColor indexed="64"/>
      </patternFill>
    </fill>
    <fill>
      <patternFill patternType="solid">
        <fgColor theme="9" tint="0.39997558519241921"/>
        <bgColor indexed="64"/>
      </patternFill>
    </fill>
    <fill>
      <patternFill patternType="solid">
        <fgColor rgb="FFFF00FF"/>
        <bgColor indexed="64"/>
      </patternFill>
    </fill>
    <fill>
      <patternFill patternType="solid">
        <fgColor rgb="FFFF7C80"/>
        <bgColor indexed="64"/>
      </patternFill>
    </fill>
    <fill>
      <patternFill patternType="solid">
        <fgColor rgb="FF00B0F0"/>
        <bgColor indexed="64"/>
      </patternFill>
    </fill>
    <fill>
      <patternFill patternType="solid">
        <fgColor theme="8" tint="0.39997558519241921"/>
        <bgColor indexed="64"/>
      </patternFill>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9847407452621"/>
        <bgColor indexed="64"/>
      </patternFill>
    </fill>
  </fills>
  <borders count="8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diagonal/>
    </border>
    <border>
      <left/>
      <right style="medium">
        <color indexed="64"/>
      </right>
      <top style="thin">
        <color indexed="64"/>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style="thin">
        <color indexed="64"/>
      </right>
      <top style="medium">
        <color indexed="64"/>
      </top>
      <bottom/>
      <diagonal/>
    </border>
    <border>
      <left/>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right/>
      <top/>
      <bottom style="thin">
        <color indexed="64"/>
      </bottom>
      <diagonal/>
    </border>
    <border>
      <left/>
      <right/>
      <top/>
      <bottom style="double">
        <color auto="1"/>
      </bottom>
      <diagonal/>
    </border>
    <border>
      <left/>
      <right/>
      <top style="double">
        <color auto="1"/>
      </top>
      <bottom/>
      <diagonal/>
    </border>
    <border>
      <left/>
      <right style="medium">
        <color indexed="64"/>
      </right>
      <top/>
      <bottom style="thin">
        <color indexed="64"/>
      </bottom>
      <diagonal/>
    </border>
    <border>
      <left style="thin">
        <color indexed="64"/>
      </left>
      <right style="thin">
        <color theme="1"/>
      </right>
      <top style="thin">
        <color indexed="64"/>
      </top>
      <bottom style="thin">
        <color indexed="64"/>
      </bottom>
      <diagonal/>
    </border>
  </borders>
  <cellStyleXfs count="25">
    <xf numFmtId="0" fontId="0" fillId="0" borderId="0"/>
    <xf numFmtId="0" fontId="11" fillId="0" borderId="0"/>
    <xf numFmtId="9" fontId="11" fillId="0" borderId="0" applyFont="0" applyFill="0" applyBorder="0" applyAlignment="0" applyProtection="0"/>
    <xf numFmtId="0" fontId="14" fillId="0" borderId="0"/>
    <xf numFmtId="0" fontId="11" fillId="0" borderId="0"/>
    <xf numFmtId="0" fontId="11" fillId="0" borderId="0"/>
    <xf numFmtId="0" fontId="11" fillId="0" borderId="0"/>
    <xf numFmtId="0" fontId="73" fillId="0" borderId="0"/>
    <xf numFmtId="0" fontId="73" fillId="0" borderId="0"/>
    <xf numFmtId="0" fontId="73" fillId="0" borderId="0"/>
    <xf numFmtId="0" fontId="73" fillId="0" borderId="0"/>
    <xf numFmtId="0" fontId="11" fillId="0" borderId="0"/>
    <xf numFmtId="0" fontId="73" fillId="0" borderId="0"/>
    <xf numFmtId="9" fontId="11" fillId="0" borderId="0" applyFont="0" applyFill="0" applyBorder="0" applyAlignment="0" applyProtection="0"/>
    <xf numFmtId="0" fontId="8" fillId="0" borderId="0"/>
    <xf numFmtId="0" fontId="7" fillId="0" borderId="0"/>
    <xf numFmtId="0" fontId="6" fillId="0" borderId="0"/>
    <xf numFmtId="0" fontId="5" fillId="0" borderId="0"/>
    <xf numFmtId="0" fontId="4" fillId="0" borderId="0"/>
    <xf numFmtId="0" fontId="4" fillId="0" borderId="0"/>
    <xf numFmtId="0" fontId="4" fillId="0" borderId="0"/>
    <xf numFmtId="0" fontId="4" fillId="0" borderId="0"/>
    <xf numFmtId="0" fontId="3" fillId="0" borderId="0"/>
    <xf numFmtId="0" fontId="2" fillId="0" borderId="0"/>
    <xf numFmtId="0" fontId="1" fillId="0" borderId="0"/>
  </cellStyleXfs>
  <cellXfs count="1142">
    <xf numFmtId="0" fontId="0" fillId="0" borderId="0" xfId="0"/>
    <xf numFmtId="0" fontId="0" fillId="0" borderId="0" xfId="0" applyAlignment="1">
      <alignment horizontal="center"/>
    </xf>
    <xf numFmtId="0" fontId="12" fillId="0" borderId="0" xfId="0" applyFont="1" applyAlignment="1">
      <alignment horizontal="center"/>
    </xf>
    <xf numFmtId="1" fontId="0" fillId="0" borderId="0" xfId="0" applyNumberFormat="1" applyAlignment="1">
      <alignment horizontal="center"/>
    </xf>
    <xf numFmtId="1" fontId="0" fillId="0" borderId="0" xfId="0" applyNumberFormat="1" applyAlignment="1">
      <alignment horizontal="left"/>
    </xf>
    <xf numFmtId="1" fontId="0" fillId="0" borderId="1" xfId="0" applyNumberFormat="1" applyBorder="1" applyAlignment="1"/>
    <xf numFmtId="1" fontId="14" fillId="0" borderId="1" xfId="0" applyNumberFormat="1" applyFont="1" applyBorder="1" applyAlignment="1"/>
    <xf numFmtId="1" fontId="0" fillId="0" borderId="1" xfId="0" quotePrefix="1" applyNumberFormat="1" applyBorder="1" applyAlignment="1">
      <alignment wrapText="1"/>
    </xf>
    <xf numFmtId="1" fontId="0" fillId="0" borderId="1" xfId="0" applyNumberFormat="1" applyBorder="1" applyAlignment="1">
      <alignment wrapText="1"/>
    </xf>
    <xf numFmtId="1" fontId="14" fillId="0" borderId="1" xfId="0" quotePrefix="1" applyNumberFormat="1" applyFont="1" applyBorder="1" applyAlignment="1">
      <alignment wrapText="1"/>
    </xf>
    <xf numFmtId="1" fontId="14" fillId="0" borderId="1" xfId="0" applyNumberFormat="1" applyFont="1" applyBorder="1" applyAlignment="1">
      <alignment wrapText="1"/>
    </xf>
    <xf numFmtId="1" fontId="14" fillId="0" borderId="1" xfId="0" applyNumberFormat="1" applyFont="1" applyBorder="1" applyAlignment="1">
      <alignment horizontal="center" vertical="center"/>
    </xf>
    <xf numFmtId="1" fontId="17" fillId="0" borderId="1" xfId="0" quotePrefix="1" applyNumberFormat="1" applyFont="1" applyBorder="1" applyAlignment="1">
      <alignment horizontal="center" vertical="center"/>
    </xf>
    <xf numFmtId="1" fontId="17" fillId="0" borderId="0" xfId="0" applyNumberFormat="1" applyFont="1" applyAlignment="1">
      <alignment horizontal="center" vertical="center"/>
    </xf>
    <xf numFmtId="1" fontId="0" fillId="0" borderId="0" xfId="0" applyNumberFormat="1" applyAlignment="1">
      <alignment horizontal="center" vertical="center"/>
    </xf>
    <xf numFmtId="0" fontId="28" fillId="0" borderId="0" xfId="0" applyFont="1"/>
    <xf numFmtId="0" fontId="0" fillId="0" borderId="0" xfId="0" applyAlignment="1">
      <alignment horizontal="center" vertical="center"/>
    </xf>
    <xf numFmtId="1" fontId="17" fillId="0" borderId="1" xfId="0" applyNumberFormat="1" applyFont="1" applyBorder="1" applyAlignment="1">
      <alignment horizontal="center"/>
    </xf>
    <xf numFmtId="1" fontId="0" fillId="0" borderId="1" xfId="0" applyNumberFormat="1" applyBorder="1" applyAlignment="1">
      <alignment horizontal="center"/>
    </xf>
    <xf numFmtId="1" fontId="14" fillId="0" borderId="1" xfId="0" applyNumberFormat="1" applyFont="1" applyBorder="1" applyAlignment="1">
      <alignment horizontal="center"/>
    </xf>
    <xf numFmtId="1" fontId="11" fillId="0" borderId="1" xfId="0" applyNumberFormat="1" applyFont="1" applyBorder="1" applyAlignment="1">
      <alignment wrapText="1"/>
    </xf>
    <xf numFmtId="1" fontId="11" fillId="0" borderId="1" xfId="0" applyNumberFormat="1" applyFont="1" applyBorder="1" applyAlignment="1">
      <alignment horizontal="center" vertical="center" wrapText="1"/>
    </xf>
    <xf numFmtId="1" fontId="11" fillId="0" borderId="1" xfId="0" applyNumberFormat="1" applyFont="1" applyBorder="1" applyAlignment="1">
      <alignment horizontal="center" vertical="center"/>
    </xf>
    <xf numFmtId="0" fontId="11" fillId="0" borderId="0" xfId="4" applyAlignment="1">
      <alignment horizontal="center"/>
    </xf>
    <xf numFmtId="1" fontId="17" fillId="0" borderId="1" xfId="0" applyNumberFormat="1" applyFont="1" applyBorder="1" applyAlignment="1">
      <alignment horizontal="center" vertical="center" wrapText="1"/>
    </xf>
    <xf numFmtId="1" fontId="0" fillId="0" borderId="1" xfId="0" applyNumberFormat="1" applyBorder="1" applyAlignment="1">
      <alignment horizontal="center" vertical="center" wrapText="1"/>
    </xf>
    <xf numFmtId="1" fontId="0" fillId="0" borderId="0" xfId="0" applyNumberFormat="1" applyAlignment="1">
      <alignment horizontal="center" wrapText="1"/>
    </xf>
    <xf numFmtId="0" fontId="11" fillId="0" borderId="0" xfId="4" applyFont="1" applyAlignment="1">
      <alignment horizontal="center"/>
    </xf>
    <xf numFmtId="1" fontId="11" fillId="0" borderId="1" xfId="0" applyNumberFormat="1" applyFont="1" applyBorder="1" applyAlignment="1"/>
    <xf numFmtId="0" fontId="12" fillId="0" borderId="0" xfId="0" applyFont="1" applyAlignment="1">
      <alignment horizontal="left"/>
    </xf>
    <xf numFmtId="0" fontId="12" fillId="0" borderId="0" xfId="0" applyFont="1" applyFill="1" applyBorder="1" applyAlignment="1">
      <alignment horizontal="center"/>
    </xf>
    <xf numFmtId="0" fontId="36" fillId="0" borderId="0" xfId="0" applyFont="1" applyAlignment="1">
      <alignment horizontal="left"/>
    </xf>
    <xf numFmtId="0" fontId="37" fillId="0" borderId="0" xfId="0" applyFont="1" applyAlignment="1">
      <alignment horizontal="center"/>
    </xf>
    <xf numFmtId="0" fontId="11" fillId="0" borderId="0" xfId="4" applyFont="1" applyBorder="1" applyAlignment="1"/>
    <xf numFmtId="0" fontId="11" fillId="0" borderId="0" xfId="4" applyFont="1" applyFill="1" applyAlignment="1">
      <alignment horizontal="center"/>
    </xf>
    <xf numFmtId="0" fontId="73" fillId="0" borderId="0" xfId="7"/>
    <xf numFmtId="0" fontId="11" fillId="0" borderId="0" xfId="4" applyFont="1" applyAlignment="1"/>
    <xf numFmtId="0" fontId="12" fillId="0" borderId="0" xfId="4" applyFont="1" applyFill="1" applyAlignment="1">
      <alignment horizontal="center"/>
    </xf>
    <xf numFmtId="0" fontId="11" fillId="0" borderId="0" xfId="4" applyFont="1" applyAlignment="1">
      <alignment horizontal="left"/>
    </xf>
    <xf numFmtId="0" fontId="11" fillId="0" borderId="0" xfId="4" applyFont="1" applyFill="1" applyBorder="1" applyAlignment="1">
      <alignment horizontal="center"/>
    </xf>
    <xf numFmtId="0" fontId="11" fillId="0" borderId="0" xfId="4" applyFont="1" applyAlignment="1">
      <alignment horizontal="left" vertical="top"/>
    </xf>
    <xf numFmtId="0" fontId="11" fillId="0" borderId="0" xfId="4" applyFont="1" applyFill="1" applyAlignment="1">
      <alignment horizontal="center" vertical="top"/>
    </xf>
    <xf numFmtId="0" fontId="11" fillId="0" borderId="0" xfId="4" applyFont="1" applyFill="1" applyBorder="1" applyAlignment="1">
      <alignment horizontal="center" vertical="top"/>
    </xf>
    <xf numFmtId="0" fontId="11" fillId="0" borderId="0" xfId="4" applyFont="1" applyAlignment="1">
      <alignment horizontal="center" vertical="center"/>
    </xf>
    <xf numFmtId="0" fontId="12" fillId="0" borderId="0" xfId="4" applyFont="1" applyFill="1" applyBorder="1" applyAlignment="1"/>
    <xf numFmtId="165" fontId="11" fillId="0" borderId="0" xfId="4" applyNumberFormat="1" applyFont="1" applyFill="1" applyAlignment="1">
      <alignment horizontal="center"/>
    </xf>
    <xf numFmtId="165" fontId="11" fillId="0" borderId="0" xfId="4" applyNumberFormat="1" applyFont="1" applyFill="1" applyBorder="1" applyAlignment="1">
      <alignment horizontal="center"/>
    </xf>
    <xf numFmtId="0" fontId="11" fillId="0" borderId="0" xfId="6" applyFont="1" applyFill="1" applyAlignment="1">
      <alignment horizontal="center"/>
    </xf>
    <xf numFmtId="0" fontId="11" fillId="0" borderId="0" xfId="6" applyFont="1" applyFill="1" applyBorder="1" applyAlignment="1">
      <alignment horizontal="center"/>
    </xf>
    <xf numFmtId="0" fontId="11" fillId="0" borderId="0" xfId="4" applyFont="1" applyFill="1" applyAlignment="1">
      <alignment horizontal="left"/>
    </xf>
    <xf numFmtId="166" fontId="11" fillId="0" borderId="0" xfId="7" applyNumberFormat="1" applyFont="1" applyFill="1" applyAlignment="1">
      <alignment horizontal="center" vertical="center"/>
    </xf>
    <xf numFmtId="166" fontId="11" fillId="0" borderId="0" xfId="7" applyNumberFormat="1" applyFont="1" applyFill="1" applyBorder="1" applyAlignment="1">
      <alignment horizontal="center" vertical="center"/>
    </xf>
    <xf numFmtId="165" fontId="11" fillId="0" borderId="0" xfId="4" applyNumberFormat="1" applyFont="1" applyFill="1" applyAlignment="1">
      <alignment horizontal="center" vertical="center"/>
    </xf>
    <xf numFmtId="165" fontId="11" fillId="0" borderId="0" xfId="7" applyNumberFormat="1" applyFont="1" applyFill="1" applyAlignment="1">
      <alignment horizontal="center" vertical="center"/>
    </xf>
    <xf numFmtId="0" fontId="12" fillId="0" borderId="0" xfId="4" applyFont="1" applyFill="1" applyBorder="1" applyAlignment="1">
      <alignment horizontal="center"/>
    </xf>
    <xf numFmtId="0" fontId="12" fillId="0" borderId="0" xfId="4" applyFont="1" applyAlignment="1">
      <alignment horizontal="left"/>
    </xf>
    <xf numFmtId="2" fontId="11" fillId="0" borderId="0" xfId="4" applyNumberFormat="1" applyFont="1" applyFill="1" applyBorder="1" applyAlignment="1">
      <alignment horizontal="center"/>
    </xf>
    <xf numFmtId="0" fontId="12" fillId="0" borderId="0" xfId="4" applyFont="1" applyAlignment="1"/>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38" fillId="0" borderId="0" xfId="0" applyFont="1"/>
    <xf numFmtId="0" fontId="38" fillId="0" borderId="0" xfId="0" applyFont="1" applyAlignment="1">
      <alignment horizontal="center"/>
    </xf>
    <xf numFmtId="0" fontId="11" fillId="4" borderId="1" xfId="4" applyFont="1" applyFill="1" applyBorder="1" applyAlignment="1">
      <alignment vertical="top" wrapText="1"/>
    </xf>
    <xf numFmtId="0" fontId="26" fillId="0" borderId="0" xfId="4" applyFont="1" applyBorder="1" applyAlignment="1">
      <alignment horizontal="center" vertical="center" textRotation="90"/>
    </xf>
    <xf numFmtId="0" fontId="0" fillId="0" borderId="0" xfId="0" applyFill="1" applyAlignment="1">
      <alignment vertical="center" wrapText="1"/>
    </xf>
    <xf numFmtId="0" fontId="44" fillId="5" borderId="0" xfId="0" applyFont="1" applyFill="1" applyAlignment="1">
      <alignment horizontal="left" vertical="center" wrapText="1"/>
    </xf>
    <xf numFmtId="0" fontId="44" fillId="5" borderId="16" xfId="0" applyFont="1" applyFill="1" applyBorder="1" applyAlignment="1">
      <alignment horizontal="left" vertical="center" wrapText="1"/>
    </xf>
    <xf numFmtId="14" fontId="44" fillId="5" borderId="16" xfId="0" applyNumberFormat="1" applyFont="1" applyFill="1" applyBorder="1" applyAlignment="1">
      <alignment horizontal="left" vertical="center" wrapText="1"/>
    </xf>
    <xf numFmtId="0" fontId="0" fillId="0" borderId="16" xfId="0" applyBorder="1" applyAlignment="1">
      <alignment horizontal="center" vertical="center" wrapText="1"/>
    </xf>
    <xf numFmtId="0" fontId="0" fillId="0" borderId="16" xfId="0" applyBorder="1" applyAlignment="1">
      <alignment vertical="center" wrapText="1"/>
    </xf>
    <xf numFmtId="0" fontId="0" fillId="0" borderId="16" xfId="0" applyFill="1" applyBorder="1" applyAlignment="1">
      <alignment horizontal="center" vertical="center" wrapText="1"/>
    </xf>
    <xf numFmtId="0" fontId="0" fillId="0" borderId="16" xfId="0" applyFill="1" applyBorder="1" applyAlignment="1">
      <alignment vertical="center" wrapText="1"/>
    </xf>
    <xf numFmtId="0" fontId="11" fillId="0" borderId="16" xfId="0" applyFont="1" applyBorder="1" applyAlignment="1">
      <alignment vertical="center" wrapText="1"/>
    </xf>
    <xf numFmtId="0" fontId="46" fillId="0" borderId="16" xfId="0" applyFont="1" applyBorder="1" applyAlignment="1">
      <alignment horizontal="center" vertical="center" wrapText="1"/>
    </xf>
    <xf numFmtId="0" fontId="0" fillId="0" borderId="16" xfId="0" applyBorder="1" applyAlignment="1">
      <alignment vertical="center"/>
    </xf>
    <xf numFmtId="0" fontId="44" fillId="5" borderId="15" xfId="0" applyFont="1" applyFill="1" applyBorder="1" applyAlignment="1">
      <alignment horizontal="left" vertical="center" wrapText="1"/>
    </xf>
    <xf numFmtId="0" fontId="0" fillId="0" borderId="15" xfId="0" applyBorder="1" applyAlignment="1">
      <alignment horizontal="center" vertical="center" wrapText="1"/>
    </xf>
    <xf numFmtId="0" fontId="0" fillId="0" borderId="15" xfId="0" applyFill="1" applyBorder="1" applyAlignment="1">
      <alignment horizontal="center" vertical="center" wrapText="1"/>
    </xf>
    <xf numFmtId="0" fontId="11" fillId="0" borderId="15" xfId="0" applyFont="1" applyBorder="1" applyAlignment="1">
      <alignment horizontal="center" vertical="center" wrapText="1"/>
    </xf>
    <xf numFmtId="0" fontId="46" fillId="0" borderId="15" xfId="0" applyFont="1" applyBorder="1" applyAlignment="1">
      <alignment horizontal="center" vertical="center" wrapText="1"/>
    </xf>
    <xf numFmtId="0" fontId="0" fillId="0" borderId="15" xfId="0" applyBorder="1" applyAlignment="1">
      <alignment vertical="center"/>
    </xf>
    <xf numFmtId="0" fontId="44" fillId="5" borderId="40" xfId="0" applyFont="1" applyFill="1" applyBorder="1" applyAlignment="1">
      <alignment horizontal="left" vertical="center" wrapText="1"/>
    </xf>
    <xf numFmtId="0" fontId="0" fillId="0" borderId="40" xfId="0" applyBorder="1" applyAlignment="1">
      <alignment vertical="center" wrapText="1"/>
    </xf>
    <xf numFmtId="0" fontId="0" fillId="0" borderId="40" xfId="0" applyFill="1" applyBorder="1" applyAlignment="1">
      <alignment vertical="center" wrapText="1"/>
    </xf>
    <xf numFmtId="0" fontId="45" fillId="0" borderId="40" xfId="0" applyFont="1" applyBorder="1" applyAlignment="1">
      <alignment vertical="center" wrapText="1"/>
    </xf>
    <xf numFmtId="0" fontId="0" fillId="0" borderId="40" xfId="0" applyBorder="1" applyAlignment="1">
      <alignment vertical="center"/>
    </xf>
    <xf numFmtId="0" fontId="45" fillId="6" borderId="40" xfId="0" applyFont="1" applyFill="1" applyBorder="1" applyAlignment="1">
      <alignment vertical="center" wrapText="1"/>
    </xf>
    <xf numFmtId="0" fontId="45" fillId="6" borderId="15" xfId="0" applyFont="1" applyFill="1" applyBorder="1" applyAlignment="1">
      <alignment vertical="center"/>
    </xf>
    <xf numFmtId="0" fontId="45" fillId="6" borderId="16" xfId="0" applyFont="1" applyFill="1" applyBorder="1" applyAlignment="1">
      <alignment vertical="center"/>
    </xf>
    <xf numFmtId="0" fontId="45" fillId="6" borderId="0" xfId="0" applyFont="1" applyFill="1" applyAlignment="1">
      <alignment vertical="center"/>
    </xf>
    <xf numFmtId="0" fontId="0" fillId="6" borderId="15"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6" xfId="0" applyFill="1" applyBorder="1" applyAlignment="1">
      <alignment vertical="center" wrapText="1"/>
    </xf>
    <xf numFmtId="0" fontId="0" fillId="6" borderId="0" xfId="0" applyFill="1" applyAlignment="1">
      <alignment vertical="center" wrapText="1"/>
    </xf>
    <xf numFmtId="0" fontId="11" fillId="0" borderId="11" xfId="4" quotePrefix="1" applyBorder="1" applyAlignment="1">
      <alignment horizontal="left" vertical="center"/>
    </xf>
    <xf numFmtId="0" fontId="11" fillId="0" borderId="9" xfId="4" quotePrefix="1" applyBorder="1" applyAlignment="1">
      <alignment horizontal="left" vertical="center"/>
    </xf>
    <xf numFmtId="0" fontId="11" fillId="0" borderId="10" xfId="4" quotePrefix="1" applyBorder="1" applyAlignment="1">
      <alignment horizontal="center" vertical="center"/>
    </xf>
    <xf numFmtId="0" fontId="11" fillId="0" borderId="22" xfId="4" quotePrefix="1" applyBorder="1" applyAlignment="1">
      <alignment horizontal="center" vertical="center"/>
    </xf>
    <xf numFmtId="0" fontId="11" fillId="0" borderId="1" xfId="4" quotePrefix="1" applyBorder="1" applyAlignment="1">
      <alignment horizontal="center" vertical="center"/>
    </xf>
    <xf numFmtId="0" fontId="11" fillId="0" borderId="24" xfId="4" quotePrefix="1" applyBorder="1" applyAlignment="1">
      <alignment horizontal="center" vertical="center"/>
    </xf>
    <xf numFmtId="0" fontId="11" fillId="0" borderId="7" xfId="4" quotePrefix="1" applyBorder="1" applyAlignment="1">
      <alignment horizontal="center" vertical="center"/>
    </xf>
    <xf numFmtId="0" fontId="11" fillId="0" borderId="8" xfId="4" quotePrefix="1" applyBorder="1" applyAlignment="1">
      <alignment horizontal="center" vertical="center"/>
    </xf>
    <xf numFmtId="165" fontId="11" fillId="0" borderId="11" xfId="4" applyNumberFormat="1" applyBorder="1" applyAlignment="1">
      <alignment horizontal="center" vertical="center" wrapText="1"/>
    </xf>
    <xf numFmtId="165" fontId="11" fillId="0" borderId="9" xfId="4" applyNumberFormat="1" applyBorder="1" applyAlignment="1">
      <alignment horizontal="center" vertical="center" wrapText="1"/>
    </xf>
    <xf numFmtId="164" fontId="11" fillId="0" borderId="9" xfId="4" applyNumberFormat="1" applyBorder="1" applyAlignment="1">
      <alignment horizontal="center" vertical="center" wrapText="1"/>
    </xf>
    <xf numFmtId="1" fontId="11" fillId="0" borderId="25" xfId="4" applyNumberFormat="1" applyBorder="1" applyAlignment="1">
      <alignment horizontal="center" vertical="center" wrapText="1"/>
    </xf>
    <xf numFmtId="165" fontId="11" fillId="0" borderId="22" xfId="4" applyNumberFormat="1" applyBorder="1" applyAlignment="1">
      <alignment horizontal="center" vertical="center" wrapText="1"/>
    </xf>
    <xf numFmtId="165" fontId="11" fillId="0" borderId="24" xfId="4" applyNumberFormat="1" applyBorder="1" applyAlignment="1">
      <alignment horizontal="center" vertical="center" wrapText="1"/>
    </xf>
    <xf numFmtId="164" fontId="11" fillId="0" borderId="24" xfId="4" applyNumberFormat="1" applyBorder="1" applyAlignment="1">
      <alignment horizontal="center" vertical="center" wrapText="1"/>
    </xf>
    <xf numFmtId="1" fontId="11" fillId="0" borderId="8" xfId="4" applyNumberFormat="1" applyBorder="1" applyAlignment="1">
      <alignment horizontal="center" vertical="center" wrapText="1"/>
    </xf>
    <xf numFmtId="1" fontId="16" fillId="5" borderId="1" xfId="0" applyNumberFormat="1" applyFont="1" applyFill="1" applyBorder="1" applyAlignment="1">
      <alignment horizontal="center" vertical="center"/>
    </xf>
    <xf numFmtId="1" fontId="16" fillId="5" borderId="1" xfId="0" applyNumberFormat="1" applyFont="1" applyFill="1" applyBorder="1" applyAlignment="1">
      <alignment horizontal="center"/>
    </xf>
    <xf numFmtId="14" fontId="47" fillId="5" borderId="16" xfId="0" applyNumberFormat="1" applyFont="1" applyFill="1" applyBorder="1" applyAlignment="1">
      <alignment horizontal="left" vertical="center" wrapText="1"/>
    </xf>
    <xf numFmtId="0" fontId="48" fillId="6" borderId="16" xfId="0" applyFont="1" applyFill="1" applyBorder="1" applyAlignment="1">
      <alignment vertical="center"/>
    </xf>
    <xf numFmtId="0" fontId="49" fillId="0" borderId="16" xfId="0" applyFont="1" applyBorder="1" applyAlignment="1">
      <alignment vertical="center" wrapText="1"/>
    </xf>
    <xf numFmtId="0" fontId="49" fillId="0" borderId="16" xfId="0" applyFont="1" applyFill="1" applyBorder="1" applyAlignment="1">
      <alignment vertical="center" wrapText="1"/>
    </xf>
    <xf numFmtId="0" fontId="49" fillId="6" borderId="16" xfId="0" applyFont="1" applyFill="1" applyBorder="1" applyAlignment="1">
      <alignment vertical="center" wrapText="1"/>
    </xf>
    <xf numFmtId="0" fontId="49" fillId="0" borderId="16" xfId="0" quotePrefix="1" applyFont="1" applyBorder="1" applyAlignment="1">
      <alignment vertical="center" wrapText="1"/>
    </xf>
    <xf numFmtId="0" fontId="49" fillId="0" borderId="16" xfId="4" applyFont="1" applyBorder="1" applyAlignment="1">
      <alignment horizontal="center"/>
    </xf>
    <xf numFmtId="0" fontId="49" fillId="0" borderId="16" xfId="0" applyFont="1" applyBorder="1" applyAlignment="1">
      <alignment horizontal="left" vertical="center" wrapText="1"/>
    </xf>
    <xf numFmtId="0" fontId="49" fillId="0" borderId="16" xfId="0" applyFont="1" applyBorder="1" applyAlignment="1">
      <alignment vertical="center"/>
    </xf>
    <xf numFmtId="0" fontId="11" fillId="0" borderId="16" xfId="0" applyFont="1" applyFill="1" applyBorder="1" applyAlignment="1">
      <alignment horizontal="center" vertical="center" wrapText="1"/>
    </xf>
    <xf numFmtId="0" fontId="50" fillId="0" borderId="0" xfId="0" applyFont="1" applyAlignment="1">
      <alignment vertical="center"/>
    </xf>
    <xf numFmtId="0" fontId="43" fillId="0" borderId="0" xfId="0" applyFont="1" applyAlignment="1">
      <alignment horizontal="center" vertical="center"/>
    </xf>
    <xf numFmtId="0" fontId="43" fillId="0" borderId="44" xfId="0" applyFont="1" applyBorder="1" applyAlignment="1">
      <alignment horizontal="center" vertical="center"/>
    </xf>
    <xf numFmtId="0" fontId="43" fillId="0" borderId="45" xfId="0" applyFont="1" applyBorder="1" applyAlignment="1">
      <alignment horizontal="center" vertical="center"/>
    </xf>
    <xf numFmtId="0" fontId="43" fillId="0" borderId="46" xfId="0" applyFont="1" applyBorder="1" applyAlignment="1">
      <alignment horizontal="center" vertical="center"/>
    </xf>
    <xf numFmtId="0" fontId="12" fillId="4" borderId="11" xfId="4" applyFont="1" applyFill="1" applyBorder="1" applyAlignment="1">
      <alignment vertical="top" wrapText="1"/>
    </xf>
    <xf numFmtId="0" fontId="11" fillId="4" borderId="10" xfId="4" applyFont="1" applyFill="1" applyBorder="1"/>
    <xf numFmtId="0" fontId="11" fillId="4" borderId="10" xfId="4" applyFont="1" applyFill="1" applyBorder="1" applyAlignment="1">
      <alignment vertical="top" wrapText="1"/>
    </xf>
    <xf numFmtId="0" fontId="43" fillId="0" borderId="10" xfId="0" applyFont="1" applyBorder="1" applyAlignment="1">
      <alignment vertical="center"/>
    </xf>
    <xf numFmtId="0" fontId="51" fillId="0" borderId="22" xfId="0" applyFont="1" applyBorder="1" applyAlignment="1">
      <alignment vertical="center"/>
    </xf>
    <xf numFmtId="0" fontId="11" fillId="4" borderId="11" xfId="4" applyFont="1" applyFill="1" applyBorder="1"/>
    <xf numFmtId="167" fontId="43" fillId="0" borderId="10" xfId="0" applyNumberFormat="1" applyFont="1" applyBorder="1" applyAlignment="1">
      <alignment vertical="center"/>
    </xf>
    <xf numFmtId="0" fontId="43" fillId="0" borderId="22" xfId="0" applyFont="1" applyBorder="1" applyAlignment="1">
      <alignment vertical="center"/>
    </xf>
    <xf numFmtId="0" fontId="43" fillId="0" borderId="0" xfId="0" applyFont="1" applyAlignment="1">
      <alignment vertical="center"/>
    </xf>
    <xf numFmtId="0" fontId="11" fillId="4" borderId="9" xfId="4" applyFont="1" applyFill="1" applyBorder="1"/>
    <xf numFmtId="0" fontId="11" fillId="4" borderId="1" xfId="4" applyFont="1" applyFill="1" applyBorder="1"/>
    <xf numFmtId="0" fontId="11" fillId="4" borderId="19" xfId="4" applyFont="1" applyFill="1" applyBorder="1" applyAlignment="1">
      <alignment vertical="top" wrapText="1"/>
    </xf>
    <xf numFmtId="167" fontId="43" fillId="0" borderId="19" xfId="0" applyNumberFormat="1" applyFont="1" applyBorder="1" applyAlignment="1">
      <alignment vertical="center"/>
    </xf>
    <xf numFmtId="0" fontId="43" fillId="0" borderId="38" xfId="0" applyFont="1" applyBorder="1" applyAlignment="1">
      <alignment vertical="center"/>
    </xf>
    <xf numFmtId="2" fontId="43" fillId="0" borderId="1" xfId="0" applyNumberFormat="1" applyFont="1" applyBorder="1" applyAlignment="1">
      <alignment vertical="center"/>
    </xf>
    <xf numFmtId="0" fontId="43" fillId="0" borderId="24" xfId="0" applyFont="1" applyBorder="1" applyAlignment="1">
      <alignment vertical="center" wrapText="1"/>
    </xf>
    <xf numFmtId="0" fontId="43" fillId="0" borderId="1" xfId="0" applyFont="1" applyBorder="1" applyAlignment="1">
      <alignment vertical="center"/>
    </xf>
    <xf numFmtId="0" fontId="43" fillId="0" borderId="24" xfId="0" applyFont="1" applyBorder="1" applyAlignment="1">
      <alignment vertical="center"/>
    </xf>
    <xf numFmtId="0" fontId="11" fillId="4" borderId="9" xfId="4" applyFont="1" applyFill="1" applyBorder="1" applyAlignment="1">
      <alignment wrapText="1"/>
    </xf>
    <xf numFmtId="0" fontId="11" fillId="4" borderId="25" xfId="4" applyFont="1" applyFill="1" applyBorder="1"/>
    <xf numFmtId="0" fontId="11" fillId="4" borderId="7" xfId="4" applyFont="1" applyFill="1" applyBorder="1"/>
    <xf numFmtId="11" fontId="11" fillId="4" borderId="7" xfId="4" applyNumberFormat="1" applyFont="1" applyFill="1" applyBorder="1"/>
    <xf numFmtId="0" fontId="43" fillId="0" borderId="7" xfId="0" applyFont="1" applyBorder="1" applyAlignment="1">
      <alignment horizontal="center" vertical="center"/>
    </xf>
    <xf numFmtId="0" fontId="43" fillId="0" borderId="8" xfId="0" applyFont="1" applyBorder="1" applyAlignment="1">
      <alignment vertical="center" wrapText="1"/>
    </xf>
    <xf numFmtId="0" fontId="43" fillId="0" borderId="7" xfId="0" applyFont="1" applyBorder="1" applyAlignment="1">
      <alignment horizontal="right" vertical="center"/>
    </xf>
    <xf numFmtId="0" fontId="51" fillId="0" borderId="8" xfId="0" applyFont="1" applyBorder="1" applyAlignment="1">
      <alignment vertical="center"/>
    </xf>
    <xf numFmtId="167" fontId="43" fillId="0" borderId="1" xfId="0" applyNumberFormat="1" applyFont="1" applyBorder="1" applyAlignment="1">
      <alignment vertical="center"/>
    </xf>
    <xf numFmtId="0" fontId="39" fillId="0" borderId="1" xfId="0" applyFont="1" applyBorder="1" applyAlignment="1">
      <alignment vertical="center"/>
    </xf>
    <xf numFmtId="0" fontId="12" fillId="4" borderId="11" xfId="4" applyFont="1" applyFill="1" applyBorder="1"/>
    <xf numFmtId="0" fontId="43" fillId="0" borderId="1" xfId="0" applyFont="1" applyBorder="1" applyAlignment="1">
      <alignment horizontal="right" vertical="center"/>
    </xf>
    <xf numFmtId="0" fontId="52" fillId="0" borderId="24" xfId="0" applyFont="1" applyBorder="1" applyAlignment="1">
      <alignment vertical="center"/>
    </xf>
    <xf numFmtId="0" fontId="11" fillId="0" borderId="0" xfId="4" applyFont="1" applyFill="1" applyBorder="1"/>
    <xf numFmtId="0" fontId="43" fillId="0" borderId="0" xfId="0" applyFont="1" applyBorder="1" applyAlignment="1">
      <alignment vertical="center"/>
    </xf>
    <xf numFmtId="0" fontId="53" fillId="0" borderId="0" xfId="0" applyFont="1" applyAlignment="1">
      <alignment vertical="center"/>
    </xf>
    <xf numFmtId="0" fontId="11" fillId="0" borderId="32" xfId="4" applyBorder="1"/>
    <xf numFmtId="0" fontId="43" fillId="0" borderId="11" xfId="0" applyFont="1" applyBorder="1" applyAlignment="1">
      <alignment vertical="center"/>
    </xf>
    <xf numFmtId="0" fontId="11" fillId="0" borderId="6" xfId="4" applyBorder="1"/>
    <xf numFmtId="0" fontId="43" fillId="0" borderId="9" xfId="0" applyFont="1" applyBorder="1" applyAlignment="1">
      <alignment vertical="center"/>
    </xf>
    <xf numFmtId="0" fontId="11" fillId="0" borderId="33" xfId="4" applyBorder="1"/>
    <xf numFmtId="0" fontId="43" fillId="0" borderId="25" xfId="0" applyFont="1" applyBorder="1" applyAlignment="1">
      <alignment vertical="center"/>
    </xf>
    <xf numFmtId="0" fontId="0" fillId="7" borderId="0" xfId="0" applyFill="1" applyAlignment="1">
      <alignment horizontal="center"/>
    </xf>
    <xf numFmtId="0" fontId="0" fillId="7" borderId="0" xfId="0" applyFill="1"/>
    <xf numFmtId="0" fontId="0" fillId="0" borderId="17" xfId="0" applyBorder="1" applyAlignment="1">
      <alignment vertical="center" wrapText="1"/>
    </xf>
    <xf numFmtId="0" fontId="45" fillId="6" borderId="17" xfId="0" applyFont="1" applyFill="1" applyBorder="1" applyAlignment="1">
      <alignment vertical="center"/>
    </xf>
    <xf numFmtId="0" fontId="0" fillId="0" borderId="17" xfId="0" applyFill="1" applyBorder="1" applyAlignment="1">
      <alignment vertical="center" wrapText="1"/>
    </xf>
    <xf numFmtId="0" fontId="0" fillId="6" borderId="17" xfId="0" applyFill="1" applyBorder="1" applyAlignment="1">
      <alignment vertical="center" wrapText="1"/>
    </xf>
    <xf numFmtId="0" fontId="0" fillId="0" borderId="17" xfId="0" applyBorder="1" applyAlignment="1">
      <alignment vertical="center"/>
    </xf>
    <xf numFmtId="0" fontId="56" fillId="0" borderId="0" xfId="0" applyFont="1" applyFill="1" applyAlignment="1">
      <alignment vertical="center" wrapText="1"/>
    </xf>
    <xf numFmtId="0" fontId="56" fillId="0" borderId="17" xfId="0" applyFont="1" applyFill="1" applyBorder="1" applyAlignment="1">
      <alignment vertical="center" wrapText="1"/>
    </xf>
    <xf numFmtId="0" fontId="56" fillId="0" borderId="0" xfId="0" applyFont="1" applyAlignment="1">
      <alignment vertical="center" wrapText="1"/>
    </xf>
    <xf numFmtId="0" fontId="41" fillId="0" borderId="0" xfId="4" applyFont="1" applyAlignment="1"/>
    <xf numFmtId="0" fontId="41" fillId="0" borderId="0" xfId="4" applyFont="1" applyAlignment="1">
      <alignment vertical="center"/>
    </xf>
    <xf numFmtId="0" fontId="26" fillId="6" borderId="31" xfId="4" applyFont="1" applyFill="1" applyBorder="1" applyAlignment="1"/>
    <xf numFmtId="0" fontId="11" fillId="6" borderId="31" xfId="4" applyFont="1" applyFill="1" applyBorder="1" applyAlignment="1">
      <alignment horizontal="center"/>
    </xf>
    <xf numFmtId="0" fontId="11" fillId="6" borderId="31" xfId="4" applyFont="1" applyFill="1" applyBorder="1" applyAlignment="1">
      <alignment horizontal="center" vertical="top"/>
    </xf>
    <xf numFmtId="0" fontId="12" fillId="6" borderId="31" xfId="4" applyFont="1" applyFill="1" applyBorder="1" applyAlignment="1">
      <alignment horizontal="center"/>
    </xf>
    <xf numFmtId="0" fontId="58" fillId="0" borderId="0" xfId="7" applyFont="1" applyAlignment="1"/>
    <xf numFmtId="0" fontId="58" fillId="0" borderId="0" xfId="7" applyFont="1" applyAlignment="1">
      <alignment horizontal="center"/>
    </xf>
    <xf numFmtId="0" fontId="58" fillId="0" borderId="0" xfId="7" applyFont="1" applyFill="1" applyAlignment="1">
      <alignment horizontal="center"/>
    </xf>
    <xf numFmtId="0" fontId="58" fillId="0" borderId="0" xfId="7" applyFont="1" applyFill="1" applyBorder="1" applyAlignment="1">
      <alignment horizontal="center"/>
    </xf>
    <xf numFmtId="166" fontId="11" fillId="0" borderId="0" xfId="4" applyNumberFormat="1" applyFont="1" applyFill="1" applyAlignment="1">
      <alignment horizontal="center"/>
    </xf>
    <xf numFmtId="0" fontId="0" fillId="0" borderId="0" xfId="4" applyFont="1" applyAlignment="1">
      <alignment horizontal="center" vertical="center"/>
    </xf>
    <xf numFmtId="0" fontId="0" fillId="0" borderId="0" xfId="4" applyFont="1" applyFill="1" applyAlignment="1">
      <alignment horizontal="center"/>
    </xf>
    <xf numFmtId="1" fontId="0" fillId="0" borderId="1" xfId="0" applyNumberFormat="1" applyBorder="1" applyAlignment="1">
      <alignment horizontal="left" wrapText="1"/>
    </xf>
    <xf numFmtId="0" fontId="0" fillId="0" borderId="0" xfId="0" applyAlignment="1">
      <alignment wrapText="1"/>
    </xf>
    <xf numFmtId="0" fontId="0" fillId="0" borderId="0" xfId="0" applyBorder="1"/>
    <xf numFmtId="0" fontId="0" fillId="0" borderId="31" xfId="0" applyBorder="1"/>
    <xf numFmtId="0" fontId="0" fillId="0" borderId="50" xfId="0" applyBorder="1"/>
    <xf numFmtId="0" fontId="0" fillId="8" borderId="1" xfId="0" applyFill="1" applyBorder="1" applyAlignment="1">
      <alignment horizontal="center" vertical="center"/>
    </xf>
    <xf numFmtId="0" fontId="0" fillId="8" borderId="1" xfId="0" applyFill="1" applyBorder="1" applyAlignment="1">
      <alignment horizontal="center" vertical="center" wrapText="1"/>
    </xf>
    <xf numFmtId="0" fontId="0" fillId="8" borderId="1" xfId="0" applyFill="1" applyBorder="1" applyAlignment="1">
      <alignment horizontal="center"/>
    </xf>
    <xf numFmtId="0" fontId="0" fillId="8" borderId="10" xfId="0" applyFill="1" applyBorder="1" applyAlignment="1">
      <alignment horizontal="center" vertical="center"/>
    </xf>
    <xf numFmtId="0" fontId="0" fillId="8" borderId="10" xfId="0" applyFill="1" applyBorder="1" applyAlignment="1">
      <alignment horizontal="center" vertical="center" wrapText="1"/>
    </xf>
    <xf numFmtId="0" fontId="0" fillId="8" borderId="10" xfId="0" applyFill="1" applyBorder="1" applyAlignment="1">
      <alignment horizontal="center"/>
    </xf>
    <xf numFmtId="0" fontId="0" fillId="0" borderId="51" xfId="0" applyBorder="1"/>
    <xf numFmtId="0" fontId="0" fillId="0" borderId="15" xfId="0" applyBorder="1"/>
    <xf numFmtId="0" fontId="0" fillId="0" borderId="52" xfId="0" applyBorder="1"/>
    <xf numFmtId="0" fontId="0" fillId="8" borderId="1" xfId="0" applyNumberFormat="1" applyFill="1" applyBorder="1" applyAlignment="1">
      <alignment horizontal="center" vertical="center"/>
    </xf>
    <xf numFmtId="0" fontId="0" fillId="0" borderId="50" xfId="0" applyBorder="1" applyAlignment="1">
      <alignment horizontal="center" vertical="center"/>
    </xf>
    <xf numFmtId="0" fontId="0" fillId="0" borderId="0" xfId="0" applyBorder="1" applyAlignment="1">
      <alignment horizontal="center" vertical="center"/>
    </xf>
    <xf numFmtId="0" fontId="16" fillId="0" borderId="0" xfId="0" applyFont="1" applyAlignment="1">
      <alignment horizontal="center" vertical="center"/>
    </xf>
    <xf numFmtId="0" fontId="0" fillId="0" borderId="0" xfId="0" applyBorder="1" applyAlignment="1">
      <alignment horizontal="center" vertical="center" wrapText="1"/>
    </xf>
    <xf numFmtId="0" fontId="0" fillId="0" borderId="31" xfId="0" applyBorder="1" applyAlignment="1">
      <alignment horizontal="center" vertical="center" wrapText="1"/>
    </xf>
    <xf numFmtId="0" fontId="0" fillId="8" borderId="1" xfId="0" applyFill="1" applyBorder="1"/>
    <xf numFmtId="0" fontId="0" fillId="8" borderId="1" xfId="0" applyNumberFormat="1" applyFill="1" applyBorder="1" applyAlignment="1">
      <alignment horizontal="center" vertical="center" wrapText="1"/>
    </xf>
    <xf numFmtId="0" fontId="0" fillId="8" borderId="1" xfId="0" quotePrefix="1" applyFill="1" applyBorder="1" applyAlignment="1">
      <alignment horizontal="center" vertical="center"/>
    </xf>
    <xf numFmtId="9" fontId="0" fillId="8" borderId="1" xfId="0" quotePrefix="1" applyNumberFormat="1" applyFill="1" applyBorder="1" applyAlignment="1">
      <alignment horizontal="center" vertical="center"/>
    </xf>
    <xf numFmtId="0" fontId="0" fillId="8" borderId="19" xfId="0" applyFill="1" applyBorder="1" applyAlignment="1">
      <alignment horizontal="center" vertical="center" wrapText="1"/>
    </xf>
    <xf numFmtId="0" fontId="0" fillId="8" borderId="19" xfId="0" applyFill="1" applyBorder="1" applyAlignment="1">
      <alignment horizontal="center" vertical="center"/>
    </xf>
    <xf numFmtId="0" fontId="0" fillId="8" borderId="10" xfId="0" applyFill="1" applyBorder="1"/>
    <xf numFmtId="0" fontId="0" fillId="0" borderId="31" xfId="0" applyBorder="1" applyAlignment="1">
      <alignment wrapText="1"/>
    </xf>
    <xf numFmtId="0" fontId="0" fillId="8" borderId="23" xfId="0" applyFill="1" applyBorder="1" applyAlignment="1">
      <alignment horizontal="center" vertical="center" wrapText="1"/>
    </xf>
    <xf numFmtId="0" fontId="0" fillId="8" borderId="13" xfId="0" applyFill="1" applyBorder="1" applyAlignment="1">
      <alignment horizontal="center" vertical="center" wrapText="1"/>
    </xf>
    <xf numFmtId="0" fontId="26" fillId="0" borderId="47" xfId="0" applyFont="1" applyBorder="1" applyAlignment="1">
      <alignment horizontal="center" vertical="center"/>
    </xf>
    <xf numFmtId="0" fontId="26" fillId="0" borderId="53" xfId="0" applyFont="1" applyBorder="1" applyAlignment="1">
      <alignment horizontal="center" vertical="center"/>
    </xf>
    <xf numFmtId="0" fontId="26" fillId="0" borderId="54" xfId="0" applyFont="1" applyBorder="1" applyAlignment="1">
      <alignment horizontal="center" vertical="center"/>
    </xf>
    <xf numFmtId="0" fontId="0" fillId="0" borderId="31" xfId="0" applyBorder="1" applyAlignment="1">
      <alignment horizontal="center" vertical="center"/>
    </xf>
    <xf numFmtId="0" fontId="0" fillId="0" borderId="55" xfId="0" applyBorder="1" applyAlignment="1">
      <alignment horizontal="center" vertical="center"/>
    </xf>
    <xf numFmtId="0" fontId="0" fillId="0" borderId="17" xfId="0" applyBorder="1" applyAlignment="1">
      <alignment horizontal="center" vertical="center"/>
    </xf>
    <xf numFmtId="0" fontId="0" fillId="0" borderId="36" xfId="0" applyBorder="1" applyAlignment="1">
      <alignment horizontal="center" vertical="center"/>
    </xf>
    <xf numFmtId="0" fontId="11" fillId="0" borderId="0" xfId="4" applyFont="1" applyBorder="1" applyAlignment="1">
      <alignment horizontal="center"/>
    </xf>
    <xf numFmtId="0" fontId="9" fillId="0" borderId="0" xfId="7" applyFont="1"/>
    <xf numFmtId="0" fontId="12" fillId="0" borderId="0" xfId="4" applyFont="1" applyAlignment="1">
      <alignment horizontal="center"/>
    </xf>
    <xf numFmtId="0" fontId="12" fillId="0" borderId="0" xfId="4" applyFont="1" applyBorder="1" applyAlignment="1">
      <alignment horizontal="center"/>
    </xf>
    <xf numFmtId="0" fontId="26" fillId="6" borderId="31" xfId="4" applyFont="1" applyFill="1" applyBorder="1" applyAlignment="1">
      <alignment horizontal="center"/>
    </xf>
    <xf numFmtId="0" fontId="26" fillId="6" borderId="52" xfId="4" applyFont="1" applyFill="1" applyBorder="1" applyAlignment="1"/>
    <xf numFmtId="0" fontId="11" fillId="0" borderId="15" xfId="4" applyFont="1" applyBorder="1" applyAlignment="1"/>
    <xf numFmtId="0" fontId="11" fillId="0" borderId="17" xfId="4" applyFont="1" applyFill="1" applyBorder="1" applyAlignment="1">
      <alignment horizontal="center"/>
    </xf>
    <xf numFmtId="0" fontId="9" fillId="0" borderId="50" xfId="7" applyFont="1" applyBorder="1"/>
    <xf numFmtId="0" fontId="63" fillId="0" borderId="0" xfId="4" applyFont="1" applyFill="1" applyAlignment="1">
      <alignment horizontal="center"/>
    </xf>
    <xf numFmtId="0" fontId="63" fillId="0" borderId="17" xfId="4" applyFont="1" applyFill="1" applyBorder="1" applyAlignment="1">
      <alignment horizontal="center"/>
    </xf>
    <xf numFmtId="0" fontId="63" fillId="0" borderId="0" xfId="4" applyFont="1" applyFill="1" applyBorder="1" applyAlignment="1">
      <alignment horizontal="center"/>
    </xf>
    <xf numFmtId="0" fontId="9" fillId="0" borderId="0" xfId="7" applyFont="1" applyBorder="1"/>
    <xf numFmtId="0" fontId="9" fillId="0" borderId="0" xfId="7" applyFont="1" applyBorder="1" applyAlignment="1">
      <alignment horizontal="center"/>
    </xf>
    <xf numFmtId="0" fontId="0" fillId="0" borderId="15" xfId="4" applyFont="1" applyBorder="1" applyAlignment="1"/>
    <xf numFmtId="0" fontId="0" fillId="0" borderId="15" xfId="4" applyFont="1" applyBorder="1" applyAlignment="1">
      <alignment horizontal="right"/>
    </xf>
    <xf numFmtId="0" fontId="0" fillId="0" borderId="0" xfId="4" applyFont="1" applyFill="1" applyBorder="1" applyAlignment="1">
      <alignment horizontal="center"/>
    </xf>
    <xf numFmtId="0" fontId="11" fillId="0" borderId="15" xfId="4" applyFont="1" applyBorder="1" applyAlignment="1">
      <alignment horizontal="center"/>
    </xf>
    <xf numFmtId="0" fontId="11" fillId="0" borderId="17" xfId="4" applyFont="1" applyBorder="1" applyAlignment="1">
      <alignment horizontal="center"/>
    </xf>
    <xf numFmtId="0" fontId="11" fillId="0" borderId="17" xfId="4" applyFont="1" applyFill="1" applyBorder="1" applyAlignment="1">
      <alignment horizontal="center" vertical="top"/>
    </xf>
    <xf numFmtId="0" fontId="11" fillId="0" borderId="15" xfId="4" applyFont="1" applyFill="1" applyBorder="1" applyAlignment="1">
      <alignment vertical="top"/>
    </xf>
    <xf numFmtId="0" fontId="11" fillId="6" borderId="52" xfId="4" applyFont="1" applyFill="1" applyBorder="1" applyAlignment="1">
      <alignment vertical="top"/>
    </xf>
    <xf numFmtId="0" fontId="11" fillId="6" borderId="36" xfId="4" applyFont="1" applyFill="1" applyBorder="1" applyAlignment="1">
      <alignment horizontal="center" vertical="top"/>
    </xf>
    <xf numFmtId="2" fontId="11" fillId="0" borderId="0" xfId="4" applyNumberFormat="1" applyFont="1" applyFill="1" applyAlignment="1">
      <alignment horizontal="center" vertical="top"/>
    </xf>
    <xf numFmtId="165" fontId="11" fillId="0" borderId="0" xfId="4" applyNumberFormat="1" applyFont="1" applyFill="1" applyAlignment="1">
      <alignment horizontal="center" vertical="top"/>
    </xf>
    <xf numFmtId="165" fontId="11" fillId="0" borderId="17" xfId="4" applyNumberFormat="1" applyFont="1" applyFill="1" applyBorder="1" applyAlignment="1">
      <alignment horizontal="center" vertical="top"/>
    </xf>
    <xf numFmtId="165" fontId="11" fillId="0" borderId="0" xfId="4" applyNumberFormat="1" applyFont="1" applyFill="1" applyBorder="1" applyAlignment="1">
      <alignment horizontal="center" vertical="top"/>
    </xf>
    <xf numFmtId="0" fontId="11" fillId="6" borderId="52" xfId="4" applyFont="1" applyFill="1" applyBorder="1" applyAlignment="1">
      <alignment horizontal="center"/>
    </xf>
    <xf numFmtId="0" fontId="11" fillId="6" borderId="36" xfId="4" applyFont="1" applyFill="1" applyBorder="1" applyAlignment="1">
      <alignment horizontal="center"/>
    </xf>
    <xf numFmtId="0" fontId="11" fillId="0" borderId="15" xfId="4" applyFont="1" applyFill="1" applyBorder="1" applyAlignment="1"/>
    <xf numFmtId="0" fontId="11" fillId="0" borderId="15" xfId="4" applyFont="1" applyFill="1" applyBorder="1" applyAlignment="1">
      <alignment horizontal="center"/>
    </xf>
    <xf numFmtId="0" fontId="9" fillId="0" borderId="0" xfId="7" applyFont="1" applyBorder="1" applyAlignment="1">
      <alignment horizontal="center" vertical="top"/>
    </xf>
    <xf numFmtId="165" fontId="9" fillId="0" borderId="0" xfId="7" applyNumberFormat="1" applyFont="1" applyBorder="1" applyAlignment="1">
      <alignment horizontal="center"/>
    </xf>
    <xf numFmtId="0" fontId="58" fillId="0" borderId="15" xfId="7" applyFont="1" applyBorder="1" applyAlignment="1"/>
    <xf numFmtId="0" fontId="58" fillId="0" borderId="15" xfId="7" applyFont="1" applyFill="1" applyBorder="1" applyAlignment="1"/>
    <xf numFmtId="165" fontId="11" fillId="0" borderId="17" xfId="4" applyNumberFormat="1" applyFont="1" applyFill="1" applyBorder="1" applyAlignment="1">
      <alignment horizontal="center"/>
    </xf>
    <xf numFmtId="0" fontId="11" fillId="0" borderId="15" xfId="6" applyFont="1" applyFill="1" applyBorder="1" applyAlignment="1">
      <alignment horizontal="center"/>
    </xf>
    <xf numFmtId="168" fontId="11" fillId="0" borderId="0" xfId="4" applyNumberFormat="1" applyFont="1" applyFill="1" applyAlignment="1">
      <alignment horizontal="center"/>
    </xf>
    <xf numFmtId="168" fontId="11" fillId="0" borderId="17" xfId="4" applyNumberFormat="1" applyFont="1" applyFill="1" applyBorder="1" applyAlignment="1">
      <alignment horizontal="center"/>
    </xf>
    <xf numFmtId="165" fontId="58" fillId="0" borderId="0" xfId="7" applyNumberFormat="1" applyFont="1" applyAlignment="1">
      <alignment horizontal="center"/>
    </xf>
    <xf numFmtId="165" fontId="58" fillId="0" borderId="17" xfId="7" applyNumberFormat="1" applyFont="1" applyBorder="1" applyAlignment="1">
      <alignment horizontal="center"/>
    </xf>
    <xf numFmtId="0" fontId="58" fillId="0" borderId="17" xfId="7" applyFont="1" applyBorder="1" applyAlignment="1">
      <alignment horizontal="center"/>
    </xf>
    <xf numFmtId="0" fontId="12" fillId="0" borderId="15" xfId="4" applyFont="1" applyFill="1" applyBorder="1" applyAlignment="1"/>
    <xf numFmtId="0" fontId="12" fillId="0" borderId="17" xfId="4" applyFont="1" applyFill="1" applyBorder="1" applyAlignment="1"/>
    <xf numFmtId="166" fontId="11" fillId="0" borderId="0" xfId="4" applyNumberFormat="1" applyFont="1" applyAlignment="1">
      <alignment horizontal="center" vertical="center"/>
    </xf>
    <xf numFmtId="166" fontId="11" fillId="0" borderId="17" xfId="4" applyNumberFormat="1" applyFont="1" applyBorder="1" applyAlignment="1">
      <alignment horizontal="center" vertical="center"/>
    </xf>
    <xf numFmtId="0" fontId="11" fillId="0" borderId="17" xfId="4" applyFont="1" applyBorder="1" applyAlignment="1">
      <alignment horizontal="center" vertical="center"/>
    </xf>
    <xf numFmtId="165" fontId="11" fillId="0" borderId="15" xfId="4" applyNumberFormat="1" applyFont="1" applyFill="1" applyBorder="1" applyAlignment="1">
      <alignment horizontal="center"/>
    </xf>
    <xf numFmtId="165" fontId="11" fillId="0" borderId="15" xfId="4" applyNumberFormat="1" applyFont="1" applyBorder="1" applyAlignment="1"/>
    <xf numFmtId="2" fontId="11" fillId="0" borderId="17" xfId="4" applyNumberFormat="1" applyFont="1" applyFill="1" applyBorder="1" applyAlignment="1">
      <alignment horizontal="center"/>
    </xf>
    <xf numFmtId="0" fontId="58" fillId="0" borderId="0" xfId="7" applyFont="1" applyAlignment="1">
      <alignment horizontal="left"/>
    </xf>
    <xf numFmtId="0" fontId="0" fillId="0" borderId="0" xfId="0" applyBorder="1" applyAlignment="1">
      <alignment horizontal="left" vertical="top" wrapText="1"/>
    </xf>
    <xf numFmtId="0" fontId="0" fillId="0" borderId="0" xfId="0" applyBorder="1" applyAlignment="1">
      <alignment horizontal="left" vertical="top"/>
    </xf>
    <xf numFmtId="0" fontId="15" fillId="0" borderId="0" xfId="0" applyFont="1" applyBorder="1" applyAlignment="1">
      <alignment horizontal="center" vertical="top" wrapText="1"/>
    </xf>
    <xf numFmtId="0" fontId="0" fillId="0" borderId="17" xfId="0" applyBorder="1" applyAlignment="1">
      <alignment horizontal="center" vertical="top" wrapText="1"/>
    </xf>
    <xf numFmtId="0" fontId="0" fillId="0" borderId="0" xfId="0" applyBorder="1" applyAlignment="1">
      <alignment horizontal="center" vertical="top" wrapText="1"/>
    </xf>
    <xf numFmtId="0" fontId="0" fillId="0" borderId="15" xfId="0" applyBorder="1" applyAlignment="1">
      <alignment horizontal="center" vertical="top" wrapText="1"/>
    </xf>
    <xf numFmtId="0" fontId="0" fillId="0" borderId="31" xfId="0" applyBorder="1" applyAlignment="1">
      <alignment horizontal="center" vertical="top" wrapText="1"/>
    </xf>
    <xf numFmtId="0" fontId="0" fillId="0" borderId="52" xfId="0" applyBorder="1" applyAlignment="1">
      <alignment horizontal="center" vertical="top" wrapText="1"/>
    </xf>
    <xf numFmtId="0" fontId="0" fillId="0" borderId="15" xfId="0" applyBorder="1" applyAlignment="1">
      <alignment horizontal="left" vertical="top" wrapText="1"/>
    </xf>
    <xf numFmtId="0" fontId="0" fillId="0" borderId="51" xfId="0" applyBorder="1" applyAlignment="1">
      <alignment horizontal="center" vertical="top" wrapText="1"/>
    </xf>
    <xf numFmtId="0" fontId="0" fillId="8" borderId="10" xfId="0" applyFill="1" applyBorder="1" applyAlignment="1">
      <alignment horizontal="center" vertical="top" wrapText="1"/>
    </xf>
    <xf numFmtId="0" fontId="0" fillId="8" borderId="1" xfId="0" applyFill="1" applyBorder="1" applyAlignment="1">
      <alignment horizontal="center" vertical="top" wrapText="1"/>
    </xf>
    <xf numFmtId="9" fontId="0" fillId="8" borderId="1" xfId="0" applyNumberFormat="1" applyFill="1" applyBorder="1" applyAlignment="1">
      <alignment horizontal="center" vertical="top" wrapText="1"/>
    </xf>
    <xf numFmtId="169" fontId="0" fillId="8" borderId="1" xfId="0" applyNumberFormat="1" applyFill="1" applyBorder="1" applyAlignment="1">
      <alignment horizontal="center" vertical="top" wrapText="1"/>
    </xf>
    <xf numFmtId="0" fontId="12" fillId="0" borderId="0" xfId="0" applyFont="1" applyBorder="1" applyAlignment="1">
      <alignment vertical="top" wrapText="1"/>
    </xf>
    <xf numFmtId="0" fontId="0" fillId="0" borderId="0" xfId="0" applyBorder="1" applyAlignment="1">
      <alignment vertical="top" wrapText="1"/>
    </xf>
    <xf numFmtId="0" fontId="0" fillId="0" borderId="0" xfId="0" applyFill="1" applyBorder="1" applyAlignment="1">
      <alignment horizontal="center" vertical="top" wrapText="1"/>
    </xf>
    <xf numFmtId="0" fontId="75" fillId="0" borderId="0" xfId="0" applyFont="1" applyFill="1" applyBorder="1" applyAlignment="1">
      <alignment horizontal="center" vertical="top" wrapText="1"/>
    </xf>
    <xf numFmtId="9" fontId="0" fillId="0" borderId="0" xfId="0" applyNumberFormat="1" applyFill="1" applyBorder="1" applyAlignment="1">
      <alignment horizontal="center" vertical="top" wrapText="1"/>
    </xf>
    <xf numFmtId="169" fontId="0" fillId="0" borderId="0" xfId="0" applyNumberFormat="1" applyFill="1" applyBorder="1" applyAlignment="1">
      <alignment horizontal="center" vertical="top" wrapText="1"/>
    </xf>
    <xf numFmtId="0" fontId="0" fillId="10" borderId="13" xfId="0" applyFill="1" applyBorder="1" applyAlignment="1">
      <alignment horizontal="center" vertical="top" wrapText="1"/>
    </xf>
    <xf numFmtId="0" fontId="75" fillId="10" borderId="1" xfId="0" applyFont="1" applyFill="1" applyBorder="1" applyAlignment="1">
      <alignment horizontal="center" vertical="top" wrapText="1"/>
    </xf>
    <xf numFmtId="0" fontId="0" fillId="10" borderId="1" xfId="0" applyFill="1" applyBorder="1" applyAlignment="1">
      <alignment horizontal="center" vertical="top" wrapText="1"/>
    </xf>
    <xf numFmtId="0" fontId="0" fillId="10" borderId="23" xfId="0" applyFill="1" applyBorder="1" applyAlignment="1">
      <alignment horizontal="center" vertical="center" wrapText="1"/>
    </xf>
    <xf numFmtId="0" fontId="75" fillId="10" borderId="10" xfId="0" applyFont="1" applyFill="1" applyBorder="1" applyAlignment="1">
      <alignment horizontal="center" vertical="center" wrapText="1"/>
    </xf>
    <xf numFmtId="0" fontId="0" fillId="10" borderId="10" xfId="0" applyFill="1" applyBorder="1" applyAlignment="1">
      <alignment horizontal="center" vertical="center" wrapText="1"/>
    </xf>
    <xf numFmtId="0" fontId="0" fillId="10" borderId="51" xfId="0" applyFill="1" applyBorder="1" applyAlignment="1">
      <alignment horizontal="center" vertical="center" wrapText="1"/>
    </xf>
    <xf numFmtId="0" fontId="0" fillId="10" borderId="1" xfId="0" applyNumberFormat="1" applyFill="1" applyBorder="1" applyAlignment="1">
      <alignment horizontal="center" vertical="top" wrapText="1"/>
    </xf>
    <xf numFmtId="10" fontId="0" fillId="10" borderId="1" xfId="0" applyNumberFormat="1" applyFill="1" applyBorder="1" applyAlignment="1">
      <alignment horizontal="center" vertical="top" wrapText="1"/>
    </xf>
    <xf numFmtId="9" fontId="0" fillId="10" borderId="1" xfId="0" applyNumberFormat="1" applyFill="1" applyBorder="1" applyAlignment="1">
      <alignment horizontal="center" vertical="center" wrapText="1"/>
    </xf>
    <xf numFmtId="1" fontId="0" fillId="0" borderId="1" xfId="0" applyNumberFormat="1" applyBorder="1" applyAlignment="1">
      <alignment horizontal="center" wrapText="1"/>
    </xf>
    <xf numFmtId="0" fontId="79" fillId="0" borderId="0" xfId="0" applyFont="1"/>
    <xf numFmtId="0" fontId="21" fillId="0" borderId="0" xfId="0" applyFont="1" applyFill="1" applyBorder="1" applyAlignment="1">
      <alignment horizontal="center" vertical="center"/>
    </xf>
    <xf numFmtId="1" fontId="0" fillId="0" borderId="1" xfId="0" applyNumberFormat="1" applyBorder="1" applyAlignment="1">
      <alignment horizontal="center" vertical="center"/>
    </xf>
    <xf numFmtId="1" fontId="17" fillId="0" borderId="1" xfId="0" applyNumberFormat="1" applyFont="1" applyBorder="1" applyAlignment="1">
      <alignment horizontal="center" vertical="center"/>
    </xf>
    <xf numFmtId="1" fontId="0" fillId="0" borderId="1" xfId="0" applyNumberFormat="1" applyBorder="1" applyAlignment="1">
      <alignment horizontal="left"/>
    </xf>
    <xf numFmtId="0" fontId="11" fillId="0" borderId="25" xfId="4" quotePrefix="1" applyBorder="1" applyAlignment="1">
      <alignment horizontal="left" vertical="center"/>
    </xf>
    <xf numFmtId="0" fontId="30" fillId="5" borderId="17" xfId="0" applyFont="1" applyFill="1" applyBorder="1" applyAlignment="1">
      <alignment horizontal="left" vertical="center" wrapText="1"/>
    </xf>
    <xf numFmtId="0" fontId="11" fillId="0" borderId="0" xfId="4" applyFont="1" applyAlignment="1">
      <alignment horizontal="center"/>
    </xf>
    <xf numFmtId="0" fontId="11" fillId="0" borderId="0" xfId="4" applyFont="1" applyFill="1" applyAlignment="1">
      <alignment horizontal="center"/>
    </xf>
    <xf numFmtId="0" fontId="73" fillId="0" borderId="0" xfId="7"/>
    <xf numFmtId="0" fontId="11" fillId="0" borderId="0" xfId="4" applyFont="1" applyFill="1" applyBorder="1" applyAlignment="1">
      <alignment horizontal="center"/>
    </xf>
    <xf numFmtId="0" fontId="11" fillId="0" borderId="0" xfId="4" applyFont="1" applyFill="1" applyAlignment="1">
      <alignment horizontal="center" vertical="top"/>
    </xf>
    <xf numFmtId="0" fontId="11" fillId="0" borderId="0" xfId="4" applyFont="1" applyAlignment="1">
      <alignment horizontal="center" vertical="center"/>
    </xf>
    <xf numFmtId="0" fontId="12" fillId="0" borderId="0" xfId="4" applyFont="1" applyFill="1" applyBorder="1" applyAlignment="1"/>
    <xf numFmtId="165" fontId="11" fillId="0" borderId="0" xfId="4" applyNumberFormat="1" applyFont="1" applyFill="1" applyAlignment="1">
      <alignment horizontal="center"/>
    </xf>
    <xf numFmtId="0" fontId="11" fillId="0" borderId="0" xfId="6" applyFont="1" applyFill="1" applyAlignment="1">
      <alignment horizontal="center"/>
    </xf>
    <xf numFmtId="166" fontId="11" fillId="0" borderId="0" xfId="7" applyNumberFormat="1" applyFont="1" applyFill="1" applyAlignment="1">
      <alignment horizontal="center" vertical="center"/>
    </xf>
    <xf numFmtId="165" fontId="11" fillId="0" borderId="0" xfId="4" applyNumberFormat="1" applyFont="1" applyFill="1" applyAlignment="1">
      <alignment horizontal="center" vertical="center"/>
    </xf>
    <xf numFmtId="165" fontId="11" fillId="0" borderId="0" xfId="7" applyNumberFormat="1" applyFont="1" applyFill="1" applyAlignment="1">
      <alignment horizontal="center" vertical="center"/>
    </xf>
    <xf numFmtId="2" fontId="11" fillId="0" borderId="0" xfId="4" applyNumberFormat="1" applyFont="1" applyFill="1" applyBorder="1" applyAlignment="1">
      <alignment horizontal="center"/>
    </xf>
    <xf numFmtId="0" fontId="11" fillId="0" borderId="0" xfId="4" applyFont="1" applyBorder="1" applyAlignment="1">
      <alignment horizontal="center"/>
    </xf>
    <xf numFmtId="0" fontId="9" fillId="0" borderId="0" xfId="7" applyFont="1"/>
    <xf numFmtId="0" fontId="11" fillId="0" borderId="15" xfId="4" applyFont="1" applyBorder="1" applyAlignment="1"/>
    <xf numFmtId="0" fontId="11" fillId="0" borderId="17" xfId="4" applyFont="1" applyFill="1" applyBorder="1" applyAlignment="1">
      <alignment horizontal="center"/>
    </xf>
    <xf numFmtId="0" fontId="63" fillId="0" borderId="0" xfId="4" applyFont="1" applyFill="1" applyAlignment="1">
      <alignment horizontal="center"/>
    </xf>
    <xf numFmtId="0" fontId="0" fillId="0" borderId="15" xfId="4" applyFont="1" applyBorder="1" applyAlignment="1"/>
    <xf numFmtId="0" fontId="11" fillId="0" borderId="15" xfId="4" applyFont="1" applyBorder="1" applyAlignment="1">
      <alignment horizontal="center"/>
    </xf>
    <xf numFmtId="0" fontId="11" fillId="0" borderId="17" xfId="4" applyFont="1" applyBorder="1" applyAlignment="1">
      <alignment horizontal="center"/>
    </xf>
    <xf numFmtId="165" fontId="11" fillId="0" borderId="0" xfId="4" applyNumberFormat="1" applyFont="1" applyFill="1" applyAlignment="1">
      <alignment horizontal="center" vertical="top"/>
    </xf>
    <xf numFmtId="0" fontId="11" fillId="0" borderId="15" xfId="4" applyFont="1" applyFill="1" applyBorder="1" applyAlignment="1"/>
    <xf numFmtId="0" fontId="11" fillId="0" borderId="15" xfId="6" applyFont="1" applyFill="1" applyBorder="1" applyAlignment="1">
      <alignment horizontal="center"/>
    </xf>
    <xf numFmtId="168" fontId="11" fillId="0" borderId="0" xfId="4" applyNumberFormat="1" applyFont="1" applyFill="1" applyAlignment="1">
      <alignment horizontal="center"/>
    </xf>
    <xf numFmtId="0" fontId="12" fillId="0" borderId="15" xfId="4" applyFont="1" applyFill="1" applyBorder="1" applyAlignment="1"/>
    <xf numFmtId="166" fontId="11" fillId="0" borderId="0" xfId="4" applyNumberFormat="1" applyFont="1" applyAlignment="1">
      <alignment horizontal="center" vertical="center"/>
    </xf>
    <xf numFmtId="165" fontId="11" fillId="0" borderId="15" xfId="4" applyNumberFormat="1" applyFont="1" applyFill="1" applyBorder="1" applyAlignment="1">
      <alignment horizontal="center"/>
    </xf>
    <xf numFmtId="2" fontId="11" fillId="0" borderId="17" xfId="4" applyNumberFormat="1" applyFont="1" applyFill="1" applyBorder="1" applyAlignment="1">
      <alignment horizontal="center"/>
    </xf>
    <xf numFmtId="0" fontId="9" fillId="0" borderId="15" xfId="7" applyFont="1" applyBorder="1"/>
    <xf numFmtId="0" fontId="73" fillId="0" borderId="15" xfId="7" applyBorder="1"/>
    <xf numFmtId="0" fontId="9" fillId="0" borderId="51" xfId="7" applyFont="1" applyBorder="1"/>
    <xf numFmtId="2" fontId="11" fillId="0" borderId="0" xfId="4" applyNumberFormat="1" applyFont="1" applyFill="1" applyBorder="1" applyAlignment="1">
      <alignment horizontal="center" vertical="top"/>
    </xf>
    <xf numFmtId="0" fontId="0" fillId="0" borderId="0" xfId="4" applyFont="1" applyFill="1" applyBorder="1" applyAlignment="1">
      <alignment horizontal="center" vertical="top"/>
    </xf>
    <xf numFmtId="165" fontId="11" fillId="0" borderId="0" xfId="4" applyNumberFormat="1" applyFont="1" applyFill="1" applyBorder="1" applyAlignment="1">
      <alignment horizontal="center" vertical="center"/>
    </xf>
    <xf numFmtId="165" fontId="11" fillId="0" borderId="0" xfId="7" applyNumberFormat="1" applyFont="1" applyFill="1" applyBorder="1" applyAlignment="1">
      <alignment horizontal="center" vertical="center"/>
    </xf>
    <xf numFmtId="0" fontId="9" fillId="0" borderId="55" xfId="7" applyFont="1" applyBorder="1"/>
    <xf numFmtId="0" fontId="9" fillId="0" borderId="17" xfId="7" applyFont="1" applyBorder="1"/>
    <xf numFmtId="0" fontId="11" fillId="0" borderId="1" xfId="0" quotePrefix="1" applyFont="1" applyBorder="1" applyAlignment="1">
      <alignment horizontal="center" vertical="center"/>
    </xf>
    <xf numFmtId="0" fontId="0" fillId="0" borderId="1" xfId="0" quotePrefix="1" applyBorder="1" applyAlignment="1">
      <alignment horizontal="center" vertical="center"/>
    </xf>
    <xf numFmtId="0" fontId="0" fillId="0" borderId="16" xfId="0" applyFont="1" applyBorder="1" applyAlignment="1">
      <alignment vertical="center" wrapText="1"/>
    </xf>
    <xf numFmtId="0" fontId="0" fillId="0" borderId="19" xfId="0" applyFont="1" applyBorder="1" applyAlignment="1">
      <alignment vertical="center" wrapText="1"/>
    </xf>
    <xf numFmtId="0" fontId="0" fillId="0" borderId="2" xfId="0" applyFont="1" applyBorder="1" applyAlignment="1">
      <alignment horizontal="left" vertical="center" wrapText="1"/>
    </xf>
    <xf numFmtId="0" fontId="0" fillId="0" borderId="16" xfId="0" applyFont="1" applyBorder="1" applyAlignment="1">
      <alignment horizontal="left" vertical="center" wrapText="1"/>
    </xf>
    <xf numFmtId="0" fontId="0" fillId="17" borderId="1" xfId="0" quotePrefix="1" applyFill="1" applyBorder="1" applyAlignment="1">
      <alignment horizontal="center" vertical="center"/>
    </xf>
    <xf numFmtId="0" fontId="0" fillId="17" borderId="2" xfId="0" applyFont="1" applyFill="1" applyBorder="1" applyAlignment="1">
      <alignment horizontal="left" vertical="center" wrapText="1"/>
    </xf>
    <xf numFmtId="0" fontId="0" fillId="17" borderId="16" xfId="0" applyFont="1" applyFill="1" applyBorder="1" applyAlignment="1">
      <alignment horizontal="left" vertical="center" wrapText="1"/>
    </xf>
    <xf numFmtId="0" fontId="11" fillId="17" borderId="1" xfId="0" quotePrefix="1" applyFont="1" applyFill="1" applyBorder="1" applyAlignment="1">
      <alignment horizontal="center" vertical="center"/>
    </xf>
    <xf numFmtId="0" fontId="0" fillId="17" borderId="19" xfId="0" applyFont="1" applyFill="1" applyBorder="1" applyAlignment="1">
      <alignment vertical="center" wrapText="1"/>
    </xf>
    <xf numFmtId="0" fontId="12" fillId="18" borderId="1" xfId="0" applyFont="1" applyFill="1" applyBorder="1" applyAlignment="1">
      <alignment horizontal="center" vertical="center"/>
    </xf>
    <xf numFmtId="0" fontId="0" fillId="0" borderId="1" xfId="4" applyFont="1" applyBorder="1" applyAlignment="1">
      <alignment horizontal="left" vertical="center" wrapText="1"/>
    </xf>
    <xf numFmtId="165" fontId="11" fillId="0" borderId="22" xfId="4" applyNumberFormat="1" applyFill="1" applyBorder="1" applyAlignment="1">
      <alignment horizontal="center" vertical="center" wrapText="1"/>
    </xf>
    <xf numFmtId="165" fontId="11" fillId="0" borderId="24" xfId="4" applyNumberFormat="1" applyFill="1" applyBorder="1" applyAlignment="1">
      <alignment horizontal="center" vertical="center" wrapText="1"/>
    </xf>
    <xf numFmtId="164" fontId="11" fillId="0" borderId="24" xfId="4" applyNumberFormat="1" applyFill="1" applyBorder="1" applyAlignment="1">
      <alignment horizontal="center" vertical="center" wrapText="1"/>
    </xf>
    <xf numFmtId="1" fontId="11" fillId="0" borderId="8" xfId="4" applyNumberFormat="1" applyFill="1" applyBorder="1" applyAlignment="1">
      <alignment horizontal="center" vertical="center" wrapText="1"/>
    </xf>
    <xf numFmtId="0" fontId="11" fillId="0" borderId="24" xfId="4" applyBorder="1" applyAlignment="1">
      <alignment horizontal="left" vertical="center" wrapText="1"/>
    </xf>
    <xf numFmtId="0" fontId="11" fillId="0" borderId="0" xfId="4" applyAlignment="1">
      <alignment vertical="center"/>
    </xf>
    <xf numFmtId="0" fontId="11" fillId="0" borderId="0" xfId="4" applyFont="1" applyAlignment="1">
      <alignment vertical="center"/>
    </xf>
    <xf numFmtId="0" fontId="42" fillId="0" borderId="0" xfId="4" applyFont="1" applyAlignment="1">
      <alignment vertical="center"/>
    </xf>
    <xf numFmtId="0" fontId="11" fillId="0" borderId="10" xfId="4" applyFont="1" applyBorder="1" applyAlignment="1">
      <alignment vertical="center" wrapText="1"/>
    </xf>
    <xf numFmtId="0" fontId="11" fillId="0" borderId="1" xfId="4" applyFont="1" applyBorder="1" applyAlignment="1">
      <alignment vertical="center" wrapText="1"/>
    </xf>
    <xf numFmtId="0" fontId="11" fillId="0" borderId="24" xfId="4" applyFont="1" applyBorder="1" applyAlignment="1">
      <alignment vertical="center" wrapText="1"/>
    </xf>
    <xf numFmtId="0" fontId="0" fillId="0" borderId="1" xfId="4" applyFont="1" applyBorder="1" applyAlignment="1">
      <alignment vertical="center" wrapText="1"/>
    </xf>
    <xf numFmtId="0" fontId="11" fillId="0" borderId="19" xfId="4" applyBorder="1" applyAlignment="1">
      <alignment vertical="center" wrapText="1"/>
    </xf>
    <xf numFmtId="0" fontId="11" fillId="0" borderId="1" xfId="4" applyBorder="1" applyAlignment="1">
      <alignment vertical="center" wrapText="1"/>
    </xf>
    <xf numFmtId="0" fontId="0" fillId="0" borderId="1" xfId="4" applyFont="1" applyFill="1" applyBorder="1" applyAlignment="1">
      <alignment vertical="center" wrapText="1"/>
    </xf>
    <xf numFmtId="0" fontId="0" fillId="0" borderId="24" xfId="4" applyFont="1" applyFill="1" applyBorder="1" applyAlignment="1">
      <alignment vertical="center" wrapText="1"/>
    </xf>
    <xf numFmtId="0" fontId="0" fillId="0" borderId="24" xfId="4" applyFont="1" applyBorder="1" applyAlignment="1">
      <alignment vertical="center" wrapText="1"/>
    </xf>
    <xf numFmtId="0" fontId="11" fillId="0" borderId="1" xfId="4" applyFill="1" applyBorder="1" applyAlignment="1">
      <alignment vertical="center" wrapText="1"/>
    </xf>
    <xf numFmtId="0" fontId="11" fillId="0" borderId="24" xfId="4" applyFill="1" applyBorder="1" applyAlignment="1">
      <alignment vertical="center" wrapText="1"/>
    </xf>
    <xf numFmtId="0" fontId="11" fillId="0" borderId="10" xfId="4" applyBorder="1" applyAlignment="1">
      <alignment vertical="center" wrapText="1"/>
    </xf>
    <xf numFmtId="0" fontId="0" fillId="0" borderId="22" xfId="4" applyFont="1" applyBorder="1" applyAlignment="1">
      <alignment vertical="center" wrapText="1"/>
    </xf>
    <xf numFmtId="0" fontId="11" fillId="0" borderId="7" xfId="4" applyBorder="1" applyAlignment="1">
      <alignment vertical="center" wrapText="1"/>
    </xf>
    <xf numFmtId="0" fontId="11" fillId="0" borderId="8" xfId="4" applyBorder="1" applyAlignment="1">
      <alignment vertical="center" wrapText="1"/>
    </xf>
    <xf numFmtId="0" fontId="11" fillId="0" borderId="10" xfId="4" applyBorder="1" applyAlignment="1">
      <alignment vertical="center"/>
    </xf>
    <xf numFmtId="0" fontId="11" fillId="0" borderId="1" xfId="4" applyBorder="1" applyAlignment="1">
      <alignment vertical="center"/>
    </xf>
    <xf numFmtId="0" fontId="11" fillId="0" borderId="7" xfId="4" applyBorder="1" applyAlignment="1">
      <alignment vertical="center"/>
    </xf>
    <xf numFmtId="0" fontId="11" fillId="0" borderId="0" xfId="4" applyBorder="1" applyAlignment="1">
      <alignment vertical="center" wrapText="1"/>
    </xf>
    <xf numFmtId="0" fontId="11" fillId="0" borderId="0" xfId="4" applyBorder="1" applyAlignment="1">
      <alignment horizontal="center" vertical="center" wrapText="1"/>
    </xf>
    <xf numFmtId="0" fontId="40" fillId="0" borderId="0" xfId="4" applyFont="1" applyAlignment="1">
      <alignment horizontal="center" vertical="center"/>
    </xf>
    <xf numFmtId="0" fontId="54" fillId="0" borderId="0" xfId="4" applyFont="1" applyAlignment="1">
      <alignment vertical="center"/>
    </xf>
    <xf numFmtId="0" fontId="40" fillId="0" borderId="0" xfId="4" applyFont="1" applyAlignment="1">
      <alignment vertical="center"/>
    </xf>
    <xf numFmtId="0" fontId="37" fillId="0" borderId="0" xfId="4" applyFont="1" applyAlignment="1">
      <alignment vertical="center"/>
    </xf>
    <xf numFmtId="0" fontId="84" fillId="0" borderId="0" xfId="4" applyFont="1" applyAlignment="1">
      <alignment vertical="center"/>
    </xf>
    <xf numFmtId="0" fontId="42" fillId="0" borderId="2" xfId="4" applyFont="1" applyBorder="1" applyAlignment="1">
      <alignment vertical="center"/>
    </xf>
    <xf numFmtId="0" fontId="0" fillId="0" borderId="2" xfId="4" applyFont="1" applyBorder="1" applyAlignment="1">
      <alignment vertical="center"/>
    </xf>
    <xf numFmtId="0" fontId="82" fillId="0" borderId="0" xfId="4" applyFont="1" applyAlignment="1">
      <alignment vertical="center"/>
    </xf>
    <xf numFmtId="0" fontId="70" fillId="0" borderId="11" xfId="4" applyFont="1" applyBorder="1" applyAlignment="1">
      <alignment vertical="center"/>
    </xf>
    <xf numFmtId="0" fontId="70" fillId="0" borderId="10" xfId="4" applyFont="1" applyBorder="1" applyAlignment="1">
      <alignment vertical="center"/>
    </xf>
    <xf numFmtId="0" fontId="0" fillId="0" borderId="50" xfId="4" applyFont="1" applyBorder="1" applyAlignment="1">
      <alignment vertical="center"/>
    </xf>
    <xf numFmtId="0" fontId="17" fillId="0" borderId="0" xfId="4" applyFont="1" applyAlignment="1">
      <alignment vertical="center"/>
    </xf>
    <xf numFmtId="0" fontId="83" fillId="0" borderId="9" xfId="4" applyFont="1" applyBorder="1" applyAlignment="1">
      <alignment vertical="center"/>
    </xf>
    <xf numFmtId="0" fontId="83" fillId="0" borderId="1" xfId="4" applyFont="1" applyBorder="1" applyAlignment="1">
      <alignment vertical="center"/>
    </xf>
    <xf numFmtId="0" fontId="70" fillId="0" borderId="1" xfId="4" applyFont="1" applyBorder="1" applyAlignment="1">
      <alignment vertical="center"/>
    </xf>
    <xf numFmtId="0" fontId="0" fillId="0" borderId="1" xfId="4" applyFont="1" applyBorder="1" applyAlignment="1">
      <alignment vertical="center"/>
    </xf>
    <xf numFmtId="0" fontId="70" fillId="0" borderId="25" xfId="4" applyFont="1" applyBorder="1" applyAlignment="1">
      <alignment vertical="center"/>
    </xf>
    <xf numFmtId="0" fontId="70" fillId="0" borderId="7" xfId="4" applyFont="1" applyBorder="1" applyAlignment="1">
      <alignment vertical="center"/>
    </xf>
    <xf numFmtId="0" fontId="0" fillId="0" borderId="31" xfId="4" applyFont="1" applyBorder="1" applyAlignment="1">
      <alignment vertical="center"/>
    </xf>
    <xf numFmtId="0" fontId="0" fillId="0" borderId="29" xfId="4" applyFont="1" applyBorder="1" applyAlignment="1">
      <alignment vertical="center"/>
    </xf>
    <xf numFmtId="0" fontId="0" fillId="0" borderId="71" xfId="4" applyFont="1" applyBorder="1" applyAlignment="1">
      <alignment vertical="center"/>
    </xf>
    <xf numFmtId="0" fontId="15" fillId="18" borderId="41" xfId="4" applyFont="1" applyFill="1" applyBorder="1" applyAlignment="1">
      <alignment vertical="center"/>
    </xf>
    <xf numFmtId="0" fontId="11" fillId="18" borderId="42" xfId="4" applyFill="1" applyBorder="1" applyAlignment="1">
      <alignment vertical="center"/>
    </xf>
    <xf numFmtId="0" fontId="26" fillId="18" borderId="45" xfId="4" applyFont="1" applyFill="1" applyBorder="1" applyAlignment="1">
      <alignment horizontal="center" vertical="center"/>
    </xf>
    <xf numFmtId="0" fontId="26" fillId="18" borderId="43" xfId="4" applyFont="1" applyFill="1" applyBorder="1" applyAlignment="1">
      <alignment horizontal="center" vertical="center"/>
    </xf>
    <xf numFmtId="0" fontId="11" fillId="18" borderId="0" xfId="4" applyFill="1" applyAlignment="1">
      <alignment vertical="center"/>
    </xf>
    <xf numFmtId="0" fontId="41" fillId="16" borderId="10" xfId="4" applyFont="1" applyFill="1" applyBorder="1" applyAlignment="1">
      <alignment vertical="center"/>
    </xf>
    <xf numFmtId="0" fontId="41" fillId="16" borderId="0" xfId="4" applyFont="1" applyFill="1" applyAlignment="1">
      <alignment vertical="center"/>
    </xf>
    <xf numFmtId="0" fontId="41" fillId="16" borderId="7" xfId="4" applyFont="1" applyFill="1" applyBorder="1" applyAlignment="1">
      <alignment horizontal="center" vertical="center"/>
    </xf>
    <xf numFmtId="0" fontId="41" fillId="16" borderId="8" xfId="4" applyFont="1" applyFill="1" applyBorder="1" applyAlignment="1">
      <alignment horizontal="center" vertical="center"/>
    </xf>
    <xf numFmtId="0" fontId="41" fillId="16" borderId="0" xfId="4" applyFont="1" applyFill="1" applyAlignment="1">
      <alignment horizontal="center" vertical="center"/>
    </xf>
    <xf numFmtId="165" fontId="11" fillId="0" borderId="1" xfId="4" applyNumberFormat="1" applyFill="1" applyBorder="1" applyAlignment="1">
      <alignment horizontal="center" vertical="center" wrapText="1"/>
    </xf>
    <xf numFmtId="164" fontId="11" fillId="0" borderId="1" xfId="4" applyNumberFormat="1" applyFill="1" applyBorder="1" applyAlignment="1">
      <alignment horizontal="center" vertical="center" wrapText="1"/>
    </xf>
    <xf numFmtId="0" fontId="41" fillId="16" borderId="11" xfId="4" applyFont="1" applyFill="1" applyBorder="1" applyAlignment="1">
      <alignment vertical="center"/>
    </xf>
    <xf numFmtId="1" fontId="11" fillId="0" borderId="7" xfId="4" applyNumberFormat="1" applyFill="1" applyBorder="1" applyAlignment="1">
      <alignment horizontal="center" vertical="center" wrapText="1"/>
    </xf>
    <xf numFmtId="165" fontId="11" fillId="0" borderId="10" xfId="4" applyNumberFormat="1" applyFill="1" applyBorder="1" applyAlignment="1">
      <alignment horizontal="center" vertical="center" wrapText="1"/>
    </xf>
    <xf numFmtId="0" fontId="11" fillId="0" borderId="2" xfId="4" applyFont="1" applyBorder="1" applyAlignment="1">
      <alignment vertical="center" wrapText="1"/>
    </xf>
    <xf numFmtId="0" fontId="0" fillId="0" borderId="2" xfId="4" applyFont="1" applyFill="1" applyBorder="1" applyAlignment="1">
      <alignment vertical="center" wrapText="1"/>
    </xf>
    <xf numFmtId="0" fontId="11" fillId="0" borderId="27" xfId="4" applyFill="1" applyBorder="1" applyAlignment="1">
      <alignment vertical="center" wrapText="1"/>
    </xf>
    <xf numFmtId="0" fontId="0" fillId="0" borderId="10" xfId="4" applyFont="1" applyFill="1" applyBorder="1" applyAlignment="1">
      <alignment vertical="center" wrapText="1"/>
    </xf>
    <xf numFmtId="0" fontId="0" fillId="0" borderId="10" xfId="4" applyFont="1" applyBorder="1" applyAlignment="1">
      <alignment vertical="center" wrapText="1"/>
    </xf>
    <xf numFmtId="0" fontId="0" fillId="0" borderId="7" xfId="4" applyFont="1" applyBorder="1" applyAlignment="1">
      <alignment vertical="center" wrapText="1"/>
    </xf>
    <xf numFmtId="0" fontId="0" fillId="0" borderId="8" xfId="4" applyFont="1" applyBorder="1" applyAlignment="1">
      <alignment vertical="center" wrapText="1"/>
    </xf>
    <xf numFmtId="0" fontId="11" fillId="0" borderId="19" xfId="4" applyFont="1" applyBorder="1" applyAlignment="1">
      <alignment vertical="center" wrapText="1"/>
    </xf>
    <xf numFmtId="0" fontId="11" fillId="0" borderId="38" xfId="4" applyFont="1" applyBorder="1" applyAlignment="1">
      <alignment vertical="center" wrapText="1"/>
    </xf>
    <xf numFmtId="0" fontId="41" fillId="16" borderId="25" xfId="4" applyFont="1" applyFill="1" applyBorder="1" applyAlignment="1">
      <alignment horizontal="center" vertical="center"/>
    </xf>
    <xf numFmtId="0" fontId="18" fillId="0" borderId="3" xfId="0" applyFont="1" applyFill="1" applyBorder="1" applyAlignment="1">
      <alignment horizontal="center" vertical="center" wrapText="1"/>
    </xf>
    <xf numFmtId="0" fontId="18" fillId="0" borderId="21" xfId="0" applyFont="1" applyFill="1" applyBorder="1" applyAlignment="1">
      <alignment horizontal="center" vertical="center" wrapText="1"/>
    </xf>
    <xf numFmtId="0" fontId="23" fillId="0" borderId="0" xfId="0" applyFont="1" applyFill="1" applyBorder="1" applyAlignment="1">
      <alignment horizontal="center" vertical="center"/>
    </xf>
    <xf numFmtId="0" fontId="28" fillId="0" borderId="0" xfId="0" applyFont="1" applyFill="1" applyAlignment="1">
      <alignment vertical="center"/>
    </xf>
    <xf numFmtId="0" fontId="30" fillId="0" borderId="0" xfId="0" applyFont="1" applyFill="1" applyBorder="1" applyAlignment="1">
      <alignment vertical="center"/>
    </xf>
    <xf numFmtId="0" fontId="0" fillId="0" borderId="0" xfId="0" applyFill="1" applyAlignment="1">
      <alignment vertical="center"/>
    </xf>
    <xf numFmtId="0" fontId="0" fillId="0" borderId="0" xfId="0" applyFill="1" applyAlignment="1">
      <alignment horizontal="right" vertical="center"/>
    </xf>
    <xf numFmtId="0" fontId="0" fillId="0" borderId="0" xfId="0" applyFill="1" applyAlignment="1">
      <alignment horizontal="left" vertical="center"/>
    </xf>
    <xf numFmtId="0" fontId="0" fillId="0" borderId="0" xfId="0" applyFill="1" applyBorder="1" applyAlignment="1">
      <alignment vertical="center"/>
    </xf>
    <xf numFmtId="0" fontId="24" fillId="0" borderId="0" xfId="0" applyFont="1" applyFill="1" applyAlignment="1">
      <alignment vertical="center"/>
    </xf>
    <xf numFmtId="0" fontId="18" fillId="0" borderId="0" xfId="0" applyFont="1" applyFill="1" applyBorder="1" applyAlignment="1">
      <alignment horizontal="center" vertical="center"/>
    </xf>
    <xf numFmtId="0" fontId="18" fillId="0" borderId="4" xfId="0" applyFont="1" applyFill="1" applyBorder="1" applyAlignment="1">
      <alignment horizontal="center" vertical="center" wrapText="1"/>
    </xf>
    <xf numFmtId="0" fontId="18" fillId="0" borderId="2" xfId="0" applyFont="1" applyFill="1" applyBorder="1" applyAlignment="1">
      <alignment horizontal="center" vertical="center" wrapText="1"/>
    </xf>
    <xf numFmtId="0" fontId="12" fillId="0" borderId="2" xfId="0" applyFont="1" applyFill="1" applyBorder="1" applyAlignment="1">
      <alignment horizontal="center" vertical="center" wrapText="1"/>
    </xf>
    <xf numFmtId="0" fontId="18" fillId="0" borderId="27" xfId="0" applyFont="1" applyFill="1" applyBorder="1" applyAlignment="1">
      <alignment horizontal="center" vertical="center"/>
    </xf>
    <xf numFmtId="0" fontId="18" fillId="0" borderId="3" xfId="0" applyFont="1" applyFill="1" applyBorder="1" applyAlignment="1">
      <alignment horizontal="center" vertical="center"/>
    </xf>
    <xf numFmtId="0" fontId="18" fillId="0" borderId="4" xfId="0" applyFont="1" applyFill="1" applyBorder="1" applyAlignment="1">
      <alignment horizontal="center" vertical="center"/>
    </xf>
    <xf numFmtId="0" fontId="18" fillId="0" borderId="2" xfId="0" applyFont="1" applyFill="1" applyBorder="1" applyAlignment="1">
      <alignment horizontal="center" vertical="center"/>
    </xf>
    <xf numFmtId="0" fontId="12" fillId="0" borderId="2" xfId="0" applyFont="1" applyFill="1" applyBorder="1" applyAlignment="1">
      <alignment horizontal="center" vertical="center"/>
    </xf>
    <xf numFmtId="0" fontId="18" fillId="0" borderId="29" xfId="0" applyFont="1" applyFill="1" applyBorder="1" applyAlignment="1">
      <alignment horizontal="center" vertical="center"/>
    </xf>
    <xf numFmtId="0" fontId="13" fillId="0" borderId="32" xfId="0" applyFont="1" applyFill="1" applyBorder="1" applyAlignment="1">
      <alignment horizontal="center" vertical="center"/>
    </xf>
    <xf numFmtId="164" fontId="20" fillId="0" borderId="11" xfId="0" applyNumberFormat="1" applyFont="1" applyFill="1" applyBorder="1" applyAlignment="1">
      <alignment horizontal="center" vertical="center"/>
    </xf>
    <xf numFmtId="164" fontId="20" fillId="0" borderId="10" xfId="0" applyNumberFormat="1" applyFont="1" applyFill="1" applyBorder="1" applyAlignment="1">
      <alignment horizontal="center" vertical="center"/>
    </xf>
    <xf numFmtId="164" fontId="20" fillId="0" borderId="22" xfId="0" applyNumberFormat="1" applyFont="1" applyFill="1" applyBorder="1" applyAlignment="1">
      <alignment horizontal="center" vertical="center"/>
    </xf>
    <xf numFmtId="164" fontId="20" fillId="0" borderId="0" xfId="0" applyNumberFormat="1" applyFont="1" applyFill="1" applyBorder="1" applyAlignment="1">
      <alignment horizontal="center" vertical="center"/>
    </xf>
    <xf numFmtId="9" fontId="20" fillId="0" borderId="32" xfId="13" applyFont="1" applyFill="1" applyBorder="1" applyAlignment="1">
      <alignment horizontal="center" vertical="center"/>
    </xf>
    <xf numFmtId="9" fontId="20" fillId="0" borderId="22" xfId="13" applyFont="1" applyFill="1" applyBorder="1" applyAlignment="1">
      <alignment horizontal="center" vertical="center"/>
    </xf>
    <xf numFmtId="0" fontId="13" fillId="0" borderId="12" xfId="0" applyFont="1" applyFill="1" applyBorder="1" applyAlignment="1">
      <alignment horizontal="center" vertical="center"/>
    </xf>
    <xf numFmtId="0" fontId="13" fillId="0" borderId="22" xfId="0" applyFont="1" applyFill="1" applyBorder="1" applyAlignment="1">
      <alignment horizontal="center" vertical="center"/>
    </xf>
    <xf numFmtId="0" fontId="13" fillId="0" borderId="67" xfId="0" applyFont="1" applyFill="1" applyBorder="1" applyAlignment="1">
      <alignment horizontal="center" vertical="center"/>
    </xf>
    <xf numFmtId="9" fontId="20" fillId="0" borderId="11" xfId="13" applyFont="1" applyFill="1" applyBorder="1" applyAlignment="1">
      <alignment horizontal="center" vertical="center"/>
    </xf>
    <xf numFmtId="9" fontId="20" fillId="0" borderId="10" xfId="13" applyFont="1" applyFill="1" applyBorder="1" applyAlignment="1">
      <alignment horizontal="center" vertical="center"/>
    </xf>
    <xf numFmtId="9" fontId="20" fillId="0" borderId="0" xfId="13" applyFont="1" applyFill="1" applyBorder="1" applyAlignment="1">
      <alignment horizontal="center" vertical="center"/>
    </xf>
    <xf numFmtId="0" fontId="18" fillId="0" borderId="30" xfId="0" quotePrefix="1" applyFont="1" applyFill="1" applyBorder="1" applyAlignment="1">
      <alignment horizontal="center" vertical="center"/>
    </xf>
    <xf numFmtId="164" fontId="12" fillId="16" borderId="6" xfId="0" quotePrefix="1" applyNumberFormat="1" applyFont="1" applyFill="1" applyBorder="1" applyAlignment="1">
      <alignment horizontal="center" vertical="center"/>
    </xf>
    <xf numFmtId="164" fontId="12" fillId="0" borderId="9" xfId="0" applyNumberFormat="1" applyFont="1" applyFill="1" applyBorder="1" applyAlignment="1">
      <alignment horizontal="center" vertical="center"/>
    </xf>
    <xf numFmtId="164" fontId="12" fillId="0" borderId="13" xfId="0" applyNumberFormat="1" applyFont="1" applyFill="1" applyBorder="1" applyAlignment="1">
      <alignment horizontal="center" vertical="center"/>
    </xf>
    <xf numFmtId="164" fontId="12" fillId="0" borderId="1" xfId="0" applyNumberFormat="1" applyFont="1" applyFill="1" applyBorder="1" applyAlignment="1">
      <alignment horizontal="center" vertical="center"/>
    </xf>
    <xf numFmtId="9" fontId="27" fillId="0" borderId="24" xfId="13" applyFont="1" applyFill="1" applyBorder="1" applyAlignment="1">
      <alignment horizontal="center" vertical="center"/>
    </xf>
    <xf numFmtId="1" fontId="12" fillId="9" borderId="6" xfId="13" applyNumberFormat="1" applyFont="1" applyFill="1" applyBorder="1" applyAlignment="1">
      <alignment horizontal="center" vertical="center"/>
    </xf>
    <xf numFmtId="1" fontId="12" fillId="3" borderId="24" xfId="13" applyNumberFormat="1" applyFont="1" applyFill="1" applyBorder="1" applyAlignment="1">
      <alignment horizontal="center" vertical="center"/>
    </xf>
    <xf numFmtId="164" fontId="12" fillId="9" borderId="6" xfId="0" quotePrefix="1" applyNumberFormat="1" applyFont="1" applyFill="1" applyBorder="1" applyAlignment="1">
      <alignment horizontal="center" vertical="center"/>
    </xf>
    <xf numFmtId="165" fontId="12" fillId="2" borderId="5" xfId="13" applyNumberFormat="1" applyFont="1" applyFill="1" applyBorder="1" applyAlignment="1">
      <alignment horizontal="center" vertical="center"/>
    </xf>
    <xf numFmtId="165" fontId="12" fillId="2" borderId="24" xfId="13" applyNumberFormat="1" applyFont="1" applyFill="1" applyBorder="1" applyAlignment="1">
      <alignment horizontal="center" vertical="center"/>
    </xf>
    <xf numFmtId="164" fontId="12" fillId="9" borderId="24" xfId="0" quotePrefix="1" applyNumberFormat="1" applyFont="1" applyFill="1" applyBorder="1" applyAlignment="1">
      <alignment horizontal="center" vertical="center"/>
    </xf>
    <xf numFmtId="164" fontId="12" fillId="2" borderId="6" xfId="13" applyNumberFormat="1" applyFont="1" applyFill="1" applyBorder="1" applyAlignment="1">
      <alignment horizontal="center" vertical="center"/>
    </xf>
    <xf numFmtId="164" fontId="12" fillId="2" borderId="24" xfId="13" applyNumberFormat="1" applyFont="1" applyFill="1" applyBorder="1" applyAlignment="1">
      <alignment horizontal="center" vertical="center"/>
    </xf>
    <xf numFmtId="1" fontId="12" fillId="3" borderId="6" xfId="13" applyNumberFormat="1" applyFont="1" applyFill="1" applyBorder="1" applyAlignment="1">
      <alignment horizontal="center" vertical="center"/>
    </xf>
    <xf numFmtId="164" fontId="12" fillId="9" borderId="68" xfId="0" quotePrefix="1" applyNumberFormat="1" applyFont="1" applyFill="1" applyBorder="1" applyAlignment="1">
      <alignment horizontal="center" vertical="center"/>
    </xf>
    <xf numFmtId="170" fontId="12" fillId="0" borderId="9" xfId="13" applyNumberFormat="1" applyFont="1" applyFill="1" applyBorder="1" applyAlignment="1">
      <alignment horizontal="center" vertical="center"/>
    </xf>
    <xf numFmtId="170" fontId="12" fillId="0" borderId="13" xfId="13" applyNumberFormat="1" applyFont="1" applyFill="1" applyBorder="1" applyAlignment="1">
      <alignment horizontal="center" vertical="center"/>
    </xf>
    <xf numFmtId="170" fontId="12" fillId="0" borderId="1" xfId="13" applyNumberFormat="1" applyFont="1" applyFill="1" applyBorder="1" applyAlignment="1">
      <alignment horizontal="center" vertical="center"/>
    </xf>
    <xf numFmtId="9" fontId="20" fillId="0" borderId="24" xfId="13" applyFont="1" applyFill="1" applyBorder="1" applyAlignment="1">
      <alignment horizontal="center" vertical="center"/>
    </xf>
    <xf numFmtId="164" fontId="12" fillId="0" borderId="9" xfId="13" applyNumberFormat="1" applyFont="1" applyFill="1" applyBorder="1" applyAlignment="1">
      <alignment horizontal="center" vertical="center"/>
    </xf>
    <xf numFmtId="164" fontId="12" fillId="0" borderId="13" xfId="13" applyNumberFormat="1" applyFont="1" applyFill="1" applyBorder="1" applyAlignment="1">
      <alignment horizontal="center" vertical="center"/>
    </xf>
    <xf numFmtId="164" fontId="12" fillId="0" borderId="1" xfId="13" applyNumberFormat="1" applyFont="1" applyFill="1" applyBorder="1" applyAlignment="1">
      <alignment horizontal="center" vertical="center"/>
    </xf>
    <xf numFmtId="164" fontId="12" fillId="9" borderId="6" xfId="13" applyNumberFormat="1" applyFont="1" applyFill="1" applyBorder="1" applyAlignment="1">
      <alignment horizontal="center" vertical="center"/>
    </xf>
    <xf numFmtId="164" fontId="27" fillId="0" borderId="1" xfId="0" applyNumberFormat="1" applyFont="1" applyFill="1" applyBorder="1" applyAlignment="1">
      <alignment horizontal="center" vertical="center"/>
    </xf>
    <xf numFmtId="9" fontId="27" fillId="0" borderId="28" xfId="13" applyFont="1" applyFill="1" applyBorder="1" applyAlignment="1">
      <alignment horizontal="center" vertical="center"/>
    </xf>
    <xf numFmtId="170" fontId="27" fillId="0" borderId="1" xfId="13" applyNumberFormat="1" applyFont="1" applyFill="1" applyBorder="1" applyAlignment="1">
      <alignment horizontal="center" vertical="center"/>
    </xf>
    <xf numFmtId="9" fontId="20" fillId="0" borderId="28" xfId="13" applyFont="1" applyFill="1" applyBorder="1" applyAlignment="1">
      <alignment horizontal="center" vertical="center"/>
    </xf>
    <xf numFmtId="0" fontId="12" fillId="0" borderId="30" xfId="0" quotePrefix="1" applyFont="1" applyFill="1" applyBorder="1" applyAlignment="1">
      <alignment horizontal="center" vertical="center"/>
    </xf>
    <xf numFmtId="165" fontId="12" fillId="2" borderId="20" xfId="13" applyNumberFormat="1" applyFont="1" applyFill="1" applyBorder="1" applyAlignment="1">
      <alignment horizontal="center" vertical="center"/>
    </xf>
    <xf numFmtId="165" fontId="12" fillId="2" borderId="38" xfId="13" applyNumberFormat="1" applyFont="1" applyFill="1" applyBorder="1" applyAlignment="1">
      <alignment horizontal="center" vertical="center"/>
    </xf>
    <xf numFmtId="0" fontId="18" fillId="0" borderId="31" xfId="0" applyFont="1" applyFill="1" applyBorder="1" applyAlignment="1">
      <alignment horizontal="center" vertical="center"/>
    </xf>
    <xf numFmtId="0" fontId="13" fillId="0" borderId="33" xfId="0" applyFont="1" applyFill="1" applyBorder="1" applyAlignment="1">
      <alignment horizontal="center" vertical="center"/>
    </xf>
    <xf numFmtId="164" fontId="20" fillId="0" borderId="25" xfId="0" applyNumberFormat="1" applyFont="1" applyFill="1" applyBorder="1" applyAlignment="1">
      <alignment horizontal="center" vertical="center"/>
    </xf>
    <xf numFmtId="164" fontId="20" fillId="0" borderId="7" xfId="0" applyNumberFormat="1" applyFont="1" applyFill="1" applyBorder="1" applyAlignment="1">
      <alignment horizontal="center" vertical="center"/>
    </xf>
    <xf numFmtId="164" fontId="20" fillId="0" borderId="8" xfId="0" applyNumberFormat="1" applyFont="1" applyFill="1" applyBorder="1" applyAlignment="1">
      <alignment horizontal="center" vertical="center"/>
    </xf>
    <xf numFmtId="9" fontId="20" fillId="0" borderId="33" xfId="13" applyFont="1" applyFill="1" applyBorder="1" applyAlignment="1">
      <alignment horizontal="center" vertical="center"/>
    </xf>
    <xf numFmtId="9" fontId="20" fillId="0" borderId="8" xfId="13" applyFont="1" applyFill="1" applyBorder="1" applyAlignment="1">
      <alignment horizontal="center" vertical="center"/>
    </xf>
    <xf numFmtId="0" fontId="13" fillId="0" borderId="14" xfId="0" applyFont="1" applyFill="1" applyBorder="1" applyAlignment="1">
      <alignment horizontal="center" vertical="center"/>
    </xf>
    <xf numFmtId="0" fontId="13" fillId="0" borderId="8" xfId="0" applyFont="1" applyFill="1" applyBorder="1" applyAlignment="1">
      <alignment horizontal="center" vertical="center"/>
    </xf>
    <xf numFmtId="0" fontId="13" fillId="0" borderId="70" xfId="0" applyFont="1" applyFill="1" applyBorder="1" applyAlignment="1">
      <alignment horizontal="center" vertical="center"/>
    </xf>
    <xf numFmtId="9" fontId="20" fillId="0" borderId="25" xfId="13" applyFont="1" applyFill="1" applyBorder="1" applyAlignment="1">
      <alignment horizontal="center" vertical="center"/>
    </xf>
    <xf numFmtId="9" fontId="20" fillId="0" borderId="7" xfId="13" applyFont="1" applyFill="1" applyBorder="1" applyAlignment="1">
      <alignment horizontal="center" vertical="center"/>
    </xf>
    <xf numFmtId="165" fontId="0" fillId="0" borderId="0" xfId="0" applyNumberFormat="1" applyFill="1" applyAlignment="1">
      <alignment vertical="center"/>
    </xf>
    <xf numFmtId="164" fontId="12" fillId="3" borderId="24" xfId="13" applyNumberFormat="1" applyFont="1" applyFill="1" applyBorder="1" applyAlignment="1">
      <alignment horizontal="center" vertical="center"/>
    </xf>
    <xf numFmtId="170" fontId="12" fillId="0" borderId="9" xfId="0" applyNumberFormat="1" applyFont="1" applyFill="1" applyBorder="1" applyAlignment="1">
      <alignment horizontal="center" vertical="center"/>
    </xf>
    <xf numFmtId="170" fontId="12" fillId="0" borderId="13" xfId="0" applyNumberFormat="1" applyFont="1" applyFill="1" applyBorder="1" applyAlignment="1">
      <alignment horizontal="center" vertical="center"/>
    </xf>
    <xf numFmtId="9" fontId="27" fillId="0" borderId="1" xfId="13" applyFont="1" applyFill="1" applyBorder="1" applyAlignment="1">
      <alignment horizontal="center" vertical="center"/>
    </xf>
    <xf numFmtId="164" fontId="27" fillId="0" borderId="24" xfId="0" applyNumberFormat="1" applyFont="1" applyFill="1" applyBorder="1" applyAlignment="1">
      <alignment horizontal="center" vertical="center"/>
    </xf>
    <xf numFmtId="9" fontId="12" fillId="0" borderId="9" xfId="13" applyFont="1" applyFill="1" applyBorder="1" applyAlignment="1">
      <alignment horizontal="center" vertical="center"/>
    </xf>
    <xf numFmtId="9" fontId="12" fillId="0" borderId="13" xfId="13" applyFont="1" applyFill="1" applyBorder="1" applyAlignment="1">
      <alignment horizontal="center" vertical="center"/>
    </xf>
    <xf numFmtId="9" fontId="12" fillId="0" borderId="1" xfId="13" applyFont="1" applyFill="1" applyBorder="1" applyAlignment="1">
      <alignment horizontal="center" vertical="center"/>
    </xf>
    <xf numFmtId="0" fontId="23" fillId="0" borderId="0" xfId="0" applyFont="1" applyFill="1" applyAlignment="1">
      <alignment horizontal="left" vertical="center"/>
    </xf>
    <xf numFmtId="0" fontId="13" fillId="0" borderId="11" xfId="0" applyFont="1" applyFill="1" applyBorder="1" applyAlignment="1">
      <alignment horizontal="center" vertical="center"/>
    </xf>
    <xf numFmtId="0" fontId="13" fillId="0" borderId="72" xfId="0" applyFont="1" applyFill="1" applyBorder="1" applyAlignment="1">
      <alignment horizontal="center" vertical="center"/>
    </xf>
    <xf numFmtId="164" fontId="20" fillId="0" borderId="64" xfId="0" applyNumberFormat="1" applyFont="1" applyFill="1" applyBorder="1" applyAlignment="1">
      <alignment horizontal="center" vertical="center"/>
    </xf>
    <xf numFmtId="164" fontId="12" fillId="9" borderId="74" xfId="0" quotePrefix="1" applyNumberFormat="1" applyFont="1" applyFill="1" applyBorder="1" applyAlignment="1">
      <alignment horizontal="center" vertical="center"/>
    </xf>
    <xf numFmtId="164" fontId="12" fillId="9" borderId="9" xfId="0" quotePrefix="1" applyNumberFormat="1" applyFont="1" applyFill="1" applyBorder="1" applyAlignment="1">
      <alignment horizontal="center" vertical="center"/>
    </xf>
    <xf numFmtId="9" fontId="27" fillId="0" borderId="0" xfId="13" applyFont="1" applyFill="1" applyBorder="1" applyAlignment="1">
      <alignment horizontal="center" vertical="center"/>
    </xf>
    <xf numFmtId="0" fontId="18" fillId="0" borderId="5" xfId="0" quotePrefix="1" applyFont="1" applyFill="1" applyBorder="1" applyAlignment="1">
      <alignment horizontal="center" vertical="center"/>
    </xf>
    <xf numFmtId="0" fontId="18" fillId="0" borderId="75" xfId="0" quotePrefix="1" applyFont="1" applyFill="1" applyBorder="1" applyAlignment="1">
      <alignment horizontal="center" vertical="center"/>
    </xf>
    <xf numFmtId="164" fontId="12" fillId="16" borderId="74" xfId="0" quotePrefix="1" applyNumberFormat="1" applyFont="1" applyFill="1" applyBorder="1" applyAlignment="1">
      <alignment horizontal="center" vertical="center"/>
    </xf>
    <xf numFmtId="164" fontId="12" fillId="0" borderId="37" xfId="0" applyNumberFormat="1" applyFont="1" applyFill="1" applyBorder="1" applyAlignment="1">
      <alignment horizontal="center" vertical="center"/>
    </xf>
    <xf numFmtId="164" fontId="12" fillId="0" borderId="19" xfId="0" applyNumberFormat="1" applyFont="1" applyFill="1" applyBorder="1" applyAlignment="1">
      <alignment horizontal="center" vertical="center"/>
    </xf>
    <xf numFmtId="9" fontId="27" fillId="0" borderId="38" xfId="13" applyFont="1" applyFill="1" applyBorder="1" applyAlignment="1">
      <alignment horizontal="center" vertical="center"/>
    </xf>
    <xf numFmtId="1" fontId="12" fillId="9" borderId="74" xfId="13" applyNumberFormat="1" applyFont="1" applyFill="1" applyBorder="1" applyAlignment="1">
      <alignment horizontal="center" vertical="center"/>
    </xf>
    <xf numFmtId="1" fontId="12" fillId="3" borderId="38" xfId="13" applyNumberFormat="1" applyFont="1" applyFill="1" applyBorder="1" applyAlignment="1">
      <alignment horizontal="center" vertical="center"/>
    </xf>
    <xf numFmtId="164" fontId="12" fillId="9" borderId="37" xfId="0" quotePrefix="1" applyNumberFormat="1" applyFont="1" applyFill="1" applyBorder="1" applyAlignment="1">
      <alignment horizontal="center" vertical="center"/>
    </xf>
    <xf numFmtId="164" fontId="12" fillId="9" borderId="38" xfId="0" quotePrefix="1" applyNumberFormat="1" applyFont="1" applyFill="1" applyBorder="1" applyAlignment="1">
      <alignment horizontal="center" vertical="center"/>
    </xf>
    <xf numFmtId="164" fontId="12" fillId="2" borderId="74" xfId="13" applyNumberFormat="1" applyFont="1" applyFill="1" applyBorder="1" applyAlignment="1">
      <alignment horizontal="center" vertical="center"/>
    </xf>
    <xf numFmtId="164" fontId="12" fillId="2" borderId="38" xfId="13" applyNumberFormat="1" applyFont="1" applyFill="1" applyBorder="1" applyAlignment="1">
      <alignment horizontal="center" vertical="center"/>
    </xf>
    <xf numFmtId="9" fontId="27" fillId="0" borderId="5" xfId="13" applyFont="1" applyFill="1" applyBorder="1" applyAlignment="1">
      <alignment horizontal="center" vertical="center"/>
    </xf>
    <xf numFmtId="164" fontId="12" fillId="0" borderId="6" xfId="0" applyNumberFormat="1" applyFont="1" applyFill="1" applyBorder="1" applyAlignment="1">
      <alignment horizontal="center" vertical="center"/>
    </xf>
    <xf numFmtId="0" fontId="13" fillId="0" borderId="25" xfId="0" applyFont="1" applyFill="1" applyBorder="1" applyAlignment="1">
      <alignment horizontal="center" vertical="center"/>
    </xf>
    <xf numFmtId="0" fontId="13" fillId="0" borderId="10" xfId="0" applyFont="1" applyFill="1" applyBorder="1" applyAlignment="1">
      <alignment horizontal="center" vertical="center"/>
    </xf>
    <xf numFmtId="0" fontId="13" fillId="0" borderId="57" xfId="0" applyFont="1" applyFill="1" applyBorder="1" applyAlignment="1">
      <alignment horizontal="center" vertical="center"/>
    </xf>
    <xf numFmtId="165" fontId="12" fillId="2" borderId="1" xfId="13" applyNumberFormat="1" applyFont="1" applyFill="1" applyBorder="1" applyAlignment="1">
      <alignment horizontal="center" vertical="center"/>
    </xf>
    <xf numFmtId="164" fontId="12" fillId="3" borderId="38" xfId="13" applyNumberFormat="1" applyFont="1" applyFill="1" applyBorder="1" applyAlignment="1">
      <alignment horizontal="center" vertical="center"/>
    </xf>
    <xf numFmtId="165" fontId="12" fillId="2" borderId="19" xfId="13" applyNumberFormat="1" applyFont="1" applyFill="1" applyBorder="1" applyAlignment="1">
      <alignment horizontal="center" vertical="center"/>
    </xf>
    <xf numFmtId="0" fontId="13" fillId="0" borderId="7" xfId="0" applyFont="1" applyFill="1" applyBorder="1" applyAlignment="1">
      <alignment horizontal="center" vertical="center"/>
    </xf>
    <xf numFmtId="0" fontId="13" fillId="0" borderId="66" xfId="0" applyFont="1" applyFill="1" applyBorder="1" applyAlignment="1">
      <alignment horizontal="center" vertical="center"/>
    </xf>
    <xf numFmtId="165" fontId="12" fillId="2" borderId="13" xfId="13" applyNumberFormat="1" applyFont="1" applyFill="1" applyBorder="1" applyAlignment="1">
      <alignment horizontal="center" vertical="center"/>
    </xf>
    <xf numFmtId="164" fontId="27" fillId="0" borderId="9" xfId="0" applyNumberFormat="1" applyFont="1" applyFill="1" applyBorder="1" applyAlignment="1">
      <alignment horizontal="center" vertical="center"/>
    </xf>
    <xf numFmtId="164" fontId="27" fillId="0" borderId="13" xfId="0" applyNumberFormat="1" applyFont="1" applyFill="1" applyBorder="1" applyAlignment="1">
      <alignment horizontal="center" vertical="center"/>
    </xf>
    <xf numFmtId="164" fontId="12" fillId="0" borderId="18" xfId="0" applyNumberFormat="1" applyFont="1" applyFill="1" applyBorder="1" applyAlignment="1">
      <alignment horizontal="center" vertical="center"/>
    </xf>
    <xf numFmtId="170" fontId="27" fillId="0" borderId="9" xfId="13" applyNumberFormat="1" applyFont="1" applyFill="1" applyBorder="1" applyAlignment="1">
      <alignment horizontal="center" vertical="center"/>
    </xf>
    <xf numFmtId="170" fontId="18" fillId="0" borderId="1" xfId="13" applyNumberFormat="1" applyFont="1" applyFill="1" applyBorder="1" applyAlignment="1">
      <alignment horizontal="center" vertical="center"/>
    </xf>
    <xf numFmtId="170" fontId="12" fillId="0" borderId="5" xfId="13" applyNumberFormat="1" applyFont="1" applyFill="1" applyBorder="1" applyAlignment="1">
      <alignment horizontal="center" vertical="center"/>
    </xf>
    <xf numFmtId="164" fontId="12" fillId="0" borderId="5" xfId="13" applyNumberFormat="1" applyFont="1" applyFill="1" applyBorder="1" applyAlignment="1">
      <alignment horizontal="center" vertical="center"/>
    </xf>
    <xf numFmtId="164" fontId="27" fillId="0" borderId="1" xfId="13" applyNumberFormat="1" applyFont="1" applyFill="1" applyBorder="1" applyAlignment="1">
      <alignment horizontal="center" vertical="center"/>
    </xf>
    <xf numFmtId="170" fontId="18" fillId="0" borderId="5" xfId="13" applyNumberFormat="1" applyFont="1" applyFill="1" applyBorder="1" applyAlignment="1">
      <alignment horizontal="center" vertical="center"/>
    </xf>
    <xf numFmtId="164" fontId="18" fillId="0" borderId="5" xfId="13" applyNumberFormat="1" applyFont="1" applyFill="1" applyBorder="1" applyAlignment="1">
      <alignment horizontal="center" vertical="center"/>
    </xf>
    <xf numFmtId="9" fontId="12" fillId="0" borderId="5" xfId="13" applyFont="1" applyFill="1" applyBorder="1" applyAlignment="1">
      <alignment horizontal="center" vertical="center"/>
    </xf>
    <xf numFmtId="9" fontId="18" fillId="0" borderId="1" xfId="13" applyFont="1" applyFill="1" applyBorder="1" applyAlignment="1">
      <alignment horizontal="center" vertical="center"/>
    </xf>
    <xf numFmtId="9" fontId="18" fillId="0" borderId="5" xfId="13" applyFont="1" applyFill="1" applyBorder="1" applyAlignment="1">
      <alignment horizontal="center" vertical="center"/>
    </xf>
    <xf numFmtId="0" fontId="0" fillId="0" borderId="76" xfId="0" applyFill="1" applyBorder="1" applyAlignment="1">
      <alignment vertical="center"/>
    </xf>
    <xf numFmtId="0" fontId="80" fillId="0" borderId="0" xfId="0" applyFont="1" applyFill="1" applyAlignment="1">
      <alignment vertical="center"/>
    </xf>
    <xf numFmtId="0" fontId="18" fillId="14" borderId="4" xfId="0" applyFont="1" applyFill="1" applyBorder="1" applyAlignment="1">
      <alignment horizontal="center" vertical="center" wrapText="1"/>
    </xf>
    <xf numFmtId="0" fontId="18" fillId="14" borderId="2" xfId="0" applyFont="1" applyFill="1" applyBorder="1" applyAlignment="1">
      <alignment horizontal="center" vertical="center" wrapText="1"/>
    </xf>
    <xf numFmtId="0" fontId="12" fillId="14" borderId="2" xfId="0" applyFont="1" applyFill="1" applyBorder="1" applyAlignment="1">
      <alignment horizontal="center" vertical="center" wrapText="1"/>
    </xf>
    <xf numFmtId="0" fontId="18" fillId="14" borderId="27" xfId="0" applyFont="1" applyFill="1" applyBorder="1" applyAlignment="1">
      <alignment horizontal="center" vertical="center"/>
    </xf>
    <xf numFmtId="0" fontId="18" fillId="14" borderId="29" xfId="0" applyFont="1" applyFill="1" applyBorder="1" applyAlignment="1">
      <alignment horizontal="center" vertical="center"/>
    </xf>
    <xf numFmtId="0" fontId="18" fillId="14" borderId="30" xfId="0" quotePrefix="1" applyFont="1" applyFill="1" applyBorder="1" applyAlignment="1">
      <alignment horizontal="center" vertical="center"/>
    </xf>
    <xf numFmtId="164" fontId="12" fillId="15" borderId="9" xfId="0" applyNumberFormat="1" applyFont="1" applyFill="1" applyBorder="1" applyAlignment="1">
      <alignment horizontal="center" vertical="center"/>
    </xf>
    <xf numFmtId="164" fontId="12" fillId="15" borderId="13" xfId="0" applyNumberFormat="1" applyFont="1" applyFill="1" applyBorder="1" applyAlignment="1">
      <alignment horizontal="center" vertical="center"/>
    </xf>
    <xf numFmtId="164" fontId="12" fillId="15" borderId="1" xfId="0" applyNumberFormat="1" applyFont="1" applyFill="1" applyBorder="1" applyAlignment="1">
      <alignment horizontal="center" vertical="center"/>
    </xf>
    <xf numFmtId="0" fontId="12" fillId="14" borderId="30" xfId="0" quotePrefix="1" applyFont="1" applyFill="1" applyBorder="1" applyAlignment="1">
      <alignment horizontal="center" vertical="center"/>
    </xf>
    <xf numFmtId="0" fontId="18" fillId="14" borderId="31" xfId="0" applyFont="1" applyFill="1" applyBorder="1" applyAlignment="1">
      <alignment horizontal="center" vertical="center"/>
    </xf>
    <xf numFmtId="0" fontId="18" fillId="13" borderId="4" xfId="0" applyFont="1" applyFill="1" applyBorder="1" applyAlignment="1">
      <alignment horizontal="center" vertical="center" wrapText="1"/>
    </xf>
    <xf numFmtId="0" fontId="18" fillId="13" borderId="2" xfId="0" applyFont="1" applyFill="1" applyBorder="1" applyAlignment="1">
      <alignment horizontal="center" vertical="center" wrapText="1"/>
    </xf>
    <xf numFmtId="0" fontId="12" fillId="13" borderId="2" xfId="0" applyFont="1" applyFill="1" applyBorder="1" applyAlignment="1">
      <alignment horizontal="center" vertical="center" wrapText="1"/>
    </xf>
    <xf numFmtId="0" fontId="18" fillId="13" borderId="27" xfId="0" applyFont="1" applyFill="1" applyBorder="1" applyAlignment="1">
      <alignment horizontal="center" vertical="center"/>
    </xf>
    <xf numFmtId="0" fontId="18" fillId="13" borderId="29" xfId="0" applyFont="1" applyFill="1" applyBorder="1" applyAlignment="1">
      <alignment horizontal="center" vertical="center"/>
    </xf>
    <xf numFmtId="0" fontId="18" fillId="13" borderId="30" xfId="0" quotePrefix="1" applyFont="1" applyFill="1" applyBorder="1" applyAlignment="1">
      <alignment horizontal="center" vertical="center"/>
    </xf>
    <xf numFmtId="0" fontId="12" fillId="13" borderId="30" xfId="0" quotePrefix="1" applyFont="1" applyFill="1" applyBorder="1" applyAlignment="1">
      <alignment horizontal="center" vertical="center"/>
    </xf>
    <xf numFmtId="0" fontId="18" fillId="13" borderId="31" xfId="0" applyFont="1" applyFill="1" applyBorder="1" applyAlignment="1">
      <alignment horizontal="center" vertical="center"/>
    </xf>
    <xf numFmtId="164" fontId="27" fillId="0" borderId="6" xfId="0" quotePrefix="1" applyNumberFormat="1" applyFont="1" applyFill="1" applyBorder="1" applyAlignment="1">
      <alignment horizontal="center" vertical="center"/>
    </xf>
    <xf numFmtId="164" fontId="27" fillId="0" borderId="1" xfId="0" quotePrefix="1" applyNumberFormat="1" applyFont="1" applyFill="1" applyBorder="1" applyAlignment="1">
      <alignment horizontal="center" vertical="center"/>
    </xf>
    <xf numFmtId="164" fontId="27" fillId="9" borderId="30" xfId="0" quotePrefix="1" applyNumberFormat="1" applyFont="1" applyFill="1" applyBorder="1" applyAlignment="1">
      <alignment horizontal="center" vertical="center"/>
    </xf>
    <xf numFmtId="164" fontId="12" fillId="12" borderId="9" xfId="0" applyNumberFormat="1" applyFont="1" applyFill="1" applyBorder="1" applyAlignment="1">
      <alignment horizontal="center" vertical="center"/>
    </xf>
    <xf numFmtId="164" fontId="27" fillId="9" borderId="9" xfId="0" quotePrefix="1" applyNumberFormat="1" applyFont="1" applyFill="1" applyBorder="1" applyAlignment="1">
      <alignment horizontal="center" vertical="center"/>
    </xf>
    <xf numFmtId="164" fontId="27" fillId="9" borderId="75" xfId="0" quotePrefix="1" applyNumberFormat="1" applyFont="1" applyFill="1" applyBorder="1" applyAlignment="1">
      <alignment horizontal="center" vertical="center"/>
    </xf>
    <xf numFmtId="164" fontId="27" fillId="9" borderId="68" xfId="0" quotePrefix="1" applyNumberFormat="1" applyFont="1" applyFill="1" applyBorder="1" applyAlignment="1">
      <alignment horizontal="center" vertical="center"/>
    </xf>
    <xf numFmtId="164" fontId="27" fillId="9" borderId="74" xfId="0" quotePrefix="1" applyNumberFormat="1" applyFont="1" applyFill="1" applyBorder="1" applyAlignment="1">
      <alignment horizontal="center" vertical="center"/>
    </xf>
    <xf numFmtId="164" fontId="27" fillId="0" borderId="68" xfId="0" applyNumberFormat="1" applyFont="1" applyFill="1" applyBorder="1" applyAlignment="1">
      <alignment horizontal="center" vertical="center"/>
    </xf>
    <xf numFmtId="164" fontId="12" fillId="0" borderId="6" xfId="0" quotePrefix="1" applyNumberFormat="1" applyFont="1" applyFill="1" applyBorder="1" applyAlignment="1">
      <alignment horizontal="center" vertical="center"/>
    </xf>
    <xf numFmtId="164" fontId="12" fillId="0" borderId="1" xfId="0" quotePrefix="1" applyNumberFormat="1" applyFont="1" applyFill="1" applyBorder="1" applyAlignment="1">
      <alignment horizontal="center" vertical="center"/>
    </xf>
    <xf numFmtId="164" fontId="12" fillId="16" borderId="30" xfId="0" quotePrefix="1" applyNumberFormat="1" applyFont="1" applyFill="1" applyBorder="1" applyAlignment="1">
      <alignment horizontal="center" vertical="center"/>
    </xf>
    <xf numFmtId="164" fontId="12" fillId="12" borderId="13" xfId="0" applyNumberFormat="1" applyFont="1" applyFill="1" applyBorder="1" applyAlignment="1">
      <alignment horizontal="center" vertical="center"/>
    </xf>
    <xf numFmtId="164" fontId="12" fillId="0" borderId="68" xfId="0" applyNumberFormat="1" applyFont="1" applyFill="1" applyBorder="1" applyAlignment="1">
      <alignment horizontal="center" vertical="center"/>
    </xf>
    <xf numFmtId="9" fontId="13" fillId="12" borderId="1" xfId="13" applyFont="1" applyFill="1" applyBorder="1" applyAlignment="1">
      <alignment horizontal="center" vertical="center"/>
    </xf>
    <xf numFmtId="164" fontId="12" fillId="16" borderId="33" xfId="0" quotePrefix="1" applyNumberFormat="1" applyFont="1" applyFill="1" applyBorder="1" applyAlignment="1">
      <alignment horizontal="center" vertical="center"/>
    </xf>
    <xf numFmtId="164" fontId="12" fillId="0" borderId="33" xfId="0" quotePrefix="1" applyNumberFormat="1" applyFont="1" applyFill="1" applyBorder="1" applyAlignment="1">
      <alignment horizontal="center" vertical="center"/>
    </xf>
    <xf numFmtId="164" fontId="12" fillId="0" borderId="7" xfId="0" quotePrefix="1" applyNumberFormat="1" applyFont="1" applyFill="1" applyBorder="1" applyAlignment="1">
      <alignment horizontal="center" vertical="center"/>
    </xf>
    <xf numFmtId="164" fontId="12" fillId="16" borderId="71" xfId="0" quotePrefix="1" applyNumberFormat="1" applyFont="1" applyFill="1" applyBorder="1" applyAlignment="1">
      <alignment horizontal="center" vertical="center"/>
    </xf>
    <xf numFmtId="164" fontId="12" fillId="12" borderId="25" xfId="0" applyNumberFormat="1" applyFont="1" applyFill="1" applyBorder="1" applyAlignment="1">
      <alignment horizontal="center" vertical="center"/>
    </xf>
    <xf numFmtId="164" fontId="12" fillId="12" borderId="7" xfId="0" applyNumberFormat="1" applyFont="1" applyFill="1" applyBorder="1" applyAlignment="1">
      <alignment horizontal="center" vertical="center"/>
    </xf>
    <xf numFmtId="164" fontId="12" fillId="0" borderId="7" xfId="0" applyNumberFormat="1" applyFont="1" applyFill="1" applyBorder="1" applyAlignment="1">
      <alignment horizontal="center" vertical="center"/>
    </xf>
    <xf numFmtId="9" fontId="27" fillId="0" borderId="8" xfId="13" applyFont="1" applyFill="1" applyBorder="1" applyAlignment="1">
      <alignment horizontal="center" vertical="center"/>
    </xf>
    <xf numFmtId="1" fontId="12" fillId="9" borderId="33" xfId="13" applyNumberFormat="1" applyFont="1" applyFill="1" applyBorder="1" applyAlignment="1">
      <alignment horizontal="center" vertical="center"/>
    </xf>
    <xf numFmtId="1" fontId="12" fillId="3" borderId="8" xfId="13" applyNumberFormat="1" applyFont="1" applyFill="1" applyBorder="1" applyAlignment="1">
      <alignment horizontal="center" vertical="center"/>
    </xf>
    <xf numFmtId="164" fontId="12" fillId="9" borderId="25" xfId="0" quotePrefix="1" applyNumberFormat="1" applyFont="1" applyFill="1" applyBorder="1" applyAlignment="1">
      <alignment horizontal="center" vertical="center"/>
    </xf>
    <xf numFmtId="165" fontId="12" fillId="2" borderId="14" xfId="13" applyNumberFormat="1" applyFont="1" applyFill="1" applyBorder="1" applyAlignment="1">
      <alignment horizontal="center" vertical="center"/>
    </xf>
    <xf numFmtId="165" fontId="12" fillId="2" borderId="8" xfId="13" applyNumberFormat="1" applyFont="1" applyFill="1" applyBorder="1" applyAlignment="1">
      <alignment horizontal="center" vertical="center"/>
    </xf>
    <xf numFmtId="164" fontId="12" fillId="9" borderId="8" xfId="0" quotePrefix="1" applyNumberFormat="1" applyFont="1" applyFill="1" applyBorder="1" applyAlignment="1">
      <alignment horizontal="center" vertical="center"/>
    </xf>
    <xf numFmtId="164" fontId="12" fillId="2" borderId="33" xfId="13" applyNumberFormat="1" applyFont="1" applyFill="1" applyBorder="1" applyAlignment="1">
      <alignment horizontal="center" vertical="center"/>
    </xf>
    <xf numFmtId="164" fontId="12" fillId="2" borderId="8" xfId="13" applyNumberFormat="1" applyFont="1" applyFill="1" applyBorder="1" applyAlignment="1">
      <alignment horizontal="center" vertical="center"/>
    </xf>
    <xf numFmtId="9" fontId="13" fillId="12" borderId="11" xfId="13" applyFont="1" applyFill="1" applyBorder="1" applyAlignment="1">
      <alignment horizontal="center" vertical="center"/>
    </xf>
    <xf numFmtId="9" fontId="13" fillId="12" borderId="19" xfId="13" applyFont="1" applyFill="1" applyBorder="1" applyAlignment="1">
      <alignment horizontal="center" vertical="center"/>
    </xf>
    <xf numFmtId="9" fontId="13" fillId="12" borderId="20" xfId="13" applyFont="1" applyFill="1" applyBorder="1" applyAlignment="1">
      <alignment horizontal="center" vertical="center"/>
    </xf>
    <xf numFmtId="164" fontId="12" fillId="0" borderId="11" xfId="0" applyNumberFormat="1" applyFont="1" applyFill="1" applyBorder="1" applyAlignment="1">
      <alignment horizontal="center" vertical="center"/>
    </xf>
    <xf numFmtId="9" fontId="27" fillId="0" borderId="19" xfId="13" applyFont="1" applyFill="1" applyBorder="1" applyAlignment="1">
      <alignment horizontal="center" vertical="center"/>
    </xf>
    <xf numFmtId="9" fontId="13" fillId="12" borderId="9" xfId="13" applyFont="1" applyFill="1" applyBorder="1" applyAlignment="1">
      <alignment horizontal="center" vertical="center"/>
    </xf>
    <xf numFmtId="9" fontId="13" fillId="12" borderId="5" xfId="13" applyFont="1" applyFill="1" applyBorder="1" applyAlignment="1">
      <alignment horizontal="center" vertical="center"/>
    </xf>
    <xf numFmtId="164" fontId="27" fillId="9" borderId="37" xfId="0" quotePrefix="1" applyNumberFormat="1" applyFont="1" applyFill="1" applyBorder="1" applyAlignment="1">
      <alignment horizontal="center" vertical="center"/>
    </xf>
    <xf numFmtId="164" fontId="27" fillId="9" borderId="67" xfId="0" quotePrefix="1" applyNumberFormat="1" applyFont="1" applyFill="1" applyBorder="1" applyAlignment="1">
      <alignment horizontal="center" vertical="center"/>
    </xf>
    <xf numFmtId="164" fontId="20" fillId="0" borderId="1" xfId="0" applyNumberFormat="1" applyFont="1" applyFill="1" applyBorder="1" applyAlignment="1">
      <alignment horizontal="center" vertical="center"/>
    </xf>
    <xf numFmtId="164" fontId="12" fillId="12" borderId="26" xfId="0" applyNumberFormat="1" applyFont="1" applyFill="1" applyBorder="1" applyAlignment="1">
      <alignment horizontal="center" vertical="center"/>
    </xf>
    <xf numFmtId="9" fontId="27" fillId="0" borderId="7" xfId="13" applyFont="1" applyFill="1" applyBorder="1" applyAlignment="1">
      <alignment horizontal="center" vertical="center"/>
    </xf>
    <xf numFmtId="164" fontId="12" fillId="3" borderId="8" xfId="13" applyNumberFormat="1" applyFont="1" applyFill="1" applyBorder="1" applyAlignment="1">
      <alignment horizontal="center" vertical="center"/>
    </xf>
    <xf numFmtId="164" fontId="12" fillId="9" borderId="33" xfId="0" quotePrefix="1" applyNumberFormat="1" applyFont="1" applyFill="1" applyBorder="1" applyAlignment="1">
      <alignment horizontal="center" vertical="center"/>
    </xf>
    <xf numFmtId="165" fontId="12" fillId="2" borderId="7" xfId="13" applyNumberFormat="1" applyFont="1" applyFill="1" applyBorder="1" applyAlignment="1">
      <alignment horizontal="center" vertical="center"/>
    </xf>
    <xf numFmtId="9" fontId="13" fillId="12" borderId="37" xfId="13" applyFont="1" applyFill="1" applyBorder="1" applyAlignment="1">
      <alignment horizontal="center" vertical="center"/>
    </xf>
    <xf numFmtId="164" fontId="12" fillId="2" borderId="6" xfId="13" quotePrefix="1" applyNumberFormat="1" applyFont="1" applyFill="1" applyBorder="1" applyAlignment="1">
      <alignment horizontal="center" vertical="center"/>
    </xf>
    <xf numFmtId="164" fontId="12" fillId="12" borderId="37" xfId="0" applyNumberFormat="1" applyFont="1" applyFill="1" applyBorder="1" applyAlignment="1">
      <alignment horizontal="center" vertical="center"/>
    </xf>
    <xf numFmtId="164" fontId="12" fillId="12" borderId="18" xfId="0" applyNumberFormat="1" applyFont="1" applyFill="1" applyBorder="1" applyAlignment="1">
      <alignment horizontal="center" vertical="center"/>
    </xf>
    <xf numFmtId="0" fontId="13" fillId="0" borderId="0" xfId="0" applyFont="1" applyFill="1" applyBorder="1" applyAlignment="1">
      <alignment horizontal="center" vertical="center"/>
    </xf>
    <xf numFmtId="164" fontId="12" fillId="15" borderId="6" xfId="0" quotePrefix="1" applyNumberFormat="1" applyFont="1" applyFill="1" applyBorder="1" applyAlignment="1">
      <alignment horizontal="center" vertical="center"/>
    </xf>
    <xf numFmtId="164" fontId="12" fillId="15" borderId="1" xfId="0" quotePrefix="1" applyNumberFormat="1" applyFont="1" applyFill="1" applyBorder="1" applyAlignment="1">
      <alignment horizontal="center" vertical="center"/>
    </xf>
    <xf numFmtId="164" fontId="12" fillId="15" borderId="33" xfId="0" quotePrefix="1" applyNumberFormat="1" applyFont="1" applyFill="1" applyBorder="1" applyAlignment="1">
      <alignment horizontal="center" vertical="center"/>
    </xf>
    <xf numFmtId="164" fontId="12" fillId="15" borderId="7" xfId="0" quotePrefix="1" applyNumberFormat="1" applyFont="1" applyFill="1" applyBorder="1" applyAlignment="1">
      <alignment horizontal="center" vertical="center"/>
    </xf>
    <xf numFmtId="164" fontId="12" fillId="15" borderId="7" xfId="0" applyNumberFormat="1" applyFont="1" applyFill="1" applyBorder="1" applyAlignment="1">
      <alignment horizontal="center" vertical="center"/>
    </xf>
    <xf numFmtId="164" fontId="12" fillId="15" borderId="11" xfId="0" applyNumberFormat="1" applyFont="1" applyFill="1" applyBorder="1" applyAlignment="1">
      <alignment horizontal="center" vertical="center"/>
    </xf>
    <xf numFmtId="164" fontId="12" fillId="15" borderId="19" xfId="0" applyNumberFormat="1" applyFont="1" applyFill="1" applyBorder="1" applyAlignment="1">
      <alignment horizontal="center" vertical="center"/>
    </xf>
    <xf numFmtId="1" fontId="12" fillId="9" borderId="73" xfId="13" applyNumberFormat="1" applyFont="1" applyFill="1" applyBorder="1" applyAlignment="1">
      <alignment horizontal="center" vertical="center"/>
    </xf>
    <xf numFmtId="164" fontId="12" fillId="3" borderId="27" xfId="13" applyNumberFormat="1" applyFont="1" applyFill="1" applyBorder="1" applyAlignment="1">
      <alignment horizontal="center" vertical="center"/>
    </xf>
    <xf numFmtId="164" fontId="12" fillId="9" borderId="73" xfId="0" quotePrefix="1" applyNumberFormat="1" applyFont="1" applyFill="1" applyBorder="1" applyAlignment="1">
      <alignment horizontal="center" vertical="center"/>
    </xf>
    <xf numFmtId="165" fontId="12" fillId="2" borderId="2" xfId="13" applyNumberFormat="1" applyFont="1" applyFill="1" applyBorder="1" applyAlignment="1">
      <alignment horizontal="center" vertical="center"/>
    </xf>
    <xf numFmtId="165" fontId="12" fillId="2" borderId="27" xfId="13" applyNumberFormat="1" applyFont="1" applyFill="1" applyBorder="1" applyAlignment="1">
      <alignment horizontal="center" vertical="center"/>
    </xf>
    <xf numFmtId="164" fontId="12" fillId="9" borderId="3" xfId="0" quotePrefix="1" applyNumberFormat="1" applyFont="1" applyFill="1" applyBorder="1" applyAlignment="1">
      <alignment horizontal="center" vertical="center"/>
    </xf>
    <xf numFmtId="164" fontId="12" fillId="9" borderId="27" xfId="0" quotePrefix="1" applyNumberFormat="1" applyFont="1" applyFill="1" applyBorder="1" applyAlignment="1">
      <alignment horizontal="center" vertical="center"/>
    </xf>
    <xf numFmtId="164" fontId="12" fillId="16" borderId="66" xfId="0" quotePrefix="1" applyNumberFormat="1" applyFont="1" applyFill="1" applyBorder="1" applyAlignment="1">
      <alignment horizontal="center" vertical="center"/>
    </xf>
    <xf numFmtId="164" fontId="13" fillId="0" borderId="74" xfId="0" quotePrefix="1" applyNumberFormat="1" applyFont="1" applyFill="1" applyBorder="1" applyAlignment="1">
      <alignment horizontal="center" vertical="center"/>
    </xf>
    <xf numFmtId="164" fontId="13" fillId="0" borderId="19" xfId="0" quotePrefix="1" applyNumberFormat="1" applyFont="1" applyFill="1" applyBorder="1" applyAlignment="1">
      <alignment horizontal="center" vertical="center"/>
    </xf>
    <xf numFmtId="164" fontId="13" fillId="9" borderId="78" xfId="0" quotePrefix="1" applyNumberFormat="1" applyFont="1" applyFill="1" applyBorder="1" applyAlignment="1">
      <alignment horizontal="center" vertical="center"/>
    </xf>
    <xf numFmtId="164" fontId="12" fillId="15" borderId="37" xfId="0" applyNumberFormat="1" applyFont="1" applyFill="1" applyBorder="1" applyAlignment="1">
      <alignment horizontal="center" vertical="center"/>
    </xf>
    <xf numFmtId="0" fontId="13" fillId="0" borderId="9" xfId="0" applyFont="1" applyFill="1" applyBorder="1" applyAlignment="1">
      <alignment horizontal="center" vertical="center"/>
    </xf>
    <xf numFmtId="165" fontId="13" fillId="2" borderId="1" xfId="13" applyNumberFormat="1" applyFont="1" applyFill="1" applyBorder="1" applyAlignment="1">
      <alignment horizontal="center" vertical="center"/>
    </xf>
    <xf numFmtId="164" fontId="13" fillId="0" borderId="68" xfId="0" applyNumberFormat="1" applyFont="1" applyFill="1" applyBorder="1" applyAlignment="1">
      <alignment horizontal="center" vertical="center"/>
    </xf>
    <xf numFmtId="164" fontId="13" fillId="9" borderId="74" xfId="0" quotePrefix="1" applyNumberFormat="1" applyFont="1" applyFill="1" applyBorder="1" applyAlignment="1">
      <alignment horizontal="center" vertical="center"/>
    </xf>
    <xf numFmtId="0" fontId="13" fillId="0" borderId="63" xfId="0" applyFont="1" applyFill="1" applyBorder="1" applyAlignment="1">
      <alignment horizontal="center" vertical="center"/>
    </xf>
    <xf numFmtId="164" fontId="12" fillId="2" borderId="5" xfId="13" applyNumberFormat="1" applyFont="1" applyFill="1" applyBorder="1" applyAlignment="1">
      <alignment horizontal="center" vertical="center"/>
    </xf>
    <xf numFmtId="164" fontId="12" fillId="16" borderId="68" xfId="0" quotePrefix="1" applyNumberFormat="1" applyFont="1" applyFill="1" applyBorder="1" applyAlignment="1">
      <alignment horizontal="center" vertical="center"/>
    </xf>
    <xf numFmtId="164" fontId="12" fillId="2" borderId="14" xfId="13" applyNumberFormat="1" applyFont="1" applyFill="1" applyBorder="1" applyAlignment="1">
      <alignment horizontal="center" vertical="center"/>
    </xf>
    <xf numFmtId="164" fontId="12" fillId="2" borderId="20" xfId="13" applyNumberFormat="1" applyFont="1" applyFill="1" applyBorder="1" applyAlignment="1">
      <alignment horizontal="center" vertical="center"/>
    </xf>
    <xf numFmtId="0" fontId="18" fillId="0" borderId="24" xfId="0" quotePrefix="1" applyFont="1" applyFill="1" applyBorder="1" applyAlignment="1">
      <alignment horizontal="center" vertical="center"/>
    </xf>
    <xf numFmtId="164" fontId="12" fillId="0" borderId="79" xfId="0" applyNumberFormat="1" applyFont="1" applyFill="1" applyBorder="1" applyAlignment="1">
      <alignment horizontal="center" vertical="center"/>
    </xf>
    <xf numFmtId="164" fontId="12" fillId="9" borderId="11" xfId="0" quotePrefix="1" applyNumberFormat="1" applyFont="1" applyFill="1" applyBorder="1" applyAlignment="1">
      <alignment horizontal="center" vertical="center"/>
    </xf>
    <xf numFmtId="164" fontId="12" fillId="9" borderId="22" xfId="0" quotePrefix="1" applyNumberFormat="1" applyFont="1" applyFill="1" applyBorder="1" applyAlignment="1">
      <alignment horizontal="center" vertical="center"/>
    </xf>
    <xf numFmtId="0" fontId="19" fillId="0" borderId="0" xfId="0" applyFont="1" applyFill="1" applyBorder="1" applyAlignment="1">
      <alignment horizontal="center" vertical="center"/>
    </xf>
    <xf numFmtId="0" fontId="19" fillId="0" borderId="3" xfId="0" applyFont="1" applyFill="1" applyBorder="1" applyAlignment="1">
      <alignment horizontal="center" vertical="center"/>
    </xf>
    <xf numFmtId="0" fontId="19" fillId="0" borderId="4" xfId="0" applyFont="1" applyFill="1" applyBorder="1" applyAlignment="1">
      <alignment horizontal="center" vertical="center"/>
    </xf>
    <xf numFmtId="0" fontId="19" fillId="0" borderId="2" xfId="0" applyFont="1" applyFill="1" applyBorder="1" applyAlignment="1">
      <alignment horizontal="center" vertical="center"/>
    </xf>
    <xf numFmtId="0" fontId="19" fillId="0" borderId="27" xfId="0" applyFont="1" applyFill="1" applyBorder="1" applyAlignment="1">
      <alignment horizontal="center" vertical="center"/>
    </xf>
    <xf numFmtId="0" fontId="19" fillId="0" borderId="29" xfId="0" applyFont="1" applyFill="1" applyBorder="1" applyAlignment="1">
      <alignment horizontal="center" vertical="center"/>
    </xf>
    <xf numFmtId="0" fontId="19" fillId="0" borderId="30" xfId="0" quotePrefix="1" applyFont="1" applyFill="1" applyBorder="1" applyAlignment="1">
      <alignment horizontal="center" vertical="center"/>
    </xf>
    <xf numFmtId="164" fontId="12" fillId="11" borderId="5" xfId="0" quotePrefix="1" applyNumberFormat="1" applyFont="1" applyFill="1" applyBorder="1" applyAlignment="1">
      <alignment horizontal="center" vertical="center"/>
    </xf>
    <xf numFmtId="0" fontId="19" fillId="0" borderId="31" xfId="0" applyFont="1" applyFill="1" applyBorder="1" applyAlignment="1">
      <alignment horizontal="center" vertical="center"/>
    </xf>
    <xf numFmtId="9" fontId="22" fillId="0" borderId="5" xfId="13" applyFont="1" applyFill="1" applyBorder="1" applyAlignment="1">
      <alignment horizontal="center" vertical="center"/>
    </xf>
    <xf numFmtId="164" fontId="22" fillId="0" borderId="1" xfId="13" applyNumberFormat="1" applyFont="1" applyFill="1" applyBorder="1" applyAlignment="1">
      <alignment horizontal="center" vertical="center"/>
    </xf>
    <xf numFmtId="0" fontId="19" fillId="14" borderId="29" xfId="0" applyFont="1" applyFill="1" applyBorder="1" applyAlignment="1">
      <alignment horizontal="center" vertical="center"/>
    </xf>
    <xf numFmtId="0" fontId="19" fillId="14" borderId="30" xfId="0" quotePrefix="1" applyFont="1" applyFill="1" applyBorder="1" applyAlignment="1">
      <alignment horizontal="center" vertical="center"/>
    </xf>
    <xf numFmtId="0" fontId="19" fillId="14" borderId="31" xfId="0" applyFont="1" applyFill="1" applyBorder="1" applyAlignment="1">
      <alignment horizontal="center" vertical="center"/>
    </xf>
    <xf numFmtId="0" fontId="19" fillId="13" borderId="29" xfId="0" applyFont="1" applyFill="1" applyBorder="1" applyAlignment="1">
      <alignment horizontal="center" vertical="center"/>
    </xf>
    <xf numFmtId="0" fontId="19" fillId="13" borderId="30" xfId="0" quotePrefix="1" applyFont="1" applyFill="1" applyBorder="1" applyAlignment="1">
      <alignment horizontal="center" vertical="center"/>
    </xf>
    <xf numFmtId="0" fontId="19" fillId="13" borderId="31" xfId="0" applyFont="1" applyFill="1" applyBorder="1" applyAlignment="1">
      <alignment horizontal="center" vertical="center"/>
    </xf>
    <xf numFmtId="0" fontId="12" fillId="0" borderId="14" xfId="0" quotePrefix="1" applyFont="1" applyFill="1" applyBorder="1" applyAlignment="1">
      <alignment horizontal="center" vertical="center"/>
    </xf>
    <xf numFmtId="164" fontId="12" fillId="0" borderId="26" xfId="0" applyNumberFormat="1" applyFont="1" applyFill="1" applyBorder="1" applyAlignment="1">
      <alignment horizontal="center" vertical="center"/>
    </xf>
    <xf numFmtId="164" fontId="12" fillId="11" borderId="14" xfId="0" quotePrefix="1" applyNumberFormat="1" applyFont="1" applyFill="1" applyBorder="1" applyAlignment="1">
      <alignment horizontal="center" vertical="center"/>
    </xf>
    <xf numFmtId="164" fontId="13" fillId="12" borderId="74" xfId="0" quotePrefix="1" applyNumberFormat="1" applyFont="1" applyFill="1" applyBorder="1" applyAlignment="1">
      <alignment horizontal="center" vertical="center"/>
    </xf>
    <xf numFmtId="164" fontId="13" fillId="12" borderId="19" xfId="0" quotePrefix="1" applyNumberFormat="1" applyFont="1" applyFill="1" applyBorder="1" applyAlignment="1">
      <alignment horizontal="center" vertical="center"/>
    </xf>
    <xf numFmtId="164" fontId="12" fillId="11" borderId="20" xfId="0" quotePrefix="1" applyNumberFormat="1" applyFont="1" applyFill="1" applyBorder="1" applyAlignment="1">
      <alignment horizontal="center" vertical="center"/>
    </xf>
    <xf numFmtId="165" fontId="27" fillId="2" borderId="24" xfId="13" applyNumberFormat="1" applyFont="1" applyFill="1" applyBorder="1" applyAlignment="1">
      <alignment horizontal="center" vertical="center"/>
    </xf>
    <xf numFmtId="164" fontId="13" fillId="12" borderId="6" xfId="0" quotePrefix="1" applyNumberFormat="1" applyFont="1" applyFill="1" applyBorder="1" applyAlignment="1">
      <alignment horizontal="center" vertical="center"/>
    </xf>
    <xf numFmtId="164" fontId="13" fillId="12" borderId="1" xfId="0" quotePrefix="1" applyNumberFormat="1" applyFont="1" applyFill="1" applyBorder="1" applyAlignment="1">
      <alignment horizontal="center" vertical="center"/>
    </xf>
    <xf numFmtId="164" fontId="13" fillId="12" borderId="33" xfId="0" quotePrefix="1" applyNumberFormat="1" applyFont="1" applyFill="1" applyBorder="1" applyAlignment="1">
      <alignment horizontal="center" vertical="center"/>
    </xf>
    <xf numFmtId="164" fontId="13" fillId="12" borderId="7" xfId="0" quotePrefix="1" applyNumberFormat="1" applyFont="1" applyFill="1" applyBorder="1" applyAlignment="1">
      <alignment horizontal="center" vertical="center"/>
    </xf>
    <xf numFmtId="164" fontId="13" fillId="12" borderId="71" xfId="0" quotePrefix="1" applyNumberFormat="1" applyFont="1" applyFill="1" applyBorder="1" applyAlignment="1">
      <alignment horizontal="center" vertical="center"/>
    </xf>
    <xf numFmtId="164" fontId="12" fillId="0" borderId="25" xfId="0" applyNumberFormat="1" applyFont="1" applyFill="1" applyBorder="1" applyAlignment="1">
      <alignment horizontal="center" vertical="center"/>
    </xf>
    <xf numFmtId="164" fontId="12" fillId="0" borderId="74" xfId="0" quotePrefix="1" applyNumberFormat="1" applyFont="1" applyFill="1" applyBorder="1" applyAlignment="1">
      <alignment horizontal="center" vertical="center"/>
    </xf>
    <xf numFmtId="164" fontId="12" fillId="0" borderId="19" xfId="0" quotePrefix="1" applyNumberFormat="1" applyFont="1" applyFill="1" applyBorder="1" applyAlignment="1">
      <alignment horizontal="center" vertical="center"/>
    </xf>
    <xf numFmtId="164" fontId="12" fillId="16" borderId="75" xfId="0" quotePrefix="1" applyNumberFormat="1" applyFont="1" applyFill="1" applyBorder="1" applyAlignment="1">
      <alignment horizontal="center" vertical="center"/>
    </xf>
    <xf numFmtId="164" fontId="12" fillId="15" borderId="26" xfId="0" applyNumberFormat="1" applyFont="1" applyFill="1" applyBorder="1" applyAlignment="1">
      <alignment horizontal="center" vertical="center"/>
    </xf>
    <xf numFmtId="164" fontId="12" fillId="9" borderId="33" xfId="13" applyNumberFormat="1" applyFont="1" applyFill="1" applyBorder="1" applyAlignment="1">
      <alignment horizontal="center" vertical="center"/>
    </xf>
    <xf numFmtId="0" fontId="12" fillId="14" borderId="75" xfId="0" quotePrefix="1" applyFont="1" applyFill="1" applyBorder="1" applyAlignment="1">
      <alignment horizontal="center" vertical="center"/>
    </xf>
    <xf numFmtId="164" fontId="12" fillId="15" borderId="18" xfId="0" applyNumberFormat="1" applyFont="1" applyFill="1" applyBorder="1" applyAlignment="1">
      <alignment horizontal="center" vertical="center"/>
    </xf>
    <xf numFmtId="0" fontId="12" fillId="0" borderId="75" xfId="0" quotePrefix="1" applyFont="1" applyFill="1" applyBorder="1" applyAlignment="1">
      <alignment horizontal="center" vertical="center"/>
    </xf>
    <xf numFmtId="164" fontId="12" fillId="9" borderId="74" xfId="13" applyNumberFormat="1" applyFont="1" applyFill="1" applyBorder="1" applyAlignment="1">
      <alignment horizontal="center" vertical="center"/>
    </xf>
    <xf numFmtId="164" fontId="13" fillId="0" borderId="1" xfId="0" applyNumberFormat="1" applyFont="1" applyFill="1" applyBorder="1" applyAlignment="1">
      <alignment horizontal="center" vertical="center"/>
    </xf>
    <xf numFmtId="0" fontId="28" fillId="0" borderId="0" xfId="0" applyFont="1" applyFill="1" applyBorder="1" applyAlignment="1">
      <alignment horizontal="center" vertical="center"/>
    </xf>
    <xf numFmtId="0" fontId="15" fillId="0" borderId="0" xfId="0" applyFont="1" applyFill="1" applyBorder="1" applyAlignment="1">
      <alignment vertical="center"/>
    </xf>
    <xf numFmtId="0" fontId="28" fillId="0" borderId="0" xfId="0" applyFont="1" applyFill="1" applyAlignment="1">
      <alignment horizontal="left" vertical="center"/>
    </xf>
    <xf numFmtId="0" fontId="0" fillId="0" borderId="0" xfId="0" applyFont="1" applyFill="1" applyAlignment="1">
      <alignment vertical="center"/>
    </xf>
    <xf numFmtId="0" fontId="0" fillId="0" borderId="0" xfId="0" applyFont="1" applyFill="1" applyAlignment="1">
      <alignment horizontal="right" vertical="center"/>
    </xf>
    <xf numFmtId="0" fontId="0" fillId="0" borderId="0" xfId="0" applyFont="1" applyFill="1" applyAlignment="1">
      <alignment horizontal="left" vertical="center"/>
    </xf>
    <xf numFmtId="0" fontId="0" fillId="0" borderId="0" xfId="0" applyFont="1" applyFill="1" applyBorder="1" applyAlignment="1">
      <alignment vertical="center"/>
    </xf>
    <xf numFmtId="0" fontId="12" fillId="0" borderId="47" xfId="0" applyFont="1" applyFill="1" applyBorder="1" applyAlignment="1">
      <alignment horizontal="center" vertical="center" wrapText="1"/>
    </xf>
    <xf numFmtId="0" fontId="41" fillId="0" borderId="0" xfId="0" applyFont="1" applyFill="1" applyBorder="1" applyAlignment="1">
      <alignment horizontal="center" vertical="center"/>
    </xf>
    <xf numFmtId="0" fontId="41" fillId="0" borderId="47" xfId="0" applyFont="1" applyFill="1" applyBorder="1" applyAlignment="1">
      <alignment horizontal="center" vertical="center" wrapText="1"/>
    </xf>
    <xf numFmtId="0" fontId="12" fillId="0" borderId="0" xfId="0" applyFont="1" applyFill="1" applyBorder="1" applyAlignment="1">
      <alignment horizontal="center" vertical="center"/>
    </xf>
    <xf numFmtId="0" fontId="12" fillId="0" borderId="72" xfId="0" applyFont="1" applyFill="1" applyBorder="1" applyAlignment="1">
      <alignment horizontal="center" vertical="center" wrapText="1"/>
    </xf>
    <xf numFmtId="0" fontId="12" fillId="0" borderId="4" xfId="0" applyFont="1" applyFill="1" applyBorder="1" applyAlignment="1">
      <alignment horizontal="center" vertical="center" wrapText="1"/>
    </xf>
    <xf numFmtId="0" fontId="12" fillId="0" borderId="27" xfId="0" applyFont="1" applyFill="1" applyBorder="1" applyAlignment="1">
      <alignment horizontal="center" vertical="center"/>
    </xf>
    <xf numFmtId="0" fontId="12" fillId="0" borderId="3" xfId="0" applyFont="1" applyFill="1" applyBorder="1" applyAlignment="1">
      <alignment horizontal="center" vertical="center" wrapText="1"/>
    </xf>
    <xf numFmtId="0" fontId="12" fillId="0" borderId="3" xfId="0" applyFont="1" applyFill="1" applyBorder="1" applyAlignment="1">
      <alignment horizontal="center" vertical="center"/>
    </xf>
    <xf numFmtId="0" fontId="12" fillId="0" borderId="4" xfId="0" applyFont="1" applyFill="1" applyBorder="1" applyAlignment="1">
      <alignment horizontal="center" vertical="center"/>
    </xf>
    <xf numFmtId="0" fontId="12" fillId="0" borderId="69" xfId="0" applyFont="1" applyFill="1" applyBorder="1" applyAlignment="1">
      <alignment horizontal="center" vertical="center" wrapText="1"/>
    </xf>
    <xf numFmtId="0" fontId="12" fillId="0" borderId="29" xfId="0" applyFont="1" applyFill="1" applyBorder="1" applyAlignment="1">
      <alignment horizontal="center" vertical="center"/>
    </xf>
    <xf numFmtId="164" fontId="13" fillId="0" borderId="32" xfId="0" applyNumberFormat="1" applyFont="1" applyFill="1" applyBorder="1" applyAlignment="1">
      <alignment horizontal="center" vertical="center"/>
    </xf>
    <xf numFmtId="164" fontId="13" fillId="0" borderId="10" xfId="0" applyNumberFormat="1" applyFont="1" applyFill="1" applyBorder="1" applyAlignment="1">
      <alignment horizontal="center" vertical="center"/>
    </xf>
    <xf numFmtId="164" fontId="13" fillId="0" borderId="29" xfId="0" applyNumberFormat="1" applyFont="1" applyFill="1" applyBorder="1" applyAlignment="1">
      <alignment horizontal="center" vertical="center"/>
    </xf>
    <xf numFmtId="164" fontId="13" fillId="0" borderId="11" xfId="0" applyNumberFormat="1" applyFont="1" applyFill="1" applyBorder="1" applyAlignment="1">
      <alignment horizontal="center" vertical="center"/>
    </xf>
    <xf numFmtId="164" fontId="13" fillId="0" borderId="22" xfId="0" applyNumberFormat="1" applyFont="1" applyFill="1" applyBorder="1" applyAlignment="1">
      <alignment horizontal="center" vertical="center"/>
    </xf>
    <xf numFmtId="164" fontId="13" fillId="0" borderId="0" xfId="0" applyNumberFormat="1" applyFont="1" applyFill="1" applyBorder="1" applyAlignment="1">
      <alignment horizontal="center" vertical="center"/>
    </xf>
    <xf numFmtId="9" fontId="13" fillId="0" borderId="32" xfId="13" applyFont="1" applyFill="1" applyBorder="1" applyAlignment="1">
      <alignment horizontal="center" vertical="center"/>
    </xf>
    <xf numFmtId="9" fontId="13" fillId="0" borderId="22" xfId="13" applyFont="1" applyFill="1" applyBorder="1" applyAlignment="1">
      <alignment horizontal="center" vertical="center"/>
    </xf>
    <xf numFmtId="164" fontId="13" fillId="0" borderId="64" xfId="0" applyNumberFormat="1" applyFont="1" applyFill="1" applyBorder="1" applyAlignment="1">
      <alignment horizontal="center" vertical="center"/>
    </xf>
    <xf numFmtId="9" fontId="13" fillId="0" borderId="11" xfId="13" applyFont="1" applyFill="1" applyBorder="1" applyAlignment="1">
      <alignment horizontal="center" vertical="center"/>
    </xf>
    <xf numFmtId="9" fontId="13" fillId="0" borderId="10" xfId="13" applyFont="1" applyFill="1" applyBorder="1" applyAlignment="1">
      <alignment horizontal="center" vertical="center"/>
    </xf>
    <xf numFmtId="9" fontId="13" fillId="0" borderId="0" xfId="13" applyFont="1" applyFill="1" applyBorder="1" applyAlignment="1">
      <alignment horizontal="center" vertical="center"/>
    </xf>
    <xf numFmtId="164" fontId="13" fillId="0" borderId="72" xfId="0" applyNumberFormat="1" applyFont="1" applyFill="1" applyBorder="1" applyAlignment="1">
      <alignment horizontal="center" vertical="center"/>
    </xf>
    <xf numFmtId="164" fontId="13" fillId="0" borderId="9" xfId="0" applyNumberFormat="1" applyFont="1" applyFill="1" applyBorder="1" applyAlignment="1">
      <alignment horizontal="center" vertical="center"/>
    </xf>
    <xf numFmtId="9" fontId="13" fillId="0" borderId="24" xfId="13" applyFont="1" applyFill="1" applyBorder="1" applyAlignment="1">
      <alignment horizontal="center" vertical="center"/>
    </xf>
    <xf numFmtId="9" fontId="13" fillId="0" borderId="28" xfId="13" applyFont="1" applyFill="1" applyBorder="1" applyAlignment="1">
      <alignment horizontal="center" vertical="center"/>
    </xf>
    <xf numFmtId="0" fontId="12" fillId="0" borderId="5" xfId="0" quotePrefix="1" applyFont="1" applyFill="1" applyBorder="1" applyAlignment="1">
      <alignment horizontal="center" vertical="center"/>
    </xf>
    <xf numFmtId="0" fontId="12" fillId="0" borderId="31" xfId="0" applyFont="1" applyFill="1" applyBorder="1" applyAlignment="1">
      <alignment horizontal="center" vertical="center"/>
    </xf>
    <xf numFmtId="164" fontId="13" fillId="0" borderId="25" xfId="0" applyNumberFormat="1" applyFont="1" applyFill="1" applyBorder="1" applyAlignment="1">
      <alignment horizontal="center" vertical="center"/>
    </xf>
    <xf numFmtId="164" fontId="13" fillId="0" borderId="7" xfId="0" applyNumberFormat="1" applyFont="1" applyFill="1" applyBorder="1" applyAlignment="1">
      <alignment horizontal="center" vertical="center"/>
    </xf>
    <xf numFmtId="164" fontId="13" fillId="0" borderId="14" xfId="0" applyNumberFormat="1" applyFont="1" applyFill="1" applyBorder="1" applyAlignment="1">
      <alignment horizontal="center" vertical="center"/>
    </xf>
    <xf numFmtId="164" fontId="13" fillId="0" borderId="8" xfId="0" applyNumberFormat="1" applyFont="1" applyFill="1" applyBorder="1" applyAlignment="1">
      <alignment horizontal="center" vertical="center"/>
    </xf>
    <xf numFmtId="9" fontId="13" fillId="0" borderId="33" xfId="13" applyFont="1" applyFill="1" applyBorder="1" applyAlignment="1">
      <alignment horizontal="center" vertical="center"/>
    </xf>
    <xf numFmtId="9" fontId="13" fillId="0" borderId="8" xfId="13" applyFont="1" applyFill="1" applyBorder="1" applyAlignment="1">
      <alignment horizontal="center" vertical="center"/>
    </xf>
    <xf numFmtId="9" fontId="13" fillId="0" borderId="25" xfId="13" applyFont="1" applyFill="1" applyBorder="1" applyAlignment="1">
      <alignment horizontal="center" vertical="center"/>
    </xf>
    <xf numFmtId="9" fontId="13" fillId="0" borderId="7" xfId="13" applyFont="1" applyFill="1" applyBorder="1" applyAlignment="1">
      <alignment horizontal="center" vertical="center"/>
    </xf>
    <xf numFmtId="164" fontId="13" fillId="0" borderId="70" xfId="0" applyNumberFormat="1" applyFont="1" applyFill="1" applyBorder="1" applyAlignment="1">
      <alignment horizontal="center" vertical="center"/>
    </xf>
    <xf numFmtId="165" fontId="0" fillId="0" borderId="0" xfId="0" applyNumberFormat="1" applyFont="1" applyFill="1" applyAlignment="1">
      <alignment vertical="center"/>
    </xf>
    <xf numFmtId="164" fontId="13" fillId="12" borderId="1" xfId="0" applyNumberFormat="1" applyFont="1" applyFill="1" applyBorder="1" applyAlignment="1">
      <alignment horizontal="center" vertical="center"/>
    </xf>
    <xf numFmtId="0" fontId="41" fillId="0" borderId="0" xfId="0" applyFont="1" applyFill="1" applyBorder="1" applyAlignment="1">
      <alignment horizontal="center" vertical="center" textRotation="90"/>
    </xf>
    <xf numFmtId="164" fontId="12" fillId="0" borderId="0" xfId="0" applyNumberFormat="1" applyFont="1" applyFill="1" applyBorder="1" applyAlignment="1">
      <alignment horizontal="center" vertical="center"/>
    </xf>
    <xf numFmtId="0" fontId="0" fillId="0" borderId="77" xfId="0" applyFont="1" applyFill="1" applyBorder="1" applyAlignment="1">
      <alignment vertical="center"/>
    </xf>
    <xf numFmtId="0" fontId="12" fillId="14" borderId="47" xfId="0" applyFont="1" applyFill="1" applyBorder="1" applyAlignment="1">
      <alignment horizontal="center" vertical="center" wrapText="1"/>
    </xf>
    <xf numFmtId="0" fontId="12" fillId="14" borderId="4" xfId="0" applyFont="1" applyFill="1" applyBorder="1" applyAlignment="1">
      <alignment horizontal="center" vertical="center" wrapText="1"/>
    </xf>
    <xf numFmtId="0" fontId="12" fillId="14" borderId="27" xfId="0" applyFont="1" applyFill="1" applyBorder="1" applyAlignment="1">
      <alignment horizontal="center" vertical="center"/>
    </xf>
    <xf numFmtId="0" fontId="12" fillId="14" borderId="29" xfId="0" applyFont="1" applyFill="1" applyBorder="1" applyAlignment="1">
      <alignment horizontal="center" vertical="center"/>
    </xf>
    <xf numFmtId="0" fontId="12" fillId="14" borderId="14" xfId="0" quotePrefix="1" applyFont="1" applyFill="1" applyBorder="1" applyAlignment="1">
      <alignment horizontal="center" vertical="center"/>
    </xf>
    <xf numFmtId="0" fontId="12" fillId="14" borderId="31" xfId="0" applyFont="1" applyFill="1" applyBorder="1" applyAlignment="1">
      <alignment horizontal="center" vertical="center"/>
    </xf>
    <xf numFmtId="170" fontId="12" fillId="0" borderId="1" xfId="0" applyNumberFormat="1" applyFont="1" applyFill="1" applyBorder="1" applyAlignment="1">
      <alignment horizontal="center" vertical="center"/>
    </xf>
    <xf numFmtId="0" fontId="12" fillId="14" borderId="5" xfId="0" quotePrefix="1" applyFont="1" applyFill="1" applyBorder="1" applyAlignment="1">
      <alignment horizontal="center" vertical="center"/>
    </xf>
    <xf numFmtId="0" fontId="12" fillId="0" borderId="21" xfId="0" quotePrefix="1" applyFont="1" applyFill="1" applyBorder="1" applyAlignment="1">
      <alignment horizontal="center" vertical="center"/>
    </xf>
    <xf numFmtId="0" fontId="0" fillId="0" borderId="76" xfId="0" applyFont="1" applyFill="1" applyBorder="1" applyAlignment="1">
      <alignment vertical="center"/>
    </xf>
    <xf numFmtId="0" fontId="12" fillId="13" borderId="47" xfId="0" applyFont="1" applyFill="1" applyBorder="1" applyAlignment="1">
      <alignment horizontal="center" vertical="center" wrapText="1"/>
    </xf>
    <xf numFmtId="0" fontId="12" fillId="13" borderId="4" xfId="0" applyFont="1" applyFill="1" applyBorder="1" applyAlignment="1">
      <alignment horizontal="center" vertical="center" wrapText="1"/>
    </xf>
    <xf numFmtId="0" fontId="12" fillId="13" borderId="27" xfId="0" applyFont="1" applyFill="1" applyBorder="1" applyAlignment="1">
      <alignment horizontal="center" vertical="center"/>
    </xf>
    <xf numFmtId="0" fontId="12" fillId="13" borderId="29" xfId="0" applyFont="1" applyFill="1" applyBorder="1" applyAlignment="1">
      <alignment horizontal="center" vertical="center"/>
    </xf>
    <xf numFmtId="0" fontId="12" fillId="13" borderId="14" xfId="0" quotePrefix="1" applyFont="1" applyFill="1" applyBorder="1" applyAlignment="1">
      <alignment horizontal="center" vertical="center"/>
    </xf>
    <xf numFmtId="0" fontId="12" fillId="13" borderId="75" xfId="0" quotePrefix="1" applyFont="1" applyFill="1" applyBorder="1" applyAlignment="1">
      <alignment horizontal="center" vertical="center"/>
    </xf>
    <xf numFmtId="0" fontId="12" fillId="13" borderId="31" xfId="0" applyFont="1" applyFill="1" applyBorder="1" applyAlignment="1">
      <alignment horizontal="center" vertical="center"/>
    </xf>
    <xf numFmtId="0" fontId="12" fillId="13" borderId="5" xfId="0" quotePrefix="1" applyFont="1" applyFill="1" applyBorder="1" applyAlignment="1">
      <alignment horizontal="center" vertical="center"/>
    </xf>
    <xf numFmtId="164" fontId="13" fillId="0" borderId="34" xfId="0" applyNumberFormat="1" applyFont="1" applyFill="1" applyBorder="1" applyAlignment="1">
      <alignment horizontal="center" vertical="center"/>
    </xf>
    <xf numFmtId="164" fontId="13" fillId="0" borderId="35" xfId="0" applyNumberFormat="1" applyFont="1" applyFill="1" applyBorder="1" applyAlignment="1">
      <alignment horizontal="center" vertical="center"/>
    </xf>
    <xf numFmtId="164" fontId="13" fillId="0" borderId="36" xfId="0" applyNumberFormat="1" applyFont="1" applyFill="1" applyBorder="1" applyAlignment="1">
      <alignment horizontal="center" vertical="center"/>
    </xf>
    <xf numFmtId="164" fontId="27" fillId="0" borderId="9" xfId="0" quotePrefix="1" applyNumberFormat="1" applyFont="1" applyFill="1" applyBorder="1" applyAlignment="1">
      <alignment horizontal="center" vertical="center"/>
    </xf>
    <xf numFmtId="0" fontId="14" fillId="17" borderId="1" xfId="0" applyFont="1" applyFill="1" applyBorder="1" applyAlignment="1">
      <alignment horizontal="center" vertical="center"/>
    </xf>
    <xf numFmtId="0" fontId="0" fillId="17" borderId="1" xfId="0" applyFill="1" applyBorder="1" applyAlignment="1">
      <alignment horizontal="center" vertical="center"/>
    </xf>
    <xf numFmtId="0" fontId="0" fillId="17" borderId="1" xfId="0" applyFont="1" applyFill="1" applyBorder="1" applyAlignment="1">
      <alignment horizontal="center" vertical="center" wrapText="1"/>
    </xf>
    <xf numFmtId="0" fontId="11" fillId="17" borderId="1" xfId="0" applyFont="1" applyFill="1" applyBorder="1" applyAlignment="1">
      <alignment horizontal="center" vertical="center" wrapText="1"/>
    </xf>
    <xf numFmtId="0" fontId="14" fillId="17" borderId="1" xfId="0" quotePrefix="1" applyFont="1" applyFill="1" applyBorder="1" applyAlignment="1">
      <alignment horizontal="center" vertical="center"/>
    </xf>
    <xf numFmtId="0" fontId="11" fillId="17" borderId="2" xfId="0" applyFont="1" applyFill="1" applyBorder="1" applyAlignment="1">
      <alignment horizontal="center" vertical="center"/>
    </xf>
    <xf numFmtId="0" fontId="11" fillId="17" borderId="16" xfId="0" applyFont="1" applyFill="1" applyBorder="1" applyAlignment="1">
      <alignment horizontal="center" vertical="center"/>
    </xf>
    <xf numFmtId="0" fontId="12" fillId="18" borderId="1" xfId="0" applyFont="1" applyFill="1" applyBorder="1" applyAlignment="1">
      <alignment horizontal="center" vertical="center" wrapText="1"/>
    </xf>
    <xf numFmtId="0" fontId="0" fillId="0" borderId="1" xfId="0" applyBorder="1" applyAlignment="1">
      <alignment horizontal="center" vertical="center"/>
    </xf>
    <xf numFmtId="0" fontId="11" fillId="0" borderId="1" xfId="0" applyFont="1" applyBorder="1" applyAlignment="1">
      <alignment horizontal="center" vertical="center"/>
    </xf>
    <xf numFmtId="0" fontId="12" fillId="18" borderId="1" xfId="0" applyFont="1" applyFill="1" applyBorder="1" applyAlignment="1">
      <alignment horizontal="center" vertical="center"/>
    </xf>
    <xf numFmtId="0" fontId="0" fillId="0" borderId="1" xfId="0" applyBorder="1" applyAlignment="1">
      <alignment horizontal="center" vertical="center" wrapText="1"/>
    </xf>
    <xf numFmtId="0" fontId="11" fillId="0" borderId="1" xfId="0" applyFont="1" applyBorder="1" applyAlignment="1">
      <alignment horizontal="center" vertical="center" wrapText="1"/>
    </xf>
    <xf numFmtId="0" fontId="12" fillId="18" borderId="5" xfId="0" applyFont="1" applyFill="1" applyBorder="1" applyAlignment="1">
      <alignment horizontal="center" vertical="center"/>
    </xf>
    <xf numFmtId="0" fontId="12" fillId="18" borderId="13" xfId="0" applyFont="1" applyFill="1" applyBorder="1" applyAlignment="1">
      <alignment horizontal="center" vertical="center"/>
    </xf>
    <xf numFmtId="0" fontId="11" fillId="17" borderId="1" xfId="0" applyFont="1" applyFill="1" applyBorder="1" applyAlignment="1">
      <alignment horizontal="center" vertical="center"/>
    </xf>
    <xf numFmtId="0" fontId="0" fillId="17" borderId="2" xfId="0" applyFont="1" applyFill="1" applyBorder="1" applyAlignment="1">
      <alignment horizontal="center" vertical="center" wrapText="1"/>
    </xf>
    <xf numFmtId="0" fontId="0" fillId="17" borderId="16" xfId="0" applyFont="1" applyFill="1" applyBorder="1" applyAlignment="1">
      <alignment horizontal="center" vertical="center" wrapText="1"/>
    </xf>
    <xf numFmtId="0" fontId="0" fillId="17" borderId="19" xfId="0" applyFont="1" applyFill="1" applyBorder="1" applyAlignment="1">
      <alignment horizontal="center" vertical="center" wrapText="1"/>
    </xf>
    <xf numFmtId="0" fontId="0" fillId="0" borderId="2" xfId="0" applyFont="1" applyBorder="1" applyAlignment="1">
      <alignment horizontal="center" vertical="center" wrapText="1"/>
    </xf>
    <xf numFmtId="0" fontId="0" fillId="0" borderId="16" xfId="0" applyFont="1" applyBorder="1" applyAlignment="1">
      <alignment horizontal="center" vertical="center" wrapText="1"/>
    </xf>
    <xf numFmtId="0" fontId="0" fillId="0" borderId="19" xfId="0" applyFont="1" applyBorder="1" applyAlignment="1">
      <alignment horizontal="center" vertical="center" wrapText="1"/>
    </xf>
    <xf numFmtId="0" fontId="0" fillId="0" borderId="2" xfId="0" applyFont="1" applyBorder="1" applyAlignment="1">
      <alignment horizontal="center" vertical="center"/>
    </xf>
    <xf numFmtId="0" fontId="0" fillId="0" borderId="16" xfId="0" applyFont="1" applyBorder="1" applyAlignment="1">
      <alignment horizontal="center" vertical="center"/>
    </xf>
    <xf numFmtId="0" fontId="0" fillId="0" borderId="17" xfId="0" applyFont="1" applyBorder="1" applyAlignment="1">
      <alignment horizontal="center" vertical="center" wrapText="1"/>
    </xf>
    <xf numFmtId="0" fontId="0" fillId="17" borderId="21" xfId="0" applyFont="1" applyFill="1" applyBorder="1" applyAlignment="1">
      <alignment horizontal="center" vertical="center" wrapText="1"/>
    </xf>
    <xf numFmtId="0" fontId="0" fillId="17" borderId="17" xfId="0" applyFont="1" applyFill="1" applyBorder="1" applyAlignment="1">
      <alignment horizontal="center" vertical="center" wrapText="1"/>
    </xf>
    <xf numFmtId="0" fontId="0" fillId="17" borderId="20" xfId="0" applyFont="1" applyFill="1" applyBorder="1" applyAlignment="1">
      <alignment horizontal="center" vertical="center" wrapText="1"/>
    </xf>
    <xf numFmtId="0" fontId="0" fillId="0" borderId="59" xfId="4" applyFont="1" applyBorder="1" applyAlignment="1">
      <alignment horizontal="left" vertical="center"/>
    </xf>
    <xf numFmtId="0" fontId="0" fillId="0" borderId="60" xfId="4" applyFont="1" applyBorder="1" applyAlignment="1">
      <alignment horizontal="left" vertical="center"/>
    </xf>
    <xf numFmtId="0" fontId="0" fillId="0" borderId="61" xfId="4" applyFont="1" applyBorder="1" applyAlignment="1">
      <alignment horizontal="left" vertical="center"/>
    </xf>
    <xf numFmtId="0" fontId="0" fillId="0" borderId="22" xfId="4" applyFont="1" applyBorder="1" applyAlignment="1">
      <alignment horizontal="left" vertical="center"/>
    </xf>
    <xf numFmtId="0" fontId="11" fillId="0" borderId="8" xfId="4" applyBorder="1" applyAlignment="1">
      <alignment horizontal="left" vertical="center"/>
    </xf>
    <xf numFmtId="0" fontId="26" fillId="19" borderId="11" xfId="4" applyFont="1" applyFill="1" applyBorder="1" applyAlignment="1">
      <alignment horizontal="center" vertical="center" textRotation="90"/>
    </xf>
    <xf numFmtId="0" fontId="26" fillId="19" borderId="9" xfId="4" applyFont="1" applyFill="1" applyBorder="1" applyAlignment="1">
      <alignment horizontal="center" vertical="center" textRotation="90"/>
    </xf>
    <xf numFmtId="0" fontId="26" fillId="19" borderId="25" xfId="4" applyFont="1" applyFill="1" applyBorder="1" applyAlignment="1">
      <alignment horizontal="center" vertical="center" textRotation="90"/>
    </xf>
    <xf numFmtId="0" fontId="15" fillId="0" borderId="0" xfId="4" applyFont="1" applyAlignment="1">
      <alignment horizontal="center" vertical="center"/>
    </xf>
    <xf numFmtId="0" fontId="26" fillId="19" borderId="37" xfId="4" applyFont="1" applyFill="1" applyBorder="1" applyAlignment="1">
      <alignment horizontal="center" vertical="center" textRotation="90" wrapText="1"/>
    </xf>
    <xf numFmtId="0" fontId="26" fillId="19" borderId="9" xfId="4" applyFont="1" applyFill="1" applyBorder="1" applyAlignment="1">
      <alignment horizontal="center" vertical="center" textRotation="90" wrapText="1"/>
    </xf>
    <xf numFmtId="0" fontId="26" fillId="19" borderId="3" xfId="4" applyFont="1" applyFill="1" applyBorder="1" applyAlignment="1">
      <alignment horizontal="center" vertical="center" textRotation="90" wrapText="1"/>
    </xf>
    <xf numFmtId="0" fontId="41" fillId="16" borderId="10" xfId="4" applyFont="1" applyFill="1" applyBorder="1" applyAlignment="1">
      <alignment horizontal="center" vertical="center"/>
    </xf>
    <xf numFmtId="0" fontId="41" fillId="16" borderId="22" xfId="4" applyFont="1" applyFill="1" applyBorder="1" applyAlignment="1">
      <alignment horizontal="center" vertical="center"/>
    </xf>
    <xf numFmtId="0" fontId="42" fillId="0" borderId="21" xfId="4" applyFont="1" applyBorder="1" applyAlignment="1">
      <alignment horizontal="left" vertical="center"/>
    </xf>
    <xf numFmtId="0" fontId="42" fillId="0" borderId="4" xfId="4" applyFont="1" applyBorder="1" applyAlignment="1">
      <alignment horizontal="left" vertical="center"/>
    </xf>
    <xf numFmtId="0" fontId="26" fillId="19" borderId="11" xfId="4" applyFont="1" applyFill="1" applyBorder="1" applyAlignment="1">
      <alignment horizontal="center" vertical="center" textRotation="90" wrapText="1"/>
    </xf>
    <xf numFmtId="0" fontId="26" fillId="19" borderId="25" xfId="4" applyFont="1" applyFill="1" applyBorder="1" applyAlignment="1">
      <alignment horizontal="center" vertical="center" textRotation="90" wrapText="1"/>
    </xf>
    <xf numFmtId="0" fontId="11" fillId="0" borderId="58" xfId="4" applyBorder="1" applyAlignment="1">
      <alignment horizontal="left" vertical="center" wrapText="1"/>
    </xf>
    <xf numFmtId="0" fontId="11" fillId="0" borderId="16" xfId="4" applyBorder="1" applyAlignment="1">
      <alignment horizontal="left" vertical="center" wrapText="1"/>
    </xf>
    <xf numFmtId="0" fontId="11" fillId="0" borderId="35" xfId="4" applyBorder="1" applyAlignment="1">
      <alignment horizontal="left" vertical="center" wrapText="1"/>
    </xf>
    <xf numFmtId="0" fontId="0" fillId="19" borderId="53" xfId="4" applyFont="1" applyFill="1" applyBorder="1" applyAlignment="1">
      <alignment horizontal="left" vertical="center" wrapText="1"/>
    </xf>
    <xf numFmtId="0" fontId="0" fillId="19" borderId="54" xfId="4" applyFont="1" applyFill="1" applyBorder="1" applyAlignment="1">
      <alignment horizontal="left" vertical="center" wrapText="1"/>
    </xf>
    <xf numFmtId="0" fontId="0" fillId="19" borderId="62" xfId="4" applyFont="1" applyFill="1" applyBorder="1" applyAlignment="1">
      <alignment horizontal="left" vertical="center" wrapText="1"/>
    </xf>
    <xf numFmtId="0" fontId="0" fillId="19" borderId="40" xfId="4" applyFont="1" applyFill="1" applyBorder="1" applyAlignment="1">
      <alignment horizontal="left" vertical="center" wrapText="1"/>
    </xf>
    <xf numFmtId="0" fontId="0" fillId="19" borderId="63" xfId="4" applyFont="1" applyFill="1" applyBorder="1" applyAlignment="1">
      <alignment horizontal="left" vertical="center" wrapText="1"/>
    </xf>
    <xf numFmtId="0" fontId="0" fillId="19" borderId="56" xfId="4" applyFont="1" applyFill="1" applyBorder="1" applyAlignment="1">
      <alignment horizontal="left" vertical="center" wrapText="1"/>
    </xf>
    <xf numFmtId="0" fontId="0" fillId="0" borderId="1" xfId="4" applyFont="1" applyFill="1" applyBorder="1" applyAlignment="1">
      <alignment horizontal="center" vertical="center" wrapText="1"/>
    </xf>
    <xf numFmtId="0" fontId="11" fillId="0" borderId="24" xfId="4" applyFill="1" applyBorder="1" applyAlignment="1">
      <alignment horizontal="center" vertical="center" wrapText="1"/>
    </xf>
    <xf numFmtId="0" fontId="26" fillId="6" borderId="31" xfId="4" applyFont="1" applyFill="1" applyBorder="1" applyAlignment="1">
      <alignment horizontal="center"/>
    </xf>
    <xf numFmtId="0" fontId="26" fillId="6" borderId="36" xfId="4" applyFont="1" applyFill="1" applyBorder="1" applyAlignment="1">
      <alignment horizontal="center"/>
    </xf>
    <xf numFmtId="0" fontId="57" fillId="0" borderId="54" xfId="0" applyFont="1" applyBorder="1" applyAlignment="1">
      <alignment horizontal="left" vertical="top" wrapText="1"/>
    </xf>
    <xf numFmtId="0" fontId="0" fillId="0" borderId="40" xfId="0" applyBorder="1" applyAlignment="1">
      <alignment horizontal="left" vertical="top" wrapText="1"/>
    </xf>
    <xf numFmtId="0" fontId="0" fillId="0" borderId="56" xfId="0" applyBorder="1" applyAlignment="1">
      <alignment horizontal="left" vertical="top" wrapText="1"/>
    </xf>
    <xf numFmtId="0" fontId="0" fillId="0" borderId="54" xfId="0" applyBorder="1" applyAlignment="1">
      <alignment horizontal="center" vertical="top" wrapText="1"/>
    </xf>
    <xf numFmtId="0" fontId="0" fillId="0" borderId="40" xfId="0" applyBorder="1" applyAlignment="1">
      <alignment horizontal="center" vertical="top" wrapText="1"/>
    </xf>
    <xf numFmtId="0" fontId="0" fillId="0" borderId="15" xfId="0" applyBorder="1" applyAlignment="1">
      <alignment horizontal="left" vertical="top" wrapText="1"/>
    </xf>
    <xf numFmtId="0" fontId="0" fillId="0" borderId="0" xfId="0" applyBorder="1" applyAlignment="1">
      <alignment horizontal="left" vertical="top" wrapText="1"/>
    </xf>
    <xf numFmtId="0" fontId="26" fillId="0" borderId="53" xfId="0" applyFont="1" applyBorder="1" applyAlignment="1">
      <alignment horizontal="center" vertical="center"/>
    </xf>
    <xf numFmtId="0" fontId="26" fillId="0" borderId="50" xfId="0" applyFont="1" applyBorder="1" applyAlignment="1">
      <alignment horizontal="center" vertical="center"/>
    </xf>
    <xf numFmtId="0" fontId="26" fillId="0" borderId="54" xfId="0" applyFont="1" applyBorder="1" applyAlignment="1">
      <alignment horizontal="center" vertical="center"/>
    </xf>
    <xf numFmtId="0" fontId="26" fillId="0" borderId="53" xfId="0" applyFont="1" applyBorder="1" applyAlignment="1">
      <alignment horizontal="left" vertical="top" wrapText="1"/>
    </xf>
    <xf numFmtId="0" fontId="0" fillId="0" borderId="62" xfId="0" applyBorder="1" applyAlignment="1">
      <alignment horizontal="left" vertical="top"/>
    </xf>
    <xf numFmtId="0" fontId="0" fillId="0" borderId="63" xfId="0" applyBorder="1" applyAlignment="1">
      <alignment horizontal="left" vertical="top"/>
    </xf>
    <xf numFmtId="0" fontId="16" fillId="0" borderId="0" xfId="0" applyFont="1" applyAlignment="1">
      <alignment vertical="center"/>
    </xf>
    <xf numFmtId="0" fontId="12" fillId="0" borderId="53" xfId="0" applyFont="1" applyBorder="1" applyAlignment="1">
      <alignment vertical="top" wrapText="1"/>
    </xf>
    <xf numFmtId="0" fontId="12" fillId="0" borderId="62" xfId="0" applyFont="1" applyBorder="1" applyAlignment="1">
      <alignment vertical="top" wrapText="1"/>
    </xf>
    <xf numFmtId="0" fontId="12" fillId="0" borderId="63" xfId="0" applyFont="1" applyBorder="1" applyAlignment="1">
      <alignment vertical="top" wrapText="1"/>
    </xf>
    <xf numFmtId="0" fontId="0" fillId="0" borderId="58" xfId="0" applyBorder="1" applyAlignment="1">
      <alignment vertical="top" wrapText="1"/>
    </xf>
    <xf numFmtId="0" fontId="0" fillId="0" borderId="16" xfId="0" applyBorder="1" applyAlignment="1">
      <alignment vertical="top" wrapText="1"/>
    </xf>
    <xf numFmtId="0" fontId="0" fillId="0" borderId="35" xfId="0" applyBorder="1" applyAlignment="1">
      <alignment vertical="top" wrapText="1"/>
    </xf>
    <xf numFmtId="0" fontId="0" fillId="0" borderId="55" xfId="0" applyBorder="1" applyAlignment="1">
      <alignment vertical="top" wrapText="1"/>
    </xf>
    <xf numFmtId="0" fontId="0" fillId="0" borderId="17" xfId="0" applyBorder="1" applyAlignment="1">
      <alignment vertical="top" wrapText="1"/>
    </xf>
    <xf numFmtId="0" fontId="0" fillId="0" borderId="36" xfId="0" applyBorder="1" applyAlignment="1">
      <alignment vertical="top" wrapText="1"/>
    </xf>
    <xf numFmtId="0" fontId="78" fillId="0" borderId="47" xfId="0" applyFont="1" applyBorder="1" applyAlignment="1">
      <alignment horizontal="center" vertical="top" wrapText="1"/>
    </xf>
    <xf numFmtId="0" fontId="0" fillId="0" borderId="48" xfId="0" applyBorder="1" applyAlignment="1">
      <alignment horizontal="center" vertical="top" wrapText="1"/>
    </xf>
    <xf numFmtId="0" fontId="0" fillId="0" borderId="49" xfId="0" applyBorder="1" applyAlignment="1">
      <alignment horizontal="center" vertical="top" wrapText="1"/>
    </xf>
    <xf numFmtId="0" fontId="57" fillId="0" borderId="59" xfId="0" applyFont="1" applyBorder="1" applyAlignment="1">
      <alignment horizontal="center" vertical="top" wrapText="1"/>
    </xf>
    <xf numFmtId="0" fontId="57" fillId="0" borderId="60" xfId="0" applyFont="1" applyBorder="1" applyAlignment="1">
      <alignment horizontal="center" vertical="top" wrapText="1"/>
    </xf>
    <xf numFmtId="0" fontId="57" fillId="0" borderId="61" xfId="0" applyFont="1" applyBorder="1" applyAlignment="1">
      <alignment horizontal="center" vertical="top" wrapText="1"/>
    </xf>
    <xf numFmtId="0" fontId="0" fillId="0" borderId="59" xfId="0" applyBorder="1" applyAlignment="1">
      <alignment horizontal="center" vertical="top" wrapText="1"/>
    </xf>
    <xf numFmtId="0" fontId="0" fillId="0" borderId="60" xfId="0" applyBorder="1" applyAlignment="1">
      <alignment horizontal="center" vertical="top" wrapText="1"/>
    </xf>
    <xf numFmtId="0" fontId="70" fillId="0" borderId="47" xfId="0" applyFont="1" applyBorder="1" applyAlignment="1">
      <alignment horizontal="center" vertical="top" wrapText="1"/>
    </xf>
    <xf numFmtId="0" fontId="0" fillId="0" borderId="58" xfId="0" applyBorder="1" applyAlignment="1">
      <alignment horizontal="left" vertical="top" wrapText="1"/>
    </xf>
    <xf numFmtId="0" fontId="0" fillId="0" borderId="16" xfId="0" applyBorder="1" applyAlignment="1">
      <alignment horizontal="left" vertical="top" wrapText="1"/>
    </xf>
    <xf numFmtId="0" fontId="0" fillId="0" borderId="35" xfId="0" applyBorder="1" applyAlignment="1">
      <alignment horizontal="left" vertical="top" wrapText="1"/>
    </xf>
    <xf numFmtId="0" fontId="26" fillId="0" borderId="64" xfId="0" applyFont="1" applyBorder="1" applyAlignment="1">
      <alignment horizontal="left" vertical="top"/>
    </xf>
    <xf numFmtId="0" fontId="38" fillId="0" borderId="39" xfId="0" applyFont="1" applyBorder="1" applyAlignment="1">
      <alignment horizontal="left" vertical="top"/>
    </xf>
    <xf numFmtId="0" fontId="38" fillId="0" borderId="34" xfId="0" applyFont="1" applyBorder="1" applyAlignment="1">
      <alignment horizontal="left" vertical="top"/>
    </xf>
    <xf numFmtId="0" fontId="26" fillId="0" borderId="64" xfId="0" applyFont="1" applyBorder="1" applyAlignment="1">
      <alignment horizontal="left" vertical="top" wrapText="1"/>
    </xf>
    <xf numFmtId="0" fontId="0" fillId="0" borderId="39" xfId="0" applyBorder="1" applyAlignment="1">
      <alignment horizontal="left" vertical="top"/>
    </xf>
    <xf numFmtId="0" fontId="0" fillId="0" borderId="34" xfId="0" applyBorder="1" applyAlignment="1">
      <alignment horizontal="left" vertical="top"/>
    </xf>
    <xf numFmtId="0" fontId="26" fillId="0" borderId="39" xfId="0" applyFont="1" applyBorder="1" applyAlignment="1">
      <alignment horizontal="left" vertical="top"/>
    </xf>
    <xf numFmtId="0" fontId="26" fillId="0" borderId="34" xfId="0" applyFont="1" applyBorder="1" applyAlignment="1">
      <alignment horizontal="left" vertical="top"/>
    </xf>
    <xf numFmtId="0" fontId="0" fillId="0" borderId="21" xfId="0" applyBorder="1" applyAlignment="1">
      <alignment horizontal="center" vertical="center" wrapText="1"/>
    </xf>
    <xf numFmtId="0" fontId="0" fillId="0" borderId="65" xfId="0" applyBorder="1" applyAlignment="1">
      <alignment horizontal="center" vertical="center" wrapText="1"/>
    </xf>
    <xf numFmtId="0" fontId="0" fillId="0" borderId="17" xfId="0" applyBorder="1" applyAlignment="1">
      <alignment horizontal="center" vertical="center" wrapText="1"/>
    </xf>
    <xf numFmtId="0" fontId="0" fillId="0" borderId="0" xfId="0" applyBorder="1" applyAlignment="1">
      <alignment horizontal="center" vertical="center" wrapText="1"/>
    </xf>
    <xf numFmtId="0" fontId="26" fillId="0" borderId="41" xfId="0" applyFont="1" applyBorder="1" applyAlignment="1">
      <alignment horizontal="center" vertical="center"/>
    </xf>
    <xf numFmtId="0" fontId="26" fillId="0" borderId="42" xfId="0" applyFont="1" applyBorder="1" applyAlignment="1">
      <alignment horizontal="center" vertical="center"/>
    </xf>
    <xf numFmtId="0" fontId="26" fillId="0" borderId="43" xfId="0" applyFont="1" applyBorder="1" applyAlignment="1">
      <alignment horizontal="center" vertical="center"/>
    </xf>
    <xf numFmtId="0" fontId="0" fillId="0" borderId="0" xfId="0" applyBorder="1" applyAlignment="1">
      <alignment horizontal="center" vertical="center"/>
    </xf>
    <xf numFmtId="0" fontId="0" fillId="0" borderId="15" xfId="0" applyBorder="1" applyAlignment="1">
      <alignment horizontal="center" vertical="center"/>
    </xf>
    <xf numFmtId="0" fontId="0" fillId="0" borderId="0" xfId="0" quotePrefix="1" applyAlignment="1">
      <alignment horizontal="left" vertical="top" wrapText="1"/>
    </xf>
    <xf numFmtId="0" fontId="38" fillId="0" borderId="55" xfId="0" applyFont="1" applyBorder="1" applyAlignment="1">
      <alignment horizontal="left" vertical="top" wrapText="1"/>
    </xf>
    <xf numFmtId="0" fontId="0" fillId="0" borderId="17" xfId="0" applyBorder="1" applyAlignment="1">
      <alignment horizontal="left" vertical="top" wrapText="1"/>
    </xf>
    <xf numFmtId="0" fontId="0" fillId="0" borderId="36" xfId="0" applyBorder="1" applyAlignment="1">
      <alignment horizontal="left" vertical="top" wrapText="1"/>
    </xf>
    <xf numFmtId="0" fontId="15" fillId="0" borderId="55" xfId="0" applyFont="1" applyBorder="1" applyAlignment="1">
      <alignment horizontal="center" vertical="top" wrapText="1"/>
    </xf>
    <xf numFmtId="0" fontId="15" fillId="0" borderId="50" xfId="0" applyFont="1" applyBorder="1" applyAlignment="1">
      <alignment horizontal="center" vertical="top" wrapText="1"/>
    </xf>
    <xf numFmtId="0" fontId="15" fillId="0" borderId="54" xfId="0" applyFont="1" applyBorder="1" applyAlignment="1">
      <alignment horizontal="center" vertical="top" wrapText="1"/>
    </xf>
    <xf numFmtId="0" fontId="15" fillId="0" borderId="17" xfId="0" applyFont="1" applyBorder="1" applyAlignment="1">
      <alignment horizontal="center" vertical="top" wrapText="1"/>
    </xf>
    <xf numFmtId="0" fontId="15" fillId="0" borderId="0" xfId="0" applyFont="1" applyBorder="1" applyAlignment="1">
      <alignment horizontal="center" vertical="top" wrapText="1"/>
    </xf>
    <xf numFmtId="0" fontId="15" fillId="0" borderId="40" xfId="0" applyFont="1" applyBorder="1" applyAlignment="1">
      <alignment horizontal="center" vertical="top" wrapText="1"/>
    </xf>
    <xf numFmtId="0" fontId="15" fillId="0" borderId="36" xfId="0" applyFont="1" applyBorder="1" applyAlignment="1">
      <alignment horizontal="center" vertical="top" wrapText="1"/>
    </xf>
    <xf numFmtId="0" fontId="15" fillId="0" borderId="31" xfId="0" applyFont="1" applyBorder="1" applyAlignment="1">
      <alignment horizontal="center" vertical="top" wrapText="1"/>
    </xf>
    <xf numFmtId="0" fontId="15" fillId="0" borderId="56" xfId="0" applyFont="1" applyBorder="1" applyAlignment="1">
      <alignment horizontal="center" vertical="top" wrapText="1"/>
    </xf>
    <xf numFmtId="0" fontId="0" fillId="8" borderId="1" xfId="0" applyFill="1" applyBorder="1" applyAlignment="1">
      <alignment horizontal="center" vertical="top" wrapText="1"/>
    </xf>
    <xf numFmtId="0" fontId="41" fillId="0" borderId="51" xfId="0" applyFont="1" applyBorder="1" applyAlignment="1">
      <alignment horizontal="left" vertical="top" wrapText="1"/>
    </xf>
    <xf numFmtId="0" fontId="0" fillId="0" borderId="52" xfId="0" applyBorder="1" applyAlignment="1">
      <alignment horizontal="left" vertical="top" wrapText="1"/>
    </xf>
    <xf numFmtId="0" fontId="78" fillId="0" borderId="59" xfId="0" applyFont="1" applyBorder="1" applyAlignment="1">
      <alignment horizontal="center" vertical="center" wrapText="1"/>
    </xf>
    <xf numFmtId="0" fontId="0" fillId="0" borderId="60" xfId="0" applyBorder="1" applyAlignment="1">
      <alignment horizontal="center" vertical="center" wrapText="1"/>
    </xf>
    <xf numFmtId="0" fontId="0" fillId="0" borderId="61" xfId="0" applyBorder="1" applyAlignment="1">
      <alignment horizontal="center" vertical="center" wrapText="1"/>
    </xf>
    <xf numFmtId="0" fontId="15" fillId="0" borderId="0" xfId="0" applyFont="1" applyAlignment="1">
      <alignment vertical="center"/>
    </xf>
    <xf numFmtId="0" fontId="72" fillId="0" borderId="51" xfId="0" applyFont="1" applyBorder="1" applyAlignment="1">
      <alignment horizontal="left" vertical="top" wrapText="1"/>
    </xf>
    <xf numFmtId="0" fontId="70" fillId="0" borderId="59" xfId="0" applyFont="1" applyBorder="1" applyAlignment="1">
      <alignment horizontal="center" vertical="center" wrapText="1"/>
    </xf>
    <xf numFmtId="0" fontId="12" fillId="0" borderId="55" xfId="0" applyFont="1" applyBorder="1" applyAlignment="1">
      <alignment vertical="top" wrapText="1"/>
    </xf>
    <xf numFmtId="0" fontId="12" fillId="0" borderId="17" xfId="0" applyFont="1" applyBorder="1" applyAlignment="1">
      <alignment vertical="top" wrapText="1"/>
    </xf>
    <xf numFmtId="0" fontId="12" fillId="0" borderId="60" xfId="0" applyFont="1" applyBorder="1" applyAlignment="1">
      <alignment horizontal="center" vertical="center" wrapText="1"/>
    </xf>
    <xf numFmtId="0" fontId="12" fillId="0" borderId="61" xfId="0" applyFont="1" applyBorder="1" applyAlignment="1">
      <alignment horizontal="center" vertical="center" wrapText="1"/>
    </xf>
    <xf numFmtId="0" fontId="21" fillId="0" borderId="64" xfId="0" applyFont="1" applyFill="1" applyBorder="1" applyAlignment="1">
      <alignment horizontal="center" vertical="center" textRotation="90"/>
    </xf>
    <xf numFmtId="0" fontId="21" fillId="0" borderId="39" xfId="0" applyFont="1" applyFill="1" applyBorder="1" applyAlignment="1">
      <alignment horizontal="center" vertical="center" textRotation="90"/>
    </xf>
    <xf numFmtId="0" fontId="21" fillId="0" borderId="34" xfId="0" applyFont="1" applyFill="1" applyBorder="1" applyAlignment="1">
      <alignment horizontal="center" vertical="center" textRotation="90"/>
    </xf>
    <xf numFmtId="0" fontId="18" fillId="0" borderId="32" xfId="0" applyFont="1" applyFill="1" applyBorder="1" applyAlignment="1">
      <alignment horizontal="center" vertical="center"/>
    </xf>
    <xf numFmtId="0" fontId="18" fillId="0" borderId="29" xfId="0" applyFont="1" applyFill="1" applyBorder="1" applyAlignment="1">
      <alignment horizontal="center" vertical="center"/>
    </xf>
    <xf numFmtId="0" fontId="18" fillId="0" borderId="57" xfId="0" applyFont="1" applyFill="1" applyBorder="1" applyAlignment="1">
      <alignment horizontal="center" vertical="center"/>
    </xf>
    <xf numFmtId="164" fontId="18" fillId="0" borderId="39" xfId="0" applyNumberFormat="1" applyFont="1" applyFill="1" applyBorder="1" applyAlignment="1">
      <alignment horizontal="center" vertical="center"/>
    </xf>
    <xf numFmtId="164" fontId="18" fillId="0" borderId="34" xfId="0" applyNumberFormat="1" applyFont="1" applyFill="1" applyBorder="1" applyAlignment="1">
      <alignment horizontal="center" vertical="center"/>
    </xf>
    <xf numFmtId="164" fontId="18" fillId="0" borderId="60" xfId="0" applyNumberFormat="1" applyFont="1" applyFill="1" applyBorder="1" applyAlignment="1">
      <alignment horizontal="center" vertical="center"/>
    </xf>
    <xf numFmtId="164" fontId="18" fillId="0" borderId="61" xfId="0" applyNumberFormat="1" applyFont="1" applyFill="1" applyBorder="1" applyAlignment="1">
      <alignment horizontal="center" vertical="center"/>
    </xf>
    <xf numFmtId="0" fontId="16" fillId="6" borderId="53" xfId="0" applyFont="1" applyFill="1" applyBorder="1" applyAlignment="1">
      <alignment horizontal="center" vertical="center" wrapText="1"/>
    </xf>
    <xf numFmtId="0" fontId="16" fillId="6" borderId="54" xfId="0" applyFont="1" applyFill="1" applyBorder="1" applyAlignment="1">
      <alignment horizontal="center" vertical="center" wrapText="1"/>
    </xf>
    <xf numFmtId="0" fontId="16" fillId="6" borderId="62" xfId="0" applyFont="1" applyFill="1" applyBorder="1" applyAlignment="1">
      <alignment horizontal="center" vertical="center" wrapText="1"/>
    </xf>
    <xf numFmtId="0" fontId="16" fillId="6" borderId="40" xfId="0" applyFont="1" applyFill="1" applyBorder="1" applyAlignment="1">
      <alignment horizontal="center" vertical="center" wrapText="1"/>
    </xf>
    <xf numFmtId="0" fontId="16" fillId="6" borderId="63" xfId="0" applyFont="1" applyFill="1" applyBorder="1" applyAlignment="1">
      <alignment horizontal="center" vertical="center" wrapText="1"/>
    </xf>
    <xf numFmtId="0" fontId="16" fillId="6" borderId="56" xfId="0" applyFont="1" applyFill="1" applyBorder="1" applyAlignment="1">
      <alignment horizontal="center" vertical="center" wrapText="1"/>
    </xf>
    <xf numFmtId="0" fontId="21" fillId="0" borderId="41" xfId="0" applyFont="1" applyFill="1" applyBorder="1" applyAlignment="1">
      <alignment horizontal="center" vertical="center" wrapText="1"/>
    </xf>
    <xf numFmtId="0" fontId="21" fillId="0" borderId="42" xfId="0" applyFont="1" applyFill="1" applyBorder="1" applyAlignment="1">
      <alignment horizontal="center" vertical="center" wrapText="1"/>
    </xf>
    <xf numFmtId="0" fontId="21" fillId="0" borderId="42" xfId="0" applyFont="1" applyFill="1" applyBorder="1" applyAlignment="1">
      <alignment horizontal="center" vertical="center"/>
    </xf>
    <xf numFmtId="0" fontId="21" fillId="0" borderId="43" xfId="0" applyFont="1" applyFill="1" applyBorder="1" applyAlignment="1">
      <alignment horizontal="center" vertical="center"/>
    </xf>
    <xf numFmtId="0" fontId="18" fillId="0" borderId="62" xfId="0" applyFont="1" applyFill="1" applyBorder="1" applyAlignment="1">
      <alignment horizontal="center" vertical="center" wrapText="1"/>
    </xf>
    <xf numFmtId="0" fontId="18" fillId="0" borderId="63" xfId="0" applyFont="1" applyFill="1" applyBorder="1" applyAlignment="1">
      <alignment horizontal="center" vertical="center"/>
    </xf>
    <xf numFmtId="0" fontId="18" fillId="0" borderId="27" xfId="0" applyFont="1" applyFill="1" applyBorder="1" applyAlignment="1">
      <alignment horizontal="center" vertical="center" wrapText="1"/>
    </xf>
    <xf numFmtId="0" fontId="18" fillId="0" borderId="61" xfId="0" applyFont="1" applyFill="1" applyBorder="1" applyAlignment="1">
      <alignment horizontal="center" vertical="center"/>
    </xf>
    <xf numFmtId="0" fontId="18" fillId="0" borderId="62" xfId="0" quotePrefix="1" applyFont="1" applyFill="1" applyBorder="1" applyAlignment="1">
      <alignment horizontal="center" vertical="center" wrapText="1"/>
    </xf>
    <xf numFmtId="0" fontId="18" fillId="0" borderId="63" xfId="0" applyFont="1" applyFill="1" applyBorder="1" applyAlignment="1">
      <alignment horizontal="center" vertical="center" wrapText="1"/>
    </xf>
    <xf numFmtId="0" fontId="18" fillId="0" borderId="2" xfId="0" quotePrefix="1" applyFont="1" applyFill="1" applyBorder="1" applyAlignment="1">
      <alignment horizontal="center" vertical="center" wrapText="1"/>
    </xf>
    <xf numFmtId="0" fontId="18" fillId="0" borderId="35" xfId="0" quotePrefix="1" applyFont="1" applyFill="1" applyBorder="1" applyAlignment="1">
      <alignment horizontal="center" vertical="center" wrapText="1"/>
    </xf>
    <xf numFmtId="0" fontId="18" fillId="0" borderId="61" xfId="0" applyFont="1" applyFill="1" applyBorder="1" applyAlignment="1">
      <alignment horizontal="center" vertical="center" wrapText="1"/>
    </xf>
    <xf numFmtId="0" fontId="18" fillId="9" borderId="62" xfId="0" quotePrefix="1" applyFont="1" applyFill="1" applyBorder="1" applyAlignment="1">
      <alignment horizontal="center" vertical="center" wrapText="1"/>
    </xf>
    <xf numFmtId="0" fontId="18" fillId="9" borderId="63" xfId="0" applyFont="1" applyFill="1" applyBorder="1" applyAlignment="1">
      <alignment horizontal="center" vertical="center" wrapText="1"/>
    </xf>
    <xf numFmtId="0" fontId="18" fillId="9" borderId="27" xfId="0" applyFont="1" applyFill="1" applyBorder="1" applyAlignment="1">
      <alignment horizontal="center" vertical="center" wrapText="1"/>
    </xf>
    <xf numFmtId="0" fontId="18" fillId="9" borderId="61" xfId="0" applyFont="1" applyFill="1" applyBorder="1" applyAlignment="1">
      <alignment horizontal="center" vertical="center" wrapText="1"/>
    </xf>
    <xf numFmtId="0" fontId="31" fillId="0" borderId="32" xfId="0" applyFont="1" applyFill="1" applyBorder="1" applyAlignment="1">
      <alignment horizontal="center" vertical="center" wrapText="1"/>
    </xf>
    <xf numFmtId="0" fontId="31" fillId="0" borderId="57" xfId="0" applyFont="1" applyFill="1" applyBorder="1" applyAlignment="1">
      <alignment horizontal="center" vertical="center" wrapText="1"/>
    </xf>
    <xf numFmtId="0" fontId="31" fillId="9" borderId="47" xfId="0" applyFont="1" applyFill="1" applyBorder="1" applyAlignment="1">
      <alignment horizontal="center" vertical="center" wrapText="1"/>
    </xf>
    <xf numFmtId="0" fontId="31" fillId="9" borderId="48" xfId="0" applyFont="1" applyFill="1" applyBorder="1" applyAlignment="1">
      <alignment horizontal="center" vertical="center" wrapText="1"/>
    </xf>
    <xf numFmtId="0" fontId="31" fillId="9" borderId="49" xfId="0" applyFont="1" applyFill="1" applyBorder="1" applyAlignment="1">
      <alignment horizontal="center" vertical="center" wrapText="1"/>
    </xf>
    <xf numFmtId="0" fontId="23" fillId="0" borderId="0" xfId="0" applyFont="1" applyFill="1" applyAlignment="1">
      <alignment horizontal="left" vertical="center"/>
    </xf>
    <xf numFmtId="0" fontId="32" fillId="3" borderId="0" xfId="0" applyFont="1" applyFill="1" applyBorder="1" applyAlignment="1">
      <alignment horizontal="center" vertical="center"/>
    </xf>
    <xf numFmtId="0" fontId="32" fillId="2" borderId="0" xfId="0" applyFont="1" applyFill="1" applyBorder="1" applyAlignment="1">
      <alignment horizontal="center" vertical="center"/>
    </xf>
    <xf numFmtId="0" fontId="16" fillId="6" borderId="54" xfId="0" applyFont="1" applyFill="1" applyBorder="1" applyAlignment="1">
      <alignment horizontal="center" vertical="center"/>
    </xf>
    <xf numFmtId="0" fontId="16" fillId="6" borderId="62" xfId="0" applyFont="1" applyFill="1" applyBorder="1" applyAlignment="1">
      <alignment horizontal="center" vertical="center"/>
    </xf>
    <xf numFmtId="0" fontId="16" fillId="6" borderId="40" xfId="0" applyFont="1" applyFill="1" applyBorder="1" applyAlignment="1">
      <alignment horizontal="center" vertical="center"/>
    </xf>
    <xf numFmtId="0" fontId="16" fillId="6" borderId="63" xfId="0" applyFont="1" applyFill="1" applyBorder="1" applyAlignment="1">
      <alignment horizontal="center" vertical="center"/>
    </xf>
    <xf numFmtId="0" fontId="16" fillId="6" borderId="56" xfId="0" applyFont="1" applyFill="1" applyBorder="1" applyAlignment="1">
      <alignment horizontal="center" vertical="center"/>
    </xf>
    <xf numFmtId="0" fontId="18" fillId="0" borderId="47" xfId="0" applyFont="1" applyFill="1" applyBorder="1" applyAlignment="1">
      <alignment horizontal="center" vertical="center" wrapText="1"/>
    </xf>
    <xf numFmtId="0" fontId="18" fillId="0" borderId="48" xfId="0" applyFont="1" applyFill="1" applyBorder="1" applyAlignment="1">
      <alignment horizontal="center" vertical="center" wrapText="1"/>
    </xf>
    <xf numFmtId="0" fontId="18" fillId="0" borderId="49" xfId="0" applyFont="1" applyFill="1" applyBorder="1" applyAlignment="1">
      <alignment horizontal="center" vertical="center" wrapText="1"/>
    </xf>
    <xf numFmtId="0" fontId="21" fillId="0" borderId="50" xfId="0" applyFont="1" applyFill="1" applyBorder="1" applyAlignment="1">
      <alignment horizontal="center" vertical="center"/>
    </xf>
    <xf numFmtId="0" fontId="21" fillId="0" borderId="54" xfId="0" applyFont="1" applyFill="1" applyBorder="1" applyAlignment="1">
      <alignment horizontal="center" vertical="center"/>
    </xf>
    <xf numFmtId="0" fontId="31" fillId="0" borderId="29" xfId="0" applyFont="1" applyFill="1" applyBorder="1" applyAlignment="1">
      <alignment horizontal="center" vertical="center" wrapText="1"/>
    </xf>
    <xf numFmtId="0" fontId="31" fillId="9" borderId="32" xfId="0" applyFont="1" applyFill="1" applyBorder="1" applyAlignment="1">
      <alignment horizontal="center" vertical="center" wrapText="1"/>
    </xf>
    <xf numFmtId="0" fontId="31" fillId="9" borderId="57" xfId="0" applyFont="1" applyFill="1" applyBorder="1" applyAlignment="1">
      <alignment horizontal="center" vertical="center" wrapText="1"/>
    </xf>
    <xf numFmtId="0" fontId="18" fillId="0" borderId="53" xfId="0" applyFont="1" applyFill="1" applyBorder="1" applyAlignment="1">
      <alignment horizontal="center" vertical="center" wrapText="1"/>
    </xf>
    <xf numFmtId="0" fontId="18" fillId="0" borderId="62" xfId="0" applyFont="1" applyFill="1" applyBorder="1" applyAlignment="1">
      <alignment horizontal="center" vertical="center"/>
    </xf>
    <xf numFmtId="0" fontId="18" fillId="0" borderId="59" xfId="0" applyFont="1" applyFill="1" applyBorder="1" applyAlignment="1">
      <alignment horizontal="center" vertical="center" wrapText="1"/>
    </xf>
    <xf numFmtId="0" fontId="18" fillId="0" borderId="60" xfId="0" applyFont="1" applyFill="1" applyBorder="1" applyAlignment="1">
      <alignment horizontal="center" vertical="center"/>
    </xf>
    <xf numFmtId="0" fontId="15" fillId="6" borderId="53" xfId="0" applyFont="1" applyFill="1" applyBorder="1" applyAlignment="1">
      <alignment horizontal="center" vertical="center" wrapText="1"/>
    </xf>
    <xf numFmtId="0" fontId="15" fillId="6" borderId="54" xfId="0" applyFont="1" applyFill="1" applyBorder="1" applyAlignment="1">
      <alignment horizontal="center" vertical="center"/>
    </xf>
    <xf numFmtId="0" fontId="15" fillId="6" borderId="62" xfId="0" applyFont="1" applyFill="1" applyBorder="1" applyAlignment="1">
      <alignment horizontal="center" vertical="center"/>
    </xf>
    <xf numFmtId="0" fontId="15" fillId="6" borderId="40" xfId="0" applyFont="1" applyFill="1" applyBorder="1" applyAlignment="1">
      <alignment horizontal="center" vertical="center"/>
    </xf>
    <xf numFmtId="0" fontId="15" fillId="6" borderId="63" xfId="0" applyFont="1" applyFill="1" applyBorder="1" applyAlignment="1">
      <alignment horizontal="center" vertical="center"/>
    </xf>
    <xf numFmtId="0" fontId="15" fillId="6" borderId="56" xfId="0" applyFont="1" applyFill="1" applyBorder="1" applyAlignment="1">
      <alignment horizontal="center" vertical="center"/>
    </xf>
    <xf numFmtId="0" fontId="18" fillId="0" borderId="73" xfId="0" applyFont="1" applyFill="1" applyBorder="1" applyAlignment="1">
      <alignment horizontal="center" vertical="center" wrapText="1"/>
    </xf>
    <xf numFmtId="0" fontId="18" fillId="0" borderId="21" xfId="0" applyFont="1" applyFill="1" applyBorder="1" applyAlignment="1">
      <alignment horizontal="center" vertical="center" wrapText="1"/>
    </xf>
    <xf numFmtId="0" fontId="18" fillId="0" borderId="36" xfId="0" applyFont="1" applyFill="1" applyBorder="1" applyAlignment="1">
      <alignment horizontal="center" vertical="center"/>
    </xf>
    <xf numFmtId="0" fontId="18" fillId="0" borderId="3" xfId="0" applyFont="1" applyFill="1" applyBorder="1" applyAlignment="1">
      <alignment horizontal="center" vertical="center" wrapText="1"/>
    </xf>
    <xf numFmtId="0" fontId="18" fillId="0" borderId="34" xfId="0" applyFont="1" applyFill="1" applyBorder="1" applyAlignment="1">
      <alignment horizontal="center" vertical="center" wrapText="1"/>
    </xf>
    <xf numFmtId="0" fontId="21" fillId="0" borderId="43" xfId="0" applyFont="1" applyFill="1" applyBorder="1" applyAlignment="1">
      <alignment horizontal="center" vertical="center" wrapText="1"/>
    </xf>
    <xf numFmtId="0" fontId="21" fillId="13" borderId="64" xfId="0" applyFont="1" applyFill="1" applyBorder="1" applyAlignment="1">
      <alignment horizontal="center" vertical="center" textRotation="90"/>
    </xf>
    <xf numFmtId="0" fontId="21" fillId="13" borderId="39" xfId="0" applyFont="1" applyFill="1" applyBorder="1" applyAlignment="1">
      <alignment horizontal="center" vertical="center" textRotation="90"/>
    </xf>
    <xf numFmtId="0" fontId="21" fillId="13" borderId="34" xfId="0" applyFont="1" applyFill="1" applyBorder="1" applyAlignment="1">
      <alignment horizontal="center" vertical="center" textRotation="90"/>
    </xf>
    <xf numFmtId="0" fontId="18" fillId="13" borderId="29" xfId="0" applyFont="1" applyFill="1" applyBorder="1" applyAlignment="1">
      <alignment horizontal="center" vertical="center"/>
    </xf>
    <xf numFmtId="0" fontId="18" fillId="13" borderId="57" xfId="0" applyFont="1" applyFill="1" applyBorder="1" applyAlignment="1">
      <alignment horizontal="center" vertical="center"/>
    </xf>
    <xf numFmtId="0" fontId="18" fillId="13" borderId="47" xfId="0" applyFont="1" applyFill="1" applyBorder="1" applyAlignment="1">
      <alignment horizontal="center" vertical="center" wrapText="1"/>
    </xf>
    <xf numFmtId="0" fontId="18" fillId="13" borderId="48" xfId="0" applyFont="1" applyFill="1" applyBorder="1" applyAlignment="1">
      <alignment horizontal="center" vertical="center" wrapText="1"/>
    </xf>
    <xf numFmtId="0" fontId="18" fillId="13" borderId="49" xfId="0" applyFont="1" applyFill="1" applyBorder="1" applyAlignment="1">
      <alignment horizontal="center" vertical="center" wrapText="1"/>
    </xf>
    <xf numFmtId="0" fontId="21" fillId="13" borderId="42" xfId="0" applyFont="1" applyFill="1" applyBorder="1" applyAlignment="1">
      <alignment horizontal="center" vertical="center"/>
    </xf>
    <xf numFmtId="0" fontId="21" fillId="13" borderId="43" xfId="0" applyFont="1" applyFill="1" applyBorder="1" applyAlignment="1">
      <alignment horizontal="center" vertical="center"/>
    </xf>
    <xf numFmtId="0" fontId="21" fillId="14" borderId="64" xfId="0" applyFont="1" applyFill="1" applyBorder="1" applyAlignment="1">
      <alignment horizontal="center" vertical="center" textRotation="90"/>
    </xf>
    <xf numFmtId="0" fontId="21" fillId="14" borderId="39" xfId="0" applyFont="1" applyFill="1" applyBorder="1" applyAlignment="1">
      <alignment horizontal="center" vertical="center" textRotation="90"/>
    </xf>
    <xf numFmtId="0" fontId="21" fillId="14" borderId="34" xfId="0" applyFont="1" applyFill="1" applyBorder="1" applyAlignment="1">
      <alignment horizontal="center" vertical="center" textRotation="90"/>
    </xf>
    <xf numFmtId="0" fontId="18" fillId="14" borderId="29" xfId="0" applyFont="1" applyFill="1" applyBorder="1" applyAlignment="1">
      <alignment horizontal="center" vertical="center"/>
    </xf>
    <xf numFmtId="0" fontId="18" fillId="14" borderId="57" xfId="0" applyFont="1" applyFill="1" applyBorder="1" applyAlignment="1">
      <alignment horizontal="center" vertical="center"/>
    </xf>
    <xf numFmtId="0" fontId="18" fillId="14" borderId="47" xfId="0" applyFont="1" applyFill="1" applyBorder="1" applyAlignment="1">
      <alignment horizontal="center" vertical="center" wrapText="1"/>
    </xf>
    <xf numFmtId="0" fontId="18" fillId="14" borderId="48" xfId="0" applyFont="1" applyFill="1" applyBorder="1" applyAlignment="1">
      <alignment horizontal="center" vertical="center" wrapText="1"/>
    </xf>
    <xf numFmtId="0" fontId="18" fillId="14" borderId="49" xfId="0" applyFont="1" applyFill="1" applyBorder="1" applyAlignment="1">
      <alignment horizontal="center" vertical="center" wrapText="1"/>
    </xf>
    <xf numFmtId="0" fontId="21" fillId="14" borderId="42" xfId="0" applyFont="1" applyFill="1" applyBorder="1" applyAlignment="1">
      <alignment horizontal="center" vertical="center"/>
    </xf>
    <xf numFmtId="0" fontId="21" fillId="14" borderId="43" xfId="0" applyFont="1" applyFill="1" applyBorder="1" applyAlignment="1">
      <alignment horizontal="center" vertical="center"/>
    </xf>
    <xf numFmtId="0" fontId="41" fillId="13" borderId="53" xfId="0" applyFont="1" applyFill="1" applyBorder="1" applyAlignment="1">
      <alignment horizontal="center" vertical="center"/>
    </xf>
    <xf numFmtId="0" fontId="41" fillId="13" borderId="50" xfId="0" applyFont="1" applyFill="1" applyBorder="1" applyAlignment="1">
      <alignment horizontal="center" vertical="center"/>
    </xf>
    <xf numFmtId="0" fontId="41" fillId="13" borderId="54" xfId="0" applyFont="1" applyFill="1" applyBorder="1" applyAlignment="1">
      <alignment horizontal="center" vertical="center"/>
    </xf>
    <xf numFmtId="0" fontId="12" fillId="13" borderId="6" xfId="0" applyFont="1" applyFill="1" applyBorder="1" applyAlignment="1">
      <alignment horizontal="center" vertical="center"/>
    </xf>
    <xf numFmtId="0" fontId="12" fillId="13" borderId="30" xfId="0" applyFont="1" applyFill="1" applyBorder="1" applyAlignment="1">
      <alignment horizontal="center" vertical="center"/>
    </xf>
    <xf numFmtId="0" fontId="12" fillId="13" borderId="28" xfId="0" applyFont="1" applyFill="1" applyBorder="1" applyAlignment="1">
      <alignment horizontal="center" vertical="center"/>
    </xf>
    <xf numFmtId="0" fontId="41" fillId="0" borderId="64" xfId="0" applyFont="1" applyFill="1" applyBorder="1" applyAlignment="1">
      <alignment horizontal="center" vertical="center" textRotation="90"/>
    </xf>
    <xf numFmtId="0" fontId="41" fillId="0" borderId="39" xfId="0" applyFont="1" applyFill="1" applyBorder="1" applyAlignment="1">
      <alignment horizontal="center" vertical="center" textRotation="90"/>
    </xf>
    <xf numFmtId="0" fontId="41" fillId="0" borderId="34" xfId="0" applyFont="1" applyFill="1" applyBorder="1" applyAlignment="1">
      <alignment horizontal="center" vertical="center" textRotation="90"/>
    </xf>
    <xf numFmtId="0" fontId="12" fillId="0" borderId="32" xfId="0" applyFont="1" applyFill="1" applyBorder="1" applyAlignment="1">
      <alignment horizontal="center" vertical="center"/>
    </xf>
    <xf numFmtId="0" fontId="12" fillId="0" borderId="29" xfId="0" applyFont="1" applyFill="1" applyBorder="1" applyAlignment="1">
      <alignment horizontal="center" vertical="center"/>
    </xf>
    <xf numFmtId="0" fontId="12" fillId="0" borderId="57" xfId="0" applyFont="1" applyFill="1" applyBorder="1" applyAlignment="1">
      <alignment horizontal="center" vertical="center"/>
    </xf>
    <xf numFmtId="0" fontId="12" fillId="0" borderId="9" xfId="0" quotePrefix="1" applyFont="1" applyFill="1" applyBorder="1" applyAlignment="1">
      <alignment horizontal="center" vertical="center" wrapText="1"/>
    </xf>
    <xf numFmtId="0" fontId="12" fillId="0" borderId="25" xfId="0" applyFont="1" applyFill="1" applyBorder="1" applyAlignment="1">
      <alignment horizontal="center" vertical="center" wrapText="1"/>
    </xf>
    <xf numFmtId="0" fontId="12" fillId="0" borderId="24" xfId="0" quotePrefix="1" applyFont="1" applyFill="1" applyBorder="1" applyAlignment="1">
      <alignment horizontal="center" vertical="center" wrapText="1"/>
    </xf>
    <xf numFmtId="0" fontId="12" fillId="0" borderId="8" xfId="0" quotePrefix="1" applyFont="1" applyFill="1" applyBorder="1" applyAlignment="1">
      <alignment horizontal="center" vertical="center" wrapText="1"/>
    </xf>
    <xf numFmtId="0" fontId="12" fillId="13" borderId="33" xfId="0" applyFont="1" applyFill="1" applyBorder="1" applyAlignment="1">
      <alignment horizontal="center" vertical="center" wrapText="1"/>
    </xf>
    <xf numFmtId="0" fontId="12" fillId="13" borderId="71" xfId="0" applyFont="1" applyFill="1" applyBorder="1" applyAlignment="1">
      <alignment horizontal="center" vertical="center" wrapText="1"/>
    </xf>
    <xf numFmtId="0" fontId="12" fillId="13" borderId="66" xfId="0" applyFont="1" applyFill="1" applyBorder="1" applyAlignment="1">
      <alignment horizontal="center" vertical="center" wrapText="1"/>
    </xf>
    <xf numFmtId="0" fontId="41" fillId="0" borderId="41" xfId="0" applyFont="1" applyFill="1" applyBorder="1" applyAlignment="1">
      <alignment horizontal="center" vertical="center" wrapText="1"/>
    </xf>
    <xf numFmtId="0" fontId="41" fillId="0" borderId="42" xfId="0" applyFont="1" applyFill="1" applyBorder="1" applyAlignment="1">
      <alignment horizontal="center" vertical="center" wrapText="1"/>
    </xf>
    <xf numFmtId="0" fontId="41" fillId="0" borderId="42" xfId="0" applyFont="1" applyFill="1" applyBorder="1" applyAlignment="1">
      <alignment horizontal="center" vertical="center"/>
    </xf>
    <xf numFmtId="0" fontId="41" fillId="0" borderId="43" xfId="0" applyFont="1" applyFill="1" applyBorder="1" applyAlignment="1">
      <alignment horizontal="center" vertical="center"/>
    </xf>
    <xf numFmtId="0" fontId="26" fillId="0" borderId="32" xfId="0" applyFont="1" applyFill="1" applyBorder="1" applyAlignment="1">
      <alignment horizontal="center" vertical="center" wrapText="1"/>
    </xf>
    <xf numFmtId="0" fontId="26" fillId="0" borderId="57" xfId="0" applyFont="1" applyFill="1" applyBorder="1" applyAlignment="1">
      <alignment horizontal="center" vertical="center"/>
    </xf>
    <xf numFmtId="0" fontId="12" fillId="0" borderId="47" xfId="0" applyFont="1" applyFill="1" applyBorder="1" applyAlignment="1">
      <alignment horizontal="center" vertical="center" wrapText="1"/>
    </xf>
    <xf numFmtId="0" fontId="12" fillId="0" borderId="48" xfId="0" applyFont="1" applyFill="1" applyBorder="1" applyAlignment="1">
      <alignment horizontal="center" vertical="center" wrapText="1"/>
    </xf>
    <xf numFmtId="0" fontId="12" fillId="0" borderId="49" xfId="0" applyFont="1" applyFill="1" applyBorder="1" applyAlignment="1">
      <alignment horizontal="center" vertical="center" wrapText="1"/>
    </xf>
    <xf numFmtId="49" fontId="41" fillId="0" borderId="32" xfId="0" applyNumberFormat="1" applyFont="1" applyFill="1" applyBorder="1" applyAlignment="1">
      <alignment horizontal="center" vertical="center"/>
    </xf>
    <xf numFmtId="49" fontId="12" fillId="0" borderId="29" xfId="0" applyNumberFormat="1" applyFont="1" applyFill="1" applyBorder="1" applyAlignment="1">
      <alignment horizontal="center" vertical="center"/>
    </xf>
    <xf numFmtId="49" fontId="12" fillId="0" borderId="57" xfId="0" applyNumberFormat="1" applyFont="1" applyFill="1" applyBorder="1" applyAlignment="1">
      <alignment horizontal="center" vertical="center"/>
    </xf>
    <xf numFmtId="0" fontId="41" fillId="13" borderId="64" xfId="0" applyFont="1" applyFill="1" applyBorder="1" applyAlignment="1">
      <alignment horizontal="center" vertical="center" textRotation="90"/>
    </xf>
    <xf numFmtId="0" fontId="41" fillId="13" borderId="39" xfId="0" applyFont="1" applyFill="1" applyBorder="1" applyAlignment="1">
      <alignment horizontal="center" vertical="center" textRotation="90"/>
    </xf>
    <xf numFmtId="0" fontId="41" fillId="13" borderId="34" xfId="0" applyFont="1" applyFill="1" applyBorder="1" applyAlignment="1">
      <alignment horizontal="center" vertical="center" textRotation="90"/>
    </xf>
    <xf numFmtId="164" fontId="12" fillId="0" borderId="39" xfId="0" applyNumberFormat="1" applyFont="1" applyFill="1" applyBorder="1" applyAlignment="1">
      <alignment horizontal="center" vertical="center"/>
    </xf>
    <xf numFmtId="164" fontId="12" fillId="0" borderId="34" xfId="0" applyNumberFormat="1" applyFont="1" applyFill="1" applyBorder="1" applyAlignment="1">
      <alignment horizontal="center" vertical="center"/>
    </xf>
    <xf numFmtId="164" fontId="12" fillId="0" borderId="60" xfId="0" applyNumberFormat="1" applyFont="1" applyFill="1" applyBorder="1" applyAlignment="1">
      <alignment horizontal="center" vertical="center"/>
    </xf>
    <xf numFmtId="164" fontId="12" fillId="0" borderId="61" xfId="0" applyNumberFormat="1" applyFont="1" applyFill="1" applyBorder="1" applyAlignment="1">
      <alignment horizontal="center" vertical="center"/>
    </xf>
    <xf numFmtId="0" fontId="26" fillId="0" borderId="47" xfId="0" applyFont="1" applyFill="1" applyBorder="1" applyAlignment="1">
      <alignment horizontal="center" vertical="center" wrapText="1"/>
    </xf>
    <xf numFmtId="0" fontId="26" fillId="0" borderId="48" xfId="0" applyFont="1" applyFill="1" applyBorder="1" applyAlignment="1">
      <alignment horizontal="center" vertical="center" wrapText="1"/>
    </xf>
    <xf numFmtId="0" fontId="26" fillId="0" borderId="49" xfId="0" applyFont="1" applyFill="1" applyBorder="1" applyAlignment="1">
      <alignment horizontal="center" vertical="center" wrapText="1"/>
    </xf>
    <xf numFmtId="0" fontId="12" fillId="0" borderId="62" xfId="0" applyFont="1" applyFill="1" applyBorder="1" applyAlignment="1">
      <alignment horizontal="center" vertical="center" wrapText="1"/>
    </xf>
    <xf numFmtId="0" fontId="12" fillId="0" borderId="63" xfId="0" applyFont="1" applyFill="1" applyBorder="1" applyAlignment="1">
      <alignment horizontal="center" vertical="center"/>
    </xf>
    <xf numFmtId="0" fontId="12" fillId="0" borderId="27" xfId="0" applyFont="1" applyFill="1" applyBorder="1" applyAlignment="1">
      <alignment horizontal="center" vertical="center" wrapText="1"/>
    </xf>
    <xf numFmtId="0" fontId="12" fillId="0" borderId="61" xfId="0" applyFont="1" applyFill="1" applyBorder="1" applyAlignment="1">
      <alignment horizontal="center" vertical="center"/>
    </xf>
    <xf numFmtId="0" fontId="12" fillId="0" borderId="62" xfId="0" quotePrefix="1" applyFont="1" applyFill="1" applyBorder="1" applyAlignment="1">
      <alignment horizontal="center" vertical="center" wrapText="1"/>
    </xf>
    <xf numFmtId="0" fontId="12" fillId="0" borderId="63" xfId="0" applyFont="1" applyFill="1" applyBorder="1" applyAlignment="1">
      <alignment horizontal="center" vertical="center" wrapText="1"/>
    </xf>
    <xf numFmtId="0" fontId="12" fillId="0" borderId="2" xfId="0" quotePrefix="1" applyFont="1" applyFill="1" applyBorder="1" applyAlignment="1">
      <alignment horizontal="center" vertical="center" wrapText="1"/>
    </xf>
    <xf numFmtId="0" fontId="12" fillId="0" borderId="35" xfId="0" quotePrefix="1" applyFont="1" applyFill="1" applyBorder="1" applyAlignment="1">
      <alignment horizontal="center" vertical="center" wrapText="1"/>
    </xf>
    <xf numFmtId="0" fontId="12" fillId="0" borderId="61" xfId="0" applyFont="1" applyFill="1" applyBorder="1" applyAlignment="1">
      <alignment horizontal="center" vertical="center" wrapText="1"/>
    </xf>
    <xf numFmtId="0" fontId="12" fillId="9" borderId="62" xfId="0" quotePrefix="1" applyFont="1" applyFill="1" applyBorder="1" applyAlignment="1">
      <alignment horizontal="center" vertical="center" wrapText="1"/>
    </xf>
    <xf numFmtId="0" fontId="12" fillId="9" borderId="63" xfId="0" applyFont="1" applyFill="1" applyBorder="1" applyAlignment="1">
      <alignment horizontal="center" vertical="center" wrapText="1"/>
    </xf>
    <xf numFmtId="0" fontId="12" fillId="9" borderId="27" xfId="0" applyFont="1" applyFill="1" applyBorder="1" applyAlignment="1">
      <alignment horizontal="center" vertical="center" wrapText="1"/>
    </xf>
    <xf numFmtId="0" fontId="12" fillId="9" borderId="61" xfId="0" applyFont="1" applyFill="1" applyBorder="1" applyAlignment="1">
      <alignment horizontal="center" vertical="center" wrapText="1"/>
    </xf>
    <xf numFmtId="0" fontId="12" fillId="0" borderId="73" xfId="0" applyFont="1" applyFill="1" applyBorder="1" applyAlignment="1">
      <alignment horizontal="center" vertical="center" wrapText="1"/>
    </xf>
    <xf numFmtId="0" fontId="28" fillId="0" borderId="0" xfId="0" applyFont="1" applyFill="1" applyAlignment="1">
      <alignment horizontal="left" vertical="center"/>
    </xf>
    <xf numFmtId="0" fontId="87" fillId="3" borderId="0" xfId="0" applyFont="1" applyFill="1" applyBorder="1" applyAlignment="1">
      <alignment horizontal="center" vertical="center"/>
    </xf>
    <xf numFmtId="0" fontId="87" fillId="2" borderId="0" xfId="0" applyFont="1" applyFill="1" applyBorder="1" applyAlignment="1">
      <alignment horizontal="center" vertical="center"/>
    </xf>
    <xf numFmtId="0" fontId="12" fillId="13" borderId="47" xfId="0" applyFont="1" applyFill="1" applyBorder="1" applyAlignment="1">
      <alignment horizontal="center" vertical="center" wrapText="1"/>
    </xf>
    <xf numFmtId="0" fontId="12" fillId="13" borderId="48" xfId="0" applyFont="1" applyFill="1" applyBorder="1" applyAlignment="1">
      <alignment horizontal="center" vertical="center" wrapText="1"/>
    </xf>
    <xf numFmtId="0" fontId="12" fillId="13" borderId="49" xfId="0" applyFont="1" applyFill="1" applyBorder="1" applyAlignment="1">
      <alignment horizontal="center" vertical="center" wrapText="1"/>
    </xf>
    <xf numFmtId="0" fontId="26" fillId="0" borderId="57" xfId="0" applyFont="1" applyFill="1" applyBorder="1" applyAlignment="1">
      <alignment horizontal="center" vertical="center" wrapText="1"/>
    </xf>
    <xf numFmtId="0" fontId="26" fillId="0" borderId="29" xfId="0" applyFont="1" applyFill="1" applyBorder="1" applyAlignment="1">
      <alignment horizontal="center" vertical="center" wrapText="1"/>
    </xf>
    <xf numFmtId="0" fontId="26" fillId="9" borderId="32" xfId="0" applyFont="1" applyFill="1" applyBorder="1" applyAlignment="1">
      <alignment horizontal="center" vertical="center" wrapText="1"/>
    </xf>
    <xf numFmtId="0" fontId="26" fillId="9" borderId="57" xfId="0" applyFont="1" applyFill="1" applyBorder="1" applyAlignment="1">
      <alignment horizontal="center" vertical="center" wrapText="1"/>
    </xf>
    <xf numFmtId="0" fontId="12" fillId="0" borderId="53" xfId="0" applyFont="1" applyFill="1" applyBorder="1" applyAlignment="1">
      <alignment horizontal="center" vertical="center" wrapText="1"/>
    </xf>
    <xf numFmtId="0" fontId="12" fillId="0" borderId="62" xfId="0" applyFont="1" applyFill="1" applyBorder="1" applyAlignment="1">
      <alignment horizontal="center" vertical="center"/>
    </xf>
    <xf numFmtId="0" fontId="12" fillId="0" borderId="59" xfId="0" applyFont="1" applyFill="1" applyBorder="1" applyAlignment="1">
      <alignment horizontal="center" vertical="center" wrapText="1"/>
    </xf>
    <xf numFmtId="0" fontId="12" fillId="0" borderId="60" xfId="0" applyFont="1" applyFill="1" applyBorder="1" applyAlignment="1">
      <alignment horizontal="center" vertical="center"/>
    </xf>
    <xf numFmtId="0" fontId="26" fillId="9" borderId="47" xfId="0" applyFont="1" applyFill="1" applyBorder="1" applyAlignment="1">
      <alignment horizontal="center" vertical="center" wrapText="1"/>
    </xf>
    <xf numFmtId="0" fontId="26" fillId="9" borderId="48" xfId="0" applyFont="1" applyFill="1" applyBorder="1" applyAlignment="1">
      <alignment horizontal="center" vertical="center" wrapText="1"/>
    </xf>
    <xf numFmtId="0" fontId="26" fillId="9" borderId="49" xfId="0" applyFont="1" applyFill="1" applyBorder="1" applyAlignment="1">
      <alignment horizontal="center" vertical="center" wrapText="1"/>
    </xf>
    <xf numFmtId="0" fontId="12" fillId="14" borderId="33" xfId="0" applyFont="1" applyFill="1" applyBorder="1" applyAlignment="1">
      <alignment horizontal="center" vertical="center" wrapText="1"/>
    </xf>
    <xf numFmtId="0" fontId="12" fillId="14" borderId="71" xfId="0" applyFont="1" applyFill="1" applyBorder="1" applyAlignment="1">
      <alignment horizontal="center" vertical="center" wrapText="1"/>
    </xf>
    <xf numFmtId="0" fontId="12" fillId="14" borderId="66" xfId="0" applyFont="1" applyFill="1" applyBorder="1" applyAlignment="1">
      <alignment horizontal="center" vertical="center" wrapText="1"/>
    </xf>
    <xf numFmtId="0" fontId="41" fillId="14" borderId="64" xfId="0" applyFont="1" applyFill="1" applyBorder="1" applyAlignment="1">
      <alignment horizontal="center" vertical="center" textRotation="90"/>
    </xf>
    <xf numFmtId="0" fontId="41" fillId="14" borderId="39" xfId="0" applyFont="1" applyFill="1" applyBorder="1" applyAlignment="1">
      <alignment horizontal="center" vertical="center" textRotation="90"/>
    </xf>
    <xf numFmtId="0" fontId="41" fillId="14" borderId="34" xfId="0" applyFont="1" applyFill="1" applyBorder="1" applyAlignment="1">
      <alignment horizontal="center" vertical="center" textRotation="90"/>
    </xf>
    <xf numFmtId="0" fontId="12" fillId="14" borderId="47" xfId="0" applyFont="1" applyFill="1" applyBorder="1" applyAlignment="1">
      <alignment horizontal="center" vertical="center" wrapText="1"/>
    </xf>
    <xf numFmtId="0" fontId="12" fillId="14" borderId="48" xfId="0" applyFont="1" applyFill="1" applyBorder="1" applyAlignment="1">
      <alignment horizontal="center" vertical="center" wrapText="1"/>
    </xf>
    <xf numFmtId="0" fontId="12" fillId="14" borderId="49" xfId="0" applyFont="1" applyFill="1" applyBorder="1" applyAlignment="1">
      <alignment horizontal="center" vertical="center" wrapText="1"/>
    </xf>
    <xf numFmtId="0" fontId="12" fillId="0" borderId="6" xfId="0" applyFont="1" applyFill="1" applyBorder="1" applyAlignment="1">
      <alignment horizontal="center" vertical="center"/>
    </xf>
    <xf numFmtId="0" fontId="12" fillId="0" borderId="30" xfId="0" applyFont="1" applyFill="1" applyBorder="1" applyAlignment="1">
      <alignment horizontal="center" vertical="center"/>
    </xf>
    <xf numFmtId="0" fontId="12" fillId="0" borderId="28" xfId="0" applyFont="1" applyFill="1" applyBorder="1" applyAlignment="1">
      <alignment horizontal="center" vertical="center"/>
    </xf>
    <xf numFmtId="0" fontId="12" fillId="0" borderId="31" xfId="0" applyFont="1" applyFill="1" applyBorder="1" applyAlignment="1">
      <alignment horizontal="center" vertical="center" wrapText="1"/>
    </xf>
    <xf numFmtId="0" fontId="12" fillId="0" borderId="56" xfId="0" applyFont="1" applyFill="1" applyBorder="1" applyAlignment="1">
      <alignment horizontal="center" vertical="center" wrapText="1"/>
    </xf>
    <xf numFmtId="0" fontId="41" fillId="14" borderId="32" xfId="0" applyFont="1" applyFill="1" applyBorder="1" applyAlignment="1">
      <alignment horizontal="center" vertical="center"/>
    </xf>
    <xf numFmtId="0" fontId="41" fillId="14" borderId="29" xfId="0" applyFont="1" applyFill="1" applyBorder="1" applyAlignment="1">
      <alignment horizontal="center" vertical="center"/>
    </xf>
    <xf numFmtId="0" fontId="41" fillId="14" borderId="57" xfId="0" applyFont="1" applyFill="1" applyBorder="1" applyAlignment="1">
      <alignment horizontal="center" vertical="center"/>
    </xf>
    <xf numFmtId="0" fontId="12" fillId="14" borderId="6" xfId="0" applyFont="1" applyFill="1" applyBorder="1" applyAlignment="1">
      <alignment horizontal="center" vertical="center"/>
    </xf>
    <xf numFmtId="0" fontId="12" fillId="14" borderId="30" xfId="0" applyFont="1" applyFill="1" applyBorder="1" applyAlignment="1">
      <alignment horizontal="center" vertical="center"/>
    </xf>
    <xf numFmtId="0" fontId="12" fillId="14" borderId="28" xfId="0" applyFont="1" applyFill="1" applyBorder="1" applyAlignment="1">
      <alignment horizontal="center" vertical="center"/>
    </xf>
    <xf numFmtId="0" fontId="41" fillId="14" borderId="53" xfId="0" applyFont="1" applyFill="1" applyBorder="1" applyAlignment="1">
      <alignment horizontal="center" vertical="center"/>
    </xf>
    <xf numFmtId="0" fontId="41" fillId="14" borderId="50" xfId="0" applyFont="1" applyFill="1" applyBorder="1" applyAlignment="1">
      <alignment horizontal="center" vertical="center"/>
    </xf>
    <xf numFmtId="0" fontId="41" fillId="14" borderId="54" xfId="0" applyFont="1" applyFill="1" applyBorder="1" applyAlignment="1">
      <alignment horizontal="center" vertical="center"/>
    </xf>
    <xf numFmtId="0" fontId="18" fillId="0" borderId="50" xfId="0" applyFont="1" applyFill="1" applyBorder="1" applyAlignment="1">
      <alignment horizontal="center" vertical="center"/>
    </xf>
    <xf numFmtId="0" fontId="21" fillId="0" borderId="62" xfId="0" applyFont="1" applyFill="1" applyBorder="1" applyAlignment="1">
      <alignment horizontal="center" vertical="center" textRotation="90"/>
    </xf>
    <xf numFmtId="49" fontId="41" fillId="14" borderId="32" xfId="0" applyNumberFormat="1" applyFont="1" applyFill="1" applyBorder="1" applyAlignment="1">
      <alignment horizontal="center" vertical="center"/>
    </xf>
    <xf numFmtId="49" fontId="12" fillId="14" borderId="29" xfId="0" applyNumberFormat="1" applyFont="1" applyFill="1" applyBorder="1" applyAlignment="1">
      <alignment horizontal="center" vertical="center"/>
    </xf>
    <xf numFmtId="49" fontId="12" fillId="14" borderId="57" xfId="0" applyNumberFormat="1" applyFont="1" applyFill="1" applyBorder="1" applyAlignment="1">
      <alignment horizontal="center" vertical="center"/>
    </xf>
    <xf numFmtId="49" fontId="41" fillId="13" borderId="32" xfId="0" applyNumberFormat="1" applyFont="1" applyFill="1" applyBorder="1" applyAlignment="1">
      <alignment horizontal="center" vertical="center"/>
    </xf>
    <xf numFmtId="49" fontId="12" fillId="13" borderId="29" xfId="0" applyNumberFormat="1" applyFont="1" applyFill="1" applyBorder="1" applyAlignment="1">
      <alignment horizontal="center" vertical="center"/>
    </xf>
    <xf numFmtId="49" fontId="12" fillId="13" borderId="57" xfId="0" applyNumberFormat="1" applyFont="1" applyFill="1" applyBorder="1" applyAlignment="1">
      <alignment horizontal="center" vertical="center"/>
    </xf>
    <xf numFmtId="0" fontId="12" fillId="14" borderId="63" xfId="0" applyFont="1" applyFill="1" applyBorder="1" applyAlignment="1">
      <alignment horizontal="center" vertical="center" wrapText="1"/>
    </xf>
    <xf numFmtId="0" fontId="12" fillId="14" borderId="31" xfId="0" applyFont="1" applyFill="1" applyBorder="1" applyAlignment="1">
      <alignment horizontal="center" vertical="center" wrapText="1"/>
    </xf>
    <xf numFmtId="0" fontId="12" fillId="14" borderId="56" xfId="0" applyFont="1" applyFill="1" applyBorder="1" applyAlignment="1">
      <alignment horizontal="center" vertical="center" wrapText="1"/>
    </xf>
    <xf numFmtId="0" fontId="16" fillId="16" borderId="53" xfId="0" applyFont="1" applyFill="1" applyBorder="1" applyAlignment="1">
      <alignment horizontal="center" vertical="center" wrapText="1"/>
    </xf>
    <xf numFmtId="0" fontId="16" fillId="16" borderId="54" xfId="0" applyFont="1" applyFill="1" applyBorder="1" applyAlignment="1">
      <alignment horizontal="center" vertical="center"/>
    </xf>
    <xf numFmtId="0" fontId="16" fillId="16" borderId="62" xfId="0" applyFont="1" applyFill="1" applyBorder="1" applyAlignment="1">
      <alignment horizontal="center" vertical="center"/>
    </xf>
    <xf numFmtId="0" fontId="16" fillId="16" borderId="40" xfId="0" applyFont="1" applyFill="1" applyBorder="1" applyAlignment="1">
      <alignment horizontal="center" vertical="center"/>
    </xf>
    <xf numFmtId="0" fontId="16" fillId="16" borderId="63" xfId="0" applyFont="1" applyFill="1" applyBorder="1" applyAlignment="1">
      <alignment horizontal="center" vertical="center"/>
    </xf>
    <xf numFmtId="0" fontId="16" fillId="16" borderId="56" xfId="0" applyFont="1" applyFill="1" applyBorder="1" applyAlignment="1">
      <alignment horizontal="center" vertical="center"/>
    </xf>
    <xf numFmtId="0" fontId="12" fillId="13" borderId="63" xfId="0" applyFont="1" applyFill="1" applyBorder="1" applyAlignment="1">
      <alignment horizontal="center" vertical="center" wrapText="1"/>
    </xf>
    <xf numFmtId="0" fontId="12" fillId="13" borderId="31" xfId="0" applyFont="1" applyFill="1" applyBorder="1" applyAlignment="1">
      <alignment horizontal="center" vertical="center" wrapText="1"/>
    </xf>
    <xf numFmtId="0" fontId="12" fillId="13" borderId="56" xfId="0" applyFont="1" applyFill="1" applyBorder="1" applyAlignment="1">
      <alignment horizontal="center" vertical="center" wrapText="1"/>
    </xf>
    <xf numFmtId="0" fontId="18" fillId="0" borderId="36" xfId="0" applyFont="1" applyFill="1" applyBorder="1" applyAlignment="1">
      <alignment horizontal="center" vertical="center" wrapText="1"/>
    </xf>
    <xf numFmtId="0" fontId="18" fillId="0" borderId="27" xfId="0" quotePrefix="1" applyFont="1" applyFill="1" applyBorder="1" applyAlignment="1">
      <alignment horizontal="center" vertical="center" wrapText="1"/>
    </xf>
    <xf numFmtId="0" fontId="18" fillId="0" borderId="61" xfId="0" quotePrefix="1" applyFont="1" applyFill="1" applyBorder="1" applyAlignment="1">
      <alignment horizontal="center" vertical="center" wrapText="1"/>
    </xf>
    <xf numFmtId="49" fontId="41" fillId="13" borderId="29" xfId="0" applyNumberFormat="1" applyFont="1" applyFill="1" applyBorder="1" applyAlignment="1">
      <alignment horizontal="center" vertical="center"/>
    </xf>
    <xf numFmtId="49" fontId="41" fillId="13" borderId="57" xfId="0" applyNumberFormat="1" applyFont="1" applyFill="1" applyBorder="1" applyAlignment="1">
      <alignment horizontal="center" vertical="center"/>
    </xf>
    <xf numFmtId="49" fontId="41" fillId="0" borderId="29" xfId="0" applyNumberFormat="1" applyFont="1" applyFill="1" applyBorder="1" applyAlignment="1">
      <alignment horizontal="center" vertical="center"/>
    </xf>
    <xf numFmtId="49" fontId="41" fillId="0" borderId="57" xfId="0" applyNumberFormat="1" applyFont="1" applyFill="1" applyBorder="1" applyAlignment="1">
      <alignment horizontal="center" vertical="center"/>
    </xf>
    <xf numFmtId="49" fontId="41" fillId="14" borderId="29" xfId="0" applyNumberFormat="1" applyFont="1" applyFill="1" applyBorder="1" applyAlignment="1">
      <alignment horizontal="center" vertical="center"/>
    </xf>
    <xf numFmtId="49" fontId="41" fillId="14" borderId="57" xfId="0" applyNumberFormat="1" applyFont="1" applyFill="1" applyBorder="1" applyAlignment="1">
      <alignment horizontal="center" vertical="center"/>
    </xf>
    <xf numFmtId="49" fontId="12" fillId="0" borderId="32" xfId="0" applyNumberFormat="1" applyFont="1" applyFill="1" applyBorder="1" applyAlignment="1">
      <alignment horizontal="center" vertical="center"/>
    </xf>
    <xf numFmtId="0" fontId="50" fillId="0" borderId="0" xfId="0" applyFont="1" applyAlignment="1">
      <alignment horizontal="center" vertical="center"/>
    </xf>
    <xf numFmtId="0" fontId="11" fillId="0" borderId="0" xfId="4" applyFont="1" applyFill="1" applyBorder="1" applyAlignment="1">
      <alignment horizontal="left" vertical="top" wrapText="1"/>
    </xf>
    <xf numFmtId="0" fontId="11" fillId="0" borderId="0" xfId="4" applyFont="1" applyFill="1" applyBorder="1" applyAlignment="1">
      <alignment horizontal="left" vertical="top"/>
    </xf>
  </cellXfs>
  <cellStyles count="25">
    <cellStyle name="Normal" xfId="0" builtinId="0"/>
    <cellStyle name="Normal 2" xfId="1"/>
    <cellStyle name="Percent" xfId="13" builtinId="5"/>
    <cellStyle name="Prozent 2" xfId="2"/>
    <cellStyle name="Standard 10" xfId="22"/>
    <cellStyle name="Standard 11" xfId="23"/>
    <cellStyle name="Standard 12" xfId="24"/>
    <cellStyle name="Standard 2" xfId="3"/>
    <cellStyle name="Standard 2 2" xfId="4"/>
    <cellStyle name="Standard 2 4" xfId="5"/>
    <cellStyle name="Standard 2 5" xfId="6"/>
    <cellStyle name="Standard 3" xfId="7"/>
    <cellStyle name="Standard 3 2" xfId="8"/>
    <cellStyle name="Standard 3 2 2" xfId="9"/>
    <cellStyle name="Standard 3 3" xfId="10"/>
    <cellStyle name="Standard 4" xfId="11"/>
    <cellStyle name="Standard 5" xfId="12"/>
    <cellStyle name="Standard 6" xfId="14"/>
    <cellStyle name="Standard 6 2" xfId="18"/>
    <cellStyle name="Standard 7" xfId="15"/>
    <cellStyle name="Standard 7 2" xfId="19"/>
    <cellStyle name="Standard 8" xfId="16"/>
    <cellStyle name="Standard 8 2" xfId="20"/>
    <cellStyle name="Standard 9" xfId="17"/>
    <cellStyle name="Standard 9 2" xfId="21"/>
  </cellStyles>
  <dxfs count="8853">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
      <font>
        <b val="0"/>
        <i val="0"/>
      </font>
      <fill>
        <patternFill>
          <bgColor rgb="FFFF8080"/>
        </patternFill>
      </fill>
    </dxf>
  </dxfs>
  <tableStyles count="0" defaultTableStyle="TableStyleMedium9" defaultPivotStyle="PivotStyleLight16"/>
  <colors>
    <mruColors>
      <color rgb="FFFF7C80"/>
      <color rgb="FFFF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208708</xdr:colOff>
      <xdr:row>22</xdr:row>
      <xdr:rowOff>70037</xdr:rowOff>
    </xdr:from>
    <xdr:to>
      <xdr:col>4</xdr:col>
      <xdr:colOff>1356802</xdr:colOff>
      <xdr:row>45</xdr:row>
      <xdr:rowOff>121934</xdr:rowOff>
    </xdr:to>
    <xdr:pic>
      <xdr:nvPicPr>
        <xdr:cNvPr id="2" name="Grafik 1"/>
        <xdr:cNvPicPr>
          <a:picLocks noChangeAspect="1"/>
        </xdr:cNvPicPr>
      </xdr:nvPicPr>
      <xdr:blipFill>
        <a:blip xmlns:r="http://schemas.openxmlformats.org/officeDocument/2006/relationships" r:embed="rId1" cstate="print"/>
        <a:stretch>
          <a:fillRect/>
        </a:stretch>
      </xdr:blipFill>
      <xdr:spPr>
        <a:xfrm>
          <a:off x="320767" y="4586008"/>
          <a:ext cx="6325211" cy="3705015"/>
        </a:xfrm>
        <a:prstGeom prst="rect">
          <a:avLst/>
        </a:prstGeom>
        <a:ln>
          <a:solidFill>
            <a:schemeClr val="tx1"/>
          </a:solidFill>
        </a:ln>
      </xdr:spPr>
    </xdr:pic>
    <xdr:clientData/>
  </xdr:twoCellAnchor>
  <xdr:twoCellAnchor editAs="oneCell">
    <xdr:from>
      <xdr:col>1</xdr:col>
      <xdr:colOff>198903</xdr:colOff>
      <xdr:row>49</xdr:row>
      <xdr:rowOff>16808</xdr:rowOff>
    </xdr:from>
    <xdr:to>
      <xdr:col>4</xdr:col>
      <xdr:colOff>1308902</xdr:colOff>
      <xdr:row>69</xdr:row>
      <xdr:rowOff>101826</xdr:rowOff>
    </xdr:to>
    <xdr:pic>
      <xdr:nvPicPr>
        <xdr:cNvPr id="3" name="Grafik 2"/>
        <xdr:cNvPicPr>
          <a:picLocks noChangeAspect="1"/>
        </xdr:cNvPicPr>
      </xdr:nvPicPr>
      <xdr:blipFill>
        <a:blip xmlns:r="http://schemas.openxmlformats.org/officeDocument/2006/relationships" r:embed="rId2" cstate="print"/>
        <a:stretch>
          <a:fillRect/>
        </a:stretch>
      </xdr:blipFill>
      <xdr:spPr>
        <a:xfrm>
          <a:off x="310962" y="8746190"/>
          <a:ext cx="6287116" cy="3222665"/>
        </a:xfrm>
        <a:prstGeom prst="rect">
          <a:avLst/>
        </a:prstGeom>
        <a:ln>
          <a:solidFill>
            <a:schemeClr val="tx1"/>
          </a:solidFill>
        </a:ln>
      </xdr:spPr>
    </xdr:pic>
    <xdr:clientData/>
  </xdr:twoCellAnchor>
  <xdr:twoCellAnchor editAs="oneCell">
    <xdr:from>
      <xdr:col>10</xdr:col>
      <xdr:colOff>176359</xdr:colOff>
      <xdr:row>22</xdr:row>
      <xdr:rowOff>79909</xdr:rowOff>
    </xdr:from>
    <xdr:to>
      <xdr:col>11</xdr:col>
      <xdr:colOff>1299882</xdr:colOff>
      <xdr:row>45</xdr:row>
      <xdr:rowOff>155093</xdr:rowOff>
    </xdr:to>
    <xdr:pic>
      <xdr:nvPicPr>
        <xdr:cNvPr id="6" name="Grafik 5"/>
        <xdr:cNvPicPr>
          <a:picLocks noChangeAspect="1"/>
        </xdr:cNvPicPr>
      </xdr:nvPicPr>
      <xdr:blipFill>
        <a:blip xmlns:r="http://schemas.openxmlformats.org/officeDocument/2006/relationships" r:embed="rId3" cstate="print"/>
        <a:stretch>
          <a:fillRect/>
        </a:stretch>
      </xdr:blipFill>
      <xdr:spPr>
        <a:xfrm>
          <a:off x="13757888" y="4595880"/>
          <a:ext cx="6872141" cy="3728302"/>
        </a:xfrm>
        <a:prstGeom prst="rect">
          <a:avLst/>
        </a:prstGeom>
        <a:ln>
          <a:solidFill>
            <a:schemeClr val="tx1"/>
          </a:solidFill>
        </a:ln>
      </xdr:spPr>
    </xdr:pic>
    <xdr:clientData/>
  </xdr:twoCellAnchor>
  <xdr:twoCellAnchor editAs="oneCell">
    <xdr:from>
      <xdr:col>4</xdr:col>
      <xdr:colOff>1624854</xdr:colOff>
      <xdr:row>48</xdr:row>
      <xdr:rowOff>100852</xdr:rowOff>
    </xdr:from>
    <xdr:to>
      <xdr:col>9</xdr:col>
      <xdr:colOff>452509</xdr:colOff>
      <xdr:row>70</xdr:row>
      <xdr:rowOff>44823</xdr:rowOff>
    </xdr:to>
    <xdr:pic>
      <xdr:nvPicPr>
        <xdr:cNvPr id="7" name="Grafik 6"/>
        <xdr:cNvPicPr>
          <a:picLocks noChangeAspect="1"/>
        </xdr:cNvPicPr>
      </xdr:nvPicPr>
      <xdr:blipFill>
        <a:blip xmlns:r="http://schemas.openxmlformats.org/officeDocument/2006/relationships" r:embed="rId4" cstate="print"/>
        <a:stretch>
          <a:fillRect/>
        </a:stretch>
      </xdr:blipFill>
      <xdr:spPr>
        <a:xfrm>
          <a:off x="6914030" y="8673352"/>
          <a:ext cx="6514891" cy="3395383"/>
        </a:xfrm>
        <a:prstGeom prst="rect">
          <a:avLst/>
        </a:prstGeom>
      </xdr:spPr>
    </xdr:pic>
    <xdr:clientData/>
  </xdr:twoCellAnchor>
  <xdr:twoCellAnchor>
    <xdr:from>
      <xdr:col>1</xdr:col>
      <xdr:colOff>459441</xdr:colOff>
      <xdr:row>54</xdr:row>
      <xdr:rowOff>33618</xdr:rowOff>
    </xdr:from>
    <xdr:to>
      <xdr:col>2</xdr:col>
      <xdr:colOff>347382</xdr:colOff>
      <xdr:row>54</xdr:row>
      <xdr:rowOff>33618</xdr:rowOff>
    </xdr:to>
    <xdr:cxnSp macro="">
      <xdr:nvCxnSpPr>
        <xdr:cNvPr id="8" name="Gerade Verbindung 7"/>
        <xdr:cNvCxnSpPr/>
      </xdr:nvCxnSpPr>
      <xdr:spPr>
        <a:xfrm>
          <a:off x="571500" y="9547412"/>
          <a:ext cx="1199029"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69272</xdr:colOff>
      <xdr:row>22</xdr:row>
      <xdr:rowOff>50826</xdr:rowOff>
    </xdr:from>
    <xdr:to>
      <xdr:col>9</xdr:col>
      <xdr:colOff>155863</xdr:colOff>
      <xdr:row>45</xdr:row>
      <xdr:rowOff>62590</xdr:rowOff>
    </xdr:to>
    <xdr:pic>
      <xdr:nvPicPr>
        <xdr:cNvPr id="9" name="Grafik 8"/>
        <xdr:cNvPicPr>
          <a:picLocks noChangeAspect="1"/>
        </xdr:cNvPicPr>
      </xdr:nvPicPr>
      <xdr:blipFill>
        <a:blip xmlns:r="http://schemas.openxmlformats.org/officeDocument/2006/relationships" r:embed="rId5"/>
        <a:stretch>
          <a:fillRect/>
        </a:stretch>
      </xdr:blipFill>
      <xdr:spPr>
        <a:xfrm>
          <a:off x="7083136" y="4501599"/>
          <a:ext cx="6061363" cy="3631264"/>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133350</xdr:colOff>
      <xdr:row>24</xdr:row>
      <xdr:rowOff>133350</xdr:rowOff>
    </xdr:from>
    <xdr:to>
      <xdr:col>9</xdr:col>
      <xdr:colOff>533399</xdr:colOff>
      <xdr:row>39</xdr:row>
      <xdr:rowOff>142875</xdr:rowOff>
    </xdr:to>
    <xdr:pic>
      <xdr:nvPicPr>
        <xdr:cNvPr id="12289" name="Grafik 1"/>
        <xdr:cNvPicPr>
          <a:picLocks noChangeAspect="1"/>
        </xdr:cNvPicPr>
      </xdr:nvPicPr>
      <xdr:blipFill>
        <a:blip xmlns:r="http://schemas.openxmlformats.org/officeDocument/2006/relationships" r:embed="rId1" cstate="print"/>
        <a:srcRect/>
        <a:stretch>
          <a:fillRect/>
        </a:stretch>
      </xdr:blipFill>
      <xdr:spPr bwMode="auto">
        <a:xfrm>
          <a:off x="5276850" y="5705475"/>
          <a:ext cx="4314825" cy="2438400"/>
        </a:xfrm>
        <a:prstGeom prst="rect">
          <a:avLst/>
        </a:prstGeom>
        <a:noFill/>
        <a:ln w="9525">
          <a:noFill/>
          <a:miter lim="800000"/>
          <a:headEnd/>
          <a:tailEnd/>
        </a:ln>
      </xdr:spPr>
    </xdr:pic>
    <xdr:clientData/>
  </xdr:twoCellAnchor>
  <xdr:twoCellAnchor editAs="oneCell">
    <xdr:from>
      <xdr:col>3</xdr:col>
      <xdr:colOff>76200</xdr:colOff>
      <xdr:row>55</xdr:row>
      <xdr:rowOff>95250</xdr:rowOff>
    </xdr:from>
    <xdr:to>
      <xdr:col>9</xdr:col>
      <xdr:colOff>1466849</xdr:colOff>
      <xdr:row>60</xdr:row>
      <xdr:rowOff>3276600</xdr:rowOff>
    </xdr:to>
    <xdr:pic>
      <xdr:nvPicPr>
        <xdr:cNvPr id="12290" name="Grafik 4"/>
        <xdr:cNvPicPr>
          <a:picLocks noChangeAspect="1"/>
        </xdr:cNvPicPr>
      </xdr:nvPicPr>
      <xdr:blipFill>
        <a:blip xmlns:r="http://schemas.openxmlformats.org/officeDocument/2006/relationships" r:embed="rId2" cstate="print"/>
        <a:srcRect/>
        <a:stretch>
          <a:fillRect/>
        </a:stretch>
      </xdr:blipFill>
      <xdr:spPr bwMode="auto">
        <a:xfrm>
          <a:off x="5219700" y="11725275"/>
          <a:ext cx="5305425" cy="3990975"/>
        </a:xfrm>
        <a:prstGeom prst="rect">
          <a:avLst/>
        </a:prstGeom>
        <a:noFill/>
        <a:ln w="9525">
          <a:noFill/>
          <a:miter lim="800000"/>
          <a:headEnd/>
          <a:tailEnd/>
        </a:ln>
      </xdr:spPr>
    </xdr:pic>
    <xdr:clientData/>
  </xdr:twoCellAnchor>
  <xdr:twoCellAnchor editAs="oneCell">
    <xdr:from>
      <xdr:col>3</xdr:col>
      <xdr:colOff>57150</xdr:colOff>
      <xdr:row>94</xdr:row>
      <xdr:rowOff>66675</xdr:rowOff>
    </xdr:from>
    <xdr:to>
      <xdr:col>9</xdr:col>
      <xdr:colOff>1495424</xdr:colOff>
      <xdr:row>104</xdr:row>
      <xdr:rowOff>2581274</xdr:rowOff>
    </xdr:to>
    <xdr:pic>
      <xdr:nvPicPr>
        <xdr:cNvPr id="12291" name="Grafik 5"/>
        <xdr:cNvPicPr>
          <a:picLocks noChangeAspect="1"/>
        </xdr:cNvPicPr>
      </xdr:nvPicPr>
      <xdr:blipFill>
        <a:blip xmlns:r="http://schemas.openxmlformats.org/officeDocument/2006/relationships" r:embed="rId3" cstate="print"/>
        <a:srcRect/>
        <a:stretch>
          <a:fillRect/>
        </a:stretch>
      </xdr:blipFill>
      <xdr:spPr bwMode="auto">
        <a:xfrm>
          <a:off x="5200650" y="19440525"/>
          <a:ext cx="5353050" cy="4133850"/>
        </a:xfrm>
        <a:prstGeom prst="rect">
          <a:avLst/>
        </a:prstGeom>
        <a:noFill/>
        <a:ln w="9525">
          <a:noFill/>
          <a:miter lim="800000"/>
          <a:headEnd/>
          <a:tailEnd/>
        </a:ln>
      </xdr:spPr>
    </xdr:pic>
    <xdr:clientData/>
  </xdr:twoCellAnchor>
  <xdr:twoCellAnchor editAs="oneCell">
    <xdr:from>
      <xdr:col>3</xdr:col>
      <xdr:colOff>57150</xdr:colOff>
      <xdr:row>105</xdr:row>
      <xdr:rowOff>47625</xdr:rowOff>
    </xdr:from>
    <xdr:to>
      <xdr:col>9</xdr:col>
      <xdr:colOff>1504949</xdr:colOff>
      <xdr:row>119</xdr:row>
      <xdr:rowOff>104775</xdr:rowOff>
    </xdr:to>
    <xdr:pic>
      <xdr:nvPicPr>
        <xdr:cNvPr id="12292" name="Grafik 2"/>
        <xdr:cNvPicPr>
          <a:picLocks noChangeAspect="1"/>
        </xdr:cNvPicPr>
      </xdr:nvPicPr>
      <xdr:blipFill>
        <a:blip xmlns:r="http://schemas.openxmlformats.org/officeDocument/2006/relationships" r:embed="rId4" cstate="print"/>
        <a:srcRect/>
        <a:stretch>
          <a:fillRect/>
        </a:stretch>
      </xdr:blipFill>
      <xdr:spPr bwMode="auto">
        <a:xfrm>
          <a:off x="5200650" y="23679150"/>
          <a:ext cx="5362575" cy="36195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254000</xdr:colOff>
      <xdr:row>4</xdr:row>
      <xdr:rowOff>190501</xdr:rowOff>
    </xdr:from>
    <xdr:to>
      <xdr:col>5</xdr:col>
      <xdr:colOff>2973916</xdr:colOff>
      <xdr:row>7</xdr:row>
      <xdr:rowOff>95251</xdr:rowOff>
    </xdr:to>
    <xdr:sp macro="" textlink="">
      <xdr:nvSpPr>
        <xdr:cNvPr id="2" name="テキスト ボックス 1"/>
        <xdr:cNvSpPr txBox="1"/>
      </xdr:nvSpPr>
      <xdr:spPr>
        <a:xfrm>
          <a:off x="6169025" y="990601"/>
          <a:ext cx="2719916"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Current Japanese regulation</a:t>
          </a:r>
        </a:p>
        <a:p>
          <a:r>
            <a:rPr kumimoji="1" lang="en-US" altLang="ja-JP" sz="1100"/>
            <a:t>requires 4 times of safety</a:t>
          </a:r>
          <a:endParaRPr kumimoji="1" lang="ja-JP" altLang="en-US" sz="1100"/>
        </a:p>
      </xdr:txBody>
    </xdr:sp>
    <xdr:clientData/>
  </xdr:twoCellAnchor>
  <xdr:twoCellAnchor>
    <xdr:from>
      <xdr:col>5</xdr:col>
      <xdr:colOff>190500</xdr:colOff>
      <xdr:row>13</xdr:row>
      <xdr:rowOff>169333</xdr:rowOff>
    </xdr:from>
    <xdr:to>
      <xdr:col>5</xdr:col>
      <xdr:colOff>2910416</xdr:colOff>
      <xdr:row>16</xdr:row>
      <xdr:rowOff>74083</xdr:rowOff>
    </xdr:to>
    <xdr:sp macro="" textlink="">
      <xdr:nvSpPr>
        <xdr:cNvPr id="3" name="テキスト ボックス 2"/>
        <xdr:cNvSpPr txBox="1"/>
      </xdr:nvSpPr>
      <xdr:spPr>
        <a:xfrm>
          <a:off x="6105525" y="2769658"/>
          <a:ext cx="2719916"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Current Japanese regulation</a:t>
          </a:r>
        </a:p>
        <a:p>
          <a:r>
            <a:rPr kumimoji="1" lang="en-US" altLang="ja-JP" sz="1100"/>
            <a:t>requires 4 times of safety</a:t>
          </a:r>
          <a:endParaRPr kumimoji="1" lang="ja-JP" altLang="en-US" sz="1100"/>
        </a:p>
      </xdr:txBody>
    </xdr:sp>
    <xdr:clientData/>
  </xdr:twoCellAnchor>
  <xdr:twoCellAnchor>
    <xdr:from>
      <xdr:col>5</xdr:col>
      <xdr:colOff>190500</xdr:colOff>
      <xdr:row>25</xdr:row>
      <xdr:rowOff>52917</xdr:rowOff>
    </xdr:from>
    <xdr:to>
      <xdr:col>5</xdr:col>
      <xdr:colOff>2910416</xdr:colOff>
      <xdr:row>27</xdr:row>
      <xdr:rowOff>158750</xdr:rowOff>
    </xdr:to>
    <xdr:sp macro="" textlink="">
      <xdr:nvSpPr>
        <xdr:cNvPr id="4" name="テキスト ボックス 3"/>
        <xdr:cNvSpPr txBox="1"/>
      </xdr:nvSpPr>
      <xdr:spPr>
        <a:xfrm>
          <a:off x="6105525" y="5053542"/>
          <a:ext cx="2719916" cy="505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Current Japanese regulation</a:t>
          </a:r>
        </a:p>
        <a:p>
          <a:r>
            <a:rPr kumimoji="1" lang="en-US" altLang="ja-JP" sz="1100"/>
            <a:t>requires 4 times of safety</a:t>
          </a:r>
          <a:endParaRPr kumimoji="1" lang="ja-JP" altLang="en-US" sz="1100"/>
        </a:p>
      </xdr:txBody>
    </xdr:sp>
    <xdr:clientData/>
  </xdr:twoCellAnchor>
  <xdr:twoCellAnchor>
    <xdr:from>
      <xdr:col>5</xdr:col>
      <xdr:colOff>201083</xdr:colOff>
      <xdr:row>34</xdr:row>
      <xdr:rowOff>31750</xdr:rowOff>
    </xdr:from>
    <xdr:to>
      <xdr:col>5</xdr:col>
      <xdr:colOff>2920999</xdr:colOff>
      <xdr:row>36</xdr:row>
      <xdr:rowOff>137583</xdr:rowOff>
    </xdr:to>
    <xdr:sp macro="" textlink="">
      <xdr:nvSpPr>
        <xdr:cNvPr id="5" name="テキスト ボックス 4"/>
        <xdr:cNvSpPr txBox="1"/>
      </xdr:nvSpPr>
      <xdr:spPr>
        <a:xfrm>
          <a:off x="6116108" y="6832600"/>
          <a:ext cx="2719916" cy="505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Current Japanese regulation</a:t>
          </a:r>
        </a:p>
        <a:p>
          <a:r>
            <a:rPr kumimoji="1" lang="en-US" altLang="ja-JP" sz="1100"/>
            <a:t>requires 4 times of safety</a:t>
          </a:r>
          <a:endParaRPr kumimoji="1" lang="ja-JP" altLang="en-US" sz="1100"/>
        </a:p>
      </xdr:txBody>
    </xdr:sp>
    <xdr:clientData/>
  </xdr:twoCellAnchor>
  <xdr:twoCellAnchor>
    <xdr:from>
      <xdr:col>5</xdr:col>
      <xdr:colOff>254000</xdr:colOff>
      <xdr:row>4</xdr:row>
      <xdr:rowOff>190501</xdr:rowOff>
    </xdr:from>
    <xdr:to>
      <xdr:col>5</xdr:col>
      <xdr:colOff>2973916</xdr:colOff>
      <xdr:row>7</xdr:row>
      <xdr:rowOff>95251</xdr:rowOff>
    </xdr:to>
    <xdr:sp macro="" textlink="">
      <xdr:nvSpPr>
        <xdr:cNvPr id="6" name="テキスト ボックス 1"/>
        <xdr:cNvSpPr txBox="1"/>
      </xdr:nvSpPr>
      <xdr:spPr>
        <a:xfrm>
          <a:off x="6169025" y="990601"/>
          <a:ext cx="2719916"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Current Japanese regulation</a:t>
          </a:r>
        </a:p>
        <a:p>
          <a:r>
            <a:rPr kumimoji="1" lang="en-US" altLang="ja-JP" sz="1100"/>
            <a:t>requires 4 times of safety</a:t>
          </a:r>
          <a:endParaRPr kumimoji="1" lang="ja-JP" altLang="en-US" sz="1100"/>
        </a:p>
      </xdr:txBody>
    </xdr:sp>
    <xdr:clientData/>
  </xdr:twoCellAnchor>
  <xdr:twoCellAnchor>
    <xdr:from>
      <xdr:col>5</xdr:col>
      <xdr:colOff>190500</xdr:colOff>
      <xdr:row>13</xdr:row>
      <xdr:rowOff>169333</xdr:rowOff>
    </xdr:from>
    <xdr:to>
      <xdr:col>5</xdr:col>
      <xdr:colOff>2910416</xdr:colOff>
      <xdr:row>16</xdr:row>
      <xdr:rowOff>74083</xdr:rowOff>
    </xdr:to>
    <xdr:sp macro="" textlink="">
      <xdr:nvSpPr>
        <xdr:cNvPr id="7" name="テキスト ボックス 2"/>
        <xdr:cNvSpPr txBox="1"/>
      </xdr:nvSpPr>
      <xdr:spPr>
        <a:xfrm>
          <a:off x="6105525" y="2769658"/>
          <a:ext cx="2719916"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Current Japanese regulation</a:t>
          </a:r>
        </a:p>
        <a:p>
          <a:r>
            <a:rPr kumimoji="1" lang="en-US" altLang="ja-JP" sz="1100"/>
            <a:t>requires 4 times of safety</a:t>
          </a:r>
          <a:endParaRPr kumimoji="1" lang="ja-JP" altLang="en-US" sz="1100"/>
        </a:p>
      </xdr:txBody>
    </xdr:sp>
    <xdr:clientData/>
  </xdr:twoCellAnchor>
  <xdr:twoCellAnchor>
    <xdr:from>
      <xdr:col>5</xdr:col>
      <xdr:colOff>190500</xdr:colOff>
      <xdr:row>25</xdr:row>
      <xdr:rowOff>52917</xdr:rowOff>
    </xdr:from>
    <xdr:to>
      <xdr:col>5</xdr:col>
      <xdr:colOff>2910416</xdr:colOff>
      <xdr:row>27</xdr:row>
      <xdr:rowOff>158750</xdr:rowOff>
    </xdr:to>
    <xdr:sp macro="" textlink="">
      <xdr:nvSpPr>
        <xdr:cNvPr id="8" name="テキスト ボックス 3"/>
        <xdr:cNvSpPr txBox="1"/>
      </xdr:nvSpPr>
      <xdr:spPr>
        <a:xfrm>
          <a:off x="6105525" y="5053542"/>
          <a:ext cx="2719916" cy="505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Current Japanese regulation</a:t>
          </a:r>
        </a:p>
        <a:p>
          <a:r>
            <a:rPr kumimoji="1" lang="en-US" altLang="ja-JP" sz="1100"/>
            <a:t>requires 4 times of safety</a:t>
          </a:r>
          <a:endParaRPr kumimoji="1" lang="ja-JP" altLang="en-US" sz="1100"/>
        </a:p>
      </xdr:txBody>
    </xdr:sp>
    <xdr:clientData/>
  </xdr:twoCellAnchor>
  <xdr:twoCellAnchor>
    <xdr:from>
      <xdr:col>5</xdr:col>
      <xdr:colOff>201083</xdr:colOff>
      <xdr:row>34</xdr:row>
      <xdr:rowOff>31750</xdr:rowOff>
    </xdr:from>
    <xdr:to>
      <xdr:col>5</xdr:col>
      <xdr:colOff>2920999</xdr:colOff>
      <xdr:row>36</xdr:row>
      <xdr:rowOff>137583</xdr:rowOff>
    </xdr:to>
    <xdr:sp macro="" textlink="">
      <xdr:nvSpPr>
        <xdr:cNvPr id="9" name="テキスト ボックス 4"/>
        <xdr:cNvSpPr txBox="1"/>
      </xdr:nvSpPr>
      <xdr:spPr>
        <a:xfrm>
          <a:off x="6116108" y="6832600"/>
          <a:ext cx="2719916" cy="505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Current Japanese regulation</a:t>
          </a:r>
        </a:p>
        <a:p>
          <a:r>
            <a:rPr kumimoji="1" lang="en-US" altLang="ja-JP" sz="1100"/>
            <a:t>requires 4 times of safety</a:t>
          </a:r>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pageSetUpPr fitToPage="1"/>
  </sheetPr>
  <dimension ref="B2:L49"/>
  <sheetViews>
    <sheetView showGridLines="0" topLeftCell="A9" zoomScale="70" zoomScaleNormal="70" workbookViewId="0">
      <selection activeCell="K18" sqref="K18"/>
    </sheetView>
  </sheetViews>
  <sheetFormatPr defaultColWidth="9.140625" defaultRowHeight="12.75"/>
  <cols>
    <col min="1" max="1" width="1.7109375" customWidth="1"/>
    <col min="2" max="2" width="19.7109375" customWidth="1"/>
    <col min="3" max="3" width="43.5703125" style="1" customWidth="1"/>
    <col min="4" max="4" width="14.42578125" customWidth="1"/>
    <col min="5" max="5" width="25.5703125" customWidth="1"/>
    <col min="6" max="8" width="17.140625" customWidth="1"/>
    <col min="9" max="9" width="38.28515625" customWidth="1"/>
    <col min="11" max="11" width="86.140625" customWidth="1"/>
    <col min="12" max="12" width="103" bestFit="1" customWidth="1"/>
    <col min="13" max="13" width="43" customWidth="1"/>
    <col min="14" max="14" width="25.7109375" customWidth="1"/>
    <col min="15" max="15" width="41.140625" customWidth="1"/>
  </cols>
  <sheetData>
    <row r="2" spans="2:11" ht="18">
      <c r="B2" s="15" t="s">
        <v>840</v>
      </c>
    </row>
    <row r="3" spans="2:11" ht="6.75" customHeight="1"/>
    <row r="4" spans="2:11" s="2" customFormat="1" ht="27.75" customHeight="1">
      <c r="B4" s="797" t="s">
        <v>460</v>
      </c>
      <c r="C4" s="797" t="s">
        <v>461</v>
      </c>
      <c r="D4" s="800" t="s">
        <v>835</v>
      </c>
      <c r="E4" s="801"/>
      <c r="F4" s="794" t="s">
        <v>834</v>
      </c>
      <c r="G4" s="794" t="s">
        <v>837</v>
      </c>
      <c r="H4" s="794" t="s">
        <v>841</v>
      </c>
      <c r="I4" s="794" t="s">
        <v>843</v>
      </c>
      <c r="K4" s="32"/>
    </row>
    <row r="5" spans="2:11" s="2" customFormat="1" ht="18" customHeight="1">
      <c r="B5" s="797"/>
      <c r="C5" s="797"/>
      <c r="D5" s="366" t="s">
        <v>459</v>
      </c>
      <c r="E5" s="366" t="s">
        <v>182</v>
      </c>
      <c r="F5" s="794"/>
      <c r="G5" s="794"/>
      <c r="H5" s="794"/>
      <c r="I5" s="794"/>
      <c r="K5" s="29"/>
    </row>
    <row r="6" spans="2:11" s="2" customFormat="1" ht="18" customHeight="1">
      <c r="B6" s="795" t="s">
        <v>181</v>
      </c>
      <c r="C6" s="798" t="s">
        <v>829</v>
      </c>
      <c r="D6" s="809" t="s">
        <v>354</v>
      </c>
      <c r="E6" s="355" t="s">
        <v>494</v>
      </c>
      <c r="F6" s="806" t="s">
        <v>836</v>
      </c>
      <c r="G6" s="806" t="s">
        <v>838</v>
      </c>
      <c r="H6" s="806" t="s">
        <v>842</v>
      </c>
      <c r="I6" s="359" t="s">
        <v>844</v>
      </c>
      <c r="K6" s="29"/>
    </row>
    <row r="7" spans="2:11" s="2" customFormat="1" ht="18" customHeight="1">
      <c r="B7" s="795"/>
      <c r="C7" s="798"/>
      <c r="D7" s="810"/>
      <c r="E7" s="356" t="s">
        <v>183</v>
      </c>
      <c r="F7" s="807"/>
      <c r="G7" s="807"/>
      <c r="H7" s="811"/>
      <c r="I7" s="360" t="s">
        <v>845</v>
      </c>
      <c r="K7" s="29"/>
    </row>
    <row r="8" spans="2:11" s="2" customFormat="1" ht="18" customHeight="1">
      <c r="B8" s="796"/>
      <c r="C8" s="799"/>
      <c r="D8" s="810"/>
      <c r="E8" s="355" t="s">
        <v>495</v>
      </c>
      <c r="F8" s="808"/>
      <c r="G8" s="808"/>
      <c r="H8" s="808"/>
      <c r="I8" s="358"/>
      <c r="K8" s="29"/>
    </row>
    <row r="9" spans="2:11" ht="15" customHeight="1">
      <c r="B9" s="795" t="s">
        <v>180</v>
      </c>
      <c r="C9" s="798" t="s">
        <v>830</v>
      </c>
      <c r="D9" s="809" t="s">
        <v>354</v>
      </c>
      <c r="E9" s="355" t="s">
        <v>494</v>
      </c>
      <c r="F9" s="806" t="s">
        <v>836</v>
      </c>
      <c r="G9" s="806" t="s">
        <v>838</v>
      </c>
      <c r="H9" s="806" t="s">
        <v>842</v>
      </c>
      <c r="I9" s="359" t="s">
        <v>846</v>
      </c>
      <c r="J9" s="2"/>
      <c r="K9" s="29"/>
    </row>
    <row r="10" spans="2:11" ht="15" customHeight="1">
      <c r="B10" s="795"/>
      <c r="C10" s="798"/>
      <c r="D10" s="810"/>
      <c r="E10" s="356" t="s">
        <v>183</v>
      </c>
      <c r="F10" s="807"/>
      <c r="G10" s="807"/>
      <c r="H10" s="807"/>
      <c r="I10" s="360" t="s">
        <v>847</v>
      </c>
      <c r="J10" s="2"/>
      <c r="K10" s="29"/>
    </row>
    <row r="11" spans="2:11" ht="15" customHeight="1">
      <c r="B11" s="796"/>
      <c r="C11" s="799"/>
      <c r="D11" s="810"/>
      <c r="E11" s="355" t="s">
        <v>495</v>
      </c>
      <c r="F11" s="808"/>
      <c r="G11" s="808"/>
      <c r="H11" s="808"/>
      <c r="I11" s="358"/>
      <c r="J11" s="2"/>
      <c r="K11" s="29"/>
    </row>
    <row r="12" spans="2:11" ht="15" customHeight="1">
      <c r="B12" s="796" t="s">
        <v>500</v>
      </c>
      <c r="C12" s="798" t="s">
        <v>831</v>
      </c>
      <c r="D12" s="809" t="s">
        <v>354</v>
      </c>
      <c r="E12" s="355" t="s">
        <v>494</v>
      </c>
      <c r="F12" s="806" t="s">
        <v>836</v>
      </c>
      <c r="G12" s="806" t="s">
        <v>838</v>
      </c>
      <c r="H12" s="806" t="s">
        <v>842</v>
      </c>
      <c r="I12" s="359" t="s">
        <v>848</v>
      </c>
      <c r="J12" s="30"/>
      <c r="K12" s="29"/>
    </row>
    <row r="13" spans="2:11" ht="15" customHeight="1">
      <c r="B13" s="796"/>
      <c r="C13" s="798"/>
      <c r="D13" s="810"/>
      <c r="E13" s="356" t="s">
        <v>183</v>
      </c>
      <c r="F13" s="807"/>
      <c r="G13" s="807"/>
      <c r="H13" s="807"/>
      <c r="I13" s="360" t="s">
        <v>849</v>
      </c>
      <c r="J13" s="30"/>
      <c r="K13" s="29"/>
    </row>
    <row r="14" spans="2:11" ht="15" customHeight="1">
      <c r="B14" s="796"/>
      <c r="C14" s="799"/>
      <c r="D14" s="810"/>
      <c r="E14" s="355" t="s">
        <v>495</v>
      </c>
      <c r="F14" s="808"/>
      <c r="G14" s="808"/>
      <c r="H14" s="808"/>
      <c r="I14" s="357"/>
      <c r="J14" s="30"/>
      <c r="K14" s="29"/>
    </row>
    <row r="15" spans="2:11" ht="23.25" customHeight="1">
      <c r="B15" s="787" t="s">
        <v>355</v>
      </c>
      <c r="C15" s="789" t="s">
        <v>832</v>
      </c>
      <c r="D15" s="792" t="s">
        <v>355</v>
      </c>
      <c r="E15" s="361" t="s">
        <v>494</v>
      </c>
      <c r="F15" s="803" t="str">
        <f>"identical with RR from " &amp;$B$9</f>
        <v>identical with RR from 70MPa, 4-7kg</v>
      </c>
      <c r="G15" s="803" t="s">
        <v>839</v>
      </c>
      <c r="H15" s="812" t="s">
        <v>839</v>
      </c>
      <c r="I15" s="362" t="s">
        <v>850</v>
      </c>
    </row>
    <row r="16" spans="2:11" ht="15" customHeight="1">
      <c r="B16" s="787"/>
      <c r="C16" s="790"/>
      <c r="D16" s="793"/>
      <c r="E16" s="361" t="s">
        <v>183</v>
      </c>
      <c r="F16" s="804"/>
      <c r="G16" s="804"/>
      <c r="H16" s="813"/>
      <c r="I16" s="363" t="s">
        <v>851</v>
      </c>
    </row>
    <row r="17" spans="2:12">
      <c r="B17" s="788"/>
      <c r="C17" s="791"/>
      <c r="D17" s="793"/>
      <c r="E17" s="364" t="s">
        <v>495</v>
      </c>
      <c r="F17" s="805"/>
      <c r="G17" s="805"/>
      <c r="H17" s="814"/>
      <c r="I17" s="365"/>
      <c r="K17" s="31"/>
    </row>
    <row r="18" spans="2:12" ht="15" customHeight="1">
      <c r="B18" s="787" t="s">
        <v>355</v>
      </c>
      <c r="C18" s="789" t="s">
        <v>833</v>
      </c>
      <c r="D18" s="802" t="s">
        <v>355</v>
      </c>
      <c r="E18" s="361" t="s">
        <v>494</v>
      </c>
      <c r="F18" s="803" t="str">
        <f>"identical with RR from " &amp;$B$12</f>
        <v>identical with RR from 70MPa, 7-10kg</v>
      </c>
      <c r="G18" s="803" t="s">
        <v>839</v>
      </c>
      <c r="H18" s="803" t="s">
        <v>839</v>
      </c>
      <c r="I18" s="362" t="s">
        <v>852</v>
      </c>
    </row>
    <row r="19" spans="2:12" ht="15" customHeight="1">
      <c r="B19" s="787"/>
      <c r="C19" s="790"/>
      <c r="D19" s="802"/>
      <c r="E19" s="361" t="s">
        <v>183</v>
      </c>
      <c r="F19" s="804"/>
      <c r="G19" s="804"/>
      <c r="H19" s="804"/>
      <c r="I19" s="363" t="s">
        <v>853</v>
      </c>
    </row>
    <row r="20" spans="2:12" ht="15" customHeight="1">
      <c r="B20" s="788"/>
      <c r="C20" s="791"/>
      <c r="D20" s="802"/>
      <c r="E20" s="364" t="s">
        <v>495</v>
      </c>
      <c r="F20" s="805"/>
      <c r="G20" s="805"/>
      <c r="H20" s="805"/>
      <c r="I20" s="365"/>
      <c r="K20" s="31"/>
    </row>
    <row r="21" spans="2:12" ht="15" customHeight="1">
      <c r="C21" s="16"/>
      <c r="D21" s="16"/>
      <c r="E21" s="16"/>
      <c r="F21" s="16"/>
      <c r="K21" s="29"/>
    </row>
    <row r="22" spans="2:12" ht="15" customHeight="1">
      <c r="K22" s="29"/>
    </row>
    <row r="31" spans="2:12" s="61" customFormat="1" ht="14.25">
      <c r="C31" s="62"/>
    </row>
    <row r="32" spans="2:12" ht="14.25">
      <c r="L32" s="61"/>
    </row>
    <row r="33" spans="3:11" s="169" customFormat="1">
      <c r="C33" s="168"/>
    </row>
    <row r="34" spans="3:11" s="169" customFormat="1">
      <c r="C34" s="168"/>
    </row>
    <row r="40" spans="3:11" s="169" customFormat="1">
      <c r="C40" s="168"/>
    </row>
    <row r="48" spans="3:11">
      <c r="K48" t="s">
        <v>65</v>
      </c>
    </row>
    <row r="49" spans="3:3" s="169" customFormat="1">
      <c r="C49" s="168"/>
    </row>
  </sheetData>
  <mergeCells count="37">
    <mergeCell ref="I4:I5"/>
    <mergeCell ref="G12:G14"/>
    <mergeCell ref="G15:G17"/>
    <mergeCell ref="G18:G20"/>
    <mergeCell ref="H4:H5"/>
    <mergeCell ref="H6:H8"/>
    <mergeCell ref="H9:H11"/>
    <mergeCell ref="H12:H14"/>
    <mergeCell ref="H15:H17"/>
    <mergeCell ref="H18:H20"/>
    <mergeCell ref="D9:D11"/>
    <mergeCell ref="D12:D14"/>
    <mergeCell ref="G6:G8"/>
    <mergeCell ref="G9:G11"/>
    <mergeCell ref="C6:C8"/>
    <mergeCell ref="D6:D8"/>
    <mergeCell ref="F18:F20"/>
    <mergeCell ref="G4:G5"/>
    <mergeCell ref="F6:F8"/>
    <mergeCell ref="F9:F11"/>
    <mergeCell ref="F12:F14"/>
    <mergeCell ref="B15:B17"/>
    <mergeCell ref="C15:C17"/>
    <mergeCell ref="D15:D17"/>
    <mergeCell ref="B18:B20"/>
    <mergeCell ref="F4:F5"/>
    <mergeCell ref="B6:B8"/>
    <mergeCell ref="B4:B5"/>
    <mergeCell ref="B9:B11"/>
    <mergeCell ref="B12:B14"/>
    <mergeCell ref="C12:C14"/>
    <mergeCell ref="C4:C5"/>
    <mergeCell ref="C9:C11"/>
    <mergeCell ref="D4:E4"/>
    <mergeCell ref="C18:C20"/>
    <mergeCell ref="D18:D20"/>
    <mergeCell ref="F15:F17"/>
  </mergeCells>
  <phoneticPr fontId="29" type="noConversion"/>
  <pageMargins left="0.70866141732283472" right="0.70866141732283472" top="0.74803149606299213" bottom="0.74803149606299213" header="0.31496062992125984" footer="0.31496062992125984"/>
  <pageSetup scale="5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F52"/>
  <sheetViews>
    <sheetView zoomScale="85" zoomScaleNormal="85" workbookViewId="0">
      <pane xSplit="3" ySplit="4" topLeftCell="D5" activePane="bottomRight" state="frozen"/>
      <selection pane="topRight" activeCell="D1" sqref="D1"/>
      <selection pane="bottomLeft" activeCell="A5" sqref="A5"/>
      <selection pane="bottomRight" activeCell="F16" sqref="F16"/>
    </sheetView>
  </sheetViews>
  <sheetFormatPr defaultColWidth="11.42578125" defaultRowHeight="12.75"/>
  <cols>
    <col min="1" max="1" width="18.5703125" style="373" customWidth="1"/>
    <col min="2" max="2" width="28.5703125" style="373" customWidth="1"/>
    <col min="3" max="3" width="18.140625" style="373" bestFit="1" customWidth="1"/>
    <col min="4" max="4" width="60" style="373" customWidth="1"/>
    <col min="5" max="5" width="57.5703125" style="373" customWidth="1"/>
    <col min="6" max="6" width="60.42578125" style="373" customWidth="1"/>
    <col min="7" max="7" width="11.42578125" style="373"/>
    <col min="8" max="8" width="31" style="373" customWidth="1"/>
    <col min="9" max="9" width="23.140625" style="373" customWidth="1"/>
    <col min="10" max="16384" width="11.42578125" style="373"/>
  </cols>
  <sheetData>
    <row r="1" spans="1:6" ht="18">
      <c r="A1" s="823" t="s">
        <v>273</v>
      </c>
      <c r="B1" s="823"/>
      <c r="C1" s="823"/>
    </row>
    <row r="2" spans="1:6" s="374" customFormat="1" ht="16.5" thickBot="1">
      <c r="F2" s="375"/>
    </row>
    <row r="3" spans="1:6" s="423" customFormat="1" ht="15.75">
      <c r="A3" s="429"/>
      <c r="B3" s="422"/>
      <c r="C3" s="422"/>
      <c r="D3" s="422"/>
      <c r="E3" s="827" t="s">
        <v>384</v>
      </c>
      <c r="F3" s="828"/>
    </row>
    <row r="4" spans="1:6" s="426" customFormat="1" ht="16.5" thickBot="1">
      <c r="A4" s="441"/>
      <c r="B4" s="424" t="s">
        <v>385</v>
      </c>
      <c r="C4" s="424" t="s">
        <v>386</v>
      </c>
      <c r="D4" s="424" t="s">
        <v>387</v>
      </c>
      <c r="E4" s="424" t="s">
        <v>388</v>
      </c>
      <c r="F4" s="425" t="s">
        <v>389</v>
      </c>
    </row>
    <row r="5" spans="1:6" ht="25.5">
      <c r="A5" s="824" t="s">
        <v>858</v>
      </c>
      <c r="B5" s="380" t="s">
        <v>390</v>
      </c>
      <c r="C5" s="439" t="s">
        <v>391</v>
      </c>
      <c r="D5" s="439" t="s">
        <v>392</v>
      </c>
      <c r="E5" s="439" t="s">
        <v>393</v>
      </c>
      <c r="F5" s="440" t="s">
        <v>393</v>
      </c>
    </row>
    <row r="6" spans="1:6" ht="38.25">
      <c r="A6" s="825"/>
      <c r="B6" s="381" t="s">
        <v>394</v>
      </c>
      <c r="C6" s="377" t="s">
        <v>395</v>
      </c>
      <c r="D6" s="377" t="s">
        <v>396</v>
      </c>
      <c r="E6" s="377" t="s">
        <v>393</v>
      </c>
      <c r="F6" s="378" t="s">
        <v>393</v>
      </c>
    </row>
    <row r="7" spans="1:6" ht="51">
      <c r="A7" s="825"/>
      <c r="B7" s="381" t="s">
        <v>443</v>
      </c>
      <c r="C7" s="377" t="s">
        <v>397</v>
      </c>
      <c r="D7" s="377" t="s">
        <v>450</v>
      </c>
      <c r="E7" s="377" t="s">
        <v>393</v>
      </c>
      <c r="F7" s="378" t="s">
        <v>393</v>
      </c>
    </row>
    <row r="8" spans="1:6" ht="76.5">
      <c r="A8" s="825"/>
      <c r="B8" s="377" t="s">
        <v>16</v>
      </c>
      <c r="C8" s="377" t="s">
        <v>447</v>
      </c>
      <c r="D8" s="377" t="s">
        <v>168</v>
      </c>
      <c r="E8" s="379" t="s">
        <v>855</v>
      </c>
      <c r="F8" s="378" t="s">
        <v>129</v>
      </c>
    </row>
    <row r="9" spans="1:6" ht="51.75" thickBot="1">
      <c r="A9" s="826"/>
      <c r="B9" s="432" t="s">
        <v>501</v>
      </c>
      <c r="C9" s="432" t="s">
        <v>503</v>
      </c>
      <c r="D9" s="433" t="s">
        <v>857</v>
      </c>
      <c r="E9" s="433" t="s">
        <v>856</v>
      </c>
      <c r="F9" s="434" t="s">
        <v>502</v>
      </c>
    </row>
    <row r="10" spans="1:6" ht="102">
      <c r="A10" s="820" t="s">
        <v>481</v>
      </c>
      <c r="B10" s="376" t="s">
        <v>482</v>
      </c>
      <c r="C10" s="376" t="s">
        <v>483</v>
      </c>
      <c r="D10" s="435" t="s">
        <v>859</v>
      </c>
      <c r="E10" s="436" t="s">
        <v>860</v>
      </c>
      <c r="F10" s="388" t="s">
        <v>861</v>
      </c>
    </row>
    <row r="11" spans="1:6" ht="165.75">
      <c r="A11" s="821"/>
      <c r="B11" s="381" t="s">
        <v>398</v>
      </c>
      <c r="C11" s="381" t="s">
        <v>414</v>
      </c>
      <c r="D11" s="381" t="s">
        <v>448</v>
      </c>
      <c r="E11" s="379" t="s">
        <v>870</v>
      </c>
      <c r="F11" s="384" t="s">
        <v>871</v>
      </c>
    </row>
    <row r="12" spans="1:6" ht="89.25">
      <c r="A12" s="821"/>
      <c r="B12" s="381" t="s">
        <v>399</v>
      </c>
      <c r="C12" s="381" t="s">
        <v>415</v>
      </c>
      <c r="D12" s="379" t="s">
        <v>30</v>
      </c>
      <c r="E12" s="382" t="s">
        <v>862</v>
      </c>
      <c r="F12" s="383" t="s">
        <v>863</v>
      </c>
    </row>
    <row r="13" spans="1:6" ht="63.75">
      <c r="A13" s="821"/>
      <c r="B13" s="381" t="s">
        <v>400</v>
      </c>
      <c r="C13" s="381" t="s">
        <v>416</v>
      </c>
      <c r="D13" s="381" t="s">
        <v>451</v>
      </c>
      <c r="E13" s="379" t="s">
        <v>865</v>
      </c>
      <c r="F13" s="384" t="s">
        <v>864</v>
      </c>
    </row>
    <row r="14" spans="1:6" ht="63.75">
      <c r="A14" s="821"/>
      <c r="B14" s="385" t="s">
        <v>449</v>
      </c>
      <c r="C14" s="385"/>
      <c r="D14" s="385" t="s">
        <v>452</v>
      </c>
      <c r="E14" s="385" t="s">
        <v>453</v>
      </c>
      <c r="F14" s="386" t="s">
        <v>454</v>
      </c>
    </row>
    <row r="15" spans="1:6" ht="51">
      <c r="A15" s="821"/>
      <c r="B15" s="385" t="s">
        <v>401</v>
      </c>
      <c r="C15" s="385" t="s">
        <v>417</v>
      </c>
      <c r="D15" s="385" t="s">
        <v>508</v>
      </c>
      <c r="E15" s="385" t="s">
        <v>506</v>
      </c>
      <c r="F15" s="386" t="s">
        <v>507</v>
      </c>
    </row>
    <row r="16" spans="1:6" ht="140.25">
      <c r="A16" s="821"/>
      <c r="B16" s="381" t="s">
        <v>17</v>
      </c>
      <c r="C16" s="381" t="s">
        <v>18</v>
      </c>
      <c r="D16" s="385" t="s">
        <v>204</v>
      </c>
      <c r="E16" s="382" t="s">
        <v>866</v>
      </c>
      <c r="F16" s="383" t="s">
        <v>867</v>
      </c>
    </row>
    <row r="17" spans="1:6" ht="64.5" thickBot="1">
      <c r="A17" s="822"/>
      <c r="B17" s="389" t="s">
        <v>402</v>
      </c>
      <c r="C17" s="389" t="s">
        <v>418</v>
      </c>
      <c r="D17" s="389" t="s">
        <v>403</v>
      </c>
      <c r="E17" s="437" t="s">
        <v>868</v>
      </c>
      <c r="F17" s="438" t="s">
        <v>869</v>
      </c>
    </row>
    <row r="18" spans="1:6" ht="25.5">
      <c r="A18" s="820" t="s">
        <v>420</v>
      </c>
      <c r="B18" s="387" t="s">
        <v>424</v>
      </c>
      <c r="C18" s="387" t="s">
        <v>426</v>
      </c>
      <c r="D18" s="387" t="s">
        <v>435</v>
      </c>
      <c r="E18" s="387"/>
      <c r="F18" s="388" t="s">
        <v>874</v>
      </c>
    </row>
    <row r="19" spans="1:6" ht="25.5">
      <c r="A19" s="821"/>
      <c r="B19" s="381" t="s">
        <v>425</v>
      </c>
      <c r="C19" s="381" t="s">
        <v>427</v>
      </c>
      <c r="D19" s="381" t="s">
        <v>434</v>
      </c>
      <c r="E19" s="379" t="s">
        <v>872</v>
      </c>
      <c r="F19" s="384" t="s">
        <v>872</v>
      </c>
    </row>
    <row r="20" spans="1:6" ht="39" customHeight="1">
      <c r="A20" s="821"/>
      <c r="B20" s="381" t="s">
        <v>423</v>
      </c>
      <c r="C20" s="381" t="s">
        <v>430</v>
      </c>
      <c r="D20" s="381" t="s">
        <v>511</v>
      </c>
      <c r="E20" s="379" t="s">
        <v>873</v>
      </c>
      <c r="F20" s="384" t="s">
        <v>516</v>
      </c>
    </row>
    <row r="21" spans="1:6">
      <c r="A21" s="821"/>
      <c r="B21" s="381" t="s">
        <v>422</v>
      </c>
      <c r="C21" s="381" t="s">
        <v>431</v>
      </c>
      <c r="D21" s="381" t="s">
        <v>512</v>
      </c>
      <c r="E21" s="379" t="s">
        <v>437</v>
      </c>
      <c r="F21" s="384" t="s">
        <v>437</v>
      </c>
    </row>
    <row r="22" spans="1:6">
      <c r="A22" s="821"/>
      <c r="B22" s="381" t="s">
        <v>428</v>
      </c>
      <c r="C22" s="381" t="s">
        <v>432</v>
      </c>
      <c r="D22" s="381" t="s">
        <v>513</v>
      </c>
      <c r="E22" s="367">
        <v>0</v>
      </c>
      <c r="F22" s="372">
        <v>0</v>
      </c>
    </row>
    <row r="23" spans="1:6" ht="25.5">
      <c r="A23" s="821"/>
      <c r="B23" s="381" t="s">
        <v>429</v>
      </c>
      <c r="C23" s="381" t="s">
        <v>433</v>
      </c>
      <c r="D23" s="381" t="s">
        <v>514</v>
      </c>
      <c r="E23" s="379" t="s">
        <v>875</v>
      </c>
      <c r="F23" s="384" t="s">
        <v>875</v>
      </c>
    </row>
    <row r="24" spans="1:6" ht="25.5">
      <c r="A24" s="821"/>
      <c r="B24" s="381" t="s">
        <v>438</v>
      </c>
      <c r="C24" s="381" t="s">
        <v>440</v>
      </c>
      <c r="D24" s="381" t="s">
        <v>515</v>
      </c>
      <c r="E24" s="379" t="s">
        <v>875</v>
      </c>
      <c r="F24" s="384" t="s">
        <v>875</v>
      </c>
    </row>
    <row r="25" spans="1:6">
      <c r="A25" s="821"/>
      <c r="B25" s="381" t="s">
        <v>439</v>
      </c>
      <c r="C25" s="381" t="s">
        <v>441</v>
      </c>
      <c r="D25" s="381" t="s">
        <v>442</v>
      </c>
      <c r="E25" s="842" t="s">
        <v>876</v>
      </c>
      <c r="F25" s="843"/>
    </row>
    <row r="26" spans="1:6">
      <c r="A26" s="821"/>
      <c r="B26" s="381" t="s">
        <v>444</v>
      </c>
      <c r="C26" s="381" t="s">
        <v>445</v>
      </c>
      <c r="D26" s="381" t="s">
        <v>446</v>
      </c>
      <c r="E26" s="842" t="s">
        <v>877</v>
      </c>
      <c r="F26" s="843"/>
    </row>
    <row r="27" spans="1:6" ht="26.25" thickBot="1">
      <c r="A27" s="822"/>
      <c r="B27" s="389" t="s">
        <v>421</v>
      </c>
      <c r="C27" s="389" t="s">
        <v>419</v>
      </c>
      <c r="D27" s="389" t="s">
        <v>458</v>
      </c>
      <c r="E27" s="389" t="s">
        <v>455</v>
      </c>
      <c r="F27" s="390" t="s">
        <v>456</v>
      </c>
    </row>
    <row r="28" spans="1:6" ht="25.5">
      <c r="A28" s="831" t="s">
        <v>263</v>
      </c>
      <c r="B28" s="391" t="s">
        <v>6</v>
      </c>
      <c r="C28" s="391" t="s">
        <v>26</v>
      </c>
      <c r="D28" s="387" t="s">
        <v>259</v>
      </c>
      <c r="E28" s="431">
        <v>0.26833599999999996</v>
      </c>
      <c r="F28" s="368">
        <v>0.41432477494633402</v>
      </c>
    </row>
    <row r="29" spans="1:6" ht="25.5">
      <c r="A29" s="825"/>
      <c r="B29" s="392" t="s">
        <v>7</v>
      </c>
      <c r="C29" s="392" t="s">
        <v>27</v>
      </c>
      <c r="D29" s="381" t="s">
        <v>260</v>
      </c>
      <c r="E29" s="427">
        <v>0.10799499999999999</v>
      </c>
      <c r="F29" s="369">
        <v>0.14530796326794895</v>
      </c>
    </row>
    <row r="30" spans="1:6" ht="25.5">
      <c r="A30" s="825"/>
      <c r="B30" s="392" t="s">
        <v>5</v>
      </c>
      <c r="C30" s="392" t="s">
        <v>28</v>
      </c>
      <c r="D30" s="381" t="s">
        <v>261</v>
      </c>
      <c r="E30" s="428">
        <v>6.1772000000000009</v>
      </c>
      <c r="F30" s="370">
        <v>9.9649495084586999</v>
      </c>
    </row>
    <row r="31" spans="1:6" ht="26.25" thickBot="1">
      <c r="A31" s="832"/>
      <c r="B31" s="393" t="s">
        <v>205</v>
      </c>
      <c r="C31" s="393" t="s">
        <v>29</v>
      </c>
      <c r="D31" s="389" t="s">
        <v>262</v>
      </c>
      <c r="E31" s="430">
        <v>4497.3110000000006</v>
      </c>
      <c r="F31" s="371">
        <v>5560.6747542293497</v>
      </c>
    </row>
    <row r="32" spans="1:6" ht="25.5">
      <c r="A32" s="831" t="s">
        <v>264</v>
      </c>
      <c r="B32" s="391" t="s">
        <v>6</v>
      </c>
      <c r="C32" s="391" t="s">
        <v>26</v>
      </c>
      <c r="D32" s="387" t="s">
        <v>265</v>
      </c>
      <c r="E32" s="431">
        <v>0.182</v>
      </c>
      <c r="F32" s="368">
        <v>0.182</v>
      </c>
    </row>
    <row r="33" spans="1:6" ht="25.5">
      <c r="A33" s="825"/>
      <c r="B33" s="392" t="s">
        <v>7</v>
      </c>
      <c r="C33" s="392" t="s">
        <v>27</v>
      </c>
      <c r="D33" s="381" t="s">
        <v>266</v>
      </c>
      <c r="E33" s="427">
        <v>2.3E-2</v>
      </c>
      <c r="F33" s="369">
        <v>2.3E-2</v>
      </c>
    </row>
    <row r="34" spans="1:6">
      <c r="A34" s="825"/>
      <c r="B34" s="392" t="s">
        <v>5</v>
      </c>
      <c r="C34" s="392" t="s">
        <v>28</v>
      </c>
      <c r="D34" s="381" t="s">
        <v>267</v>
      </c>
      <c r="E34" s="428">
        <v>3.6756000000000002</v>
      </c>
      <c r="F34" s="370">
        <v>3.6756000000000002</v>
      </c>
    </row>
    <row r="35" spans="1:6" ht="26.25" thickBot="1">
      <c r="A35" s="832"/>
      <c r="B35" s="393" t="s">
        <v>205</v>
      </c>
      <c r="C35" s="393" t="s">
        <v>29</v>
      </c>
      <c r="D35" s="389" t="s">
        <v>268</v>
      </c>
      <c r="E35" s="430">
        <v>2438</v>
      </c>
      <c r="F35" s="371">
        <v>2438</v>
      </c>
    </row>
    <row r="36" spans="1:6">
      <c r="A36" s="64"/>
      <c r="D36" s="394"/>
      <c r="E36" s="395"/>
      <c r="F36" s="395"/>
    </row>
    <row r="37" spans="1:6" ht="13.5" thickBot="1"/>
    <row r="38" spans="1:6" s="421" customFormat="1" ht="18.75" thickBot="1">
      <c r="A38" s="417" t="s">
        <v>880</v>
      </c>
      <c r="B38" s="418"/>
      <c r="C38" s="418"/>
      <c r="D38" s="418"/>
      <c r="E38" s="419"/>
      <c r="F38" s="420"/>
    </row>
    <row r="39" spans="1:6" ht="12.75" customHeight="1">
      <c r="A39" s="836" t="s">
        <v>257</v>
      </c>
      <c r="B39" s="837"/>
      <c r="C39" s="95" t="s">
        <v>20</v>
      </c>
      <c r="D39" s="833" t="s">
        <v>258</v>
      </c>
      <c r="E39" s="97" t="s">
        <v>494</v>
      </c>
      <c r="F39" s="98" t="s">
        <v>23</v>
      </c>
    </row>
    <row r="40" spans="1:6">
      <c r="A40" s="838"/>
      <c r="B40" s="839"/>
      <c r="C40" s="96" t="s">
        <v>21</v>
      </c>
      <c r="D40" s="834"/>
      <c r="E40" s="99" t="s">
        <v>23</v>
      </c>
      <c r="F40" s="100" t="s">
        <v>24</v>
      </c>
    </row>
    <row r="41" spans="1:6" ht="13.5" thickBot="1">
      <c r="A41" s="840"/>
      <c r="B41" s="841"/>
      <c r="C41" s="315" t="s">
        <v>22</v>
      </c>
      <c r="D41" s="835"/>
      <c r="E41" s="101" t="s">
        <v>24</v>
      </c>
      <c r="F41" s="102" t="s">
        <v>25</v>
      </c>
    </row>
    <row r="43" spans="1:6" ht="14.25">
      <c r="D43" s="396"/>
    </row>
    <row r="45" spans="1:6" ht="20.25">
      <c r="A45" s="397" t="s">
        <v>342</v>
      </c>
      <c r="B45" s="398"/>
      <c r="C45" s="396"/>
    </row>
    <row r="46" spans="1:6" ht="20.25">
      <c r="A46" s="397"/>
      <c r="B46" s="399"/>
      <c r="F46" s="400" t="s">
        <v>344</v>
      </c>
    </row>
    <row r="47" spans="1:6" ht="16.5" thickBot="1">
      <c r="A47" s="401" t="s">
        <v>337</v>
      </c>
      <c r="B47" s="829" t="s">
        <v>343</v>
      </c>
      <c r="C47" s="830"/>
      <c r="D47" s="393"/>
      <c r="E47" s="402" t="s">
        <v>642</v>
      </c>
      <c r="F47" s="403" t="s">
        <v>36</v>
      </c>
    </row>
    <row r="48" spans="1:6" ht="15.75">
      <c r="A48" s="404" t="s">
        <v>338</v>
      </c>
      <c r="B48" s="405" t="s">
        <v>345</v>
      </c>
      <c r="C48" s="405"/>
      <c r="D48" s="406" t="s">
        <v>805</v>
      </c>
      <c r="E48" s="815" t="s">
        <v>601</v>
      </c>
      <c r="F48" s="407" t="s">
        <v>346</v>
      </c>
    </row>
    <row r="49" spans="1:5" ht="15.75">
      <c r="A49" s="408" t="s">
        <v>339</v>
      </c>
      <c r="B49" s="409" t="s">
        <v>341</v>
      </c>
      <c r="C49" s="410"/>
      <c r="D49" s="411" t="s">
        <v>803</v>
      </c>
      <c r="E49" s="816"/>
    </row>
    <row r="50" spans="1:5" ht="16.5" thickBot="1">
      <c r="A50" s="412" t="s">
        <v>340</v>
      </c>
      <c r="B50" s="413" t="s">
        <v>345</v>
      </c>
      <c r="C50" s="413"/>
      <c r="D50" s="414" t="s">
        <v>804</v>
      </c>
      <c r="E50" s="817"/>
    </row>
    <row r="51" spans="1:5" ht="15.75">
      <c r="A51" s="404" t="s">
        <v>879</v>
      </c>
      <c r="B51" s="405" t="s">
        <v>345</v>
      </c>
      <c r="C51" s="405"/>
      <c r="D51" s="415" t="s">
        <v>803</v>
      </c>
      <c r="E51" s="818" t="s">
        <v>600</v>
      </c>
    </row>
    <row r="52" spans="1:5" ht="16.5" thickBot="1">
      <c r="A52" s="412" t="s">
        <v>878</v>
      </c>
      <c r="B52" s="413" t="s">
        <v>345</v>
      </c>
      <c r="C52" s="413"/>
      <c r="D52" s="416" t="s">
        <v>804</v>
      </c>
      <c r="E52" s="819"/>
    </row>
  </sheetData>
  <mergeCells count="14">
    <mergeCell ref="E48:E50"/>
    <mergeCell ref="E51:E52"/>
    <mergeCell ref="A10:A17"/>
    <mergeCell ref="A1:C1"/>
    <mergeCell ref="A5:A9"/>
    <mergeCell ref="E3:F3"/>
    <mergeCell ref="B47:C47"/>
    <mergeCell ref="A28:A31"/>
    <mergeCell ref="A32:A35"/>
    <mergeCell ref="D39:D41"/>
    <mergeCell ref="A39:B41"/>
    <mergeCell ref="A18:A27"/>
    <mergeCell ref="E25:F25"/>
    <mergeCell ref="E26:F26"/>
  </mergeCells>
  <phoneticPr fontId="0" type="noConversion"/>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BA111"/>
  <sheetViews>
    <sheetView zoomScale="85" zoomScaleNormal="85" workbookViewId="0">
      <pane xSplit="2" ySplit="3" topLeftCell="AT4" activePane="bottomRight" state="frozen"/>
      <selection pane="topRight" activeCell="C1" sqref="C1"/>
      <selection pane="bottomLeft" activeCell="A4" sqref="A4"/>
      <selection pane="bottomRight" activeCell="T8" sqref="T8"/>
    </sheetView>
  </sheetViews>
  <sheetFormatPr defaultColWidth="11.42578125" defaultRowHeight="15"/>
  <cols>
    <col min="1" max="1" width="61" style="35" customWidth="1"/>
    <col min="2" max="2" width="11.42578125" style="35"/>
    <col min="3" max="4" width="13.7109375" style="35" customWidth="1"/>
    <col min="5" max="5" width="1.7109375" style="35" customWidth="1"/>
    <col min="6" max="7" width="13.7109375" style="35" customWidth="1"/>
    <col min="8" max="8" width="1.7109375" style="35" customWidth="1"/>
    <col min="9" max="10" width="13.7109375" style="35" customWidth="1"/>
    <col min="11" max="11" width="1.7109375" style="35" customWidth="1"/>
    <col min="12" max="25" width="11.42578125" style="35"/>
    <col min="26" max="26" width="11.42578125" style="347"/>
    <col min="27" max="39" width="11.42578125" style="35"/>
    <col min="40" max="40" width="17.85546875" style="35" bestFit="1" customWidth="1"/>
    <col min="41" max="42" width="11.42578125" style="35"/>
    <col min="43" max="43" width="15.28515625" style="35" customWidth="1"/>
    <col min="44" max="45" width="11.42578125" style="35"/>
    <col min="46" max="46" width="15" style="35" customWidth="1"/>
    <col min="47" max="47" width="11.42578125" style="35"/>
    <col min="48" max="48" width="11.42578125" style="319"/>
    <col min="49" max="49" width="15" style="319" customWidth="1"/>
    <col min="50" max="51" width="11.42578125" style="319"/>
    <col min="52" max="52" width="15" style="319" customWidth="1"/>
    <col min="53" max="53" width="11.42578125" style="319"/>
    <col min="54" max="16384" width="11.42578125" style="35"/>
  </cols>
  <sheetData>
    <row r="1" spans="1:53" s="229" customFormat="1" ht="15.75">
      <c r="A1" s="178" t="s">
        <v>539</v>
      </c>
      <c r="B1" s="179"/>
      <c r="C1" s="228"/>
      <c r="D1" s="33"/>
      <c r="E1" s="33"/>
      <c r="F1" s="228"/>
      <c r="G1" s="33"/>
      <c r="H1" s="33"/>
      <c r="I1" s="27"/>
      <c r="J1" s="34"/>
      <c r="K1" s="33"/>
      <c r="Z1" s="346"/>
      <c r="AV1" s="331"/>
      <c r="AW1" s="331"/>
      <c r="AX1" s="331"/>
      <c r="AY1" s="331"/>
      <c r="AZ1" s="331"/>
      <c r="BA1" s="331"/>
    </row>
    <row r="2" spans="1:53" s="229" customFormat="1" ht="14.25">
      <c r="A2" s="36"/>
      <c r="B2" s="27"/>
      <c r="C2" s="33"/>
      <c r="D2" s="33"/>
      <c r="E2" s="33"/>
      <c r="F2" s="33"/>
      <c r="G2" s="33"/>
      <c r="H2" s="33"/>
      <c r="I2" s="230"/>
      <c r="J2" s="37"/>
      <c r="K2" s="231"/>
      <c r="Z2" s="346"/>
      <c r="AV2" s="331"/>
      <c r="AW2" s="331"/>
      <c r="AX2" s="331"/>
      <c r="AY2" s="331"/>
      <c r="AZ2" s="331"/>
      <c r="BA2" s="331"/>
    </row>
    <row r="3" spans="1:53" s="229" customFormat="1" ht="15.75" thickBot="1">
      <c r="A3" s="180" t="s">
        <v>384</v>
      </c>
      <c r="B3" s="232" t="s">
        <v>540</v>
      </c>
      <c r="C3" s="844" t="s">
        <v>541</v>
      </c>
      <c r="D3" s="844"/>
      <c r="E3" s="233" t="s">
        <v>542</v>
      </c>
      <c r="F3" s="844" t="s">
        <v>543</v>
      </c>
      <c r="G3" s="844"/>
      <c r="H3" s="233" t="s">
        <v>542</v>
      </c>
      <c r="I3" s="845" t="s">
        <v>544</v>
      </c>
      <c r="J3" s="844"/>
      <c r="K3" s="233" t="s">
        <v>542</v>
      </c>
      <c r="L3" s="844" t="s">
        <v>546</v>
      </c>
      <c r="M3" s="844"/>
      <c r="N3" s="233" t="s">
        <v>542</v>
      </c>
      <c r="O3" s="844" t="s">
        <v>39</v>
      </c>
      <c r="P3" s="844"/>
      <c r="Q3" s="233" t="s">
        <v>542</v>
      </c>
      <c r="R3" s="844" t="s">
        <v>38</v>
      </c>
      <c r="S3" s="844"/>
      <c r="T3" s="233" t="s">
        <v>542</v>
      </c>
      <c r="U3" s="844" t="s">
        <v>37</v>
      </c>
      <c r="V3" s="844"/>
      <c r="W3" s="233" t="s">
        <v>542</v>
      </c>
      <c r="X3" s="844" t="s">
        <v>545</v>
      </c>
      <c r="Y3" s="844"/>
      <c r="Z3" s="233" t="s">
        <v>542</v>
      </c>
      <c r="AA3" s="844" t="s">
        <v>132</v>
      </c>
      <c r="AB3" s="844"/>
      <c r="AC3" s="233" t="s">
        <v>542</v>
      </c>
      <c r="AD3" s="844" t="s">
        <v>133</v>
      </c>
      <c r="AE3" s="844"/>
      <c r="AF3" s="233" t="s">
        <v>542</v>
      </c>
      <c r="AG3" s="845" t="s">
        <v>134</v>
      </c>
      <c r="AH3" s="844"/>
      <c r="AI3" s="233" t="s">
        <v>542</v>
      </c>
      <c r="AJ3" s="845" t="s">
        <v>135</v>
      </c>
      <c r="AK3" s="844"/>
      <c r="AL3" s="233" t="s">
        <v>542</v>
      </c>
      <c r="AM3" s="845" t="s">
        <v>136</v>
      </c>
      <c r="AN3" s="844"/>
      <c r="AO3" s="233" t="s">
        <v>542</v>
      </c>
      <c r="AP3" s="844" t="s">
        <v>137</v>
      </c>
      <c r="AQ3" s="844"/>
      <c r="AR3" s="233" t="s">
        <v>542</v>
      </c>
      <c r="AS3" s="844" t="s">
        <v>138</v>
      </c>
      <c r="AT3" s="844"/>
      <c r="AU3" s="233" t="s">
        <v>542</v>
      </c>
      <c r="AV3" s="844" t="s">
        <v>801</v>
      </c>
      <c r="AW3" s="844"/>
      <c r="AX3" s="233" t="s">
        <v>542</v>
      </c>
      <c r="AY3" s="844" t="s">
        <v>802</v>
      </c>
      <c r="AZ3" s="844"/>
      <c r="BA3" s="233" t="s">
        <v>542</v>
      </c>
    </row>
    <row r="4" spans="1:53" s="229" customFormat="1" ht="14.25">
      <c r="A4" s="38" t="s">
        <v>139</v>
      </c>
      <c r="B4" s="27"/>
      <c r="C4" s="34" t="s">
        <v>140</v>
      </c>
      <c r="D4" s="34" t="s">
        <v>57</v>
      </c>
      <c r="E4" s="234"/>
      <c r="F4" s="34" t="s">
        <v>140</v>
      </c>
      <c r="G4" s="34" t="s">
        <v>57</v>
      </c>
      <c r="H4" s="234"/>
      <c r="I4" s="235" t="s">
        <v>140</v>
      </c>
      <c r="J4" s="39" t="s">
        <v>57</v>
      </c>
      <c r="K4" s="234"/>
      <c r="L4" s="34" t="s">
        <v>140</v>
      </c>
      <c r="M4" s="34" t="s">
        <v>57</v>
      </c>
      <c r="N4" s="234"/>
      <c r="O4" s="34" t="s">
        <v>140</v>
      </c>
      <c r="P4" s="34" t="s">
        <v>57</v>
      </c>
      <c r="Q4" s="234"/>
      <c r="R4" s="34" t="s">
        <v>140</v>
      </c>
      <c r="S4" s="34" t="s">
        <v>57</v>
      </c>
      <c r="T4" s="234"/>
      <c r="U4" s="34" t="s">
        <v>140</v>
      </c>
      <c r="V4" s="34" t="s">
        <v>57</v>
      </c>
      <c r="W4" s="234"/>
      <c r="X4" s="34" t="s">
        <v>140</v>
      </c>
      <c r="Y4" s="34" t="s">
        <v>57</v>
      </c>
      <c r="Z4" s="332"/>
      <c r="AA4" s="34"/>
      <c r="AB4" s="34" t="s">
        <v>57</v>
      </c>
      <c r="AC4" s="234"/>
      <c r="AD4" s="236"/>
      <c r="AE4" s="236" t="s">
        <v>57</v>
      </c>
      <c r="AF4" s="348"/>
      <c r="AG4" s="353"/>
      <c r="AH4" s="236" t="s">
        <v>57</v>
      </c>
      <c r="AI4" s="348"/>
      <c r="AJ4" s="353"/>
      <c r="AK4" s="236" t="s">
        <v>57</v>
      </c>
      <c r="AL4" s="348"/>
      <c r="AM4" s="353"/>
      <c r="AN4" s="236" t="s">
        <v>57</v>
      </c>
      <c r="AO4" s="348"/>
      <c r="AP4" s="34" t="s">
        <v>140</v>
      </c>
      <c r="AQ4" s="34" t="s">
        <v>57</v>
      </c>
      <c r="AR4" s="234"/>
      <c r="AS4" s="34" t="s">
        <v>140</v>
      </c>
      <c r="AT4" s="34" t="s">
        <v>57</v>
      </c>
      <c r="AU4" s="234"/>
      <c r="AV4" s="318" t="s">
        <v>140</v>
      </c>
      <c r="AW4" s="318" t="s">
        <v>57</v>
      </c>
      <c r="AX4" s="332"/>
      <c r="AY4" s="318" t="s">
        <v>140</v>
      </c>
      <c r="AZ4" s="318" t="s">
        <v>57</v>
      </c>
      <c r="BA4" s="332"/>
    </row>
    <row r="5" spans="1:53" s="229" customFormat="1" ht="14.25">
      <c r="A5" s="38" t="s">
        <v>141</v>
      </c>
      <c r="B5" s="27" t="s">
        <v>378</v>
      </c>
      <c r="C5" s="237" t="s">
        <v>142</v>
      </c>
      <c r="D5" s="237" t="s">
        <v>546</v>
      </c>
      <c r="E5" s="234"/>
      <c r="F5" s="237" t="s">
        <v>142</v>
      </c>
      <c r="G5" s="237" t="s">
        <v>543</v>
      </c>
      <c r="H5" s="234"/>
      <c r="I5" s="238" t="s">
        <v>143</v>
      </c>
      <c r="J5" s="239" t="s">
        <v>544</v>
      </c>
      <c r="K5" s="234"/>
      <c r="L5" s="237" t="s">
        <v>144</v>
      </c>
      <c r="M5" s="237" t="s">
        <v>546</v>
      </c>
      <c r="N5" s="234"/>
      <c r="O5" s="237" t="s">
        <v>145</v>
      </c>
      <c r="P5" s="237" t="s">
        <v>39</v>
      </c>
      <c r="Q5" s="234"/>
      <c r="R5" s="237" t="s">
        <v>146</v>
      </c>
      <c r="S5" s="237" t="s">
        <v>38</v>
      </c>
      <c r="T5" s="234"/>
      <c r="U5" s="237" t="s">
        <v>147</v>
      </c>
      <c r="V5" s="237" t="s">
        <v>37</v>
      </c>
      <c r="W5" s="234"/>
      <c r="X5" s="237" t="s">
        <v>148</v>
      </c>
      <c r="Y5" s="237" t="s">
        <v>545</v>
      </c>
      <c r="Z5" s="332"/>
      <c r="AA5" s="237"/>
      <c r="AB5" s="237" t="s">
        <v>132</v>
      </c>
      <c r="AC5" s="234"/>
      <c r="AD5" s="240"/>
      <c r="AE5" s="241" t="s">
        <v>133</v>
      </c>
      <c r="AF5" s="346"/>
      <c r="AG5" s="354"/>
      <c r="AH5" s="241" t="s">
        <v>134</v>
      </c>
      <c r="AI5" s="346"/>
      <c r="AJ5" s="354"/>
      <c r="AK5" s="241" t="s">
        <v>135</v>
      </c>
      <c r="AL5" s="346"/>
      <c r="AM5" s="354"/>
      <c r="AN5" s="241" t="s">
        <v>136</v>
      </c>
      <c r="AO5" s="346"/>
      <c r="AP5" s="237" t="s">
        <v>149</v>
      </c>
      <c r="AQ5" s="237" t="s">
        <v>137</v>
      </c>
      <c r="AR5" s="234"/>
      <c r="AS5" s="237" t="s">
        <v>147</v>
      </c>
      <c r="AT5" s="237" t="s">
        <v>37</v>
      </c>
      <c r="AU5" s="234"/>
      <c r="AV5" s="334" t="s">
        <v>145</v>
      </c>
      <c r="AW5" s="334" t="s">
        <v>39</v>
      </c>
      <c r="AX5" s="332"/>
      <c r="AY5" s="334" t="s">
        <v>148</v>
      </c>
      <c r="AZ5" s="334" t="s">
        <v>545</v>
      </c>
      <c r="BA5" s="332"/>
    </row>
    <row r="6" spans="1:53" s="229" customFormat="1" ht="14.25">
      <c r="A6" s="38" t="s">
        <v>150</v>
      </c>
      <c r="B6" s="27" t="s">
        <v>378</v>
      </c>
      <c r="C6" s="34" t="s">
        <v>547</v>
      </c>
      <c r="D6" s="34" t="s">
        <v>548</v>
      </c>
      <c r="E6" s="234"/>
      <c r="F6" s="34" t="s">
        <v>547</v>
      </c>
      <c r="G6" s="34" t="s">
        <v>548</v>
      </c>
      <c r="H6" s="234"/>
      <c r="I6" s="235" t="s">
        <v>547</v>
      </c>
      <c r="J6" s="39" t="s">
        <v>548</v>
      </c>
      <c r="K6" s="234"/>
      <c r="L6" s="34" t="s">
        <v>547</v>
      </c>
      <c r="M6" s="34" t="s">
        <v>548</v>
      </c>
      <c r="N6" s="242" t="s">
        <v>151</v>
      </c>
      <c r="O6" s="34" t="s">
        <v>547</v>
      </c>
      <c r="P6" s="34" t="s">
        <v>548</v>
      </c>
      <c r="Q6" s="242" t="s">
        <v>151</v>
      </c>
      <c r="R6" s="34" t="s">
        <v>547</v>
      </c>
      <c r="S6" s="34" t="s">
        <v>548</v>
      </c>
      <c r="T6" s="242" t="s">
        <v>151</v>
      </c>
      <c r="U6" s="34" t="s">
        <v>547</v>
      </c>
      <c r="V6" s="34" t="s">
        <v>548</v>
      </c>
      <c r="W6" s="242" t="s">
        <v>151</v>
      </c>
      <c r="X6" s="34" t="s">
        <v>547</v>
      </c>
      <c r="Y6" s="34" t="s">
        <v>548</v>
      </c>
      <c r="Z6" s="335" t="s">
        <v>151</v>
      </c>
      <c r="AA6" s="34"/>
      <c r="AB6" s="190" t="s">
        <v>153</v>
      </c>
      <c r="AC6" s="243" t="s">
        <v>800</v>
      </c>
      <c r="AD6" s="240"/>
      <c r="AE6" s="244" t="s">
        <v>153</v>
      </c>
      <c r="AF6" s="243" t="s">
        <v>152</v>
      </c>
      <c r="AG6" s="354"/>
      <c r="AH6" s="244" t="s">
        <v>153</v>
      </c>
      <c r="AI6" s="243" t="s">
        <v>152</v>
      </c>
      <c r="AJ6" s="354"/>
      <c r="AK6" s="244" t="s">
        <v>153</v>
      </c>
      <c r="AL6" s="243" t="s">
        <v>152</v>
      </c>
      <c r="AM6" s="354"/>
      <c r="AN6" s="244" t="s">
        <v>153</v>
      </c>
      <c r="AO6" s="243"/>
      <c r="AP6" s="34" t="s">
        <v>547</v>
      </c>
      <c r="AQ6" s="34" t="s">
        <v>548</v>
      </c>
      <c r="AR6" s="242" t="s">
        <v>151</v>
      </c>
      <c r="AS6" s="34" t="s">
        <v>547</v>
      </c>
      <c r="AT6" s="34" t="s">
        <v>548</v>
      </c>
      <c r="AU6" s="242" t="s">
        <v>151</v>
      </c>
      <c r="AV6" s="318" t="s">
        <v>547</v>
      </c>
      <c r="AW6" s="318" t="s">
        <v>548</v>
      </c>
      <c r="AX6" s="335" t="s">
        <v>151</v>
      </c>
      <c r="AY6" s="318" t="s">
        <v>547</v>
      </c>
      <c r="AZ6" s="318" t="s">
        <v>548</v>
      </c>
      <c r="BA6" s="335" t="s">
        <v>151</v>
      </c>
    </row>
    <row r="7" spans="1:53" s="229" customFormat="1" ht="14.25">
      <c r="A7" s="38" t="s">
        <v>405</v>
      </c>
      <c r="B7" s="27" t="s">
        <v>406</v>
      </c>
      <c r="C7" s="34">
        <v>35</v>
      </c>
      <c r="D7" s="34">
        <v>35</v>
      </c>
      <c r="E7" s="234"/>
      <c r="F7" s="34">
        <v>70</v>
      </c>
      <c r="G7" s="34">
        <v>70</v>
      </c>
      <c r="H7" s="234"/>
      <c r="I7" s="235">
        <v>70</v>
      </c>
      <c r="J7" s="39">
        <v>70</v>
      </c>
      <c r="K7" s="245"/>
      <c r="L7" s="34">
        <v>70</v>
      </c>
      <c r="M7" s="34">
        <v>70</v>
      </c>
      <c r="N7" s="234"/>
      <c r="O7" s="34">
        <v>70</v>
      </c>
      <c r="P7" s="34">
        <v>70</v>
      </c>
      <c r="Q7" s="234"/>
      <c r="R7" s="34">
        <v>70</v>
      </c>
      <c r="S7" s="34">
        <v>70</v>
      </c>
      <c r="T7" s="234"/>
      <c r="U7" s="34">
        <v>70</v>
      </c>
      <c r="V7" s="34">
        <v>70</v>
      </c>
      <c r="W7" s="234"/>
      <c r="X7" s="34">
        <v>70</v>
      </c>
      <c r="Y7" s="34">
        <v>70</v>
      </c>
      <c r="Z7" s="332"/>
      <c r="AA7" s="34"/>
      <c r="AB7" s="34">
        <v>70</v>
      </c>
      <c r="AC7" s="234"/>
      <c r="AD7" s="240"/>
      <c r="AE7" s="320">
        <v>70</v>
      </c>
      <c r="AF7" s="346"/>
      <c r="AG7" s="354"/>
      <c r="AH7" s="320">
        <v>70</v>
      </c>
      <c r="AI7" s="346"/>
      <c r="AJ7" s="354"/>
      <c r="AK7" s="320">
        <v>70</v>
      </c>
      <c r="AL7" s="346"/>
      <c r="AM7" s="354"/>
      <c r="AN7" s="320">
        <v>70</v>
      </c>
      <c r="AO7" s="346"/>
      <c r="AP7" s="34">
        <v>70</v>
      </c>
      <c r="AQ7" s="34">
        <v>70</v>
      </c>
      <c r="AR7" s="234"/>
      <c r="AS7" s="34">
        <v>70</v>
      </c>
      <c r="AT7" s="34">
        <v>70</v>
      </c>
      <c r="AU7" s="234"/>
      <c r="AV7" s="318">
        <v>70</v>
      </c>
      <c r="AW7" s="318">
        <v>70</v>
      </c>
      <c r="AX7" s="332"/>
      <c r="AY7" s="318">
        <v>70</v>
      </c>
      <c r="AZ7" s="318">
        <v>70</v>
      </c>
      <c r="BA7" s="332"/>
    </row>
    <row r="8" spans="1:53" s="229" customFormat="1" ht="14.25">
      <c r="A8" s="38" t="s">
        <v>549</v>
      </c>
      <c r="B8" s="27" t="s">
        <v>404</v>
      </c>
      <c r="C8" s="39">
        <f>C9*C10</f>
        <v>2</v>
      </c>
      <c r="D8" s="39">
        <f>D9*D10</f>
        <v>2</v>
      </c>
      <c r="E8" s="234"/>
      <c r="F8" s="235">
        <f>F9*F10</f>
        <v>2</v>
      </c>
      <c r="G8" s="39">
        <f>G9*G10</f>
        <v>2</v>
      </c>
      <c r="H8" s="245"/>
      <c r="I8" s="235">
        <f>I9*I10</f>
        <v>6.3</v>
      </c>
      <c r="J8" s="39">
        <f>J9*J10</f>
        <v>6.3</v>
      </c>
      <c r="K8" s="245"/>
      <c r="L8" s="235">
        <f>L9*L10</f>
        <v>1</v>
      </c>
      <c r="M8" s="39">
        <f>M9*M10</f>
        <v>1</v>
      </c>
      <c r="N8" s="245"/>
      <c r="O8" s="235">
        <v>2</v>
      </c>
      <c r="P8" s="39">
        <f>P9*P10</f>
        <v>2</v>
      </c>
      <c r="Q8" s="245"/>
      <c r="R8" s="235">
        <v>4</v>
      </c>
      <c r="S8" s="39">
        <f>S9*S10</f>
        <v>4</v>
      </c>
      <c r="T8" s="245"/>
      <c r="U8" s="235">
        <v>7</v>
      </c>
      <c r="V8" s="39">
        <f>V9*V10</f>
        <v>7</v>
      </c>
      <c r="W8" s="245"/>
      <c r="X8" s="235">
        <v>10</v>
      </c>
      <c r="Y8" s="39">
        <f>Y9*Y10</f>
        <v>10</v>
      </c>
      <c r="Z8" s="336"/>
      <c r="AA8" s="39"/>
      <c r="AB8" s="39">
        <f>AB9*AB10</f>
        <v>4.4000000000000004</v>
      </c>
      <c r="AC8" s="245"/>
      <c r="AD8" s="240"/>
      <c r="AE8" s="320">
        <f>AE9*AE10</f>
        <v>4.4000000000000004</v>
      </c>
      <c r="AF8" s="346"/>
      <c r="AG8" s="354"/>
      <c r="AH8" s="320">
        <f>AH9*AH10</f>
        <v>4.4000000000000004</v>
      </c>
      <c r="AI8" s="346"/>
      <c r="AJ8" s="354"/>
      <c r="AK8" s="320">
        <f>AK9*AK10</f>
        <v>4.4000000000000004</v>
      </c>
      <c r="AL8" s="346"/>
      <c r="AM8" s="354"/>
      <c r="AN8" s="320">
        <f>AN9*AN10</f>
        <v>4.4000000000000004</v>
      </c>
      <c r="AO8" s="346"/>
      <c r="AP8" s="320">
        <v>4</v>
      </c>
      <c r="AQ8" s="39">
        <f>AQ9*AQ10</f>
        <v>4</v>
      </c>
      <c r="AR8" s="245"/>
      <c r="AS8" s="235">
        <v>7</v>
      </c>
      <c r="AT8" s="39">
        <f>AT9*AT10</f>
        <v>7</v>
      </c>
      <c r="AU8" s="245"/>
      <c r="AV8" s="333">
        <v>2</v>
      </c>
      <c r="AW8" s="320">
        <f>AW9*AW10</f>
        <v>2</v>
      </c>
      <c r="AX8" s="336"/>
      <c r="AY8" s="333">
        <v>10</v>
      </c>
      <c r="AZ8" s="320">
        <f>AZ9*AZ10</f>
        <v>10</v>
      </c>
      <c r="BA8" s="336"/>
    </row>
    <row r="9" spans="1:53" s="229" customFormat="1" ht="14.25">
      <c r="A9" s="38" t="s">
        <v>550</v>
      </c>
      <c r="B9" s="27" t="s">
        <v>404</v>
      </c>
      <c r="C9" s="39">
        <v>1</v>
      </c>
      <c r="D9" s="39">
        <v>1</v>
      </c>
      <c r="E9" s="234"/>
      <c r="F9" s="34">
        <v>1</v>
      </c>
      <c r="G9" s="39">
        <v>1</v>
      </c>
      <c r="H9" s="234"/>
      <c r="I9" s="235">
        <v>6.3</v>
      </c>
      <c r="J9" s="39">
        <v>6.3</v>
      </c>
      <c r="K9" s="245"/>
      <c r="L9" s="34">
        <v>1</v>
      </c>
      <c r="M9" s="39">
        <v>1</v>
      </c>
      <c r="N9" s="234"/>
      <c r="O9" s="34">
        <v>2</v>
      </c>
      <c r="P9" s="39">
        <v>2</v>
      </c>
      <c r="Q9" s="234"/>
      <c r="R9" s="34">
        <v>4</v>
      </c>
      <c r="S9" s="39">
        <v>4</v>
      </c>
      <c r="T9" s="234"/>
      <c r="U9" s="34">
        <v>7</v>
      </c>
      <c r="V9" s="39">
        <v>7</v>
      </c>
      <c r="W9" s="234"/>
      <c r="X9" s="34">
        <v>10</v>
      </c>
      <c r="Y9" s="39">
        <v>10</v>
      </c>
      <c r="Z9" s="332"/>
      <c r="AA9" s="39"/>
      <c r="AB9" s="39">
        <v>4.4000000000000004</v>
      </c>
      <c r="AC9" s="234"/>
      <c r="AD9" s="240"/>
      <c r="AE9" s="320">
        <v>4.4000000000000004</v>
      </c>
      <c r="AF9" s="346"/>
      <c r="AG9" s="354"/>
      <c r="AH9" s="320">
        <v>4.4000000000000004</v>
      </c>
      <c r="AI9" s="346"/>
      <c r="AJ9" s="354"/>
      <c r="AK9" s="320">
        <v>4.4000000000000004</v>
      </c>
      <c r="AL9" s="346"/>
      <c r="AM9" s="354"/>
      <c r="AN9" s="320">
        <v>4.4000000000000004</v>
      </c>
      <c r="AO9" s="346"/>
      <c r="AP9" s="34">
        <v>4</v>
      </c>
      <c r="AQ9" s="39">
        <v>4</v>
      </c>
      <c r="AR9" s="234"/>
      <c r="AS9" s="34">
        <v>7</v>
      </c>
      <c r="AT9" s="39">
        <v>7</v>
      </c>
      <c r="AU9" s="234"/>
      <c r="AV9" s="318">
        <v>2</v>
      </c>
      <c r="AW9" s="320">
        <v>2</v>
      </c>
      <c r="AX9" s="332"/>
      <c r="AY9" s="318">
        <v>10</v>
      </c>
      <c r="AZ9" s="320">
        <v>10</v>
      </c>
      <c r="BA9" s="332"/>
    </row>
    <row r="10" spans="1:53" s="229" customFormat="1" ht="14.25">
      <c r="A10" s="38" t="s">
        <v>551</v>
      </c>
      <c r="B10" s="27" t="s">
        <v>378</v>
      </c>
      <c r="C10" s="39">
        <v>2</v>
      </c>
      <c r="D10" s="39">
        <v>2</v>
      </c>
      <c r="E10" s="234"/>
      <c r="F10" s="34">
        <v>2</v>
      </c>
      <c r="G10" s="39">
        <v>2</v>
      </c>
      <c r="H10" s="234"/>
      <c r="I10" s="235">
        <v>1</v>
      </c>
      <c r="J10" s="39">
        <v>1</v>
      </c>
      <c r="K10" s="245"/>
      <c r="L10" s="34">
        <v>1</v>
      </c>
      <c r="M10" s="39">
        <v>1</v>
      </c>
      <c r="N10" s="234"/>
      <c r="O10" s="34">
        <v>1</v>
      </c>
      <c r="P10" s="39">
        <v>1</v>
      </c>
      <c r="Q10" s="234"/>
      <c r="R10" s="34">
        <v>1</v>
      </c>
      <c r="S10" s="39">
        <v>1</v>
      </c>
      <c r="T10" s="234"/>
      <c r="U10" s="34">
        <v>1</v>
      </c>
      <c r="V10" s="39">
        <v>1</v>
      </c>
      <c r="W10" s="234"/>
      <c r="X10" s="34">
        <v>1</v>
      </c>
      <c r="Y10" s="39">
        <v>1</v>
      </c>
      <c r="Z10" s="332"/>
      <c r="AA10" s="39"/>
      <c r="AB10" s="39">
        <v>1</v>
      </c>
      <c r="AC10" s="234"/>
      <c r="AD10" s="240"/>
      <c r="AE10" s="320">
        <v>1</v>
      </c>
      <c r="AF10" s="346"/>
      <c r="AG10" s="354"/>
      <c r="AH10" s="320">
        <v>1</v>
      </c>
      <c r="AI10" s="346"/>
      <c r="AJ10" s="354"/>
      <c r="AK10" s="320">
        <v>1</v>
      </c>
      <c r="AL10" s="346"/>
      <c r="AM10" s="354"/>
      <c r="AN10" s="320">
        <v>1</v>
      </c>
      <c r="AO10" s="346"/>
      <c r="AP10" s="34">
        <v>1</v>
      </c>
      <c r="AQ10" s="39">
        <v>1</v>
      </c>
      <c r="AR10" s="234"/>
      <c r="AS10" s="34">
        <v>1</v>
      </c>
      <c r="AT10" s="39">
        <v>1</v>
      </c>
      <c r="AU10" s="234"/>
      <c r="AV10" s="318">
        <v>1</v>
      </c>
      <c r="AW10" s="320">
        <v>1</v>
      </c>
      <c r="AX10" s="332"/>
      <c r="AY10" s="318">
        <v>1</v>
      </c>
      <c r="AZ10" s="320">
        <v>1</v>
      </c>
      <c r="BA10" s="332"/>
    </row>
    <row r="11" spans="1:53" s="229" customFormat="1" ht="14.25">
      <c r="A11" s="38" t="s">
        <v>499</v>
      </c>
      <c r="B11" s="27" t="s">
        <v>510</v>
      </c>
      <c r="C11" s="39">
        <v>1.4</v>
      </c>
      <c r="D11" s="39">
        <v>1.4</v>
      </c>
      <c r="E11" s="234"/>
      <c r="F11" s="27">
        <v>1.4</v>
      </c>
      <c r="G11" s="39">
        <v>1.4</v>
      </c>
      <c r="H11" s="234"/>
      <c r="I11" s="246">
        <v>1.4</v>
      </c>
      <c r="J11" s="39">
        <v>1.4</v>
      </c>
      <c r="K11" s="245"/>
      <c r="L11" s="27">
        <v>1.4</v>
      </c>
      <c r="M11" s="39">
        <v>1.4</v>
      </c>
      <c r="N11" s="234"/>
      <c r="O11" s="27">
        <v>1.4</v>
      </c>
      <c r="P11" s="39">
        <v>1.4</v>
      </c>
      <c r="Q11" s="234"/>
      <c r="R11" s="27">
        <v>1.4</v>
      </c>
      <c r="S11" s="39">
        <v>1.4</v>
      </c>
      <c r="T11" s="234"/>
      <c r="U11" s="27">
        <v>1.4</v>
      </c>
      <c r="V11" s="39">
        <v>1.4</v>
      </c>
      <c r="W11" s="234"/>
      <c r="X11" s="27">
        <v>1.4</v>
      </c>
      <c r="Y11" s="39">
        <v>1.4</v>
      </c>
      <c r="Z11" s="332"/>
      <c r="AA11" s="39"/>
      <c r="AB11" s="39">
        <v>1.4</v>
      </c>
      <c r="AC11" s="234"/>
      <c r="AD11" s="240"/>
      <c r="AE11" s="320">
        <v>1.4</v>
      </c>
      <c r="AF11" s="346"/>
      <c r="AG11" s="354"/>
      <c r="AH11" s="320">
        <v>1.4</v>
      </c>
      <c r="AI11" s="346"/>
      <c r="AJ11" s="354"/>
      <c r="AK11" s="320">
        <v>1.4</v>
      </c>
      <c r="AL11" s="346"/>
      <c r="AM11" s="354"/>
      <c r="AN11" s="320">
        <v>1.4</v>
      </c>
      <c r="AO11" s="346"/>
      <c r="AP11" s="27">
        <v>1.4</v>
      </c>
      <c r="AQ11" s="39">
        <v>1.4</v>
      </c>
      <c r="AR11" s="234"/>
      <c r="AS11" s="27">
        <v>1.4</v>
      </c>
      <c r="AT11" s="39">
        <v>1.4</v>
      </c>
      <c r="AU11" s="234"/>
      <c r="AV11" s="317">
        <v>1.4</v>
      </c>
      <c r="AW11" s="320">
        <v>1.4</v>
      </c>
      <c r="AX11" s="332"/>
      <c r="AY11" s="317">
        <v>1.4</v>
      </c>
      <c r="AZ11" s="320">
        <v>1.4</v>
      </c>
      <c r="BA11" s="332"/>
    </row>
    <row r="12" spans="1:53" s="229" customFormat="1" ht="14.25">
      <c r="A12" s="38" t="s">
        <v>504</v>
      </c>
      <c r="B12" s="27" t="s">
        <v>510</v>
      </c>
      <c r="C12" s="228">
        <f>C11/C10</f>
        <v>0.7</v>
      </c>
      <c r="D12" s="228">
        <f>D11/D10</f>
        <v>0.7</v>
      </c>
      <c r="E12" s="245"/>
      <c r="F12" s="246">
        <f>F11/F10</f>
        <v>0.7</v>
      </c>
      <c r="G12" s="228">
        <f>G11/G10</f>
        <v>0.7</v>
      </c>
      <c r="H12" s="245"/>
      <c r="I12" s="246">
        <f>I11/I10</f>
        <v>1.4</v>
      </c>
      <c r="J12" s="228">
        <f>J11/J10</f>
        <v>1.4</v>
      </c>
      <c r="K12" s="245"/>
      <c r="L12" s="246">
        <f>L11/L10</f>
        <v>1.4</v>
      </c>
      <c r="M12" s="228">
        <f>M11/M10</f>
        <v>1.4</v>
      </c>
      <c r="N12" s="245"/>
      <c r="O12" s="246">
        <f>O11/O10</f>
        <v>1.4</v>
      </c>
      <c r="P12" s="228">
        <f>P11/P10</f>
        <v>1.4</v>
      </c>
      <c r="Q12" s="245"/>
      <c r="R12" s="246">
        <f>R11/R10</f>
        <v>1.4</v>
      </c>
      <c r="S12" s="228">
        <f>S11/S10</f>
        <v>1.4</v>
      </c>
      <c r="T12" s="245"/>
      <c r="U12" s="246">
        <f>U11/U10</f>
        <v>1.4</v>
      </c>
      <c r="V12" s="228">
        <f>V11/V10</f>
        <v>1.4</v>
      </c>
      <c r="W12" s="245"/>
      <c r="X12" s="246">
        <f>X11/X10</f>
        <v>1.4</v>
      </c>
      <c r="Y12" s="228">
        <f>Y11/Y10</f>
        <v>1.4</v>
      </c>
      <c r="Z12" s="336"/>
      <c r="AA12" s="228"/>
      <c r="AB12" s="228">
        <f>AB11/AB10</f>
        <v>1.4</v>
      </c>
      <c r="AC12" s="245"/>
      <c r="AD12" s="240"/>
      <c r="AE12" s="330">
        <f>AE11/AE10</f>
        <v>1.4</v>
      </c>
      <c r="AF12" s="346"/>
      <c r="AG12" s="354"/>
      <c r="AH12" s="330">
        <f>AH11/AH10</f>
        <v>1.4</v>
      </c>
      <c r="AI12" s="346"/>
      <c r="AJ12" s="354"/>
      <c r="AK12" s="330">
        <f>AK11/AK10</f>
        <v>1.4</v>
      </c>
      <c r="AL12" s="346"/>
      <c r="AM12" s="354"/>
      <c r="AN12" s="330">
        <f>AN11/AN10</f>
        <v>1.4</v>
      </c>
      <c r="AO12" s="346"/>
      <c r="AP12" s="330">
        <f>AP11/AP10</f>
        <v>1.4</v>
      </c>
      <c r="AQ12" s="228">
        <f>AQ11/AQ10</f>
        <v>1.4</v>
      </c>
      <c r="AR12" s="245"/>
      <c r="AS12" s="246">
        <f>AS11/AS10</f>
        <v>1.4</v>
      </c>
      <c r="AT12" s="228">
        <f>AT11/AT10</f>
        <v>1.4</v>
      </c>
      <c r="AU12" s="245"/>
      <c r="AV12" s="337">
        <f>AV11/AV10</f>
        <v>1.4</v>
      </c>
      <c r="AW12" s="330">
        <f>AW11/AW10</f>
        <v>1.4</v>
      </c>
      <c r="AX12" s="336"/>
      <c r="AY12" s="337">
        <f>AY11/AY10</f>
        <v>1.4</v>
      </c>
      <c r="AZ12" s="330">
        <f>AZ11/AZ10</f>
        <v>1.4</v>
      </c>
      <c r="BA12" s="336"/>
    </row>
    <row r="13" spans="1:53" s="229" customFormat="1" ht="14.25">
      <c r="A13" s="40"/>
      <c r="B13" s="27"/>
      <c r="C13" s="41"/>
      <c r="D13" s="41"/>
      <c r="E13" s="234"/>
      <c r="F13" s="41"/>
      <c r="G13" s="41"/>
      <c r="H13" s="234"/>
      <c r="I13" s="247"/>
      <c r="J13" s="42"/>
      <c r="K13" s="248"/>
      <c r="L13" s="41"/>
      <c r="M13" s="41"/>
      <c r="N13" s="234"/>
      <c r="O13" s="41"/>
      <c r="P13" s="41"/>
      <c r="Q13" s="234"/>
      <c r="R13" s="41"/>
      <c r="S13" s="41"/>
      <c r="T13" s="234"/>
      <c r="U13" s="41"/>
      <c r="V13" s="41"/>
      <c r="W13" s="234"/>
      <c r="X13" s="41"/>
      <c r="Y13" s="41"/>
      <c r="Z13" s="332"/>
      <c r="AA13" s="41"/>
      <c r="AB13" s="41"/>
      <c r="AC13" s="234"/>
      <c r="AD13" s="240"/>
      <c r="AE13" s="240"/>
      <c r="AF13" s="346"/>
      <c r="AG13" s="354"/>
      <c r="AH13" s="240"/>
      <c r="AI13" s="346"/>
      <c r="AJ13" s="354"/>
      <c r="AK13" s="240"/>
      <c r="AL13" s="346"/>
      <c r="AM13" s="354"/>
      <c r="AN13" s="240"/>
      <c r="AO13" s="346"/>
      <c r="AP13" s="41"/>
      <c r="AQ13" s="41"/>
      <c r="AR13" s="234"/>
      <c r="AS13" s="41"/>
      <c r="AT13" s="41"/>
      <c r="AU13" s="234"/>
      <c r="AV13" s="321"/>
      <c r="AW13" s="321"/>
      <c r="AX13" s="332"/>
      <c r="AY13" s="321"/>
      <c r="AZ13" s="321"/>
      <c r="BA13" s="332"/>
    </row>
    <row r="14" spans="1:53" s="229" customFormat="1" ht="15.75" thickBot="1">
      <c r="A14" s="180" t="s">
        <v>552</v>
      </c>
      <c r="B14" s="181"/>
      <c r="C14" s="182"/>
      <c r="D14" s="182"/>
      <c r="E14" s="249"/>
      <c r="F14" s="182"/>
      <c r="G14" s="182"/>
      <c r="H14" s="249"/>
      <c r="I14" s="250"/>
      <c r="J14" s="182"/>
      <c r="K14" s="249"/>
      <c r="L14" s="182"/>
      <c r="M14" s="182"/>
      <c r="N14" s="249"/>
      <c r="O14" s="182"/>
      <c r="P14" s="182"/>
      <c r="Q14" s="249"/>
      <c r="R14" s="182"/>
      <c r="S14" s="182"/>
      <c r="T14" s="249"/>
      <c r="U14" s="182"/>
      <c r="V14" s="182"/>
      <c r="W14" s="249"/>
      <c r="X14" s="182"/>
      <c r="Y14" s="182"/>
      <c r="Z14" s="249"/>
      <c r="AA14" s="182"/>
      <c r="AB14" s="182"/>
      <c r="AC14" s="249"/>
      <c r="AD14" s="182"/>
      <c r="AE14" s="182"/>
      <c r="AF14" s="249"/>
      <c r="AG14" s="250"/>
      <c r="AH14" s="182"/>
      <c r="AI14" s="249"/>
      <c r="AJ14" s="250"/>
      <c r="AK14" s="182"/>
      <c r="AL14" s="249"/>
      <c r="AM14" s="250"/>
      <c r="AN14" s="182"/>
      <c r="AO14" s="249"/>
      <c r="AP14" s="182"/>
      <c r="AQ14" s="182"/>
      <c r="AR14" s="249"/>
      <c r="AS14" s="182"/>
      <c r="AT14" s="182"/>
      <c r="AU14" s="249"/>
      <c r="AV14" s="182"/>
      <c r="AW14" s="182"/>
      <c r="AX14" s="249"/>
      <c r="AY14" s="182"/>
      <c r="AZ14" s="182"/>
      <c r="BA14" s="249"/>
    </row>
    <row r="15" spans="1:53" s="229" customFormat="1" ht="14.25">
      <c r="A15" s="38" t="s">
        <v>553</v>
      </c>
      <c r="B15" s="27" t="s">
        <v>406</v>
      </c>
      <c r="C15" s="34"/>
      <c r="D15" s="34">
        <v>35</v>
      </c>
      <c r="E15" s="234"/>
      <c r="F15" s="34"/>
      <c r="G15" s="34">
        <v>70</v>
      </c>
      <c r="H15" s="234"/>
      <c r="I15" s="235"/>
      <c r="J15" s="39">
        <v>70</v>
      </c>
      <c r="K15" s="245"/>
      <c r="L15" s="34"/>
      <c r="M15" s="34">
        <v>70</v>
      </c>
      <c r="N15" s="234"/>
      <c r="O15" s="34"/>
      <c r="P15" s="34">
        <v>70</v>
      </c>
      <c r="Q15" s="234"/>
      <c r="R15" s="34"/>
      <c r="S15" s="34">
        <v>70</v>
      </c>
      <c r="T15" s="234"/>
      <c r="U15" s="34"/>
      <c r="V15" s="34">
        <v>70</v>
      </c>
      <c r="W15" s="234"/>
      <c r="X15" s="34"/>
      <c r="Y15" s="34">
        <v>70</v>
      </c>
      <c r="Z15" s="332"/>
      <c r="AA15" s="34"/>
      <c r="AB15" s="34">
        <v>70</v>
      </c>
      <c r="AC15" s="234"/>
      <c r="AD15" s="240"/>
      <c r="AE15" s="320">
        <v>70</v>
      </c>
      <c r="AF15" s="346"/>
      <c r="AG15" s="354"/>
      <c r="AH15" s="320">
        <v>70</v>
      </c>
      <c r="AI15" s="346"/>
      <c r="AJ15" s="354"/>
      <c r="AK15" s="320">
        <v>70</v>
      </c>
      <c r="AL15" s="346"/>
      <c r="AM15" s="354"/>
      <c r="AN15" s="320">
        <v>70</v>
      </c>
      <c r="AO15" s="346"/>
      <c r="AP15" s="34"/>
      <c r="AQ15" s="34">
        <v>70</v>
      </c>
      <c r="AR15" s="234"/>
      <c r="AS15" s="34"/>
      <c r="AT15" s="34">
        <v>70</v>
      </c>
      <c r="AU15" s="234"/>
      <c r="AV15" s="318"/>
      <c r="AW15" s="318">
        <v>70</v>
      </c>
      <c r="AX15" s="332"/>
      <c r="AY15" s="318"/>
      <c r="AZ15" s="318">
        <v>70</v>
      </c>
      <c r="BA15" s="332"/>
    </row>
    <row r="16" spans="1:53" s="229" customFormat="1" ht="14.25">
      <c r="A16" s="38" t="s">
        <v>554</v>
      </c>
      <c r="B16" s="43" t="s">
        <v>555</v>
      </c>
      <c r="C16" s="41"/>
      <c r="D16" s="41">
        <v>24.02</v>
      </c>
      <c r="E16" s="234"/>
      <c r="F16" s="41"/>
      <c r="G16" s="41">
        <v>40.22</v>
      </c>
      <c r="H16" s="234"/>
      <c r="I16" s="247"/>
      <c r="J16" s="42">
        <v>40.22</v>
      </c>
      <c r="K16" s="248"/>
      <c r="L16" s="41"/>
      <c r="M16" s="41">
        <v>40.22</v>
      </c>
      <c r="N16" s="234"/>
      <c r="O16" s="41"/>
      <c r="P16" s="41">
        <v>40.22</v>
      </c>
      <c r="Q16" s="234"/>
      <c r="R16" s="41"/>
      <c r="S16" s="41">
        <v>40.22</v>
      </c>
      <c r="T16" s="234"/>
      <c r="U16" s="41"/>
      <c r="V16" s="41">
        <v>40.22</v>
      </c>
      <c r="W16" s="234"/>
      <c r="X16" s="41"/>
      <c r="Y16" s="41">
        <v>40.22</v>
      </c>
      <c r="Z16" s="332"/>
      <c r="AA16" s="41"/>
      <c r="AB16" s="41">
        <v>40.22</v>
      </c>
      <c r="AC16" s="234"/>
      <c r="AD16" s="240"/>
      <c r="AE16" s="42">
        <v>40.22</v>
      </c>
      <c r="AF16" s="346"/>
      <c r="AG16" s="354"/>
      <c r="AH16" s="42">
        <v>40.22</v>
      </c>
      <c r="AI16" s="346"/>
      <c r="AJ16" s="354"/>
      <c r="AK16" s="42">
        <v>40.22</v>
      </c>
      <c r="AL16" s="346"/>
      <c r="AM16" s="354"/>
      <c r="AN16" s="42">
        <v>40.22</v>
      </c>
      <c r="AO16" s="346"/>
      <c r="AP16" s="41"/>
      <c r="AQ16" s="41">
        <v>40.22</v>
      </c>
      <c r="AR16" s="234"/>
      <c r="AS16" s="41"/>
      <c r="AT16" s="41">
        <v>40.22</v>
      </c>
      <c r="AU16" s="234"/>
      <c r="AV16" s="321"/>
      <c r="AW16" s="321">
        <v>40.22</v>
      </c>
      <c r="AX16" s="332"/>
      <c r="AY16" s="321"/>
      <c r="AZ16" s="321">
        <v>40.22</v>
      </c>
      <c r="BA16" s="332"/>
    </row>
    <row r="17" spans="1:53" s="229" customFormat="1" ht="15" customHeight="1">
      <c r="A17" s="38" t="s">
        <v>556</v>
      </c>
      <c r="B17" s="43" t="s">
        <v>404</v>
      </c>
      <c r="C17" s="41"/>
      <c r="D17" s="41">
        <v>1</v>
      </c>
      <c r="E17" s="234"/>
      <c r="F17" s="41"/>
      <c r="G17" s="41">
        <v>1</v>
      </c>
      <c r="H17" s="234"/>
      <c r="I17" s="247"/>
      <c r="J17" s="42">
        <v>6.3</v>
      </c>
      <c r="K17" s="248"/>
      <c r="L17" s="41"/>
      <c r="M17" s="41">
        <v>1</v>
      </c>
      <c r="N17" s="234"/>
      <c r="O17" s="41"/>
      <c r="P17" s="41">
        <v>2</v>
      </c>
      <c r="Q17" s="234"/>
      <c r="R17" s="41"/>
      <c r="S17" s="41">
        <v>4</v>
      </c>
      <c r="T17" s="234"/>
      <c r="U17" s="41"/>
      <c r="V17" s="41">
        <v>7</v>
      </c>
      <c r="W17" s="234"/>
      <c r="X17" s="41"/>
      <c r="Y17" s="41">
        <v>10</v>
      </c>
      <c r="Z17" s="332"/>
      <c r="AA17" s="41"/>
      <c r="AB17" s="251">
        <f>AB18*AB16/1000</f>
        <v>4.702289124</v>
      </c>
      <c r="AC17" s="234"/>
      <c r="AD17" s="240"/>
      <c r="AE17" s="349">
        <f>AE18*AE16/1000</f>
        <v>6.67652E-3</v>
      </c>
      <c r="AF17" s="346"/>
      <c r="AG17" s="354"/>
      <c r="AH17" s="349">
        <f>AH18*AH16/1000</f>
        <v>1.5190571139999999E-2</v>
      </c>
      <c r="AI17" s="346"/>
      <c r="AJ17" s="354"/>
      <c r="AK17" s="349">
        <f>AK18*AK16/1000</f>
        <v>1.2180626999999999E-2</v>
      </c>
      <c r="AL17" s="346"/>
      <c r="AM17" s="354"/>
      <c r="AN17" s="349">
        <f>AN18*AN16/1000</f>
        <v>6.67652E-3</v>
      </c>
      <c r="AO17" s="346"/>
      <c r="AP17" s="41"/>
      <c r="AQ17" s="41">
        <v>4</v>
      </c>
      <c r="AR17" s="234"/>
      <c r="AS17" s="41"/>
      <c r="AT17" s="41">
        <v>7</v>
      </c>
      <c r="AU17" s="234"/>
      <c r="AV17" s="321"/>
      <c r="AW17" s="321">
        <v>2</v>
      </c>
      <c r="AX17" s="332"/>
      <c r="AY17" s="321"/>
      <c r="AZ17" s="321">
        <v>10</v>
      </c>
      <c r="BA17" s="332"/>
    </row>
    <row r="18" spans="1:53" s="229" customFormat="1" ht="15" customHeight="1">
      <c r="A18" s="38" t="s">
        <v>557</v>
      </c>
      <c r="B18" s="43" t="s">
        <v>410</v>
      </c>
      <c r="C18" s="252"/>
      <c r="D18" s="252">
        <f>D17/D16*1000</f>
        <v>41.631973355537056</v>
      </c>
      <c r="E18" s="234"/>
      <c r="F18" s="252"/>
      <c r="G18" s="252">
        <f>G17/G16*1000</f>
        <v>24.863252113376429</v>
      </c>
      <c r="H18" s="234"/>
      <c r="I18" s="253"/>
      <c r="J18" s="254">
        <f>J17/J16*1000</f>
        <v>156.63848831427151</v>
      </c>
      <c r="K18" s="248"/>
      <c r="L18" s="252"/>
      <c r="M18" s="252">
        <f>M17/M16*1000</f>
        <v>24.863252113376429</v>
      </c>
      <c r="N18" s="234"/>
      <c r="O18" s="252"/>
      <c r="P18" s="252">
        <f>P17/P16*1000</f>
        <v>49.726504226752859</v>
      </c>
      <c r="Q18" s="234"/>
      <c r="R18" s="252"/>
      <c r="S18" s="252">
        <f>S17/S16*1000</f>
        <v>99.453008453505717</v>
      </c>
      <c r="T18" s="234"/>
      <c r="U18" s="252"/>
      <c r="V18" s="252">
        <f>V17/V16*1000</f>
        <v>174.042764793635</v>
      </c>
      <c r="W18" s="234"/>
      <c r="X18" s="252"/>
      <c r="Y18" s="252">
        <f>Y17/Y16*1000</f>
        <v>248.6325211337643</v>
      </c>
      <c r="Z18" s="332"/>
      <c r="AA18" s="252"/>
      <c r="AB18" s="252">
        <v>116.91419999999999</v>
      </c>
      <c r="AC18" s="234"/>
      <c r="AD18" s="240"/>
      <c r="AE18" s="46">
        <v>0.16600000000000001</v>
      </c>
      <c r="AF18" s="346"/>
      <c r="AG18" s="354"/>
      <c r="AH18" s="254">
        <f>AH33</f>
        <v>0.37768699999999999</v>
      </c>
      <c r="AI18" s="346"/>
      <c r="AJ18" s="354"/>
      <c r="AK18" s="254">
        <f>AK33</f>
        <v>0.30285000000000001</v>
      </c>
      <c r="AL18" s="346"/>
      <c r="AM18" s="354"/>
      <c r="AN18" s="46">
        <v>0.16600000000000001</v>
      </c>
      <c r="AO18" s="346"/>
      <c r="AP18" s="252"/>
      <c r="AQ18" s="252">
        <f>AQ17/AQ16*1000</f>
        <v>99.453008453505717</v>
      </c>
      <c r="AR18" s="234"/>
      <c r="AS18" s="252"/>
      <c r="AT18" s="252">
        <f>AT17/AT16*1000</f>
        <v>174.042764793635</v>
      </c>
      <c r="AU18" s="234"/>
      <c r="AV18" s="338"/>
      <c r="AW18" s="338">
        <f>AW17/AW16*1000</f>
        <v>49.726504226752859</v>
      </c>
      <c r="AX18" s="332"/>
      <c r="AY18" s="338"/>
      <c r="AZ18" s="338">
        <f>AZ17/AZ16*1000</f>
        <v>248.6325211337643</v>
      </c>
      <c r="BA18" s="332"/>
    </row>
    <row r="19" spans="1:53" s="229" customFormat="1" ht="15" customHeight="1">
      <c r="A19" s="38" t="s">
        <v>558</v>
      </c>
      <c r="B19" s="27" t="s">
        <v>408</v>
      </c>
      <c r="C19" s="41"/>
      <c r="D19" s="41">
        <v>300</v>
      </c>
      <c r="E19" s="234"/>
      <c r="F19" s="41"/>
      <c r="G19" s="41">
        <v>240</v>
      </c>
      <c r="H19" s="234"/>
      <c r="I19" s="247"/>
      <c r="J19" s="42">
        <v>550</v>
      </c>
      <c r="K19" s="248"/>
      <c r="L19" s="41"/>
      <c r="M19" s="41">
        <v>247</v>
      </c>
      <c r="N19" s="234"/>
      <c r="O19" s="41"/>
      <c r="P19" s="41">
        <f>P25</f>
        <v>347</v>
      </c>
      <c r="Q19" s="234"/>
      <c r="R19" s="41"/>
      <c r="S19" s="41">
        <f>S25</f>
        <v>493</v>
      </c>
      <c r="T19" s="234"/>
      <c r="U19" s="41"/>
      <c r="V19" s="41">
        <f>V25</f>
        <v>600</v>
      </c>
      <c r="W19" s="234"/>
      <c r="X19" s="41"/>
      <c r="Y19" s="41">
        <f>Y25</f>
        <v>600</v>
      </c>
      <c r="Z19" s="332"/>
      <c r="AA19" s="41"/>
      <c r="AB19" s="41">
        <v>429.1</v>
      </c>
      <c r="AC19" s="234"/>
      <c r="AD19" s="240"/>
      <c r="AE19" s="350">
        <f>8.636957*2</f>
        <v>17.273914000000001</v>
      </c>
      <c r="AF19" s="346"/>
      <c r="AG19" s="354"/>
      <c r="AH19" s="42">
        <f>14.8323*2</f>
        <v>29.6646</v>
      </c>
      <c r="AI19" s="346"/>
      <c r="AJ19" s="354"/>
      <c r="AK19" s="42">
        <f>6.3694*2</f>
        <v>12.738799999999999</v>
      </c>
      <c r="AL19" s="346"/>
      <c r="AM19" s="354"/>
      <c r="AN19" s="350">
        <f>5.23026*2</f>
        <v>10.460520000000001</v>
      </c>
      <c r="AO19" s="346"/>
      <c r="AP19" s="41"/>
      <c r="AQ19" s="41">
        <f>AQ25</f>
        <v>493</v>
      </c>
      <c r="AR19" s="234"/>
      <c r="AS19" s="41"/>
      <c r="AT19" s="41">
        <f>AT25</f>
        <v>600</v>
      </c>
      <c r="AU19" s="234"/>
      <c r="AV19" s="321"/>
      <c r="AW19" s="321">
        <f>AW25</f>
        <v>347</v>
      </c>
      <c r="AX19" s="332"/>
      <c r="AY19" s="321"/>
      <c r="AZ19" s="321">
        <f>AZ25</f>
        <v>600</v>
      </c>
      <c r="BA19" s="332"/>
    </row>
    <row r="20" spans="1:53" s="229" customFormat="1" ht="15" customHeight="1">
      <c r="A20" s="38" t="s">
        <v>559</v>
      </c>
      <c r="B20" s="27" t="s">
        <v>378</v>
      </c>
      <c r="C20" s="41"/>
      <c r="D20" s="41"/>
      <c r="E20" s="234"/>
      <c r="F20" s="41"/>
      <c r="G20" s="41"/>
      <c r="H20" s="234"/>
      <c r="I20" s="247"/>
      <c r="J20" s="42"/>
      <c r="K20" s="248"/>
      <c r="L20" s="41"/>
      <c r="M20" s="41"/>
      <c r="N20" s="234"/>
      <c r="O20" s="41"/>
      <c r="P20" s="41"/>
      <c r="Q20" s="234"/>
      <c r="R20" s="41"/>
      <c r="S20" s="41"/>
      <c r="T20" s="234"/>
      <c r="U20" s="41"/>
      <c r="V20" s="41"/>
      <c r="W20" s="234"/>
      <c r="X20" s="41"/>
      <c r="Y20" s="41"/>
      <c r="Z20" s="332"/>
      <c r="AA20" s="41"/>
      <c r="AB20" s="41"/>
      <c r="AC20" s="234"/>
      <c r="AD20" s="240"/>
      <c r="AE20" s="42"/>
      <c r="AF20" s="346"/>
      <c r="AG20" s="354"/>
      <c r="AH20" s="42"/>
      <c r="AI20" s="346"/>
      <c r="AJ20" s="354"/>
      <c r="AK20" s="42"/>
      <c r="AL20" s="346"/>
      <c r="AM20" s="354"/>
      <c r="AN20" s="42"/>
      <c r="AO20" s="346"/>
      <c r="AP20" s="41"/>
      <c r="AQ20" s="41"/>
      <c r="AR20" s="234"/>
      <c r="AS20" s="41"/>
      <c r="AT20" s="41"/>
      <c r="AU20" s="234"/>
      <c r="AV20" s="321"/>
      <c r="AW20" s="321"/>
      <c r="AX20" s="332"/>
      <c r="AY20" s="321"/>
      <c r="AZ20" s="321"/>
      <c r="BA20" s="332"/>
    </row>
    <row r="21" spans="1:53" s="229" customFormat="1" ht="15" customHeight="1">
      <c r="A21" s="36"/>
      <c r="B21" s="27"/>
      <c r="C21" s="27"/>
      <c r="D21" s="34"/>
      <c r="E21" s="234"/>
      <c r="F21" s="27"/>
      <c r="G21" s="34"/>
      <c r="H21" s="234"/>
      <c r="I21" s="246"/>
      <c r="J21" s="39"/>
      <c r="K21" s="245"/>
      <c r="L21" s="27"/>
      <c r="M21" s="34"/>
      <c r="N21" s="234"/>
      <c r="O21" s="27"/>
      <c r="P21" s="34"/>
      <c r="Q21" s="234"/>
      <c r="R21" s="27"/>
      <c r="S21" s="34"/>
      <c r="T21" s="234"/>
      <c r="U21" s="27"/>
      <c r="V21" s="34"/>
      <c r="W21" s="234"/>
      <c r="X21" s="27"/>
      <c r="Y21" s="34"/>
      <c r="Z21" s="332"/>
      <c r="AA21" s="27"/>
      <c r="AB21" s="34"/>
      <c r="AC21" s="234"/>
      <c r="AD21" s="240"/>
      <c r="AE21" s="320"/>
      <c r="AF21" s="346"/>
      <c r="AG21" s="354"/>
      <c r="AH21" s="320"/>
      <c r="AI21" s="346"/>
      <c r="AJ21" s="354"/>
      <c r="AK21" s="320"/>
      <c r="AL21" s="346"/>
      <c r="AM21" s="354"/>
      <c r="AN21" s="320"/>
      <c r="AO21" s="346"/>
      <c r="AP21" s="27"/>
      <c r="AQ21" s="34"/>
      <c r="AR21" s="234"/>
      <c r="AS21" s="27"/>
      <c r="AT21" s="34"/>
      <c r="AU21" s="234"/>
      <c r="AV21" s="317"/>
      <c r="AW21" s="318"/>
      <c r="AX21" s="332"/>
      <c r="AY21" s="317"/>
      <c r="AZ21" s="318"/>
      <c r="BA21" s="332"/>
    </row>
    <row r="22" spans="1:53" s="229" customFormat="1" ht="15" customHeight="1" thickBot="1">
      <c r="A22" s="180" t="s">
        <v>560</v>
      </c>
      <c r="B22" s="183"/>
      <c r="C22" s="181"/>
      <c r="D22" s="181"/>
      <c r="E22" s="255"/>
      <c r="F22" s="181"/>
      <c r="G22" s="181"/>
      <c r="H22" s="255"/>
      <c r="I22" s="256"/>
      <c r="J22" s="181"/>
      <c r="K22" s="255"/>
      <c r="L22" s="181"/>
      <c r="M22" s="181"/>
      <c r="N22" s="255"/>
      <c r="O22" s="181"/>
      <c r="P22" s="181"/>
      <c r="Q22" s="255"/>
      <c r="R22" s="181"/>
      <c r="S22" s="181"/>
      <c r="T22" s="255"/>
      <c r="U22" s="181"/>
      <c r="V22" s="181"/>
      <c r="W22" s="255"/>
      <c r="X22" s="181"/>
      <c r="Y22" s="181"/>
      <c r="Z22" s="255"/>
      <c r="AA22" s="181"/>
      <c r="AB22" s="181"/>
      <c r="AC22" s="255"/>
      <c r="AD22" s="181"/>
      <c r="AE22" s="181"/>
      <c r="AF22" s="255"/>
      <c r="AG22" s="256"/>
      <c r="AH22" s="181"/>
      <c r="AI22" s="255"/>
      <c r="AJ22" s="256"/>
      <c r="AK22" s="181"/>
      <c r="AL22" s="255"/>
      <c r="AM22" s="256"/>
      <c r="AN22" s="181"/>
      <c r="AO22" s="255"/>
      <c r="AP22" s="181"/>
      <c r="AQ22" s="181"/>
      <c r="AR22" s="255"/>
      <c r="AS22" s="181"/>
      <c r="AT22" s="181"/>
      <c r="AU22" s="255"/>
      <c r="AV22" s="181"/>
      <c r="AW22" s="181"/>
      <c r="AX22" s="255"/>
      <c r="AY22" s="181"/>
      <c r="AZ22" s="181"/>
      <c r="BA22" s="255"/>
    </row>
    <row r="23" spans="1:53" s="229" customFormat="1" ht="15" customHeight="1">
      <c r="A23" s="44" t="s">
        <v>561</v>
      </c>
      <c r="B23" s="39"/>
      <c r="C23" s="39"/>
      <c r="D23" s="39"/>
      <c r="E23" s="257"/>
      <c r="F23" s="39"/>
      <c r="G23" s="39"/>
      <c r="H23" s="257"/>
      <c r="I23" s="235"/>
      <c r="J23" s="39"/>
      <c r="K23" s="258"/>
      <c r="L23" s="39"/>
      <c r="M23" s="39"/>
      <c r="N23" s="257"/>
      <c r="O23" s="39"/>
      <c r="P23" s="39"/>
      <c r="Q23" s="257"/>
      <c r="R23" s="39"/>
      <c r="S23" s="39"/>
      <c r="T23" s="257"/>
      <c r="U23" s="39"/>
      <c r="V23" s="39"/>
      <c r="W23" s="257"/>
      <c r="X23" s="39"/>
      <c r="Y23" s="39"/>
      <c r="Z23" s="339"/>
      <c r="AA23" s="39"/>
      <c r="AB23" s="39"/>
      <c r="AC23" s="257"/>
      <c r="AD23" s="240"/>
      <c r="AE23" s="320"/>
      <c r="AF23" s="346"/>
      <c r="AG23" s="354"/>
      <c r="AH23" s="320"/>
      <c r="AI23" s="346"/>
      <c r="AJ23" s="354"/>
      <c r="AK23" s="320"/>
      <c r="AL23" s="346"/>
      <c r="AM23" s="354"/>
      <c r="AN23" s="320"/>
      <c r="AO23" s="346"/>
      <c r="AP23" s="39"/>
      <c r="AQ23" s="39"/>
      <c r="AR23" s="257"/>
      <c r="AS23" s="39"/>
      <c r="AT23" s="39"/>
      <c r="AU23" s="257"/>
      <c r="AV23" s="320"/>
      <c r="AW23" s="320"/>
      <c r="AX23" s="339"/>
      <c r="AY23" s="320"/>
      <c r="AZ23" s="320"/>
      <c r="BA23" s="339"/>
    </row>
    <row r="24" spans="1:53" s="229" customFormat="1" ht="15" customHeight="1">
      <c r="A24" s="38" t="s">
        <v>407</v>
      </c>
      <c r="B24" s="43" t="s">
        <v>408</v>
      </c>
      <c r="C24" s="34"/>
      <c r="D24" s="34">
        <v>800</v>
      </c>
      <c r="E24" s="234"/>
      <c r="F24" s="34"/>
      <c r="G24" s="34">
        <v>834.55</v>
      </c>
      <c r="H24" s="234"/>
      <c r="I24" s="235"/>
      <c r="J24" s="39">
        <v>993.06</v>
      </c>
      <c r="K24" s="234" t="s">
        <v>154</v>
      </c>
      <c r="L24" s="34"/>
      <c r="M24" s="34">
        <v>800</v>
      </c>
      <c r="N24" s="234"/>
      <c r="O24" s="34"/>
      <c r="P24" s="34">
        <v>800</v>
      </c>
      <c r="Q24" s="234"/>
      <c r="R24" s="34"/>
      <c r="S24" s="34">
        <v>800</v>
      </c>
      <c r="T24" s="234"/>
      <c r="U24" s="34"/>
      <c r="V24" s="34">
        <v>938</v>
      </c>
      <c r="W24" s="234"/>
      <c r="X24" s="34"/>
      <c r="Y24" s="34">
        <v>1298</v>
      </c>
      <c r="Z24" s="332"/>
      <c r="AA24" s="34"/>
      <c r="AB24" s="34">
        <v>1257</v>
      </c>
      <c r="AC24" s="234"/>
      <c r="AD24" s="240"/>
      <c r="AE24" s="259">
        <v>4937.0923000000003</v>
      </c>
      <c r="AF24" s="346"/>
      <c r="AG24" s="354"/>
      <c r="AH24" s="259">
        <v>4479.1400000000003</v>
      </c>
      <c r="AI24" s="346"/>
      <c r="AJ24" s="354"/>
      <c r="AK24" s="259">
        <v>5524</v>
      </c>
      <c r="AL24" s="346"/>
      <c r="AM24" s="354"/>
      <c r="AN24" s="259">
        <v>5538.13</v>
      </c>
      <c r="AO24" s="346"/>
      <c r="AP24" s="34"/>
      <c r="AQ24" s="34">
        <v>800</v>
      </c>
      <c r="AR24" s="234"/>
      <c r="AS24" s="34"/>
      <c r="AT24" s="34">
        <v>938</v>
      </c>
      <c r="AU24" s="234"/>
      <c r="AV24" s="318"/>
      <c r="AW24" s="318">
        <v>800</v>
      </c>
      <c r="AX24" s="332"/>
      <c r="AY24" s="318"/>
      <c r="AZ24" s="318">
        <v>1298</v>
      </c>
      <c r="BA24" s="332"/>
    </row>
    <row r="25" spans="1:53" s="229" customFormat="1" ht="15" customHeight="1">
      <c r="A25" s="38" t="s">
        <v>562</v>
      </c>
      <c r="B25" s="43" t="s">
        <v>408</v>
      </c>
      <c r="C25" s="34"/>
      <c r="D25" s="34">
        <v>300</v>
      </c>
      <c r="E25" s="234"/>
      <c r="F25" s="34"/>
      <c r="G25" s="34">
        <v>240</v>
      </c>
      <c r="H25" s="234"/>
      <c r="I25" s="235"/>
      <c r="J25" s="39">
        <v>550</v>
      </c>
      <c r="K25" s="234">
        <f>J24/J25</f>
        <v>1.8055636363636363</v>
      </c>
      <c r="L25" s="34"/>
      <c r="M25" s="34">
        <v>247</v>
      </c>
      <c r="N25" s="234"/>
      <c r="O25" s="34"/>
      <c r="P25" s="34">
        <v>347</v>
      </c>
      <c r="Q25" s="234"/>
      <c r="R25" s="34"/>
      <c r="S25" s="34">
        <v>493</v>
      </c>
      <c r="T25" s="234"/>
      <c r="U25" s="34"/>
      <c r="V25" s="34">
        <v>600</v>
      </c>
      <c r="W25" s="234"/>
      <c r="X25" s="34"/>
      <c r="Y25" s="34">
        <v>600</v>
      </c>
      <c r="Z25" s="332"/>
      <c r="AA25" s="34"/>
      <c r="AB25" s="34">
        <f>AB19</f>
        <v>429.1</v>
      </c>
      <c r="AC25" s="234"/>
      <c r="AD25" s="240"/>
      <c r="AE25" s="260">
        <f>AE19</f>
        <v>17.273914000000001</v>
      </c>
      <c r="AF25" s="346"/>
      <c r="AG25" s="354"/>
      <c r="AH25" s="260">
        <f>AH19</f>
        <v>29.6646</v>
      </c>
      <c r="AI25" s="346"/>
      <c r="AJ25" s="354"/>
      <c r="AK25" s="260">
        <f>AK19</f>
        <v>12.738799999999999</v>
      </c>
      <c r="AL25" s="346"/>
      <c r="AM25" s="354"/>
      <c r="AN25" s="260">
        <f>AN19</f>
        <v>10.460520000000001</v>
      </c>
      <c r="AO25" s="346"/>
      <c r="AP25" s="34"/>
      <c r="AQ25" s="34">
        <v>493</v>
      </c>
      <c r="AR25" s="234"/>
      <c r="AS25" s="34"/>
      <c r="AT25" s="34">
        <v>600</v>
      </c>
      <c r="AU25" s="234"/>
      <c r="AV25" s="318"/>
      <c r="AW25" s="318">
        <v>347</v>
      </c>
      <c r="AX25" s="332"/>
      <c r="AY25" s="318"/>
      <c r="AZ25" s="318">
        <v>600</v>
      </c>
      <c r="BA25" s="332"/>
    </row>
    <row r="26" spans="1:53" s="229" customFormat="1" ht="15" customHeight="1">
      <c r="A26" s="38" t="s">
        <v>409</v>
      </c>
      <c r="B26" s="43" t="s">
        <v>408</v>
      </c>
      <c r="C26" s="34"/>
      <c r="D26" s="34">
        <v>3.25</v>
      </c>
      <c r="E26" s="234"/>
      <c r="F26" s="34"/>
      <c r="G26" s="34">
        <v>3.25</v>
      </c>
      <c r="H26" s="234"/>
      <c r="I26" s="235"/>
      <c r="J26" s="39">
        <v>5</v>
      </c>
      <c r="K26" s="261"/>
      <c r="L26" s="34"/>
      <c r="M26" s="34">
        <v>3.25</v>
      </c>
      <c r="N26" s="234"/>
      <c r="O26" s="34"/>
      <c r="P26" s="34">
        <v>5</v>
      </c>
      <c r="Q26" s="234"/>
      <c r="R26" s="34"/>
      <c r="S26" s="34">
        <v>5</v>
      </c>
      <c r="T26" s="234"/>
      <c r="U26" s="34"/>
      <c r="V26" s="34">
        <v>5</v>
      </c>
      <c r="W26" s="234"/>
      <c r="X26" s="34"/>
      <c r="Y26" s="34">
        <v>5</v>
      </c>
      <c r="Z26" s="332"/>
      <c r="AA26" s="34"/>
      <c r="AB26" s="34">
        <v>5.4</v>
      </c>
      <c r="AC26" s="234"/>
      <c r="AD26" s="240"/>
      <c r="AE26" s="240">
        <f>(AE25-AE29)/2</f>
        <v>5.1554070000000003</v>
      </c>
      <c r="AF26" s="346"/>
      <c r="AG26" s="354"/>
      <c r="AH26" s="240">
        <f>(AH25-AH29)/2</f>
        <v>9.6339000000000006</v>
      </c>
      <c r="AI26" s="346"/>
      <c r="AJ26" s="354"/>
      <c r="AK26" s="240">
        <f>(AK25-AK29)/2</f>
        <v>2.1921599999999994</v>
      </c>
      <c r="AL26" s="346"/>
      <c r="AM26" s="354"/>
      <c r="AN26" s="240">
        <f>(AN25-AN29)/2</f>
        <v>4.5692900000000005</v>
      </c>
      <c r="AO26" s="346"/>
      <c r="AP26" s="34"/>
      <c r="AQ26" s="34">
        <v>5</v>
      </c>
      <c r="AR26" s="234"/>
      <c r="AS26" s="34"/>
      <c r="AT26" s="34">
        <v>5</v>
      </c>
      <c r="AU26" s="234"/>
      <c r="AV26" s="318"/>
      <c r="AW26" s="318">
        <v>5</v>
      </c>
      <c r="AX26" s="332"/>
      <c r="AY26" s="318"/>
      <c r="AZ26" s="318">
        <v>5</v>
      </c>
      <c r="BA26" s="332"/>
    </row>
    <row r="27" spans="1:53" s="229" customFormat="1" ht="14.25">
      <c r="A27" s="44" t="s">
        <v>563</v>
      </c>
      <c r="B27" s="39"/>
      <c r="C27" s="39"/>
      <c r="D27" s="39"/>
      <c r="E27" s="257"/>
      <c r="F27" s="39"/>
      <c r="G27" s="39"/>
      <c r="H27" s="257"/>
      <c r="I27" s="235"/>
      <c r="J27" s="39"/>
      <c r="K27" s="258"/>
      <c r="L27" s="39"/>
      <c r="M27" s="39"/>
      <c r="N27" s="257"/>
      <c r="O27" s="39"/>
      <c r="P27" s="39"/>
      <c r="Q27" s="257"/>
      <c r="R27" s="39"/>
      <c r="S27" s="39"/>
      <c r="T27" s="257"/>
      <c r="U27" s="39"/>
      <c r="V27" s="39"/>
      <c r="W27" s="257"/>
      <c r="X27" s="39"/>
      <c r="Y27" s="39"/>
      <c r="Z27" s="339"/>
      <c r="AA27" s="39"/>
      <c r="AB27" s="39"/>
      <c r="AC27" s="257"/>
      <c r="AD27" s="240"/>
      <c r="AE27" s="320"/>
      <c r="AF27" s="346"/>
      <c r="AG27" s="354"/>
      <c r="AH27" s="320"/>
      <c r="AI27" s="346"/>
      <c r="AJ27" s="354"/>
      <c r="AK27" s="320"/>
      <c r="AL27" s="346"/>
      <c r="AM27" s="354"/>
      <c r="AN27" s="320"/>
      <c r="AO27" s="346"/>
      <c r="AP27" s="39"/>
      <c r="AQ27" s="39"/>
      <c r="AR27" s="257"/>
      <c r="AS27" s="39"/>
      <c r="AT27" s="39"/>
      <c r="AU27" s="257"/>
      <c r="AV27" s="320"/>
      <c r="AW27" s="320"/>
      <c r="AX27" s="339"/>
      <c r="AY27" s="320"/>
      <c r="AZ27" s="320"/>
      <c r="BA27" s="339"/>
    </row>
    <row r="28" spans="1:53" s="229" customFormat="1" ht="14.25">
      <c r="A28" s="38" t="s">
        <v>564</v>
      </c>
      <c r="B28" s="189" t="s">
        <v>604</v>
      </c>
      <c r="C28" s="235">
        <f>D28</f>
        <v>0.78008</v>
      </c>
      <c r="D28" s="39">
        <f>D24/1000-2*0.00996</f>
        <v>0.78008</v>
      </c>
      <c r="E28" s="262"/>
      <c r="F28" s="235">
        <f>G28</f>
        <v>0.81068999999999991</v>
      </c>
      <c r="G28" s="39">
        <f>G24/1000-2*0.01193</f>
        <v>0.81068999999999991</v>
      </c>
      <c r="H28" s="257"/>
      <c r="I28" s="235">
        <f>J28</f>
        <v>0.94525999999999999</v>
      </c>
      <c r="J28" s="39">
        <f>J24/1000-2*0.0239</f>
        <v>0.94525999999999999</v>
      </c>
      <c r="K28" s="257"/>
      <c r="L28" s="235">
        <f>M28</f>
        <v>0.77489400000000008</v>
      </c>
      <c r="M28" s="39">
        <f>M24/1000-2*0.012553</f>
        <v>0.77489400000000008</v>
      </c>
      <c r="N28" s="257"/>
      <c r="O28" s="235">
        <f>P28</f>
        <v>0.76757600000000004</v>
      </c>
      <c r="P28" s="39">
        <f>P24/1000-2*0.016212</f>
        <v>0.76757600000000004</v>
      </c>
      <c r="Q28" s="257"/>
      <c r="R28" s="235">
        <f>S28</f>
        <v>0.75640400000000008</v>
      </c>
      <c r="S28" s="39">
        <f>S24/1000-2*0.021798</f>
        <v>0.75640400000000008</v>
      </c>
      <c r="T28" s="257"/>
      <c r="U28" s="235">
        <f>V28</f>
        <v>0.88636999999999999</v>
      </c>
      <c r="V28" s="39">
        <f>V24/1000-2*0.025815</f>
        <v>0.88636999999999999</v>
      </c>
      <c r="W28" s="257"/>
      <c r="X28" s="235">
        <f>Y28</f>
        <v>1.246402</v>
      </c>
      <c r="Y28" s="39">
        <f>Y24/1000-2*0.025799</f>
        <v>1.246402</v>
      </c>
      <c r="Z28" s="339"/>
      <c r="AA28" s="34">
        <f>AB28</f>
        <v>1.2124239999999999</v>
      </c>
      <c r="AB28" s="39">
        <f>AB24/1000-2*0.022288</f>
        <v>1.2124239999999999</v>
      </c>
      <c r="AC28" s="257"/>
      <c r="AD28" s="240"/>
      <c r="AE28" s="320">
        <f>AE24/1000</f>
        <v>4.9370923000000007</v>
      </c>
      <c r="AF28" s="258"/>
      <c r="AG28" s="354"/>
      <c r="AH28" s="320">
        <v>4.4791400000000001</v>
      </c>
      <c r="AI28" s="346"/>
      <c r="AJ28" s="354"/>
      <c r="AK28" s="320">
        <v>5.524</v>
      </c>
      <c r="AL28" s="346"/>
      <c r="AM28" s="354"/>
      <c r="AN28" s="320">
        <f>AN24/1000</f>
        <v>5.5381299999999998</v>
      </c>
      <c r="AO28" s="258"/>
      <c r="AP28" s="320">
        <f>AQ28</f>
        <v>0.75640400000000008</v>
      </c>
      <c r="AQ28" s="39">
        <f>AQ24/1000-2*0.021798</f>
        <v>0.75640400000000008</v>
      </c>
      <c r="AR28" s="257"/>
      <c r="AS28" s="235">
        <f>AT28</f>
        <v>0.88636999999999999</v>
      </c>
      <c r="AT28" s="39">
        <f>AT24/1000-2*0.025815</f>
        <v>0.88636999999999999</v>
      </c>
      <c r="AU28" s="257"/>
      <c r="AV28" s="333">
        <f>AW28</f>
        <v>0.76757600000000004</v>
      </c>
      <c r="AW28" s="320">
        <f>AW24/1000-2*0.016212</f>
        <v>0.76757600000000004</v>
      </c>
      <c r="AX28" s="339"/>
      <c r="AY28" s="333">
        <f>AZ28</f>
        <v>1.246402</v>
      </c>
      <c r="AZ28" s="320">
        <f>AZ24/1000-2*0.025799</f>
        <v>1.246402</v>
      </c>
      <c r="BA28" s="339"/>
    </row>
    <row r="29" spans="1:53" s="229" customFormat="1" ht="14.25">
      <c r="A29" s="38" t="s">
        <v>565</v>
      </c>
      <c r="B29" s="43" t="s">
        <v>408</v>
      </c>
      <c r="C29" s="34"/>
      <c r="D29" s="34">
        <v>266.60910000000001</v>
      </c>
      <c r="E29" s="234"/>
      <c r="F29" s="34"/>
      <c r="G29" s="45">
        <v>200.00620000000001</v>
      </c>
      <c r="H29" s="234"/>
      <c r="I29" s="235"/>
      <c r="J29" s="39">
        <v>470</v>
      </c>
      <c r="K29" s="234"/>
      <c r="L29" s="34"/>
      <c r="M29" s="45">
        <v>204.89879999999999</v>
      </c>
      <c r="N29" s="234"/>
      <c r="O29" s="34"/>
      <c r="P29" s="45">
        <v>292.62639999999999</v>
      </c>
      <c r="Q29" s="234"/>
      <c r="R29" s="34"/>
      <c r="S29" s="45">
        <v>419.892</v>
      </c>
      <c r="T29" s="234"/>
      <c r="U29" s="34"/>
      <c r="V29" s="45">
        <v>513.42020000000002</v>
      </c>
      <c r="W29" s="234"/>
      <c r="X29" s="34"/>
      <c r="Y29" s="45">
        <v>513.47339999999997</v>
      </c>
      <c r="Z29" s="332"/>
      <c r="AA29" s="34"/>
      <c r="AB29" s="45">
        <v>354.34699999999998</v>
      </c>
      <c r="AC29" s="234"/>
      <c r="AD29" s="240"/>
      <c r="AE29" s="46">
        <f>3.48155*2</f>
        <v>6.9630999999999998</v>
      </c>
      <c r="AF29" s="344"/>
      <c r="AG29" s="354"/>
      <c r="AH29" s="46">
        <f>5.1984*2</f>
        <v>10.396800000000001</v>
      </c>
      <c r="AI29" s="346"/>
      <c r="AJ29" s="354"/>
      <c r="AK29" s="46">
        <f>4.17724*2</f>
        <v>8.3544800000000006</v>
      </c>
      <c r="AL29" s="346"/>
      <c r="AM29" s="354"/>
      <c r="AN29" s="46">
        <f>0.66097*2</f>
        <v>1.3219399999999999</v>
      </c>
      <c r="AO29" s="344"/>
      <c r="AP29" s="34"/>
      <c r="AQ29" s="45">
        <v>419.892</v>
      </c>
      <c r="AR29" s="234"/>
      <c r="AS29" s="34"/>
      <c r="AT29" s="45">
        <v>513.42020000000002</v>
      </c>
      <c r="AU29" s="234"/>
      <c r="AV29" s="318"/>
      <c r="AW29" s="324">
        <v>292.62639999999999</v>
      </c>
      <c r="AX29" s="332"/>
      <c r="AY29" s="318"/>
      <c r="AZ29" s="324">
        <v>513.47339999999997</v>
      </c>
      <c r="BA29" s="332"/>
    </row>
    <row r="30" spans="1:53" s="229" customFormat="1" ht="14.25">
      <c r="A30" s="38" t="s">
        <v>566</v>
      </c>
      <c r="B30" s="43" t="s">
        <v>408</v>
      </c>
      <c r="C30" s="34"/>
      <c r="D30" s="34">
        <v>13.445399999999999</v>
      </c>
      <c r="E30" s="234"/>
      <c r="F30" s="34"/>
      <c r="G30" s="45">
        <v>16.7469</v>
      </c>
      <c r="H30" s="234"/>
      <c r="I30" s="235"/>
      <c r="J30" s="39">
        <v>35</v>
      </c>
      <c r="K30" s="234"/>
      <c r="L30" s="34"/>
      <c r="M30" s="45">
        <v>16.050599999999999</v>
      </c>
      <c r="N30" s="234"/>
      <c r="O30" s="34"/>
      <c r="P30" s="45">
        <v>22.186800000000002</v>
      </c>
      <c r="Q30" s="234"/>
      <c r="R30" s="34"/>
      <c r="S30" s="45">
        <v>31.553999999999998</v>
      </c>
      <c r="T30" s="234"/>
      <c r="U30" s="34"/>
      <c r="V30" s="45">
        <v>38.289900000000003</v>
      </c>
      <c r="W30" s="234"/>
      <c r="X30" s="34"/>
      <c r="Y30" s="45">
        <v>38.263300000000001</v>
      </c>
      <c r="Z30" s="332"/>
      <c r="AA30" s="34"/>
      <c r="AB30" s="45">
        <v>31.976500000000001</v>
      </c>
      <c r="AC30" s="234"/>
      <c r="AD30" s="240"/>
      <c r="AE30" s="46">
        <v>0</v>
      </c>
      <c r="AF30" s="344"/>
      <c r="AG30" s="354"/>
      <c r="AH30" s="46">
        <v>0</v>
      </c>
      <c r="AI30" s="346"/>
      <c r="AJ30" s="354"/>
      <c r="AK30" s="46">
        <v>0</v>
      </c>
      <c r="AL30" s="346"/>
      <c r="AM30" s="354"/>
      <c r="AN30" s="46">
        <v>0</v>
      </c>
      <c r="AO30" s="344"/>
      <c r="AP30" s="34"/>
      <c r="AQ30" s="45">
        <v>31.553999999999998</v>
      </c>
      <c r="AR30" s="234"/>
      <c r="AS30" s="34"/>
      <c r="AT30" s="45">
        <v>38.289900000000003</v>
      </c>
      <c r="AU30" s="234"/>
      <c r="AV30" s="318"/>
      <c r="AW30" s="324">
        <v>22.186800000000002</v>
      </c>
      <c r="AX30" s="332"/>
      <c r="AY30" s="318"/>
      <c r="AZ30" s="324">
        <v>38.263300000000001</v>
      </c>
      <c r="BA30" s="332"/>
    </row>
    <row r="31" spans="1:53" s="229" customFormat="1" ht="14.25">
      <c r="A31" s="38" t="s">
        <v>567</v>
      </c>
      <c r="B31" s="43" t="s">
        <v>410</v>
      </c>
      <c r="C31" s="45"/>
      <c r="D31" s="45">
        <v>9.8887</v>
      </c>
      <c r="E31" s="234"/>
      <c r="F31" s="45"/>
      <c r="G31" s="45">
        <v>9.9885999999999999</v>
      </c>
      <c r="H31" s="234"/>
      <c r="I31" s="263"/>
      <c r="J31" s="46">
        <v>58.616100000000003</v>
      </c>
      <c r="K31" s="234"/>
      <c r="L31" s="45"/>
      <c r="M31" s="188">
        <v>9.5002999999999993</v>
      </c>
      <c r="N31" s="234"/>
      <c r="O31" s="45"/>
      <c r="P31" s="45">
        <v>18.664000000000001</v>
      </c>
      <c r="Q31" s="234"/>
      <c r="R31" s="45"/>
      <c r="S31" s="45">
        <v>38.295999999999999</v>
      </c>
      <c r="T31" s="234"/>
      <c r="U31" s="45"/>
      <c r="V31" s="45">
        <v>66.521000000000001</v>
      </c>
      <c r="W31" s="234"/>
      <c r="X31" s="45"/>
      <c r="Y31" s="45">
        <v>90.786000000000001</v>
      </c>
      <c r="Z31" s="332"/>
      <c r="AA31" s="45"/>
      <c r="AB31" s="45">
        <v>51.512</v>
      </c>
      <c r="AC31" s="234"/>
      <c r="AD31" s="240"/>
      <c r="AE31" s="46">
        <v>0</v>
      </c>
      <c r="AF31" s="344"/>
      <c r="AG31" s="354"/>
      <c r="AH31" s="352">
        <v>0</v>
      </c>
      <c r="AI31" s="346"/>
      <c r="AJ31" s="354"/>
      <c r="AK31" s="352">
        <v>0</v>
      </c>
      <c r="AL31" s="346"/>
      <c r="AM31" s="354"/>
      <c r="AN31" s="46">
        <v>0</v>
      </c>
      <c r="AO31" s="344"/>
      <c r="AP31" s="45"/>
      <c r="AQ31" s="45">
        <v>38.295999999999999</v>
      </c>
      <c r="AR31" s="234"/>
      <c r="AS31" s="45"/>
      <c r="AT31" s="45">
        <v>66.521000000000001</v>
      </c>
      <c r="AU31" s="234"/>
      <c r="AV31" s="324"/>
      <c r="AW31" s="324">
        <v>18.664000000000001</v>
      </c>
      <c r="AX31" s="332"/>
      <c r="AY31" s="324"/>
      <c r="AZ31" s="324">
        <v>90.786000000000001</v>
      </c>
      <c r="BA31" s="332"/>
    </row>
    <row r="32" spans="1:53" s="229" customFormat="1" ht="14.25">
      <c r="A32" s="38" t="s">
        <v>568</v>
      </c>
      <c r="B32" s="43" t="s">
        <v>410</v>
      </c>
      <c r="C32" s="45"/>
      <c r="D32" s="45">
        <v>2.2206000000000001</v>
      </c>
      <c r="E32" s="234"/>
      <c r="F32" s="45"/>
      <c r="G32" s="45">
        <v>1.7372000000000001</v>
      </c>
      <c r="H32" s="234"/>
      <c r="I32" s="263"/>
      <c r="J32" s="46">
        <v>7.5246000000000004</v>
      </c>
      <c r="K32" s="234"/>
      <c r="L32" s="45"/>
      <c r="M32" s="188">
        <v>2.6436999999999999</v>
      </c>
      <c r="N32" s="234"/>
      <c r="O32" s="45"/>
      <c r="P32" s="45">
        <v>3.7696000000000001</v>
      </c>
      <c r="Q32" s="234"/>
      <c r="R32" s="45"/>
      <c r="S32" s="45">
        <v>5.4250999999999996</v>
      </c>
      <c r="T32" s="234"/>
      <c r="U32" s="45"/>
      <c r="V32" s="45">
        <v>7.7821999999999996</v>
      </c>
      <c r="W32" s="234"/>
      <c r="X32" s="45"/>
      <c r="Y32" s="45">
        <v>10.715</v>
      </c>
      <c r="Z32" s="332"/>
      <c r="AA32" s="45"/>
      <c r="AB32" s="45">
        <v>7.7279999999999998</v>
      </c>
      <c r="AC32" s="234"/>
      <c r="AD32" s="240"/>
      <c r="AE32" s="46">
        <f>0.969</f>
        <v>0.96899999999999997</v>
      </c>
      <c r="AF32" s="344"/>
      <c r="AG32" s="354"/>
      <c r="AH32" s="46">
        <v>2.6970000000000001</v>
      </c>
      <c r="AI32" s="346"/>
      <c r="AJ32" s="354"/>
      <c r="AK32" s="46">
        <v>0.67088000000000003</v>
      </c>
      <c r="AL32" s="346"/>
      <c r="AM32" s="354"/>
      <c r="AN32" s="46">
        <f>0.468354</f>
        <v>0.46835399999999999</v>
      </c>
      <c r="AO32" s="344"/>
      <c r="AP32" s="45"/>
      <c r="AQ32" s="45">
        <v>5.4250999999999996</v>
      </c>
      <c r="AR32" s="234"/>
      <c r="AS32" s="45"/>
      <c r="AT32" s="45">
        <v>7.7821999999999996</v>
      </c>
      <c r="AU32" s="234"/>
      <c r="AV32" s="324"/>
      <c r="AW32" s="324">
        <v>3.7696000000000001</v>
      </c>
      <c r="AX32" s="332"/>
      <c r="AY32" s="324"/>
      <c r="AZ32" s="324">
        <v>10.715</v>
      </c>
      <c r="BA32" s="332"/>
    </row>
    <row r="33" spans="1:53" s="229" customFormat="1" ht="14.25">
      <c r="A33" s="38" t="s">
        <v>569</v>
      </c>
      <c r="B33" s="43" t="s">
        <v>410</v>
      </c>
      <c r="C33" s="45"/>
      <c r="D33" s="45">
        <v>41.631999999999998</v>
      </c>
      <c r="E33" s="234"/>
      <c r="F33" s="45"/>
      <c r="G33" s="45">
        <v>24.863299999999999</v>
      </c>
      <c r="H33" s="234"/>
      <c r="I33" s="263"/>
      <c r="J33" s="46">
        <v>156.6386</v>
      </c>
      <c r="K33" s="234"/>
      <c r="L33" s="45"/>
      <c r="M33" s="45">
        <v>24.859100000000002</v>
      </c>
      <c r="N33" s="234"/>
      <c r="O33" s="45"/>
      <c r="P33" s="45">
        <v>49.720999999999997</v>
      </c>
      <c r="Q33" s="234"/>
      <c r="R33" s="45"/>
      <c r="S33" s="45">
        <v>99.440700000000007</v>
      </c>
      <c r="T33" s="234"/>
      <c r="U33" s="45"/>
      <c r="V33" s="45">
        <v>174.02180000000001</v>
      </c>
      <c r="W33" s="234"/>
      <c r="X33" s="45"/>
      <c r="Y33" s="45">
        <v>248.6027</v>
      </c>
      <c r="Z33" s="332"/>
      <c r="AA33" s="45"/>
      <c r="AB33" s="45">
        <f>AB18</f>
        <v>116.91419999999999</v>
      </c>
      <c r="AC33" s="234"/>
      <c r="AD33" s="240"/>
      <c r="AE33" s="46">
        <v>0.18779999999999999</v>
      </c>
      <c r="AF33" s="344"/>
      <c r="AG33" s="354"/>
      <c r="AH33" s="46">
        <v>0.37768699999999999</v>
      </c>
      <c r="AI33" s="346"/>
      <c r="AJ33" s="354"/>
      <c r="AK33" s="46">
        <v>0.30285000000000001</v>
      </c>
      <c r="AL33" s="346"/>
      <c r="AM33" s="354"/>
      <c r="AN33" s="46">
        <v>7.6011000000000004E-3</v>
      </c>
      <c r="AO33" s="344"/>
      <c r="AP33" s="45"/>
      <c r="AQ33" s="45">
        <v>99.440700000000007</v>
      </c>
      <c r="AR33" s="234"/>
      <c r="AS33" s="45"/>
      <c r="AT33" s="45">
        <v>174.02180000000001</v>
      </c>
      <c r="AU33" s="234"/>
      <c r="AV33" s="324"/>
      <c r="AW33" s="324">
        <v>49.720999999999997</v>
      </c>
      <c r="AX33" s="332"/>
      <c r="AY33" s="324"/>
      <c r="AZ33" s="324">
        <v>248.6027</v>
      </c>
      <c r="BA33" s="332"/>
    </row>
    <row r="34" spans="1:53" s="229" customFormat="1" ht="14.25">
      <c r="A34" s="38" t="s">
        <v>570</v>
      </c>
      <c r="B34" s="43" t="s">
        <v>411</v>
      </c>
      <c r="C34" s="45"/>
      <c r="D34" s="45">
        <v>0.70079999999999998</v>
      </c>
      <c r="E34" s="234"/>
      <c r="F34" s="45"/>
      <c r="G34" s="45">
        <v>0.54010000000000002</v>
      </c>
      <c r="H34" s="234"/>
      <c r="I34" s="263"/>
      <c r="J34" s="46">
        <v>1.5699000000000001</v>
      </c>
      <c r="K34" s="234"/>
      <c r="L34" s="45"/>
      <c r="M34" s="45">
        <v>0.53029999999999999</v>
      </c>
      <c r="N34" s="234"/>
      <c r="O34" s="45"/>
      <c r="P34" s="45">
        <v>0.77139999999999997</v>
      </c>
      <c r="Q34" s="234"/>
      <c r="R34" s="45"/>
      <c r="S34" s="45">
        <v>1.1363000000000001</v>
      </c>
      <c r="T34" s="234"/>
      <c r="U34" s="45"/>
      <c r="V34" s="45">
        <v>1.6384000000000001</v>
      </c>
      <c r="W34" s="234"/>
      <c r="X34" s="45"/>
      <c r="Y34" s="45">
        <v>2.2193000000000001</v>
      </c>
      <c r="Z34" s="332"/>
      <c r="AA34" s="45"/>
      <c r="AB34" s="45">
        <v>1.4543999999999999</v>
      </c>
      <c r="AC34" s="234"/>
      <c r="AD34" s="240"/>
      <c r="AE34" s="46">
        <v>0.108</v>
      </c>
      <c r="AF34" s="344"/>
      <c r="AG34" s="354"/>
      <c r="AH34" s="46">
        <v>0.14530799999999999</v>
      </c>
      <c r="AI34" s="346"/>
      <c r="AJ34" s="354"/>
      <c r="AK34" s="46">
        <v>0.14499999999999999</v>
      </c>
      <c r="AL34" s="346"/>
      <c r="AM34" s="354"/>
      <c r="AN34" s="46">
        <v>2.3E-2</v>
      </c>
      <c r="AO34" s="344"/>
      <c r="AP34" s="45"/>
      <c r="AQ34" s="45">
        <v>1.1363000000000001</v>
      </c>
      <c r="AR34" s="234"/>
      <c r="AS34" s="45"/>
      <c r="AT34" s="45">
        <v>1.6384000000000001</v>
      </c>
      <c r="AU34" s="234"/>
      <c r="AV34" s="324"/>
      <c r="AW34" s="324">
        <v>0.77139999999999997</v>
      </c>
      <c r="AX34" s="332"/>
      <c r="AY34" s="324"/>
      <c r="AZ34" s="324">
        <v>2.2193000000000001</v>
      </c>
      <c r="BA34" s="332"/>
    </row>
    <row r="35" spans="1:53" s="229" customFormat="1" ht="14.25">
      <c r="A35" s="38" t="s">
        <v>571</v>
      </c>
      <c r="B35" s="43" t="s">
        <v>411</v>
      </c>
      <c r="C35" s="45"/>
      <c r="D35" s="45">
        <v>0.81299999999999994</v>
      </c>
      <c r="E35" s="234"/>
      <c r="F35" s="45"/>
      <c r="G35" s="45">
        <v>0.67159999999999997</v>
      </c>
      <c r="H35" s="234"/>
      <c r="I35" s="263"/>
      <c r="J35" s="46">
        <v>1.9444999999999999</v>
      </c>
      <c r="K35" s="234"/>
      <c r="L35" s="45"/>
      <c r="M35" s="45">
        <v>0.66459999999999997</v>
      </c>
      <c r="N35" s="234"/>
      <c r="O35" s="45"/>
      <c r="P35" s="45">
        <v>0.96079999999999999</v>
      </c>
      <c r="Q35" s="234"/>
      <c r="R35" s="45"/>
      <c r="S35" s="45">
        <v>1.4220999999999999</v>
      </c>
      <c r="T35" s="234"/>
      <c r="U35" s="45"/>
      <c r="V35" s="45">
        <v>2.0413999999999999</v>
      </c>
      <c r="W35" s="234"/>
      <c r="X35" s="45"/>
      <c r="Y35" s="45">
        <v>2.7199</v>
      </c>
      <c r="Z35" s="332"/>
      <c r="AA35" s="45"/>
      <c r="AB35" s="45">
        <v>1.8394999999999999</v>
      </c>
      <c r="AC35" s="234"/>
      <c r="AD35" s="240"/>
      <c r="AE35" s="46">
        <v>0.26800000000000002</v>
      </c>
      <c r="AF35" s="344"/>
      <c r="AG35" s="354"/>
      <c r="AH35" s="46">
        <v>0.414325</v>
      </c>
      <c r="AI35" s="346"/>
      <c r="AJ35" s="354"/>
      <c r="AK35" s="46">
        <v>0.26</v>
      </c>
      <c r="AL35" s="346"/>
      <c r="AM35" s="354"/>
      <c r="AN35" s="46">
        <v>0.182</v>
      </c>
      <c r="AO35" s="344"/>
      <c r="AP35" s="45"/>
      <c r="AQ35" s="45">
        <v>1.4220999999999999</v>
      </c>
      <c r="AR35" s="234"/>
      <c r="AS35" s="45"/>
      <c r="AT35" s="45">
        <v>2.0413999999999999</v>
      </c>
      <c r="AU35" s="234"/>
      <c r="AV35" s="324"/>
      <c r="AW35" s="324">
        <v>0.96079999999999999</v>
      </c>
      <c r="AX35" s="332"/>
      <c r="AY35" s="324"/>
      <c r="AZ35" s="324">
        <v>2.7199</v>
      </c>
      <c r="BA35" s="332"/>
    </row>
    <row r="36" spans="1:53" s="229" customFormat="1" ht="14.25">
      <c r="A36" s="38"/>
      <c r="B36" s="43"/>
      <c r="C36" s="27"/>
      <c r="D36" s="34"/>
      <c r="E36" s="234"/>
      <c r="F36" s="27"/>
      <c r="G36" s="34"/>
      <c r="H36" s="234"/>
      <c r="I36" s="246"/>
      <c r="J36" s="39"/>
      <c r="K36" s="234"/>
      <c r="L36" s="27"/>
      <c r="M36" s="34"/>
      <c r="N36" s="234"/>
      <c r="O36" s="27"/>
      <c r="P36" s="34"/>
      <c r="Q36" s="234"/>
      <c r="R36" s="27"/>
      <c r="S36" s="34"/>
      <c r="T36" s="234"/>
      <c r="U36" s="27"/>
      <c r="V36" s="34"/>
      <c r="W36" s="234"/>
      <c r="X36" s="27"/>
      <c r="Y36" s="34"/>
      <c r="Z36" s="332"/>
      <c r="AA36" s="27"/>
      <c r="AB36" s="34"/>
      <c r="AC36" s="234"/>
      <c r="AD36" s="240"/>
      <c r="AE36" s="320"/>
      <c r="AF36" s="346"/>
      <c r="AG36" s="354"/>
      <c r="AH36" s="320"/>
      <c r="AI36" s="346"/>
      <c r="AJ36" s="354"/>
      <c r="AK36" s="320"/>
      <c r="AL36" s="346"/>
      <c r="AM36" s="354"/>
      <c r="AN36" s="320"/>
      <c r="AO36" s="346"/>
      <c r="AP36" s="27"/>
      <c r="AQ36" s="34"/>
      <c r="AR36" s="234"/>
      <c r="AS36" s="27"/>
      <c r="AT36" s="34"/>
      <c r="AU36" s="234"/>
      <c r="AV36" s="317"/>
      <c r="AW36" s="318"/>
      <c r="AX36" s="332"/>
      <c r="AY36" s="317"/>
      <c r="AZ36" s="318"/>
      <c r="BA36" s="332"/>
    </row>
    <row r="37" spans="1:53" s="229" customFormat="1" ht="15.75" thickBot="1">
      <c r="A37" s="180" t="s">
        <v>572</v>
      </c>
      <c r="B37" s="183"/>
      <c r="C37" s="181"/>
      <c r="D37" s="181"/>
      <c r="E37" s="255"/>
      <c r="F37" s="181"/>
      <c r="G37" s="181"/>
      <c r="H37" s="255"/>
      <c r="I37" s="256"/>
      <c r="J37" s="181"/>
      <c r="K37" s="255"/>
      <c r="L37" s="181"/>
      <c r="M37" s="181"/>
      <c r="N37" s="255"/>
      <c r="O37" s="181"/>
      <c r="P37" s="181"/>
      <c r="Q37" s="255"/>
      <c r="R37" s="181"/>
      <c r="S37" s="181"/>
      <c r="T37" s="255"/>
      <c r="U37" s="181"/>
      <c r="V37" s="181"/>
      <c r="W37" s="255"/>
      <c r="X37" s="181"/>
      <c r="Y37" s="181"/>
      <c r="Z37" s="255"/>
      <c r="AA37" s="181"/>
      <c r="AB37" s="181"/>
      <c r="AC37" s="255"/>
      <c r="AD37" s="181"/>
      <c r="AE37" s="181"/>
      <c r="AF37" s="255"/>
      <c r="AG37" s="256"/>
      <c r="AH37" s="181"/>
      <c r="AI37" s="255"/>
      <c r="AJ37" s="256"/>
      <c r="AK37" s="181"/>
      <c r="AL37" s="255"/>
      <c r="AM37" s="256"/>
      <c r="AN37" s="181"/>
      <c r="AO37" s="255"/>
      <c r="AP37" s="181"/>
      <c r="AQ37" s="181"/>
      <c r="AR37" s="255"/>
      <c r="AS37" s="181"/>
      <c r="AT37" s="181"/>
      <c r="AU37" s="255"/>
      <c r="AV37" s="181"/>
      <c r="AW37" s="181"/>
      <c r="AX37" s="255"/>
      <c r="AY37" s="181"/>
      <c r="AZ37" s="181"/>
      <c r="BA37" s="255"/>
    </row>
    <row r="38" spans="1:53" s="229" customFormat="1" ht="14.25">
      <c r="A38" s="44" t="s">
        <v>561</v>
      </c>
      <c r="B38" s="39"/>
      <c r="C38" s="39"/>
      <c r="D38" s="39"/>
      <c r="E38" s="257"/>
      <c r="F38" s="39"/>
      <c r="G38" s="39"/>
      <c r="H38" s="257"/>
      <c r="I38" s="235"/>
      <c r="J38" s="39"/>
      <c r="K38" s="258"/>
      <c r="L38" s="39"/>
      <c r="M38" s="39"/>
      <c r="N38" s="257"/>
      <c r="O38" s="39"/>
      <c r="P38" s="39"/>
      <c r="Q38" s="257"/>
      <c r="R38" s="39"/>
      <c r="S38" s="39"/>
      <c r="T38" s="257"/>
      <c r="U38" s="39"/>
      <c r="V38" s="39"/>
      <c r="W38" s="257"/>
      <c r="X38" s="39"/>
      <c r="Y38" s="39"/>
      <c r="Z38" s="339"/>
      <c r="AA38" s="39"/>
      <c r="AB38" s="39"/>
      <c r="AC38" s="257"/>
      <c r="AD38" s="240"/>
      <c r="AE38" s="320"/>
      <c r="AF38" s="346"/>
      <c r="AG38" s="354"/>
      <c r="AH38" s="320"/>
      <c r="AI38" s="346"/>
      <c r="AJ38" s="354"/>
      <c r="AK38" s="320"/>
      <c r="AL38" s="346"/>
      <c r="AM38" s="354"/>
      <c r="AN38" s="320"/>
      <c r="AO38" s="346"/>
      <c r="AP38" s="39"/>
      <c r="AQ38" s="39"/>
      <c r="AR38" s="257"/>
      <c r="AS38" s="39"/>
      <c r="AT38" s="39"/>
      <c r="AU38" s="257"/>
      <c r="AV38" s="320"/>
      <c r="AW38" s="320"/>
      <c r="AX38" s="339"/>
      <c r="AY38" s="320"/>
      <c r="AZ38" s="320"/>
      <c r="BA38" s="339"/>
    </row>
    <row r="39" spans="1:53" s="229" customFormat="1" ht="14.25">
      <c r="A39" s="38" t="s">
        <v>573</v>
      </c>
      <c r="B39" s="27" t="s">
        <v>408</v>
      </c>
      <c r="C39" s="34">
        <v>626</v>
      </c>
      <c r="D39" s="34"/>
      <c r="E39" s="261"/>
      <c r="F39" s="34">
        <v>696.9</v>
      </c>
      <c r="G39" s="34"/>
      <c r="H39" s="261"/>
      <c r="I39" s="235">
        <v>687.2</v>
      </c>
      <c r="J39" s="39"/>
      <c r="K39" s="264"/>
      <c r="L39" s="34">
        <v>696.9</v>
      </c>
      <c r="M39" s="34"/>
      <c r="N39" s="261"/>
      <c r="O39" s="34">
        <v>696.9</v>
      </c>
      <c r="P39" s="34"/>
      <c r="Q39" s="261"/>
      <c r="R39" s="34">
        <v>696.9</v>
      </c>
      <c r="S39" s="34"/>
      <c r="T39" s="261"/>
      <c r="U39" s="34">
        <v>696.9</v>
      </c>
      <c r="V39" s="34"/>
      <c r="W39" s="261"/>
      <c r="X39" s="34">
        <v>696.9</v>
      </c>
      <c r="Y39" s="34"/>
      <c r="Z39" s="261"/>
      <c r="AA39" s="34"/>
      <c r="AB39" s="34"/>
      <c r="AC39" s="261"/>
      <c r="AD39" s="240"/>
      <c r="AE39" s="320"/>
      <c r="AF39" s="346"/>
      <c r="AG39" s="354"/>
      <c r="AH39" s="320"/>
      <c r="AI39" s="346"/>
      <c r="AJ39" s="354"/>
      <c r="AK39" s="320"/>
      <c r="AL39" s="346"/>
      <c r="AM39" s="354"/>
      <c r="AN39" s="320"/>
      <c r="AO39" s="346"/>
      <c r="AP39" s="34">
        <v>696.9</v>
      </c>
      <c r="AQ39" s="34"/>
      <c r="AR39" s="261"/>
      <c r="AS39" s="34">
        <v>696.9</v>
      </c>
      <c r="AT39" s="34"/>
      <c r="AU39" s="261"/>
      <c r="AV39" s="318">
        <v>696.9</v>
      </c>
      <c r="AW39" s="318"/>
      <c r="AX39" s="261"/>
      <c r="AY39" s="318">
        <v>696.9</v>
      </c>
      <c r="AZ39" s="318"/>
      <c r="BA39" s="261"/>
    </row>
    <row r="40" spans="1:53" s="229" customFormat="1" ht="14.25">
      <c r="A40" s="38" t="s">
        <v>155</v>
      </c>
      <c r="B40" s="27" t="s">
        <v>408</v>
      </c>
      <c r="C40" s="34">
        <v>133.30455000000001</v>
      </c>
      <c r="D40" s="34"/>
      <c r="E40" s="261"/>
      <c r="F40" s="34">
        <v>100</v>
      </c>
      <c r="G40" s="34"/>
      <c r="H40" s="261"/>
      <c r="I40" s="235">
        <v>235</v>
      </c>
      <c r="J40" s="39"/>
      <c r="K40" s="264"/>
      <c r="L40" s="34">
        <v>100</v>
      </c>
      <c r="M40" s="34"/>
      <c r="N40" s="261"/>
      <c r="O40" s="34">
        <v>100</v>
      </c>
      <c r="P40" s="34"/>
      <c r="Q40" s="261"/>
      <c r="R40" s="34">
        <v>100</v>
      </c>
      <c r="S40" s="34"/>
      <c r="T40" s="261"/>
      <c r="U40" s="34">
        <v>100</v>
      </c>
      <c r="V40" s="34"/>
      <c r="W40" s="261"/>
      <c r="X40" s="34">
        <v>100</v>
      </c>
      <c r="Y40" s="34"/>
      <c r="Z40" s="261"/>
      <c r="AA40" s="34"/>
      <c r="AB40" s="34"/>
      <c r="AC40" s="261"/>
      <c r="AD40" s="240"/>
      <c r="AE40" s="320"/>
      <c r="AF40" s="346"/>
      <c r="AG40" s="354"/>
      <c r="AH40" s="320"/>
      <c r="AI40" s="346"/>
      <c r="AJ40" s="354"/>
      <c r="AK40" s="320"/>
      <c r="AL40" s="346"/>
      <c r="AM40" s="354"/>
      <c r="AN40" s="320"/>
      <c r="AO40" s="346"/>
      <c r="AP40" s="34">
        <v>100</v>
      </c>
      <c r="AQ40" s="34"/>
      <c r="AR40" s="261"/>
      <c r="AS40" s="34">
        <v>100</v>
      </c>
      <c r="AT40" s="34"/>
      <c r="AU40" s="261"/>
      <c r="AV40" s="318">
        <v>100</v>
      </c>
      <c r="AW40" s="318"/>
      <c r="AX40" s="261"/>
      <c r="AY40" s="318">
        <v>100</v>
      </c>
      <c r="AZ40" s="318"/>
      <c r="BA40" s="261"/>
    </row>
    <row r="41" spans="1:53" s="229" customFormat="1" ht="14.25">
      <c r="A41" s="38" t="s">
        <v>156</v>
      </c>
      <c r="B41" s="27" t="s">
        <v>408</v>
      </c>
      <c r="C41" s="34">
        <v>3.25</v>
      </c>
      <c r="D41" s="34"/>
      <c r="E41" s="261"/>
      <c r="F41" s="34">
        <v>3.25</v>
      </c>
      <c r="G41" s="34"/>
      <c r="H41" s="261"/>
      <c r="I41" s="235">
        <v>5</v>
      </c>
      <c r="J41" s="39"/>
      <c r="K41" s="264"/>
      <c r="L41" s="34">
        <v>3.25</v>
      </c>
      <c r="M41" s="34"/>
      <c r="N41" s="261"/>
      <c r="O41" s="34">
        <v>3.25</v>
      </c>
      <c r="P41" s="34"/>
      <c r="Q41" s="261"/>
      <c r="R41" s="34">
        <v>3.25</v>
      </c>
      <c r="S41" s="34"/>
      <c r="T41" s="261"/>
      <c r="U41" s="34">
        <v>3.25</v>
      </c>
      <c r="V41" s="34"/>
      <c r="W41" s="261"/>
      <c r="X41" s="34">
        <v>3.25</v>
      </c>
      <c r="Y41" s="34"/>
      <c r="Z41" s="261"/>
      <c r="AA41" s="34"/>
      <c r="AB41" s="34"/>
      <c r="AC41" s="261"/>
      <c r="AD41" s="240"/>
      <c r="AE41" s="320"/>
      <c r="AF41" s="346"/>
      <c r="AG41" s="354"/>
      <c r="AH41" s="320"/>
      <c r="AI41" s="346"/>
      <c r="AJ41" s="354"/>
      <c r="AK41" s="320"/>
      <c r="AL41" s="346"/>
      <c r="AM41" s="354"/>
      <c r="AN41" s="320"/>
      <c r="AO41" s="346"/>
      <c r="AP41" s="34">
        <v>3.25</v>
      </c>
      <c r="AQ41" s="34"/>
      <c r="AR41" s="261"/>
      <c r="AS41" s="34">
        <v>3.25</v>
      </c>
      <c r="AT41" s="34"/>
      <c r="AU41" s="261"/>
      <c r="AV41" s="318">
        <v>3.25</v>
      </c>
      <c r="AW41" s="318"/>
      <c r="AX41" s="261"/>
      <c r="AY41" s="318">
        <v>3.25</v>
      </c>
      <c r="AZ41" s="318"/>
      <c r="BA41" s="261"/>
    </row>
    <row r="42" spans="1:53" s="229" customFormat="1" ht="14.25">
      <c r="A42" s="38" t="s">
        <v>157</v>
      </c>
      <c r="B42" s="27" t="s">
        <v>408</v>
      </c>
      <c r="C42" s="34">
        <v>13.445399999999999</v>
      </c>
      <c r="D42" s="34"/>
      <c r="E42" s="261"/>
      <c r="F42" s="34">
        <v>16.7469</v>
      </c>
      <c r="G42" s="34"/>
      <c r="H42" s="261"/>
      <c r="I42" s="235">
        <v>35</v>
      </c>
      <c r="J42" s="39"/>
      <c r="K42" s="264"/>
      <c r="L42" s="34">
        <v>16.7469</v>
      </c>
      <c r="M42" s="34"/>
      <c r="N42" s="261"/>
      <c r="O42" s="34">
        <v>16.7469</v>
      </c>
      <c r="P42" s="34"/>
      <c r="Q42" s="261"/>
      <c r="R42" s="34">
        <v>16.7469</v>
      </c>
      <c r="S42" s="34"/>
      <c r="T42" s="261"/>
      <c r="U42" s="34">
        <v>16.7469</v>
      </c>
      <c r="V42" s="34"/>
      <c r="W42" s="261"/>
      <c r="X42" s="34">
        <v>16.7469</v>
      </c>
      <c r="Y42" s="34"/>
      <c r="Z42" s="261"/>
      <c r="AA42" s="34"/>
      <c r="AB42" s="34"/>
      <c r="AC42" s="261"/>
      <c r="AD42" s="240"/>
      <c r="AE42" s="320"/>
      <c r="AF42" s="346"/>
      <c r="AG42" s="354"/>
      <c r="AH42" s="320"/>
      <c r="AI42" s="346"/>
      <c r="AJ42" s="354"/>
      <c r="AK42" s="320"/>
      <c r="AL42" s="346"/>
      <c r="AM42" s="354"/>
      <c r="AN42" s="320"/>
      <c r="AO42" s="346"/>
      <c r="AP42" s="34">
        <v>16.7469</v>
      </c>
      <c r="AQ42" s="34"/>
      <c r="AR42" s="261"/>
      <c r="AS42" s="34">
        <v>16.7469</v>
      </c>
      <c r="AT42" s="34"/>
      <c r="AU42" s="261"/>
      <c r="AV42" s="318">
        <v>16.7469</v>
      </c>
      <c r="AW42" s="318"/>
      <c r="AX42" s="261"/>
      <c r="AY42" s="318">
        <v>16.7469</v>
      </c>
      <c r="AZ42" s="318"/>
      <c r="BA42" s="261"/>
    </row>
    <row r="43" spans="1:53" s="229" customFormat="1" ht="14.25">
      <c r="A43" s="38" t="s">
        <v>574</v>
      </c>
      <c r="B43" s="27" t="s">
        <v>378</v>
      </c>
      <c r="C43" s="34">
        <v>0.67369999999999997</v>
      </c>
      <c r="D43" s="34"/>
      <c r="E43" s="261"/>
      <c r="F43" s="34">
        <v>0.70889999999999997</v>
      </c>
      <c r="G43" s="34"/>
      <c r="H43" s="261"/>
      <c r="I43" s="235">
        <v>0.68820000000000003</v>
      </c>
      <c r="J43" s="39"/>
      <c r="K43" s="264"/>
      <c r="L43" s="34">
        <v>0.70889999999999997</v>
      </c>
      <c r="M43" s="34"/>
      <c r="N43" s="261"/>
      <c r="O43" s="34">
        <v>0.70889999999999997</v>
      </c>
      <c r="P43" s="34"/>
      <c r="Q43" s="261"/>
      <c r="R43" s="34">
        <v>0.70889999999999997</v>
      </c>
      <c r="S43" s="34"/>
      <c r="T43" s="261"/>
      <c r="U43" s="34">
        <v>0.70889999999999997</v>
      </c>
      <c r="V43" s="34"/>
      <c r="W43" s="261"/>
      <c r="X43" s="34">
        <v>0.70889999999999997</v>
      </c>
      <c r="Y43" s="34"/>
      <c r="Z43" s="261"/>
      <c r="AA43" s="34"/>
      <c r="AB43" s="34"/>
      <c r="AC43" s="261"/>
      <c r="AD43" s="240"/>
      <c r="AE43" s="320"/>
      <c r="AF43" s="346"/>
      <c r="AG43" s="354"/>
      <c r="AH43" s="320"/>
      <c r="AI43" s="346"/>
      <c r="AJ43" s="354"/>
      <c r="AK43" s="320"/>
      <c r="AL43" s="346"/>
      <c r="AM43" s="354"/>
      <c r="AN43" s="320"/>
      <c r="AO43" s="346"/>
      <c r="AP43" s="34">
        <v>0.70889999999999997</v>
      </c>
      <c r="AQ43" s="34"/>
      <c r="AR43" s="261"/>
      <c r="AS43" s="34">
        <v>0.70889999999999997</v>
      </c>
      <c r="AT43" s="34"/>
      <c r="AU43" s="261"/>
      <c r="AV43" s="318">
        <v>0.70889999999999997</v>
      </c>
      <c r="AW43" s="318"/>
      <c r="AX43" s="261"/>
      <c r="AY43" s="318">
        <v>0.70889999999999997</v>
      </c>
      <c r="AZ43" s="318"/>
      <c r="BA43" s="261"/>
    </row>
    <row r="44" spans="1:53" s="229" customFormat="1" ht="14.25">
      <c r="A44" s="38" t="s">
        <v>575</v>
      </c>
      <c r="B44" s="27" t="s">
        <v>378</v>
      </c>
      <c r="C44" s="34">
        <v>0.65339999999999998</v>
      </c>
      <c r="D44" s="34"/>
      <c r="E44" s="261"/>
      <c r="F44" s="34">
        <v>0.65339999999999998</v>
      </c>
      <c r="G44" s="34"/>
      <c r="H44" s="261"/>
      <c r="I44" s="235">
        <v>0.65339999999999998</v>
      </c>
      <c r="J44" s="39"/>
      <c r="K44" s="264"/>
      <c r="L44" s="34">
        <v>0.65339999999999998</v>
      </c>
      <c r="M44" s="34"/>
      <c r="N44" s="261"/>
      <c r="O44" s="34">
        <v>0.65339999999999998</v>
      </c>
      <c r="P44" s="34"/>
      <c r="Q44" s="261"/>
      <c r="R44" s="34">
        <v>0.65339999999999998</v>
      </c>
      <c r="S44" s="34"/>
      <c r="T44" s="261"/>
      <c r="U44" s="34">
        <v>0.65339999999999998</v>
      </c>
      <c r="V44" s="34"/>
      <c r="W44" s="261"/>
      <c r="X44" s="34">
        <v>0.65339999999999998</v>
      </c>
      <c r="Y44" s="34"/>
      <c r="Z44" s="261"/>
      <c r="AA44" s="34"/>
      <c r="AB44" s="34"/>
      <c r="AC44" s="261"/>
      <c r="AD44" s="240"/>
      <c r="AE44" s="320"/>
      <c r="AF44" s="346"/>
      <c r="AG44" s="354"/>
      <c r="AH44" s="320"/>
      <c r="AI44" s="346"/>
      <c r="AJ44" s="354"/>
      <c r="AK44" s="320"/>
      <c r="AL44" s="346"/>
      <c r="AM44" s="354"/>
      <c r="AN44" s="320"/>
      <c r="AO44" s="346"/>
      <c r="AP44" s="34">
        <v>0.65339999999999998</v>
      </c>
      <c r="AQ44" s="34"/>
      <c r="AR44" s="261"/>
      <c r="AS44" s="34">
        <v>0.65339999999999998</v>
      </c>
      <c r="AT44" s="34"/>
      <c r="AU44" s="261"/>
      <c r="AV44" s="318">
        <v>0.65339999999999998</v>
      </c>
      <c r="AW44" s="318"/>
      <c r="AX44" s="261"/>
      <c r="AY44" s="318">
        <v>0.65339999999999998</v>
      </c>
      <c r="AZ44" s="318"/>
      <c r="BA44" s="261"/>
    </row>
    <row r="45" spans="1:53" s="229" customFormat="1" ht="14.25">
      <c r="A45" s="38" t="s">
        <v>576</v>
      </c>
      <c r="B45" s="27" t="s">
        <v>378</v>
      </c>
      <c r="C45" s="34">
        <v>0.65339999999999998</v>
      </c>
      <c r="D45" s="34"/>
      <c r="E45" s="261"/>
      <c r="F45" s="34">
        <v>0.65339999999999998</v>
      </c>
      <c r="G45" s="34"/>
      <c r="H45" s="261"/>
      <c r="I45" s="235">
        <v>0.65339999999999998</v>
      </c>
      <c r="J45" s="39"/>
      <c r="K45" s="264"/>
      <c r="L45" s="34">
        <v>0.65339999999999998</v>
      </c>
      <c r="M45" s="34"/>
      <c r="N45" s="261"/>
      <c r="O45" s="34">
        <v>0.65339999999999998</v>
      </c>
      <c r="P45" s="34"/>
      <c r="Q45" s="261"/>
      <c r="R45" s="34">
        <v>0.65339999999999998</v>
      </c>
      <c r="S45" s="34"/>
      <c r="T45" s="261"/>
      <c r="U45" s="34">
        <v>0.65339999999999998</v>
      </c>
      <c r="V45" s="34"/>
      <c r="W45" s="261"/>
      <c r="X45" s="34">
        <v>0.65339999999999998</v>
      </c>
      <c r="Y45" s="34"/>
      <c r="Z45" s="261"/>
      <c r="AA45" s="34"/>
      <c r="AB45" s="34"/>
      <c r="AC45" s="261"/>
      <c r="AD45" s="240"/>
      <c r="AE45" s="320"/>
      <c r="AF45" s="346"/>
      <c r="AG45" s="354"/>
      <c r="AH45" s="320"/>
      <c r="AI45" s="346"/>
      <c r="AJ45" s="354"/>
      <c r="AK45" s="320"/>
      <c r="AL45" s="346"/>
      <c r="AM45" s="354"/>
      <c r="AN45" s="320"/>
      <c r="AO45" s="346"/>
      <c r="AP45" s="34">
        <v>0.65339999999999998</v>
      </c>
      <c r="AQ45" s="34"/>
      <c r="AR45" s="261"/>
      <c r="AS45" s="34">
        <v>0.65339999999999998</v>
      </c>
      <c r="AT45" s="34"/>
      <c r="AU45" s="261"/>
      <c r="AV45" s="318">
        <v>0.65339999999999998</v>
      </c>
      <c r="AW45" s="318"/>
      <c r="AX45" s="261"/>
      <c r="AY45" s="318">
        <v>0.65339999999999998</v>
      </c>
      <c r="AZ45" s="318"/>
      <c r="BA45" s="261"/>
    </row>
    <row r="46" spans="1:53" s="229" customFormat="1" ht="14.25">
      <c r="A46" s="38" t="s">
        <v>158</v>
      </c>
      <c r="B46" s="27" t="s">
        <v>411</v>
      </c>
      <c r="C46" s="45">
        <v>0.70099999999999996</v>
      </c>
      <c r="D46" s="34"/>
      <c r="E46" s="261"/>
      <c r="F46" s="45">
        <v>0.54010000000000002</v>
      </c>
      <c r="G46" s="34"/>
      <c r="H46" s="261"/>
      <c r="I46" s="263">
        <v>1.5699000000000001</v>
      </c>
      <c r="J46" s="39"/>
      <c r="K46" s="264"/>
      <c r="L46" s="45">
        <v>0.54010000000000002</v>
      </c>
      <c r="M46" s="34"/>
      <c r="N46" s="261"/>
      <c r="O46" s="45">
        <v>0.54010000000000002</v>
      </c>
      <c r="P46" s="34"/>
      <c r="Q46" s="261"/>
      <c r="R46" s="45">
        <v>0.54010000000000002</v>
      </c>
      <c r="S46" s="34"/>
      <c r="T46" s="261"/>
      <c r="U46" s="45">
        <v>0.54010000000000002</v>
      </c>
      <c r="V46" s="34"/>
      <c r="W46" s="261"/>
      <c r="X46" s="45">
        <v>0.54010000000000002</v>
      </c>
      <c r="Y46" s="34"/>
      <c r="Z46" s="261"/>
      <c r="AA46" s="45"/>
      <c r="AB46" s="34"/>
      <c r="AC46" s="261"/>
      <c r="AD46" s="240"/>
      <c r="AE46" s="320"/>
      <c r="AF46" s="346"/>
      <c r="AG46" s="354"/>
      <c r="AH46" s="320"/>
      <c r="AI46" s="346"/>
      <c r="AJ46" s="354"/>
      <c r="AK46" s="320"/>
      <c r="AL46" s="346"/>
      <c r="AM46" s="354"/>
      <c r="AN46" s="320"/>
      <c r="AO46" s="346"/>
      <c r="AP46" s="45">
        <v>0.54010000000000002</v>
      </c>
      <c r="AQ46" s="34"/>
      <c r="AR46" s="261"/>
      <c r="AS46" s="45">
        <v>0.54010000000000002</v>
      </c>
      <c r="AT46" s="34"/>
      <c r="AU46" s="261"/>
      <c r="AV46" s="324">
        <v>0.54010000000000002</v>
      </c>
      <c r="AW46" s="318"/>
      <c r="AX46" s="261"/>
      <c r="AY46" s="324">
        <v>0.54010000000000002</v>
      </c>
      <c r="AZ46" s="318"/>
      <c r="BA46" s="261"/>
    </row>
    <row r="47" spans="1:53" s="229" customFormat="1" ht="14.25">
      <c r="A47" s="38" t="s">
        <v>159</v>
      </c>
      <c r="B47" s="27" t="s">
        <v>411</v>
      </c>
      <c r="C47" s="45">
        <v>2.8607</v>
      </c>
      <c r="D47" s="34"/>
      <c r="E47" s="261"/>
      <c r="F47" s="45">
        <v>0.67159999999999997</v>
      </c>
      <c r="G47" s="34"/>
      <c r="H47" s="261"/>
      <c r="I47" s="263">
        <v>1.9444999999999999</v>
      </c>
      <c r="J47" s="39"/>
      <c r="K47" s="264"/>
      <c r="L47" s="45">
        <v>0.67159999999999997</v>
      </c>
      <c r="M47" s="34"/>
      <c r="N47" s="261"/>
      <c r="O47" s="45">
        <v>0.67159999999999997</v>
      </c>
      <c r="P47" s="34"/>
      <c r="Q47" s="261"/>
      <c r="R47" s="45">
        <v>0.67159999999999997</v>
      </c>
      <c r="S47" s="34"/>
      <c r="T47" s="261"/>
      <c r="U47" s="45">
        <v>0.67159999999999997</v>
      </c>
      <c r="V47" s="34"/>
      <c r="W47" s="261"/>
      <c r="X47" s="45">
        <v>0.67159999999999997</v>
      </c>
      <c r="Y47" s="34"/>
      <c r="Z47" s="261"/>
      <c r="AA47" s="45"/>
      <c r="AB47" s="34"/>
      <c r="AC47" s="261"/>
      <c r="AD47" s="240"/>
      <c r="AE47" s="320"/>
      <c r="AF47" s="346"/>
      <c r="AG47" s="354"/>
      <c r="AH47" s="320"/>
      <c r="AI47" s="346"/>
      <c r="AJ47" s="354"/>
      <c r="AK47" s="320"/>
      <c r="AL47" s="346"/>
      <c r="AM47" s="354"/>
      <c r="AN47" s="320"/>
      <c r="AO47" s="346"/>
      <c r="AP47" s="45">
        <v>0.67159999999999997</v>
      </c>
      <c r="AQ47" s="34"/>
      <c r="AR47" s="261"/>
      <c r="AS47" s="45">
        <v>0.67159999999999997</v>
      </c>
      <c r="AT47" s="34"/>
      <c r="AU47" s="261"/>
      <c r="AV47" s="324">
        <v>0.67159999999999997</v>
      </c>
      <c r="AW47" s="318"/>
      <c r="AX47" s="261"/>
      <c r="AY47" s="324">
        <v>0.67159999999999997</v>
      </c>
      <c r="AZ47" s="318"/>
      <c r="BA47" s="261"/>
    </row>
    <row r="48" spans="1:53" s="229" customFormat="1" ht="14.25">
      <c r="A48" s="38" t="s">
        <v>577</v>
      </c>
      <c r="B48" s="27" t="s">
        <v>410</v>
      </c>
      <c r="C48" s="265">
        <v>41.631999999999998</v>
      </c>
      <c r="D48" s="34"/>
      <c r="E48" s="261"/>
      <c r="F48" s="265">
        <v>24.863199999999999</v>
      </c>
      <c r="G48" s="34"/>
      <c r="H48" s="261"/>
      <c r="I48" s="266">
        <v>156.6386</v>
      </c>
      <c r="J48" s="39"/>
      <c r="K48" s="264"/>
      <c r="L48" s="265">
        <v>24.863199999999999</v>
      </c>
      <c r="M48" s="34"/>
      <c r="N48" s="261"/>
      <c r="O48" s="265">
        <v>24.863199999999999</v>
      </c>
      <c r="P48" s="34"/>
      <c r="Q48" s="261"/>
      <c r="R48" s="265">
        <v>24.863199999999999</v>
      </c>
      <c r="S48" s="34"/>
      <c r="T48" s="261"/>
      <c r="U48" s="265">
        <v>24.863199999999999</v>
      </c>
      <c r="V48" s="34"/>
      <c r="W48" s="261"/>
      <c r="X48" s="265">
        <v>24.863199999999999</v>
      </c>
      <c r="Y48" s="34"/>
      <c r="Z48" s="261"/>
      <c r="AA48" s="265"/>
      <c r="AB48" s="34"/>
      <c r="AC48" s="261"/>
      <c r="AD48" s="240"/>
      <c r="AE48" s="320"/>
      <c r="AF48" s="346"/>
      <c r="AG48" s="354"/>
      <c r="AH48" s="320"/>
      <c r="AI48" s="346"/>
      <c r="AJ48" s="354"/>
      <c r="AK48" s="320"/>
      <c r="AL48" s="346"/>
      <c r="AM48" s="354"/>
      <c r="AN48" s="320"/>
      <c r="AO48" s="346"/>
      <c r="AP48" s="265">
        <v>24.863199999999999</v>
      </c>
      <c r="AQ48" s="34"/>
      <c r="AR48" s="261"/>
      <c r="AS48" s="265">
        <v>24.863199999999999</v>
      </c>
      <c r="AT48" s="34"/>
      <c r="AU48" s="261"/>
      <c r="AV48" s="341">
        <v>24.863199999999999</v>
      </c>
      <c r="AW48" s="318"/>
      <c r="AX48" s="261"/>
      <c r="AY48" s="341">
        <v>24.863199999999999</v>
      </c>
      <c r="AZ48" s="318"/>
      <c r="BA48" s="261"/>
    </row>
    <row r="49" spans="1:53" s="229" customFormat="1" ht="14.25">
      <c r="A49" s="44" t="s">
        <v>578</v>
      </c>
      <c r="B49" s="39"/>
      <c r="C49" s="39"/>
      <c r="D49" s="39"/>
      <c r="E49" s="257"/>
      <c r="F49" s="39"/>
      <c r="G49" s="39"/>
      <c r="H49" s="257"/>
      <c r="I49" s="235"/>
      <c r="J49" s="39"/>
      <c r="K49" s="258"/>
      <c r="L49" s="39"/>
      <c r="M49" s="39"/>
      <c r="N49" s="257"/>
      <c r="O49" s="39"/>
      <c r="P49" s="39"/>
      <c r="Q49" s="257"/>
      <c r="R49" s="39"/>
      <c r="S49" s="39"/>
      <c r="T49" s="257"/>
      <c r="U49" s="39"/>
      <c r="V49" s="39"/>
      <c r="W49" s="257"/>
      <c r="X49" s="39"/>
      <c r="Y49" s="39"/>
      <c r="Z49" s="339"/>
      <c r="AA49" s="39"/>
      <c r="AB49" s="39"/>
      <c r="AC49" s="257"/>
      <c r="AD49" s="240"/>
      <c r="AE49" s="320"/>
      <c r="AF49" s="346"/>
      <c r="AG49" s="354"/>
      <c r="AH49" s="320"/>
      <c r="AI49" s="346"/>
      <c r="AJ49" s="354"/>
      <c r="AK49" s="320"/>
      <c r="AL49" s="346"/>
      <c r="AM49" s="354"/>
      <c r="AN49" s="320"/>
      <c r="AO49" s="346"/>
      <c r="AP49" s="39"/>
      <c r="AQ49" s="39"/>
      <c r="AR49" s="257"/>
      <c r="AS49" s="39"/>
      <c r="AT49" s="39"/>
      <c r="AU49" s="257"/>
      <c r="AV49" s="320"/>
      <c r="AW49" s="320"/>
      <c r="AX49" s="339"/>
      <c r="AY49" s="320"/>
      <c r="AZ49" s="320"/>
      <c r="BA49" s="339"/>
    </row>
    <row r="50" spans="1:53" s="229" customFormat="1" ht="14.25">
      <c r="A50" s="38" t="s">
        <v>579</v>
      </c>
      <c r="B50" s="27" t="s">
        <v>408</v>
      </c>
      <c r="C50" s="34">
        <v>266.60910000000001</v>
      </c>
      <c r="D50" s="34"/>
      <c r="E50" s="261"/>
      <c r="F50" s="34">
        <v>200</v>
      </c>
      <c r="G50" s="34"/>
      <c r="H50" s="261"/>
      <c r="I50" s="235">
        <v>470</v>
      </c>
      <c r="J50" s="39"/>
      <c r="K50" s="264"/>
      <c r="L50" s="34">
        <v>200</v>
      </c>
      <c r="M50" s="34"/>
      <c r="N50" s="261"/>
      <c r="O50" s="34">
        <v>200</v>
      </c>
      <c r="P50" s="34"/>
      <c r="Q50" s="261"/>
      <c r="R50" s="34">
        <v>200</v>
      </c>
      <c r="S50" s="34"/>
      <c r="T50" s="261"/>
      <c r="U50" s="34">
        <v>200</v>
      </c>
      <c r="V50" s="34"/>
      <c r="W50" s="261"/>
      <c r="X50" s="34">
        <v>200</v>
      </c>
      <c r="Y50" s="34"/>
      <c r="Z50" s="261"/>
      <c r="AA50" s="34"/>
      <c r="AB50" s="34"/>
      <c r="AC50" s="261"/>
      <c r="AD50" s="240"/>
      <c r="AE50" s="320"/>
      <c r="AF50" s="346"/>
      <c r="AG50" s="354"/>
      <c r="AH50" s="320"/>
      <c r="AI50" s="346"/>
      <c r="AJ50" s="354"/>
      <c r="AK50" s="320"/>
      <c r="AL50" s="346"/>
      <c r="AM50" s="354"/>
      <c r="AN50" s="320"/>
      <c r="AO50" s="346"/>
      <c r="AP50" s="34">
        <v>200</v>
      </c>
      <c r="AQ50" s="34"/>
      <c r="AR50" s="261"/>
      <c r="AS50" s="34">
        <v>200</v>
      </c>
      <c r="AT50" s="34"/>
      <c r="AU50" s="261"/>
      <c r="AV50" s="318">
        <v>200</v>
      </c>
      <c r="AW50" s="318"/>
      <c r="AX50" s="261"/>
      <c r="AY50" s="318">
        <v>200</v>
      </c>
      <c r="AZ50" s="318"/>
      <c r="BA50" s="261"/>
    </row>
    <row r="51" spans="1:53" s="229" customFormat="1" ht="14.25">
      <c r="A51" s="38" t="s">
        <v>580</v>
      </c>
      <c r="B51" s="27" t="s">
        <v>408</v>
      </c>
      <c r="C51" s="34">
        <v>299.99990000000003</v>
      </c>
      <c r="D51" s="34"/>
      <c r="E51" s="261"/>
      <c r="F51" s="45">
        <v>239.99379999999999</v>
      </c>
      <c r="G51" s="34"/>
      <c r="H51" s="261"/>
      <c r="I51" s="235">
        <v>550</v>
      </c>
      <c r="J51" s="39"/>
      <c r="K51" s="264"/>
      <c r="L51" s="45">
        <v>239.99379999999999</v>
      </c>
      <c r="M51" s="34"/>
      <c r="N51" s="261"/>
      <c r="O51" s="45">
        <v>239.99379999999999</v>
      </c>
      <c r="P51" s="34"/>
      <c r="Q51" s="261"/>
      <c r="R51" s="45">
        <v>239.99379999999999</v>
      </c>
      <c r="S51" s="34"/>
      <c r="T51" s="261"/>
      <c r="U51" s="45">
        <v>239.99379999999999</v>
      </c>
      <c r="V51" s="34"/>
      <c r="W51" s="261"/>
      <c r="X51" s="45">
        <v>239.99379999999999</v>
      </c>
      <c r="Y51" s="34"/>
      <c r="Z51" s="261"/>
      <c r="AA51" s="45"/>
      <c r="AB51" s="34"/>
      <c r="AC51" s="261"/>
      <c r="AD51" s="240"/>
      <c r="AE51" s="320"/>
      <c r="AF51" s="346"/>
      <c r="AG51" s="354"/>
      <c r="AH51" s="320"/>
      <c r="AI51" s="346"/>
      <c r="AJ51" s="354"/>
      <c r="AK51" s="320"/>
      <c r="AL51" s="346"/>
      <c r="AM51" s="354"/>
      <c r="AN51" s="320"/>
      <c r="AO51" s="346"/>
      <c r="AP51" s="45">
        <v>239.99379999999999</v>
      </c>
      <c r="AQ51" s="34"/>
      <c r="AR51" s="261"/>
      <c r="AS51" s="45">
        <v>239.99379999999999</v>
      </c>
      <c r="AT51" s="34"/>
      <c r="AU51" s="261"/>
      <c r="AV51" s="324">
        <v>239.99379999999999</v>
      </c>
      <c r="AW51" s="318"/>
      <c r="AX51" s="261"/>
      <c r="AY51" s="324">
        <v>239.99379999999999</v>
      </c>
      <c r="AZ51" s="318"/>
      <c r="BA51" s="261"/>
    </row>
    <row r="52" spans="1:53" s="229" customFormat="1" ht="14.25">
      <c r="A52" s="38" t="s">
        <v>581</v>
      </c>
      <c r="B52" s="27" t="s">
        <v>410</v>
      </c>
      <c r="C52" s="45">
        <v>41.632168</v>
      </c>
      <c r="D52" s="47"/>
      <c r="E52" s="261"/>
      <c r="F52" s="45">
        <v>24.863192999999999</v>
      </c>
      <c r="G52" s="47"/>
      <c r="H52" s="261"/>
      <c r="I52" s="263">
        <v>156.63703899999999</v>
      </c>
      <c r="J52" s="48"/>
      <c r="K52" s="264"/>
      <c r="L52" s="45">
        <v>24.863192999999999</v>
      </c>
      <c r="M52" s="47"/>
      <c r="N52" s="261"/>
      <c r="O52" s="45">
        <v>24.863192999999999</v>
      </c>
      <c r="P52" s="47"/>
      <c r="Q52" s="261"/>
      <c r="R52" s="45">
        <v>24.863192999999999</v>
      </c>
      <c r="S52" s="47"/>
      <c r="T52" s="261"/>
      <c r="U52" s="45">
        <v>24.863192999999999</v>
      </c>
      <c r="V52" s="47"/>
      <c r="W52" s="261"/>
      <c r="X52" s="45">
        <v>24.863192999999999</v>
      </c>
      <c r="Y52" s="47"/>
      <c r="Z52" s="261"/>
      <c r="AA52" s="45"/>
      <c r="AB52" s="47"/>
      <c r="AC52" s="261"/>
      <c r="AD52" s="240"/>
      <c r="AE52" s="48"/>
      <c r="AF52" s="346"/>
      <c r="AG52" s="354"/>
      <c r="AH52" s="48"/>
      <c r="AI52" s="346"/>
      <c r="AJ52" s="354"/>
      <c r="AK52" s="48"/>
      <c r="AL52" s="346"/>
      <c r="AM52" s="354"/>
      <c r="AN52" s="48"/>
      <c r="AO52" s="346"/>
      <c r="AP52" s="45">
        <v>24.863192999999999</v>
      </c>
      <c r="AQ52" s="47"/>
      <c r="AR52" s="261"/>
      <c r="AS52" s="45">
        <v>24.863192999999999</v>
      </c>
      <c r="AT52" s="47"/>
      <c r="AU52" s="261"/>
      <c r="AV52" s="324">
        <v>24.863192999999999</v>
      </c>
      <c r="AW52" s="325"/>
      <c r="AX52" s="261"/>
      <c r="AY52" s="324">
        <v>24.863192999999999</v>
      </c>
      <c r="AZ52" s="325"/>
      <c r="BA52" s="261"/>
    </row>
    <row r="53" spans="1:53" s="229" customFormat="1" ht="14.25">
      <c r="A53" s="49" t="s">
        <v>582</v>
      </c>
      <c r="B53" s="27" t="s">
        <v>410</v>
      </c>
      <c r="C53" s="267">
        <v>2.220621</v>
      </c>
      <c r="D53" s="50"/>
      <c r="E53" s="234"/>
      <c r="F53" s="267">
        <v>1.737196</v>
      </c>
      <c r="G53" s="50"/>
      <c r="H53" s="234"/>
      <c r="I53" s="268">
        <v>7.5245600000000001</v>
      </c>
      <c r="J53" s="51"/>
      <c r="K53" s="264"/>
      <c r="L53" s="267">
        <v>1.737196</v>
      </c>
      <c r="M53" s="50"/>
      <c r="N53" s="234"/>
      <c r="O53" s="267">
        <v>1.737196</v>
      </c>
      <c r="P53" s="50"/>
      <c r="Q53" s="234"/>
      <c r="R53" s="267">
        <v>1.737196</v>
      </c>
      <c r="S53" s="50"/>
      <c r="T53" s="234"/>
      <c r="U53" s="267">
        <v>1.737196</v>
      </c>
      <c r="V53" s="50"/>
      <c r="W53" s="234"/>
      <c r="X53" s="267">
        <v>1.737196</v>
      </c>
      <c r="Y53" s="50"/>
      <c r="Z53" s="332"/>
      <c r="AA53" s="267"/>
      <c r="AB53" s="50"/>
      <c r="AC53" s="234"/>
      <c r="AD53" s="240"/>
      <c r="AE53" s="51"/>
      <c r="AF53" s="346"/>
      <c r="AG53" s="354"/>
      <c r="AH53" s="51"/>
      <c r="AI53" s="346"/>
      <c r="AJ53" s="354"/>
      <c r="AK53" s="51"/>
      <c r="AL53" s="346"/>
      <c r="AM53" s="354"/>
      <c r="AN53" s="51"/>
      <c r="AO53" s="346"/>
      <c r="AP53" s="267">
        <v>1.737196</v>
      </c>
      <c r="AQ53" s="50"/>
      <c r="AR53" s="234"/>
      <c r="AS53" s="267">
        <v>1.737196</v>
      </c>
      <c r="AT53" s="50"/>
      <c r="AU53" s="234"/>
      <c r="AV53" s="267">
        <v>1.737196</v>
      </c>
      <c r="AW53" s="326"/>
      <c r="AX53" s="332"/>
      <c r="AY53" s="267">
        <v>1.737196</v>
      </c>
      <c r="AZ53" s="326"/>
      <c r="BA53" s="332"/>
    </row>
    <row r="54" spans="1:53" s="229" customFormat="1" ht="14.25">
      <c r="A54" s="49" t="s">
        <v>583</v>
      </c>
      <c r="B54" s="27" t="s">
        <v>410</v>
      </c>
      <c r="C54" s="267">
        <v>9.8887719999999995</v>
      </c>
      <c r="D54" s="50"/>
      <c r="E54" s="234"/>
      <c r="F54" s="267">
        <v>9.9888390000000005</v>
      </c>
      <c r="G54" s="50"/>
      <c r="H54" s="234"/>
      <c r="I54" s="268">
        <v>58.616100000000003</v>
      </c>
      <c r="J54" s="51"/>
      <c r="K54" s="264"/>
      <c r="L54" s="267">
        <v>9.9888390000000005</v>
      </c>
      <c r="M54" s="50"/>
      <c r="N54" s="234"/>
      <c r="O54" s="267">
        <v>9.9888390000000005</v>
      </c>
      <c r="P54" s="50"/>
      <c r="Q54" s="234"/>
      <c r="R54" s="267">
        <v>9.9888390000000005</v>
      </c>
      <c r="S54" s="50"/>
      <c r="T54" s="234"/>
      <c r="U54" s="267">
        <v>9.9888390000000005</v>
      </c>
      <c r="V54" s="50"/>
      <c r="W54" s="234"/>
      <c r="X54" s="267">
        <v>9.9888390000000005</v>
      </c>
      <c r="Y54" s="50"/>
      <c r="Z54" s="332"/>
      <c r="AA54" s="267"/>
      <c r="AB54" s="50"/>
      <c r="AC54" s="234"/>
      <c r="AD54" s="240"/>
      <c r="AE54" s="51"/>
      <c r="AF54" s="346"/>
      <c r="AG54" s="354"/>
      <c r="AH54" s="51"/>
      <c r="AI54" s="346"/>
      <c r="AJ54" s="354"/>
      <c r="AK54" s="51"/>
      <c r="AL54" s="346"/>
      <c r="AM54" s="354"/>
      <c r="AN54" s="51"/>
      <c r="AO54" s="346"/>
      <c r="AP54" s="267">
        <v>9.9888390000000005</v>
      </c>
      <c r="AQ54" s="50"/>
      <c r="AR54" s="234"/>
      <c r="AS54" s="267">
        <v>9.9888390000000005</v>
      </c>
      <c r="AT54" s="50"/>
      <c r="AU54" s="234"/>
      <c r="AV54" s="267">
        <v>9.9888390000000005</v>
      </c>
      <c r="AW54" s="326"/>
      <c r="AX54" s="332"/>
      <c r="AY54" s="267">
        <v>9.9888390000000005</v>
      </c>
      <c r="AZ54" s="326"/>
      <c r="BA54" s="332"/>
    </row>
    <row r="55" spans="1:53" s="229" customFormat="1" ht="14.25">
      <c r="A55" s="38" t="s">
        <v>584</v>
      </c>
      <c r="B55" s="27" t="s">
        <v>404</v>
      </c>
      <c r="C55" s="45">
        <v>5.9956759999999996</v>
      </c>
      <c r="D55" s="47"/>
      <c r="E55" s="261"/>
      <c r="F55" s="45">
        <v>4.690429</v>
      </c>
      <c r="G55" s="47"/>
      <c r="H55" s="261"/>
      <c r="I55" s="263">
        <v>7.1106999999999996</v>
      </c>
      <c r="J55" s="48"/>
      <c r="K55" s="264"/>
      <c r="L55" s="45">
        <v>4.690429</v>
      </c>
      <c r="M55" s="47"/>
      <c r="N55" s="261"/>
      <c r="O55" s="45">
        <v>4.690429</v>
      </c>
      <c r="P55" s="47"/>
      <c r="Q55" s="261"/>
      <c r="R55" s="45">
        <v>4.690429</v>
      </c>
      <c r="S55" s="47"/>
      <c r="T55" s="261"/>
      <c r="U55" s="45">
        <v>4.690429</v>
      </c>
      <c r="V55" s="47"/>
      <c r="W55" s="261"/>
      <c r="X55" s="45">
        <v>4.690429</v>
      </c>
      <c r="Y55" s="47"/>
      <c r="Z55" s="261"/>
      <c r="AA55" s="45"/>
      <c r="AB55" s="47"/>
      <c r="AC55" s="261"/>
      <c r="AD55" s="240"/>
      <c r="AE55" s="48"/>
      <c r="AF55" s="346"/>
      <c r="AG55" s="354"/>
      <c r="AH55" s="48"/>
      <c r="AI55" s="346"/>
      <c r="AJ55" s="354"/>
      <c r="AK55" s="48"/>
      <c r="AL55" s="346"/>
      <c r="AM55" s="354"/>
      <c r="AN55" s="48"/>
      <c r="AO55" s="346"/>
      <c r="AP55" s="45">
        <v>4.690429</v>
      </c>
      <c r="AQ55" s="47"/>
      <c r="AR55" s="261"/>
      <c r="AS55" s="45">
        <v>4.690429</v>
      </c>
      <c r="AT55" s="47"/>
      <c r="AU55" s="261"/>
      <c r="AV55" s="324">
        <v>4.690429</v>
      </c>
      <c r="AW55" s="325"/>
      <c r="AX55" s="261"/>
      <c r="AY55" s="324">
        <v>4.690429</v>
      </c>
      <c r="AZ55" s="325"/>
      <c r="BA55" s="261"/>
    </row>
    <row r="56" spans="1:53" s="229" customFormat="1" ht="14.25">
      <c r="A56" s="38" t="s">
        <v>585</v>
      </c>
      <c r="B56" s="27" t="s">
        <v>404</v>
      </c>
      <c r="C56" s="45">
        <v>14.773826</v>
      </c>
      <c r="D56" s="34"/>
      <c r="E56" s="261"/>
      <c r="F56" s="45">
        <v>14.923325999999999</v>
      </c>
      <c r="G56" s="34"/>
      <c r="H56" s="261"/>
      <c r="I56" s="263">
        <v>87.572500000000005</v>
      </c>
      <c r="J56" s="39"/>
      <c r="K56" s="264"/>
      <c r="L56" s="45">
        <v>14.923325999999999</v>
      </c>
      <c r="M56" s="34"/>
      <c r="N56" s="261"/>
      <c r="O56" s="45">
        <v>14.923325999999999</v>
      </c>
      <c r="P56" s="34"/>
      <c r="Q56" s="261"/>
      <c r="R56" s="45">
        <v>14.923325999999999</v>
      </c>
      <c r="S56" s="34"/>
      <c r="T56" s="261"/>
      <c r="U56" s="45">
        <v>14.923325999999999</v>
      </c>
      <c r="V56" s="34"/>
      <c r="W56" s="261"/>
      <c r="X56" s="45">
        <v>14.923325999999999</v>
      </c>
      <c r="Y56" s="34"/>
      <c r="Z56" s="261"/>
      <c r="AA56" s="45"/>
      <c r="AB56" s="34"/>
      <c r="AC56" s="261"/>
      <c r="AD56" s="240"/>
      <c r="AE56" s="320"/>
      <c r="AF56" s="346"/>
      <c r="AG56" s="354"/>
      <c r="AH56" s="320"/>
      <c r="AI56" s="346"/>
      <c r="AJ56" s="354"/>
      <c r="AK56" s="320"/>
      <c r="AL56" s="346"/>
      <c r="AM56" s="354"/>
      <c r="AN56" s="320"/>
      <c r="AO56" s="346"/>
      <c r="AP56" s="45">
        <v>14.923325999999999</v>
      </c>
      <c r="AQ56" s="34"/>
      <c r="AR56" s="261"/>
      <c r="AS56" s="45">
        <v>14.923325999999999</v>
      </c>
      <c r="AT56" s="34"/>
      <c r="AU56" s="261"/>
      <c r="AV56" s="324">
        <v>14.923325999999999</v>
      </c>
      <c r="AW56" s="318"/>
      <c r="AX56" s="261"/>
      <c r="AY56" s="324">
        <v>14.923325999999999</v>
      </c>
      <c r="AZ56" s="318"/>
      <c r="BA56" s="261"/>
    </row>
    <row r="57" spans="1:53" s="229" customFormat="1" ht="14.25">
      <c r="A57" s="38" t="s">
        <v>586</v>
      </c>
      <c r="B57" s="27" t="s">
        <v>411</v>
      </c>
      <c r="C57" s="45">
        <v>0.70100300000000004</v>
      </c>
      <c r="D57" s="34"/>
      <c r="E57" s="261"/>
      <c r="F57" s="45">
        <v>0.54000400000000004</v>
      </c>
      <c r="G57" s="34"/>
      <c r="H57" s="261"/>
      <c r="I57" s="263">
        <v>1.5698859999999999</v>
      </c>
      <c r="J57" s="39"/>
      <c r="K57" s="264"/>
      <c r="L57" s="45">
        <v>0.54000400000000004</v>
      </c>
      <c r="M57" s="34"/>
      <c r="N57" s="261"/>
      <c r="O57" s="45">
        <v>0.54000400000000004</v>
      </c>
      <c r="P57" s="34"/>
      <c r="Q57" s="261"/>
      <c r="R57" s="45">
        <v>0.54000400000000004</v>
      </c>
      <c r="S57" s="34"/>
      <c r="T57" s="261"/>
      <c r="U57" s="45">
        <v>0.54000400000000004</v>
      </c>
      <c r="V57" s="34"/>
      <c r="W57" s="261"/>
      <c r="X57" s="45">
        <v>0.54000400000000004</v>
      </c>
      <c r="Y57" s="34"/>
      <c r="Z57" s="261"/>
      <c r="AA57" s="45"/>
      <c r="AB57" s="34"/>
      <c r="AC57" s="261"/>
      <c r="AD57" s="240"/>
      <c r="AE57" s="320"/>
      <c r="AF57" s="346"/>
      <c r="AG57" s="354"/>
      <c r="AH57" s="320"/>
      <c r="AI57" s="346"/>
      <c r="AJ57" s="354"/>
      <c r="AK57" s="320"/>
      <c r="AL57" s="346"/>
      <c r="AM57" s="354"/>
      <c r="AN57" s="320"/>
      <c r="AO57" s="346"/>
      <c r="AP57" s="45">
        <v>0.54000400000000004</v>
      </c>
      <c r="AQ57" s="34"/>
      <c r="AR57" s="261"/>
      <c r="AS57" s="45">
        <v>0.54000400000000004</v>
      </c>
      <c r="AT57" s="34"/>
      <c r="AU57" s="261"/>
      <c r="AV57" s="324">
        <v>0.54000400000000004</v>
      </c>
      <c r="AW57" s="318"/>
      <c r="AX57" s="261"/>
      <c r="AY57" s="324">
        <v>0.54000400000000004</v>
      </c>
      <c r="AZ57" s="318"/>
      <c r="BA57" s="261"/>
    </row>
    <row r="58" spans="1:53" s="229" customFormat="1" ht="14.25">
      <c r="A58" s="38" t="s">
        <v>587</v>
      </c>
      <c r="B58" s="27" t="s">
        <v>411</v>
      </c>
      <c r="C58" s="45">
        <v>0.81330999999999998</v>
      </c>
      <c r="D58" s="34"/>
      <c r="E58" s="261"/>
      <c r="F58" s="45">
        <v>0.67146700000000004</v>
      </c>
      <c r="G58" s="34"/>
      <c r="H58" s="261"/>
      <c r="I58" s="263">
        <v>1.944755</v>
      </c>
      <c r="J58" s="39"/>
      <c r="K58" s="264"/>
      <c r="L58" s="45">
        <v>0.67146700000000004</v>
      </c>
      <c r="M58" s="34"/>
      <c r="N58" s="261"/>
      <c r="O58" s="45">
        <v>0.67146700000000004</v>
      </c>
      <c r="P58" s="34"/>
      <c r="Q58" s="261"/>
      <c r="R58" s="45">
        <v>0.67146700000000004</v>
      </c>
      <c r="S58" s="34"/>
      <c r="T58" s="261"/>
      <c r="U58" s="45">
        <v>0.67146700000000004</v>
      </c>
      <c r="V58" s="34"/>
      <c r="W58" s="261"/>
      <c r="X58" s="45">
        <v>0.67146700000000004</v>
      </c>
      <c r="Y58" s="34"/>
      <c r="Z58" s="261"/>
      <c r="AA58" s="45"/>
      <c r="AB58" s="34"/>
      <c r="AC58" s="261"/>
      <c r="AD58" s="240"/>
      <c r="AE58" s="320"/>
      <c r="AF58" s="346"/>
      <c r="AG58" s="354"/>
      <c r="AH58" s="320"/>
      <c r="AI58" s="346"/>
      <c r="AJ58" s="354"/>
      <c r="AK58" s="320"/>
      <c r="AL58" s="346"/>
      <c r="AM58" s="354"/>
      <c r="AN58" s="320"/>
      <c r="AO58" s="346"/>
      <c r="AP58" s="45">
        <v>0.67146700000000004</v>
      </c>
      <c r="AQ58" s="34"/>
      <c r="AR58" s="261"/>
      <c r="AS58" s="45">
        <v>0.67146700000000004</v>
      </c>
      <c r="AT58" s="34"/>
      <c r="AU58" s="261"/>
      <c r="AV58" s="324">
        <v>0.67146700000000004</v>
      </c>
      <c r="AW58" s="318"/>
      <c r="AX58" s="261"/>
      <c r="AY58" s="324">
        <v>0.67146700000000004</v>
      </c>
      <c r="AZ58" s="318"/>
      <c r="BA58" s="261"/>
    </row>
    <row r="59" spans="1:53" s="229" customFormat="1" ht="14.25">
      <c r="A59" s="184"/>
      <c r="B59" s="185"/>
      <c r="C59" s="185"/>
      <c r="D59" s="186"/>
      <c r="E59" s="234"/>
      <c r="F59" s="185"/>
      <c r="G59" s="186"/>
      <c r="H59" s="234"/>
      <c r="I59" s="269"/>
      <c r="J59" s="187"/>
      <c r="K59" s="261"/>
      <c r="L59" s="185"/>
      <c r="M59" s="186"/>
      <c r="N59" s="234"/>
      <c r="O59" s="185"/>
      <c r="P59" s="186"/>
      <c r="Q59" s="234"/>
      <c r="R59" s="185"/>
      <c r="S59" s="186"/>
      <c r="T59" s="234"/>
      <c r="U59" s="185"/>
      <c r="V59" s="186"/>
      <c r="W59" s="234"/>
      <c r="X59" s="185"/>
      <c r="Y59" s="186"/>
      <c r="Z59" s="332"/>
      <c r="AA59" s="185"/>
      <c r="AB59" s="186"/>
      <c r="AC59" s="234"/>
      <c r="AD59" s="240"/>
      <c r="AE59" s="187"/>
      <c r="AF59" s="346"/>
      <c r="AG59" s="354"/>
      <c r="AH59" s="187"/>
      <c r="AI59" s="346"/>
      <c r="AJ59" s="354"/>
      <c r="AK59" s="187"/>
      <c r="AL59" s="346"/>
      <c r="AM59" s="354"/>
      <c r="AN59" s="187"/>
      <c r="AO59" s="346"/>
      <c r="AP59" s="185"/>
      <c r="AQ59" s="186"/>
      <c r="AR59" s="234"/>
      <c r="AS59" s="185"/>
      <c r="AT59" s="186"/>
      <c r="AU59" s="234"/>
      <c r="AV59" s="185"/>
      <c r="AW59" s="186"/>
      <c r="AX59" s="332"/>
      <c r="AY59" s="185"/>
      <c r="AZ59" s="186"/>
      <c r="BA59" s="332"/>
    </row>
    <row r="60" spans="1:53" s="229" customFormat="1" ht="15.75" thickBot="1">
      <c r="A60" s="180" t="s">
        <v>588</v>
      </c>
      <c r="B60" s="183"/>
      <c r="C60" s="181"/>
      <c r="D60" s="181"/>
      <c r="E60" s="255"/>
      <c r="F60" s="181"/>
      <c r="G60" s="181"/>
      <c r="H60" s="255"/>
      <c r="I60" s="256"/>
      <c r="J60" s="181"/>
      <c r="K60" s="255"/>
      <c r="L60" s="181"/>
      <c r="M60" s="181"/>
      <c r="N60" s="255"/>
      <c r="O60" s="181"/>
      <c r="P60" s="181"/>
      <c r="Q60" s="255"/>
      <c r="R60" s="181"/>
      <c r="S60" s="181"/>
      <c r="T60" s="255"/>
      <c r="U60" s="181"/>
      <c r="V60" s="181"/>
      <c r="W60" s="255"/>
      <c r="X60" s="181"/>
      <c r="Y60" s="181"/>
      <c r="Z60" s="255"/>
      <c r="AA60" s="181"/>
      <c r="AB60" s="181"/>
      <c r="AC60" s="255"/>
      <c r="AD60" s="181"/>
      <c r="AE60" s="181"/>
      <c r="AF60" s="255"/>
      <c r="AG60" s="256"/>
      <c r="AH60" s="181"/>
      <c r="AI60" s="255"/>
      <c r="AJ60" s="256"/>
      <c r="AK60" s="181"/>
      <c r="AL60" s="255"/>
      <c r="AM60" s="256"/>
      <c r="AN60" s="181"/>
      <c r="AO60" s="255"/>
      <c r="AP60" s="181"/>
      <c r="AQ60" s="181"/>
      <c r="AR60" s="255"/>
      <c r="AS60" s="181"/>
      <c r="AT60" s="181"/>
      <c r="AU60" s="255"/>
      <c r="AV60" s="181"/>
      <c r="AW60" s="181"/>
      <c r="AX60" s="255"/>
      <c r="AY60" s="181"/>
      <c r="AZ60" s="181"/>
      <c r="BA60" s="255"/>
    </row>
    <row r="61" spans="1:53" s="229" customFormat="1" ht="14.25">
      <c r="A61" s="44" t="s">
        <v>589</v>
      </c>
      <c r="B61" s="44"/>
      <c r="C61" s="44"/>
      <c r="D61" s="44"/>
      <c r="E61" s="270"/>
      <c r="F61" s="44"/>
      <c r="G61" s="44"/>
      <c r="H61" s="270"/>
      <c r="I61" s="271"/>
      <c r="J61" s="44"/>
      <c r="K61" s="270"/>
      <c r="L61" s="44"/>
      <c r="M61" s="44"/>
      <c r="N61" s="270"/>
      <c r="O61" s="44"/>
      <c r="P61" s="44"/>
      <c r="Q61" s="270"/>
      <c r="R61" s="44"/>
      <c r="S61" s="44"/>
      <c r="T61" s="270"/>
      <c r="U61" s="44"/>
      <c r="V61" s="44"/>
      <c r="W61" s="270"/>
      <c r="X61" s="44"/>
      <c r="Y61" s="44"/>
      <c r="Z61" s="342"/>
      <c r="AA61" s="44"/>
      <c r="AB61" s="44"/>
      <c r="AC61" s="270"/>
      <c r="AD61" s="240"/>
      <c r="AE61" s="323"/>
      <c r="AF61" s="346"/>
      <c r="AG61" s="354"/>
      <c r="AH61" s="323"/>
      <c r="AI61" s="346"/>
      <c r="AJ61" s="354"/>
      <c r="AK61" s="323"/>
      <c r="AL61" s="346"/>
      <c r="AM61" s="354"/>
      <c r="AN61" s="323"/>
      <c r="AO61" s="346"/>
      <c r="AP61" s="44"/>
      <c r="AQ61" s="44"/>
      <c r="AR61" s="270"/>
      <c r="AS61" s="44"/>
      <c r="AT61" s="44"/>
      <c r="AU61" s="270"/>
      <c r="AV61" s="323"/>
      <c r="AW61" s="323"/>
      <c r="AX61" s="342"/>
      <c r="AY61" s="323"/>
      <c r="AZ61" s="323"/>
      <c r="BA61" s="342"/>
    </row>
    <row r="62" spans="1:53" s="229" customFormat="1" ht="14.25">
      <c r="A62" s="38" t="s">
        <v>590</v>
      </c>
      <c r="B62" s="27" t="s">
        <v>411</v>
      </c>
      <c r="C62" s="272"/>
      <c r="D62" s="52">
        <v>0.70080000000000009</v>
      </c>
      <c r="E62" s="234"/>
      <c r="F62" s="272"/>
      <c r="G62" s="52">
        <v>0.54009999999999991</v>
      </c>
      <c r="H62" s="234"/>
      <c r="I62" s="273"/>
      <c r="J62" s="52">
        <v>1.5699000000000003</v>
      </c>
      <c r="K62" s="264"/>
      <c r="L62" s="272"/>
      <c r="M62" s="52">
        <v>0.53029999999999977</v>
      </c>
      <c r="N62" s="234"/>
      <c r="O62" s="272"/>
      <c r="P62" s="52">
        <v>0.77139999999999986</v>
      </c>
      <c r="Q62" s="234"/>
      <c r="R62" s="272"/>
      <c r="S62" s="52">
        <v>1.1362999999999999</v>
      </c>
      <c r="T62" s="234"/>
      <c r="U62" s="272"/>
      <c r="V62" s="52">
        <v>1.6384000000000003</v>
      </c>
      <c r="W62" s="234"/>
      <c r="X62" s="272"/>
      <c r="Y62" s="52">
        <v>2.2193000000000009</v>
      </c>
      <c r="Z62" s="332"/>
      <c r="AA62" s="272"/>
      <c r="AB62" s="52">
        <v>1.4544000000000004</v>
      </c>
      <c r="AC62" s="234"/>
      <c r="AD62" s="240"/>
      <c r="AE62" s="351">
        <v>0.10800000000000008</v>
      </c>
      <c r="AF62" s="346" t="s">
        <v>160</v>
      </c>
      <c r="AG62" s="354"/>
      <c r="AH62" s="351">
        <v>0.14530800000000016</v>
      </c>
      <c r="AI62" s="346" t="s">
        <v>160</v>
      </c>
      <c r="AJ62" s="354"/>
      <c r="AK62" s="351">
        <v>0.14499999999999993</v>
      </c>
      <c r="AL62" s="346" t="s">
        <v>160</v>
      </c>
      <c r="AM62" s="354"/>
      <c r="AN62" s="351">
        <v>2.2999999999999989E-2</v>
      </c>
      <c r="AO62" s="346" t="s">
        <v>160</v>
      </c>
      <c r="AP62" s="272"/>
      <c r="AQ62" s="52">
        <v>1.1362999999999999</v>
      </c>
      <c r="AR62" s="234"/>
      <c r="AS62" s="272"/>
      <c r="AT62" s="52">
        <v>1.6384000000000003</v>
      </c>
      <c r="AU62" s="234"/>
      <c r="AV62" s="343"/>
      <c r="AW62" s="327">
        <v>0.77139999999999986</v>
      </c>
      <c r="AX62" s="332"/>
      <c r="AY62" s="343"/>
      <c r="AZ62" s="327">
        <v>2.2193000000000009</v>
      </c>
      <c r="BA62" s="332"/>
    </row>
    <row r="63" spans="1:53" s="229" customFormat="1" ht="14.25">
      <c r="A63" s="38" t="s">
        <v>591</v>
      </c>
      <c r="B63" s="27" t="s">
        <v>411</v>
      </c>
      <c r="C63" s="43"/>
      <c r="D63" s="52">
        <v>0.81300000000000006</v>
      </c>
      <c r="E63" s="234"/>
      <c r="F63" s="43"/>
      <c r="G63" s="52">
        <v>0.67159999999999997</v>
      </c>
      <c r="H63" s="234"/>
      <c r="I63" s="274"/>
      <c r="J63" s="52">
        <v>1.9444999999999997</v>
      </c>
      <c r="K63" s="234"/>
      <c r="L63" s="43"/>
      <c r="M63" s="52">
        <v>0.66459999999999997</v>
      </c>
      <c r="N63" s="234"/>
      <c r="O63" s="43"/>
      <c r="P63" s="52">
        <v>0.96079999999999988</v>
      </c>
      <c r="Q63" s="234"/>
      <c r="R63" s="43"/>
      <c r="S63" s="52">
        <v>1.4220999999999997</v>
      </c>
      <c r="T63" s="234"/>
      <c r="U63" s="43"/>
      <c r="V63" s="52">
        <v>2.0414000000000003</v>
      </c>
      <c r="W63" s="234"/>
      <c r="X63" s="43"/>
      <c r="Y63" s="52">
        <v>2.7199000000000009</v>
      </c>
      <c r="Z63" s="332"/>
      <c r="AA63" s="43"/>
      <c r="AB63" s="52">
        <v>1.8394999999999999</v>
      </c>
      <c r="AC63" s="234"/>
      <c r="AD63" s="240"/>
      <c r="AE63" s="351">
        <v>0.26800000000000013</v>
      </c>
      <c r="AF63" s="346" t="s">
        <v>160</v>
      </c>
      <c r="AG63" s="354"/>
      <c r="AH63" s="351">
        <v>0.41432500000000039</v>
      </c>
      <c r="AI63" s="346" t="s">
        <v>160</v>
      </c>
      <c r="AJ63" s="354"/>
      <c r="AK63" s="351">
        <v>0.2599999999999999</v>
      </c>
      <c r="AL63" s="346" t="s">
        <v>160</v>
      </c>
      <c r="AM63" s="354"/>
      <c r="AN63" s="351">
        <v>0.18199999999999988</v>
      </c>
      <c r="AO63" s="346" t="s">
        <v>160</v>
      </c>
      <c r="AP63" s="43"/>
      <c r="AQ63" s="52">
        <v>1.4220999999999997</v>
      </c>
      <c r="AR63" s="234"/>
      <c r="AS63" s="43"/>
      <c r="AT63" s="52">
        <v>2.0414000000000003</v>
      </c>
      <c r="AU63" s="234"/>
      <c r="AV63" s="322"/>
      <c r="AW63" s="327">
        <v>0.96079999999999988</v>
      </c>
      <c r="AX63" s="332"/>
      <c r="AY63" s="322"/>
      <c r="AZ63" s="327">
        <v>2.7199000000000009</v>
      </c>
      <c r="BA63" s="332"/>
    </row>
    <row r="64" spans="1:53" s="229" customFormat="1" ht="14.25">
      <c r="A64" s="49" t="s">
        <v>592</v>
      </c>
      <c r="B64" s="27" t="s">
        <v>410</v>
      </c>
      <c r="C64" s="185"/>
      <c r="D64" s="53">
        <v>41.631999999999998</v>
      </c>
      <c r="E64" s="234"/>
      <c r="F64" s="185"/>
      <c r="G64" s="53">
        <v>24.863300000000013</v>
      </c>
      <c r="H64" s="234"/>
      <c r="I64" s="269"/>
      <c r="J64" s="53">
        <v>156.6386</v>
      </c>
      <c r="K64" s="264"/>
      <c r="L64" s="185"/>
      <c r="M64" s="53">
        <v>24.859099999999998</v>
      </c>
      <c r="N64" s="234"/>
      <c r="O64" s="185"/>
      <c r="P64" s="53">
        <v>49.721000000000004</v>
      </c>
      <c r="Q64" s="234"/>
      <c r="R64" s="185"/>
      <c r="S64" s="53">
        <v>99.440700000000035</v>
      </c>
      <c r="T64" s="234"/>
      <c r="U64" s="185"/>
      <c r="V64" s="53">
        <v>174.02180000000001</v>
      </c>
      <c r="W64" s="234"/>
      <c r="X64" s="185"/>
      <c r="Y64" s="53">
        <v>248.60270000000017</v>
      </c>
      <c r="Z64" s="332"/>
      <c r="AA64" s="185"/>
      <c r="AB64" s="53">
        <v>116.91420000000002</v>
      </c>
      <c r="AC64" s="234"/>
      <c r="AD64" s="240"/>
      <c r="AE64" s="352">
        <v>0.18780000000000008</v>
      </c>
      <c r="AF64" s="346"/>
      <c r="AG64" s="354"/>
      <c r="AH64" s="352">
        <v>0.37768700000000027</v>
      </c>
      <c r="AI64" s="346"/>
      <c r="AJ64" s="354"/>
      <c r="AK64" s="352">
        <v>0.30284999999999973</v>
      </c>
      <c r="AL64" s="346"/>
      <c r="AM64" s="354"/>
      <c r="AN64" s="352">
        <v>7.6011000000000013E-3</v>
      </c>
      <c r="AO64" s="346"/>
      <c r="AP64" s="185"/>
      <c r="AQ64" s="53">
        <v>99.440700000000035</v>
      </c>
      <c r="AR64" s="234"/>
      <c r="AS64" s="185"/>
      <c r="AT64" s="53">
        <v>174.02180000000001</v>
      </c>
      <c r="AU64" s="234"/>
      <c r="AV64" s="185"/>
      <c r="AW64" s="328">
        <v>49.721000000000004</v>
      </c>
      <c r="AX64" s="332"/>
      <c r="AY64" s="185"/>
      <c r="AZ64" s="328">
        <v>248.60270000000017</v>
      </c>
      <c r="BA64" s="332"/>
    </row>
    <row r="65" spans="1:53" s="229" customFormat="1" ht="14.25">
      <c r="A65" s="49" t="s">
        <v>582</v>
      </c>
      <c r="B65" s="27" t="s">
        <v>410</v>
      </c>
      <c r="C65" s="185"/>
      <c r="D65" s="53">
        <v>2.2205999999999833</v>
      </c>
      <c r="E65" s="234"/>
      <c r="F65" s="185"/>
      <c r="G65" s="53">
        <v>1.7372000000000085</v>
      </c>
      <c r="H65" s="234"/>
      <c r="I65" s="269"/>
      <c r="J65" s="53">
        <v>7.524599999999964</v>
      </c>
      <c r="K65" s="264"/>
      <c r="L65" s="185"/>
      <c r="M65" s="53">
        <v>2.6437000000000097</v>
      </c>
      <c r="N65" s="234"/>
      <c r="O65" s="185"/>
      <c r="P65" s="53">
        <v>3.7695999999999756</v>
      </c>
      <c r="Q65" s="234"/>
      <c r="R65" s="185"/>
      <c r="S65" s="53">
        <v>5.4250999999999578</v>
      </c>
      <c r="T65" s="234"/>
      <c r="U65" s="185"/>
      <c r="V65" s="53">
        <v>7.7821999999999889</v>
      </c>
      <c r="W65" s="234"/>
      <c r="X65" s="185"/>
      <c r="Y65" s="53">
        <v>10.715000000000003</v>
      </c>
      <c r="Z65" s="332"/>
      <c r="AA65" s="185"/>
      <c r="AB65" s="53">
        <v>7.7279999999999802</v>
      </c>
      <c r="AC65" s="234"/>
      <c r="AD65" s="240"/>
      <c r="AE65" s="352">
        <v>0.96899999999999975</v>
      </c>
      <c r="AF65" s="346"/>
      <c r="AG65" s="354"/>
      <c r="AH65" s="352">
        <v>2.6969999999999992</v>
      </c>
      <c r="AI65" s="346"/>
      <c r="AJ65" s="354"/>
      <c r="AK65" s="352">
        <v>0.67087999999999959</v>
      </c>
      <c r="AL65" s="346"/>
      <c r="AM65" s="354"/>
      <c r="AN65" s="352">
        <v>0.46835399999999999</v>
      </c>
      <c r="AO65" s="346"/>
      <c r="AP65" s="185"/>
      <c r="AQ65" s="53">
        <v>5.4250999999999578</v>
      </c>
      <c r="AR65" s="234"/>
      <c r="AS65" s="185"/>
      <c r="AT65" s="53">
        <v>7.7821999999999889</v>
      </c>
      <c r="AU65" s="234"/>
      <c r="AV65" s="185"/>
      <c r="AW65" s="328">
        <v>3.7695999999999756</v>
      </c>
      <c r="AX65" s="332"/>
      <c r="AY65" s="185"/>
      <c r="AZ65" s="328">
        <v>10.715000000000003</v>
      </c>
      <c r="BA65" s="332"/>
    </row>
    <row r="66" spans="1:53" s="229" customFormat="1" ht="14.25">
      <c r="A66" s="49" t="s">
        <v>583</v>
      </c>
      <c r="B66" s="27" t="s">
        <v>410</v>
      </c>
      <c r="C66" s="185"/>
      <c r="D66" s="53">
        <v>9.8887000000000498</v>
      </c>
      <c r="E66" s="275"/>
      <c r="F66" s="185"/>
      <c r="G66" s="53">
        <v>9.9886000000000088</v>
      </c>
      <c r="H66" s="275"/>
      <c r="I66" s="269"/>
      <c r="J66" s="53">
        <v>58.616100000000102</v>
      </c>
      <c r="K66" s="264"/>
      <c r="L66" s="185"/>
      <c r="M66" s="53">
        <v>9.5003000000000171</v>
      </c>
      <c r="N66" s="275"/>
      <c r="O66" s="185"/>
      <c r="P66" s="53">
        <v>18.664000000000051</v>
      </c>
      <c r="Q66" s="275"/>
      <c r="R66" s="185"/>
      <c r="S66" s="53">
        <v>38.296000000000063</v>
      </c>
      <c r="T66" s="275"/>
      <c r="U66" s="185"/>
      <c r="V66" s="53">
        <v>66.521000000000043</v>
      </c>
      <c r="W66" s="275"/>
      <c r="X66" s="185"/>
      <c r="Y66" s="53">
        <v>90.785999999999888</v>
      </c>
      <c r="Z66" s="344"/>
      <c r="AA66" s="185"/>
      <c r="AB66" s="53">
        <v>51.512000000000029</v>
      </c>
      <c r="AC66" s="275"/>
      <c r="AD66" s="240"/>
      <c r="AE66" s="352">
        <v>0</v>
      </c>
      <c r="AF66" s="346"/>
      <c r="AG66" s="354"/>
      <c r="AH66" s="352">
        <v>0</v>
      </c>
      <c r="AI66" s="346"/>
      <c r="AJ66" s="354"/>
      <c r="AK66" s="352">
        <v>0</v>
      </c>
      <c r="AL66" s="346"/>
      <c r="AM66" s="354"/>
      <c r="AN66" s="352">
        <v>0</v>
      </c>
      <c r="AO66" s="346"/>
      <c r="AP66" s="185"/>
      <c r="AQ66" s="53">
        <v>38.296000000000063</v>
      </c>
      <c r="AR66" s="275"/>
      <c r="AS66" s="185"/>
      <c r="AT66" s="53">
        <v>66.521000000000043</v>
      </c>
      <c r="AU66" s="275"/>
      <c r="AV66" s="185"/>
      <c r="AW66" s="328">
        <v>18.664000000000051</v>
      </c>
      <c r="AX66" s="344"/>
      <c r="AY66" s="185"/>
      <c r="AZ66" s="328">
        <v>90.785999999999888</v>
      </c>
      <c r="BA66" s="344"/>
    </row>
    <row r="67" spans="1:53" s="229" customFormat="1" ht="14.25">
      <c r="A67" s="49" t="s">
        <v>593</v>
      </c>
      <c r="B67" s="34" t="s">
        <v>404</v>
      </c>
      <c r="C67" s="185"/>
      <c r="D67" s="53">
        <v>5.9956199999999544</v>
      </c>
      <c r="E67" s="275"/>
      <c r="F67" s="185"/>
      <c r="G67" s="53">
        <v>4.6904400000000228</v>
      </c>
      <c r="H67" s="275"/>
      <c r="I67" s="269"/>
      <c r="J67" s="53">
        <v>7.1107469999999662</v>
      </c>
      <c r="K67" s="264"/>
      <c r="L67" s="185"/>
      <c r="M67" s="53">
        <v>2.4982965000000088</v>
      </c>
      <c r="N67" s="275"/>
      <c r="O67" s="185"/>
      <c r="P67" s="53">
        <v>3.562271999999977</v>
      </c>
      <c r="Q67" s="275"/>
      <c r="R67" s="185"/>
      <c r="S67" s="53">
        <v>5.1267194999999601</v>
      </c>
      <c r="T67" s="275"/>
      <c r="U67" s="185"/>
      <c r="V67" s="53">
        <v>7.3541789999999896</v>
      </c>
      <c r="W67" s="275"/>
      <c r="X67" s="185"/>
      <c r="Y67" s="53">
        <v>10.125675000000003</v>
      </c>
      <c r="Z67" s="344"/>
      <c r="AA67" s="185"/>
      <c r="AB67" s="53">
        <v>7.302959999999981</v>
      </c>
      <c r="AC67" s="275"/>
      <c r="AD67" s="240"/>
      <c r="AE67" s="352">
        <v>6.1318319999999984</v>
      </c>
      <c r="AF67" s="346"/>
      <c r="AG67" s="354"/>
      <c r="AH67" s="352">
        <v>9.9637967999999972</v>
      </c>
      <c r="AI67" s="346"/>
      <c r="AJ67" s="354"/>
      <c r="AK67" s="352">
        <v>5.2999519999999967</v>
      </c>
      <c r="AL67" s="346"/>
      <c r="AM67" s="354"/>
      <c r="AN67" s="352">
        <v>3.6999966</v>
      </c>
      <c r="AO67" s="346"/>
      <c r="AP67" s="185"/>
      <c r="AQ67" s="53">
        <v>5.1267194999999601</v>
      </c>
      <c r="AR67" s="275"/>
      <c r="AS67" s="185"/>
      <c r="AT67" s="53">
        <v>7.3541789999999896</v>
      </c>
      <c r="AU67" s="275"/>
      <c r="AV67" s="185"/>
      <c r="AW67" s="328">
        <v>3.562271999999977</v>
      </c>
      <c r="AX67" s="344"/>
      <c r="AY67" s="185"/>
      <c r="AZ67" s="328">
        <v>10.125675000000003</v>
      </c>
      <c r="BA67" s="344"/>
    </row>
    <row r="68" spans="1:53" s="229" customFormat="1" ht="14.25">
      <c r="A68" s="49" t="s">
        <v>594</v>
      </c>
      <c r="B68" s="34" t="s">
        <v>404</v>
      </c>
      <c r="C68" s="185"/>
      <c r="D68" s="53">
        <v>14.773717800000075</v>
      </c>
      <c r="E68" s="234"/>
      <c r="F68" s="185"/>
      <c r="G68" s="53">
        <v>14.922968400000013</v>
      </c>
      <c r="H68" s="234"/>
      <c r="I68" s="269"/>
      <c r="J68" s="53">
        <v>87.572453400000157</v>
      </c>
      <c r="K68" s="264"/>
      <c r="L68" s="185"/>
      <c r="M68" s="53">
        <v>14.193448200000025</v>
      </c>
      <c r="N68" s="234"/>
      <c r="O68" s="185"/>
      <c r="P68" s="53">
        <v>27.884016000000077</v>
      </c>
      <c r="Q68" s="234"/>
      <c r="R68" s="185"/>
      <c r="S68" s="53">
        <v>57.214224000000094</v>
      </c>
      <c r="T68" s="234"/>
      <c r="U68" s="185"/>
      <c r="V68" s="53">
        <v>99.38237400000007</v>
      </c>
      <c r="W68" s="234"/>
      <c r="X68" s="185"/>
      <c r="Y68" s="53">
        <v>135.63428399999984</v>
      </c>
      <c r="Z68" s="332"/>
      <c r="AA68" s="185"/>
      <c r="AB68" s="53">
        <v>81.388960000000054</v>
      </c>
      <c r="AC68" s="276">
        <v>88.691920000000039</v>
      </c>
      <c r="AD68" s="240"/>
      <c r="AE68" s="352" t="e">
        <v>#VALUE!</v>
      </c>
      <c r="AF68" s="346"/>
      <c r="AG68" s="354"/>
      <c r="AH68" s="352" t="e">
        <v>#VALUE!</v>
      </c>
      <c r="AI68" s="346"/>
      <c r="AJ68" s="354"/>
      <c r="AK68" s="352" t="e">
        <v>#VALUE!</v>
      </c>
      <c r="AL68" s="346"/>
      <c r="AM68" s="354"/>
      <c r="AN68" s="352" t="e">
        <v>#VALUE!</v>
      </c>
      <c r="AO68" s="346"/>
      <c r="AP68" s="185"/>
      <c r="AQ68" s="53">
        <v>57.214224000000094</v>
      </c>
      <c r="AR68" s="234"/>
      <c r="AS68" s="185"/>
      <c r="AT68" s="53">
        <v>99.38237400000007</v>
      </c>
      <c r="AU68" s="234"/>
      <c r="AV68" s="185"/>
      <c r="AW68" s="328">
        <v>27.884016000000077</v>
      </c>
      <c r="AX68" s="332"/>
      <c r="AY68" s="185"/>
      <c r="AZ68" s="328">
        <v>135.63428399999984</v>
      </c>
      <c r="BA68" s="332"/>
    </row>
    <row r="69" spans="1:53" s="229" customFormat="1" ht="14.25">
      <c r="A69" s="36"/>
      <c r="B69" s="27"/>
      <c r="C69" s="27"/>
      <c r="D69" s="34"/>
      <c r="E69" s="261"/>
      <c r="F69" s="27"/>
      <c r="G69" s="34"/>
      <c r="H69" s="261"/>
      <c r="I69" s="246"/>
      <c r="J69" s="39"/>
      <c r="K69" s="245"/>
      <c r="L69" s="27"/>
      <c r="M69" s="34"/>
      <c r="N69" s="261"/>
      <c r="O69" s="27"/>
      <c r="P69" s="34"/>
      <c r="Q69" s="261"/>
      <c r="R69" s="27"/>
      <c r="S69" s="34"/>
      <c r="T69" s="261"/>
      <c r="U69" s="27"/>
      <c r="V69" s="34"/>
      <c r="W69" s="261"/>
      <c r="X69" s="27"/>
      <c r="Y69" s="34"/>
      <c r="Z69" s="261"/>
      <c r="AA69" s="27"/>
      <c r="AB69" s="34"/>
      <c r="AC69" s="261"/>
      <c r="AD69" s="240"/>
      <c r="AE69" s="320"/>
      <c r="AF69" s="346"/>
      <c r="AG69" s="354"/>
      <c r="AH69" s="320"/>
      <c r="AI69" s="346"/>
      <c r="AJ69" s="354"/>
      <c r="AK69" s="320"/>
      <c r="AL69" s="346"/>
      <c r="AM69" s="354"/>
      <c r="AN69" s="320"/>
      <c r="AO69" s="346"/>
      <c r="AP69" s="27"/>
      <c r="AQ69" s="34"/>
      <c r="AR69" s="261"/>
      <c r="AS69" s="27"/>
      <c r="AT69" s="34"/>
      <c r="AU69" s="261"/>
      <c r="AV69" s="317"/>
      <c r="AW69" s="318"/>
      <c r="AX69" s="261"/>
      <c r="AY69" s="317"/>
      <c r="AZ69" s="318"/>
      <c r="BA69" s="261"/>
    </row>
    <row r="70" spans="1:53" s="229" customFormat="1" ht="15.75" thickBot="1">
      <c r="A70" s="180" t="s">
        <v>595</v>
      </c>
      <c r="B70" s="183"/>
      <c r="C70" s="181"/>
      <c r="D70" s="181"/>
      <c r="E70" s="255"/>
      <c r="F70" s="181"/>
      <c r="G70" s="181"/>
      <c r="H70" s="255"/>
      <c r="I70" s="256"/>
      <c r="J70" s="181"/>
      <c r="K70" s="255"/>
      <c r="L70" s="181"/>
      <c r="M70" s="181"/>
      <c r="N70" s="255"/>
      <c r="O70" s="181"/>
      <c r="P70" s="181"/>
      <c r="Q70" s="255"/>
      <c r="R70" s="181"/>
      <c r="S70" s="181"/>
      <c r="T70" s="255"/>
      <c r="U70" s="181"/>
      <c r="V70" s="181"/>
      <c r="W70" s="255"/>
      <c r="X70" s="181"/>
      <c r="Y70" s="181"/>
      <c r="Z70" s="255"/>
      <c r="AA70" s="181"/>
      <c r="AB70" s="181"/>
      <c r="AC70" s="255"/>
      <c r="AD70" s="181"/>
      <c r="AE70" s="181"/>
      <c r="AF70" s="255"/>
      <c r="AG70" s="256"/>
      <c r="AH70" s="181"/>
      <c r="AI70" s="255"/>
      <c r="AJ70" s="256"/>
      <c r="AK70" s="181"/>
      <c r="AL70" s="255"/>
      <c r="AM70" s="256"/>
      <c r="AN70" s="181"/>
      <c r="AO70" s="255"/>
      <c r="AP70" s="181"/>
      <c r="AQ70" s="181"/>
      <c r="AR70" s="255"/>
      <c r="AS70" s="181"/>
      <c r="AT70" s="181"/>
      <c r="AU70" s="255"/>
      <c r="AV70" s="181"/>
      <c r="AW70" s="181"/>
      <c r="AX70" s="255"/>
      <c r="AY70" s="181"/>
      <c r="AZ70" s="181"/>
      <c r="BA70" s="255"/>
    </row>
    <row r="71" spans="1:53" s="229" customFormat="1" ht="14.25">
      <c r="A71" s="44" t="s">
        <v>596</v>
      </c>
      <c r="B71" s="39"/>
      <c r="C71" s="39"/>
      <c r="D71" s="39"/>
      <c r="E71" s="257"/>
      <c r="F71" s="39"/>
      <c r="G71" s="39"/>
      <c r="H71" s="257"/>
      <c r="I71" s="235"/>
      <c r="J71" s="39"/>
      <c r="K71" s="258"/>
      <c r="L71" s="39"/>
      <c r="M71" s="39"/>
      <c r="N71" s="257"/>
      <c r="O71" s="39"/>
      <c r="P71" s="39"/>
      <c r="Q71" s="257"/>
      <c r="R71" s="39"/>
      <c r="S71" s="39"/>
      <c r="T71" s="257"/>
      <c r="U71" s="39"/>
      <c r="V71" s="39"/>
      <c r="W71" s="257"/>
      <c r="X71" s="39"/>
      <c r="Y71" s="39"/>
      <c r="Z71" s="339"/>
      <c r="AA71" s="39"/>
      <c r="AB71" s="39"/>
      <c r="AC71" s="257"/>
      <c r="AD71" s="240"/>
      <c r="AE71" s="320"/>
      <c r="AF71" s="346"/>
      <c r="AG71" s="354"/>
      <c r="AH71" s="320"/>
      <c r="AI71" s="346"/>
      <c r="AJ71" s="354"/>
      <c r="AK71" s="320"/>
      <c r="AL71" s="346"/>
      <c r="AM71" s="354"/>
      <c r="AN71" s="320"/>
      <c r="AO71" s="346"/>
      <c r="AP71" s="39"/>
      <c r="AQ71" s="39"/>
      <c r="AR71" s="257"/>
      <c r="AS71" s="39"/>
      <c r="AT71" s="39"/>
      <c r="AU71" s="257"/>
      <c r="AV71" s="320"/>
      <c r="AW71" s="320"/>
      <c r="AX71" s="339"/>
      <c r="AY71" s="320"/>
      <c r="AZ71" s="320"/>
      <c r="BA71" s="339"/>
    </row>
    <row r="72" spans="1:53" s="229" customFormat="1" ht="14.25">
      <c r="A72" s="38" t="s">
        <v>597</v>
      </c>
      <c r="B72" s="54" t="s">
        <v>378</v>
      </c>
      <c r="C72" s="39" t="s">
        <v>598</v>
      </c>
      <c r="D72" s="39" t="s">
        <v>598</v>
      </c>
      <c r="E72" s="257"/>
      <c r="F72" s="39" t="s">
        <v>598</v>
      </c>
      <c r="G72" s="39" t="s">
        <v>598</v>
      </c>
      <c r="H72" s="257"/>
      <c r="I72" s="235" t="s">
        <v>598</v>
      </c>
      <c r="J72" s="39" t="s">
        <v>598</v>
      </c>
      <c r="K72" s="258"/>
      <c r="L72" s="39" t="s">
        <v>598</v>
      </c>
      <c r="M72" s="39" t="s">
        <v>598</v>
      </c>
      <c r="N72" s="257"/>
      <c r="O72" s="39" t="s">
        <v>598</v>
      </c>
      <c r="P72" s="39" t="s">
        <v>598</v>
      </c>
      <c r="Q72" s="257"/>
      <c r="R72" s="39" t="s">
        <v>598</v>
      </c>
      <c r="S72" s="39" t="s">
        <v>598</v>
      </c>
      <c r="T72" s="257"/>
      <c r="U72" s="39" t="s">
        <v>598</v>
      </c>
      <c r="V72" s="39" t="s">
        <v>598</v>
      </c>
      <c r="W72" s="257"/>
      <c r="X72" s="39" t="s">
        <v>598</v>
      </c>
      <c r="Y72" s="39" t="s">
        <v>598</v>
      </c>
      <c r="Z72" s="339"/>
      <c r="AA72" s="39" t="s">
        <v>598</v>
      </c>
      <c r="AB72" s="39" t="s">
        <v>598</v>
      </c>
      <c r="AC72" s="257"/>
      <c r="AD72" s="240"/>
      <c r="AE72" s="320" t="s">
        <v>598</v>
      </c>
      <c r="AF72" s="346"/>
      <c r="AG72" s="354"/>
      <c r="AH72" s="320" t="s">
        <v>598</v>
      </c>
      <c r="AI72" s="346"/>
      <c r="AJ72" s="354"/>
      <c r="AK72" s="320" t="s">
        <v>598</v>
      </c>
      <c r="AL72" s="346"/>
      <c r="AM72" s="354"/>
      <c r="AN72" s="320" t="s">
        <v>598</v>
      </c>
      <c r="AO72" s="346"/>
      <c r="AP72" s="39" t="s">
        <v>598</v>
      </c>
      <c r="AQ72" s="39" t="s">
        <v>598</v>
      </c>
      <c r="AR72" s="257"/>
      <c r="AS72" s="39" t="s">
        <v>598</v>
      </c>
      <c r="AT72" s="39" t="s">
        <v>598</v>
      </c>
      <c r="AU72" s="257"/>
      <c r="AV72" s="320" t="s">
        <v>598</v>
      </c>
      <c r="AW72" s="320" t="s">
        <v>598</v>
      </c>
      <c r="AX72" s="339"/>
      <c r="AY72" s="320" t="s">
        <v>598</v>
      </c>
      <c r="AZ72" s="320" t="s">
        <v>598</v>
      </c>
      <c r="BA72" s="339"/>
    </row>
    <row r="73" spans="1:53" s="229" customFormat="1" ht="14.25">
      <c r="A73" s="38" t="s">
        <v>599</v>
      </c>
      <c r="B73" s="54" t="s">
        <v>378</v>
      </c>
      <c r="C73" s="39" t="s">
        <v>600</v>
      </c>
      <c r="D73" s="39" t="s">
        <v>600</v>
      </c>
      <c r="E73" s="257"/>
      <c r="F73" s="39" t="s">
        <v>601</v>
      </c>
      <c r="G73" s="39" t="s">
        <v>601</v>
      </c>
      <c r="H73" s="257"/>
      <c r="I73" s="235" t="s">
        <v>601</v>
      </c>
      <c r="J73" s="39" t="s">
        <v>601</v>
      </c>
      <c r="K73" s="258"/>
      <c r="L73" s="39" t="s">
        <v>601</v>
      </c>
      <c r="M73" s="39" t="s">
        <v>601</v>
      </c>
      <c r="N73" s="257"/>
      <c r="O73" s="39" t="s">
        <v>601</v>
      </c>
      <c r="P73" s="39" t="s">
        <v>601</v>
      </c>
      <c r="Q73" s="257"/>
      <c r="R73" s="39" t="s">
        <v>601</v>
      </c>
      <c r="S73" s="39" t="s">
        <v>601</v>
      </c>
      <c r="T73" s="257"/>
      <c r="U73" s="39" t="s">
        <v>601</v>
      </c>
      <c r="V73" s="39" t="s">
        <v>601</v>
      </c>
      <c r="W73" s="257"/>
      <c r="X73" s="39" t="s">
        <v>601</v>
      </c>
      <c r="Y73" s="39" t="s">
        <v>601</v>
      </c>
      <c r="Z73" s="339"/>
      <c r="AA73" s="39" t="s">
        <v>601</v>
      </c>
      <c r="AB73" s="39" t="s">
        <v>601</v>
      </c>
      <c r="AC73" s="257"/>
      <c r="AD73" s="240"/>
      <c r="AE73" s="320" t="s">
        <v>601</v>
      </c>
      <c r="AF73" s="346"/>
      <c r="AG73" s="354"/>
      <c r="AH73" s="320" t="s">
        <v>601</v>
      </c>
      <c r="AI73" s="346"/>
      <c r="AJ73" s="354"/>
      <c r="AK73" s="320" t="s">
        <v>601</v>
      </c>
      <c r="AL73" s="346"/>
      <c r="AM73" s="354"/>
      <c r="AN73" s="320" t="s">
        <v>601</v>
      </c>
      <c r="AO73" s="346"/>
      <c r="AP73" s="39" t="s">
        <v>601</v>
      </c>
      <c r="AQ73" s="39" t="s">
        <v>601</v>
      </c>
      <c r="AR73" s="257"/>
      <c r="AS73" s="39" t="s">
        <v>601</v>
      </c>
      <c r="AT73" s="39" t="s">
        <v>601</v>
      </c>
      <c r="AU73" s="257"/>
      <c r="AV73" s="320" t="s">
        <v>601</v>
      </c>
      <c r="AW73" s="320" t="s">
        <v>601</v>
      </c>
      <c r="AX73" s="339"/>
      <c r="AY73" s="320" t="s">
        <v>601</v>
      </c>
      <c r="AZ73" s="320" t="s">
        <v>601</v>
      </c>
      <c r="BA73" s="339"/>
    </row>
    <row r="74" spans="1:53" s="229" customFormat="1" ht="14.25">
      <c r="A74" s="38" t="s">
        <v>602</v>
      </c>
      <c r="B74" s="43" t="s">
        <v>408</v>
      </c>
      <c r="C74" s="34">
        <v>5</v>
      </c>
      <c r="D74" s="34">
        <v>5</v>
      </c>
      <c r="E74" s="261"/>
      <c r="F74" s="34">
        <v>5</v>
      </c>
      <c r="G74" s="34">
        <v>5</v>
      </c>
      <c r="H74" s="261"/>
      <c r="I74" s="235">
        <v>5</v>
      </c>
      <c r="J74" s="39">
        <v>5</v>
      </c>
      <c r="K74" s="234"/>
      <c r="L74" s="34">
        <v>5</v>
      </c>
      <c r="M74" s="34">
        <v>5</v>
      </c>
      <c r="N74" s="261"/>
      <c r="O74" s="34">
        <v>5</v>
      </c>
      <c r="P74" s="34">
        <v>5</v>
      </c>
      <c r="Q74" s="261"/>
      <c r="R74" s="34">
        <v>5</v>
      </c>
      <c r="S74" s="34">
        <v>5</v>
      </c>
      <c r="T74" s="261"/>
      <c r="U74" s="34">
        <v>5</v>
      </c>
      <c r="V74" s="34">
        <v>5</v>
      </c>
      <c r="W74" s="261"/>
      <c r="X74" s="34">
        <v>5</v>
      </c>
      <c r="Y74" s="34">
        <v>5</v>
      </c>
      <c r="Z74" s="261"/>
      <c r="AA74" s="34">
        <v>5</v>
      </c>
      <c r="AB74" s="34">
        <v>5</v>
      </c>
      <c r="AC74" s="261"/>
      <c r="AD74" s="240"/>
      <c r="AE74" s="320">
        <v>5</v>
      </c>
      <c r="AF74" s="346"/>
      <c r="AG74" s="354"/>
      <c r="AH74" s="320">
        <v>5</v>
      </c>
      <c r="AI74" s="346"/>
      <c r="AJ74" s="354"/>
      <c r="AK74" s="320">
        <v>5</v>
      </c>
      <c r="AL74" s="346"/>
      <c r="AM74" s="354"/>
      <c r="AN74" s="320">
        <v>5</v>
      </c>
      <c r="AO74" s="346"/>
      <c r="AP74" s="34">
        <v>5</v>
      </c>
      <c r="AQ74" s="34">
        <v>5</v>
      </c>
      <c r="AR74" s="261"/>
      <c r="AS74" s="34">
        <v>5</v>
      </c>
      <c r="AT74" s="34">
        <v>5</v>
      </c>
      <c r="AU74" s="261"/>
      <c r="AV74" s="318">
        <v>5</v>
      </c>
      <c r="AW74" s="318">
        <v>5</v>
      </c>
      <c r="AX74" s="261"/>
      <c r="AY74" s="318">
        <v>5</v>
      </c>
      <c r="AZ74" s="318">
        <v>5</v>
      </c>
      <c r="BA74" s="261"/>
    </row>
    <row r="75" spans="1:53" s="229" customFormat="1" ht="14.25">
      <c r="A75" s="38" t="s">
        <v>603</v>
      </c>
      <c r="B75" s="43" t="s">
        <v>604</v>
      </c>
      <c r="C75" s="235">
        <f>D75</f>
        <v>0.78008</v>
      </c>
      <c r="D75" s="39">
        <f>D28</f>
        <v>0.78008</v>
      </c>
      <c r="E75" s="262"/>
      <c r="F75" s="235">
        <f>G75</f>
        <v>0.81068999999999991</v>
      </c>
      <c r="G75" s="39">
        <f>G28</f>
        <v>0.81068999999999991</v>
      </c>
      <c r="H75" s="257"/>
      <c r="I75" s="235">
        <f>J75</f>
        <v>0.94525999999999999</v>
      </c>
      <c r="J75" s="39">
        <f>J28</f>
        <v>0.94525999999999999</v>
      </c>
      <c r="K75" s="257"/>
      <c r="L75" s="235">
        <f>M75</f>
        <v>0.77489400000000008</v>
      </c>
      <c r="M75" s="39">
        <f>M28</f>
        <v>0.77489400000000008</v>
      </c>
      <c r="N75" s="257"/>
      <c r="O75" s="235">
        <f>P75</f>
        <v>0.76757600000000004</v>
      </c>
      <c r="P75" s="39">
        <f>P28</f>
        <v>0.76757600000000004</v>
      </c>
      <c r="Q75" s="257"/>
      <c r="R75" s="235">
        <f>S75</f>
        <v>0.75640400000000008</v>
      </c>
      <c r="S75" s="39">
        <f>S28</f>
        <v>0.75640400000000008</v>
      </c>
      <c r="T75" s="257"/>
      <c r="U75" s="235">
        <f>V75</f>
        <v>0.88636999999999999</v>
      </c>
      <c r="V75" s="39">
        <f>V28</f>
        <v>0.88636999999999999</v>
      </c>
      <c r="W75" s="257"/>
      <c r="X75" s="235">
        <f>Y75</f>
        <v>1.246402</v>
      </c>
      <c r="Y75" s="39">
        <f>Y28</f>
        <v>1.246402</v>
      </c>
      <c r="Z75" s="339"/>
      <c r="AA75" s="34">
        <f>AB75</f>
        <v>1.2124239999999999</v>
      </c>
      <c r="AB75" s="39">
        <f>AB28</f>
        <v>1.2124239999999999</v>
      </c>
      <c r="AC75" s="257"/>
      <c r="AD75" s="240"/>
      <c r="AE75" s="320">
        <f>AE28</f>
        <v>4.9370923000000007</v>
      </c>
      <c r="AF75" s="346"/>
      <c r="AG75" s="354"/>
      <c r="AH75" s="320">
        <f>AH28</f>
        <v>4.4791400000000001</v>
      </c>
      <c r="AI75" s="346"/>
      <c r="AJ75" s="354"/>
      <c r="AK75" s="320">
        <f>AK28</f>
        <v>5.524</v>
      </c>
      <c r="AL75" s="346"/>
      <c r="AM75" s="354"/>
      <c r="AN75" s="320">
        <f>AN28</f>
        <v>5.5381299999999998</v>
      </c>
      <c r="AO75" s="346"/>
      <c r="AP75" s="320">
        <f>AQ75</f>
        <v>0.75640400000000008</v>
      </c>
      <c r="AQ75" s="39">
        <f>AQ28</f>
        <v>0.75640400000000008</v>
      </c>
      <c r="AR75" s="257"/>
      <c r="AS75" s="235">
        <f>AT75</f>
        <v>0.88636999999999999</v>
      </c>
      <c r="AT75" s="39">
        <f>AT28</f>
        <v>0.88636999999999999</v>
      </c>
      <c r="AU75" s="257"/>
      <c r="AV75" s="333">
        <f>AW75</f>
        <v>0.76757600000000004</v>
      </c>
      <c r="AW75" s="320">
        <f>AW28</f>
        <v>0.76757600000000004</v>
      </c>
      <c r="AX75" s="339"/>
      <c r="AY75" s="333">
        <f>AZ75</f>
        <v>1.246402</v>
      </c>
      <c r="AZ75" s="320">
        <f>AZ28</f>
        <v>1.246402</v>
      </c>
      <c r="BA75" s="339"/>
    </row>
    <row r="76" spans="1:53" s="229" customFormat="1" ht="14.25">
      <c r="A76" s="38" t="s">
        <v>605</v>
      </c>
      <c r="B76" s="43" t="s">
        <v>604</v>
      </c>
      <c r="C76" s="34">
        <f>D76</f>
        <v>0.13330454999999999</v>
      </c>
      <c r="D76" s="34">
        <f>D29/2/1000</f>
        <v>0.13330454999999999</v>
      </c>
      <c r="E76" s="262"/>
      <c r="F76" s="34">
        <f>G76</f>
        <v>0.1000031</v>
      </c>
      <c r="G76" s="34">
        <f>G29/2/1000</f>
        <v>0.1000031</v>
      </c>
      <c r="H76" s="262"/>
      <c r="I76" s="235">
        <v>0.23499999999999999</v>
      </c>
      <c r="J76" s="39">
        <v>0.23499999999999999</v>
      </c>
      <c r="K76" s="257"/>
      <c r="L76" s="34">
        <f>M76</f>
        <v>0.1024494</v>
      </c>
      <c r="M76" s="34">
        <f>M29/2/1000</f>
        <v>0.1024494</v>
      </c>
      <c r="N76" s="262"/>
      <c r="O76" s="34">
        <f>P76</f>
        <v>0.1463132</v>
      </c>
      <c r="P76" s="34">
        <f>P29/2/1000</f>
        <v>0.1463132</v>
      </c>
      <c r="Q76" s="262"/>
      <c r="R76" s="34">
        <f>S76</f>
        <v>0.20994599999999999</v>
      </c>
      <c r="S76" s="34">
        <f>S29/2/1000</f>
        <v>0.20994599999999999</v>
      </c>
      <c r="T76" s="262"/>
      <c r="U76" s="34">
        <f>V76</f>
        <v>0.2567101</v>
      </c>
      <c r="V76" s="34">
        <f>V29/2/1000</f>
        <v>0.2567101</v>
      </c>
      <c r="W76" s="262"/>
      <c r="X76" s="34">
        <f>Y76</f>
        <v>0.25673669999999998</v>
      </c>
      <c r="Y76" s="34">
        <f>Y29/2/1000</f>
        <v>0.25673669999999998</v>
      </c>
      <c r="Z76" s="262"/>
      <c r="AA76" s="34">
        <f>AB76</f>
        <v>0.17717349999999998</v>
      </c>
      <c r="AB76" s="34">
        <f>AB29/2/1000</f>
        <v>0.17717349999999998</v>
      </c>
      <c r="AC76" s="262"/>
      <c r="AD76" s="240"/>
      <c r="AE76" s="320">
        <f>AE29/2/1000</f>
        <v>3.4815499999999999E-3</v>
      </c>
      <c r="AF76" s="346"/>
      <c r="AG76" s="354"/>
      <c r="AH76" s="320">
        <f>AH29/2/1000</f>
        <v>5.1984000000000006E-3</v>
      </c>
      <c r="AI76" s="346"/>
      <c r="AJ76" s="354"/>
      <c r="AK76" s="320">
        <f>AK29/2/1000</f>
        <v>4.1772400000000005E-3</v>
      </c>
      <c r="AL76" s="346"/>
      <c r="AM76" s="354"/>
      <c r="AN76" s="320">
        <f>AN29/2/1000</f>
        <v>6.6096999999999998E-4</v>
      </c>
      <c r="AO76" s="346"/>
      <c r="AP76" s="34">
        <f>AQ76</f>
        <v>0.20994599999999999</v>
      </c>
      <c r="AQ76" s="34">
        <f>AQ29/2/1000</f>
        <v>0.20994599999999999</v>
      </c>
      <c r="AR76" s="262"/>
      <c r="AS76" s="34">
        <f>AT76</f>
        <v>0.2567101</v>
      </c>
      <c r="AT76" s="34">
        <f>AT29/2/1000</f>
        <v>0.2567101</v>
      </c>
      <c r="AU76" s="262"/>
      <c r="AV76" s="318">
        <f>AW76</f>
        <v>0.1463132</v>
      </c>
      <c r="AW76" s="318">
        <f>AW29/2/1000</f>
        <v>0.1463132</v>
      </c>
      <c r="AX76" s="262"/>
      <c r="AY76" s="318">
        <f>AZ76</f>
        <v>0.25673669999999998</v>
      </c>
      <c r="AZ76" s="318">
        <f>AZ29/2/1000</f>
        <v>0.25673669999999998</v>
      </c>
      <c r="BA76" s="262"/>
    </row>
    <row r="77" spans="1:53" s="229" customFormat="1" ht="14.25">
      <c r="A77" s="44" t="s">
        <v>606</v>
      </c>
      <c r="B77" s="39"/>
      <c r="C77" s="39"/>
      <c r="D77" s="39"/>
      <c r="E77" s="257"/>
      <c r="F77" s="39"/>
      <c r="G77" s="39"/>
      <c r="H77" s="257"/>
      <c r="I77" s="235"/>
      <c r="J77" s="39"/>
      <c r="K77" s="258"/>
      <c r="L77" s="39"/>
      <c r="M77" s="39"/>
      <c r="N77" s="257"/>
      <c r="O77" s="39"/>
      <c r="P77" s="39"/>
      <c r="Q77" s="257"/>
      <c r="R77" s="39"/>
      <c r="S77" s="39"/>
      <c r="T77" s="257"/>
      <c r="U77" s="39"/>
      <c r="V77" s="39"/>
      <c r="W77" s="257"/>
      <c r="X77" s="39"/>
      <c r="Y77" s="39"/>
      <c r="Z77" s="339"/>
      <c r="AA77" s="39"/>
      <c r="AB77" s="39"/>
      <c r="AC77" s="257"/>
      <c r="AD77" s="240"/>
      <c r="AE77" s="320"/>
      <c r="AF77" s="346"/>
      <c r="AG77" s="354"/>
      <c r="AH77" s="320"/>
      <c r="AI77" s="346"/>
      <c r="AJ77" s="354"/>
      <c r="AK77" s="320"/>
      <c r="AL77" s="346"/>
      <c r="AM77" s="354"/>
      <c r="AN77" s="320"/>
      <c r="AO77" s="346"/>
      <c r="AP77" s="39"/>
      <c r="AQ77" s="39"/>
      <c r="AR77" s="257"/>
      <c r="AS77" s="39"/>
      <c r="AT77" s="39"/>
      <c r="AU77" s="257"/>
      <c r="AV77" s="320"/>
      <c r="AW77" s="320"/>
      <c r="AX77" s="339"/>
      <c r="AY77" s="320"/>
      <c r="AZ77" s="320"/>
      <c r="BA77" s="339"/>
    </row>
    <row r="78" spans="1:53" s="229" customFormat="1" ht="14.25">
      <c r="A78" s="38" t="s">
        <v>597</v>
      </c>
      <c r="B78" s="54" t="s">
        <v>378</v>
      </c>
      <c r="C78" s="39" t="s">
        <v>598</v>
      </c>
      <c r="D78" s="39" t="s">
        <v>598</v>
      </c>
      <c r="E78" s="257"/>
      <c r="F78" s="39" t="s">
        <v>598</v>
      </c>
      <c r="G78" s="39" t="s">
        <v>598</v>
      </c>
      <c r="H78" s="257"/>
      <c r="I78" s="235" t="s">
        <v>598</v>
      </c>
      <c r="J78" s="39" t="s">
        <v>598</v>
      </c>
      <c r="K78" s="258"/>
      <c r="L78" s="39" t="s">
        <v>598</v>
      </c>
      <c r="M78" s="39" t="s">
        <v>598</v>
      </c>
      <c r="N78" s="257"/>
      <c r="O78" s="39" t="s">
        <v>598</v>
      </c>
      <c r="P78" s="39" t="s">
        <v>598</v>
      </c>
      <c r="Q78" s="257"/>
      <c r="R78" s="39" t="s">
        <v>598</v>
      </c>
      <c r="S78" s="39" t="s">
        <v>598</v>
      </c>
      <c r="T78" s="257"/>
      <c r="U78" s="39" t="s">
        <v>598</v>
      </c>
      <c r="V78" s="39" t="s">
        <v>598</v>
      </c>
      <c r="W78" s="257"/>
      <c r="X78" s="39" t="s">
        <v>598</v>
      </c>
      <c r="Y78" s="39" t="s">
        <v>598</v>
      </c>
      <c r="Z78" s="339"/>
      <c r="AA78" s="39" t="s">
        <v>598</v>
      </c>
      <c r="AB78" s="39" t="s">
        <v>598</v>
      </c>
      <c r="AC78" s="257"/>
      <c r="AD78" s="240"/>
      <c r="AE78" s="320" t="s">
        <v>598</v>
      </c>
      <c r="AF78" s="346"/>
      <c r="AG78" s="354"/>
      <c r="AH78" s="320" t="s">
        <v>598</v>
      </c>
      <c r="AI78" s="346"/>
      <c r="AJ78" s="354"/>
      <c r="AK78" s="320" t="s">
        <v>598</v>
      </c>
      <c r="AL78" s="346"/>
      <c r="AM78" s="354"/>
      <c r="AN78" s="320" t="s">
        <v>598</v>
      </c>
      <c r="AO78" s="346"/>
      <c r="AP78" s="39" t="s">
        <v>598</v>
      </c>
      <c r="AQ78" s="39" t="s">
        <v>598</v>
      </c>
      <c r="AR78" s="257"/>
      <c r="AS78" s="39" t="s">
        <v>598</v>
      </c>
      <c r="AT78" s="39" t="s">
        <v>598</v>
      </c>
      <c r="AU78" s="257"/>
      <c r="AV78" s="320" t="s">
        <v>598</v>
      </c>
      <c r="AW78" s="320" t="s">
        <v>598</v>
      </c>
      <c r="AX78" s="339"/>
      <c r="AY78" s="320" t="s">
        <v>598</v>
      </c>
      <c r="AZ78" s="320" t="s">
        <v>598</v>
      </c>
      <c r="BA78" s="339"/>
    </row>
    <row r="79" spans="1:53" s="229" customFormat="1" ht="14.25">
      <c r="A79" s="38" t="s">
        <v>603</v>
      </c>
      <c r="B79" s="43" t="s">
        <v>604</v>
      </c>
      <c r="C79" s="34">
        <f>D79</f>
        <v>0.8</v>
      </c>
      <c r="D79" s="34">
        <f>D24/1000</f>
        <v>0.8</v>
      </c>
      <c r="E79" s="262"/>
      <c r="F79" s="34">
        <f>G79</f>
        <v>0.8345499999999999</v>
      </c>
      <c r="G79" s="34">
        <f>G24/1000</f>
        <v>0.8345499999999999</v>
      </c>
      <c r="H79" s="262"/>
      <c r="I79" s="235">
        <v>0.99309999999999998</v>
      </c>
      <c r="J79" s="39">
        <v>0.99309999999999998</v>
      </c>
      <c r="K79" s="257"/>
      <c r="L79" s="34">
        <f>M79</f>
        <v>0.8</v>
      </c>
      <c r="M79" s="34">
        <f>M24/1000</f>
        <v>0.8</v>
      </c>
      <c r="N79" s="262"/>
      <c r="O79" s="34">
        <f>P79</f>
        <v>0.8</v>
      </c>
      <c r="P79" s="34">
        <f>P24/1000</f>
        <v>0.8</v>
      </c>
      <c r="Q79" s="262"/>
      <c r="R79" s="34">
        <f>S79</f>
        <v>0.8</v>
      </c>
      <c r="S79" s="34">
        <f>S24/1000</f>
        <v>0.8</v>
      </c>
      <c r="T79" s="262"/>
      <c r="U79" s="34">
        <f>V79</f>
        <v>0.93799999999999994</v>
      </c>
      <c r="V79" s="34">
        <f>V24/1000</f>
        <v>0.93799999999999994</v>
      </c>
      <c r="W79" s="262"/>
      <c r="X79" s="34">
        <f>Y79</f>
        <v>1.298</v>
      </c>
      <c r="Y79" s="34">
        <f>Y24/1000</f>
        <v>1.298</v>
      </c>
      <c r="Z79" s="262"/>
      <c r="AA79" s="34">
        <f>AB79</f>
        <v>1.2569999999999999</v>
      </c>
      <c r="AB79" s="34">
        <f>AB24/1000</f>
        <v>1.2569999999999999</v>
      </c>
      <c r="AC79" s="262"/>
      <c r="AD79" s="240"/>
      <c r="AE79" s="320">
        <f>AE24/1000</f>
        <v>4.9370923000000007</v>
      </c>
      <c r="AF79" s="346"/>
      <c r="AG79" s="354"/>
      <c r="AH79" s="320">
        <f>AH24/1000</f>
        <v>4.4791400000000001</v>
      </c>
      <c r="AI79" s="346"/>
      <c r="AJ79" s="354"/>
      <c r="AK79" s="320">
        <f>AK24/1000</f>
        <v>5.524</v>
      </c>
      <c r="AL79" s="346"/>
      <c r="AM79" s="354"/>
      <c r="AN79" s="320">
        <f>AN24/1000</f>
        <v>5.5381299999999998</v>
      </c>
      <c r="AO79" s="346"/>
      <c r="AP79" s="34">
        <f>AQ79</f>
        <v>0.8</v>
      </c>
      <c r="AQ79" s="34">
        <f>AQ24/1000</f>
        <v>0.8</v>
      </c>
      <c r="AR79" s="262"/>
      <c r="AS79" s="34">
        <f>AT79</f>
        <v>0.93799999999999994</v>
      </c>
      <c r="AT79" s="34">
        <f>AT24/1000</f>
        <v>0.93799999999999994</v>
      </c>
      <c r="AU79" s="262"/>
      <c r="AV79" s="318">
        <f>AW79</f>
        <v>0.8</v>
      </c>
      <c r="AW79" s="318">
        <f>AW24/1000</f>
        <v>0.8</v>
      </c>
      <c r="AX79" s="262"/>
      <c r="AY79" s="318">
        <f>AZ79</f>
        <v>1.298</v>
      </c>
      <c r="AZ79" s="318">
        <f>AZ24/1000</f>
        <v>1.298</v>
      </c>
      <c r="BA79" s="262"/>
    </row>
    <row r="80" spans="1:53" s="229" customFormat="1" ht="14.25">
      <c r="A80" s="38" t="s">
        <v>605</v>
      </c>
      <c r="B80" s="43" t="s">
        <v>604</v>
      </c>
      <c r="C80" s="34">
        <f>D80</f>
        <v>0.15</v>
      </c>
      <c r="D80" s="34">
        <f>D25/2/1000</f>
        <v>0.15</v>
      </c>
      <c r="E80" s="262"/>
      <c r="F80" s="34">
        <f>G80</f>
        <v>0.12</v>
      </c>
      <c r="G80" s="34">
        <f>G25/2/1000</f>
        <v>0.12</v>
      </c>
      <c r="H80" s="262"/>
      <c r="I80" s="235">
        <v>0.27500000000000002</v>
      </c>
      <c r="J80" s="39">
        <v>0.27500000000000002</v>
      </c>
      <c r="K80" s="257"/>
      <c r="L80" s="34">
        <f>M80</f>
        <v>0.1235</v>
      </c>
      <c r="M80" s="34">
        <f>M25/2/1000</f>
        <v>0.1235</v>
      </c>
      <c r="N80" s="262"/>
      <c r="O80" s="34">
        <f>P80</f>
        <v>0.17349999999999999</v>
      </c>
      <c r="P80" s="34">
        <f>P25/2/1000</f>
        <v>0.17349999999999999</v>
      </c>
      <c r="Q80" s="262"/>
      <c r="R80" s="34">
        <f>S80</f>
        <v>0.2465</v>
      </c>
      <c r="S80" s="34">
        <f>S25/2/1000</f>
        <v>0.2465</v>
      </c>
      <c r="T80" s="262"/>
      <c r="U80" s="34">
        <f>V80</f>
        <v>0.3</v>
      </c>
      <c r="V80" s="34">
        <f>V25/2/1000</f>
        <v>0.3</v>
      </c>
      <c r="W80" s="262"/>
      <c r="X80" s="34">
        <f>Y80</f>
        <v>0.3</v>
      </c>
      <c r="Y80" s="34">
        <f>Y25/2/1000</f>
        <v>0.3</v>
      </c>
      <c r="Z80" s="262"/>
      <c r="AA80" s="34">
        <f>AB80</f>
        <v>0.21455000000000002</v>
      </c>
      <c r="AB80" s="34">
        <f>AB25/2/1000</f>
        <v>0.21455000000000002</v>
      </c>
      <c r="AC80" s="262"/>
      <c r="AD80" s="240"/>
      <c r="AE80" s="320">
        <f>AE25/2/1000</f>
        <v>8.6369570000000007E-3</v>
      </c>
      <c r="AF80" s="346"/>
      <c r="AG80" s="354"/>
      <c r="AH80" s="320">
        <f>AH25/2/1000</f>
        <v>1.48323E-2</v>
      </c>
      <c r="AI80" s="346"/>
      <c r="AJ80" s="354"/>
      <c r="AK80" s="320">
        <f>AK25/2/1000</f>
        <v>6.3693999999999999E-3</v>
      </c>
      <c r="AL80" s="346"/>
      <c r="AM80" s="354"/>
      <c r="AN80" s="320">
        <f>AN25/2/1000</f>
        <v>5.2302600000000005E-3</v>
      </c>
      <c r="AO80" s="346"/>
      <c r="AP80" s="34">
        <f>AQ80</f>
        <v>0.2465</v>
      </c>
      <c r="AQ80" s="34">
        <f>AQ25/2/1000</f>
        <v>0.2465</v>
      </c>
      <c r="AR80" s="262"/>
      <c r="AS80" s="34">
        <f>AT80</f>
        <v>0.3</v>
      </c>
      <c r="AT80" s="34">
        <f>AT25/2/1000</f>
        <v>0.3</v>
      </c>
      <c r="AU80" s="262"/>
      <c r="AV80" s="318">
        <f>AW80</f>
        <v>0.17349999999999999</v>
      </c>
      <c r="AW80" s="318">
        <f>AW25/2/1000</f>
        <v>0.17349999999999999</v>
      </c>
      <c r="AX80" s="262"/>
      <c r="AY80" s="318">
        <f>AZ80</f>
        <v>0.3</v>
      </c>
      <c r="AZ80" s="318">
        <f>AZ25/2/1000</f>
        <v>0.3</v>
      </c>
      <c r="BA80" s="262"/>
    </row>
    <row r="81" spans="1:53" s="229" customFormat="1" ht="14.25">
      <c r="A81" s="38"/>
      <c r="B81" s="43"/>
      <c r="C81" s="34"/>
      <c r="D81" s="34"/>
      <c r="E81" s="257"/>
      <c r="F81" s="34"/>
      <c r="G81" s="34"/>
      <c r="H81" s="257"/>
      <c r="I81" s="235"/>
      <c r="J81" s="39"/>
      <c r="K81" s="257"/>
      <c r="L81" s="34"/>
      <c r="M81" s="34"/>
      <c r="N81" s="257"/>
      <c r="O81" s="34"/>
      <c r="P81" s="34"/>
      <c r="Q81" s="257"/>
      <c r="R81" s="34"/>
      <c r="S81" s="34"/>
      <c r="T81" s="257"/>
      <c r="U81" s="34"/>
      <c r="V81" s="34"/>
      <c r="W81" s="257"/>
      <c r="X81" s="34"/>
      <c r="Y81" s="34"/>
      <c r="Z81" s="339"/>
      <c r="AA81" s="34"/>
      <c r="AB81" s="34"/>
      <c r="AC81" s="257"/>
      <c r="AD81" s="240"/>
      <c r="AE81" s="320"/>
      <c r="AF81" s="346"/>
      <c r="AG81" s="354"/>
      <c r="AH81" s="320"/>
      <c r="AI81" s="346"/>
      <c r="AJ81" s="354"/>
      <c r="AK81" s="320"/>
      <c r="AL81" s="346"/>
      <c r="AM81" s="354"/>
      <c r="AN81" s="320"/>
      <c r="AO81" s="346"/>
      <c r="AP81" s="34"/>
      <c r="AQ81" s="34"/>
      <c r="AR81" s="257"/>
      <c r="AS81" s="34"/>
      <c r="AT81" s="34"/>
      <c r="AU81" s="257"/>
      <c r="AV81" s="318"/>
      <c r="AW81" s="318"/>
      <c r="AX81" s="339"/>
      <c r="AY81" s="318"/>
      <c r="AZ81" s="318"/>
      <c r="BA81" s="339"/>
    </row>
    <row r="82" spans="1:53" s="229" customFormat="1" ht="15.75" thickBot="1">
      <c r="A82" s="180" t="s">
        <v>607</v>
      </c>
      <c r="B82" s="183"/>
      <c r="C82" s="181"/>
      <c r="D82" s="181"/>
      <c r="E82" s="255"/>
      <c r="F82" s="181"/>
      <c r="G82" s="181"/>
      <c r="H82" s="255"/>
      <c r="I82" s="256"/>
      <c r="J82" s="181"/>
      <c r="K82" s="255"/>
      <c r="L82" s="181"/>
      <c r="M82" s="181"/>
      <c r="N82" s="255"/>
      <c r="O82" s="181"/>
      <c r="P82" s="181"/>
      <c r="Q82" s="255"/>
      <c r="R82" s="181"/>
      <c r="S82" s="181"/>
      <c r="T82" s="255"/>
      <c r="U82" s="181"/>
      <c r="V82" s="181"/>
      <c r="W82" s="255"/>
      <c r="X82" s="181"/>
      <c r="Y82" s="181"/>
      <c r="Z82" s="255"/>
      <c r="AA82" s="181"/>
      <c r="AB82" s="181"/>
      <c r="AC82" s="255"/>
      <c r="AD82" s="181"/>
      <c r="AE82" s="181"/>
      <c r="AF82" s="255"/>
      <c r="AG82" s="256"/>
      <c r="AH82" s="181"/>
      <c r="AI82" s="255"/>
      <c r="AJ82" s="256"/>
      <c r="AK82" s="181"/>
      <c r="AL82" s="255"/>
      <c r="AM82" s="256"/>
      <c r="AN82" s="181"/>
      <c r="AO82" s="255"/>
      <c r="AP82" s="181"/>
      <c r="AQ82" s="181"/>
      <c r="AR82" s="255"/>
      <c r="AS82" s="181"/>
      <c r="AT82" s="181"/>
      <c r="AU82" s="255"/>
      <c r="AV82" s="181"/>
      <c r="AW82" s="181"/>
      <c r="AX82" s="255"/>
      <c r="AY82" s="181"/>
      <c r="AZ82" s="181"/>
      <c r="BA82" s="255"/>
    </row>
    <row r="83" spans="1:53" s="229" customFormat="1" ht="14.25">
      <c r="A83" s="38" t="s">
        <v>608</v>
      </c>
      <c r="B83" s="43" t="s">
        <v>406</v>
      </c>
      <c r="C83" s="34">
        <v>30</v>
      </c>
      <c r="D83" s="34">
        <v>30</v>
      </c>
      <c r="E83" s="34">
        <v>30</v>
      </c>
      <c r="F83" s="34">
        <v>30</v>
      </c>
      <c r="G83" s="34">
        <v>30</v>
      </c>
      <c r="H83" s="34">
        <v>30</v>
      </c>
      <c r="I83" s="34">
        <v>30</v>
      </c>
      <c r="J83" s="34">
        <v>30</v>
      </c>
      <c r="K83" s="34">
        <v>30</v>
      </c>
      <c r="L83" s="34">
        <v>30</v>
      </c>
      <c r="M83" s="34">
        <v>30</v>
      </c>
      <c r="N83" s="34">
        <v>30</v>
      </c>
      <c r="O83" s="34">
        <v>30</v>
      </c>
      <c r="P83" s="34">
        <v>30</v>
      </c>
      <c r="Q83" s="34">
        <v>30</v>
      </c>
      <c r="R83" s="34">
        <v>30</v>
      </c>
      <c r="S83" s="34">
        <v>30</v>
      </c>
      <c r="T83" s="34">
        <v>30</v>
      </c>
      <c r="U83" s="34">
        <v>30</v>
      </c>
      <c r="V83" s="34">
        <v>30</v>
      </c>
      <c r="W83" s="34">
        <v>30</v>
      </c>
      <c r="X83" s="34">
        <v>30</v>
      </c>
      <c r="Y83" s="34">
        <v>30</v>
      </c>
      <c r="Z83" s="339"/>
      <c r="AA83" s="34">
        <v>30</v>
      </c>
      <c r="AB83" s="34">
        <v>30</v>
      </c>
      <c r="AC83" s="34"/>
      <c r="AD83" s="240"/>
      <c r="AE83" s="320">
        <v>30</v>
      </c>
      <c r="AF83" s="346"/>
      <c r="AG83" s="354"/>
      <c r="AH83" s="320">
        <v>30</v>
      </c>
      <c r="AI83" s="346"/>
      <c r="AJ83" s="354"/>
      <c r="AK83" s="320">
        <v>30</v>
      </c>
      <c r="AL83" s="346"/>
      <c r="AM83" s="354"/>
      <c r="AN83" s="320">
        <v>30</v>
      </c>
      <c r="AO83" s="346"/>
      <c r="AP83" s="34">
        <v>35</v>
      </c>
      <c r="AQ83" s="34">
        <v>35</v>
      </c>
      <c r="AR83" s="34"/>
      <c r="AS83" s="34">
        <v>35</v>
      </c>
      <c r="AT83" s="34">
        <v>35</v>
      </c>
      <c r="AU83" s="34"/>
      <c r="AV83" s="318">
        <v>35</v>
      </c>
      <c r="AW83" s="318">
        <v>35</v>
      </c>
      <c r="AX83" s="318">
        <v>35</v>
      </c>
      <c r="AY83" s="318">
        <v>30</v>
      </c>
      <c r="AZ83" s="318">
        <v>30</v>
      </c>
      <c r="BA83" s="318"/>
    </row>
    <row r="84" spans="1:53" s="229" customFormat="1" ht="14.25">
      <c r="A84" s="55" t="s">
        <v>609</v>
      </c>
      <c r="B84" s="43"/>
      <c r="C84" s="34"/>
      <c r="D84" s="34"/>
      <c r="E84" s="257"/>
      <c r="F84" s="34"/>
      <c r="G84" s="34"/>
      <c r="H84" s="257"/>
      <c r="I84" s="235"/>
      <c r="J84" s="39"/>
      <c r="K84" s="257"/>
      <c r="L84" s="34"/>
      <c r="M84" s="34"/>
      <c r="N84" s="257"/>
      <c r="O84" s="34"/>
      <c r="P84" s="34"/>
      <c r="Q84" s="257"/>
      <c r="R84" s="34"/>
      <c r="S84" s="34"/>
      <c r="T84" s="257"/>
      <c r="U84" s="34"/>
      <c r="V84" s="34"/>
      <c r="W84" s="257"/>
      <c r="X84" s="34"/>
      <c r="Y84" s="34"/>
      <c r="Z84" s="339"/>
      <c r="AA84" s="34"/>
      <c r="AB84" s="34"/>
      <c r="AC84" s="257"/>
      <c r="AD84" s="240"/>
      <c r="AE84" s="320"/>
      <c r="AF84" s="346"/>
      <c r="AG84" s="354"/>
      <c r="AH84" s="320"/>
      <c r="AI84" s="346"/>
      <c r="AJ84" s="354"/>
      <c r="AK84" s="320"/>
      <c r="AL84" s="346"/>
      <c r="AM84" s="354"/>
      <c r="AN84" s="320"/>
      <c r="AO84" s="346"/>
      <c r="AP84" s="34"/>
      <c r="AQ84" s="34"/>
      <c r="AR84" s="257"/>
      <c r="AS84" s="34"/>
      <c r="AT84" s="34"/>
      <c r="AU84" s="257"/>
      <c r="AV84" s="318"/>
      <c r="AW84" s="318"/>
      <c r="AX84" s="339"/>
      <c r="AY84" s="318"/>
      <c r="AZ84" s="318"/>
      <c r="BA84" s="339"/>
    </row>
    <row r="85" spans="1:53" s="229" customFormat="1" ht="14.25">
      <c r="A85" s="49" t="s">
        <v>610</v>
      </c>
      <c r="B85" s="43" t="s">
        <v>406</v>
      </c>
      <c r="C85" s="34">
        <v>10</v>
      </c>
      <c r="D85" s="34">
        <v>10</v>
      </c>
      <c r="E85" s="262"/>
      <c r="F85" s="34">
        <v>10</v>
      </c>
      <c r="G85" s="34">
        <v>10</v>
      </c>
      <c r="H85" s="262"/>
      <c r="I85" s="235">
        <v>10</v>
      </c>
      <c r="J85" s="39">
        <v>10</v>
      </c>
      <c r="K85" s="262"/>
      <c r="L85" s="34">
        <v>10</v>
      </c>
      <c r="M85" s="34">
        <v>10</v>
      </c>
      <c r="N85" s="262"/>
      <c r="O85" s="34">
        <v>10</v>
      </c>
      <c r="P85" s="34">
        <v>10</v>
      </c>
      <c r="Q85" s="262"/>
      <c r="R85" s="34">
        <v>10</v>
      </c>
      <c r="S85" s="34">
        <v>10</v>
      </c>
      <c r="T85" s="262"/>
      <c r="U85" s="34">
        <v>10</v>
      </c>
      <c r="V85" s="34">
        <v>10</v>
      </c>
      <c r="W85" s="262"/>
      <c r="X85" s="34">
        <v>10</v>
      </c>
      <c r="Y85" s="34">
        <v>10</v>
      </c>
      <c r="Z85" s="262"/>
      <c r="AA85" s="34">
        <v>10</v>
      </c>
      <c r="AB85" s="34">
        <v>10</v>
      </c>
      <c r="AC85" s="262"/>
      <c r="AD85" s="240"/>
      <c r="AE85" s="320">
        <v>10</v>
      </c>
      <c r="AF85" s="346"/>
      <c r="AG85" s="354"/>
      <c r="AH85" s="320">
        <v>10</v>
      </c>
      <c r="AI85" s="346"/>
      <c r="AJ85" s="354"/>
      <c r="AK85" s="320">
        <v>10</v>
      </c>
      <c r="AL85" s="346"/>
      <c r="AM85" s="354"/>
      <c r="AN85" s="320">
        <v>10</v>
      </c>
      <c r="AO85" s="346"/>
      <c r="AP85" s="34">
        <v>10</v>
      </c>
      <c r="AQ85" s="34">
        <v>10</v>
      </c>
      <c r="AR85" s="262"/>
      <c r="AS85" s="34">
        <v>10</v>
      </c>
      <c r="AT85" s="34">
        <v>10</v>
      </c>
      <c r="AU85" s="262"/>
      <c r="AV85" s="318">
        <v>10</v>
      </c>
      <c r="AW85" s="318">
        <v>10</v>
      </c>
      <c r="AX85" s="262"/>
      <c r="AY85" s="318">
        <v>10</v>
      </c>
      <c r="AZ85" s="318">
        <v>10</v>
      </c>
      <c r="BA85" s="262"/>
    </row>
    <row r="86" spans="1:53" s="229" customFormat="1" ht="14.25">
      <c r="A86" s="38" t="s">
        <v>611</v>
      </c>
      <c r="B86" s="43" t="s">
        <v>612</v>
      </c>
      <c r="C86" s="34">
        <v>-15</v>
      </c>
      <c r="D86" s="34">
        <v>-15</v>
      </c>
      <c r="E86" s="262"/>
      <c r="F86" s="34">
        <v>-15</v>
      </c>
      <c r="G86" s="34">
        <v>-15</v>
      </c>
      <c r="H86" s="262"/>
      <c r="I86" s="235">
        <v>-15</v>
      </c>
      <c r="J86" s="39">
        <v>-15</v>
      </c>
      <c r="K86" s="264"/>
      <c r="L86" s="34">
        <v>-15</v>
      </c>
      <c r="M86" s="34">
        <v>-15</v>
      </c>
      <c r="N86" s="262"/>
      <c r="O86" s="34">
        <v>-15</v>
      </c>
      <c r="P86" s="34">
        <v>-15</v>
      </c>
      <c r="Q86" s="262"/>
      <c r="R86" s="34">
        <v>-15</v>
      </c>
      <c r="S86" s="34">
        <v>-15</v>
      </c>
      <c r="T86" s="262"/>
      <c r="U86" s="34">
        <v>-15</v>
      </c>
      <c r="V86" s="34">
        <v>-15</v>
      </c>
      <c r="W86" s="262"/>
      <c r="X86" s="34">
        <v>-15</v>
      </c>
      <c r="Y86" s="34">
        <v>-15</v>
      </c>
      <c r="Z86" s="262"/>
      <c r="AA86" s="34">
        <v>-15</v>
      </c>
      <c r="AB86" s="34">
        <v>-15</v>
      </c>
      <c r="AC86" s="262"/>
      <c r="AD86" s="240"/>
      <c r="AE86" s="320">
        <v>-15</v>
      </c>
      <c r="AF86" s="346"/>
      <c r="AG86" s="354"/>
      <c r="AH86" s="320">
        <v>-15</v>
      </c>
      <c r="AI86" s="346"/>
      <c r="AJ86" s="354"/>
      <c r="AK86" s="320">
        <v>-15</v>
      </c>
      <c r="AL86" s="346"/>
      <c r="AM86" s="354"/>
      <c r="AN86" s="320">
        <v>-15</v>
      </c>
      <c r="AO86" s="346"/>
      <c r="AP86" s="34">
        <v>-15</v>
      </c>
      <c r="AQ86" s="34">
        <v>-15</v>
      </c>
      <c r="AR86" s="262"/>
      <c r="AS86" s="34">
        <v>-15</v>
      </c>
      <c r="AT86" s="34">
        <v>-15</v>
      </c>
      <c r="AU86" s="262"/>
      <c r="AV86" s="318">
        <v>-15</v>
      </c>
      <c r="AW86" s="318">
        <v>-15</v>
      </c>
      <c r="AX86" s="262"/>
      <c r="AY86" s="318">
        <v>-15</v>
      </c>
      <c r="AZ86" s="318">
        <v>-15</v>
      </c>
      <c r="BA86" s="262"/>
    </row>
    <row r="87" spans="1:53" s="229" customFormat="1" ht="14.25">
      <c r="A87" s="38" t="s">
        <v>613</v>
      </c>
      <c r="B87" s="43" t="s">
        <v>510</v>
      </c>
      <c r="C87" s="277">
        <f>1.5*1000*C8/180</f>
        <v>16.666666666666668</v>
      </c>
      <c r="D87" s="56">
        <f>1.5*1000*D8/180</f>
        <v>16.666666666666668</v>
      </c>
      <c r="E87" s="264"/>
      <c r="F87" s="277">
        <f>1.5*1000*F8/180</f>
        <v>16.666666666666668</v>
      </c>
      <c r="G87" s="56">
        <f>1.5*1000*G8/180</f>
        <v>16.666666666666668</v>
      </c>
      <c r="H87" s="264"/>
      <c r="I87" s="235">
        <f>1.5*1000*I8/180</f>
        <v>52.5</v>
      </c>
      <c r="J87" s="39">
        <f>1.5*1000*J8/180</f>
        <v>52.5</v>
      </c>
      <c r="K87" s="264"/>
      <c r="L87" s="277">
        <f>1.5*1000*L8/180</f>
        <v>8.3333333333333339</v>
      </c>
      <c r="M87" s="56">
        <f>1.5*1000*M8/180</f>
        <v>8.3333333333333339</v>
      </c>
      <c r="N87" s="264"/>
      <c r="O87" s="277">
        <f>1.5*1000*O8/180</f>
        <v>16.666666666666668</v>
      </c>
      <c r="P87" s="56">
        <f>1.5*1000*P8/180</f>
        <v>16.666666666666668</v>
      </c>
      <c r="Q87" s="264"/>
      <c r="R87" s="277">
        <f>1.5*1000*R8/180</f>
        <v>33.333333333333336</v>
      </c>
      <c r="S87" s="56">
        <f>1.5*1000*S8/180</f>
        <v>33.333333333333336</v>
      </c>
      <c r="T87" s="264"/>
      <c r="U87" s="277">
        <f>1.5*1000*U8/180</f>
        <v>58.333333333333336</v>
      </c>
      <c r="V87" s="56">
        <f>1.5*1000*V8/180</f>
        <v>58.333333333333336</v>
      </c>
      <c r="W87" s="264"/>
      <c r="X87" s="277">
        <f>1.5*1000*X8/180</f>
        <v>83.333333333333329</v>
      </c>
      <c r="Y87" s="56">
        <f>1.5*1000*Y8/180</f>
        <v>83.333333333333329</v>
      </c>
      <c r="Z87" s="340"/>
      <c r="AA87" s="329">
        <f>1.5*1000*AA8/180</f>
        <v>0</v>
      </c>
      <c r="AB87" s="56">
        <f>1.5*1000*AB8/180</f>
        <v>36.666666666666671</v>
      </c>
      <c r="AC87" s="264"/>
      <c r="AD87" s="240"/>
      <c r="AE87" s="329">
        <f>1.5*1000*AE8/180</f>
        <v>36.666666666666671</v>
      </c>
      <c r="AF87" s="346"/>
      <c r="AG87" s="354"/>
      <c r="AH87" s="329">
        <f>1.5*1000*AH8/180</f>
        <v>36.666666666666671</v>
      </c>
      <c r="AI87" s="346"/>
      <c r="AJ87" s="354"/>
      <c r="AK87" s="329">
        <f>1.5*1000*AK8/180</f>
        <v>36.666666666666671</v>
      </c>
      <c r="AL87" s="346"/>
      <c r="AM87" s="354"/>
      <c r="AN87" s="329">
        <f>1.5*1000*AN8/180</f>
        <v>36.666666666666671</v>
      </c>
      <c r="AO87" s="346"/>
      <c r="AP87" s="329">
        <f>1.5*1000*AP8/180</f>
        <v>33.333333333333336</v>
      </c>
      <c r="AQ87" s="56">
        <f>1.5*1000*AQ8/180</f>
        <v>33.333333333333336</v>
      </c>
      <c r="AR87" s="264"/>
      <c r="AS87" s="277">
        <f>1.5*1000*AS8/180</f>
        <v>58.333333333333336</v>
      </c>
      <c r="AT87" s="56">
        <f>1.5*1000*AT8/180</f>
        <v>58.333333333333336</v>
      </c>
      <c r="AU87" s="264"/>
      <c r="AV87" s="345">
        <f>1.5*1000*AV8/180</f>
        <v>16.666666666666668</v>
      </c>
      <c r="AW87" s="329">
        <f>1.5*1000*AW8/180</f>
        <v>16.666666666666668</v>
      </c>
      <c r="AX87" s="340"/>
      <c r="AY87" s="345">
        <f>1.5*1000*AY8/180</f>
        <v>83.333333333333329</v>
      </c>
      <c r="AZ87" s="329">
        <f>1.5*1000*AZ8/180</f>
        <v>83.333333333333329</v>
      </c>
      <c r="BA87" s="340"/>
    </row>
    <row r="88" spans="1:53" s="229" customFormat="1" ht="14.25">
      <c r="A88" s="38"/>
      <c r="B88" s="43"/>
      <c r="C88" s="27"/>
      <c r="D88" s="34"/>
      <c r="E88" s="234"/>
      <c r="F88" s="27"/>
      <c r="G88" s="34"/>
      <c r="H88" s="234"/>
      <c r="I88" s="246"/>
      <c r="J88" s="39"/>
      <c r="K88" s="234"/>
      <c r="L88" s="27"/>
      <c r="M88" s="34"/>
      <c r="N88" s="234"/>
      <c r="O88" s="27"/>
      <c r="P88" s="34"/>
      <c r="Q88" s="234"/>
      <c r="R88" s="27"/>
      <c r="S88" s="34"/>
      <c r="T88" s="234"/>
      <c r="U88" s="27"/>
      <c r="V88" s="34"/>
      <c r="W88" s="234"/>
      <c r="X88" s="27"/>
      <c r="Y88" s="34"/>
      <c r="Z88" s="332"/>
      <c r="AA88" s="27"/>
      <c r="AB88" s="34"/>
      <c r="AC88" s="234"/>
      <c r="AD88" s="240"/>
      <c r="AE88" s="320"/>
      <c r="AF88" s="346"/>
      <c r="AG88" s="354"/>
      <c r="AH88" s="320"/>
      <c r="AI88" s="346"/>
      <c r="AJ88" s="354"/>
      <c r="AK88" s="320"/>
      <c r="AL88" s="346"/>
      <c r="AM88" s="354"/>
      <c r="AN88" s="320"/>
      <c r="AO88" s="346"/>
      <c r="AP88" s="27"/>
      <c r="AQ88" s="34"/>
      <c r="AR88" s="234"/>
      <c r="AS88" s="27"/>
      <c r="AT88" s="34"/>
      <c r="AU88" s="234"/>
      <c r="AV88" s="317"/>
      <c r="AW88" s="318"/>
      <c r="AX88" s="332"/>
      <c r="AY88" s="317"/>
      <c r="AZ88" s="318"/>
      <c r="BA88" s="332"/>
    </row>
    <row r="89" spans="1:53" s="229" customFormat="1" ht="15.75" thickBot="1">
      <c r="A89" s="180" t="s">
        <v>614</v>
      </c>
      <c r="B89" s="183"/>
      <c r="C89" s="181"/>
      <c r="D89" s="181"/>
      <c r="E89" s="255"/>
      <c r="F89" s="181"/>
      <c r="G89" s="181"/>
      <c r="H89" s="255"/>
      <c r="I89" s="256"/>
      <c r="J89" s="181"/>
      <c r="K89" s="255"/>
      <c r="L89" s="181"/>
      <c r="M89" s="181"/>
      <c r="N89" s="255"/>
      <c r="O89" s="181"/>
      <c r="P89" s="181"/>
      <c r="Q89" s="255"/>
      <c r="R89" s="181"/>
      <c r="S89" s="181"/>
      <c r="T89" s="255"/>
      <c r="U89" s="181"/>
      <c r="V89" s="181"/>
      <c r="W89" s="255"/>
      <c r="X89" s="181"/>
      <c r="Y89" s="181"/>
      <c r="Z89" s="255"/>
      <c r="AA89" s="181"/>
      <c r="AB89" s="181"/>
      <c r="AC89" s="255"/>
      <c r="AD89" s="181"/>
      <c r="AE89" s="181"/>
      <c r="AF89" s="255"/>
      <c r="AG89" s="256"/>
      <c r="AH89" s="181"/>
      <c r="AI89" s="255"/>
      <c r="AJ89" s="256"/>
      <c r="AK89" s="181"/>
      <c r="AL89" s="255"/>
      <c r="AM89" s="256"/>
      <c r="AN89" s="181"/>
      <c r="AO89" s="255"/>
      <c r="AP89" s="181"/>
      <c r="AQ89" s="181"/>
      <c r="AR89" s="255"/>
      <c r="AS89" s="181"/>
      <c r="AT89" s="181"/>
      <c r="AU89" s="255"/>
      <c r="AV89" s="181"/>
      <c r="AW89" s="181"/>
      <c r="AX89" s="255"/>
      <c r="AY89" s="181"/>
      <c r="AZ89" s="181"/>
      <c r="BA89" s="255"/>
    </row>
    <row r="90" spans="1:53" s="229" customFormat="1" ht="14.25">
      <c r="A90" s="57" t="s">
        <v>615</v>
      </c>
      <c r="B90" s="27"/>
      <c r="C90" s="34" t="s">
        <v>616</v>
      </c>
      <c r="D90" s="34" t="s">
        <v>616</v>
      </c>
      <c r="E90" s="234"/>
      <c r="F90" s="34" t="s">
        <v>616</v>
      </c>
      <c r="G90" s="34" t="s">
        <v>616</v>
      </c>
      <c r="H90" s="234"/>
      <c r="I90" s="235" t="s">
        <v>616</v>
      </c>
      <c r="J90" s="39" t="s">
        <v>616</v>
      </c>
      <c r="K90" s="234"/>
      <c r="L90" s="235" t="s">
        <v>616</v>
      </c>
      <c r="M90" s="39" t="s">
        <v>616</v>
      </c>
      <c r="N90" s="234"/>
      <c r="O90" s="235" t="s">
        <v>616</v>
      </c>
      <c r="P90" s="39" t="s">
        <v>616</v>
      </c>
      <c r="Q90" s="234"/>
      <c r="R90" s="235" t="s">
        <v>616</v>
      </c>
      <c r="S90" s="39" t="s">
        <v>616</v>
      </c>
      <c r="T90" s="234"/>
      <c r="U90" s="235" t="s">
        <v>616</v>
      </c>
      <c r="V90" s="39" t="s">
        <v>616</v>
      </c>
      <c r="W90" s="234"/>
      <c r="X90" s="235" t="s">
        <v>616</v>
      </c>
      <c r="Y90" s="39" t="s">
        <v>616</v>
      </c>
      <c r="Z90" s="332"/>
      <c r="AA90" s="320" t="s">
        <v>616</v>
      </c>
      <c r="AB90" s="39" t="s">
        <v>616</v>
      </c>
      <c r="AC90" s="234"/>
      <c r="AD90" s="240"/>
      <c r="AE90" s="320" t="s">
        <v>161</v>
      </c>
      <c r="AF90" s="346"/>
      <c r="AG90" s="354"/>
      <c r="AH90" s="244" t="s">
        <v>161</v>
      </c>
      <c r="AI90" s="346"/>
      <c r="AJ90" s="354"/>
      <c r="AK90" s="244" t="s">
        <v>161</v>
      </c>
      <c r="AL90" s="346"/>
      <c r="AM90" s="354"/>
      <c r="AN90" s="320" t="s">
        <v>161</v>
      </c>
      <c r="AO90" s="346"/>
      <c r="AP90" s="320" t="s">
        <v>616</v>
      </c>
      <c r="AQ90" s="39" t="s">
        <v>616</v>
      </c>
      <c r="AR90" s="234"/>
      <c r="AS90" s="235" t="s">
        <v>616</v>
      </c>
      <c r="AT90" s="39" t="s">
        <v>616</v>
      </c>
      <c r="AU90" s="234"/>
      <c r="AV90" s="333" t="s">
        <v>616</v>
      </c>
      <c r="AW90" s="320" t="s">
        <v>616</v>
      </c>
      <c r="AX90" s="332"/>
      <c r="AY90" s="333" t="s">
        <v>616</v>
      </c>
      <c r="AZ90" s="320" t="s">
        <v>616</v>
      </c>
      <c r="BA90" s="332"/>
    </row>
    <row r="91" spans="1:53" s="229" customFormat="1" ht="14.25">
      <c r="A91" s="38" t="s">
        <v>412</v>
      </c>
      <c r="B91" s="27" t="s">
        <v>413</v>
      </c>
      <c r="C91" s="34">
        <v>1494</v>
      </c>
      <c r="D91" s="34">
        <v>1494</v>
      </c>
      <c r="E91" s="234"/>
      <c r="F91" s="34">
        <v>1494</v>
      </c>
      <c r="G91" s="34">
        <v>1494</v>
      </c>
      <c r="H91" s="234"/>
      <c r="I91" s="235">
        <v>1494</v>
      </c>
      <c r="J91" s="39">
        <v>1494</v>
      </c>
      <c r="K91" s="234"/>
      <c r="L91" s="235">
        <v>1494</v>
      </c>
      <c r="M91" s="39">
        <v>1494</v>
      </c>
      <c r="N91" s="234"/>
      <c r="O91" s="235">
        <v>1494</v>
      </c>
      <c r="P91" s="39">
        <v>1494</v>
      </c>
      <c r="Q91" s="234"/>
      <c r="R91" s="235">
        <v>1494</v>
      </c>
      <c r="S91" s="39">
        <v>1494</v>
      </c>
      <c r="T91" s="234"/>
      <c r="U91" s="235">
        <v>1494</v>
      </c>
      <c r="V91" s="39">
        <v>1494</v>
      </c>
      <c r="W91" s="234"/>
      <c r="X91" s="235">
        <v>1494</v>
      </c>
      <c r="Y91" s="39">
        <v>1494</v>
      </c>
      <c r="Z91" s="332"/>
      <c r="AA91" s="320">
        <f>AB91</f>
        <v>1580</v>
      </c>
      <c r="AB91" s="39">
        <v>1580</v>
      </c>
      <c r="AC91" s="234"/>
      <c r="AD91" s="240"/>
      <c r="AE91" s="320" t="s">
        <v>161</v>
      </c>
      <c r="AF91" s="346"/>
      <c r="AG91" s="354"/>
      <c r="AH91" s="320" t="s">
        <v>161</v>
      </c>
      <c r="AI91" s="346"/>
      <c r="AJ91" s="354"/>
      <c r="AK91" s="244" t="s">
        <v>161</v>
      </c>
      <c r="AL91" s="346"/>
      <c r="AM91" s="354"/>
      <c r="AN91" s="320" t="s">
        <v>161</v>
      </c>
      <c r="AO91" s="346"/>
      <c r="AP91" s="320">
        <v>1494</v>
      </c>
      <c r="AQ91" s="39">
        <v>1494</v>
      </c>
      <c r="AR91" s="234"/>
      <c r="AS91" s="235">
        <v>1494</v>
      </c>
      <c r="AT91" s="39">
        <v>1494</v>
      </c>
      <c r="AU91" s="234"/>
      <c r="AV91" s="333">
        <v>1494</v>
      </c>
      <c r="AW91" s="320">
        <v>1494</v>
      </c>
      <c r="AX91" s="332"/>
      <c r="AY91" s="333">
        <v>1494</v>
      </c>
      <c r="AZ91" s="320">
        <v>1494</v>
      </c>
      <c r="BA91" s="332"/>
    </row>
    <row r="92" spans="1:53" s="229" customFormat="1" ht="14.25">
      <c r="A92" s="38" t="s">
        <v>617</v>
      </c>
      <c r="B92" s="27" t="s">
        <v>618</v>
      </c>
      <c r="C92" s="34">
        <v>0.74</v>
      </c>
      <c r="D92" s="34">
        <v>0.74</v>
      </c>
      <c r="E92" s="234"/>
      <c r="F92" s="34">
        <v>0.74</v>
      </c>
      <c r="G92" s="34">
        <v>0.74</v>
      </c>
      <c r="H92" s="234"/>
      <c r="I92" s="235">
        <f>J92</f>
        <v>0.5</v>
      </c>
      <c r="J92" s="39">
        <v>0.5</v>
      </c>
      <c r="K92" s="234"/>
      <c r="L92" s="235">
        <f>M92</f>
        <v>0.5</v>
      </c>
      <c r="M92" s="39">
        <v>0.5</v>
      </c>
      <c r="N92" s="234"/>
      <c r="O92" s="235">
        <f>P92</f>
        <v>0.5</v>
      </c>
      <c r="P92" s="39">
        <v>0.5</v>
      </c>
      <c r="Q92" s="234"/>
      <c r="R92" s="235">
        <f>S92</f>
        <v>0.5</v>
      </c>
      <c r="S92" s="39">
        <v>0.5</v>
      </c>
      <c r="T92" s="234"/>
      <c r="U92" s="235">
        <f>V92</f>
        <v>0.5</v>
      </c>
      <c r="V92" s="39">
        <v>0.5</v>
      </c>
      <c r="W92" s="234"/>
      <c r="X92" s="235">
        <f>Y92</f>
        <v>0.5</v>
      </c>
      <c r="Y92" s="39">
        <v>0.5</v>
      </c>
      <c r="Z92" s="332"/>
      <c r="AA92" s="320">
        <f>AB92</f>
        <v>0.7</v>
      </c>
      <c r="AB92" s="39">
        <v>0.7</v>
      </c>
      <c r="AC92" s="234"/>
      <c r="AD92" s="240"/>
      <c r="AE92" s="320" t="s">
        <v>161</v>
      </c>
      <c r="AF92" s="346"/>
      <c r="AG92" s="354"/>
      <c r="AH92" s="320" t="s">
        <v>161</v>
      </c>
      <c r="AI92" s="346"/>
      <c r="AJ92" s="354"/>
      <c r="AK92" s="244" t="s">
        <v>161</v>
      </c>
      <c r="AL92" s="346"/>
      <c r="AM92" s="354"/>
      <c r="AN92" s="320" t="s">
        <v>161</v>
      </c>
      <c r="AO92" s="346"/>
      <c r="AP92" s="320">
        <f>AQ92</f>
        <v>0.5</v>
      </c>
      <c r="AQ92" s="39">
        <v>0.5</v>
      </c>
      <c r="AR92" s="234"/>
      <c r="AS92" s="235">
        <f>AT92</f>
        <v>0.5</v>
      </c>
      <c r="AT92" s="39">
        <v>0.5</v>
      </c>
      <c r="AU92" s="234"/>
      <c r="AV92" s="333">
        <f>AW92</f>
        <v>0.5</v>
      </c>
      <c r="AW92" s="320">
        <v>0.5</v>
      </c>
      <c r="AX92" s="332"/>
      <c r="AY92" s="333">
        <f>AZ92</f>
        <v>0.5</v>
      </c>
      <c r="AZ92" s="320">
        <v>0.5</v>
      </c>
      <c r="BA92" s="332"/>
    </row>
    <row r="93" spans="1:53" s="229" customFormat="1" ht="14.25">
      <c r="A93" s="38" t="s">
        <v>619</v>
      </c>
      <c r="B93" s="27" t="s">
        <v>620</v>
      </c>
      <c r="C93" s="34">
        <v>1120</v>
      </c>
      <c r="D93" s="34">
        <v>1120</v>
      </c>
      <c r="E93" s="234"/>
      <c r="F93" s="34">
        <v>1120</v>
      </c>
      <c r="G93" s="34">
        <v>1120</v>
      </c>
      <c r="H93" s="234"/>
      <c r="I93" s="235">
        <v>1120</v>
      </c>
      <c r="J93" s="39">
        <v>1120</v>
      </c>
      <c r="K93" s="234"/>
      <c r="L93" s="235">
        <v>1120</v>
      </c>
      <c r="M93" s="39">
        <v>1120</v>
      </c>
      <c r="N93" s="234"/>
      <c r="O93" s="235">
        <v>1120</v>
      </c>
      <c r="P93" s="39">
        <v>1120</v>
      </c>
      <c r="Q93" s="234"/>
      <c r="R93" s="235">
        <v>1120</v>
      </c>
      <c r="S93" s="39">
        <v>1120</v>
      </c>
      <c r="T93" s="234"/>
      <c r="U93" s="235">
        <v>1120</v>
      </c>
      <c r="V93" s="39">
        <v>1120</v>
      </c>
      <c r="W93" s="234"/>
      <c r="X93" s="235">
        <v>1120</v>
      </c>
      <c r="Y93" s="39">
        <v>1120</v>
      </c>
      <c r="Z93" s="332"/>
      <c r="AA93" s="320">
        <f>AB93</f>
        <v>1300</v>
      </c>
      <c r="AB93" s="39">
        <v>1300</v>
      </c>
      <c r="AC93" s="234"/>
      <c r="AD93" s="240"/>
      <c r="AE93" s="320" t="s">
        <v>161</v>
      </c>
      <c r="AF93" s="346"/>
      <c r="AG93" s="354"/>
      <c r="AH93" s="320" t="s">
        <v>161</v>
      </c>
      <c r="AI93" s="346"/>
      <c r="AJ93" s="354"/>
      <c r="AK93" s="244" t="s">
        <v>161</v>
      </c>
      <c r="AL93" s="346"/>
      <c r="AM93" s="354"/>
      <c r="AN93" s="320" t="s">
        <v>161</v>
      </c>
      <c r="AO93" s="346"/>
      <c r="AP93" s="320">
        <v>1120</v>
      </c>
      <c r="AQ93" s="39">
        <v>1120</v>
      </c>
      <c r="AR93" s="234"/>
      <c r="AS93" s="235">
        <v>1120</v>
      </c>
      <c r="AT93" s="39">
        <v>1120</v>
      </c>
      <c r="AU93" s="234"/>
      <c r="AV93" s="333">
        <v>1120</v>
      </c>
      <c r="AW93" s="320">
        <v>1120</v>
      </c>
      <c r="AX93" s="332"/>
      <c r="AY93" s="333">
        <v>1120</v>
      </c>
      <c r="AZ93" s="320">
        <v>1120</v>
      </c>
      <c r="BA93" s="332"/>
    </row>
    <row r="94" spans="1:53" s="229" customFormat="1" ht="14.25">
      <c r="A94" s="57" t="s">
        <v>621</v>
      </c>
      <c r="B94" s="27"/>
      <c r="C94" s="34" t="s">
        <v>622</v>
      </c>
      <c r="D94" s="34" t="s">
        <v>622</v>
      </c>
      <c r="E94" s="234"/>
      <c r="F94" s="34" t="s">
        <v>622</v>
      </c>
      <c r="G94" s="34" t="s">
        <v>622</v>
      </c>
      <c r="H94" s="234"/>
      <c r="I94" s="235" t="s">
        <v>473</v>
      </c>
      <c r="J94" s="39" t="s">
        <v>473</v>
      </c>
      <c r="K94" s="234"/>
      <c r="L94" s="235" t="s">
        <v>473</v>
      </c>
      <c r="M94" s="39" t="s">
        <v>473</v>
      </c>
      <c r="N94" s="234"/>
      <c r="O94" s="235" t="s">
        <v>473</v>
      </c>
      <c r="P94" s="39" t="s">
        <v>473</v>
      </c>
      <c r="Q94" s="234"/>
      <c r="R94" s="235" t="s">
        <v>473</v>
      </c>
      <c r="S94" s="39" t="s">
        <v>473</v>
      </c>
      <c r="T94" s="234"/>
      <c r="U94" s="235" t="s">
        <v>473</v>
      </c>
      <c r="V94" s="39" t="s">
        <v>473</v>
      </c>
      <c r="W94" s="234"/>
      <c r="X94" s="235" t="s">
        <v>473</v>
      </c>
      <c r="Y94" s="39" t="s">
        <v>473</v>
      </c>
      <c r="Z94" s="332"/>
      <c r="AA94" s="320" t="s">
        <v>473</v>
      </c>
      <c r="AB94" s="39" t="s">
        <v>473</v>
      </c>
      <c r="AC94" s="234"/>
      <c r="AD94" s="240"/>
      <c r="AE94" s="244" t="s">
        <v>162</v>
      </c>
      <c r="AF94" s="346"/>
      <c r="AG94" s="354"/>
      <c r="AH94" s="244" t="s">
        <v>162</v>
      </c>
      <c r="AI94" s="346"/>
      <c r="AJ94" s="354"/>
      <c r="AK94" s="244" t="s">
        <v>162</v>
      </c>
      <c r="AL94" s="346"/>
      <c r="AM94" s="354"/>
      <c r="AN94" s="244" t="s">
        <v>162</v>
      </c>
      <c r="AO94" s="346"/>
      <c r="AP94" s="320" t="s">
        <v>473</v>
      </c>
      <c r="AQ94" s="39" t="s">
        <v>473</v>
      </c>
      <c r="AR94" s="234"/>
      <c r="AS94" s="235" t="s">
        <v>473</v>
      </c>
      <c r="AT94" s="39" t="s">
        <v>473</v>
      </c>
      <c r="AU94" s="234"/>
      <c r="AV94" s="333" t="s">
        <v>473</v>
      </c>
      <c r="AW94" s="320" t="s">
        <v>473</v>
      </c>
      <c r="AX94" s="332"/>
      <c r="AY94" s="333" t="s">
        <v>473</v>
      </c>
      <c r="AZ94" s="320" t="s">
        <v>473</v>
      </c>
      <c r="BA94" s="332"/>
    </row>
    <row r="95" spans="1:53" s="229" customFormat="1" ht="14.25">
      <c r="A95" s="38" t="s">
        <v>412</v>
      </c>
      <c r="B95" s="27" t="s">
        <v>413</v>
      </c>
      <c r="C95" s="23">
        <v>2700</v>
      </c>
      <c r="D95" s="23">
        <v>2700</v>
      </c>
      <c r="E95" s="234"/>
      <c r="F95" s="23">
        <v>2700</v>
      </c>
      <c r="G95" s="23">
        <v>2700</v>
      </c>
      <c r="H95" s="234"/>
      <c r="I95" s="235">
        <v>945</v>
      </c>
      <c r="J95" s="39">
        <v>945</v>
      </c>
      <c r="K95" s="234"/>
      <c r="L95" s="235">
        <v>945</v>
      </c>
      <c r="M95" s="39">
        <v>945</v>
      </c>
      <c r="N95" s="234"/>
      <c r="O95" s="235">
        <v>945</v>
      </c>
      <c r="P95" s="39">
        <v>945</v>
      </c>
      <c r="Q95" s="234"/>
      <c r="R95" s="235">
        <v>945</v>
      </c>
      <c r="S95" s="39">
        <v>945</v>
      </c>
      <c r="T95" s="234"/>
      <c r="U95" s="235">
        <v>945</v>
      </c>
      <c r="V95" s="39">
        <v>945</v>
      </c>
      <c r="W95" s="234"/>
      <c r="X95" s="235">
        <v>945</v>
      </c>
      <c r="Y95" s="39">
        <v>945</v>
      </c>
      <c r="Z95" s="332"/>
      <c r="AA95" s="320">
        <v>945</v>
      </c>
      <c r="AB95" s="39">
        <v>945</v>
      </c>
      <c r="AC95" s="234"/>
      <c r="AD95" s="240"/>
      <c r="AE95" s="320">
        <v>6328</v>
      </c>
      <c r="AF95" s="346" t="s">
        <v>163</v>
      </c>
      <c r="AG95" s="354"/>
      <c r="AH95" s="320">
        <v>3694.4</v>
      </c>
      <c r="AI95" s="346"/>
      <c r="AJ95" s="354"/>
      <c r="AK95" s="320">
        <v>7900</v>
      </c>
      <c r="AL95" s="346"/>
      <c r="AM95" s="354"/>
      <c r="AN95" s="320">
        <v>7900</v>
      </c>
      <c r="AO95" s="346" t="s">
        <v>163</v>
      </c>
      <c r="AP95" s="320">
        <f>AQ95</f>
        <v>945</v>
      </c>
      <c r="AQ95" s="39">
        <v>945</v>
      </c>
      <c r="AR95" s="234"/>
      <c r="AS95" s="235">
        <f>AT95</f>
        <v>945</v>
      </c>
      <c r="AT95" s="39">
        <v>945</v>
      </c>
      <c r="AU95" s="234"/>
      <c r="AV95" s="333">
        <f>AW95</f>
        <v>945</v>
      </c>
      <c r="AW95" s="320">
        <v>945</v>
      </c>
      <c r="AX95" s="332"/>
      <c r="AY95" s="333">
        <f>AZ95</f>
        <v>945</v>
      </c>
      <c r="AZ95" s="320">
        <v>945</v>
      </c>
      <c r="BA95" s="332"/>
    </row>
    <row r="96" spans="1:53" s="229" customFormat="1" ht="14.25">
      <c r="A96" s="38" t="s">
        <v>617</v>
      </c>
      <c r="B96" s="27" t="s">
        <v>618</v>
      </c>
      <c r="C96" s="27">
        <v>164</v>
      </c>
      <c r="D96" s="27">
        <v>164</v>
      </c>
      <c r="E96" s="234"/>
      <c r="F96" s="27">
        <v>164</v>
      </c>
      <c r="G96" s="27">
        <v>164</v>
      </c>
      <c r="H96" s="234"/>
      <c r="I96" s="235">
        <f>J96</f>
        <v>0.25</v>
      </c>
      <c r="J96" s="39">
        <v>0.25</v>
      </c>
      <c r="K96" s="234"/>
      <c r="L96" s="235">
        <f>M96</f>
        <v>0.25</v>
      </c>
      <c r="M96" s="39">
        <v>0.25</v>
      </c>
      <c r="N96" s="234"/>
      <c r="O96" s="235">
        <f>P96</f>
        <v>0.25</v>
      </c>
      <c r="P96" s="39">
        <v>0.25</v>
      </c>
      <c r="Q96" s="234"/>
      <c r="R96" s="235">
        <f>S96</f>
        <v>0.25</v>
      </c>
      <c r="S96" s="39">
        <v>0.25</v>
      </c>
      <c r="T96" s="234"/>
      <c r="U96" s="235">
        <f>V96</f>
        <v>0.25</v>
      </c>
      <c r="V96" s="39">
        <v>0.25</v>
      </c>
      <c r="W96" s="234"/>
      <c r="X96" s="235">
        <f>Y96</f>
        <v>0.25</v>
      </c>
      <c r="Y96" s="39">
        <v>0.25</v>
      </c>
      <c r="Z96" s="332"/>
      <c r="AA96" s="320">
        <f>AB96</f>
        <v>0.5</v>
      </c>
      <c r="AB96" s="39">
        <v>0.5</v>
      </c>
      <c r="AC96" s="234"/>
      <c r="AD96" s="240"/>
      <c r="AE96" s="244">
        <v>0.5</v>
      </c>
      <c r="AF96" s="346"/>
      <c r="AG96" s="354"/>
      <c r="AH96" s="244">
        <v>1.46</v>
      </c>
      <c r="AI96" s="346"/>
      <c r="AJ96" s="354"/>
      <c r="AK96" s="244" t="s">
        <v>164</v>
      </c>
      <c r="AL96" s="346"/>
      <c r="AM96" s="354"/>
      <c r="AN96" s="244" t="s">
        <v>164</v>
      </c>
      <c r="AO96" s="346"/>
      <c r="AP96" s="320">
        <f>AQ96</f>
        <v>0.5</v>
      </c>
      <c r="AQ96" s="39">
        <v>0.5</v>
      </c>
      <c r="AR96" s="234"/>
      <c r="AS96" s="235">
        <f>AT96</f>
        <v>0.5</v>
      </c>
      <c r="AT96" s="39">
        <v>0.5</v>
      </c>
      <c r="AU96" s="234"/>
      <c r="AV96" s="333">
        <f>AW96</f>
        <v>0.5</v>
      </c>
      <c r="AW96" s="320">
        <v>0.5</v>
      </c>
      <c r="AX96" s="332"/>
      <c r="AY96" s="333">
        <f>AZ96</f>
        <v>0.5</v>
      </c>
      <c r="AZ96" s="320">
        <v>0.5</v>
      </c>
      <c r="BA96" s="332"/>
    </row>
    <row r="97" spans="1:53" s="229" customFormat="1" ht="14.25">
      <c r="A97" s="38" t="s">
        <v>619</v>
      </c>
      <c r="B97" s="27" t="s">
        <v>620</v>
      </c>
      <c r="C97" s="27">
        <v>1106</v>
      </c>
      <c r="D97" s="27">
        <v>1106</v>
      </c>
      <c r="E97" s="234"/>
      <c r="F97" s="27">
        <v>1106</v>
      </c>
      <c r="G97" s="27">
        <v>1106</v>
      </c>
      <c r="H97" s="234"/>
      <c r="I97" s="235">
        <f>J97</f>
        <v>1580</v>
      </c>
      <c r="J97" s="39">
        <v>1580</v>
      </c>
      <c r="K97" s="234"/>
      <c r="L97" s="235">
        <f>M97</f>
        <v>1580</v>
      </c>
      <c r="M97" s="39">
        <v>1580</v>
      </c>
      <c r="N97" s="234"/>
      <c r="O97" s="235">
        <f>P97</f>
        <v>1580</v>
      </c>
      <c r="P97" s="39">
        <v>1580</v>
      </c>
      <c r="Q97" s="234"/>
      <c r="R97" s="235">
        <f>S97</f>
        <v>1580</v>
      </c>
      <c r="S97" s="39">
        <v>1580</v>
      </c>
      <c r="T97" s="234"/>
      <c r="U97" s="235">
        <f>V97</f>
        <v>1580</v>
      </c>
      <c r="V97" s="39">
        <v>1580</v>
      </c>
      <c r="W97" s="234"/>
      <c r="X97" s="235">
        <f>Y97</f>
        <v>1580</v>
      </c>
      <c r="Y97" s="39">
        <v>1580</v>
      </c>
      <c r="Z97" s="332"/>
      <c r="AA97" s="320">
        <f>AB97</f>
        <v>2100</v>
      </c>
      <c r="AB97" s="39">
        <v>2100</v>
      </c>
      <c r="AC97" s="234"/>
      <c r="AD97" s="240"/>
      <c r="AE97" s="320">
        <v>728</v>
      </c>
      <c r="AF97" s="346"/>
      <c r="AG97" s="354"/>
      <c r="AH97" s="320">
        <v>558</v>
      </c>
      <c r="AI97" s="346"/>
      <c r="AJ97" s="354"/>
      <c r="AK97" s="320">
        <v>500</v>
      </c>
      <c r="AL97" s="346"/>
      <c r="AM97" s="354"/>
      <c r="AN97" s="320">
        <v>658.91</v>
      </c>
      <c r="AO97" s="346"/>
      <c r="AP97" s="320">
        <f>AQ97</f>
        <v>2100</v>
      </c>
      <c r="AQ97" s="39">
        <v>2100</v>
      </c>
      <c r="AR97" s="234"/>
      <c r="AS97" s="235">
        <f>AT97</f>
        <v>2100</v>
      </c>
      <c r="AT97" s="39">
        <v>2100</v>
      </c>
      <c r="AU97" s="234"/>
      <c r="AV97" s="333">
        <f>AW97</f>
        <v>2100</v>
      </c>
      <c r="AW97" s="320">
        <v>2100</v>
      </c>
      <c r="AX97" s="332"/>
      <c r="AY97" s="333">
        <f>AZ97</f>
        <v>2100</v>
      </c>
      <c r="AZ97" s="320">
        <v>2100</v>
      </c>
      <c r="BA97" s="332"/>
    </row>
    <row r="98" spans="1:53" s="229" customFormat="1" ht="14.25">
      <c r="A98" s="184"/>
      <c r="B98" s="185"/>
      <c r="C98" s="185"/>
      <c r="D98" s="186"/>
      <c r="E98" s="261"/>
      <c r="F98" s="185"/>
      <c r="G98" s="186"/>
      <c r="H98" s="261"/>
      <c r="I98" s="269"/>
      <c r="J98" s="187"/>
      <c r="K98" s="261"/>
      <c r="L98" s="185"/>
      <c r="M98" s="186"/>
      <c r="N98" s="261"/>
      <c r="O98" s="185"/>
      <c r="P98" s="186"/>
      <c r="Q98" s="261"/>
      <c r="R98" s="185"/>
      <c r="S98" s="186"/>
      <c r="T98" s="261"/>
      <c r="U98" s="185"/>
      <c r="V98" s="186"/>
      <c r="W98" s="261"/>
      <c r="X98" s="185"/>
      <c r="Y98" s="186"/>
      <c r="Z98" s="261"/>
      <c r="AA98" s="185"/>
      <c r="AB98" s="186"/>
      <c r="AC98" s="261"/>
      <c r="AD98" s="240"/>
      <c r="AE98" s="187"/>
      <c r="AF98" s="346"/>
      <c r="AG98" s="354"/>
      <c r="AH98" s="187"/>
      <c r="AI98" s="346"/>
      <c r="AJ98" s="354"/>
      <c r="AK98" s="187"/>
      <c r="AL98" s="346"/>
      <c r="AM98" s="354"/>
      <c r="AN98" s="187"/>
      <c r="AO98" s="346"/>
      <c r="AP98" s="185"/>
      <c r="AQ98" s="186"/>
      <c r="AR98" s="261"/>
      <c r="AS98" s="185"/>
      <c r="AT98" s="186"/>
      <c r="AU98" s="261"/>
      <c r="AV98" s="185"/>
      <c r="AW98" s="186"/>
      <c r="AX98" s="261"/>
      <c r="AY98" s="185"/>
      <c r="AZ98" s="186"/>
      <c r="BA98" s="261"/>
    </row>
    <row r="99" spans="1:53" s="229" customFormat="1" ht="15.75" thickBot="1">
      <c r="A99" s="180" t="s">
        <v>42</v>
      </c>
      <c r="B99" s="183"/>
      <c r="C99" s="181"/>
      <c r="D99" s="181"/>
      <c r="E99" s="255"/>
      <c r="F99" s="181"/>
      <c r="G99" s="181"/>
      <c r="H99" s="255"/>
      <c r="I99" s="256"/>
      <c r="J99" s="181"/>
      <c r="K99" s="255"/>
      <c r="L99" s="181"/>
      <c r="M99" s="181"/>
      <c r="N99" s="255"/>
      <c r="O99" s="181"/>
      <c r="P99" s="181"/>
      <c r="Q99" s="255"/>
      <c r="R99" s="181"/>
      <c r="S99" s="181"/>
      <c r="T99" s="255"/>
      <c r="U99" s="181"/>
      <c r="V99" s="181"/>
      <c r="W99" s="255"/>
      <c r="X99" s="181"/>
      <c r="Y99" s="181"/>
      <c r="Z99" s="255"/>
      <c r="AA99" s="181"/>
      <c r="AB99" s="181"/>
      <c r="AC99" s="255"/>
      <c r="AD99" s="181"/>
      <c r="AE99" s="181"/>
      <c r="AF99" s="255"/>
      <c r="AG99" s="256"/>
      <c r="AH99" s="181"/>
      <c r="AI99" s="255"/>
      <c r="AJ99" s="256"/>
      <c r="AK99" s="181"/>
      <c r="AL99" s="255"/>
      <c r="AM99" s="256"/>
      <c r="AN99" s="181"/>
      <c r="AO99" s="255"/>
      <c r="AP99" s="181"/>
      <c r="AQ99" s="181"/>
      <c r="AR99" s="255"/>
      <c r="AS99" s="181"/>
      <c r="AT99" s="181"/>
      <c r="AU99" s="255"/>
      <c r="AV99" s="181"/>
      <c r="AW99" s="181"/>
      <c r="AX99" s="255"/>
      <c r="AY99" s="181"/>
      <c r="AZ99" s="181"/>
      <c r="BA99" s="255"/>
    </row>
    <row r="100" spans="1:53" s="229" customFormat="1" ht="14.25">
      <c r="A100" s="57" t="s">
        <v>43</v>
      </c>
      <c r="B100" s="27"/>
      <c r="C100" s="185"/>
      <c r="D100" s="34"/>
      <c r="E100" s="234"/>
      <c r="F100" s="185"/>
      <c r="G100" s="34"/>
      <c r="H100" s="234"/>
      <c r="I100" s="269"/>
      <c r="J100" s="39"/>
      <c r="K100" s="234"/>
      <c r="L100" s="185"/>
      <c r="M100" s="34"/>
      <c r="N100" s="234"/>
      <c r="O100" s="185"/>
      <c r="P100" s="34"/>
      <c r="Q100" s="234"/>
      <c r="R100" s="185"/>
      <c r="S100" s="34"/>
      <c r="T100" s="234"/>
      <c r="U100" s="185"/>
      <c r="V100" s="34"/>
      <c r="W100" s="234"/>
      <c r="X100" s="185"/>
      <c r="Y100" s="34"/>
      <c r="Z100" s="332"/>
      <c r="AA100" s="185"/>
      <c r="AB100" s="34"/>
      <c r="AC100" s="234"/>
      <c r="AD100" s="240"/>
      <c r="AE100" s="320"/>
      <c r="AF100" s="346"/>
      <c r="AG100" s="354"/>
      <c r="AH100" s="320"/>
      <c r="AI100" s="346"/>
      <c r="AJ100" s="354"/>
      <c r="AK100" s="320"/>
      <c r="AL100" s="346"/>
      <c r="AM100" s="354"/>
      <c r="AN100" s="320"/>
      <c r="AO100" s="346"/>
      <c r="AP100" s="185"/>
      <c r="AQ100" s="34"/>
      <c r="AR100" s="234"/>
      <c r="AS100" s="185"/>
      <c r="AT100" s="34"/>
      <c r="AU100" s="234"/>
      <c r="AV100" s="185"/>
      <c r="AW100" s="318"/>
      <c r="AX100" s="332"/>
      <c r="AY100" s="185"/>
      <c r="AZ100" s="318"/>
      <c r="BA100" s="332"/>
    </row>
    <row r="101" spans="1:53" s="229" customFormat="1" ht="14.25">
      <c r="A101" s="38" t="s">
        <v>44</v>
      </c>
      <c r="B101" s="27" t="s">
        <v>555</v>
      </c>
      <c r="C101" s="185" t="s">
        <v>45</v>
      </c>
      <c r="D101" s="186" t="s">
        <v>165</v>
      </c>
      <c r="E101" s="234"/>
      <c r="F101" s="185" t="s">
        <v>45</v>
      </c>
      <c r="G101" s="186" t="s">
        <v>165</v>
      </c>
      <c r="H101" s="234"/>
      <c r="I101" s="269" t="s">
        <v>45</v>
      </c>
      <c r="J101" s="187" t="s">
        <v>165</v>
      </c>
      <c r="K101" s="234"/>
      <c r="L101" s="185" t="s">
        <v>45</v>
      </c>
      <c r="M101" s="186" t="s">
        <v>165</v>
      </c>
      <c r="N101" s="234"/>
      <c r="O101" s="185" t="s">
        <v>45</v>
      </c>
      <c r="P101" s="186" t="s">
        <v>165</v>
      </c>
      <c r="Q101" s="234"/>
      <c r="R101" s="185" t="s">
        <v>45</v>
      </c>
      <c r="S101" s="186" t="s">
        <v>165</v>
      </c>
      <c r="T101" s="234"/>
      <c r="U101" s="185" t="s">
        <v>45</v>
      </c>
      <c r="V101" s="186" t="s">
        <v>165</v>
      </c>
      <c r="W101" s="234"/>
      <c r="X101" s="185" t="s">
        <v>45</v>
      </c>
      <c r="Y101" s="186" t="s">
        <v>165</v>
      </c>
      <c r="Z101" s="332"/>
      <c r="AA101" s="185" t="s">
        <v>45</v>
      </c>
      <c r="AB101" s="186" t="s">
        <v>165</v>
      </c>
      <c r="AC101" s="234"/>
      <c r="AD101" s="240"/>
      <c r="AE101" s="187" t="s">
        <v>165</v>
      </c>
      <c r="AF101" s="346"/>
      <c r="AG101" s="354"/>
      <c r="AH101" s="187" t="s">
        <v>165</v>
      </c>
      <c r="AI101" s="346"/>
      <c r="AJ101" s="354"/>
      <c r="AK101" s="187" t="s">
        <v>165</v>
      </c>
      <c r="AL101" s="346"/>
      <c r="AM101" s="354"/>
      <c r="AN101" s="187" t="s">
        <v>165</v>
      </c>
      <c r="AO101" s="346"/>
      <c r="AP101" s="185" t="s">
        <v>45</v>
      </c>
      <c r="AQ101" s="186" t="s">
        <v>165</v>
      </c>
      <c r="AR101" s="234"/>
      <c r="AS101" s="185" t="s">
        <v>45</v>
      </c>
      <c r="AT101" s="186" t="s">
        <v>165</v>
      </c>
      <c r="AU101" s="234"/>
      <c r="AV101" s="185" t="s">
        <v>45</v>
      </c>
      <c r="AW101" s="186" t="s">
        <v>165</v>
      </c>
      <c r="AX101" s="332"/>
      <c r="AY101" s="185" t="s">
        <v>45</v>
      </c>
      <c r="AZ101" s="186" t="s">
        <v>165</v>
      </c>
      <c r="BA101" s="332"/>
    </row>
    <row r="102" spans="1:53" s="229" customFormat="1" ht="14.25">
      <c r="A102" s="38" t="s">
        <v>46</v>
      </c>
      <c r="B102" s="27" t="s">
        <v>620</v>
      </c>
      <c r="C102" s="185" t="s">
        <v>45</v>
      </c>
      <c r="D102" s="186" t="s">
        <v>165</v>
      </c>
      <c r="E102" s="234"/>
      <c r="F102" s="185" t="s">
        <v>45</v>
      </c>
      <c r="G102" s="186" t="s">
        <v>165</v>
      </c>
      <c r="H102" s="234"/>
      <c r="I102" s="269" t="s">
        <v>45</v>
      </c>
      <c r="J102" s="187" t="s">
        <v>165</v>
      </c>
      <c r="K102" s="234"/>
      <c r="L102" s="185" t="s">
        <v>45</v>
      </c>
      <c r="M102" s="186" t="s">
        <v>165</v>
      </c>
      <c r="N102" s="234"/>
      <c r="O102" s="185" t="s">
        <v>45</v>
      </c>
      <c r="P102" s="186" t="s">
        <v>165</v>
      </c>
      <c r="Q102" s="234"/>
      <c r="R102" s="185" t="s">
        <v>45</v>
      </c>
      <c r="S102" s="186" t="s">
        <v>165</v>
      </c>
      <c r="T102" s="234"/>
      <c r="U102" s="185" t="s">
        <v>45</v>
      </c>
      <c r="V102" s="186" t="s">
        <v>165</v>
      </c>
      <c r="W102" s="234"/>
      <c r="X102" s="185" t="s">
        <v>45</v>
      </c>
      <c r="Y102" s="186" t="s">
        <v>165</v>
      </c>
      <c r="Z102" s="332"/>
      <c r="AA102" s="185" t="s">
        <v>45</v>
      </c>
      <c r="AB102" s="186" t="s">
        <v>165</v>
      </c>
      <c r="AC102" s="234"/>
      <c r="AD102" s="240"/>
      <c r="AE102" s="187" t="s">
        <v>165</v>
      </c>
      <c r="AF102" s="346"/>
      <c r="AG102" s="354"/>
      <c r="AH102" s="187" t="s">
        <v>165</v>
      </c>
      <c r="AI102" s="346"/>
      <c r="AJ102" s="354"/>
      <c r="AK102" s="187" t="s">
        <v>165</v>
      </c>
      <c r="AL102" s="346"/>
      <c r="AM102" s="354"/>
      <c r="AN102" s="187" t="s">
        <v>165</v>
      </c>
      <c r="AO102" s="346"/>
      <c r="AP102" s="185" t="s">
        <v>45</v>
      </c>
      <c r="AQ102" s="186" t="s">
        <v>165</v>
      </c>
      <c r="AR102" s="234"/>
      <c r="AS102" s="185" t="s">
        <v>45</v>
      </c>
      <c r="AT102" s="186" t="s">
        <v>165</v>
      </c>
      <c r="AU102" s="234"/>
      <c r="AV102" s="185" t="s">
        <v>45</v>
      </c>
      <c r="AW102" s="186" t="s">
        <v>165</v>
      </c>
      <c r="AX102" s="332"/>
      <c r="AY102" s="185" t="s">
        <v>45</v>
      </c>
      <c r="AZ102" s="186" t="s">
        <v>165</v>
      </c>
      <c r="BA102" s="332"/>
    </row>
    <row r="103" spans="1:53" s="229" customFormat="1" ht="14.25">
      <c r="A103" s="278" t="s">
        <v>47</v>
      </c>
      <c r="B103" s="185" t="s">
        <v>48</v>
      </c>
      <c r="C103" s="185" t="s">
        <v>45</v>
      </c>
      <c r="D103" s="186" t="s">
        <v>165</v>
      </c>
      <c r="E103" s="261"/>
      <c r="F103" s="185" t="s">
        <v>45</v>
      </c>
      <c r="G103" s="186" t="s">
        <v>165</v>
      </c>
      <c r="H103" s="261"/>
      <c r="I103" s="269" t="s">
        <v>45</v>
      </c>
      <c r="J103" s="187" t="s">
        <v>165</v>
      </c>
      <c r="K103" s="261"/>
      <c r="L103" s="185" t="s">
        <v>45</v>
      </c>
      <c r="M103" s="186" t="s">
        <v>165</v>
      </c>
      <c r="N103" s="261"/>
      <c r="O103" s="185" t="s">
        <v>45</v>
      </c>
      <c r="P103" s="186" t="s">
        <v>165</v>
      </c>
      <c r="Q103" s="261"/>
      <c r="R103" s="185" t="s">
        <v>45</v>
      </c>
      <c r="S103" s="186" t="s">
        <v>165</v>
      </c>
      <c r="T103" s="261"/>
      <c r="U103" s="185" t="s">
        <v>45</v>
      </c>
      <c r="V103" s="186" t="s">
        <v>165</v>
      </c>
      <c r="W103" s="261"/>
      <c r="X103" s="185" t="s">
        <v>45</v>
      </c>
      <c r="Y103" s="186" t="s">
        <v>165</v>
      </c>
      <c r="Z103" s="261"/>
      <c r="AA103" s="185" t="s">
        <v>45</v>
      </c>
      <c r="AB103" s="186" t="s">
        <v>165</v>
      </c>
      <c r="AC103" s="261"/>
      <c r="AD103" s="240"/>
      <c r="AE103" s="187" t="s">
        <v>165</v>
      </c>
      <c r="AF103" s="346"/>
      <c r="AG103" s="354"/>
      <c r="AH103" s="187" t="s">
        <v>165</v>
      </c>
      <c r="AI103" s="346"/>
      <c r="AJ103" s="354"/>
      <c r="AK103" s="187" t="s">
        <v>165</v>
      </c>
      <c r="AL103" s="346"/>
      <c r="AM103" s="354"/>
      <c r="AN103" s="187" t="s">
        <v>165</v>
      </c>
      <c r="AO103" s="346"/>
      <c r="AP103" s="185" t="s">
        <v>45</v>
      </c>
      <c r="AQ103" s="186" t="s">
        <v>165</v>
      </c>
      <c r="AR103" s="261"/>
      <c r="AS103" s="185" t="s">
        <v>45</v>
      </c>
      <c r="AT103" s="186" t="s">
        <v>165</v>
      </c>
      <c r="AU103" s="261"/>
      <c r="AV103" s="185" t="s">
        <v>45</v>
      </c>
      <c r="AW103" s="186" t="s">
        <v>165</v>
      </c>
      <c r="AX103" s="261"/>
      <c r="AY103" s="185" t="s">
        <v>45</v>
      </c>
      <c r="AZ103" s="186" t="s">
        <v>165</v>
      </c>
      <c r="BA103" s="261"/>
    </row>
    <row r="104" spans="1:53" s="229" customFormat="1" ht="14.25">
      <c r="A104" s="38" t="s">
        <v>49</v>
      </c>
      <c r="B104" s="27" t="s">
        <v>50</v>
      </c>
      <c r="C104" s="185" t="s">
        <v>45</v>
      </c>
      <c r="D104" s="186" t="s">
        <v>165</v>
      </c>
      <c r="E104" s="234"/>
      <c r="F104" s="185" t="s">
        <v>45</v>
      </c>
      <c r="G104" s="186" t="s">
        <v>165</v>
      </c>
      <c r="H104" s="234"/>
      <c r="I104" s="269" t="s">
        <v>45</v>
      </c>
      <c r="J104" s="187" t="s">
        <v>165</v>
      </c>
      <c r="K104" s="234"/>
      <c r="L104" s="185" t="s">
        <v>45</v>
      </c>
      <c r="M104" s="186" t="s">
        <v>165</v>
      </c>
      <c r="N104" s="234"/>
      <c r="O104" s="185" t="s">
        <v>45</v>
      </c>
      <c r="P104" s="186" t="s">
        <v>165</v>
      </c>
      <c r="Q104" s="234"/>
      <c r="R104" s="185" t="s">
        <v>45</v>
      </c>
      <c r="S104" s="186" t="s">
        <v>165</v>
      </c>
      <c r="T104" s="234"/>
      <c r="U104" s="185" t="s">
        <v>45</v>
      </c>
      <c r="V104" s="186" t="s">
        <v>165</v>
      </c>
      <c r="W104" s="234"/>
      <c r="X104" s="185" t="s">
        <v>45</v>
      </c>
      <c r="Y104" s="186" t="s">
        <v>165</v>
      </c>
      <c r="Z104" s="332"/>
      <c r="AA104" s="185" t="s">
        <v>45</v>
      </c>
      <c r="AB104" s="186" t="s">
        <v>165</v>
      </c>
      <c r="AC104" s="234"/>
      <c r="AD104" s="240"/>
      <c r="AE104" s="187" t="s">
        <v>165</v>
      </c>
      <c r="AF104" s="346"/>
      <c r="AG104" s="354"/>
      <c r="AH104" s="187" t="s">
        <v>165</v>
      </c>
      <c r="AI104" s="346"/>
      <c r="AJ104" s="354"/>
      <c r="AK104" s="187" t="s">
        <v>165</v>
      </c>
      <c r="AL104" s="346"/>
      <c r="AM104" s="354"/>
      <c r="AN104" s="187" t="s">
        <v>165</v>
      </c>
      <c r="AO104" s="346"/>
      <c r="AP104" s="185" t="s">
        <v>45</v>
      </c>
      <c r="AQ104" s="186" t="s">
        <v>165</v>
      </c>
      <c r="AR104" s="234"/>
      <c r="AS104" s="185" t="s">
        <v>45</v>
      </c>
      <c r="AT104" s="186" t="s">
        <v>165</v>
      </c>
      <c r="AU104" s="234"/>
      <c r="AV104" s="185" t="s">
        <v>45</v>
      </c>
      <c r="AW104" s="186" t="s">
        <v>165</v>
      </c>
      <c r="AX104" s="332"/>
      <c r="AY104" s="185" t="s">
        <v>45</v>
      </c>
      <c r="AZ104" s="186" t="s">
        <v>165</v>
      </c>
      <c r="BA104" s="332"/>
    </row>
    <row r="105" spans="1:53" s="229" customFormat="1" ht="14.25">
      <c r="A105" s="278" t="s">
        <v>51</v>
      </c>
      <c r="B105" s="185" t="s">
        <v>618</v>
      </c>
      <c r="C105" s="185" t="s">
        <v>45</v>
      </c>
      <c r="D105" s="186" t="s">
        <v>165</v>
      </c>
      <c r="E105" s="261"/>
      <c r="F105" s="185" t="s">
        <v>45</v>
      </c>
      <c r="G105" s="186" t="s">
        <v>165</v>
      </c>
      <c r="H105" s="261"/>
      <c r="I105" s="269" t="s">
        <v>45</v>
      </c>
      <c r="J105" s="187" t="s">
        <v>165</v>
      </c>
      <c r="K105" s="261"/>
      <c r="L105" s="185" t="s">
        <v>45</v>
      </c>
      <c r="M105" s="186" t="s">
        <v>165</v>
      </c>
      <c r="N105" s="261"/>
      <c r="O105" s="185" t="s">
        <v>45</v>
      </c>
      <c r="P105" s="186" t="s">
        <v>165</v>
      </c>
      <c r="Q105" s="261"/>
      <c r="R105" s="185" t="s">
        <v>45</v>
      </c>
      <c r="S105" s="186" t="s">
        <v>165</v>
      </c>
      <c r="T105" s="261"/>
      <c r="U105" s="185" t="s">
        <v>45</v>
      </c>
      <c r="V105" s="186" t="s">
        <v>165</v>
      </c>
      <c r="W105" s="261"/>
      <c r="X105" s="185" t="s">
        <v>45</v>
      </c>
      <c r="Y105" s="186" t="s">
        <v>165</v>
      </c>
      <c r="Z105" s="261"/>
      <c r="AA105" s="185" t="s">
        <v>45</v>
      </c>
      <c r="AB105" s="186" t="s">
        <v>165</v>
      </c>
      <c r="AC105" s="261"/>
      <c r="AD105" s="240"/>
      <c r="AE105" s="187" t="s">
        <v>165</v>
      </c>
      <c r="AF105" s="346"/>
      <c r="AG105" s="354"/>
      <c r="AH105" s="187" t="s">
        <v>165</v>
      </c>
      <c r="AI105" s="346"/>
      <c r="AJ105" s="354"/>
      <c r="AK105" s="187" t="s">
        <v>165</v>
      </c>
      <c r="AL105" s="346"/>
      <c r="AM105" s="354"/>
      <c r="AN105" s="187" t="s">
        <v>165</v>
      </c>
      <c r="AO105" s="346"/>
      <c r="AP105" s="185" t="s">
        <v>45</v>
      </c>
      <c r="AQ105" s="186" t="s">
        <v>165</v>
      </c>
      <c r="AR105" s="261"/>
      <c r="AS105" s="185" t="s">
        <v>45</v>
      </c>
      <c r="AT105" s="186" t="s">
        <v>165</v>
      </c>
      <c r="AU105" s="261"/>
      <c r="AV105" s="185" t="s">
        <v>45</v>
      </c>
      <c r="AW105" s="186" t="s">
        <v>165</v>
      </c>
      <c r="AX105" s="261"/>
      <c r="AY105" s="185" t="s">
        <v>45</v>
      </c>
      <c r="AZ105" s="186" t="s">
        <v>165</v>
      </c>
      <c r="BA105" s="261"/>
    </row>
    <row r="106" spans="1:53" s="229" customFormat="1" ht="14.25">
      <c r="A106" s="57" t="s">
        <v>52</v>
      </c>
      <c r="B106" s="185"/>
      <c r="C106" s="185"/>
      <c r="D106" s="186"/>
      <c r="E106" s="261"/>
      <c r="F106" s="185"/>
      <c r="G106" s="186"/>
      <c r="H106" s="261"/>
      <c r="I106" s="269"/>
      <c r="J106" s="187"/>
      <c r="K106" s="261"/>
      <c r="L106" s="185"/>
      <c r="M106" s="186"/>
      <c r="N106" s="261"/>
      <c r="O106" s="185"/>
      <c r="P106" s="186"/>
      <c r="Q106" s="261"/>
      <c r="R106" s="185"/>
      <c r="S106" s="186"/>
      <c r="T106" s="261"/>
      <c r="U106" s="185"/>
      <c r="V106" s="186"/>
      <c r="W106" s="261"/>
      <c r="X106" s="185"/>
      <c r="Y106" s="186"/>
      <c r="Z106" s="261"/>
      <c r="AA106" s="185"/>
      <c r="AB106" s="186"/>
      <c r="AC106" s="261"/>
      <c r="AD106" s="240"/>
      <c r="AE106" s="187"/>
      <c r="AF106" s="346"/>
      <c r="AG106" s="354"/>
      <c r="AH106" s="187"/>
      <c r="AI106" s="346"/>
      <c r="AJ106" s="354"/>
      <c r="AK106" s="187"/>
      <c r="AL106" s="346"/>
      <c r="AM106" s="354"/>
      <c r="AN106" s="187"/>
      <c r="AO106" s="346"/>
      <c r="AP106" s="185"/>
      <c r="AQ106" s="186"/>
      <c r="AR106" s="261"/>
      <c r="AS106" s="185"/>
      <c r="AT106" s="186"/>
      <c r="AU106" s="261"/>
      <c r="AV106" s="185"/>
      <c r="AW106" s="186"/>
      <c r="AX106" s="261"/>
      <c r="AY106" s="185"/>
      <c r="AZ106" s="186"/>
      <c r="BA106" s="261"/>
    </row>
    <row r="107" spans="1:53" s="229" customFormat="1" ht="14.25">
      <c r="A107" s="38" t="s">
        <v>44</v>
      </c>
      <c r="B107" s="27" t="s">
        <v>555</v>
      </c>
      <c r="C107" s="185" t="s">
        <v>53</v>
      </c>
      <c r="D107" s="34" t="s">
        <v>54</v>
      </c>
      <c r="E107" s="234"/>
      <c r="F107" s="185" t="s">
        <v>53</v>
      </c>
      <c r="G107" s="34" t="s">
        <v>54</v>
      </c>
      <c r="H107" s="234"/>
      <c r="I107" s="269" t="s">
        <v>53</v>
      </c>
      <c r="J107" s="39" t="s">
        <v>54</v>
      </c>
      <c r="K107" s="234"/>
      <c r="L107" s="185" t="s">
        <v>53</v>
      </c>
      <c r="M107" s="34" t="s">
        <v>54</v>
      </c>
      <c r="N107" s="234"/>
      <c r="O107" s="185" t="s">
        <v>53</v>
      </c>
      <c r="P107" s="34" t="s">
        <v>54</v>
      </c>
      <c r="Q107" s="234"/>
      <c r="R107" s="185" t="s">
        <v>53</v>
      </c>
      <c r="S107" s="34" t="s">
        <v>54</v>
      </c>
      <c r="T107" s="234"/>
      <c r="U107" s="185" t="s">
        <v>53</v>
      </c>
      <c r="V107" s="34" t="s">
        <v>54</v>
      </c>
      <c r="W107" s="234"/>
      <c r="X107" s="185" t="s">
        <v>53</v>
      </c>
      <c r="Y107" s="34" t="s">
        <v>54</v>
      </c>
      <c r="Z107" s="332"/>
      <c r="AA107" s="185" t="s">
        <v>53</v>
      </c>
      <c r="AB107" s="34" t="s">
        <v>54</v>
      </c>
      <c r="AC107" s="234"/>
      <c r="AD107" s="240"/>
      <c r="AE107" s="320" t="s">
        <v>54</v>
      </c>
      <c r="AF107" s="346"/>
      <c r="AG107" s="354"/>
      <c r="AH107" s="320" t="s">
        <v>54</v>
      </c>
      <c r="AI107" s="346"/>
      <c r="AJ107" s="354"/>
      <c r="AK107" s="320" t="s">
        <v>54</v>
      </c>
      <c r="AL107" s="346"/>
      <c r="AM107" s="354"/>
      <c r="AN107" s="320" t="s">
        <v>54</v>
      </c>
      <c r="AO107" s="346"/>
      <c r="AP107" s="185" t="s">
        <v>53</v>
      </c>
      <c r="AQ107" s="34" t="s">
        <v>54</v>
      </c>
      <c r="AR107" s="234"/>
      <c r="AS107" s="185" t="s">
        <v>53</v>
      </c>
      <c r="AT107" s="34" t="s">
        <v>54</v>
      </c>
      <c r="AU107" s="234"/>
      <c r="AV107" s="185" t="s">
        <v>53</v>
      </c>
      <c r="AW107" s="318" t="s">
        <v>54</v>
      </c>
      <c r="AX107" s="332"/>
      <c r="AY107" s="185" t="s">
        <v>53</v>
      </c>
      <c r="AZ107" s="318" t="s">
        <v>54</v>
      </c>
      <c r="BA107" s="332"/>
    </row>
    <row r="108" spans="1:53" s="229" customFormat="1" ht="14.25">
      <c r="A108" s="38" t="s">
        <v>46</v>
      </c>
      <c r="B108" s="27" t="s">
        <v>620</v>
      </c>
      <c r="C108" s="185" t="s">
        <v>53</v>
      </c>
      <c r="D108" s="34" t="s">
        <v>54</v>
      </c>
      <c r="E108" s="261"/>
      <c r="F108" s="185" t="s">
        <v>53</v>
      </c>
      <c r="G108" s="34" t="s">
        <v>54</v>
      </c>
      <c r="H108" s="261"/>
      <c r="I108" s="269" t="s">
        <v>53</v>
      </c>
      <c r="J108" s="39" t="s">
        <v>54</v>
      </c>
      <c r="K108" s="261"/>
      <c r="L108" s="185" t="s">
        <v>53</v>
      </c>
      <c r="M108" s="34" t="s">
        <v>54</v>
      </c>
      <c r="N108" s="261"/>
      <c r="O108" s="185" t="s">
        <v>53</v>
      </c>
      <c r="P108" s="34" t="s">
        <v>54</v>
      </c>
      <c r="Q108" s="261"/>
      <c r="R108" s="185" t="s">
        <v>53</v>
      </c>
      <c r="S108" s="34" t="s">
        <v>54</v>
      </c>
      <c r="T108" s="261"/>
      <c r="U108" s="185" t="s">
        <v>53</v>
      </c>
      <c r="V108" s="34" t="s">
        <v>54</v>
      </c>
      <c r="W108" s="261"/>
      <c r="X108" s="185" t="s">
        <v>53</v>
      </c>
      <c r="Y108" s="34" t="s">
        <v>54</v>
      </c>
      <c r="Z108" s="261"/>
      <c r="AA108" s="185" t="s">
        <v>53</v>
      </c>
      <c r="AB108" s="34" t="s">
        <v>54</v>
      </c>
      <c r="AC108" s="261"/>
      <c r="AD108" s="240"/>
      <c r="AE108" s="320" t="s">
        <v>54</v>
      </c>
      <c r="AF108" s="346"/>
      <c r="AG108" s="354"/>
      <c r="AH108" s="320" t="s">
        <v>54</v>
      </c>
      <c r="AI108" s="346"/>
      <c r="AJ108" s="354"/>
      <c r="AK108" s="320" t="s">
        <v>54</v>
      </c>
      <c r="AL108" s="346"/>
      <c r="AM108" s="354"/>
      <c r="AN108" s="320" t="s">
        <v>54</v>
      </c>
      <c r="AO108" s="346"/>
      <c r="AP108" s="185" t="s">
        <v>53</v>
      </c>
      <c r="AQ108" s="34" t="s">
        <v>54</v>
      </c>
      <c r="AR108" s="261"/>
      <c r="AS108" s="185" t="s">
        <v>53</v>
      </c>
      <c r="AT108" s="34" t="s">
        <v>54</v>
      </c>
      <c r="AU108" s="261"/>
      <c r="AV108" s="185" t="s">
        <v>53</v>
      </c>
      <c r="AW108" s="318" t="s">
        <v>54</v>
      </c>
      <c r="AX108" s="261"/>
      <c r="AY108" s="185" t="s">
        <v>53</v>
      </c>
      <c r="AZ108" s="318" t="s">
        <v>54</v>
      </c>
      <c r="BA108" s="261"/>
    </row>
    <row r="109" spans="1:53" s="229" customFormat="1" ht="14.25">
      <c r="A109" s="278" t="s">
        <v>47</v>
      </c>
      <c r="B109" s="185" t="s">
        <v>48</v>
      </c>
      <c r="C109" s="185" t="s">
        <v>53</v>
      </c>
      <c r="D109" s="34" t="s">
        <v>54</v>
      </c>
      <c r="E109" s="261"/>
      <c r="F109" s="185" t="s">
        <v>53</v>
      </c>
      <c r="G109" s="34" t="s">
        <v>54</v>
      </c>
      <c r="H109" s="261"/>
      <c r="I109" s="269" t="s">
        <v>53</v>
      </c>
      <c r="J109" s="39" t="s">
        <v>54</v>
      </c>
      <c r="K109" s="261"/>
      <c r="L109" s="185" t="s">
        <v>53</v>
      </c>
      <c r="M109" s="34" t="s">
        <v>54</v>
      </c>
      <c r="N109" s="261"/>
      <c r="O109" s="185" t="s">
        <v>53</v>
      </c>
      <c r="P109" s="34" t="s">
        <v>54</v>
      </c>
      <c r="Q109" s="261"/>
      <c r="R109" s="185" t="s">
        <v>53</v>
      </c>
      <c r="S109" s="34" t="s">
        <v>54</v>
      </c>
      <c r="T109" s="261"/>
      <c r="U109" s="185" t="s">
        <v>53</v>
      </c>
      <c r="V109" s="34" t="s">
        <v>54</v>
      </c>
      <c r="W109" s="261"/>
      <c r="X109" s="185" t="s">
        <v>53</v>
      </c>
      <c r="Y109" s="34" t="s">
        <v>54</v>
      </c>
      <c r="Z109" s="261"/>
      <c r="AA109" s="185" t="s">
        <v>53</v>
      </c>
      <c r="AB109" s="34" t="s">
        <v>54</v>
      </c>
      <c r="AC109" s="261"/>
      <c r="AD109" s="240"/>
      <c r="AE109" s="320" t="s">
        <v>54</v>
      </c>
      <c r="AF109" s="346"/>
      <c r="AG109" s="354"/>
      <c r="AH109" s="320" t="s">
        <v>54</v>
      </c>
      <c r="AI109" s="346"/>
      <c r="AJ109" s="354"/>
      <c r="AK109" s="320" t="s">
        <v>54</v>
      </c>
      <c r="AL109" s="346"/>
      <c r="AM109" s="354"/>
      <c r="AN109" s="320" t="s">
        <v>54</v>
      </c>
      <c r="AO109" s="346"/>
      <c r="AP109" s="185" t="s">
        <v>53</v>
      </c>
      <c r="AQ109" s="34" t="s">
        <v>54</v>
      </c>
      <c r="AR109" s="261"/>
      <c r="AS109" s="185" t="s">
        <v>53</v>
      </c>
      <c r="AT109" s="34" t="s">
        <v>54</v>
      </c>
      <c r="AU109" s="261"/>
      <c r="AV109" s="185" t="s">
        <v>53</v>
      </c>
      <c r="AW109" s="318" t="s">
        <v>54</v>
      </c>
      <c r="AX109" s="261"/>
      <c r="AY109" s="185" t="s">
        <v>53</v>
      </c>
      <c r="AZ109" s="318" t="s">
        <v>54</v>
      </c>
      <c r="BA109" s="261"/>
    </row>
    <row r="110" spans="1:53" s="229" customFormat="1" ht="14.25">
      <c r="A110" s="38" t="s">
        <v>49</v>
      </c>
      <c r="B110" s="27" t="s">
        <v>50</v>
      </c>
      <c r="C110" s="185" t="s">
        <v>45</v>
      </c>
      <c r="D110" s="186" t="s">
        <v>165</v>
      </c>
      <c r="E110" s="261"/>
      <c r="F110" s="185" t="s">
        <v>45</v>
      </c>
      <c r="G110" s="186" t="s">
        <v>165</v>
      </c>
      <c r="H110" s="261"/>
      <c r="I110" s="269" t="s">
        <v>45</v>
      </c>
      <c r="J110" s="187" t="s">
        <v>165</v>
      </c>
      <c r="K110" s="261"/>
      <c r="L110" s="185" t="s">
        <v>45</v>
      </c>
      <c r="M110" s="186" t="s">
        <v>165</v>
      </c>
      <c r="N110" s="261"/>
      <c r="O110" s="185" t="s">
        <v>45</v>
      </c>
      <c r="P110" s="186" t="s">
        <v>165</v>
      </c>
      <c r="Q110" s="261"/>
      <c r="R110" s="185" t="s">
        <v>45</v>
      </c>
      <c r="S110" s="186" t="s">
        <v>165</v>
      </c>
      <c r="T110" s="261"/>
      <c r="U110" s="185" t="s">
        <v>45</v>
      </c>
      <c r="V110" s="186" t="s">
        <v>165</v>
      </c>
      <c r="W110" s="261"/>
      <c r="X110" s="185" t="s">
        <v>45</v>
      </c>
      <c r="Y110" s="186" t="s">
        <v>165</v>
      </c>
      <c r="Z110" s="261"/>
      <c r="AA110" s="185" t="s">
        <v>45</v>
      </c>
      <c r="AB110" s="186" t="s">
        <v>165</v>
      </c>
      <c r="AC110" s="261"/>
      <c r="AD110" s="240"/>
      <c r="AE110" s="187" t="s">
        <v>165</v>
      </c>
      <c r="AF110" s="346"/>
      <c r="AG110" s="354"/>
      <c r="AH110" s="187" t="s">
        <v>165</v>
      </c>
      <c r="AI110" s="346"/>
      <c r="AJ110" s="354"/>
      <c r="AK110" s="187" t="s">
        <v>165</v>
      </c>
      <c r="AL110" s="346"/>
      <c r="AM110" s="354"/>
      <c r="AN110" s="187" t="s">
        <v>165</v>
      </c>
      <c r="AO110" s="346"/>
      <c r="AP110" s="185" t="s">
        <v>45</v>
      </c>
      <c r="AQ110" s="186" t="s">
        <v>165</v>
      </c>
      <c r="AR110" s="261"/>
      <c r="AS110" s="185" t="s">
        <v>45</v>
      </c>
      <c r="AT110" s="186" t="s">
        <v>165</v>
      </c>
      <c r="AU110" s="261"/>
      <c r="AV110" s="185" t="s">
        <v>45</v>
      </c>
      <c r="AW110" s="186" t="s">
        <v>165</v>
      </c>
      <c r="AX110" s="261"/>
      <c r="AY110" s="185" t="s">
        <v>45</v>
      </c>
      <c r="AZ110" s="186" t="s">
        <v>165</v>
      </c>
      <c r="BA110" s="261"/>
    </row>
    <row r="111" spans="1:53" s="229" customFormat="1" ht="14.25">
      <c r="A111" s="278" t="s">
        <v>51</v>
      </c>
      <c r="B111" s="185" t="s">
        <v>618</v>
      </c>
      <c r="C111" s="185" t="s">
        <v>45</v>
      </c>
      <c r="D111" s="186" t="s">
        <v>165</v>
      </c>
      <c r="E111" s="261"/>
      <c r="F111" s="185" t="s">
        <v>45</v>
      </c>
      <c r="G111" s="186" t="s">
        <v>165</v>
      </c>
      <c r="H111" s="261"/>
      <c r="I111" s="269" t="s">
        <v>45</v>
      </c>
      <c r="J111" s="187" t="s">
        <v>165</v>
      </c>
      <c r="K111" s="261"/>
      <c r="L111" s="185" t="s">
        <v>45</v>
      </c>
      <c r="M111" s="186" t="s">
        <v>165</v>
      </c>
      <c r="N111" s="261"/>
      <c r="O111" s="185" t="s">
        <v>45</v>
      </c>
      <c r="P111" s="186" t="s">
        <v>165</v>
      </c>
      <c r="Q111" s="261"/>
      <c r="R111" s="185" t="s">
        <v>45</v>
      </c>
      <c r="S111" s="186" t="s">
        <v>165</v>
      </c>
      <c r="T111" s="261"/>
      <c r="U111" s="185" t="s">
        <v>45</v>
      </c>
      <c r="V111" s="186" t="s">
        <v>165</v>
      </c>
      <c r="W111" s="261"/>
      <c r="X111" s="185" t="s">
        <v>45</v>
      </c>
      <c r="Y111" s="186" t="s">
        <v>165</v>
      </c>
      <c r="Z111" s="261"/>
      <c r="AA111" s="185" t="s">
        <v>45</v>
      </c>
      <c r="AB111" s="186" t="s">
        <v>165</v>
      </c>
      <c r="AC111" s="261"/>
      <c r="AD111" s="240"/>
      <c r="AE111" s="187" t="s">
        <v>165</v>
      </c>
      <c r="AF111" s="346"/>
      <c r="AG111" s="354"/>
      <c r="AH111" s="187" t="s">
        <v>165</v>
      </c>
      <c r="AI111" s="346"/>
      <c r="AJ111" s="354"/>
      <c r="AK111" s="187" t="s">
        <v>165</v>
      </c>
      <c r="AL111" s="346"/>
      <c r="AM111" s="354"/>
      <c r="AN111" s="187" t="s">
        <v>165</v>
      </c>
      <c r="AO111" s="346"/>
      <c r="AP111" s="185" t="s">
        <v>45</v>
      </c>
      <c r="AQ111" s="186" t="s">
        <v>165</v>
      </c>
      <c r="AR111" s="261"/>
      <c r="AS111" s="185" t="s">
        <v>45</v>
      </c>
      <c r="AT111" s="186" t="s">
        <v>165</v>
      </c>
      <c r="AU111" s="261"/>
      <c r="AV111" s="185" t="s">
        <v>45</v>
      </c>
      <c r="AW111" s="186" t="s">
        <v>165</v>
      </c>
      <c r="AX111" s="261"/>
      <c r="AY111" s="185" t="s">
        <v>45</v>
      </c>
      <c r="AZ111" s="186" t="s">
        <v>165</v>
      </c>
      <c r="BA111" s="261"/>
    </row>
  </sheetData>
  <mergeCells count="17">
    <mergeCell ref="AY3:AZ3"/>
    <mergeCell ref="AV3:AW3"/>
    <mergeCell ref="AM3:AN3"/>
    <mergeCell ref="AP3:AQ3"/>
    <mergeCell ref="AS3:AT3"/>
    <mergeCell ref="X3:Y3"/>
    <mergeCell ref="AA3:AB3"/>
    <mergeCell ref="AJ3:AK3"/>
    <mergeCell ref="AD3:AE3"/>
    <mergeCell ref="AG3:AH3"/>
    <mergeCell ref="L3:M3"/>
    <mergeCell ref="O3:P3"/>
    <mergeCell ref="U3:V3"/>
    <mergeCell ref="C3:D3"/>
    <mergeCell ref="F3:G3"/>
    <mergeCell ref="I3:J3"/>
    <mergeCell ref="R3:S3"/>
  </mergeCells>
  <phoneticPr fontId="29" type="noConversion"/>
  <pageMargins left="0.75" right="0.75" top="1" bottom="1" header="0.5" footer="0.5"/>
  <pageSetup paperSize="9"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L169"/>
  <sheetViews>
    <sheetView topLeftCell="D1" zoomScaleNormal="100" workbookViewId="0">
      <selection activeCell="I14" sqref="I14:J41"/>
    </sheetView>
  </sheetViews>
  <sheetFormatPr defaultColWidth="11.42578125" defaultRowHeight="12.75"/>
  <cols>
    <col min="1" max="1" width="4" customWidth="1"/>
    <col min="2" max="2" width="59.42578125" bestFit="1" customWidth="1"/>
    <col min="3" max="3" width="44.140625" customWidth="1"/>
    <col min="4" max="4" width="3.42578125" style="16" customWidth="1"/>
    <col min="5" max="5" width="15.7109375" customWidth="1"/>
    <col min="6" max="6" width="9.5703125" customWidth="1"/>
    <col min="7" max="7" width="9.28515625" bestFit="1" customWidth="1"/>
    <col min="8" max="8" width="11.140625" bestFit="1" customWidth="1"/>
    <col min="9" max="9" width="9.5703125" customWidth="1"/>
    <col min="10" max="10" width="23" customWidth="1"/>
    <col min="11" max="11" width="52.42578125" customWidth="1"/>
    <col min="12" max="12" width="21.42578125" customWidth="1"/>
  </cols>
  <sheetData>
    <row r="1" spans="2:12">
      <c r="L1" s="849" t="s">
        <v>688</v>
      </c>
    </row>
    <row r="2" spans="2:12" ht="20.25">
      <c r="B2" s="859" t="s">
        <v>66</v>
      </c>
      <c r="C2" s="859"/>
      <c r="L2" s="850"/>
    </row>
    <row r="3" spans="2:12" ht="25.5" customHeight="1">
      <c r="D3" s="208"/>
      <c r="L3" s="850"/>
    </row>
    <row r="4" spans="2:12" ht="18">
      <c r="B4" s="917" t="s">
        <v>173</v>
      </c>
      <c r="C4" s="917"/>
      <c r="L4" s="850"/>
    </row>
    <row r="5" spans="2:12" ht="13.5" thickBot="1">
      <c r="B5" t="s">
        <v>177</v>
      </c>
    </row>
    <row r="6" spans="2:12" ht="30" customHeight="1" thickBot="1">
      <c r="B6" s="221" t="s">
        <v>67</v>
      </c>
      <c r="C6" s="222" t="s">
        <v>68</v>
      </c>
      <c r="D6" s="853" t="s">
        <v>69</v>
      </c>
      <c r="E6" s="854"/>
      <c r="F6" s="854"/>
      <c r="G6" s="854"/>
      <c r="H6" s="854"/>
      <c r="I6" s="854"/>
      <c r="J6" s="855"/>
      <c r="K6" s="223" t="s">
        <v>542</v>
      </c>
      <c r="L6" s="223" t="s">
        <v>86</v>
      </c>
    </row>
    <row r="7" spans="2:12" ht="36.75" customHeight="1">
      <c r="B7" s="881" t="s">
        <v>84</v>
      </c>
      <c r="C7" s="878" t="s">
        <v>171</v>
      </c>
      <c r="D7" s="219" t="s">
        <v>96</v>
      </c>
      <c r="E7" s="199"/>
      <c r="F7" s="200" t="s">
        <v>78</v>
      </c>
      <c r="G7" s="217"/>
      <c r="H7" s="200" t="s">
        <v>91</v>
      </c>
      <c r="I7" s="195"/>
      <c r="J7" s="202"/>
      <c r="K7" s="878" t="s">
        <v>122</v>
      </c>
      <c r="L7" s="846" t="s">
        <v>188</v>
      </c>
    </row>
    <row r="8" spans="2:12" ht="12.75" customHeight="1">
      <c r="B8" s="887"/>
      <c r="C8" s="879"/>
      <c r="D8" s="220">
        <v>1</v>
      </c>
      <c r="E8" s="197" t="s">
        <v>104</v>
      </c>
      <c r="F8" s="212">
        <v>17.2</v>
      </c>
      <c r="G8" s="213" t="s">
        <v>108</v>
      </c>
      <c r="H8" s="196">
        <v>15.3</v>
      </c>
      <c r="I8" s="193"/>
      <c r="J8" s="203"/>
      <c r="K8" s="879"/>
      <c r="L8" s="847"/>
    </row>
    <row r="9" spans="2:12" ht="39" customHeight="1">
      <c r="B9" s="887"/>
      <c r="C9" s="879"/>
      <c r="D9" s="220"/>
      <c r="E9" s="197"/>
      <c r="F9" s="211"/>
      <c r="G9" s="197" t="s">
        <v>103</v>
      </c>
      <c r="H9" s="211"/>
      <c r="I9" s="193"/>
      <c r="J9" s="203"/>
      <c r="K9" s="879"/>
      <c r="L9" s="847"/>
    </row>
    <row r="10" spans="2:12" ht="12.75" customHeight="1">
      <c r="B10" s="887"/>
      <c r="C10" s="879"/>
      <c r="D10" s="220">
        <v>2</v>
      </c>
      <c r="E10" s="197" t="s">
        <v>97</v>
      </c>
      <c r="F10" s="196">
        <v>25.8</v>
      </c>
      <c r="G10" s="214" t="s">
        <v>105</v>
      </c>
      <c r="H10" s="196">
        <v>23</v>
      </c>
      <c r="I10" s="193"/>
      <c r="J10" s="203"/>
      <c r="K10" s="879"/>
      <c r="L10" s="847"/>
    </row>
    <row r="11" spans="2:12" ht="12.75" customHeight="1">
      <c r="B11" s="887"/>
      <c r="C11" s="879"/>
      <c r="D11" s="220">
        <v>3</v>
      </c>
      <c r="E11" s="197" t="s">
        <v>101</v>
      </c>
      <c r="F11" s="196">
        <v>20.100000000000001</v>
      </c>
      <c r="G11" s="213" t="s">
        <v>106</v>
      </c>
      <c r="H11" s="196">
        <v>17.899999999999999</v>
      </c>
      <c r="I11" s="193"/>
      <c r="J11" s="203"/>
      <c r="K11" s="879"/>
      <c r="L11" s="847"/>
    </row>
    <row r="12" spans="2:12" ht="12.75" customHeight="1">
      <c r="B12" s="887"/>
      <c r="C12" s="879"/>
      <c r="D12" s="220">
        <v>4</v>
      </c>
      <c r="E12" s="197" t="s">
        <v>102</v>
      </c>
      <c r="F12" s="196">
        <v>22.6</v>
      </c>
      <c r="G12" s="213" t="s">
        <v>107</v>
      </c>
      <c r="H12" s="196">
        <v>20.100000000000001</v>
      </c>
      <c r="I12" s="193"/>
      <c r="J12" s="203"/>
      <c r="K12" s="879"/>
      <c r="L12" s="847"/>
    </row>
    <row r="13" spans="2:12" ht="39" customHeight="1" thickBot="1">
      <c r="B13" s="888"/>
      <c r="C13" s="880"/>
      <c r="D13" s="210"/>
      <c r="E13" s="218"/>
      <c r="F13" s="194"/>
      <c r="G13" s="194"/>
      <c r="H13" s="194"/>
      <c r="I13" s="194"/>
      <c r="J13" s="204"/>
      <c r="K13" s="880"/>
      <c r="L13" s="848"/>
    </row>
    <row r="14" spans="2:12" s="16" customFormat="1" ht="38.25">
      <c r="B14" s="887" t="s">
        <v>85</v>
      </c>
      <c r="C14" s="851" t="s">
        <v>109</v>
      </c>
      <c r="D14" s="215" t="s">
        <v>96</v>
      </c>
      <c r="E14" s="216"/>
      <c r="F14" s="216" t="s">
        <v>71</v>
      </c>
      <c r="G14" s="215" t="s">
        <v>78</v>
      </c>
      <c r="H14" s="216" t="s">
        <v>72</v>
      </c>
      <c r="I14" s="896"/>
      <c r="J14" s="897"/>
      <c r="K14" s="879" t="s">
        <v>127</v>
      </c>
      <c r="L14" s="872" t="s">
        <v>184</v>
      </c>
    </row>
    <row r="15" spans="2:12">
      <c r="B15" s="882"/>
      <c r="C15" s="851"/>
      <c r="D15" s="197">
        <v>5</v>
      </c>
      <c r="E15" s="196" t="s">
        <v>73</v>
      </c>
      <c r="F15" s="198" t="s">
        <v>76</v>
      </c>
      <c r="G15" s="198">
        <v>4.7</v>
      </c>
      <c r="H15" s="198" t="s">
        <v>79</v>
      </c>
      <c r="I15" s="896"/>
      <c r="J15" s="897"/>
      <c r="K15" s="879"/>
      <c r="L15" s="873"/>
    </row>
    <row r="16" spans="2:12">
      <c r="B16" s="882"/>
      <c r="C16" s="851"/>
      <c r="D16" s="197">
        <v>6</v>
      </c>
      <c r="E16" s="196"/>
      <c r="F16" s="198" t="s">
        <v>77</v>
      </c>
      <c r="G16" s="198">
        <v>6.7</v>
      </c>
      <c r="H16" s="198" t="s">
        <v>79</v>
      </c>
      <c r="I16" s="896"/>
      <c r="J16" s="897"/>
      <c r="K16" s="879"/>
      <c r="L16" s="873"/>
    </row>
    <row r="17" spans="2:12">
      <c r="B17" s="882"/>
      <c r="C17" s="851"/>
      <c r="D17" s="197">
        <v>7</v>
      </c>
      <c r="E17" s="196" t="s">
        <v>74</v>
      </c>
      <c r="F17" s="198" t="s">
        <v>76</v>
      </c>
      <c r="G17" s="198">
        <v>10.9</v>
      </c>
      <c r="H17" s="198" t="s">
        <v>79</v>
      </c>
      <c r="I17" s="896"/>
      <c r="J17" s="897"/>
      <c r="K17" s="879"/>
      <c r="L17" s="873"/>
    </row>
    <row r="18" spans="2:12">
      <c r="B18" s="882"/>
      <c r="C18" s="851"/>
      <c r="D18" s="197">
        <v>8</v>
      </c>
      <c r="E18" s="196"/>
      <c r="F18" s="198" t="s">
        <v>77</v>
      </c>
      <c r="G18" s="198">
        <v>13.2</v>
      </c>
      <c r="H18" s="198" t="s">
        <v>79</v>
      </c>
      <c r="I18" s="896"/>
      <c r="J18" s="897"/>
      <c r="K18" s="879"/>
      <c r="L18" s="873"/>
    </row>
    <row r="19" spans="2:12">
      <c r="B19" s="882"/>
      <c r="C19" s="851"/>
      <c r="D19" s="197">
        <v>9</v>
      </c>
      <c r="E19" s="196" t="s">
        <v>81</v>
      </c>
      <c r="F19" s="198" t="s">
        <v>76</v>
      </c>
      <c r="G19" s="198">
        <v>25.8</v>
      </c>
      <c r="H19" s="198" t="s">
        <v>79</v>
      </c>
      <c r="I19" s="896"/>
      <c r="J19" s="897"/>
      <c r="K19" s="879"/>
      <c r="L19" s="873"/>
    </row>
    <row r="20" spans="2:12">
      <c r="B20" s="882"/>
      <c r="C20" s="851"/>
      <c r="D20" s="197">
        <v>10</v>
      </c>
      <c r="E20" s="196"/>
      <c r="F20" s="198" t="s">
        <v>77</v>
      </c>
      <c r="G20" s="198">
        <v>26.7</v>
      </c>
      <c r="H20" s="198" t="s">
        <v>79</v>
      </c>
      <c r="I20" s="896"/>
      <c r="J20" s="897"/>
      <c r="K20" s="879"/>
      <c r="L20" s="873"/>
    </row>
    <row r="21" spans="2:12">
      <c r="B21" s="882"/>
      <c r="C21" s="851"/>
      <c r="D21" s="197">
        <v>11</v>
      </c>
      <c r="E21" s="196" t="s">
        <v>82</v>
      </c>
      <c r="F21" s="198" t="s">
        <v>76</v>
      </c>
      <c r="G21" s="198">
        <v>43.4</v>
      </c>
      <c r="H21" s="198" t="s">
        <v>79</v>
      </c>
      <c r="I21" s="896"/>
      <c r="J21" s="897"/>
      <c r="K21" s="879"/>
      <c r="L21" s="873"/>
    </row>
    <row r="22" spans="2:12">
      <c r="B22" s="882"/>
      <c r="C22" s="851"/>
      <c r="D22" s="197">
        <v>12</v>
      </c>
      <c r="E22" s="196"/>
      <c r="F22" s="198" t="s">
        <v>77</v>
      </c>
      <c r="G22" s="198">
        <v>38</v>
      </c>
      <c r="H22" s="198" t="s">
        <v>80</v>
      </c>
      <c r="I22" s="896"/>
      <c r="J22" s="897"/>
      <c r="K22" s="879"/>
      <c r="L22" s="873"/>
    </row>
    <row r="23" spans="2:12">
      <c r="B23" s="882"/>
      <c r="C23" s="851"/>
      <c r="D23" s="197">
        <v>13</v>
      </c>
      <c r="E23" s="196" t="s">
        <v>83</v>
      </c>
      <c r="F23" s="198" t="s">
        <v>76</v>
      </c>
      <c r="G23" s="198">
        <v>86</v>
      </c>
      <c r="H23" s="198" t="s">
        <v>80</v>
      </c>
      <c r="I23" s="896"/>
      <c r="J23" s="897"/>
      <c r="K23" s="879"/>
      <c r="L23" s="873"/>
    </row>
    <row r="24" spans="2:12">
      <c r="B24" s="882"/>
      <c r="C24" s="851"/>
      <c r="D24" s="197">
        <v>14</v>
      </c>
      <c r="E24" s="196"/>
      <c r="F24" s="198" t="s">
        <v>77</v>
      </c>
      <c r="G24" s="198">
        <v>38</v>
      </c>
      <c r="H24" s="198" t="s">
        <v>80</v>
      </c>
      <c r="I24" s="896"/>
      <c r="J24" s="897"/>
      <c r="K24" s="879"/>
      <c r="L24" s="873"/>
    </row>
    <row r="25" spans="2:12">
      <c r="B25" s="882"/>
      <c r="C25" s="852"/>
      <c r="D25" s="889"/>
      <c r="E25" s="890"/>
      <c r="F25" s="890"/>
      <c r="G25" s="890"/>
      <c r="H25" s="890"/>
      <c r="I25" s="896"/>
      <c r="J25" s="897"/>
      <c r="K25" s="879"/>
      <c r="L25" s="873"/>
    </row>
    <row r="26" spans="2:12">
      <c r="B26" s="882"/>
      <c r="C26" s="852"/>
      <c r="D26" s="891"/>
      <c r="E26" s="892"/>
      <c r="F26" s="892"/>
      <c r="G26" s="892"/>
      <c r="H26" s="892"/>
      <c r="I26" s="896"/>
      <c r="J26" s="897"/>
      <c r="K26" s="879"/>
      <c r="L26" s="873"/>
    </row>
    <row r="27" spans="2:12">
      <c r="B27" s="882"/>
      <c r="C27" s="852"/>
      <c r="D27" s="891"/>
      <c r="E27" s="892"/>
      <c r="F27" s="892"/>
      <c r="G27" s="892"/>
      <c r="H27" s="892"/>
      <c r="I27" s="896"/>
      <c r="J27" s="897"/>
      <c r="K27" s="879"/>
      <c r="L27" s="873"/>
    </row>
    <row r="28" spans="2:12">
      <c r="B28" s="882"/>
      <c r="C28" s="852"/>
      <c r="D28" s="891"/>
      <c r="E28" s="892"/>
      <c r="F28" s="892"/>
      <c r="G28" s="892"/>
      <c r="H28" s="892"/>
      <c r="I28" s="896"/>
      <c r="J28" s="897"/>
      <c r="K28" s="879"/>
      <c r="L28" s="873"/>
    </row>
    <row r="29" spans="2:12">
      <c r="B29" s="882"/>
      <c r="C29" s="852"/>
      <c r="D29" s="891"/>
      <c r="E29" s="892"/>
      <c r="F29" s="892"/>
      <c r="G29" s="892"/>
      <c r="H29" s="892"/>
      <c r="I29" s="896"/>
      <c r="J29" s="897"/>
      <c r="K29" s="879"/>
      <c r="L29" s="873"/>
    </row>
    <row r="30" spans="2:12">
      <c r="B30" s="882"/>
      <c r="C30" s="852"/>
      <c r="D30" s="891"/>
      <c r="E30" s="892"/>
      <c r="F30" s="892"/>
      <c r="G30" s="892"/>
      <c r="H30" s="892"/>
      <c r="I30" s="896"/>
      <c r="J30" s="897"/>
      <c r="K30" s="879"/>
      <c r="L30" s="873"/>
    </row>
    <row r="31" spans="2:12">
      <c r="B31" s="882"/>
      <c r="C31" s="852"/>
      <c r="D31" s="891"/>
      <c r="E31" s="892"/>
      <c r="F31" s="892"/>
      <c r="G31" s="892"/>
      <c r="H31" s="892"/>
      <c r="I31" s="896"/>
      <c r="J31" s="897"/>
      <c r="K31" s="879"/>
      <c r="L31" s="873"/>
    </row>
    <row r="32" spans="2:12">
      <c r="B32" s="882"/>
      <c r="C32" s="852"/>
      <c r="D32" s="891"/>
      <c r="E32" s="892"/>
      <c r="F32" s="892"/>
      <c r="G32" s="892"/>
      <c r="H32" s="892"/>
      <c r="I32" s="896"/>
      <c r="J32" s="897"/>
      <c r="K32" s="879"/>
      <c r="L32" s="873"/>
    </row>
    <row r="33" spans="2:12">
      <c r="B33" s="882"/>
      <c r="C33" s="852"/>
      <c r="D33" s="891"/>
      <c r="E33" s="892"/>
      <c r="F33" s="892"/>
      <c r="G33" s="892"/>
      <c r="H33" s="892"/>
      <c r="I33" s="896"/>
      <c r="J33" s="897"/>
      <c r="K33" s="879"/>
      <c r="L33" s="873"/>
    </row>
    <row r="34" spans="2:12">
      <c r="B34" s="882"/>
      <c r="C34" s="852"/>
      <c r="D34" s="891"/>
      <c r="E34" s="892"/>
      <c r="F34" s="892"/>
      <c r="G34" s="892"/>
      <c r="H34" s="892"/>
      <c r="I34" s="896"/>
      <c r="J34" s="897"/>
      <c r="K34" s="879"/>
      <c r="L34" s="873"/>
    </row>
    <row r="35" spans="2:12">
      <c r="B35" s="882"/>
      <c r="C35" s="852"/>
      <c r="D35" s="891"/>
      <c r="E35" s="892"/>
      <c r="F35" s="892"/>
      <c r="G35" s="892"/>
      <c r="H35" s="892"/>
      <c r="I35" s="896"/>
      <c r="J35" s="897"/>
      <c r="K35" s="879"/>
      <c r="L35" s="873"/>
    </row>
    <row r="36" spans="2:12">
      <c r="B36" s="882"/>
      <c r="C36" s="852"/>
      <c r="D36" s="891"/>
      <c r="E36" s="892"/>
      <c r="F36" s="892"/>
      <c r="G36" s="892"/>
      <c r="H36" s="892"/>
      <c r="I36" s="896"/>
      <c r="J36" s="897"/>
      <c r="K36" s="879"/>
      <c r="L36" s="873"/>
    </row>
    <row r="37" spans="2:12">
      <c r="B37" s="882"/>
      <c r="C37" s="852"/>
      <c r="D37" s="891"/>
      <c r="E37" s="892"/>
      <c r="F37" s="892"/>
      <c r="G37" s="892"/>
      <c r="H37" s="892"/>
      <c r="I37" s="896"/>
      <c r="J37" s="897"/>
      <c r="K37" s="879"/>
      <c r="L37" s="873"/>
    </row>
    <row r="38" spans="2:12">
      <c r="B38" s="882"/>
      <c r="C38" s="852"/>
      <c r="D38" s="891"/>
      <c r="E38" s="892"/>
      <c r="F38" s="892"/>
      <c r="G38" s="892"/>
      <c r="H38" s="892"/>
      <c r="I38" s="896"/>
      <c r="J38" s="897"/>
      <c r="K38" s="879"/>
      <c r="L38" s="873"/>
    </row>
    <row r="39" spans="2:12">
      <c r="B39" s="882"/>
      <c r="C39" s="852"/>
      <c r="D39" s="891"/>
      <c r="E39" s="892"/>
      <c r="F39" s="892"/>
      <c r="G39" s="892"/>
      <c r="H39" s="892"/>
      <c r="I39" s="896"/>
      <c r="J39" s="897"/>
      <c r="K39" s="879"/>
      <c r="L39" s="873"/>
    </row>
    <row r="40" spans="2:12">
      <c r="B40" s="882"/>
      <c r="C40" s="852"/>
      <c r="D40" s="891"/>
      <c r="E40" s="892"/>
      <c r="F40" s="892"/>
      <c r="G40" s="892"/>
      <c r="H40" s="892"/>
      <c r="I40" s="896"/>
      <c r="J40" s="897"/>
      <c r="K40" s="879"/>
      <c r="L40" s="873"/>
    </row>
    <row r="41" spans="2:12" ht="13.5" thickBot="1">
      <c r="B41" s="882"/>
      <c r="C41" s="852"/>
      <c r="D41" s="891"/>
      <c r="E41" s="892"/>
      <c r="F41" s="892"/>
      <c r="G41" s="892"/>
      <c r="H41" s="892"/>
      <c r="I41" s="896"/>
      <c r="J41" s="897"/>
      <c r="K41" s="879"/>
      <c r="L41" s="874"/>
    </row>
    <row r="42" spans="2:12" ht="41.25" customHeight="1">
      <c r="B42" s="881" t="s">
        <v>87</v>
      </c>
      <c r="C42" s="878" t="s">
        <v>121</v>
      </c>
      <c r="D42" s="219" t="s">
        <v>96</v>
      </c>
      <c r="E42" s="201"/>
      <c r="F42" s="199" t="s">
        <v>71</v>
      </c>
      <c r="G42" s="200" t="s">
        <v>78</v>
      </c>
      <c r="H42" s="200" t="s">
        <v>89</v>
      </c>
      <c r="I42" s="197" t="s">
        <v>114</v>
      </c>
      <c r="J42" s="202"/>
      <c r="K42" s="878" t="s">
        <v>126</v>
      </c>
      <c r="L42" s="875" t="s">
        <v>682</v>
      </c>
    </row>
    <row r="43" spans="2:12">
      <c r="B43" s="882"/>
      <c r="C43" s="879"/>
      <c r="D43" s="220">
        <v>15</v>
      </c>
      <c r="E43" s="198" t="s">
        <v>75</v>
      </c>
      <c r="F43" s="196" t="s">
        <v>76</v>
      </c>
      <c r="G43" s="196">
        <v>31.9</v>
      </c>
      <c r="H43" s="214" t="s">
        <v>110</v>
      </c>
      <c r="I43" s="196">
        <v>25.8</v>
      </c>
      <c r="J43" s="203" t="s">
        <v>115</v>
      </c>
      <c r="K43" s="879"/>
      <c r="L43" s="876"/>
    </row>
    <row r="44" spans="2:12">
      <c r="B44" s="882"/>
      <c r="C44" s="879"/>
      <c r="D44" s="220">
        <v>16</v>
      </c>
      <c r="E44" s="198"/>
      <c r="F44" s="196" t="s">
        <v>77</v>
      </c>
      <c r="G44" s="196">
        <v>30.3</v>
      </c>
      <c r="H44" s="214" t="s">
        <v>111</v>
      </c>
      <c r="I44" s="196">
        <v>26.7</v>
      </c>
      <c r="J44" s="203" t="s">
        <v>116</v>
      </c>
      <c r="K44" s="879"/>
      <c r="L44" s="876"/>
    </row>
    <row r="45" spans="2:12" ht="27.75" customHeight="1">
      <c r="B45" s="882"/>
      <c r="C45" s="879"/>
      <c r="D45" s="220">
        <v>17</v>
      </c>
      <c r="E45" s="198" t="s">
        <v>88</v>
      </c>
      <c r="F45" s="196" t="s">
        <v>76</v>
      </c>
      <c r="G45" s="196">
        <v>18</v>
      </c>
      <c r="H45" s="214" t="s">
        <v>112</v>
      </c>
      <c r="I45" s="196">
        <v>10.9</v>
      </c>
      <c r="J45" s="203" t="s">
        <v>117</v>
      </c>
      <c r="K45" s="879"/>
      <c r="L45" s="876"/>
    </row>
    <row r="46" spans="2:12" ht="24.75" customHeight="1">
      <c r="B46" s="882"/>
      <c r="C46" s="879"/>
      <c r="D46" s="220">
        <v>18</v>
      </c>
      <c r="E46" s="198"/>
      <c r="F46" s="196" t="s">
        <v>77</v>
      </c>
      <c r="G46" s="196">
        <v>18.2</v>
      </c>
      <c r="H46" s="214" t="s">
        <v>113</v>
      </c>
      <c r="I46" s="196">
        <v>13.2</v>
      </c>
      <c r="J46" s="203" t="s">
        <v>118</v>
      </c>
      <c r="K46" s="879"/>
      <c r="L46" s="876"/>
    </row>
    <row r="47" spans="2:12" ht="35.25" customHeight="1">
      <c r="B47" s="882"/>
      <c r="C47" s="879"/>
      <c r="D47" s="209"/>
      <c r="E47" s="193"/>
      <c r="F47" s="193"/>
      <c r="G47" s="193"/>
      <c r="H47" s="193"/>
      <c r="I47" s="193"/>
      <c r="J47" s="203"/>
      <c r="K47" s="879"/>
      <c r="L47" s="876"/>
    </row>
    <row r="48" spans="2:12" ht="48" customHeight="1" thickBot="1">
      <c r="B48" s="883"/>
      <c r="C48" s="880"/>
      <c r="D48" s="210"/>
      <c r="E48" s="194"/>
      <c r="F48" s="194"/>
      <c r="G48" s="194"/>
      <c r="H48" s="194"/>
      <c r="I48" s="194"/>
      <c r="J48" s="204"/>
      <c r="K48" s="880"/>
      <c r="L48" s="876"/>
    </row>
    <row r="49" spans="2:12" ht="30" customHeight="1">
      <c r="B49" s="881" t="s">
        <v>70</v>
      </c>
      <c r="C49" s="863" t="s">
        <v>124</v>
      </c>
      <c r="D49" s="219" t="s">
        <v>96</v>
      </c>
      <c r="E49" s="199"/>
      <c r="F49" s="199" t="s">
        <v>90</v>
      </c>
      <c r="G49" s="200" t="s">
        <v>91</v>
      </c>
      <c r="H49" s="200" t="s">
        <v>92</v>
      </c>
      <c r="I49" s="200" t="s">
        <v>93</v>
      </c>
      <c r="J49" s="202"/>
      <c r="K49" s="866" t="s">
        <v>172</v>
      </c>
      <c r="L49" s="877" t="s">
        <v>186</v>
      </c>
    </row>
    <row r="50" spans="2:12">
      <c r="B50" s="882"/>
      <c r="C50" s="864"/>
      <c r="D50" s="220">
        <v>19</v>
      </c>
      <c r="E50" s="196" t="s">
        <v>98</v>
      </c>
      <c r="F50" s="196" t="s">
        <v>119</v>
      </c>
      <c r="G50" s="205">
        <v>29.4</v>
      </c>
      <c r="H50" s="196">
        <v>88</v>
      </c>
      <c r="I50" s="196">
        <v>84.8</v>
      </c>
      <c r="J50" s="203"/>
      <c r="K50" s="867"/>
      <c r="L50" s="870"/>
    </row>
    <row r="51" spans="2:12">
      <c r="B51" s="882"/>
      <c r="C51" s="864"/>
      <c r="D51" s="220">
        <v>20</v>
      </c>
      <c r="E51" s="196"/>
      <c r="F51" s="196" t="s">
        <v>120</v>
      </c>
      <c r="G51" s="205">
        <v>29.4</v>
      </c>
      <c r="H51" s="196">
        <v>88</v>
      </c>
      <c r="I51" s="196">
        <v>84.9</v>
      </c>
      <c r="J51" s="203"/>
      <c r="K51" s="867"/>
      <c r="L51" s="870"/>
    </row>
    <row r="52" spans="2:12">
      <c r="B52" s="882"/>
      <c r="C52" s="864"/>
      <c r="D52" s="220">
        <v>21</v>
      </c>
      <c r="E52" s="196" t="s">
        <v>99</v>
      </c>
      <c r="F52" s="196" t="s">
        <v>119</v>
      </c>
      <c r="G52" s="196">
        <v>17.399999999999999</v>
      </c>
      <c r="H52" s="196">
        <v>89</v>
      </c>
      <c r="I52" s="196">
        <v>85.4</v>
      </c>
      <c r="J52" s="203"/>
      <c r="K52" s="867"/>
      <c r="L52" s="870"/>
    </row>
    <row r="53" spans="2:12">
      <c r="B53" s="882"/>
      <c r="C53" s="864"/>
      <c r="D53" s="220">
        <v>22</v>
      </c>
      <c r="E53" s="196"/>
      <c r="F53" s="196" t="s">
        <v>120</v>
      </c>
      <c r="G53" s="196">
        <v>17.399999999999999</v>
      </c>
      <c r="H53" s="196">
        <v>89</v>
      </c>
      <c r="I53" s="196">
        <v>85.1</v>
      </c>
      <c r="J53" s="203"/>
      <c r="K53" s="867"/>
      <c r="L53" s="870"/>
    </row>
    <row r="54" spans="2:12">
      <c r="B54" s="882"/>
      <c r="C54" s="864"/>
      <c r="D54" s="220">
        <v>23</v>
      </c>
      <c r="E54" s="196" t="s">
        <v>100</v>
      </c>
      <c r="F54" s="196" t="s">
        <v>119</v>
      </c>
      <c r="G54" s="196">
        <v>10.199999999999999</v>
      </c>
      <c r="H54" s="196">
        <v>89</v>
      </c>
      <c r="I54" s="196">
        <v>85.8</v>
      </c>
      <c r="J54" s="203"/>
      <c r="K54" s="867"/>
      <c r="L54" s="870"/>
    </row>
    <row r="55" spans="2:12">
      <c r="B55" s="882"/>
      <c r="C55" s="864"/>
      <c r="D55" s="220">
        <v>24</v>
      </c>
      <c r="E55" s="196"/>
      <c r="F55" s="196" t="s">
        <v>120</v>
      </c>
      <c r="G55" s="196">
        <v>10.199999999999999</v>
      </c>
      <c r="H55" s="196">
        <v>89</v>
      </c>
      <c r="I55" s="196">
        <v>85.5</v>
      </c>
      <c r="J55" s="203"/>
      <c r="K55" s="867"/>
      <c r="L55" s="870"/>
    </row>
    <row r="56" spans="2:12">
      <c r="B56" s="882"/>
      <c r="C56" s="864"/>
      <c r="D56" s="209"/>
      <c r="E56" s="193"/>
      <c r="F56" s="193"/>
      <c r="G56" s="193"/>
      <c r="H56" s="193"/>
      <c r="I56" s="193"/>
      <c r="J56" s="203"/>
      <c r="K56" s="867"/>
      <c r="L56" s="870"/>
    </row>
    <row r="57" spans="2:12">
      <c r="B57" s="882"/>
      <c r="C57" s="864"/>
      <c r="D57" s="209"/>
      <c r="E57" s="193"/>
      <c r="F57" s="193"/>
      <c r="G57" s="193"/>
      <c r="H57" s="193"/>
      <c r="I57" s="193"/>
      <c r="J57" s="203"/>
      <c r="K57" s="867"/>
      <c r="L57" s="870"/>
    </row>
    <row r="58" spans="2:12">
      <c r="B58" s="882"/>
      <c r="C58" s="864"/>
      <c r="D58" s="209"/>
      <c r="E58" s="193"/>
      <c r="F58" s="193"/>
      <c r="G58" s="193"/>
      <c r="H58" s="193"/>
      <c r="I58" s="193"/>
      <c r="J58" s="203"/>
      <c r="K58" s="867"/>
      <c r="L58" s="870"/>
    </row>
    <row r="59" spans="2:12">
      <c r="B59" s="882"/>
      <c r="C59" s="864"/>
      <c r="D59" s="209"/>
      <c r="E59" s="193"/>
      <c r="F59" s="193"/>
      <c r="G59" s="193"/>
      <c r="H59" s="193"/>
      <c r="I59" s="193"/>
      <c r="J59" s="203"/>
      <c r="K59" s="867"/>
      <c r="L59" s="870"/>
    </row>
    <row r="60" spans="2:12">
      <c r="B60" s="882"/>
      <c r="C60" s="864"/>
      <c r="D60" s="209"/>
      <c r="E60" s="193"/>
      <c r="F60" s="193"/>
      <c r="G60" s="193"/>
      <c r="H60" s="193"/>
      <c r="I60" s="193"/>
      <c r="J60" s="203"/>
      <c r="K60" s="867"/>
      <c r="L60" s="870"/>
    </row>
    <row r="61" spans="2:12" ht="261.75" customHeight="1" thickBot="1">
      <c r="B61" s="883"/>
      <c r="C61" s="865"/>
      <c r="D61" s="210"/>
      <c r="E61" s="194"/>
      <c r="F61" s="194"/>
      <c r="G61" s="194"/>
      <c r="H61" s="194"/>
      <c r="I61" s="194"/>
      <c r="J61" s="204"/>
      <c r="K61" s="868"/>
      <c r="L61" s="871"/>
    </row>
    <row r="62" spans="2:12" ht="28.5" customHeight="1">
      <c r="B62" s="920" t="s">
        <v>194</v>
      </c>
      <c r="C62" s="863" t="s">
        <v>195</v>
      </c>
      <c r="D62" s="289" t="s">
        <v>196</v>
      </c>
      <c r="E62" s="289"/>
      <c r="F62" s="289" t="s">
        <v>202</v>
      </c>
      <c r="G62" s="289" t="s">
        <v>197</v>
      </c>
      <c r="H62" s="289" t="s">
        <v>203</v>
      </c>
      <c r="I62" s="289" t="s">
        <v>198</v>
      </c>
      <c r="J62" s="288"/>
      <c r="K62" s="866" t="s">
        <v>676</v>
      </c>
      <c r="L62" s="869" t="s">
        <v>685</v>
      </c>
    </row>
    <row r="63" spans="2:12" ht="12.75" customHeight="1">
      <c r="B63" s="921"/>
      <c r="C63" s="864"/>
      <c r="D63" s="290">
        <v>2</v>
      </c>
      <c r="E63" s="911" t="s">
        <v>199</v>
      </c>
      <c r="F63" s="291" t="s">
        <v>200</v>
      </c>
      <c r="G63" s="291">
        <v>1</v>
      </c>
      <c r="H63" s="292">
        <v>87.5</v>
      </c>
      <c r="I63" s="290">
        <v>25.8</v>
      </c>
      <c r="J63" s="287"/>
      <c r="K63" s="867"/>
      <c r="L63" s="870"/>
    </row>
    <row r="64" spans="2:12" ht="12.75" customHeight="1">
      <c r="B64" s="921"/>
      <c r="C64" s="864"/>
      <c r="D64" s="290">
        <v>25</v>
      </c>
      <c r="E64" s="911"/>
      <c r="F64" s="290" t="s">
        <v>201</v>
      </c>
      <c r="G64" s="291">
        <v>0.95</v>
      </c>
      <c r="H64" s="292">
        <v>81.2</v>
      </c>
      <c r="I64" s="290">
        <v>28.2</v>
      </c>
      <c r="J64" s="284"/>
      <c r="K64" s="867"/>
      <c r="L64" s="870"/>
    </row>
    <row r="65" spans="2:12" ht="12.75" customHeight="1">
      <c r="B65" s="921"/>
      <c r="C65" s="864"/>
      <c r="D65" s="290">
        <v>26</v>
      </c>
      <c r="E65" s="911"/>
      <c r="F65" s="290" t="s">
        <v>201</v>
      </c>
      <c r="G65" s="291">
        <v>0.9</v>
      </c>
      <c r="H65" s="292">
        <v>75.099999999999994</v>
      </c>
      <c r="I65" s="290">
        <v>30.9</v>
      </c>
      <c r="J65" s="284"/>
      <c r="K65" s="867"/>
      <c r="L65" s="870"/>
    </row>
    <row r="66" spans="2:12" ht="12.75" customHeight="1">
      <c r="B66" s="921"/>
      <c r="C66" s="864"/>
      <c r="D66" s="282"/>
      <c r="E66" s="283"/>
      <c r="F66" s="283"/>
      <c r="G66" s="283"/>
      <c r="H66" s="283"/>
      <c r="I66" s="283"/>
      <c r="J66" s="284"/>
      <c r="K66" s="867"/>
      <c r="L66" s="870"/>
    </row>
    <row r="67" spans="2:12" ht="12.75" customHeight="1">
      <c r="B67" s="921"/>
      <c r="C67" s="864"/>
      <c r="D67" s="282"/>
      <c r="E67" s="283"/>
      <c r="F67" s="283"/>
      <c r="G67" s="283"/>
      <c r="H67" s="283"/>
      <c r="I67" s="283"/>
      <c r="J67" s="284"/>
      <c r="K67" s="867"/>
      <c r="L67" s="870"/>
    </row>
    <row r="68" spans="2:12" ht="12.75" customHeight="1">
      <c r="B68" s="921"/>
      <c r="C68" s="864"/>
      <c r="D68" s="282"/>
      <c r="E68" s="283"/>
      <c r="F68" s="283"/>
      <c r="G68" s="283"/>
      <c r="H68" s="283"/>
      <c r="I68" s="283"/>
      <c r="J68" s="284"/>
      <c r="K68" s="867"/>
      <c r="L68" s="870"/>
    </row>
    <row r="69" spans="2:12" ht="12.75" customHeight="1">
      <c r="B69" s="921"/>
      <c r="C69" s="864"/>
      <c r="D69" s="282"/>
      <c r="E69" s="283"/>
      <c r="F69" s="283"/>
      <c r="G69" s="283"/>
      <c r="H69" s="283"/>
      <c r="I69" s="283"/>
      <c r="J69" s="284"/>
      <c r="K69" s="867"/>
      <c r="L69" s="870"/>
    </row>
    <row r="70" spans="2:12" ht="12.75" customHeight="1">
      <c r="B70" s="921"/>
      <c r="C70" s="864"/>
      <c r="D70" s="282"/>
      <c r="E70" s="283"/>
      <c r="F70" s="283"/>
      <c r="G70" s="283"/>
      <c r="H70" s="283"/>
      <c r="I70" s="283"/>
      <c r="J70" s="284"/>
      <c r="K70" s="867"/>
      <c r="L70" s="870"/>
    </row>
    <row r="71" spans="2:12" ht="12.75" customHeight="1">
      <c r="B71" s="921"/>
      <c r="C71" s="864"/>
      <c r="D71" s="282"/>
      <c r="E71" s="283"/>
      <c r="F71" s="283"/>
      <c r="G71" s="283"/>
      <c r="H71" s="283"/>
      <c r="I71" s="283"/>
      <c r="J71" s="284"/>
      <c r="K71" s="867"/>
      <c r="L71" s="870"/>
    </row>
    <row r="72" spans="2:12" ht="12.75" customHeight="1">
      <c r="B72" s="921"/>
      <c r="C72" s="864"/>
      <c r="D72" s="282"/>
      <c r="E72" s="283"/>
      <c r="F72" s="283"/>
      <c r="G72" s="283"/>
      <c r="H72" s="283"/>
      <c r="I72" s="283"/>
      <c r="J72" s="284"/>
      <c r="K72" s="867"/>
      <c r="L72" s="870"/>
    </row>
    <row r="73" spans="2:12" ht="12.75" customHeight="1">
      <c r="B73" s="921"/>
      <c r="C73" s="864"/>
      <c r="D73" s="282"/>
      <c r="E73" s="283"/>
      <c r="F73" s="283"/>
      <c r="G73" s="283"/>
      <c r="H73" s="283"/>
      <c r="I73" s="283"/>
      <c r="J73" s="284"/>
      <c r="K73" s="867"/>
      <c r="L73" s="870"/>
    </row>
    <row r="74" spans="2:12" ht="36.75" customHeight="1" thickBot="1">
      <c r="B74" s="921"/>
      <c r="C74" s="864"/>
      <c r="D74" s="282"/>
      <c r="E74" s="283"/>
      <c r="F74" s="283"/>
      <c r="G74" s="283"/>
      <c r="H74" s="283"/>
      <c r="I74" s="283"/>
      <c r="J74" s="284"/>
      <c r="K74" s="867"/>
      <c r="L74" s="870"/>
    </row>
    <row r="75" spans="2:12" ht="25.5">
      <c r="B75" s="860" t="s">
        <v>665</v>
      </c>
      <c r="C75" s="863" t="s">
        <v>669</v>
      </c>
      <c r="D75" s="302" t="s">
        <v>96</v>
      </c>
      <c r="E75" s="303"/>
      <c r="F75" s="304" t="s">
        <v>671</v>
      </c>
      <c r="G75" s="304" t="s">
        <v>672</v>
      </c>
      <c r="H75" s="304" t="s">
        <v>78</v>
      </c>
      <c r="I75" s="304" t="s">
        <v>673</v>
      </c>
      <c r="J75" s="305" t="s">
        <v>674</v>
      </c>
      <c r="K75" s="866" t="s">
        <v>675</v>
      </c>
      <c r="L75" s="869" t="s">
        <v>686</v>
      </c>
    </row>
    <row r="76" spans="2:12" ht="13.5" customHeight="1">
      <c r="B76" s="861"/>
      <c r="C76" s="864"/>
      <c r="D76" s="299">
        <v>2</v>
      </c>
      <c r="E76" s="300" t="s">
        <v>670</v>
      </c>
      <c r="F76" s="306">
        <v>2</v>
      </c>
      <c r="G76" s="306">
        <v>85</v>
      </c>
      <c r="H76" s="306">
        <v>25.8</v>
      </c>
      <c r="I76" s="301">
        <v>87.5</v>
      </c>
      <c r="J76" s="308">
        <v>1</v>
      </c>
      <c r="K76" s="867"/>
      <c r="L76" s="870"/>
    </row>
    <row r="77" spans="2:12" ht="13.5" customHeight="1">
      <c r="B77" s="861"/>
      <c r="C77" s="864"/>
      <c r="D77" s="299">
        <v>27</v>
      </c>
      <c r="E77" s="300" t="s">
        <v>670</v>
      </c>
      <c r="F77" s="301">
        <v>0.5</v>
      </c>
      <c r="G77" s="306">
        <v>85</v>
      </c>
      <c r="H77" s="306">
        <v>25.8</v>
      </c>
      <c r="I77" s="301">
        <v>81.8</v>
      </c>
      <c r="J77" s="307">
        <v>0.95499999999999996</v>
      </c>
      <c r="K77" s="867"/>
      <c r="L77" s="870"/>
    </row>
    <row r="78" spans="2:12" ht="13.5" customHeight="1">
      <c r="B78" s="861"/>
      <c r="C78" s="864"/>
      <c r="D78" s="295"/>
      <c r="E78" s="296"/>
      <c r="F78" s="295"/>
      <c r="G78" s="297"/>
      <c r="H78" s="298"/>
      <c r="I78" s="295"/>
      <c r="J78" s="284"/>
      <c r="K78" s="867"/>
      <c r="L78" s="870"/>
    </row>
    <row r="79" spans="2:12" ht="13.5" customHeight="1">
      <c r="B79" s="861"/>
      <c r="C79" s="864"/>
      <c r="D79" s="283"/>
      <c r="E79" s="283"/>
      <c r="F79" s="283"/>
      <c r="G79" s="283"/>
      <c r="H79" s="283"/>
      <c r="I79" s="283"/>
      <c r="J79" s="284"/>
      <c r="K79" s="867"/>
      <c r="L79" s="870"/>
    </row>
    <row r="80" spans="2:12" ht="13.5" customHeight="1">
      <c r="B80" s="861"/>
      <c r="C80" s="864"/>
      <c r="D80" s="283"/>
      <c r="E80" s="283"/>
      <c r="F80" s="283"/>
      <c r="G80" s="283"/>
      <c r="H80" s="283"/>
      <c r="I80" s="283"/>
      <c r="J80" s="284"/>
      <c r="K80" s="867"/>
      <c r="L80" s="870"/>
    </row>
    <row r="81" spans="2:12" ht="13.5" customHeight="1">
      <c r="B81" s="861"/>
      <c r="C81" s="864"/>
      <c r="D81" s="283"/>
      <c r="E81" s="283"/>
      <c r="F81" s="283"/>
      <c r="G81" s="283"/>
      <c r="H81" s="283"/>
      <c r="I81" s="283"/>
      <c r="J81" s="284"/>
      <c r="K81" s="867"/>
      <c r="L81" s="870"/>
    </row>
    <row r="82" spans="2:12" ht="13.5" customHeight="1">
      <c r="B82" s="861"/>
      <c r="C82" s="864"/>
      <c r="D82" s="283"/>
      <c r="E82" s="283"/>
      <c r="F82" s="283"/>
      <c r="G82" s="283"/>
      <c r="H82" s="283"/>
      <c r="I82" s="283"/>
      <c r="J82" s="284"/>
      <c r="K82" s="867"/>
      <c r="L82" s="870"/>
    </row>
    <row r="83" spans="2:12" ht="13.5" customHeight="1">
      <c r="B83" s="861"/>
      <c r="C83" s="864"/>
      <c r="D83" s="283"/>
      <c r="E83" s="283"/>
      <c r="F83" s="283"/>
      <c r="G83" s="283"/>
      <c r="H83" s="283"/>
      <c r="I83" s="283"/>
      <c r="J83" s="284"/>
      <c r="K83" s="867"/>
      <c r="L83" s="870"/>
    </row>
    <row r="84" spans="2:12" ht="13.5" customHeight="1">
      <c r="B84" s="861"/>
      <c r="C84" s="864"/>
      <c r="D84" s="283"/>
      <c r="E84" s="283"/>
      <c r="F84" s="283"/>
      <c r="G84" s="283"/>
      <c r="H84" s="283"/>
      <c r="I84" s="283"/>
      <c r="J84" s="284"/>
      <c r="K84" s="867"/>
      <c r="L84" s="870"/>
    </row>
    <row r="85" spans="2:12" ht="13.5" customHeight="1">
      <c r="B85" s="861"/>
      <c r="C85" s="864"/>
      <c r="D85" s="283"/>
      <c r="E85" s="283"/>
      <c r="F85" s="283"/>
      <c r="G85" s="283"/>
      <c r="H85" s="283"/>
      <c r="I85" s="283"/>
      <c r="J85" s="284"/>
      <c r="K85" s="867"/>
      <c r="L85" s="870"/>
    </row>
    <row r="86" spans="2:12" ht="13.5" customHeight="1">
      <c r="B86" s="861"/>
      <c r="C86" s="864"/>
      <c r="D86" s="283"/>
      <c r="E86" s="283"/>
      <c r="F86" s="283"/>
      <c r="G86" s="283"/>
      <c r="H86" s="283"/>
      <c r="I86" s="283"/>
      <c r="J86" s="284"/>
      <c r="K86" s="867"/>
      <c r="L86" s="870"/>
    </row>
    <row r="87" spans="2:12" ht="13.5" customHeight="1" thickBot="1">
      <c r="B87" s="862"/>
      <c r="C87" s="865"/>
      <c r="D87" s="285"/>
      <c r="E87" s="285"/>
      <c r="F87" s="285"/>
      <c r="G87" s="285"/>
      <c r="H87" s="285"/>
      <c r="I87" s="285"/>
      <c r="J87" s="286"/>
      <c r="K87" s="868"/>
      <c r="L87" s="871"/>
    </row>
    <row r="88" spans="2:12" ht="13.5" customHeight="1">
      <c r="B88" s="293"/>
      <c r="C88" s="294"/>
      <c r="D88" s="283"/>
      <c r="E88" s="283"/>
      <c r="F88" s="283"/>
      <c r="G88" s="283"/>
      <c r="H88" s="283"/>
      <c r="I88" s="283"/>
      <c r="J88" s="283"/>
      <c r="K88" s="294"/>
      <c r="L88" s="283"/>
    </row>
    <row r="92" spans="2:12" ht="18">
      <c r="B92" s="917" t="s">
        <v>174</v>
      </c>
      <c r="C92" s="917"/>
    </row>
    <row r="93" spans="2:12" ht="13.5" thickBot="1"/>
    <row r="94" spans="2:12" ht="32.25" customHeight="1" thickBot="1">
      <c r="B94" s="221" t="s">
        <v>67</v>
      </c>
      <c r="C94" s="222" t="s">
        <v>68</v>
      </c>
      <c r="D94" s="893" t="s">
        <v>69</v>
      </c>
      <c r="E94" s="894"/>
      <c r="F94" s="894"/>
      <c r="G94" s="894"/>
      <c r="H94" s="894"/>
      <c r="I94" s="894"/>
      <c r="J94" s="895"/>
      <c r="K94" s="223" t="s">
        <v>123</v>
      </c>
      <c r="L94" s="223" t="s">
        <v>86</v>
      </c>
    </row>
    <row r="95" spans="2:12">
      <c r="B95" s="884" t="s">
        <v>666</v>
      </c>
      <c r="C95" s="878" t="s">
        <v>175</v>
      </c>
      <c r="D95" s="206"/>
      <c r="E95" s="195"/>
      <c r="F95" s="195"/>
      <c r="G95" s="195"/>
      <c r="H95" s="195"/>
      <c r="I95" s="195"/>
      <c r="J95" s="202"/>
      <c r="K95" s="878" t="s">
        <v>125</v>
      </c>
      <c r="L95" s="919" t="s">
        <v>187</v>
      </c>
    </row>
    <row r="96" spans="2:12">
      <c r="B96" s="885"/>
      <c r="C96" s="879"/>
      <c r="D96" s="207"/>
      <c r="E96" s="193"/>
      <c r="F96" s="193"/>
      <c r="G96" s="193"/>
      <c r="H96" s="193"/>
      <c r="I96" s="193"/>
      <c r="J96" s="203"/>
      <c r="K96" s="879"/>
      <c r="L96" s="922"/>
    </row>
    <row r="97" spans="2:12">
      <c r="B97" s="885"/>
      <c r="C97" s="879"/>
      <c r="D97" s="207"/>
      <c r="E97" s="193"/>
      <c r="F97" s="193"/>
      <c r="G97" s="193"/>
      <c r="H97" s="193"/>
      <c r="I97" s="193"/>
      <c r="J97" s="203"/>
      <c r="K97" s="879"/>
      <c r="L97" s="922"/>
    </row>
    <row r="98" spans="2:12">
      <c r="B98" s="885"/>
      <c r="C98" s="879"/>
      <c r="D98" s="207"/>
      <c r="E98" s="193"/>
      <c r="F98" s="193"/>
      <c r="G98" s="193"/>
      <c r="H98" s="193"/>
      <c r="I98" s="193"/>
      <c r="J98" s="203"/>
      <c r="K98" s="879"/>
      <c r="L98" s="922"/>
    </row>
    <row r="99" spans="2:12">
      <c r="B99" s="885"/>
      <c r="C99" s="879"/>
      <c r="D99" s="207"/>
      <c r="E99" s="193"/>
      <c r="F99" s="193"/>
      <c r="G99" s="193"/>
      <c r="H99" s="193"/>
      <c r="I99" s="193"/>
      <c r="J99" s="203"/>
      <c r="K99" s="879"/>
      <c r="L99" s="922"/>
    </row>
    <row r="100" spans="2:12">
      <c r="B100" s="885"/>
      <c r="C100" s="879"/>
      <c r="D100" s="207"/>
      <c r="E100" s="193"/>
      <c r="F100" s="193"/>
      <c r="G100" s="193"/>
      <c r="H100" s="193"/>
      <c r="I100" s="193"/>
      <c r="J100" s="203"/>
      <c r="K100" s="879"/>
      <c r="L100" s="922"/>
    </row>
    <row r="101" spans="2:12">
      <c r="B101" s="885"/>
      <c r="C101" s="879"/>
      <c r="D101" s="207"/>
      <c r="E101" s="193"/>
      <c r="F101" s="193"/>
      <c r="G101" s="193"/>
      <c r="H101" s="193"/>
      <c r="I101" s="193"/>
      <c r="J101" s="203"/>
      <c r="K101" s="879"/>
      <c r="L101" s="922"/>
    </row>
    <row r="102" spans="2:12">
      <c r="B102" s="885"/>
      <c r="C102" s="879"/>
      <c r="D102" s="207"/>
      <c r="E102" s="193"/>
      <c r="F102" s="193"/>
      <c r="G102" s="193"/>
      <c r="H102" s="193"/>
      <c r="I102" s="193"/>
      <c r="J102" s="203"/>
      <c r="K102" s="879"/>
      <c r="L102" s="922"/>
    </row>
    <row r="103" spans="2:12">
      <c r="B103" s="885"/>
      <c r="C103" s="879"/>
      <c r="D103" s="207"/>
      <c r="E103" s="193"/>
      <c r="F103" s="193"/>
      <c r="G103" s="193"/>
      <c r="H103" s="193"/>
      <c r="I103" s="193"/>
      <c r="J103" s="203"/>
      <c r="K103" s="879"/>
      <c r="L103" s="922"/>
    </row>
    <row r="104" spans="2:12">
      <c r="B104" s="885"/>
      <c r="C104" s="879"/>
      <c r="D104" s="207"/>
      <c r="E104" s="193"/>
      <c r="F104" s="193"/>
      <c r="G104" s="193"/>
      <c r="H104" s="193"/>
      <c r="I104" s="193"/>
      <c r="J104" s="203"/>
      <c r="K104" s="879"/>
      <c r="L104" s="922"/>
    </row>
    <row r="105" spans="2:12" ht="207.75" customHeight="1" thickBot="1">
      <c r="B105" s="886"/>
      <c r="C105" s="880"/>
      <c r="D105" s="224"/>
      <c r="E105" s="194"/>
      <c r="F105" s="194"/>
      <c r="G105" s="194"/>
      <c r="H105" s="194"/>
      <c r="I105" s="194"/>
      <c r="J105" s="204"/>
      <c r="K105" s="880"/>
      <c r="L105" s="923"/>
    </row>
    <row r="106" spans="2:12" ht="114.75" customHeight="1">
      <c r="B106" s="884" t="s">
        <v>667</v>
      </c>
      <c r="C106" s="878" t="s">
        <v>178</v>
      </c>
      <c r="D106" s="225"/>
      <c r="E106" s="195"/>
      <c r="F106" s="195"/>
      <c r="G106" s="195"/>
      <c r="H106" s="195"/>
      <c r="I106" s="195"/>
      <c r="J106" s="202"/>
      <c r="K106" s="878" t="s">
        <v>179</v>
      </c>
      <c r="L106" s="919" t="s">
        <v>189</v>
      </c>
    </row>
    <row r="107" spans="2:12">
      <c r="B107" s="885"/>
      <c r="C107" s="879"/>
      <c r="D107" s="226"/>
      <c r="E107" s="193"/>
      <c r="F107" s="193"/>
      <c r="G107" s="193"/>
      <c r="H107" s="193"/>
      <c r="I107" s="193"/>
      <c r="J107" s="203"/>
      <c r="K107" s="879"/>
      <c r="L107" s="915"/>
    </row>
    <row r="108" spans="2:12">
      <c r="B108" s="885"/>
      <c r="C108" s="879"/>
      <c r="D108" s="226"/>
      <c r="E108" s="193"/>
      <c r="F108" s="193"/>
      <c r="G108" s="193"/>
      <c r="H108" s="193"/>
      <c r="I108" s="193"/>
      <c r="J108" s="203"/>
      <c r="K108" s="879"/>
      <c r="L108" s="915"/>
    </row>
    <row r="109" spans="2:12">
      <c r="B109" s="885"/>
      <c r="C109" s="879"/>
      <c r="D109" s="226"/>
      <c r="E109" s="193"/>
      <c r="F109" s="193"/>
      <c r="G109" s="193"/>
      <c r="H109" s="193"/>
      <c r="I109" s="193"/>
      <c r="J109" s="203"/>
      <c r="K109" s="879"/>
      <c r="L109" s="915"/>
    </row>
    <row r="110" spans="2:12">
      <c r="B110" s="885"/>
      <c r="C110" s="879"/>
      <c r="D110" s="226"/>
      <c r="E110" s="193"/>
      <c r="F110" s="193"/>
      <c r="G110" s="193"/>
      <c r="H110" s="193"/>
      <c r="I110" s="193"/>
      <c r="J110" s="203"/>
      <c r="K110" s="879"/>
      <c r="L110" s="915"/>
    </row>
    <row r="111" spans="2:12">
      <c r="B111" s="885"/>
      <c r="C111" s="879"/>
      <c r="D111" s="226"/>
      <c r="E111" s="193"/>
      <c r="F111" s="193"/>
      <c r="G111" s="193"/>
      <c r="H111" s="193"/>
      <c r="I111" s="193"/>
      <c r="J111" s="203"/>
      <c r="K111" s="879"/>
      <c r="L111" s="915"/>
    </row>
    <row r="112" spans="2:12">
      <c r="B112" s="885"/>
      <c r="C112" s="879"/>
      <c r="D112" s="226"/>
      <c r="E112" s="193"/>
      <c r="F112" s="193"/>
      <c r="G112" s="193"/>
      <c r="H112" s="193"/>
      <c r="I112" s="193"/>
      <c r="J112" s="203"/>
      <c r="K112" s="879"/>
      <c r="L112" s="915"/>
    </row>
    <row r="113" spans="2:12">
      <c r="B113" s="885"/>
      <c r="C113" s="879"/>
      <c r="D113" s="226"/>
      <c r="E113" s="193"/>
      <c r="F113" s="193"/>
      <c r="G113" s="193"/>
      <c r="H113" s="193"/>
      <c r="I113" s="193"/>
      <c r="J113" s="203"/>
      <c r="K113" s="879"/>
      <c r="L113" s="915"/>
    </row>
    <row r="114" spans="2:12">
      <c r="B114" s="885"/>
      <c r="C114" s="879"/>
      <c r="D114" s="226"/>
      <c r="E114" s="193"/>
      <c r="F114" s="193"/>
      <c r="G114" s="193"/>
      <c r="H114" s="193"/>
      <c r="I114" s="193"/>
      <c r="J114" s="203"/>
      <c r="K114" s="879"/>
      <c r="L114" s="915"/>
    </row>
    <row r="115" spans="2:12">
      <c r="B115" s="885"/>
      <c r="C115" s="879"/>
      <c r="D115" s="226"/>
      <c r="E115" s="193"/>
      <c r="F115" s="193"/>
      <c r="G115" s="193"/>
      <c r="H115" s="193"/>
      <c r="I115" s="193"/>
      <c r="J115" s="203"/>
      <c r="K115" s="879"/>
      <c r="L115" s="915"/>
    </row>
    <row r="116" spans="2:12">
      <c r="B116" s="885"/>
      <c r="C116" s="879"/>
      <c r="D116" s="226"/>
      <c r="E116" s="193"/>
      <c r="F116" s="193"/>
      <c r="G116" s="193"/>
      <c r="H116" s="193"/>
      <c r="I116" s="193"/>
      <c r="J116" s="203"/>
      <c r="K116" s="879"/>
      <c r="L116" s="915"/>
    </row>
    <row r="117" spans="2:12">
      <c r="B117" s="885"/>
      <c r="C117" s="879"/>
      <c r="D117" s="226"/>
      <c r="E117" s="193"/>
      <c r="F117" s="193"/>
      <c r="G117" s="193"/>
      <c r="H117" s="193"/>
      <c r="I117" s="193"/>
      <c r="J117" s="203"/>
      <c r="K117" s="879"/>
      <c r="L117" s="915"/>
    </row>
    <row r="118" spans="2:12">
      <c r="B118" s="885"/>
      <c r="C118" s="879"/>
      <c r="D118" s="226"/>
      <c r="E118" s="193"/>
      <c r="F118" s="193"/>
      <c r="G118" s="193"/>
      <c r="H118" s="193"/>
      <c r="I118" s="193"/>
      <c r="J118" s="203"/>
      <c r="K118" s="879"/>
      <c r="L118" s="915"/>
    </row>
    <row r="119" spans="2:12">
      <c r="B119" s="885"/>
      <c r="C119" s="879"/>
      <c r="D119" s="226"/>
      <c r="E119" s="193"/>
      <c r="F119" s="193"/>
      <c r="G119" s="193"/>
      <c r="H119" s="193"/>
      <c r="I119" s="193"/>
      <c r="J119" s="203"/>
      <c r="K119" s="879"/>
      <c r="L119" s="915"/>
    </row>
    <row r="120" spans="2:12" ht="13.5" thickBot="1">
      <c r="B120" s="886"/>
      <c r="C120" s="880"/>
      <c r="D120" s="227"/>
      <c r="E120" s="194"/>
      <c r="F120" s="194"/>
      <c r="G120" s="194"/>
      <c r="H120" s="194"/>
      <c r="I120" s="194"/>
      <c r="J120" s="204"/>
      <c r="K120" s="880"/>
      <c r="L120" s="916"/>
    </row>
    <row r="121" spans="2:12" ht="13.5" thickBot="1">
      <c r="C121" s="193"/>
      <c r="D121" s="207"/>
      <c r="E121" s="193"/>
      <c r="F121" s="193"/>
      <c r="G121" s="193"/>
      <c r="H121" s="193"/>
      <c r="I121" s="193"/>
      <c r="J121" s="193"/>
    </row>
    <row r="122" spans="2:12" ht="12.75" customHeight="1">
      <c r="B122" s="856" t="s">
        <v>192</v>
      </c>
      <c r="C122" s="899" t="s">
        <v>191</v>
      </c>
      <c r="D122" s="902" t="s">
        <v>668</v>
      </c>
      <c r="E122" s="903"/>
      <c r="F122" s="903"/>
      <c r="G122" s="903"/>
      <c r="H122" s="903"/>
      <c r="I122" s="903"/>
      <c r="J122" s="904"/>
      <c r="K122" s="918" t="s">
        <v>687</v>
      </c>
      <c r="L122" s="919" t="s">
        <v>190</v>
      </c>
    </row>
    <row r="123" spans="2:12">
      <c r="B123" s="857"/>
      <c r="C123" s="900"/>
      <c r="D123" s="905"/>
      <c r="E123" s="906"/>
      <c r="F123" s="906"/>
      <c r="G123" s="906"/>
      <c r="H123" s="906"/>
      <c r="I123" s="906"/>
      <c r="J123" s="907"/>
      <c r="K123" s="851"/>
      <c r="L123" s="915"/>
    </row>
    <row r="124" spans="2:12">
      <c r="B124" s="857"/>
      <c r="C124" s="900"/>
      <c r="D124" s="905"/>
      <c r="E124" s="906"/>
      <c r="F124" s="906"/>
      <c r="G124" s="906"/>
      <c r="H124" s="906"/>
      <c r="I124" s="906"/>
      <c r="J124" s="907"/>
      <c r="K124" s="851"/>
      <c r="L124" s="915"/>
    </row>
    <row r="125" spans="2:12">
      <c r="B125" s="857"/>
      <c r="C125" s="900"/>
      <c r="D125" s="905"/>
      <c r="E125" s="906"/>
      <c r="F125" s="906"/>
      <c r="G125" s="906"/>
      <c r="H125" s="906"/>
      <c r="I125" s="906"/>
      <c r="J125" s="907"/>
      <c r="K125" s="851"/>
      <c r="L125" s="915"/>
    </row>
    <row r="126" spans="2:12">
      <c r="B126" s="857"/>
      <c r="C126" s="900"/>
      <c r="D126" s="905"/>
      <c r="E126" s="906"/>
      <c r="F126" s="906"/>
      <c r="G126" s="906"/>
      <c r="H126" s="906"/>
      <c r="I126" s="906"/>
      <c r="J126" s="907"/>
      <c r="K126" s="851"/>
      <c r="L126" s="915"/>
    </row>
    <row r="127" spans="2:12">
      <c r="B127" s="857"/>
      <c r="C127" s="900"/>
      <c r="D127" s="905"/>
      <c r="E127" s="906"/>
      <c r="F127" s="906"/>
      <c r="G127" s="906"/>
      <c r="H127" s="906"/>
      <c r="I127" s="906"/>
      <c r="J127" s="907"/>
      <c r="K127" s="851"/>
      <c r="L127" s="915"/>
    </row>
    <row r="128" spans="2:12">
      <c r="B128" s="857"/>
      <c r="C128" s="900"/>
      <c r="D128" s="905"/>
      <c r="E128" s="906"/>
      <c r="F128" s="906"/>
      <c r="G128" s="906"/>
      <c r="H128" s="906"/>
      <c r="I128" s="906"/>
      <c r="J128" s="907"/>
      <c r="K128" s="851"/>
      <c r="L128" s="915"/>
    </row>
    <row r="129" spans="2:12">
      <c r="B129" s="857"/>
      <c r="C129" s="900"/>
      <c r="D129" s="905"/>
      <c r="E129" s="906"/>
      <c r="F129" s="906"/>
      <c r="G129" s="906"/>
      <c r="H129" s="906"/>
      <c r="I129" s="906"/>
      <c r="J129" s="907"/>
      <c r="K129" s="851"/>
      <c r="L129" s="915"/>
    </row>
    <row r="130" spans="2:12">
      <c r="B130" s="857"/>
      <c r="C130" s="900"/>
      <c r="D130" s="905"/>
      <c r="E130" s="906"/>
      <c r="F130" s="906"/>
      <c r="G130" s="906"/>
      <c r="H130" s="906"/>
      <c r="I130" s="906"/>
      <c r="J130" s="907"/>
      <c r="K130" s="851"/>
      <c r="L130" s="915"/>
    </row>
    <row r="131" spans="2:12">
      <c r="B131" s="857"/>
      <c r="C131" s="900"/>
      <c r="D131" s="905"/>
      <c r="E131" s="906"/>
      <c r="F131" s="906"/>
      <c r="G131" s="906"/>
      <c r="H131" s="906"/>
      <c r="I131" s="906"/>
      <c r="J131" s="907"/>
      <c r="K131" s="851"/>
      <c r="L131" s="915"/>
    </row>
    <row r="132" spans="2:12">
      <c r="B132" s="857"/>
      <c r="C132" s="900"/>
      <c r="D132" s="905"/>
      <c r="E132" s="906"/>
      <c r="F132" s="906"/>
      <c r="G132" s="906"/>
      <c r="H132" s="906"/>
      <c r="I132" s="906"/>
      <c r="J132" s="907"/>
      <c r="K132" s="851"/>
      <c r="L132" s="915"/>
    </row>
    <row r="133" spans="2:12">
      <c r="B133" s="857"/>
      <c r="C133" s="900"/>
      <c r="D133" s="905"/>
      <c r="E133" s="906"/>
      <c r="F133" s="906"/>
      <c r="G133" s="906"/>
      <c r="H133" s="906"/>
      <c r="I133" s="906"/>
      <c r="J133" s="907"/>
      <c r="K133" s="851"/>
      <c r="L133" s="915"/>
    </row>
    <row r="134" spans="2:12">
      <c r="B134" s="857"/>
      <c r="C134" s="900"/>
      <c r="D134" s="905"/>
      <c r="E134" s="906"/>
      <c r="F134" s="906"/>
      <c r="G134" s="906"/>
      <c r="H134" s="906"/>
      <c r="I134" s="906"/>
      <c r="J134" s="907"/>
      <c r="K134" s="851"/>
      <c r="L134" s="915"/>
    </row>
    <row r="135" spans="2:12">
      <c r="B135" s="857"/>
      <c r="C135" s="900"/>
      <c r="D135" s="905"/>
      <c r="E135" s="906"/>
      <c r="F135" s="906"/>
      <c r="G135" s="906"/>
      <c r="H135" s="906"/>
      <c r="I135" s="906"/>
      <c r="J135" s="907"/>
      <c r="K135" s="851"/>
      <c r="L135" s="915"/>
    </row>
    <row r="136" spans="2:12" ht="13.5" thickBot="1">
      <c r="B136" s="858"/>
      <c r="C136" s="901"/>
      <c r="D136" s="908"/>
      <c r="E136" s="909"/>
      <c r="F136" s="909"/>
      <c r="G136" s="909"/>
      <c r="H136" s="909"/>
      <c r="I136" s="909"/>
      <c r="J136" s="910"/>
      <c r="K136" s="913"/>
      <c r="L136" s="916"/>
    </row>
    <row r="137" spans="2:12" ht="18.75" thickBot="1">
      <c r="B137" s="280"/>
      <c r="C137" s="279"/>
      <c r="D137" s="281"/>
      <c r="E137" s="281"/>
      <c r="F137" s="281"/>
      <c r="G137" s="281"/>
      <c r="H137" s="281"/>
      <c r="I137" s="281"/>
      <c r="J137" s="281"/>
      <c r="K137" s="279"/>
      <c r="L137" s="209"/>
    </row>
    <row r="138" spans="2:12">
      <c r="B138" s="856" t="s">
        <v>193</v>
      </c>
      <c r="C138" s="899" t="s">
        <v>683</v>
      </c>
      <c r="D138" s="902" t="s">
        <v>677</v>
      </c>
      <c r="E138" s="903"/>
      <c r="F138" s="903"/>
      <c r="G138" s="903"/>
      <c r="H138" s="903"/>
      <c r="I138" s="903"/>
      <c r="J138" s="904"/>
      <c r="K138" s="912"/>
      <c r="L138" s="914" t="s">
        <v>684</v>
      </c>
    </row>
    <row r="139" spans="2:12">
      <c r="B139" s="857"/>
      <c r="C139" s="900"/>
      <c r="D139" s="905"/>
      <c r="E139" s="906"/>
      <c r="F139" s="906"/>
      <c r="G139" s="906"/>
      <c r="H139" s="906"/>
      <c r="I139" s="906"/>
      <c r="J139" s="907"/>
      <c r="K139" s="851"/>
      <c r="L139" s="915"/>
    </row>
    <row r="140" spans="2:12">
      <c r="B140" s="857"/>
      <c r="C140" s="900"/>
      <c r="D140" s="905"/>
      <c r="E140" s="906"/>
      <c r="F140" s="906"/>
      <c r="G140" s="906"/>
      <c r="H140" s="906"/>
      <c r="I140" s="906"/>
      <c r="J140" s="907"/>
      <c r="K140" s="851"/>
      <c r="L140" s="915"/>
    </row>
    <row r="141" spans="2:12">
      <c r="B141" s="857"/>
      <c r="C141" s="900"/>
      <c r="D141" s="905"/>
      <c r="E141" s="906"/>
      <c r="F141" s="906"/>
      <c r="G141" s="906"/>
      <c r="H141" s="906"/>
      <c r="I141" s="906"/>
      <c r="J141" s="907"/>
      <c r="K141" s="851"/>
      <c r="L141" s="915"/>
    </row>
    <row r="142" spans="2:12">
      <c r="B142" s="857"/>
      <c r="C142" s="900"/>
      <c r="D142" s="905"/>
      <c r="E142" s="906"/>
      <c r="F142" s="906"/>
      <c r="G142" s="906"/>
      <c r="H142" s="906"/>
      <c r="I142" s="906"/>
      <c r="J142" s="907"/>
      <c r="K142" s="851"/>
      <c r="L142" s="915"/>
    </row>
    <row r="143" spans="2:12">
      <c r="B143" s="857"/>
      <c r="C143" s="900"/>
      <c r="D143" s="905"/>
      <c r="E143" s="906"/>
      <c r="F143" s="906"/>
      <c r="G143" s="906"/>
      <c r="H143" s="906"/>
      <c r="I143" s="906"/>
      <c r="J143" s="907"/>
      <c r="K143" s="851"/>
      <c r="L143" s="915"/>
    </row>
    <row r="144" spans="2:12">
      <c r="B144" s="857"/>
      <c r="C144" s="900"/>
      <c r="D144" s="905"/>
      <c r="E144" s="906"/>
      <c r="F144" s="906"/>
      <c r="G144" s="906"/>
      <c r="H144" s="906"/>
      <c r="I144" s="906"/>
      <c r="J144" s="907"/>
      <c r="K144" s="851"/>
      <c r="L144" s="915"/>
    </row>
    <row r="145" spans="1:12">
      <c r="B145" s="857"/>
      <c r="C145" s="900"/>
      <c r="D145" s="905"/>
      <c r="E145" s="906"/>
      <c r="F145" s="906"/>
      <c r="G145" s="906"/>
      <c r="H145" s="906"/>
      <c r="I145" s="906"/>
      <c r="J145" s="907"/>
      <c r="K145" s="851"/>
      <c r="L145" s="915"/>
    </row>
    <row r="146" spans="1:12">
      <c r="B146" s="857"/>
      <c r="C146" s="900"/>
      <c r="D146" s="905"/>
      <c r="E146" s="906"/>
      <c r="F146" s="906"/>
      <c r="G146" s="906"/>
      <c r="H146" s="906"/>
      <c r="I146" s="906"/>
      <c r="J146" s="907"/>
      <c r="K146" s="851"/>
      <c r="L146" s="915"/>
    </row>
    <row r="147" spans="1:12">
      <c r="B147" s="857"/>
      <c r="C147" s="900"/>
      <c r="D147" s="905"/>
      <c r="E147" s="906"/>
      <c r="F147" s="906"/>
      <c r="G147" s="906"/>
      <c r="H147" s="906"/>
      <c r="I147" s="906"/>
      <c r="J147" s="907"/>
      <c r="K147" s="851"/>
      <c r="L147" s="915"/>
    </row>
    <row r="148" spans="1:12">
      <c r="B148" s="857"/>
      <c r="C148" s="900"/>
      <c r="D148" s="905"/>
      <c r="E148" s="906"/>
      <c r="F148" s="906"/>
      <c r="G148" s="906"/>
      <c r="H148" s="906"/>
      <c r="I148" s="906"/>
      <c r="J148" s="907"/>
      <c r="K148" s="851"/>
      <c r="L148" s="915"/>
    </row>
    <row r="149" spans="1:12">
      <c r="B149" s="857"/>
      <c r="C149" s="900"/>
      <c r="D149" s="905"/>
      <c r="E149" s="906"/>
      <c r="F149" s="906"/>
      <c r="G149" s="906"/>
      <c r="H149" s="906"/>
      <c r="I149" s="906"/>
      <c r="J149" s="907"/>
      <c r="K149" s="851"/>
      <c r="L149" s="915"/>
    </row>
    <row r="150" spans="1:12">
      <c r="B150" s="857"/>
      <c r="C150" s="900"/>
      <c r="D150" s="905"/>
      <c r="E150" s="906"/>
      <c r="F150" s="906"/>
      <c r="G150" s="906"/>
      <c r="H150" s="906"/>
      <c r="I150" s="906"/>
      <c r="J150" s="907"/>
      <c r="K150" s="851"/>
      <c r="L150" s="915"/>
    </row>
    <row r="151" spans="1:12">
      <c r="B151" s="857"/>
      <c r="C151" s="900"/>
      <c r="D151" s="905"/>
      <c r="E151" s="906"/>
      <c r="F151" s="906"/>
      <c r="G151" s="906"/>
      <c r="H151" s="906"/>
      <c r="I151" s="906"/>
      <c r="J151" s="907"/>
      <c r="K151" s="851"/>
      <c r="L151" s="915"/>
    </row>
    <row r="152" spans="1:12" ht="23.25" customHeight="1" thickBot="1">
      <c r="A152" s="208" t="s">
        <v>176</v>
      </c>
      <c r="B152" s="858" t="s">
        <v>94</v>
      </c>
      <c r="C152" s="901"/>
      <c r="D152" s="908"/>
      <c r="E152" s="909"/>
      <c r="F152" s="909"/>
      <c r="G152" s="909"/>
      <c r="H152" s="909"/>
      <c r="I152" s="909"/>
      <c r="J152" s="910"/>
      <c r="K152" s="913"/>
      <c r="L152" s="916"/>
    </row>
    <row r="153" spans="1:12" ht="140.25" customHeight="1">
      <c r="B153" s="898" t="s">
        <v>95</v>
      </c>
      <c r="C153" s="898"/>
      <c r="D153" s="898"/>
      <c r="E153" s="898"/>
      <c r="F153" s="898"/>
      <c r="G153" s="898"/>
      <c r="H153" s="898"/>
    </row>
    <row r="154" spans="1:12" ht="13.5" thickBot="1"/>
    <row r="155" spans="1:12">
      <c r="B155" s="310" t="s">
        <v>689</v>
      </c>
      <c r="C155" s="192"/>
      <c r="D155" s="58"/>
      <c r="L155" s="914" t="s">
        <v>690</v>
      </c>
    </row>
    <row r="156" spans="1:12">
      <c r="L156" s="915"/>
    </row>
    <row r="157" spans="1:12">
      <c r="L157" s="915"/>
    </row>
    <row r="158" spans="1:12">
      <c r="L158" s="915"/>
    </row>
    <row r="159" spans="1:12">
      <c r="L159" s="915"/>
    </row>
    <row r="160" spans="1:12">
      <c r="L160" s="915"/>
    </row>
    <row r="161" spans="12:12">
      <c r="L161" s="915"/>
    </row>
    <row r="162" spans="12:12">
      <c r="L162" s="915"/>
    </row>
    <row r="163" spans="12:12">
      <c r="L163" s="915"/>
    </row>
    <row r="164" spans="12:12">
      <c r="L164" s="915"/>
    </row>
    <row r="165" spans="12:12">
      <c r="L165" s="915"/>
    </row>
    <row r="166" spans="12:12">
      <c r="L166" s="915"/>
    </row>
    <row r="167" spans="12:12">
      <c r="L167" s="915"/>
    </row>
    <row r="168" spans="12:12">
      <c r="L168" s="915"/>
    </row>
    <row r="169" spans="12:12" ht="13.5" thickBot="1">
      <c r="L169" s="916"/>
    </row>
  </sheetData>
  <mergeCells count="53">
    <mergeCell ref="L155:L169"/>
    <mergeCell ref="L138:L152"/>
    <mergeCell ref="B4:C4"/>
    <mergeCell ref="B122:B136"/>
    <mergeCell ref="C122:C136"/>
    <mergeCell ref="K122:K136"/>
    <mergeCell ref="L122:L136"/>
    <mergeCell ref="D122:J136"/>
    <mergeCell ref="B62:B74"/>
    <mergeCell ref="C62:C74"/>
    <mergeCell ref="K62:K74"/>
    <mergeCell ref="L62:L74"/>
    <mergeCell ref="L106:L120"/>
    <mergeCell ref="B92:C92"/>
    <mergeCell ref="L95:L105"/>
    <mergeCell ref="C95:C105"/>
    <mergeCell ref="B153:H153"/>
    <mergeCell ref="K49:K61"/>
    <mergeCell ref="B49:B61"/>
    <mergeCell ref="B106:B120"/>
    <mergeCell ref="K106:K120"/>
    <mergeCell ref="C138:C152"/>
    <mergeCell ref="D138:J152"/>
    <mergeCell ref="K95:K105"/>
    <mergeCell ref="C106:C120"/>
    <mergeCell ref="E63:E65"/>
    <mergeCell ref="C49:C61"/>
    <mergeCell ref="K138:K152"/>
    <mergeCell ref="C7:C13"/>
    <mergeCell ref="B7:B13"/>
    <mergeCell ref="D25:H41"/>
    <mergeCell ref="K7:K13"/>
    <mergeCell ref="D94:J94"/>
    <mergeCell ref="K42:K48"/>
    <mergeCell ref="K14:K41"/>
    <mergeCell ref="B14:B41"/>
    <mergeCell ref="I14:J41"/>
    <mergeCell ref="L7:L13"/>
    <mergeCell ref="L1:L4"/>
    <mergeCell ref="C14:C41"/>
    <mergeCell ref="D6:J6"/>
    <mergeCell ref="B138:B152"/>
    <mergeCell ref="B2:C2"/>
    <mergeCell ref="B75:B87"/>
    <mergeCell ref="C75:C87"/>
    <mergeCell ref="K75:K87"/>
    <mergeCell ref="L75:L87"/>
    <mergeCell ref="L14:L41"/>
    <mergeCell ref="L42:L48"/>
    <mergeCell ref="L49:L61"/>
    <mergeCell ref="C42:C48"/>
    <mergeCell ref="B42:B48"/>
    <mergeCell ref="B95:B105"/>
  </mergeCells>
  <phoneticPr fontId="55"/>
  <pageMargins left="0.7" right="0.7" top="0.78740157499999996" bottom="0.78740157499999996" header="0.3" footer="0.3"/>
  <pageSetup paperSize="9" orientation="portrait" r:id="rId1"/>
  <ignoredErrors>
    <ignoredError sqref="G10:G12 H43:H46" numberStoredAsText="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outlinePr summaryBelow="0" summaryRight="0"/>
    <pageSetUpPr fitToPage="1"/>
  </sheetPr>
  <dimension ref="B2:DB65"/>
  <sheetViews>
    <sheetView showGridLines="0" topLeftCell="A31" zoomScale="90" zoomScaleNormal="90" workbookViewId="0">
      <selection activeCell="G45" sqref="G45"/>
    </sheetView>
  </sheetViews>
  <sheetFormatPr defaultColWidth="9.140625" defaultRowHeight="12.75" outlineLevelCol="1"/>
  <cols>
    <col min="1" max="1" width="1.85546875" style="447" customWidth="1"/>
    <col min="2" max="2" width="6.85546875" style="447" customWidth="1"/>
    <col min="3" max="3" width="7.42578125" style="447" customWidth="1"/>
    <col min="4" max="4" width="13.42578125" style="447" customWidth="1"/>
    <col min="5" max="6" width="8.28515625" style="447" customWidth="1"/>
    <col min="7" max="8" width="9.28515625" style="447" bestFit="1" customWidth="1"/>
    <col min="9" max="12" width="8.28515625" style="447" bestFit="1" customWidth="1"/>
    <col min="13" max="13" width="8.42578125" style="447" bestFit="1" customWidth="1"/>
    <col min="14" max="14" width="2.28515625" style="450" customWidth="1"/>
    <col min="15" max="15" width="6" style="447" customWidth="1"/>
    <col min="16" max="16" width="8.28515625" style="447" customWidth="1"/>
    <col min="17" max="21" width="7.85546875" style="447" customWidth="1"/>
    <col min="22" max="22" width="11" style="447" customWidth="1"/>
    <col min="23" max="23" width="10.85546875" style="447" customWidth="1"/>
    <col min="24" max="25" width="7.85546875" style="447" customWidth="1"/>
    <col min="26" max="26" width="2.28515625" style="450" customWidth="1"/>
    <col min="27" max="27" width="12.5703125" style="450" customWidth="1"/>
    <col min="28" max="28" width="12.7109375" style="450" customWidth="1"/>
    <col min="29" max="29" width="2.28515625" style="450" customWidth="1"/>
    <col min="30" max="30" width="6" style="447" customWidth="1"/>
    <col min="31" max="31" width="6.7109375" style="447" customWidth="1"/>
    <col min="32" max="33" width="7.85546875" style="447" customWidth="1"/>
    <col min="34" max="34" width="11.140625" style="447" customWidth="1"/>
    <col min="35" max="35" width="4.85546875" style="450" customWidth="1"/>
    <col min="36" max="36" width="7.7109375" style="447" customWidth="1" outlineLevel="1"/>
    <col min="37" max="46" width="7.85546875" style="447" customWidth="1" outlineLevel="1"/>
    <col min="47" max="47" width="1.85546875" style="447" customWidth="1" outlineLevel="1"/>
    <col min="48" max="48" width="7" style="447" customWidth="1" outlineLevel="1"/>
    <col min="49" max="58" width="7.85546875" style="447" customWidth="1" outlineLevel="1"/>
    <col min="59" max="59" width="2.28515625" style="450" customWidth="1" outlineLevel="1"/>
    <col min="60" max="60" width="7" style="447" customWidth="1" outlineLevel="1"/>
    <col min="61" max="70" width="7.85546875" style="447" customWidth="1" outlineLevel="1"/>
    <col min="71" max="71" width="2" style="447" customWidth="1" outlineLevel="1"/>
    <col min="72" max="72" width="6.5703125" style="447" customWidth="1" outlineLevel="1"/>
    <col min="73" max="82" width="7.85546875" style="447" customWidth="1" outlineLevel="1"/>
    <col min="83" max="83" width="2.5703125" style="447" customWidth="1" outlineLevel="1"/>
    <col min="84" max="84" width="6.85546875" style="447" customWidth="1"/>
    <col min="85" max="85" width="7.7109375" style="447" customWidth="1"/>
    <col min="86" max="94" width="7.85546875" style="447" customWidth="1"/>
    <col min="95" max="95" width="1.85546875" style="447" customWidth="1"/>
    <col min="96" max="96" width="7" style="447" customWidth="1"/>
    <col min="97" max="97" width="7.7109375" style="447" customWidth="1"/>
    <col min="98" max="106" width="7.85546875" style="447" customWidth="1"/>
    <col min="107" max="16384" width="9.140625" style="447"/>
  </cols>
  <sheetData>
    <row r="2" spans="2:106" s="445" customFormat="1" ht="18">
      <c r="B2" s="962" t="s">
        <v>812</v>
      </c>
      <c r="C2" s="962"/>
      <c r="D2" s="962"/>
      <c r="E2" s="962"/>
      <c r="F2" s="962"/>
      <c r="G2" s="962"/>
      <c r="H2" s="962"/>
      <c r="I2" s="962"/>
      <c r="J2" s="962"/>
      <c r="K2" s="962"/>
      <c r="L2" s="962"/>
      <c r="M2" s="962"/>
      <c r="N2" s="444"/>
      <c r="O2" s="445" t="s">
        <v>487</v>
      </c>
      <c r="P2" s="444"/>
      <c r="S2" s="963" t="s">
        <v>505</v>
      </c>
      <c r="T2" s="963"/>
      <c r="U2" s="963"/>
      <c r="V2" s="446"/>
      <c r="W2" s="964" t="s">
        <v>490</v>
      </c>
      <c r="X2" s="964"/>
      <c r="Y2" s="964"/>
      <c r="Z2" s="444"/>
      <c r="AA2" s="444"/>
      <c r="AB2" s="444"/>
      <c r="AC2" s="444"/>
      <c r="AD2" s="445" t="s">
        <v>696</v>
      </c>
      <c r="AE2" s="444"/>
      <c r="AH2" s="444"/>
      <c r="AI2" s="444"/>
      <c r="AJ2" s="445" t="s">
        <v>959</v>
      </c>
      <c r="AK2" s="444"/>
      <c r="AV2" s="445" t="s">
        <v>960</v>
      </c>
      <c r="AW2" s="444"/>
      <c r="BG2" s="444"/>
      <c r="BH2" s="445" t="str">
        <f>AJ2</f>
        <v>Step 3 Information (2.3kg, 99 liter 70 MPa Type IV)</v>
      </c>
      <c r="BI2" s="444"/>
      <c r="BT2" s="445" t="str">
        <f>AV2</f>
        <v>Step 3 Information (4.2kg, 174 liter 70 MPa Type IV)</v>
      </c>
      <c r="BU2" s="444"/>
      <c r="CF2" s="445" t="s">
        <v>489</v>
      </c>
      <c r="CG2" s="444"/>
      <c r="CR2" s="445" t="s">
        <v>489</v>
      </c>
      <c r="CS2" s="444"/>
    </row>
    <row r="3" spans="2:106" ht="13.5" thickBot="1">
      <c r="C3" s="448"/>
      <c r="D3" s="449"/>
      <c r="P3" s="448"/>
      <c r="Q3" s="451"/>
      <c r="R3" s="451"/>
      <c r="S3" s="449"/>
      <c r="T3" s="449"/>
      <c r="U3" s="449"/>
      <c r="V3" s="449"/>
      <c r="W3" s="449"/>
      <c r="AE3" s="448"/>
      <c r="AF3" s="451"/>
      <c r="AG3" s="451"/>
      <c r="AH3" s="449"/>
      <c r="AK3" s="448"/>
      <c r="AL3" s="451"/>
      <c r="AM3" s="451"/>
      <c r="AW3" s="448"/>
      <c r="AX3" s="451"/>
      <c r="AY3" s="451"/>
      <c r="BI3" s="448"/>
      <c r="BJ3" s="451"/>
      <c r="BK3" s="451"/>
      <c r="BU3" s="448"/>
      <c r="BV3" s="451"/>
      <c r="BW3" s="451"/>
      <c r="CG3" s="448"/>
      <c r="CH3" s="451"/>
      <c r="CI3" s="451"/>
      <c r="CS3" s="448"/>
      <c r="CT3" s="451"/>
      <c r="CU3" s="451"/>
    </row>
    <row r="4" spans="2:106" ht="56.25" customHeight="1" thickBot="1">
      <c r="B4" s="934" t="s">
        <v>928</v>
      </c>
      <c r="C4" s="965"/>
      <c r="D4" s="970" t="s">
        <v>886</v>
      </c>
      <c r="E4" s="973" t="s">
        <v>926</v>
      </c>
      <c r="F4" s="973"/>
      <c r="G4" s="973"/>
      <c r="H4" s="973"/>
      <c r="I4" s="973"/>
      <c r="J4" s="973"/>
      <c r="K4" s="973"/>
      <c r="L4" s="973"/>
      <c r="M4" s="974"/>
      <c r="N4" s="311"/>
      <c r="O4" s="934" t="str">
        <f>$B4</f>
        <v>H35-T40
2.4-4.2kg non-comm</v>
      </c>
      <c r="P4" s="965"/>
      <c r="Q4" s="957" t="s">
        <v>907</v>
      </c>
      <c r="R4" s="958"/>
      <c r="S4" s="957" t="s">
        <v>909</v>
      </c>
      <c r="T4" s="975"/>
      <c r="U4" s="958"/>
      <c r="V4" s="976" t="s">
        <v>958</v>
      </c>
      <c r="W4" s="977"/>
      <c r="X4" s="957" t="s">
        <v>908</v>
      </c>
      <c r="Y4" s="958"/>
      <c r="Z4" s="311"/>
      <c r="AA4" s="980" t="s">
        <v>769</v>
      </c>
      <c r="AB4" s="980" t="s">
        <v>768</v>
      </c>
      <c r="AC4" s="311"/>
      <c r="AD4" s="982" t="str">
        <f>$B4</f>
        <v>H35-T40
2.4-4.2kg non-comm</v>
      </c>
      <c r="AE4" s="983"/>
      <c r="AF4" s="957" t="s">
        <v>907</v>
      </c>
      <c r="AG4" s="958"/>
      <c r="AH4" s="959" t="s">
        <v>167</v>
      </c>
      <c r="AI4" s="311"/>
      <c r="AJ4" s="934" t="str">
        <f>$B4</f>
        <v>H35-T40
2.4-4.2kg non-comm</v>
      </c>
      <c r="AK4" s="935"/>
      <c r="AL4" s="940" t="s">
        <v>530</v>
      </c>
      <c r="AM4" s="941"/>
      <c r="AN4" s="942"/>
      <c r="AO4" s="942"/>
      <c r="AP4" s="942"/>
      <c r="AQ4" s="942"/>
      <c r="AR4" s="942"/>
      <c r="AS4" s="942"/>
      <c r="AT4" s="943"/>
      <c r="AU4" s="311"/>
      <c r="AV4" s="934" t="str">
        <f>$B4</f>
        <v>H35-T40
2.4-4.2kg non-comm</v>
      </c>
      <c r="AW4" s="935"/>
      <c r="AX4" s="940" t="s">
        <v>530</v>
      </c>
      <c r="AY4" s="941"/>
      <c r="AZ4" s="942"/>
      <c r="BA4" s="942"/>
      <c r="BB4" s="942"/>
      <c r="BC4" s="942"/>
      <c r="BD4" s="942"/>
      <c r="BE4" s="942"/>
      <c r="BF4" s="943"/>
      <c r="BG4" s="311"/>
      <c r="BH4" s="934" t="str">
        <f>$B4</f>
        <v>H35-T40
2.4-4.2kg non-comm</v>
      </c>
      <c r="BI4" s="935"/>
      <c r="BJ4" s="940" t="s">
        <v>911</v>
      </c>
      <c r="BK4" s="941"/>
      <c r="BL4" s="942"/>
      <c r="BM4" s="942"/>
      <c r="BN4" s="942"/>
      <c r="BO4" s="942"/>
      <c r="BP4" s="942"/>
      <c r="BQ4" s="942"/>
      <c r="BR4" s="943"/>
      <c r="BT4" s="934" t="str">
        <f>$B4</f>
        <v>H35-T40
2.4-4.2kg non-comm</v>
      </c>
      <c r="BU4" s="935"/>
      <c r="BV4" s="940" t="s">
        <v>911</v>
      </c>
      <c r="BW4" s="941"/>
      <c r="BX4" s="942"/>
      <c r="BY4" s="942"/>
      <c r="BZ4" s="942"/>
      <c r="CA4" s="942"/>
      <c r="CB4" s="942"/>
      <c r="CC4" s="942"/>
      <c r="CD4" s="943"/>
      <c r="CE4" s="311"/>
      <c r="CF4" s="934" t="str">
        <f>$B4</f>
        <v>H35-T40
2.4-4.2kg non-comm</v>
      </c>
      <c r="CG4" s="935"/>
      <c r="CH4" s="940" t="s">
        <v>956</v>
      </c>
      <c r="CI4" s="941"/>
      <c r="CJ4" s="942"/>
      <c r="CK4" s="942"/>
      <c r="CL4" s="942"/>
      <c r="CM4" s="942"/>
      <c r="CN4" s="942"/>
      <c r="CO4" s="942"/>
      <c r="CP4" s="943"/>
      <c r="CR4" s="934" t="str">
        <f>$B4</f>
        <v>H35-T40
2.4-4.2kg non-comm</v>
      </c>
      <c r="CS4" s="935"/>
      <c r="CT4" s="940" t="s">
        <v>955</v>
      </c>
      <c r="CU4" s="941"/>
      <c r="CV4" s="942"/>
      <c r="CW4" s="942"/>
      <c r="CX4" s="942"/>
      <c r="CY4" s="942"/>
      <c r="CZ4" s="942"/>
      <c r="DA4" s="942"/>
      <c r="DB4" s="943"/>
    </row>
    <row r="5" spans="2:106" ht="14.25">
      <c r="B5" s="966"/>
      <c r="C5" s="967"/>
      <c r="D5" s="971"/>
      <c r="E5" s="927" t="s">
        <v>891</v>
      </c>
      <c r="F5" s="928"/>
      <c r="G5" s="928"/>
      <c r="H5" s="928"/>
      <c r="I5" s="928"/>
      <c r="J5" s="928"/>
      <c r="K5" s="928"/>
      <c r="L5" s="928"/>
      <c r="M5" s="929"/>
      <c r="N5" s="452"/>
      <c r="O5" s="966"/>
      <c r="P5" s="967"/>
      <c r="Q5" s="944" t="s">
        <v>496</v>
      </c>
      <c r="R5" s="946" t="s">
        <v>497</v>
      </c>
      <c r="S5" s="948" t="s">
        <v>128</v>
      </c>
      <c r="T5" s="950" t="s">
        <v>764</v>
      </c>
      <c r="U5" s="946" t="s">
        <v>765</v>
      </c>
      <c r="V5" s="953" t="s">
        <v>130</v>
      </c>
      <c r="W5" s="955" t="s">
        <v>131</v>
      </c>
      <c r="X5" s="991" t="str">
        <f>'35MPa, 2.4-4.2kg (comm)'!X5:X6</f>
        <v>99 l 
2.3kg</v>
      </c>
      <c r="Y5" s="946" t="str">
        <f>'35MPa, 2.4-4.2kg (comm)'!Y5:Y6</f>
        <v>174l
4.2kg</v>
      </c>
      <c r="Z5" s="452"/>
      <c r="AA5" s="981"/>
      <c r="AB5" s="981"/>
      <c r="AC5" s="452"/>
      <c r="AD5" s="984"/>
      <c r="AE5" s="985"/>
      <c r="AF5" s="944" t="s">
        <v>498</v>
      </c>
      <c r="AG5" s="989" t="s">
        <v>497</v>
      </c>
      <c r="AH5" s="960"/>
      <c r="AI5" s="452"/>
      <c r="AJ5" s="936"/>
      <c r="AK5" s="937"/>
      <c r="AL5" s="927" t="s">
        <v>891</v>
      </c>
      <c r="AM5" s="928"/>
      <c r="AN5" s="928"/>
      <c r="AO5" s="928"/>
      <c r="AP5" s="928"/>
      <c r="AQ5" s="928"/>
      <c r="AR5" s="928"/>
      <c r="AS5" s="928"/>
      <c r="AT5" s="929"/>
      <c r="AU5" s="452"/>
      <c r="AV5" s="936"/>
      <c r="AW5" s="937"/>
      <c r="AX5" s="927" t="s">
        <v>891</v>
      </c>
      <c r="AY5" s="928"/>
      <c r="AZ5" s="928"/>
      <c r="BA5" s="928"/>
      <c r="BB5" s="928"/>
      <c r="BC5" s="928"/>
      <c r="BD5" s="928"/>
      <c r="BE5" s="928"/>
      <c r="BF5" s="929"/>
      <c r="BG5" s="452"/>
      <c r="BH5" s="936"/>
      <c r="BI5" s="937"/>
      <c r="BJ5" s="927" t="s">
        <v>891</v>
      </c>
      <c r="BK5" s="928"/>
      <c r="BL5" s="928"/>
      <c r="BM5" s="928"/>
      <c r="BN5" s="928"/>
      <c r="BO5" s="928"/>
      <c r="BP5" s="928"/>
      <c r="BQ5" s="928"/>
      <c r="BR5" s="929"/>
      <c r="BT5" s="936"/>
      <c r="BU5" s="937"/>
      <c r="BV5" s="927" t="s">
        <v>891</v>
      </c>
      <c r="BW5" s="928"/>
      <c r="BX5" s="928"/>
      <c r="BY5" s="928"/>
      <c r="BZ5" s="928"/>
      <c r="CA5" s="928"/>
      <c r="CB5" s="928"/>
      <c r="CC5" s="928"/>
      <c r="CD5" s="929"/>
      <c r="CE5" s="452"/>
      <c r="CF5" s="936"/>
      <c r="CG5" s="937"/>
      <c r="CH5" s="927" t="s">
        <v>891</v>
      </c>
      <c r="CI5" s="928"/>
      <c r="CJ5" s="928"/>
      <c r="CK5" s="928"/>
      <c r="CL5" s="928"/>
      <c r="CM5" s="928"/>
      <c r="CN5" s="928"/>
      <c r="CO5" s="928"/>
      <c r="CP5" s="929"/>
      <c r="CR5" s="936"/>
      <c r="CS5" s="937"/>
      <c r="CT5" s="927" t="s">
        <v>891</v>
      </c>
      <c r="CU5" s="928"/>
      <c r="CV5" s="928"/>
      <c r="CW5" s="928"/>
      <c r="CX5" s="928"/>
      <c r="CY5" s="928"/>
      <c r="CZ5" s="928"/>
      <c r="DA5" s="928"/>
      <c r="DB5" s="929"/>
    </row>
    <row r="6" spans="2:106" ht="13.5" thickBot="1">
      <c r="B6" s="968"/>
      <c r="C6" s="969"/>
      <c r="D6" s="972"/>
      <c r="E6" s="453">
        <v>0.5</v>
      </c>
      <c r="F6" s="453">
        <v>2</v>
      </c>
      <c r="G6" s="453">
        <v>5</v>
      </c>
      <c r="H6" s="453">
        <v>10</v>
      </c>
      <c r="I6" s="453">
        <v>15</v>
      </c>
      <c r="J6" s="454">
        <v>20</v>
      </c>
      <c r="K6" s="455">
        <v>30</v>
      </c>
      <c r="L6" s="454">
        <v>35</v>
      </c>
      <c r="M6" s="456" t="s">
        <v>755</v>
      </c>
      <c r="N6" s="452"/>
      <c r="O6" s="968"/>
      <c r="P6" s="969"/>
      <c r="Q6" s="945"/>
      <c r="R6" s="947"/>
      <c r="S6" s="949"/>
      <c r="T6" s="951"/>
      <c r="U6" s="952"/>
      <c r="V6" s="954"/>
      <c r="W6" s="956"/>
      <c r="X6" s="992"/>
      <c r="Y6" s="952"/>
      <c r="Z6" s="452"/>
      <c r="AA6" s="947"/>
      <c r="AB6" s="947"/>
      <c r="AC6" s="452"/>
      <c r="AD6" s="986"/>
      <c r="AE6" s="987"/>
      <c r="AF6" s="945"/>
      <c r="AG6" s="990"/>
      <c r="AH6" s="961"/>
      <c r="AI6" s="452"/>
      <c r="AJ6" s="938"/>
      <c r="AK6" s="939"/>
      <c r="AL6" s="457">
        <v>0.5</v>
      </c>
      <c r="AM6" s="458">
        <v>2</v>
      </c>
      <c r="AN6" s="458">
        <v>5</v>
      </c>
      <c r="AO6" s="458">
        <v>10</v>
      </c>
      <c r="AP6" s="458">
        <v>15</v>
      </c>
      <c r="AQ6" s="459">
        <v>20</v>
      </c>
      <c r="AR6" s="460">
        <v>30</v>
      </c>
      <c r="AS6" s="459">
        <v>35</v>
      </c>
      <c r="AT6" s="456" t="s">
        <v>755</v>
      </c>
      <c r="AU6" s="452"/>
      <c r="AV6" s="938"/>
      <c r="AW6" s="939"/>
      <c r="AX6" s="457">
        <v>0.5</v>
      </c>
      <c r="AY6" s="458">
        <v>2</v>
      </c>
      <c r="AZ6" s="458">
        <v>5</v>
      </c>
      <c r="BA6" s="458">
        <v>10</v>
      </c>
      <c r="BB6" s="458">
        <v>15</v>
      </c>
      <c r="BC6" s="459">
        <v>20</v>
      </c>
      <c r="BD6" s="460">
        <v>30</v>
      </c>
      <c r="BE6" s="459">
        <v>35</v>
      </c>
      <c r="BF6" s="456" t="s">
        <v>755</v>
      </c>
      <c r="BG6" s="452"/>
      <c r="BH6" s="938"/>
      <c r="BI6" s="939"/>
      <c r="BJ6" s="457">
        <v>0.5</v>
      </c>
      <c r="BK6" s="458">
        <v>2</v>
      </c>
      <c r="BL6" s="458">
        <v>5</v>
      </c>
      <c r="BM6" s="458">
        <v>10</v>
      </c>
      <c r="BN6" s="458">
        <v>15</v>
      </c>
      <c r="BO6" s="459">
        <v>20</v>
      </c>
      <c r="BP6" s="460">
        <v>30</v>
      </c>
      <c r="BQ6" s="459">
        <v>35</v>
      </c>
      <c r="BR6" s="456" t="s">
        <v>755</v>
      </c>
      <c r="BT6" s="938"/>
      <c r="BU6" s="939"/>
      <c r="BV6" s="457">
        <v>0.5</v>
      </c>
      <c r="BW6" s="458">
        <v>2</v>
      </c>
      <c r="BX6" s="458">
        <v>5</v>
      </c>
      <c r="BY6" s="458">
        <v>10</v>
      </c>
      <c r="BZ6" s="458">
        <v>15</v>
      </c>
      <c r="CA6" s="459">
        <v>20</v>
      </c>
      <c r="CB6" s="460">
        <v>30</v>
      </c>
      <c r="CC6" s="459">
        <v>35</v>
      </c>
      <c r="CD6" s="456" t="s">
        <v>755</v>
      </c>
      <c r="CE6" s="452"/>
      <c r="CF6" s="938"/>
      <c r="CG6" s="939"/>
      <c r="CH6" s="457">
        <v>0.5</v>
      </c>
      <c r="CI6" s="458">
        <v>2</v>
      </c>
      <c r="CJ6" s="458">
        <v>5</v>
      </c>
      <c r="CK6" s="458">
        <v>10</v>
      </c>
      <c r="CL6" s="458">
        <v>15</v>
      </c>
      <c r="CM6" s="459">
        <v>20</v>
      </c>
      <c r="CN6" s="460">
        <v>30</v>
      </c>
      <c r="CO6" s="459">
        <v>35</v>
      </c>
      <c r="CP6" s="456" t="s">
        <v>755</v>
      </c>
      <c r="CR6" s="938"/>
      <c r="CS6" s="939"/>
      <c r="CT6" s="457">
        <v>0.5</v>
      </c>
      <c r="CU6" s="458">
        <v>2</v>
      </c>
      <c r="CV6" s="458">
        <v>5</v>
      </c>
      <c r="CW6" s="458">
        <v>10</v>
      </c>
      <c r="CX6" s="458">
        <v>15</v>
      </c>
      <c r="CY6" s="459">
        <v>20</v>
      </c>
      <c r="CZ6" s="460">
        <v>30</v>
      </c>
      <c r="DA6" s="459">
        <v>35</v>
      </c>
      <c r="DB6" s="456" t="s">
        <v>755</v>
      </c>
    </row>
    <row r="7" spans="2:106" ht="15" customHeight="1">
      <c r="B7" s="924" t="s">
        <v>890</v>
      </c>
      <c r="C7" s="461" t="s">
        <v>380</v>
      </c>
      <c r="D7" s="462" t="s">
        <v>381</v>
      </c>
      <c r="E7" s="463" t="s">
        <v>381</v>
      </c>
      <c r="F7" s="464" t="s">
        <v>381</v>
      </c>
      <c r="G7" s="464" t="s">
        <v>381</v>
      </c>
      <c r="H7" s="464" t="s">
        <v>381</v>
      </c>
      <c r="I7" s="464" t="s">
        <v>381</v>
      </c>
      <c r="J7" s="464" t="s">
        <v>381</v>
      </c>
      <c r="K7" s="464" t="s">
        <v>381</v>
      </c>
      <c r="L7" s="464" t="s">
        <v>381</v>
      </c>
      <c r="M7" s="465" t="s">
        <v>381</v>
      </c>
      <c r="N7" s="466"/>
      <c r="O7" s="924" t="s">
        <v>890</v>
      </c>
      <c r="P7" s="461" t="str">
        <f>$C7</f>
        <v>&gt; 50</v>
      </c>
      <c r="Q7" s="467" t="s">
        <v>381</v>
      </c>
      <c r="R7" s="468" t="s">
        <v>381</v>
      </c>
      <c r="S7" s="462" t="s">
        <v>381</v>
      </c>
      <c r="T7" s="469" t="s">
        <v>381</v>
      </c>
      <c r="U7" s="470" t="s">
        <v>381</v>
      </c>
      <c r="V7" s="462" t="s">
        <v>381</v>
      </c>
      <c r="W7" s="470" t="s">
        <v>381</v>
      </c>
      <c r="X7" s="467" t="s">
        <v>381</v>
      </c>
      <c r="Y7" s="468" t="s">
        <v>381</v>
      </c>
      <c r="Z7" s="466"/>
      <c r="AA7" s="930">
        <f>(87.5-2)/3</f>
        <v>28.5</v>
      </c>
      <c r="AB7" s="932">
        <f>AA7/(1-(2.5+7)/(87.5-2))</f>
        <v>32.0625</v>
      </c>
      <c r="AC7" s="466"/>
      <c r="AD7" s="924" t="s">
        <v>890</v>
      </c>
      <c r="AE7" s="461" t="str">
        <f>$C7</f>
        <v>&gt; 50</v>
      </c>
      <c r="AF7" s="467" t="s">
        <v>381</v>
      </c>
      <c r="AG7" s="468" t="s">
        <v>381</v>
      </c>
      <c r="AH7" s="471" t="s">
        <v>381</v>
      </c>
      <c r="AI7" s="466"/>
      <c r="AJ7" s="924" t="s">
        <v>890</v>
      </c>
      <c r="AK7" s="461" t="str">
        <f>$C7</f>
        <v>&gt; 50</v>
      </c>
      <c r="AL7" s="472" t="s">
        <v>381</v>
      </c>
      <c r="AM7" s="473" t="s">
        <v>381</v>
      </c>
      <c r="AN7" s="473" t="s">
        <v>381</v>
      </c>
      <c r="AO7" s="473" t="s">
        <v>381</v>
      </c>
      <c r="AP7" s="473" t="s">
        <v>381</v>
      </c>
      <c r="AQ7" s="473" t="s">
        <v>381</v>
      </c>
      <c r="AR7" s="473" t="s">
        <v>381</v>
      </c>
      <c r="AS7" s="473" t="s">
        <v>381</v>
      </c>
      <c r="AT7" s="468" t="s">
        <v>381</v>
      </c>
      <c r="AU7" s="474"/>
      <c r="AV7" s="924" t="s">
        <v>890</v>
      </c>
      <c r="AW7" s="461" t="str">
        <f>$C7</f>
        <v>&gt; 50</v>
      </c>
      <c r="AX7" s="472" t="s">
        <v>381</v>
      </c>
      <c r="AY7" s="473" t="s">
        <v>381</v>
      </c>
      <c r="AZ7" s="473" t="s">
        <v>381</v>
      </c>
      <c r="BA7" s="473" t="s">
        <v>381</v>
      </c>
      <c r="BB7" s="473" t="s">
        <v>381</v>
      </c>
      <c r="BC7" s="473" t="s">
        <v>381</v>
      </c>
      <c r="BD7" s="473" t="s">
        <v>381</v>
      </c>
      <c r="BE7" s="473" t="s">
        <v>381</v>
      </c>
      <c r="BF7" s="468" t="s">
        <v>381</v>
      </c>
      <c r="BG7" s="466"/>
      <c r="BH7" s="924" t="s">
        <v>890</v>
      </c>
      <c r="BI7" s="461" t="str">
        <f>$C7</f>
        <v>&gt; 50</v>
      </c>
      <c r="BJ7" s="472" t="s">
        <v>381</v>
      </c>
      <c r="BK7" s="473" t="s">
        <v>381</v>
      </c>
      <c r="BL7" s="473" t="s">
        <v>381</v>
      </c>
      <c r="BM7" s="473" t="s">
        <v>381</v>
      </c>
      <c r="BN7" s="473" t="s">
        <v>381</v>
      </c>
      <c r="BO7" s="473" t="s">
        <v>381</v>
      </c>
      <c r="BP7" s="473" t="s">
        <v>381</v>
      </c>
      <c r="BQ7" s="473" t="s">
        <v>381</v>
      </c>
      <c r="BR7" s="468" t="s">
        <v>381</v>
      </c>
      <c r="BT7" s="924" t="s">
        <v>890</v>
      </c>
      <c r="BU7" s="461" t="str">
        <f>$C7</f>
        <v>&gt; 50</v>
      </c>
      <c r="BV7" s="472" t="s">
        <v>381</v>
      </c>
      <c r="BW7" s="473" t="s">
        <v>381</v>
      </c>
      <c r="BX7" s="473" t="s">
        <v>381</v>
      </c>
      <c r="BY7" s="473" t="s">
        <v>381</v>
      </c>
      <c r="BZ7" s="473" t="s">
        <v>381</v>
      </c>
      <c r="CA7" s="473" t="s">
        <v>381</v>
      </c>
      <c r="CB7" s="473" t="s">
        <v>381</v>
      </c>
      <c r="CC7" s="473" t="s">
        <v>381</v>
      </c>
      <c r="CD7" s="468" t="s">
        <v>381</v>
      </c>
      <c r="CE7" s="474"/>
      <c r="CF7" s="924" t="s">
        <v>890</v>
      </c>
      <c r="CG7" s="461" t="str">
        <f>$C7</f>
        <v>&gt; 50</v>
      </c>
      <c r="CH7" s="472" t="s">
        <v>381</v>
      </c>
      <c r="CI7" s="473" t="s">
        <v>381</v>
      </c>
      <c r="CJ7" s="473" t="s">
        <v>381</v>
      </c>
      <c r="CK7" s="473" t="s">
        <v>381</v>
      </c>
      <c r="CL7" s="473" t="s">
        <v>381</v>
      </c>
      <c r="CM7" s="473" t="s">
        <v>381</v>
      </c>
      <c r="CN7" s="473" t="s">
        <v>381</v>
      </c>
      <c r="CO7" s="473" t="s">
        <v>381</v>
      </c>
      <c r="CP7" s="468" t="s">
        <v>381</v>
      </c>
      <c r="CR7" s="924" t="s">
        <v>890</v>
      </c>
      <c r="CS7" s="461" t="str">
        <f>$C7</f>
        <v>&gt; 50</v>
      </c>
      <c r="CT7" s="472" t="s">
        <v>381</v>
      </c>
      <c r="CU7" s="473" t="s">
        <v>381</v>
      </c>
      <c r="CV7" s="473" t="s">
        <v>381</v>
      </c>
      <c r="CW7" s="473" t="s">
        <v>381</v>
      </c>
      <c r="CX7" s="473" t="s">
        <v>381</v>
      </c>
      <c r="CY7" s="473" t="s">
        <v>381</v>
      </c>
      <c r="CZ7" s="473" t="s">
        <v>381</v>
      </c>
      <c r="DA7" s="473" t="s">
        <v>381</v>
      </c>
      <c r="DB7" s="468" t="s">
        <v>381</v>
      </c>
    </row>
    <row r="8" spans="2:106" ht="15" customHeight="1">
      <c r="B8" s="925"/>
      <c r="C8" s="475">
        <v>50</v>
      </c>
      <c r="D8" s="476">
        <f>S8</f>
        <v>5.115089763152441</v>
      </c>
      <c r="E8" s="477">
        <v>38.658031571193575</v>
      </c>
      <c r="F8" s="478">
        <v>38.558467489977936</v>
      </c>
      <c r="G8" s="479">
        <v>38.400517137825872</v>
      </c>
      <c r="H8" s="479">
        <v>38.188659763629907</v>
      </c>
      <c r="I8" s="479">
        <v>37.986136182676177</v>
      </c>
      <c r="J8" s="479">
        <v>37.872398378930036</v>
      </c>
      <c r="K8" s="479">
        <v>37.178072633598426</v>
      </c>
      <c r="L8" s="479">
        <v>36.395572570489975</v>
      </c>
      <c r="M8" s="480" t="s">
        <v>381</v>
      </c>
      <c r="N8" s="466"/>
      <c r="O8" s="925"/>
      <c r="P8" s="475">
        <f>$C8</f>
        <v>50</v>
      </c>
      <c r="Q8" s="481">
        <v>50</v>
      </c>
      <c r="R8" s="482">
        <v>-33</v>
      </c>
      <c r="S8" s="483">
        <f>IF(MIN(U8,T8)*(1-(2.5+7)/(87.5-2))&gt;$AA$7,$AA$7,MIN(U8,T8)*(1-(2.5+7)/(87.5-2)))</f>
        <v>5.115089763152441</v>
      </c>
      <c r="T8" s="484">
        <f>'35MPa, 2.4-4.2kg (comm)'!T8</f>
        <v>5.7544759835464969</v>
      </c>
      <c r="U8" s="485">
        <f>'35MPa, 2.4-4.2kg (comm)'!U8</f>
        <v>8.5688897999999991</v>
      </c>
      <c r="V8" s="483">
        <f>(F8-2)/S8</f>
        <v>7.1471800462494466</v>
      </c>
      <c r="W8" s="486">
        <f>(F8-2)/MIN(T8,U8)</f>
        <v>6.3530489299995079</v>
      </c>
      <c r="X8" s="487">
        <f>'70MPa, 2-4kg (comm)'!AD8</f>
        <v>1.8960183661158077</v>
      </c>
      <c r="Y8" s="488">
        <f>'70MPa, 2-4kg (comm)'!AE8</f>
        <v>6.1080698313925197</v>
      </c>
      <c r="Z8" s="466"/>
      <c r="AA8" s="930"/>
      <c r="AB8" s="932"/>
      <c r="AC8" s="466"/>
      <c r="AD8" s="925"/>
      <c r="AE8" s="475">
        <f>$C8</f>
        <v>50</v>
      </c>
      <c r="AF8" s="489">
        <v>25</v>
      </c>
      <c r="AG8" s="482">
        <f>MIN(-40,AE8)</f>
        <v>-40</v>
      </c>
      <c r="AH8" s="490">
        <f>S8</f>
        <v>5.115089763152441</v>
      </c>
      <c r="AI8" s="466"/>
      <c r="AJ8" s="925"/>
      <c r="AK8" s="475">
        <f>$C8</f>
        <v>50</v>
      </c>
      <c r="AL8" s="491">
        <v>0.91175574057956865</v>
      </c>
      <c r="AM8" s="492">
        <v>0.90988019266596809</v>
      </c>
      <c r="AN8" s="492">
        <v>0.90747725008891855</v>
      </c>
      <c r="AO8" s="492">
        <v>0.90589428398355942</v>
      </c>
      <c r="AP8" s="492">
        <v>0.90635372423638327</v>
      </c>
      <c r="AQ8" s="493">
        <v>0.91079668613342135</v>
      </c>
      <c r="AR8" s="493">
        <v>0.92134234941207405</v>
      </c>
      <c r="AS8" s="493">
        <v>0.92905843862746162</v>
      </c>
      <c r="AT8" s="494" t="s">
        <v>381</v>
      </c>
      <c r="AU8" s="474"/>
      <c r="AV8" s="925"/>
      <c r="AW8" s="475">
        <f>$C8</f>
        <v>50</v>
      </c>
      <c r="AX8" s="491">
        <v>0.9359904526300904</v>
      </c>
      <c r="AY8" s="492">
        <v>0.93348000503954276</v>
      </c>
      <c r="AZ8" s="492">
        <v>0.92937380233889</v>
      </c>
      <c r="BA8" s="492">
        <v>0.92419842999570734</v>
      </c>
      <c r="BB8" s="492">
        <v>0.92081033460828476</v>
      </c>
      <c r="BC8" s="493">
        <v>0.91955208332666094</v>
      </c>
      <c r="BD8" s="493">
        <v>0.92375730042210213</v>
      </c>
      <c r="BE8" s="493">
        <v>0.93019834669120038</v>
      </c>
      <c r="BF8" s="494" t="s">
        <v>381</v>
      </c>
      <c r="BG8" s="466"/>
      <c r="BH8" s="925"/>
      <c r="BI8" s="475">
        <f>$C8</f>
        <v>50</v>
      </c>
      <c r="BJ8" s="495">
        <v>80.901394226561834</v>
      </c>
      <c r="BK8" s="496">
        <v>80.867699521010891</v>
      </c>
      <c r="BL8" s="496">
        <v>80.553596464075454</v>
      </c>
      <c r="BM8" s="496">
        <v>79.375415656622465</v>
      </c>
      <c r="BN8" s="496">
        <v>77.340462925725731</v>
      </c>
      <c r="BO8" s="497">
        <v>74.299207050434234</v>
      </c>
      <c r="BP8" s="497">
        <v>63.471012435998261</v>
      </c>
      <c r="BQ8" s="497">
        <v>53.342487614973479</v>
      </c>
      <c r="BR8" s="494" t="s">
        <v>381</v>
      </c>
      <c r="BT8" s="925"/>
      <c r="BU8" s="475">
        <f>$C8</f>
        <v>50</v>
      </c>
      <c r="BV8" s="495">
        <v>76.27837020442945</v>
      </c>
      <c r="BW8" s="496">
        <v>75.798930151104059</v>
      </c>
      <c r="BX8" s="496">
        <v>74.766356735314787</v>
      </c>
      <c r="BY8" s="496">
        <v>72.842500837875676</v>
      </c>
      <c r="BZ8" s="496">
        <v>70.628281497892928</v>
      </c>
      <c r="CA8" s="497">
        <v>68.047071495913485</v>
      </c>
      <c r="CB8" s="497">
        <v>60.617514498884738</v>
      </c>
      <c r="CC8" s="497">
        <v>53.098706712473103</v>
      </c>
      <c r="CD8" s="494" t="s">
        <v>381</v>
      </c>
      <c r="CE8" s="474"/>
      <c r="CF8" s="925"/>
      <c r="CG8" s="475">
        <f>$C8</f>
        <v>50</v>
      </c>
      <c r="CH8" s="491">
        <f t="shared" ref="CH8:CH20" si="0">MIN(AL8,AX8)</f>
        <v>0.91175574057956865</v>
      </c>
      <c r="CI8" s="492">
        <f t="shared" ref="CI8:CI20" si="1">MIN(AM8,AY8)</f>
        <v>0.90988019266596809</v>
      </c>
      <c r="CJ8" s="492">
        <f t="shared" ref="CJ8:CJ20" si="2">MIN(AN8,AZ8)</f>
        <v>0.90747725008891855</v>
      </c>
      <c r="CK8" s="492">
        <f t="shared" ref="CK8:CK20" si="3">MIN(AO8,BA8)</f>
        <v>0.90589428398355942</v>
      </c>
      <c r="CL8" s="492">
        <f t="shared" ref="CL8:CL20" si="4">MIN(AP8,BB8)</f>
        <v>0.90635372423638327</v>
      </c>
      <c r="CM8" s="493">
        <f t="shared" ref="CM8:CM20" si="5">MIN(AQ8,BC8)</f>
        <v>0.91079668613342135</v>
      </c>
      <c r="CN8" s="493">
        <f t="shared" ref="CN8:CN17" si="6">MIN(AR8,BD8)</f>
        <v>0.92134234941207405</v>
      </c>
      <c r="CO8" s="493">
        <f>MIN(AS8,BE8)</f>
        <v>0.92905843862746162</v>
      </c>
      <c r="CP8" s="494" t="s">
        <v>381</v>
      </c>
      <c r="CR8" s="925"/>
      <c r="CS8" s="475">
        <f>$C8</f>
        <v>50</v>
      </c>
      <c r="CT8" s="495">
        <f t="shared" ref="CT8:CT20" si="7">MAX(BJ8,BV8)</f>
        <v>80.901394226561834</v>
      </c>
      <c r="CU8" s="496">
        <f t="shared" ref="CU8:CU20" si="8">MAX(BK8,BW8)</f>
        <v>80.867699521010891</v>
      </c>
      <c r="CV8" s="496">
        <f t="shared" ref="CV8:CV20" si="9">MAX(BL8,BX8)</f>
        <v>80.553596464075454</v>
      </c>
      <c r="CW8" s="496">
        <f t="shared" ref="CW8:CW20" si="10">MAX(BM8,BY8)</f>
        <v>79.375415656622465</v>
      </c>
      <c r="CX8" s="496">
        <f t="shared" ref="CX8:CX20" si="11">MAX(BN8,BZ8)</f>
        <v>77.340462925725731</v>
      </c>
      <c r="CY8" s="497">
        <f t="shared" ref="CY8:CY20" si="12">MAX(BO8,CA8)</f>
        <v>74.299207050434234</v>
      </c>
      <c r="CZ8" s="497">
        <f t="shared" ref="CZ8:CZ17" si="13">MAX(BP8,CB8)</f>
        <v>63.471012435998261</v>
      </c>
      <c r="DA8" s="497">
        <f>MAX(BQ8,CC8)</f>
        <v>53.342487614973479</v>
      </c>
      <c r="DB8" s="494" t="s">
        <v>381</v>
      </c>
    </row>
    <row r="9" spans="2:106" ht="15" customHeight="1">
      <c r="B9" s="925"/>
      <c r="C9" s="475">
        <v>45</v>
      </c>
      <c r="D9" s="476">
        <f t="shared" ref="D9:D20" si="14">S9</f>
        <v>8.0804345177583361</v>
      </c>
      <c r="E9" s="477">
        <v>38.69544487427423</v>
      </c>
      <c r="F9" s="478">
        <v>38.606425898437315</v>
      </c>
      <c r="G9" s="479">
        <v>38.460387455474134</v>
      </c>
      <c r="H9" s="479">
        <v>38.253871069964518</v>
      </c>
      <c r="I9" s="479">
        <v>38.035397366168965</v>
      </c>
      <c r="J9" s="479">
        <v>37.937619492705977</v>
      </c>
      <c r="K9" s="479">
        <v>37.161473012319874</v>
      </c>
      <c r="L9" s="479">
        <v>36.373345086270348</v>
      </c>
      <c r="M9" s="480" t="s">
        <v>381</v>
      </c>
      <c r="N9" s="466"/>
      <c r="O9" s="925"/>
      <c r="P9" s="475">
        <f t="shared" ref="P9:P21" si="15">$C9</f>
        <v>45</v>
      </c>
      <c r="Q9" s="481">
        <v>45</v>
      </c>
      <c r="R9" s="482">
        <v>-33</v>
      </c>
      <c r="S9" s="483">
        <f t="shared" ref="S9:S15" si="16">IF(MIN(U9,T9)*(1-(2.5+7)/(87.5-2))&gt;$AA$7,$AA$7,MIN(U9,T9)*(1-(2.5+7)/(87.5-2)))</f>
        <v>8.0804345177583361</v>
      </c>
      <c r="T9" s="484">
        <f>'35MPa, 2.4-4.2kg (comm)'!T9</f>
        <v>9.0904888324781279</v>
      </c>
      <c r="U9" s="485">
        <f>'35MPa, 2.4-4.2kg (comm)'!U9</f>
        <v>12.350074599999999</v>
      </c>
      <c r="V9" s="483">
        <f t="shared" ref="V9:V20" si="17">(F9-2)/S9</f>
        <v>4.5302546314789796</v>
      </c>
      <c r="W9" s="486">
        <f t="shared" ref="W9:W20" si="18">(F9-2)/MIN(T9,U9)</f>
        <v>4.026893005759093</v>
      </c>
      <c r="X9" s="487">
        <f>'70MPa, 2-4kg (comm)'!AD9</f>
        <v>3.3916690446277209</v>
      </c>
      <c r="Y9" s="488">
        <f>'70MPa, 2-4kg (comm)'!AE9</f>
        <v>9.4670221352180555</v>
      </c>
      <c r="Z9" s="466"/>
      <c r="AA9" s="930"/>
      <c r="AB9" s="932"/>
      <c r="AC9" s="466"/>
      <c r="AD9" s="925"/>
      <c r="AE9" s="475">
        <f t="shared" ref="AE9:AE20" si="19">$C9</f>
        <v>45</v>
      </c>
      <c r="AF9" s="489">
        <v>25</v>
      </c>
      <c r="AG9" s="482">
        <f t="shared" ref="AG9:AG20" si="20">MIN(-40,AE9)</f>
        <v>-40</v>
      </c>
      <c r="AH9" s="490">
        <f>S9</f>
        <v>8.0804345177583361</v>
      </c>
      <c r="AI9" s="466"/>
      <c r="AJ9" s="925"/>
      <c r="AK9" s="475">
        <f t="shared" ref="AK9:AK21" si="21">$C9</f>
        <v>45</v>
      </c>
      <c r="AL9" s="491">
        <v>0.91271036873403266</v>
      </c>
      <c r="AM9" s="492">
        <v>0.91144914999197735</v>
      </c>
      <c r="AN9" s="492">
        <v>0.91025843563645559</v>
      </c>
      <c r="AO9" s="492">
        <v>0.9106042660519178</v>
      </c>
      <c r="AP9" s="492">
        <v>0.91272770670805947</v>
      </c>
      <c r="AQ9" s="493">
        <v>0.91943385863611859</v>
      </c>
      <c r="AR9" s="493">
        <v>0.93178050280929559</v>
      </c>
      <c r="AS9" s="493">
        <v>0.94093104809762607</v>
      </c>
      <c r="AT9" s="494" t="s">
        <v>381</v>
      </c>
      <c r="AU9" s="474"/>
      <c r="AV9" s="925"/>
      <c r="AW9" s="475">
        <f t="shared" ref="AW9:AW21" si="22">$C9</f>
        <v>45</v>
      </c>
      <c r="AX9" s="491">
        <v>0.91975229150798243</v>
      </c>
      <c r="AY9" s="492">
        <v>0.91813343884992138</v>
      </c>
      <c r="AZ9" s="492">
        <v>0.91610910724380279</v>
      </c>
      <c r="BA9" s="492">
        <v>0.9150714825748123</v>
      </c>
      <c r="BB9" s="492">
        <v>0.91632085846615041</v>
      </c>
      <c r="BC9" s="493">
        <v>0.92072286924795699</v>
      </c>
      <c r="BD9" s="493">
        <v>0.93371619415593932</v>
      </c>
      <c r="BE9" s="493">
        <v>0.94176862338034528</v>
      </c>
      <c r="BF9" s="494" t="s">
        <v>381</v>
      </c>
      <c r="BG9" s="466"/>
      <c r="BH9" s="925"/>
      <c r="BI9" s="475">
        <f t="shared" ref="BI9:BI21" si="23">$C9</f>
        <v>45</v>
      </c>
      <c r="BJ9" s="495">
        <v>80.791083379406089</v>
      </c>
      <c r="BK9" s="496">
        <v>80.578739425373641</v>
      </c>
      <c r="BL9" s="496">
        <v>79.813591129826094</v>
      </c>
      <c r="BM9" s="496">
        <v>77.804773254145033</v>
      </c>
      <c r="BN9" s="496">
        <v>74.881264511131263</v>
      </c>
      <c r="BO9" s="497">
        <v>71.012272482213476</v>
      </c>
      <c r="BP9" s="497">
        <v>58.865282713360727</v>
      </c>
      <c r="BQ9" s="497">
        <v>48.282963834802388</v>
      </c>
      <c r="BR9" s="494" t="s">
        <v>381</v>
      </c>
      <c r="BT9" s="925"/>
      <c r="BU9" s="475">
        <f t="shared" ref="BU9:BU21" si="24">$C9</f>
        <v>45</v>
      </c>
      <c r="BV9" s="495">
        <v>77.891120687442736</v>
      </c>
      <c r="BW9" s="496">
        <v>77.291445684586023</v>
      </c>
      <c r="BX9" s="496">
        <v>75.964795230920998</v>
      </c>
      <c r="BY9" s="496">
        <v>73.388764882289578</v>
      </c>
      <c r="BZ9" s="496">
        <v>70.332824023581821</v>
      </c>
      <c r="CA9" s="497">
        <v>66.756290685599723</v>
      </c>
      <c r="CB9" s="497">
        <v>56.805479148528256</v>
      </c>
      <c r="CC9" s="497">
        <v>48.156726131571276</v>
      </c>
      <c r="CD9" s="494" t="s">
        <v>381</v>
      </c>
      <c r="CE9" s="474"/>
      <c r="CF9" s="925"/>
      <c r="CG9" s="475">
        <f t="shared" ref="CG9:CG21" si="25">$C9</f>
        <v>45</v>
      </c>
      <c r="CH9" s="491">
        <f t="shared" si="0"/>
        <v>0.91271036873403266</v>
      </c>
      <c r="CI9" s="492">
        <f t="shared" si="1"/>
        <v>0.91144914999197735</v>
      </c>
      <c r="CJ9" s="492">
        <f t="shared" si="2"/>
        <v>0.91025843563645559</v>
      </c>
      <c r="CK9" s="492">
        <f t="shared" si="3"/>
        <v>0.9106042660519178</v>
      </c>
      <c r="CL9" s="492">
        <f t="shared" si="4"/>
        <v>0.91272770670805947</v>
      </c>
      <c r="CM9" s="493">
        <f t="shared" si="5"/>
        <v>0.91943385863611859</v>
      </c>
      <c r="CN9" s="493">
        <f t="shared" si="6"/>
        <v>0.93178050280929559</v>
      </c>
      <c r="CO9" s="493">
        <f>MIN(AS9,BE9)</f>
        <v>0.94093104809762607</v>
      </c>
      <c r="CP9" s="494" t="s">
        <v>381</v>
      </c>
      <c r="CR9" s="925"/>
      <c r="CS9" s="475">
        <f t="shared" ref="CS9:CS21" si="26">$C9</f>
        <v>45</v>
      </c>
      <c r="CT9" s="495">
        <f t="shared" si="7"/>
        <v>80.791083379406089</v>
      </c>
      <c r="CU9" s="496">
        <f t="shared" si="8"/>
        <v>80.578739425373641</v>
      </c>
      <c r="CV9" s="496">
        <f t="shared" si="9"/>
        <v>79.813591129826094</v>
      </c>
      <c r="CW9" s="496">
        <f t="shared" si="10"/>
        <v>77.804773254145033</v>
      </c>
      <c r="CX9" s="496">
        <f t="shared" si="11"/>
        <v>74.881264511131263</v>
      </c>
      <c r="CY9" s="497">
        <f t="shared" si="12"/>
        <v>71.012272482213476</v>
      </c>
      <c r="CZ9" s="497">
        <f t="shared" si="13"/>
        <v>58.865282713360727</v>
      </c>
      <c r="DA9" s="497">
        <f>MAX(BQ9,CC9)</f>
        <v>48.282963834802388</v>
      </c>
      <c r="DB9" s="494" t="s">
        <v>381</v>
      </c>
    </row>
    <row r="10" spans="2:106" ht="15" customHeight="1">
      <c r="B10" s="925"/>
      <c r="C10" s="475">
        <v>40</v>
      </c>
      <c r="D10" s="476">
        <f t="shared" si="14"/>
        <v>11.454842091453537</v>
      </c>
      <c r="E10" s="477">
        <v>38.797884212797612</v>
      </c>
      <c r="F10" s="478">
        <v>38.702828444043604</v>
      </c>
      <c r="G10" s="479">
        <v>38.54267349432093</v>
      </c>
      <c r="H10" s="479">
        <v>38.305477004241652</v>
      </c>
      <c r="I10" s="479">
        <v>38.051101139603006</v>
      </c>
      <c r="J10" s="479">
        <v>37.958139623220767</v>
      </c>
      <c r="K10" s="479">
        <v>37.121229302914941</v>
      </c>
      <c r="L10" s="479">
        <v>36.35350748485471</v>
      </c>
      <c r="M10" s="480" t="s">
        <v>381</v>
      </c>
      <c r="N10" s="466"/>
      <c r="O10" s="925"/>
      <c r="P10" s="475">
        <f t="shared" si="15"/>
        <v>40</v>
      </c>
      <c r="Q10" s="481">
        <v>40</v>
      </c>
      <c r="R10" s="482">
        <v>-33</v>
      </c>
      <c r="S10" s="483">
        <f t="shared" si="16"/>
        <v>11.454842091453537</v>
      </c>
      <c r="T10" s="484">
        <f>'35MPa, 2.4-4.2kg (comm)'!T10</f>
        <v>12.88669735288523</v>
      </c>
      <c r="U10" s="485">
        <f>'35MPa, 2.4-4.2kg (comm)'!U10</f>
        <v>16.302537999999998</v>
      </c>
      <c r="V10" s="483">
        <f t="shared" si="17"/>
        <v>3.2041322046183072</v>
      </c>
      <c r="W10" s="486">
        <f t="shared" si="18"/>
        <v>2.848117515216273</v>
      </c>
      <c r="X10" s="487">
        <f>'70MPa, 2-4kg (comm)'!AD10</f>
        <v>4.9761463725946617</v>
      </c>
      <c r="Y10" s="488">
        <f>'70MPa, 2-4kg (comm)'!AE10</f>
        <v>13.016025545254369</v>
      </c>
      <c r="Z10" s="466"/>
      <c r="AA10" s="930"/>
      <c r="AB10" s="932"/>
      <c r="AC10" s="466"/>
      <c r="AD10" s="925"/>
      <c r="AE10" s="475">
        <f t="shared" si="19"/>
        <v>40</v>
      </c>
      <c r="AF10" s="489">
        <v>25</v>
      </c>
      <c r="AG10" s="482">
        <f t="shared" si="20"/>
        <v>-40</v>
      </c>
      <c r="AH10" s="490">
        <f t="shared" ref="AH10:AH20" si="27">S10</f>
        <v>11.454842091453537</v>
      </c>
      <c r="AI10" s="466"/>
      <c r="AJ10" s="925"/>
      <c r="AK10" s="475">
        <f t="shared" si="21"/>
        <v>40</v>
      </c>
      <c r="AL10" s="491">
        <v>0.91583476024303334</v>
      </c>
      <c r="AM10" s="492">
        <v>0.91493539555877734</v>
      </c>
      <c r="AN10" s="492">
        <v>0.9145942484894769</v>
      </c>
      <c r="AO10" s="492">
        <v>0.91625701114687819</v>
      </c>
      <c r="AP10" s="492">
        <v>0.91963787310865519</v>
      </c>
      <c r="AQ10" s="493">
        <v>0.92816418387993482</v>
      </c>
      <c r="AR10" s="493">
        <v>0.94231218051090271</v>
      </c>
      <c r="AS10" s="493">
        <v>0.95321705746797314</v>
      </c>
      <c r="AT10" s="494" t="s">
        <v>381</v>
      </c>
      <c r="AU10" s="474"/>
      <c r="AV10" s="925"/>
      <c r="AW10" s="475">
        <f t="shared" si="22"/>
        <v>40</v>
      </c>
      <c r="AX10" s="491">
        <v>0.91391644555906293</v>
      </c>
      <c r="AY10" s="492">
        <v>0.91307965588327122</v>
      </c>
      <c r="AZ10" s="492">
        <v>0.91278988286987994</v>
      </c>
      <c r="BA10" s="492">
        <v>0.91484633467289511</v>
      </c>
      <c r="BB10" s="492">
        <v>0.91922212984170626</v>
      </c>
      <c r="BC10" s="493">
        <v>0.92714749629721971</v>
      </c>
      <c r="BD10" s="493">
        <v>0.94453725779046493</v>
      </c>
      <c r="BE10" s="493">
        <v>0.95389411467066099</v>
      </c>
      <c r="BF10" s="494" t="s">
        <v>381</v>
      </c>
      <c r="BG10" s="466"/>
      <c r="BH10" s="925"/>
      <c r="BI10" s="475">
        <f t="shared" si="23"/>
        <v>40</v>
      </c>
      <c r="BJ10" s="495">
        <v>80.258897179377698</v>
      </c>
      <c r="BK10" s="496">
        <v>79.819798251838449</v>
      </c>
      <c r="BL10" s="496">
        <v>78.556002180398934</v>
      </c>
      <c r="BM10" s="496">
        <v>75.688084525132467</v>
      </c>
      <c r="BN10" s="496">
        <v>71.929984751874159</v>
      </c>
      <c r="BO10" s="497">
        <v>67.351832785877491</v>
      </c>
      <c r="BP10" s="497">
        <v>54.125582051427891</v>
      </c>
      <c r="BQ10" s="497">
        <v>43.212975211700346</v>
      </c>
      <c r="BR10" s="494" t="s">
        <v>381</v>
      </c>
      <c r="BT10" s="925"/>
      <c r="BU10" s="475">
        <f t="shared" si="24"/>
        <v>40</v>
      </c>
      <c r="BV10" s="495">
        <v>78.257561710941317</v>
      </c>
      <c r="BW10" s="496">
        <v>77.471153003150476</v>
      </c>
      <c r="BX10" s="496">
        <v>75.721997281968441</v>
      </c>
      <c r="BY10" s="496">
        <v>72.374794180682429</v>
      </c>
      <c r="BZ10" s="496">
        <v>68.46828542016317</v>
      </c>
      <c r="CA10" s="497">
        <v>64.004190799320895</v>
      </c>
      <c r="CB10" s="497">
        <v>52.313565043869403</v>
      </c>
      <c r="CC10" s="497">
        <v>43.145742478926032</v>
      </c>
      <c r="CD10" s="494" t="s">
        <v>381</v>
      </c>
      <c r="CE10" s="474"/>
      <c r="CF10" s="925"/>
      <c r="CG10" s="475">
        <f t="shared" si="25"/>
        <v>40</v>
      </c>
      <c r="CH10" s="491">
        <f t="shared" si="0"/>
        <v>0.91391644555906293</v>
      </c>
      <c r="CI10" s="492">
        <f t="shared" si="1"/>
        <v>0.91307965588327122</v>
      </c>
      <c r="CJ10" s="492">
        <f t="shared" si="2"/>
        <v>0.91278988286987994</v>
      </c>
      <c r="CK10" s="492">
        <f t="shared" si="3"/>
        <v>0.91484633467289511</v>
      </c>
      <c r="CL10" s="492">
        <f t="shared" si="4"/>
        <v>0.91922212984170626</v>
      </c>
      <c r="CM10" s="493">
        <f t="shared" si="5"/>
        <v>0.92714749629721971</v>
      </c>
      <c r="CN10" s="493">
        <f t="shared" si="6"/>
        <v>0.94231218051090271</v>
      </c>
      <c r="CO10" s="493">
        <f>MIN(AS10,BE10)</f>
        <v>0.95321705746797314</v>
      </c>
      <c r="CP10" s="494" t="s">
        <v>381</v>
      </c>
      <c r="CR10" s="925"/>
      <c r="CS10" s="475">
        <f t="shared" si="26"/>
        <v>40</v>
      </c>
      <c r="CT10" s="495">
        <f t="shared" si="7"/>
        <v>80.258897179377698</v>
      </c>
      <c r="CU10" s="496">
        <f t="shared" si="8"/>
        <v>79.819798251838449</v>
      </c>
      <c r="CV10" s="496">
        <f t="shared" si="9"/>
        <v>78.556002180398934</v>
      </c>
      <c r="CW10" s="496">
        <f t="shared" si="10"/>
        <v>75.688084525132467</v>
      </c>
      <c r="CX10" s="496">
        <f t="shared" si="11"/>
        <v>71.929984751874159</v>
      </c>
      <c r="CY10" s="497">
        <f t="shared" si="12"/>
        <v>67.351832785877491</v>
      </c>
      <c r="CZ10" s="497">
        <f t="shared" si="13"/>
        <v>54.125582051427891</v>
      </c>
      <c r="DA10" s="497">
        <f>MAX(BQ10,CC10)</f>
        <v>43.212975211700346</v>
      </c>
      <c r="DB10" s="494" t="s">
        <v>381</v>
      </c>
    </row>
    <row r="11" spans="2:106" ht="15" customHeight="1">
      <c r="B11" s="925"/>
      <c r="C11" s="475">
        <v>35</v>
      </c>
      <c r="D11" s="476">
        <f t="shared" si="14"/>
        <v>12.425857524655171</v>
      </c>
      <c r="E11" s="477">
        <v>38.65054881309014</v>
      </c>
      <c r="F11" s="478">
        <v>38.555861342664869</v>
      </c>
      <c r="G11" s="479">
        <v>38.395688862055479</v>
      </c>
      <c r="H11" s="479">
        <v>38.162161405070904</v>
      </c>
      <c r="I11" s="479">
        <v>37.914422231758692</v>
      </c>
      <c r="J11" s="479">
        <v>37.844788042359056</v>
      </c>
      <c r="K11" s="479">
        <v>37.052919089011823</v>
      </c>
      <c r="L11" s="479">
        <v>36.33722973049472</v>
      </c>
      <c r="M11" s="480" t="s">
        <v>381</v>
      </c>
      <c r="N11" s="466"/>
      <c r="O11" s="925"/>
      <c r="P11" s="475">
        <f t="shared" si="15"/>
        <v>35</v>
      </c>
      <c r="Q11" s="481">
        <v>40</v>
      </c>
      <c r="R11" s="482">
        <v>-33</v>
      </c>
      <c r="S11" s="483">
        <f t="shared" si="16"/>
        <v>12.425857524655171</v>
      </c>
      <c r="T11" s="484">
        <f>'35MPa, 2.4-4.2kg (comm)'!T11</f>
        <v>13.979089715237068</v>
      </c>
      <c r="U11" s="485">
        <f>'35MPa, 2.4-4.2kg (comm)'!U11</f>
        <v>17.1736355</v>
      </c>
      <c r="V11" s="483">
        <f t="shared" si="17"/>
        <v>2.9419185975801962</v>
      </c>
      <c r="W11" s="486">
        <f t="shared" si="18"/>
        <v>2.6150387534046189</v>
      </c>
      <c r="X11" s="487">
        <f>'70MPa, 2-4kg (comm)'!AD11</f>
        <v>5.5257699260408941</v>
      </c>
      <c r="Y11" s="488">
        <f>'70MPa, 2-4kg (comm)'!AE11</f>
        <v>14.007748285918153</v>
      </c>
      <c r="Z11" s="466"/>
      <c r="AA11" s="930"/>
      <c r="AB11" s="932"/>
      <c r="AC11" s="466"/>
      <c r="AD11" s="925"/>
      <c r="AE11" s="475">
        <f t="shared" si="19"/>
        <v>35</v>
      </c>
      <c r="AF11" s="489">
        <f t="shared" ref="AF11:AF19" si="28">AE11-10</f>
        <v>25</v>
      </c>
      <c r="AG11" s="482">
        <f t="shared" si="20"/>
        <v>-40</v>
      </c>
      <c r="AH11" s="490">
        <f t="shared" si="27"/>
        <v>12.425857524655171</v>
      </c>
      <c r="AI11" s="466"/>
      <c r="AJ11" s="925"/>
      <c r="AK11" s="475">
        <f t="shared" si="21"/>
        <v>35</v>
      </c>
      <c r="AL11" s="491">
        <v>0.91376002188509742</v>
      </c>
      <c r="AM11" s="492">
        <v>0.91306380554543931</v>
      </c>
      <c r="AN11" s="492">
        <v>0.91287109244775744</v>
      </c>
      <c r="AO11" s="492">
        <v>0.91487037101377189</v>
      </c>
      <c r="AP11" s="492">
        <v>0.91849316004120252</v>
      </c>
      <c r="AQ11" s="493">
        <v>0.92750198923540461</v>
      </c>
      <c r="AR11" s="493">
        <v>0.94206275297981634</v>
      </c>
      <c r="AS11" s="493">
        <v>0.95322181580825127</v>
      </c>
      <c r="AT11" s="494" t="s">
        <v>381</v>
      </c>
      <c r="AU11" s="474"/>
      <c r="AV11" s="925"/>
      <c r="AW11" s="475">
        <f t="shared" si="22"/>
        <v>35</v>
      </c>
      <c r="AX11" s="491">
        <v>0.90882973348440266</v>
      </c>
      <c r="AY11" s="492">
        <v>0.90823086581671075</v>
      </c>
      <c r="AZ11" s="492">
        <v>0.90840711310961675</v>
      </c>
      <c r="BA11" s="492">
        <v>0.91131695701911131</v>
      </c>
      <c r="BB11" s="492">
        <v>0.91653309190497256</v>
      </c>
      <c r="BC11" s="493">
        <v>0.92540973641045288</v>
      </c>
      <c r="BD11" s="493">
        <v>0.94413226410829998</v>
      </c>
      <c r="BE11" s="493">
        <v>0.95386915089094249</v>
      </c>
      <c r="BF11" s="494" t="s">
        <v>381</v>
      </c>
      <c r="BG11" s="466"/>
      <c r="BH11" s="925"/>
      <c r="BI11" s="475">
        <f t="shared" si="23"/>
        <v>35</v>
      </c>
      <c r="BJ11" s="495">
        <v>79.885319983587223</v>
      </c>
      <c r="BK11" s="496">
        <v>79.381315286428233</v>
      </c>
      <c r="BL11" s="496">
        <v>78.03236034098525</v>
      </c>
      <c r="BM11" s="496">
        <v>75.047607820229345</v>
      </c>
      <c r="BN11" s="496">
        <v>71.222846287881964</v>
      </c>
      <c r="BO11" s="497">
        <v>66.643029927555247</v>
      </c>
      <c r="BP11" s="497">
        <v>53.643447760345587</v>
      </c>
      <c r="BQ11" s="497">
        <v>43.073918681304889</v>
      </c>
      <c r="BR11" s="494" t="s">
        <v>381</v>
      </c>
      <c r="BT11" s="925"/>
      <c r="BU11" s="475">
        <f t="shared" si="24"/>
        <v>35</v>
      </c>
      <c r="BV11" s="495">
        <v>78.227286922915482</v>
      </c>
      <c r="BW11" s="496">
        <v>77.40622999394455</v>
      </c>
      <c r="BX11" s="496">
        <v>75.606717639696555</v>
      </c>
      <c r="BY11" s="496">
        <v>72.170949801429202</v>
      </c>
      <c r="BZ11" s="496">
        <v>68.187210844424115</v>
      </c>
      <c r="CA11" s="497">
        <v>63.660038769551818</v>
      </c>
      <c r="CB11" s="497">
        <v>51.969812463043276</v>
      </c>
      <c r="CC11" s="497">
        <v>43.017295671931834</v>
      </c>
      <c r="CD11" s="494" t="s">
        <v>381</v>
      </c>
      <c r="CE11" s="474"/>
      <c r="CF11" s="925"/>
      <c r="CG11" s="475">
        <f t="shared" si="25"/>
        <v>35</v>
      </c>
      <c r="CH11" s="491">
        <f t="shared" si="0"/>
        <v>0.90882973348440266</v>
      </c>
      <c r="CI11" s="492">
        <f t="shared" si="1"/>
        <v>0.90823086581671075</v>
      </c>
      <c r="CJ11" s="492">
        <f t="shared" si="2"/>
        <v>0.90840711310961675</v>
      </c>
      <c r="CK11" s="492">
        <f t="shared" si="3"/>
        <v>0.91131695701911131</v>
      </c>
      <c r="CL11" s="492">
        <f t="shared" si="4"/>
        <v>0.91653309190497256</v>
      </c>
      <c r="CM11" s="493">
        <f t="shared" si="5"/>
        <v>0.92540973641045288</v>
      </c>
      <c r="CN11" s="493">
        <f t="shared" si="6"/>
        <v>0.94206275297981634</v>
      </c>
      <c r="CO11" s="493">
        <f>MIN(AS11,BE11)</f>
        <v>0.95322181580825127</v>
      </c>
      <c r="CP11" s="494" t="s">
        <v>381</v>
      </c>
      <c r="CR11" s="925"/>
      <c r="CS11" s="475">
        <f t="shared" si="26"/>
        <v>35</v>
      </c>
      <c r="CT11" s="495">
        <f t="shared" si="7"/>
        <v>79.885319983587223</v>
      </c>
      <c r="CU11" s="496">
        <f t="shared" si="8"/>
        <v>79.381315286428233</v>
      </c>
      <c r="CV11" s="496">
        <f t="shared" si="9"/>
        <v>78.03236034098525</v>
      </c>
      <c r="CW11" s="496">
        <f t="shared" si="10"/>
        <v>75.047607820229345</v>
      </c>
      <c r="CX11" s="496">
        <f t="shared" si="11"/>
        <v>71.222846287881964</v>
      </c>
      <c r="CY11" s="497">
        <f t="shared" si="12"/>
        <v>66.643029927555247</v>
      </c>
      <c r="CZ11" s="497">
        <f t="shared" si="13"/>
        <v>53.643447760345587</v>
      </c>
      <c r="DA11" s="497">
        <f>MAX(BQ11,CC11)</f>
        <v>43.073918681304889</v>
      </c>
      <c r="DB11" s="494" t="s">
        <v>381</v>
      </c>
    </row>
    <row r="12" spans="2:106" ht="15" customHeight="1">
      <c r="B12" s="925"/>
      <c r="C12" s="475">
        <v>30</v>
      </c>
      <c r="D12" s="476">
        <f t="shared" si="14"/>
        <v>15.348680427959291</v>
      </c>
      <c r="E12" s="477">
        <v>38.516418353987241</v>
      </c>
      <c r="F12" s="478">
        <v>38.394517301049753</v>
      </c>
      <c r="G12" s="479">
        <v>38.177771672735872</v>
      </c>
      <c r="H12" s="479">
        <v>37.846122392033664</v>
      </c>
      <c r="I12" s="479">
        <v>37.496343608575181</v>
      </c>
      <c r="J12" s="479">
        <v>37.370939668027766</v>
      </c>
      <c r="K12" s="479">
        <v>36.374770243257167</v>
      </c>
      <c r="L12" s="479">
        <v>35.654139423416595</v>
      </c>
      <c r="M12" s="480" t="s">
        <v>381</v>
      </c>
      <c r="N12" s="466"/>
      <c r="O12" s="925"/>
      <c r="P12" s="475">
        <f t="shared" si="15"/>
        <v>30</v>
      </c>
      <c r="Q12" s="498">
        <v>36.700000000000003</v>
      </c>
      <c r="R12" s="482">
        <v>-33</v>
      </c>
      <c r="S12" s="483">
        <f t="shared" si="16"/>
        <v>15.348680427959291</v>
      </c>
      <c r="T12" s="484">
        <f>'35MPa, 2.4-4.2kg (comm)'!T12</f>
        <v>17.267265481454203</v>
      </c>
      <c r="U12" s="485">
        <f>'35MPa, 2.4-4.2kg (comm)'!U12</f>
        <v>20.1778306</v>
      </c>
      <c r="V12" s="483">
        <f t="shared" si="17"/>
        <v>2.3711821659113563</v>
      </c>
      <c r="W12" s="486">
        <f t="shared" si="18"/>
        <v>2.1077174808100945</v>
      </c>
      <c r="X12" s="487">
        <f>'70MPa, 2-4kg (comm)'!AD12</f>
        <v>6.9659696403950377</v>
      </c>
      <c r="Y12" s="488">
        <f>'70MPa, 2-4kg (comm)'!AE12</f>
        <v>16.797995917006435</v>
      </c>
      <c r="Z12" s="466"/>
      <c r="AA12" s="930"/>
      <c r="AB12" s="932"/>
      <c r="AC12" s="466"/>
      <c r="AD12" s="925"/>
      <c r="AE12" s="475">
        <f t="shared" si="19"/>
        <v>30</v>
      </c>
      <c r="AF12" s="489">
        <f t="shared" si="28"/>
        <v>20</v>
      </c>
      <c r="AG12" s="482">
        <f t="shared" si="20"/>
        <v>-40</v>
      </c>
      <c r="AH12" s="490">
        <f t="shared" si="27"/>
        <v>15.348680427959291</v>
      </c>
      <c r="AI12" s="466"/>
      <c r="AJ12" s="925"/>
      <c r="AK12" s="475">
        <f t="shared" si="21"/>
        <v>30</v>
      </c>
      <c r="AL12" s="491">
        <v>0.91252506081036655</v>
      </c>
      <c r="AM12" s="492">
        <v>0.91159886915893296</v>
      </c>
      <c r="AN12" s="492">
        <v>0.91123182531064151</v>
      </c>
      <c r="AO12" s="492">
        <v>0.91277090185857479</v>
      </c>
      <c r="AP12" s="492">
        <v>0.91577644765762534</v>
      </c>
      <c r="AQ12" s="493">
        <v>0.92495830675959545</v>
      </c>
      <c r="AR12" s="493">
        <v>0.93811387112221145</v>
      </c>
      <c r="AS12" s="493">
        <v>0.95097390564815609</v>
      </c>
      <c r="AT12" s="494" t="s">
        <v>381</v>
      </c>
      <c r="AU12" s="474"/>
      <c r="AV12" s="925"/>
      <c r="AW12" s="475">
        <f t="shared" si="22"/>
        <v>30</v>
      </c>
      <c r="AX12" s="491">
        <v>0.90209726069266261</v>
      </c>
      <c r="AY12" s="492">
        <v>0.90174189148156692</v>
      </c>
      <c r="AZ12" s="492">
        <v>0.902420368498557</v>
      </c>
      <c r="BA12" s="492">
        <v>0.90620168918004351</v>
      </c>
      <c r="BB12" s="492">
        <v>0.91201581965742029</v>
      </c>
      <c r="BC12" s="493">
        <v>0.92194237546281999</v>
      </c>
      <c r="BD12" s="493">
        <v>0.94044370513555053</v>
      </c>
      <c r="BE12" s="493">
        <v>0.95116827189303366</v>
      </c>
      <c r="BF12" s="494" t="s">
        <v>381</v>
      </c>
      <c r="BG12" s="466"/>
      <c r="BH12" s="925"/>
      <c r="BI12" s="475">
        <f t="shared" si="23"/>
        <v>30</v>
      </c>
      <c r="BJ12" s="495">
        <v>79.270540505317769</v>
      </c>
      <c r="BK12" s="496">
        <v>78.576818131334434</v>
      </c>
      <c r="BL12" s="496">
        <v>76.825239116278283</v>
      </c>
      <c r="BM12" s="496">
        <v>73.16701568368822</v>
      </c>
      <c r="BN12" s="496">
        <v>68.717312517494477</v>
      </c>
      <c r="BO12" s="497">
        <v>63.60212548173692</v>
      </c>
      <c r="BP12" s="497">
        <v>49.438194380332469</v>
      </c>
      <c r="BQ12" s="497">
        <v>38.189937726478149</v>
      </c>
      <c r="BR12" s="494" t="s">
        <v>381</v>
      </c>
      <c r="BT12" s="925"/>
      <c r="BU12" s="475">
        <f t="shared" si="24"/>
        <v>30</v>
      </c>
      <c r="BV12" s="495">
        <v>78.214440500016835</v>
      </c>
      <c r="BW12" s="496">
        <v>77.227862039105986</v>
      </c>
      <c r="BX12" s="496">
        <v>75.060801261242645</v>
      </c>
      <c r="BY12" s="496">
        <v>70.980509204764587</v>
      </c>
      <c r="BZ12" s="496">
        <v>66.317927658651016</v>
      </c>
      <c r="CA12" s="497">
        <v>61.119507279624834</v>
      </c>
      <c r="CB12" s="497">
        <v>48.035786709229235</v>
      </c>
      <c r="CC12" s="497">
        <v>38.190751971504767</v>
      </c>
      <c r="CD12" s="494" t="s">
        <v>381</v>
      </c>
      <c r="CE12" s="474"/>
      <c r="CF12" s="925"/>
      <c r="CG12" s="475">
        <f t="shared" si="25"/>
        <v>30</v>
      </c>
      <c r="CH12" s="491">
        <f t="shared" si="0"/>
        <v>0.90209726069266261</v>
      </c>
      <c r="CI12" s="492">
        <f t="shared" si="1"/>
        <v>0.90174189148156692</v>
      </c>
      <c r="CJ12" s="492">
        <f t="shared" si="2"/>
        <v>0.902420368498557</v>
      </c>
      <c r="CK12" s="492">
        <f t="shared" si="3"/>
        <v>0.90620168918004351</v>
      </c>
      <c r="CL12" s="492">
        <f t="shared" si="4"/>
        <v>0.91201581965742029</v>
      </c>
      <c r="CM12" s="493">
        <f t="shared" si="5"/>
        <v>0.92194237546281999</v>
      </c>
      <c r="CN12" s="493">
        <f t="shared" si="6"/>
        <v>0.93811387112221145</v>
      </c>
      <c r="CO12" s="493">
        <f>MIN(AS12,BE12)</f>
        <v>0.95097390564815609</v>
      </c>
      <c r="CP12" s="494" t="s">
        <v>381</v>
      </c>
      <c r="CR12" s="925"/>
      <c r="CS12" s="475">
        <f t="shared" si="26"/>
        <v>30</v>
      </c>
      <c r="CT12" s="495">
        <f t="shared" si="7"/>
        <v>79.270540505317769</v>
      </c>
      <c r="CU12" s="496">
        <f t="shared" si="8"/>
        <v>78.576818131334434</v>
      </c>
      <c r="CV12" s="496">
        <f t="shared" si="9"/>
        <v>76.825239116278283</v>
      </c>
      <c r="CW12" s="496">
        <f t="shared" si="10"/>
        <v>73.16701568368822</v>
      </c>
      <c r="CX12" s="496">
        <f t="shared" si="11"/>
        <v>68.717312517494477</v>
      </c>
      <c r="CY12" s="497">
        <f t="shared" si="12"/>
        <v>63.60212548173692</v>
      </c>
      <c r="CZ12" s="497">
        <f t="shared" si="13"/>
        <v>49.438194380332469</v>
      </c>
      <c r="DA12" s="497">
        <f>MAX(BQ12,CC12)</f>
        <v>38.190751971504767</v>
      </c>
      <c r="DB12" s="494" t="s">
        <v>381</v>
      </c>
    </row>
    <row r="13" spans="2:106" ht="15" customHeight="1">
      <c r="B13" s="925"/>
      <c r="C13" s="475">
        <v>25</v>
      </c>
      <c r="D13" s="476">
        <f t="shared" si="14"/>
        <v>18.45976639032709</v>
      </c>
      <c r="E13" s="477">
        <v>38.394458071446635</v>
      </c>
      <c r="F13" s="478">
        <v>38.241541775731918</v>
      </c>
      <c r="G13" s="479">
        <v>37.962151202422802</v>
      </c>
      <c r="H13" s="479">
        <v>37.523953406729802</v>
      </c>
      <c r="I13" s="479">
        <v>37.067665811259907</v>
      </c>
      <c r="J13" s="479">
        <v>36.877288757132334</v>
      </c>
      <c r="K13" s="479">
        <v>35.676078602472941</v>
      </c>
      <c r="L13" s="499" t="s">
        <v>381</v>
      </c>
      <c r="M13" s="500" t="s">
        <v>381</v>
      </c>
      <c r="N13" s="466"/>
      <c r="O13" s="925"/>
      <c r="P13" s="475">
        <f t="shared" si="15"/>
        <v>25</v>
      </c>
      <c r="Q13" s="498">
        <v>33.299999999999997</v>
      </c>
      <c r="R13" s="482">
        <v>-33</v>
      </c>
      <c r="S13" s="483">
        <f t="shared" si="16"/>
        <v>18.45976639032709</v>
      </c>
      <c r="T13" s="484">
        <f>'35MPa, 2.4-4.2kg (comm)'!T13</f>
        <v>20.767237189117978</v>
      </c>
      <c r="U13" s="485">
        <f>'35MPa, 2.4-4.2kg (comm)'!U13</f>
        <v>23.275545900000001</v>
      </c>
      <c r="V13" s="483">
        <f t="shared" si="17"/>
        <v>1.963271961812175</v>
      </c>
      <c r="W13" s="486">
        <f t="shared" si="18"/>
        <v>1.7451306327219331</v>
      </c>
      <c r="X13" s="487">
        <f>'70MPa, 2-4kg (comm)'!AD13</f>
        <v>8.5091949136342837</v>
      </c>
      <c r="Y13" s="488">
        <f>'70MPa, 2-4kg (comm)'!AE13</f>
        <v>19.585451984330465</v>
      </c>
      <c r="Z13" s="466"/>
      <c r="AA13" s="930"/>
      <c r="AB13" s="932"/>
      <c r="AC13" s="466"/>
      <c r="AD13" s="925"/>
      <c r="AE13" s="475">
        <f t="shared" si="19"/>
        <v>25</v>
      </c>
      <c r="AF13" s="489">
        <f t="shared" si="28"/>
        <v>15</v>
      </c>
      <c r="AG13" s="482">
        <f t="shared" si="20"/>
        <v>-40</v>
      </c>
      <c r="AH13" s="490">
        <f t="shared" si="27"/>
        <v>18.45976639032709</v>
      </c>
      <c r="AI13" s="466"/>
      <c r="AJ13" s="925"/>
      <c r="AK13" s="475">
        <f t="shared" si="21"/>
        <v>25</v>
      </c>
      <c r="AL13" s="491">
        <v>0.91152918021237195</v>
      </c>
      <c r="AM13" s="492">
        <v>0.91046403897162609</v>
      </c>
      <c r="AN13" s="492">
        <v>0.90972336321290115</v>
      </c>
      <c r="AO13" s="492">
        <v>0.91067744038025411</v>
      </c>
      <c r="AP13" s="492">
        <v>0.91297899704719043</v>
      </c>
      <c r="AQ13" s="493">
        <v>0.92216818077708618</v>
      </c>
      <c r="AR13" s="493">
        <v>0.93401031419652614</v>
      </c>
      <c r="AS13" s="501" t="s">
        <v>381</v>
      </c>
      <c r="AT13" s="502" t="s">
        <v>381</v>
      </c>
      <c r="AU13" s="474"/>
      <c r="AV13" s="925"/>
      <c r="AW13" s="475">
        <f t="shared" si="22"/>
        <v>25</v>
      </c>
      <c r="AX13" s="491">
        <v>0.89583453699633719</v>
      </c>
      <c r="AY13" s="492">
        <v>0.89565507795610166</v>
      </c>
      <c r="AZ13" s="492">
        <v>0.89681771633789242</v>
      </c>
      <c r="BA13" s="492">
        <v>0.90123016510688736</v>
      </c>
      <c r="BB13" s="492">
        <v>0.90742801185654298</v>
      </c>
      <c r="BC13" s="493">
        <v>0.91829645925552639</v>
      </c>
      <c r="BD13" s="493">
        <v>0.93640662462919133</v>
      </c>
      <c r="BE13" s="499" t="s">
        <v>381</v>
      </c>
      <c r="BF13" s="502" t="s">
        <v>381</v>
      </c>
      <c r="BG13" s="466"/>
      <c r="BH13" s="925"/>
      <c r="BI13" s="475">
        <f t="shared" si="23"/>
        <v>25</v>
      </c>
      <c r="BJ13" s="495">
        <v>78.640768906214461</v>
      </c>
      <c r="BK13" s="496">
        <v>77.73842262916132</v>
      </c>
      <c r="BL13" s="496">
        <v>75.56305778460171</v>
      </c>
      <c r="BM13" s="496">
        <v>71.218584775557446</v>
      </c>
      <c r="BN13" s="496">
        <v>66.126892101164657</v>
      </c>
      <c r="BO13" s="497">
        <v>60.462319582251105</v>
      </c>
      <c r="BP13" s="497">
        <v>45.073929244391252</v>
      </c>
      <c r="BQ13" s="501" t="s">
        <v>381</v>
      </c>
      <c r="BR13" s="502" t="s">
        <v>381</v>
      </c>
      <c r="BT13" s="925"/>
      <c r="BU13" s="475">
        <f t="shared" si="24"/>
        <v>25</v>
      </c>
      <c r="BV13" s="495">
        <v>78.323379978212103</v>
      </c>
      <c r="BW13" s="496">
        <v>77.136647675014885</v>
      </c>
      <c r="BX13" s="496">
        <v>74.551015241348324</v>
      </c>
      <c r="BY13" s="496">
        <v>69.740814375934278</v>
      </c>
      <c r="BZ13" s="496">
        <v>64.332533477174707</v>
      </c>
      <c r="CA13" s="497">
        <v>58.430442738791385</v>
      </c>
      <c r="CB13" s="497">
        <v>43.953766818318179</v>
      </c>
      <c r="CC13" s="499" t="s">
        <v>381</v>
      </c>
      <c r="CD13" s="502" t="s">
        <v>381</v>
      </c>
      <c r="CE13" s="474"/>
      <c r="CF13" s="925"/>
      <c r="CG13" s="475">
        <f t="shared" si="25"/>
        <v>25</v>
      </c>
      <c r="CH13" s="491">
        <f t="shared" si="0"/>
        <v>0.89583453699633719</v>
      </c>
      <c r="CI13" s="492">
        <f t="shared" si="1"/>
        <v>0.89565507795610166</v>
      </c>
      <c r="CJ13" s="492">
        <f t="shared" si="2"/>
        <v>0.89681771633789242</v>
      </c>
      <c r="CK13" s="492">
        <f t="shared" si="3"/>
        <v>0.90123016510688736</v>
      </c>
      <c r="CL13" s="492">
        <f t="shared" si="4"/>
        <v>0.90742801185654298</v>
      </c>
      <c r="CM13" s="493">
        <f t="shared" si="5"/>
        <v>0.91829645925552639</v>
      </c>
      <c r="CN13" s="493">
        <f t="shared" si="6"/>
        <v>0.93401031419652614</v>
      </c>
      <c r="CO13" s="501" t="s">
        <v>381</v>
      </c>
      <c r="CP13" s="502" t="s">
        <v>381</v>
      </c>
      <c r="CR13" s="925"/>
      <c r="CS13" s="475">
        <f t="shared" si="26"/>
        <v>25</v>
      </c>
      <c r="CT13" s="495">
        <f t="shared" si="7"/>
        <v>78.640768906214461</v>
      </c>
      <c r="CU13" s="496">
        <f t="shared" si="8"/>
        <v>77.73842262916132</v>
      </c>
      <c r="CV13" s="496">
        <f t="shared" si="9"/>
        <v>75.56305778460171</v>
      </c>
      <c r="CW13" s="496">
        <f t="shared" si="10"/>
        <v>71.218584775557446</v>
      </c>
      <c r="CX13" s="496">
        <f t="shared" si="11"/>
        <v>66.126892101164657</v>
      </c>
      <c r="CY13" s="497">
        <f t="shared" si="12"/>
        <v>60.462319582251105</v>
      </c>
      <c r="CZ13" s="497">
        <f t="shared" si="13"/>
        <v>45.073929244391252</v>
      </c>
      <c r="DA13" s="501" t="s">
        <v>381</v>
      </c>
      <c r="DB13" s="502" t="s">
        <v>381</v>
      </c>
    </row>
    <row r="14" spans="2:106" ht="15" customHeight="1">
      <c r="B14" s="925"/>
      <c r="C14" s="503">
        <v>20</v>
      </c>
      <c r="D14" s="476">
        <f t="shared" si="14"/>
        <v>21.761090088540104</v>
      </c>
      <c r="E14" s="477">
        <v>38.248779073873933</v>
      </c>
      <c r="F14" s="478">
        <v>38.064531855137346</v>
      </c>
      <c r="G14" s="479">
        <v>37.723346887657861</v>
      </c>
      <c r="H14" s="479">
        <v>37.180038599300389</v>
      </c>
      <c r="I14" s="479">
        <v>36.620673841848514</v>
      </c>
      <c r="J14" s="479">
        <v>36.356085386560956</v>
      </c>
      <c r="K14" s="479">
        <v>34.961043758894519</v>
      </c>
      <c r="L14" s="499" t="s">
        <v>381</v>
      </c>
      <c r="M14" s="500" t="s">
        <v>381</v>
      </c>
      <c r="N14" s="466"/>
      <c r="O14" s="925"/>
      <c r="P14" s="503">
        <f t="shared" si="15"/>
        <v>20</v>
      </c>
      <c r="Q14" s="481">
        <v>30</v>
      </c>
      <c r="R14" s="482">
        <v>-33</v>
      </c>
      <c r="S14" s="483">
        <f t="shared" si="16"/>
        <v>21.761090088540104</v>
      </c>
      <c r="T14" s="484">
        <f>'35MPa, 2.4-4.2kg (comm)'!T14</f>
        <v>24.481226349607617</v>
      </c>
      <c r="U14" s="485">
        <f>'35MPa, 2.4-4.2kg (comm)'!U14</f>
        <v>26.4595661</v>
      </c>
      <c r="V14" s="483">
        <f t="shared" si="17"/>
        <v>1.6572943592623499</v>
      </c>
      <c r="W14" s="486">
        <f t="shared" si="18"/>
        <v>1.4731505415665334</v>
      </c>
      <c r="X14" s="487">
        <f>'70MPa, 2-4kg (comm)'!AD14</f>
        <v>10.129037924212163</v>
      </c>
      <c r="Y14" s="488">
        <f>'70MPa, 2-4kg (comm)'!AE14</f>
        <v>22.410621325159603</v>
      </c>
      <c r="Z14" s="466"/>
      <c r="AA14" s="930"/>
      <c r="AB14" s="932"/>
      <c r="AC14" s="466"/>
      <c r="AD14" s="925"/>
      <c r="AE14" s="503">
        <f t="shared" si="19"/>
        <v>20</v>
      </c>
      <c r="AF14" s="489">
        <f t="shared" si="28"/>
        <v>10</v>
      </c>
      <c r="AG14" s="482">
        <f t="shared" si="20"/>
        <v>-40</v>
      </c>
      <c r="AH14" s="490">
        <f t="shared" si="27"/>
        <v>21.761090088540104</v>
      </c>
      <c r="AI14" s="466"/>
      <c r="AJ14" s="925"/>
      <c r="AK14" s="503">
        <f t="shared" si="21"/>
        <v>20</v>
      </c>
      <c r="AL14" s="491">
        <v>0.9099523642681433</v>
      </c>
      <c r="AM14" s="492">
        <v>0.90880562338022741</v>
      </c>
      <c r="AN14" s="492">
        <v>0.90787362884627343</v>
      </c>
      <c r="AO14" s="492">
        <v>0.90823173388025613</v>
      </c>
      <c r="AP14" s="492">
        <v>0.90994319043305039</v>
      </c>
      <c r="AQ14" s="493">
        <v>0.9189801882273867</v>
      </c>
      <c r="AR14" s="493">
        <v>0.92990664477447615</v>
      </c>
      <c r="AS14" s="501" t="s">
        <v>381</v>
      </c>
      <c r="AT14" s="502" t="s">
        <v>381</v>
      </c>
      <c r="AU14" s="474"/>
      <c r="AV14" s="925"/>
      <c r="AW14" s="503">
        <f t="shared" si="22"/>
        <v>20</v>
      </c>
      <c r="AX14" s="491">
        <v>0.8908482553366992</v>
      </c>
      <c r="AY14" s="492">
        <v>0.89078037734902582</v>
      </c>
      <c r="AZ14" s="492">
        <v>0.89222248068884569</v>
      </c>
      <c r="BA14" s="492">
        <v>0.89705251543684283</v>
      </c>
      <c r="BB14" s="492">
        <v>0.90324286618838856</v>
      </c>
      <c r="BC14" s="493">
        <v>0.91492486474456425</v>
      </c>
      <c r="BD14" s="493">
        <v>0.93215341873945268</v>
      </c>
      <c r="BE14" s="499" t="s">
        <v>381</v>
      </c>
      <c r="BF14" s="502" t="s">
        <v>381</v>
      </c>
      <c r="BG14" s="466"/>
      <c r="BH14" s="925"/>
      <c r="BI14" s="503">
        <f t="shared" si="23"/>
        <v>20</v>
      </c>
      <c r="BJ14" s="495">
        <v>78.02509356151117</v>
      </c>
      <c r="BK14" s="496">
        <v>76.89863805189367</v>
      </c>
      <c r="BL14" s="496">
        <v>74.272311157683276</v>
      </c>
      <c r="BM14" s="496">
        <v>69.217197944121523</v>
      </c>
      <c r="BN14" s="496">
        <v>63.461770789688913</v>
      </c>
      <c r="BO14" s="497">
        <v>57.222449179502476</v>
      </c>
      <c r="BP14" s="497">
        <v>40.519860426486538</v>
      </c>
      <c r="BQ14" s="501" t="s">
        <v>381</v>
      </c>
      <c r="BR14" s="502" t="s">
        <v>381</v>
      </c>
      <c r="BT14" s="925"/>
      <c r="BU14" s="503">
        <f t="shared" si="24"/>
        <v>20</v>
      </c>
      <c r="BV14" s="495">
        <v>78.381999918326343</v>
      </c>
      <c r="BW14" s="496">
        <v>76.98345445305479</v>
      </c>
      <c r="BX14" s="496">
        <v>73.937224540560962</v>
      </c>
      <c r="BY14" s="496">
        <v>68.351989238892969</v>
      </c>
      <c r="BZ14" s="496">
        <v>62.174726925396172</v>
      </c>
      <c r="CA14" s="497">
        <v>55.578475285930537</v>
      </c>
      <c r="CB14" s="497">
        <v>39.716582153654585</v>
      </c>
      <c r="CC14" s="499" t="s">
        <v>381</v>
      </c>
      <c r="CD14" s="502" t="s">
        <v>381</v>
      </c>
      <c r="CE14" s="474"/>
      <c r="CF14" s="925"/>
      <c r="CG14" s="503">
        <f t="shared" si="25"/>
        <v>20</v>
      </c>
      <c r="CH14" s="491">
        <f t="shared" si="0"/>
        <v>0.8908482553366992</v>
      </c>
      <c r="CI14" s="492">
        <f t="shared" si="1"/>
        <v>0.89078037734902582</v>
      </c>
      <c r="CJ14" s="492">
        <f t="shared" si="2"/>
        <v>0.89222248068884569</v>
      </c>
      <c r="CK14" s="492">
        <f t="shared" si="3"/>
        <v>0.89705251543684283</v>
      </c>
      <c r="CL14" s="492">
        <f t="shared" si="4"/>
        <v>0.90324286618838856</v>
      </c>
      <c r="CM14" s="493">
        <f t="shared" si="5"/>
        <v>0.91492486474456425</v>
      </c>
      <c r="CN14" s="493">
        <f t="shared" si="6"/>
        <v>0.92990664477447615</v>
      </c>
      <c r="CO14" s="501" t="s">
        <v>381</v>
      </c>
      <c r="CP14" s="502" t="s">
        <v>381</v>
      </c>
      <c r="CR14" s="925"/>
      <c r="CS14" s="503">
        <f t="shared" si="26"/>
        <v>20</v>
      </c>
      <c r="CT14" s="495">
        <f t="shared" si="7"/>
        <v>78.381999918326343</v>
      </c>
      <c r="CU14" s="496">
        <f t="shared" si="8"/>
        <v>76.98345445305479</v>
      </c>
      <c r="CV14" s="496">
        <f t="shared" si="9"/>
        <v>74.272311157683276</v>
      </c>
      <c r="CW14" s="496">
        <f t="shared" si="10"/>
        <v>69.217197944121523</v>
      </c>
      <c r="CX14" s="496">
        <f t="shared" si="11"/>
        <v>63.461770789688913</v>
      </c>
      <c r="CY14" s="497">
        <f t="shared" si="12"/>
        <v>57.222449179502476</v>
      </c>
      <c r="CZ14" s="497">
        <f t="shared" si="13"/>
        <v>40.519860426486538</v>
      </c>
      <c r="DA14" s="501" t="s">
        <v>381</v>
      </c>
      <c r="DB14" s="502" t="s">
        <v>381</v>
      </c>
    </row>
    <row r="15" spans="2:106" ht="15" customHeight="1">
      <c r="B15" s="925"/>
      <c r="C15" s="475">
        <v>10</v>
      </c>
      <c r="D15" s="476">
        <f t="shared" si="14"/>
        <v>28.003626162893088</v>
      </c>
      <c r="E15" s="477">
        <v>37.127453660487348</v>
      </c>
      <c r="F15" s="478">
        <v>36.71071542721873</v>
      </c>
      <c r="G15" s="479">
        <v>37.152353918618715</v>
      </c>
      <c r="H15" s="479">
        <v>36.412937923727107</v>
      </c>
      <c r="I15" s="479">
        <v>35.660487997191602</v>
      </c>
      <c r="J15" s="479">
        <v>35.235827843539269</v>
      </c>
      <c r="K15" s="479">
        <v>33.497304202162162</v>
      </c>
      <c r="L15" s="499" t="s">
        <v>381</v>
      </c>
      <c r="M15" s="500" t="s">
        <v>381</v>
      </c>
      <c r="N15" s="466"/>
      <c r="O15" s="925"/>
      <c r="P15" s="475">
        <f t="shared" si="15"/>
        <v>10</v>
      </c>
      <c r="Q15" s="481">
        <f>P15+15</f>
        <v>25</v>
      </c>
      <c r="R15" s="482">
        <v>-33</v>
      </c>
      <c r="S15" s="483">
        <f t="shared" si="16"/>
        <v>28.003626162893088</v>
      </c>
      <c r="T15" s="484">
        <f>'35MPa, 2.4-4.2kg (comm)'!T15</f>
        <v>31.504079433254727</v>
      </c>
      <c r="U15" s="485">
        <f>'35MPa, 2.4-4.2kg (comm)'!U15</f>
        <v>32.078051600000002</v>
      </c>
      <c r="V15" s="483">
        <f t="shared" si="17"/>
        <v>1.2395078846329208</v>
      </c>
      <c r="W15" s="486">
        <f t="shared" si="18"/>
        <v>1.101784786340374</v>
      </c>
      <c r="X15" s="487">
        <f>'70MPa, 2-4kg (comm)'!AD15</f>
        <v>13.238922832840261</v>
      </c>
      <c r="Y15" s="488">
        <f>'70MPa, 2-4kg (comm)'!AE15</f>
        <v>27.308146475748924</v>
      </c>
      <c r="Z15" s="466"/>
      <c r="AA15" s="930"/>
      <c r="AB15" s="932"/>
      <c r="AC15" s="466"/>
      <c r="AD15" s="925"/>
      <c r="AE15" s="475">
        <f t="shared" si="19"/>
        <v>10</v>
      </c>
      <c r="AF15" s="489">
        <f t="shared" si="28"/>
        <v>0</v>
      </c>
      <c r="AG15" s="482">
        <f t="shared" si="20"/>
        <v>-40</v>
      </c>
      <c r="AH15" s="490">
        <f t="shared" si="27"/>
        <v>28.003626162893088</v>
      </c>
      <c r="AI15" s="466"/>
      <c r="AJ15" s="925"/>
      <c r="AK15" s="475">
        <f t="shared" si="21"/>
        <v>10</v>
      </c>
      <c r="AL15" s="491">
        <v>0.89060405111760854</v>
      </c>
      <c r="AM15" s="492">
        <v>0.88580695996036218</v>
      </c>
      <c r="AN15" s="492">
        <v>0.90147538741168054</v>
      </c>
      <c r="AO15" s="492">
        <v>0.9005544650381746</v>
      </c>
      <c r="AP15" s="492">
        <v>0.90075394609825898</v>
      </c>
      <c r="AQ15" s="493">
        <v>0.90876291851937219</v>
      </c>
      <c r="AR15" s="493">
        <v>0.91755739131423208</v>
      </c>
      <c r="AS15" s="501" t="s">
        <v>381</v>
      </c>
      <c r="AT15" s="502" t="s">
        <v>381</v>
      </c>
      <c r="AU15" s="474"/>
      <c r="AV15" s="925"/>
      <c r="AW15" s="475">
        <f t="shared" si="22"/>
        <v>10</v>
      </c>
      <c r="AX15" s="491">
        <v>0.88201565873379484</v>
      </c>
      <c r="AY15" s="492">
        <v>0.880951976974372</v>
      </c>
      <c r="AZ15" s="492">
        <v>0.88219601258709979</v>
      </c>
      <c r="BA15" s="492">
        <v>0.88669264136072923</v>
      </c>
      <c r="BB15" s="492">
        <v>0.89155305160067511</v>
      </c>
      <c r="BC15" s="493">
        <v>0.90447313408997032</v>
      </c>
      <c r="BD15" s="493">
        <v>0.91896977273678726</v>
      </c>
      <c r="BE15" s="499" t="s">
        <v>381</v>
      </c>
      <c r="BF15" s="502" t="s">
        <v>381</v>
      </c>
      <c r="BG15" s="466"/>
      <c r="BH15" s="925"/>
      <c r="BI15" s="475">
        <f t="shared" si="23"/>
        <v>10</v>
      </c>
      <c r="BJ15" s="495">
        <v>76.71439876377066</v>
      </c>
      <c r="BK15" s="496">
        <v>75.112700944109946</v>
      </c>
      <c r="BL15" s="496">
        <v>72.018659478687624</v>
      </c>
      <c r="BM15" s="496">
        <v>65.715450861046349</v>
      </c>
      <c r="BN15" s="496">
        <v>58.812851482606696</v>
      </c>
      <c r="BO15" s="497">
        <v>51.580857028526069</v>
      </c>
      <c r="BP15" s="497">
        <v>32.580596113501329</v>
      </c>
      <c r="BQ15" s="501" t="s">
        <v>381</v>
      </c>
      <c r="BR15" s="502" t="s">
        <v>381</v>
      </c>
      <c r="BT15" s="925"/>
      <c r="BU15" s="475">
        <f t="shared" si="24"/>
        <v>10</v>
      </c>
      <c r="BV15" s="495">
        <v>78.330263782327975</v>
      </c>
      <c r="BW15" s="496">
        <v>76.531142778152073</v>
      </c>
      <c r="BX15" s="496">
        <v>72.696591237609709</v>
      </c>
      <c r="BY15" s="496">
        <v>65.795625539931606</v>
      </c>
      <c r="BZ15" s="496">
        <v>58.288154545542028</v>
      </c>
      <c r="CA15" s="497">
        <v>50.578027521615788</v>
      </c>
      <c r="CB15" s="497">
        <v>32.324413534381044</v>
      </c>
      <c r="CC15" s="499" t="s">
        <v>381</v>
      </c>
      <c r="CD15" s="502" t="s">
        <v>381</v>
      </c>
      <c r="CE15" s="474"/>
      <c r="CF15" s="925"/>
      <c r="CG15" s="475">
        <f t="shared" si="25"/>
        <v>10</v>
      </c>
      <c r="CH15" s="491">
        <f t="shared" si="0"/>
        <v>0.88201565873379484</v>
      </c>
      <c r="CI15" s="492">
        <f t="shared" si="1"/>
        <v>0.880951976974372</v>
      </c>
      <c r="CJ15" s="492">
        <f t="shared" si="2"/>
        <v>0.88219601258709979</v>
      </c>
      <c r="CK15" s="492">
        <f t="shared" si="3"/>
        <v>0.88669264136072923</v>
      </c>
      <c r="CL15" s="492">
        <f t="shared" si="4"/>
        <v>0.89155305160067511</v>
      </c>
      <c r="CM15" s="493">
        <f t="shared" si="5"/>
        <v>0.90447313408997032</v>
      </c>
      <c r="CN15" s="493">
        <f t="shared" si="6"/>
        <v>0.91755739131423208</v>
      </c>
      <c r="CO15" s="501" t="s">
        <v>381</v>
      </c>
      <c r="CP15" s="502" t="s">
        <v>381</v>
      </c>
      <c r="CR15" s="925"/>
      <c r="CS15" s="475">
        <f t="shared" si="26"/>
        <v>10</v>
      </c>
      <c r="CT15" s="495">
        <f t="shared" si="7"/>
        <v>78.330263782327975</v>
      </c>
      <c r="CU15" s="496">
        <f t="shared" si="8"/>
        <v>76.531142778152073</v>
      </c>
      <c r="CV15" s="496">
        <f t="shared" si="9"/>
        <v>72.696591237609709</v>
      </c>
      <c r="CW15" s="496">
        <f t="shared" si="10"/>
        <v>65.795625539931606</v>
      </c>
      <c r="CX15" s="496">
        <f t="shared" si="11"/>
        <v>58.812851482606696</v>
      </c>
      <c r="CY15" s="497">
        <f t="shared" si="12"/>
        <v>51.580857028526069</v>
      </c>
      <c r="CZ15" s="497">
        <f t="shared" si="13"/>
        <v>32.580596113501329</v>
      </c>
      <c r="DA15" s="501" t="s">
        <v>381</v>
      </c>
      <c r="DB15" s="502" t="s">
        <v>381</v>
      </c>
    </row>
    <row r="16" spans="2:106" ht="15" customHeight="1">
      <c r="B16" s="925"/>
      <c r="C16" s="475">
        <v>0</v>
      </c>
      <c r="D16" s="476">
        <f t="shared" si="14"/>
        <v>28.5</v>
      </c>
      <c r="E16" s="477">
        <v>36.658135246996189</v>
      </c>
      <c r="F16" s="478">
        <v>36.122580443712884</v>
      </c>
      <c r="G16" s="479">
        <v>36.39657707028497</v>
      </c>
      <c r="H16" s="479">
        <v>35.427052499237476</v>
      </c>
      <c r="I16" s="479">
        <v>34.519211399057625</v>
      </c>
      <c r="J16" s="479">
        <v>33.989837011821791</v>
      </c>
      <c r="K16" s="479">
        <v>32.01651751087384</v>
      </c>
      <c r="L16" s="499" t="s">
        <v>381</v>
      </c>
      <c r="M16" s="500" t="s">
        <v>381</v>
      </c>
      <c r="N16" s="466"/>
      <c r="O16" s="925"/>
      <c r="P16" s="475">
        <f t="shared" si="15"/>
        <v>0</v>
      </c>
      <c r="Q16" s="481">
        <f>P16+15</f>
        <v>15</v>
      </c>
      <c r="R16" s="482">
        <v>-33</v>
      </c>
      <c r="S16" s="483">
        <f>IF(MIN(U16,T16)*(1-(2.5+7)/(87.5-2))&gt;$AA$7,$AA$7,MIN(U16,T16)*(1-(2.5+7)/(87.5-2)))</f>
        <v>28.5</v>
      </c>
      <c r="T16" s="504">
        <f>'35MPa, 2.4-4.2kg (comm)'!T16</f>
        <v>35.381</v>
      </c>
      <c r="U16" s="505">
        <f>'35MPa, 2.4-4.2kg (comm)'!U16</f>
        <v>33.875999999999998</v>
      </c>
      <c r="V16" s="483">
        <f t="shared" si="17"/>
        <v>1.1972835243408029</v>
      </c>
      <c r="W16" s="486">
        <f t="shared" si="18"/>
        <v>1.0072789126140302</v>
      </c>
      <c r="X16" s="487">
        <f>'70MPa, 2-4kg (comm)'!AD16</f>
        <v>16.341086186232669</v>
      </c>
      <c r="Y16" s="488">
        <f>'70MPa, 2-4kg (comm)'!AE16</f>
        <v>31.04049123370535</v>
      </c>
      <c r="Z16" s="466"/>
      <c r="AA16" s="930"/>
      <c r="AB16" s="932"/>
      <c r="AC16" s="466"/>
      <c r="AD16" s="925"/>
      <c r="AE16" s="475">
        <f t="shared" si="19"/>
        <v>0</v>
      </c>
      <c r="AF16" s="489">
        <f t="shared" si="28"/>
        <v>-10</v>
      </c>
      <c r="AG16" s="482">
        <f t="shared" si="20"/>
        <v>-40</v>
      </c>
      <c r="AH16" s="490">
        <f t="shared" si="27"/>
        <v>28.5</v>
      </c>
      <c r="AI16" s="466"/>
      <c r="AJ16" s="925"/>
      <c r="AK16" s="475">
        <f t="shared" si="21"/>
        <v>0</v>
      </c>
      <c r="AL16" s="491">
        <v>0.89083761829298169</v>
      </c>
      <c r="AM16" s="492">
        <v>0.88433043679669765</v>
      </c>
      <c r="AN16" s="492">
        <v>0.89837326578282672</v>
      </c>
      <c r="AO16" s="492">
        <v>0.89430681465676132</v>
      </c>
      <c r="AP16" s="492">
        <v>0.89432387273639469</v>
      </c>
      <c r="AQ16" s="493">
        <v>0.90336831654283656</v>
      </c>
      <c r="AR16" s="493">
        <v>0.91666639077400602</v>
      </c>
      <c r="AS16" s="501" t="s">
        <v>381</v>
      </c>
      <c r="AT16" s="502" t="s">
        <v>381</v>
      </c>
      <c r="AU16" s="474"/>
      <c r="AV16" s="925"/>
      <c r="AW16" s="475">
        <f t="shared" si="22"/>
        <v>0</v>
      </c>
      <c r="AX16" s="491">
        <v>0.88586422606156523</v>
      </c>
      <c r="AY16" s="492">
        <v>0.88354036720211737</v>
      </c>
      <c r="AZ16" s="492">
        <v>0.88190644576238975</v>
      </c>
      <c r="BA16" s="492">
        <v>0.8849384884970416</v>
      </c>
      <c r="BB16" s="492">
        <v>0.88907303237903845</v>
      </c>
      <c r="BC16" s="493">
        <v>0.90395698527312596</v>
      </c>
      <c r="BD16" s="493">
        <v>0.91816864305251489</v>
      </c>
      <c r="BE16" s="499" t="s">
        <v>381</v>
      </c>
      <c r="BF16" s="502" t="s">
        <v>381</v>
      </c>
      <c r="BG16" s="466"/>
      <c r="BH16" s="925"/>
      <c r="BI16" s="475">
        <f t="shared" si="23"/>
        <v>0</v>
      </c>
      <c r="BJ16" s="495">
        <v>72.164026253017639</v>
      </c>
      <c r="BK16" s="496">
        <v>70.070799525780728</v>
      </c>
      <c r="BL16" s="496">
        <v>66.072555998059386</v>
      </c>
      <c r="BM16" s="496">
        <v>58.121697956413612</v>
      </c>
      <c r="BN16" s="496">
        <v>49.662767668204054</v>
      </c>
      <c r="BO16" s="497">
        <v>41.013905266981297</v>
      </c>
      <c r="BP16" s="497">
        <v>19.408919340715201</v>
      </c>
      <c r="BQ16" s="501" t="s">
        <v>381</v>
      </c>
      <c r="BR16" s="502" t="s">
        <v>381</v>
      </c>
      <c r="BT16" s="925"/>
      <c r="BU16" s="475">
        <f t="shared" si="24"/>
        <v>0</v>
      </c>
      <c r="BV16" s="495">
        <v>78.271749914886698</v>
      </c>
      <c r="BW16" s="496">
        <v>75.769441041266703</v>
      </c>
      <c r="BX16" s="496">
        <v>70.451757996529437</v>
      </c>
      <c r="BY16" s="496">
        <v>61.138673492658988</v>
      </c>
      <c r="BZ16" s="496">
        <v>51.325995931429048</v>
      </c>
      <c r="CA16" s="497">
        <v>41.690865967130733</v>
      </c>
      <c r="CB16" s="497">
        <v>19.528957829908205</v>
      </c>
      <c r="CC16" s="499" t="s">
        <v>381</v>
      </c>
      <c r="CD16" s="502" t="s">
        <v>381</v>
      </c>
      <c r="CE16" s="474"/>
      <c r="CF16" s="925"/>
      <c r="CG16" s="475">
        <f t="shared" si="25"/>
        <v>0</v>
      </c>
      <c r="CH16" s="491">
        <f t="shared" si="0"/>
        <v>0.88586422606156523</v>
      </c>
      <c r="CI16" s="492">
        <f t="shared" si="1"/>
        <v>0.88354036720211737</v>
      </c>
      <c r="CJ16" s="492">
        <f t="shared" si="2"/>
        <v>0.88190644576238975</v>
      </c>
      <c r="CK16" s="492">
        <f t="shared" si="3"/>
        <v>0.8849384884970416</v>
      </c>
      <c r="CL16" s="492">
        <f t="shared" si="4"/>
        <v>0.88907303237903845</v>
      </c>
      <c r="CM16" s="493">
        <f t="shared" si="5"/>
        <v>0.90336831654283656</v>
      </c>
      <c r="CN16" s="493">
        <f t="shared" si="6"/>
        <v>0.91666639077400602</v>
      </c>
      <c r="CO16" s="501" t="s">
        <v>381</v>
      </c>
      <c r="CP16" s="502" t="s">
        <v>381</v>
      </c>
      <c r="CR16" s="925"/>
      <c r="CS16" s="475">
        <f t="shared" si="26"/>
        <v>0</v>
      </c>
      <c r="CT16" s="495">
        <f t="shared" si="7"/>
        <v>78.271749914886698</v>
      </c>
      <c r="CU16" s="496">
        <f t="shared" si="8"/>
        <v>75.769441041266703</v>
      </c>
      <c r="CV16" s="496">
        <f t="shared" si="9"/>
        <v>70.451757996529437</v>
      </c>
      <c r="CW16" s="496">
        <f t="shared" si="10"/>
        <v>61.138673492658988</v>
      </c>
      <c r="CX16" s="496">
        <f t="shared" si="11"/>
        <v>51.325995931429048</v>
      </c>
      <c r="CY16" s="497">
        <f t="shared" si="12"/>
        <v>41.690865967130733</v>
      </c>
      <c r="CZ16" s="497">
        <f t="shared" si="13"/>
        <v>19.528957829908205</v>
      </c>
      <c r="DA16" s="501" t="s">
        <v>381</v>
      </c>
      <c r="DB16" s="502" t="s">
        <v>381</v>
      </c>
    </row>
    <row r="17" spans="2:106" ht="15" customHeight="1">
      <c r="B17" s="925"/>
      <c r="C17" s="475">
        <v>-10</v>
      </c>
      <c r="D17" s="476">
        <f t="shared" si="14"/>
        <v>28.5</v>
      </c>
      <c r="E17" s="477">
        <v>36.32600178762975</v>
      </c>
      <c r="F17" s="478">
        <v>36.765896309335012</v>
      </c>
      <c r="G17" s="479">
        <v>36.010393122162768</v>
      </c>
      <c r="H17" s="479">
        <v>34.660324468314634</v>
      </c>
      <c r="I17" s="479">
        <v>33.33329907047942</v>
      </c>
      <c r="J17" s="479">
        <v>32.694803746127462</v>
      </c>
      <c r="K17" s="479">
        <v>30.578692860004097</v>
      </c>
      <c r="L17" s="499" t="s">
        <v>381</v>
      </c>
      <c r="M17" s="500" t="s">
        <v>381</v>
      </c>
      <c r="N17" s="466"/>
      <c r="O17" s="925"/>
      <c r="P17" s="475">
        <f t="shared" si="15"/>
        <v>-10</v>
      </c>
      <c r="Q17" s="481">
        <v>15</v>
      </c>
      <c r="R17" s="482">
        <v>-33</v>
      </c>
      <c r="S17" s="483">
        <f>IF(MIN(U17,T17)*(1-(2.5+7)/(87.5-2))&gt;$AA$7,$AA$7,MIN(U17,T17)*(1-(2.5+7)/(87.5-2)))</f>
        <v>28.5</v>
      </c>
      <c r="T17" s="484">
        <f>'35MPa, 2.4-4.2kg (comm)'!T17</f>
        <v>38.712000000000003</v>
      </c>
      <c r="U17" s="485">
        <f>'35MPa, 2.4-4.2kg (comm)'!U17</f>
        <v>35.97</v>
      </c>
      <c r="V17" s="483">
        <f t="shared" si="17"/>
        <v>1.2198560108538601</v>
      </c>
      <c r="W17" s="486">
        <f t="shared" si="18"/>
        <v>0.96652477924200764</v>
      </c>
      <c r="X17" s="487">
        <f>'70MPa, 2-4kg (comm)'!AD17</f>
        <v>18.171690467517678</v>
      </c>
      <c r="Y17" s="488">
        <f>'70MPa, 2-4kg (comm)'!AE17</f>
        <v>33.169154763791759</v>
      </c>
      <c r="Z17" s="466"/>
      <c r="AA17" s="930"/>
      <c r="AB17" s="932"/>
      <c r="AC17" s="466"/>
      <c r="AD17" s="925"/>
      <c r="AE17" s="475">
        <f t="shared" si="19"/>
        <v>-10</v>
      </c>
      <c r="AF17" s="489">
        <f t="shared" si="28"/>
        <v>-20</v>
      </c>
      <c r="AG17" s="482">
        <f t="shared" si="20"/>
        <v>-40</v>
      </c>
      <c r="AH17" s="490">
        <f t="shared" si="27"/>
        <v>28.5</v>
      </c>
      <c r="AI17" s="466"/>
      <c r="AJ17" s="925"/>
      <c r="AK17" s="475">
        <f t="shared" si="21"/>
        <v>-10</v>
      </c>
      <c r="AL17" s="491">
        <v>0.88845291082353173</v>
      </c>
      <c r="AM17" s="492">
        <v>0.90118678967962174</v>
      </c>
      <c r="AN17" s="492">
        <v>0.89583460115105218</v>
      </c>
      <c r="AO17" s="492">
        <v>0.88608885344411858</v>
      </c>
      <c r="AP17" s="492">
        <v>0.87722246744903931</v>
      </c>
      <c r="AQ17" s="493">
        <v>0.88182468546568371</v>
      </c>
      <c r="AR17" s="493">
        <v>0.89185592524242097</v>
      </c>
      <c r="AS17" s="501" t="s">
        <v>381</v>
      </c>
      <c r="AT17" s="502" t="s">
        <v>381</v>
      </c>
      <c r="AU17" s="474"/>
      <c r="AV17" s="925"/>
      <c r="AW17" s="475">
        <f t="shared" si="22"/>
        <v>-10</v>
      </c>
      <c r="AX17" s="491">
        <v>0.88245486731517553</v>
      </c>
      <c r="AY17" s="492">
        <v>0.88017880097755885</v>
      </c>
      <c r="AZ17" s="492">
        <v>0.87721538163321933</v>
      </c>
      <c r="BA17" s="492">
        <v>0.87233141811185677</v>
      </c>
      <c r="BB17" s="492">
        <v>0.87621427137264873</v>
      </c>
      <c r="BC17" s="493">
        <v>0.88177520601489912</v>
      </c>
      <c r="BD17" s="493">
        <v>0.8920732356594725</v>
      </c>
      <c r="BE17" s="499" t="s">
        <v>381</v>
      </c>
      <c r="BF17" s="502" t="s">
        <v>381</v>
      </c>
      <c r="BG17" s="466"/>
      <c r="BH17" s="925"/>
      <c r="BI17" s="475">
        <f t="shared" si="23"/>
        <v>-10</v>
      </c>
      <c r="BJ17" s="495">
        <v>70.286790973065052</v>
      </c>
      <c r="BK17" s="496">
        <v>68.538544406660989</v>
      </c>
      <c r="BL17" s="496">
        <v>64.02089273906364</v>
      </c>
      <c r="BM17" s="496">
        <v>55.792953992334759</v>
      </c>
      <c r="BN17" s="496">
        <v>46.909311747067278</v>
      </c>
      <c r="BO17" s="497">
        <v>37.976553405455249</v>
      </c>
      <c r="BP17" s="497">
        <v>16.240583177174937</v>
      </c>
      <c r="BQ17" s="501" t="s">
        <v>381</v>
      </c>
      <c r="BR17" s="502" t="s">
        <v>381</v>
      </c>
      <c r="BT17" s="925"/>
      <c r="BU17" s="475">
        <f t="shared" si="24"/>
        <v>-10</v>
      </c>
      <c r="BV17" s="495">
        <v>78.127876154824349</v>
      </c>
      <c r="BW17" s="496">
        <v>75.505217662561208</v>
      </c>
      <c r="BX17" s="496">
        <v>69.941310496924643</v>
      </c>
      <c r="BY17" s="496">
        <v>60.009271925754078</v>
      </c>
      <c r="BZ17" s="496">
        <v>49.850496363697815</v>
      </c>
      <c r="CA17" s="497">
        <v>39.367774984446349</v>
      </c>
      <c r="CB17" s="497">
        <v>16.263109175076405</v>
      </c>
      <c r="CC17" s="499" t="s">
        <v>381</v>
      </c>
      <c r="CD17" s="502" t="s">
        <v>381</v>
      </c>
      <c r="CE17" s="474"/>
      <c r="CF17" s="925"/>
      <c r="CG17" s="475">
        <f t="shared" si="25"/>
        <v>-10</v>
      </c>
      <c r="CH17" s="491">
        <f t="shared" si="0"/>
        <v>0.88245486731517553</v>
      </c>
      <c r="CI17" s="492">
        <f t="shared" si="1"/>
        <v>0.88017880097755885</v>
      </c>
      <c r="CJ17" s="492">
        <f t="shared" si="2"/>
        <v>0.87721538163321933</v>
      </c>
      <c r="CK17" s="492">
        <f t="shared" si="3"/>
        <v>0.87233141811185677</v>
      </c>
      <c r="CL17" s="492">
        <f t="shared" si="4"/>
        <v>0.87621427137264873</v>
      </c>
      <c r="CM17" s="493">
        <f t="shared" si="5"/>
        <v>0.88177520601489912</v>
      </c>
      <c r="CN17" s="493">
        <f t="shared" si="6"/>
        <v>0.89185592524242097</v>
      </c>
      <c r="CO17" s="501" t="s">
        <v>381</v>
      </c>
      <c r="CP17" s="502" t="s">
        <v>381</v>
      </c>
      <c r="CR17" s="925"/>
      <c r="CS17" s="475">
        <f t="shared" si="26"/>
        <v>-10</v>
      </c>
      <c r="CT17" s="495">
        <f t="shared" si="7"/>
        <v>78.127876154824349</v>
      </c>
      <c r="CU17" s="496">
        <f t="shared" si="8"/>
        <v>75.505217662561208</v>
      </c>
      <c r="CV17" s="496">
        <f t="shared" si="9"/>
        <v>69.941310496924643</v>
      </c>
      <c r="CW17" s="496">
        <f t="shared" si="10"/>
        <v>60.009271925754078</v>
      </c>
      <c r="CX17" s="496">
        <f t="shared" si="11"/>
        <v>49.850496363697815</v>
      </c>
      <c r="CY17" s="497">
        <f t="shared" si="12"/>
        <v>39.367774984446349</v>
      </c>
      <c r="CZ17" s="497">
        <f t="shared" si="13"/>
        <v>16.263109175076405</v>
      </c>
      <c r="DA17" s="501" t="s">
        <v>381</v>
      </c>
      <c r="DB17" s="502" t="s">
        <v>381</v>
      </c>
    </row>
    <row r="18" spans="2:106" ht="15" customHeight="1">
      <c r="B18" s="925"/>
      <c r="C18" s="475">
        <v>-20</v>
      </c>
      <c r="D18" s="476">
        <f t="shared" si="14"/>
        <v>28.5</v>
      </c>
      <c r="E18" s="477">
        <v>35.998536225821113</v>
      </c>
      <c r="F18" s="478">
        <v>36.465353351002996</v>
      </c>
      <c r="G18" s="479">
        <v>35.714051640840481</v>
      </c>
      <c r="H18" s="479">
        <v>34.355356829892528</v>
      </c>
      <c r="I18" s="479">
        <v>32.780762282748057</v>
      </c>
      <c r="J18" s="479">
        <v>31.568778647684706</v>
      </c>
      <c r="K18" s="499" t="s">
        <v>381</v>
      </c>
      <c r="L18" s="499" t="s">
        <v>381</v>
      </c>
      <c r="M18" s="500" t="s">
        <v>381</v>
      </c>
      <c r="N18" s="466"/>
      <c r="O18" s="925"/>
      <c r="P18" s="475">
        <f t="shared" si="15"/>
        <v>-20</v>
      </c>
      <c r="Q18" s="481">
        <v>15</v>
      </c>
      <c r="R18" s="482">
        <v>-33</v>
      </c>
      <c r="S18" s="483">
        <f>IF(MIN(U18,T18)*(1-(2.5+7)/(87.5-2))&gt;$AA$7,$AA$7,MIN(U18,T18)*(1-(2.5+7)/(87.5-2)))</f>
        <v>28.5</v>
      </c>
      <c r="T18" s="484">
        <f>'35MPa, 2.4-4.2kg (comm)'!T18</f>
        <v>42.326999999999998</v>
      </c>
      <c r="U18" s="485">
        <f>'35MPa, 2.4-4.2kg (comm)'!U18</f>
        <v>38.183</v>
      </c>
      <c r="V18" s="483">
        <f t="shared" si="17"/>
        <v>1.209310643894842</v>
      </c>
      <c r="W18" s="486">
        <f t="shared" si="18"/>
        <v>0.90263607760005748</v>
      </c>
      <c r="X18" s="487">
        <f>'70MPa, 2-4kg (comm)'!AD18</f>
        <v>20.10626237536205</v>
      </c>
      <c r="Y18" s="488">
        <f>'70MPa, 2-4kg (comm)'!AE18</f>
        <v>35.389041010572136</v>
      </c>
      <c r="Z18" s="466"/>
      <c r="AA18" s="930"/>
      <c r="AB18" s="932"/>
      <c r="AC18" s="466"/>
      <c r="AD18" s="925"/>
      <c r="AE18" s="475">
        <f t="shared" si="19"/>
        <v>-20</v>
      </c>
      <c r="AF18" s="489">
        <f t="shared" si="28"/>
        <v>-30</v>
      </c>
      <c r="AG18" s="482">
        <f t="shared" si="20"/>
        <v>-40</v>
      </c>
      <c r="AH18" s="490">
        <f t="shared" si="27"/>
        <v>28.5</v>
      </c>
      <c r="AI18" s="466"/>
      <c r="AJ18" s="925"/>
      <c r="AK18" s="475">
        <f t="shared" si="21"/>
        <v>-20</v>
      </c>
      <c r="AL18" s="491">
        <v>0.88601375633984625</v>
      </c>
      <c r="AM18" s="492">
        <v>0.8995067116048493</v>
      </c>
      <c r="AN18" s="492">
        <v>0.8944497983194688</v>
      </c>
      <c r="AO18" s="492">
        <v>0.88480566626575774</v>
      </c>
      <c r="AP18" s="492">
        <v>0.87162507145052959</v>
      </c>
      <c r="AQ18" s="493">
        <v>0.86642565335312505</v>
      </c>
      <c r="AR18" s="501" t="s">
        <v>381</v>
      </c>
      <c r="AS18" s="501" t="s">
        <v>381</v>
      </c>
      <c r="AT18" s="502" t="s">
        <v>381</v>
      </c>
      <c r="AU18" s="474"/>
      <c r="AV18" s="925"/>
      <c r="AW18" s="475">
        <f t="shared" si="22"/>
        <v>-20</v>
      </c>
      <c r="AX18" s="491">
        <v>0.87928104136559604</v>
      </c>
      <c r="AY18" s="492">
        <v>0.87728184946704912</v>
      </c>
      <c r="AZ18" s="492">
        <v>0.87456480821833793</v>
      </c>
      <c r="BA18" s="492">
        <v>0.86941253970605281</v>
      </c>
      <c r="BB18" s="492">
        <v>0.86837671994019883</v>
      </c>
      <c r="BC18" s="493">
        <v>0.86199137153527849</v>
      </c>
      <c r="BD18" s="499" t="s">
        <v>381</v>
      </c>
      <c r="BE18" s="499" t="s">
        <v>381</v>
      </c>
      <c r="BF18" s="502" t="s">
        <v>381</v>
      </c>
      <c r="BG18" s="466"/>
      <c r="BH18" s="925"/>
      <c r="BI18" s="475">
        <f t="shared" si="23"/>
        <v>-20</v>
      </c>
      <c r="BJ18" s="495">
        <v>68.397397199124129</v>
      </c>
      <c r="BK18" s="496">
        <v>66.607311597464118</v>
      </c>
      <c r="BL18" s="496">
        <v>61.988610069125869</v>
      </c>
      <c r="BM18" s="496">
        <v>53.671191062648802</v>
      </c>
      <c r="BN18" s="496">
        <v>44.604227622097511</v>
      </c>
      <c r="BO18" s="497">
        <v>35.234893858030652</v>
      </c>
      <c r="BP18" s="501" t="s">
        <v>381</v>
      </c>
      <c r="BQ18" s="501" t="s">
        <v>381</v>
      </c>
      <c r="BR18" s="502" t="s">
        <v>381</v>
      </c>
      <c r="BT18" s="925"/>
      <c r="BU18" s="475">
        <f t="shared" si="24"/>
        <v>-20</v>
      </c>
      <c r="BV18" s="495">
        <v>77.898349484346568</v>
      </c>
      <c r="BW18" s="496">
        <v>75.178131445705873</v>
      </c>
      <c r="BX18" s="496">
        <v>69.431493731436149</v>
      </c>
      <c r="BY18" s="496">
        <v>59.22171077128111</v>
      </c>
      <c r="BZ18" s="496">
        <v>48.611295692257883</v>
      </c>
      <c r="CA18" s="497">
        <v>37.144051537376882</v>
      </c>
      <c r="CB18" s="499" t="s">
        <v>381</v>
      </c>
      <c r="CC18" s="499" t="s">
        <v>381</v>
      </c>
      <c r="CD18" s="502" t="s">
        <v>381</v>
      </c>
      <c r="CE18" s="474"/>
      <c r="CF18" s="925"/>
      <c r="CG18" s="475">
        <f t="shared" si="25"/>
        <v>-20</v>
      </c>
      <c r="CH18" s="491">
        <f t="shared" si="0"/>
        <v>0.87928104136559604</v>
      </c>
      <c r="CI18" s="492">
        <f t="shared" si="1"/>
        <v>0.87728184946704912</v>
      </c>
      <c r="CJ18" s="492">
        <f t="shared" si="2"/>
        <v>0.87456480821833793</v>
      </c>
      <c r="CK18" s="492">
        <f t="shared" si="3"/>
        <v>0.86941253970605281</v>
      </c>
      <c r="CL18" s="492">
        <f t="shared" si="4"/>
        <v>0.86837671994019883</v>
      </c>
      <c r="CM18" s="493">
        <f t="shared" si="5"/>
        <v>0.86199137153527849</v>
      </c>
      <c r="CN18" s="501" t="s">
        <v>381</v>
      </c>
      <c r="CO18" s="501" t="s">
        <v>381</v>
      </c>
      <c r="CP18" s="502" t="s">
        <v>381</v>
      </c>
      <c r="CR18" s="925"/>
      <c r="CS18" s="475">
        <f t="shared" si="26"/>
        <v>-20</v>
      </c>
      <c r="CT18" s="495">
        <f t="shared" si="7"/>
        <v>77.898349484346568</v>
      </c>
      <c r="CU18" s="496">
        <f t="shared" si="8"/>
        <v>75.178131445705873</v>
      </c>
      <c r="CV18" s="496">
        <f t="shared" si="9"/>
        <v>69.431493731436149</v>
      </c>
      <c r="CW18" s="496">
        <f t="shared" si="10"/>
        <v>59.22171077128111</v>
      </c>
      <c r="CX18" s="496">
        <f t="shared" si="11"/>
        <v>48.611295692257883</v>
      </c>
      <c r="CY18" s="497">
        <f t="shared" si="12"/>
        <v>37.144051537376882</v>
      </c>
      <c r="CZ18" s="501" t="s">
        <v>381</v>
      </c>
      <c r="DA18" s="501" t="s">
        <v>381</v>
      </c>
      <c r="DB18" s="502" t="s">
        <v>381</v>
      </c>
    </row>
    <row r="19" spans="2:106" ht="15" customHeight="1">
      <c r="B19" s="925"/>
      <c r="C19" s="475">
        <v>-30</v>
      </c>
      <c r="D19" s="476">
        <f t="shared" si="14"/>
        <v>28.5</v>
      </c>
      <c r="E19" s="477">
        <v>35.532040031323895</v>
      </c>
      <c r="F19" s="478">
        <v>36.077490498079449</v>
      </c>
      <c r="G19" s="479">
        <v>35.353082951705595</v>
      </c>
      <c r="H19" s="479">
        <v>34.012980139448757</v>
      </c>
      <c r="I19" s="479">
        <v>32.463624688724721</v>
      </c>
      <c r="J19" s="479">
        <v>31.244071073231328</v>
      </c>
      <c r="K19" s="499" t="s">
        <v>381</v>
      </c>
      <c r="L19" s="499" t="s">
        <v>381</v>
      </c>
      <c r="M19" s="500" t="s">
        <v>381</v>
      </c>
      <c r="N19" s="466"/>
      <c r="O19" s="925"/>
      <c r="P19" s="475">
        <f t="shared" si="15"/>
        <v>-30</v>
      </c>
      <c r="Q19" s="481">
        <v>15</v>
      </c>
      <c r="R19" s="482">
        <v>-33</v>
      </c>
      <c r="S19" s="483">
        <f>IF(MIN(U19,T19)*(1-(2.5+7)/(87.5-2))&gt;$AA$7,$AA$7,MIN(U19,T19)*(1-(2.5+7)/(87.5-2)))</f>
        <v>28.5</v>
      </c>
      <c r="T19" s="484">
        <f>'35MPa, 2.4-4.2kg (comm)'!T19</f>
        <v>45.936999999999998</v>
      </c>
      <c r="U19" s="485">
        <f>'35MPa, 2.4-4.2kg (comm)'!U19</f>
        <v>40.423000000000002</v>
      </c>
      <c r="V19" s="483">
        <f t="shared" si="17"/>
        <v>1.1957014209852439</v>
      </c>
      <c r="W19" s="486">
        <f t="shared" si="18"/>
        <v>0.84302230161243463</v>
      </c>
      <c r="X19" s="487">
        <f>'70MPa, 2-4kg (comm)'!AD19</f>
        <v>22.031521338555418</v>
      </c>
      <c r="Y19" s="488">
        <f>'70MPa, 2-4kg (comm)'!AE19</f>
        <v>37.540081372053564</v>
      </c>
      <c r="Z19" s="466"/>
      <c r="AA19" s="930"/>
      <c r="AB19" s="932"/>
      <c r="AC19" s="466"/>
      <c r="AD19" s="925"/>
      <c r="AE19" s="475">
        <f t="shared" si="19"/>
        <v>-30</v>
      </c>
      <c r="AF19" s="489">
        <f t="shared" si="28"/>
        <v>-40</v>
      </c>
      <c r="AG19" s="482">
        <f t="shared" si="20"/>
        <v>-40</v>
      </c>
      <c r="AH19" s="490">
        <f t="shared" si="27"/>
        <v>28.5</v>
      </c>
      <c r="AI19" s="466"/>
      <c r="AJ19" s="925"/>
      <c r="AK19" s="475">
        <f t="shared" si="21"/>
        <v>-30</v>
      </c>
      <c r="AL19" s="491">
        <v>0.88085448823497514</v>
      </c>
      <c r="AM19" s="492">
        <v>0.89614317669137511</v>
      </c>
      <c r="AN19" s="492">
        <v>0.89180416749926028</v>
      </c>
      <c r="AO19" s="492">
        <v>0.88272977073962666</v>
      </c>
      <c r="AP19" s="492">
        <v>0.86999006496437115</v>
      </c>
      <c r="AQ19" s="493">
        <v>0.86445565933204027</v>
      </c>
      <c r="AR19" s="501" t="s">
        <v>381</v>
      </c>
      <c r="AS19" s="501" t="s">
        <v>381</v>
      </c>
      <c r="AT19" s="502" t="s">
        <v>381</v>
      </c>
      <c r="AU19" s="474"/>
      <c r="AV19" s="925"/>
      <c r="AW19" s="475">
        <f t="shared" si="22"/>
        <v>-30</v>
      </c>
      <c r="AX19" s="491">
        <v>0.87318816268237198</v>
      </c>
      <c r="AY19" s="492">
        <v>0.87213076527195921</v>
      </c>
      <c r="AZ19" s="492">
        <v>0.86992318621459819</v>
      </c>
      <c r="BA19" s="492">
        <v>0.86505805204500552</v>
      </c>
      <c r="BB19" s="492">
        <v>0.86452638268121751</v>
      </c>
      <c r="BC19" s="493">
        <v>0.8573070161545393</v>
      </c>
      <c r="BD19" s="499" t="s">
        <v>381</v>
      </c>
      <c r="BE19" s="499" t="s">
        <v>381</v>
      </c>
      <c r="BF19" s="502" t="s">
        <v>381</v>
      </c>
      <c r="BG19" s="466"/>
      <c r="BH19" s="925"/>
      <c r="BI19" s="475">
        <f t="shared" si="23"/>
        <v>-30</v>
      </c>
      <c r="BJ19" s="495">
        <v>66.447159367304593</v>
      </c>
      <c r="BK19" s="496">
        <v>64.636008014605764</v>
      </c>
      <c r="BL19" s="496">
        <v>59.918422458750598</v>
      </c>
      <c r="BM19" s="496">
        <v>51.51288624710989</v>
      </c>
      <c r="BN19" s="496">
        <v>42.458875458998186</v>
      </c>
      <c r="BO19" s="497">
        <v>33.238909930085953</v>
      </c>
      <c r="BP19" s="501" t="s">
        <v>381</v>
      </c>
      <c r="BQ19" s="501" t="s">
        <v>381</v>
      </c>
      <c r="BR19" s="502" t="s">
        <v>381</v>
      </c>
      <c r="BT19" s="925"/>
      <c r="BU19" s="475">
        <f t="shared" si="24"/>
        <v>-30</v>
      </c>
      <c r="BV19" s="495">
        <v>77.654418200493765</v>
      </c>
      <c r="BW19" s="496">
        <v>74.86762189142361</v>
      </c>
      <c r="BX19" s="496">
        <v>68.982036755776889</v>
      </c>
      <c r="BY19" s="496">
        <v>58.561499856733654</v>
      </c>
      <c r="BZ19" s="496">
        <v>47.814760789352398</v>
      </c>
      <c r="CA19" s="497">
        <v>36.190231433677091</v>
      </c>
      <c r="CB19" s="499" t="s">
        <v>381</v>
      </c>
      <c r="CC19" s="499" t="s">
        <v>381</v>
      </c>
      <c r="CD19" s="502" t="s">
        <v>381</v>
      </c>
      <c r="CE19" s="474"/>
      <c r="CF19" s="925"/>
      <c r="CG19" s="475">
        <f t="shared" si="25"/>
        <v>-30</v>
      </c>
      <c r="CH19" s="491">
        <f t="shared" si="0"/>
        <v>0.87318816268237198</v>
      </c>
      <c r="CI19" s="492">
        <f t="shared" si="1"/>
        <v>0.87213076527195921</v>
      </c>
      <c r="CJ19" s="492">
        <f t="shared" si="2"/>
        <v>0.86992318621459819</v>
      </c>
      <c r="CK19" s="492">
        <f t="shared" si="3"/>
        <v>0.86505805204500552</v>
      </c>
      <c r="CL19" s="492">
        <f t="shared" si="4"/>
        <v>0.86452638268121751</v>
      </c>
      <c r="CM19" s="493">
        <f t="shared" si="5"/>
        <v>0.8573070161545393</v>
      </c>
      <c r="CN19" s="501" t="s">
        <v>381</v>
      </c>
      <c r="CO19" s="501" t="s">
        <v>381</v>
      </c>
      <c r="CP19" s="502" t="s">
        <v>381</v>
      </c>
      <c r="CR19" s="925"/>
      <c r="CS19" s="475">
        <f t="shared" si="26"/>
        <v>-30</v>
      </c>
      <c r="CT19" s="495">
        <f t="shared" si="7"/>
        <v>77.654418200493765</v>
      </c>
      <c r="CU19" s="496">
        <f t="shared" si="8"/>
        <v>74.86762189142361</v>
      </c>
      <c r="CV19" s="496">
        <f t="shared" si="9"/>
        <v>68.982036755776889</v>
      </c>
      <c r="CW19" s="496">
        <f t="shared" si="10"/>
        <v>58.561499856733654</v>
      </c>
      <c r="CX19" s="496">
        <f t="shared" si="11"/>
        <v>47.814760789352398</v>
      </c>
      <c r="CY19" s="497">
        <f t="shared" si="12"/>
        <v>36.190231433677091</v>
      </c>
      <c r="CZ19" s="501" t="s">
        <v>381</v>
      </c>
      <c r="DA19" s="501" t="s">
        <v>381</v>
      </c>
      <c r="DB19" s="502" t="s">
        <v>381</v>
      </c>
    </row>
    <row r="20" spans="2:106" ht="15" customHeight="1">
      <c r="B20" s="925"/>
      <c r="C20" s="475">
        <v>-40</v>
      </c>
      <c r="D20" s="476">
        <f t="shared" si="14"/>
        <v>28.5</v>
      </c>
      <c r="E20" s="477">
        <v>35.311761170389786</v>
      </c>
      <c r="F20" s="478">
        <v>35.85583368707568</v>
      </c>
      <c r="G20" s="479">
        <v>35.127341820885306</v>
      </c>
      <c r="H20" s="479">
        <v>33.789119292441548</v>
      </c>
      <c r="I20" s="479">
        <v>32.256757394453629</v>
      </c>
      <c r="J20" s="479">
        <v>31.061957784507534</v>
      </c>
      <c r="K20" s="499" t="s">
        <v>381</v>
      </c>
      <c r="L20" s="499" t="s">
        <v>381</v>
      </c>
      <c r="M20" s="500" t="s">
        <v>381</v>
      </c>
      <c r="N20" s="466"/>
      <c r="O20" s="925"/>
      <c r="P20" s="475">
        <f t="shared" si="15"/>
        <v>-40</v>
      </c>
      <c r="Q20" s="481">
        <v>15</v>
      </c>
      <c r="R20" s="482">
        <v>-33</v>
      </c>
      <c r="S20" s="483">
        <f>IF(MIN(U20,T20)*(1-(2.5+7)/(87.5-2))&gt;$AA$7,$AA$7,MIN(U20,T20)*(1-(2.5+7)/(87.5-2)))</f>
        <v>28.5</v>
      </c>
      <c r="T20" s="484">
        <f>'35MPa, 2.4-4.2kg (comm)'!T20</f>
        <v>49.356000000000002</v>
      </c>
      <c r="U20" s="485">
        <f>'35MPa, 2.4-4.2kg (comm)'!U20</f>
        <v>40.478000000000002</v>
      </c>
      <c r="V20" s="483">
        <f t="shared" si="17"/>
        <v>1.1879239890201994</v>
      </c>
      <c r="W20" s="486">
        <f t="shared" si="18"/>
        <v>0.83640085199554526</v>
      </c>
      <c r="X20" s="487">
        <f>'70MPa, 2-4kg (comm)'!AD20</f>
        <v>23.838682483739202</v>
      </c>
      <c r="Y20" s="488">
        <f>'70MPa, 2-4kg (comm)'!AE20</f>
        <v>39.496517809813156</v>
      </c>
      <c r="Z20" s="466"/>
      <c r="AA20" s="930"/>
      <c r="AB20" s="932"/>
      <c r="AC20" s="466"/>
      <c r="AD20" s="925"/>
      <c r="AE20" s="475">
        <f t="shared" si="19"/>
        <v>-40</v>
      </c>
      <c r="AF20" s="489">
        <v>-40</v>
      </c>
      <c r="AG20" s="482">
        <f t="shared" si="20"/>
        <v>-40</v>
      </c>
      <c r="AH20" s="490">
        <f t="shared" si="27"/>
        <v>28.5</v>
      </c>
      <c r="AI20" s="466"/>
      <c r="AJ20" s="925"/>
      <c r="AK20" s="475">
        <f t="shared" si="21"/>
        <v>-40</v>
      </c>
      <c r="AL20" s="491">
        <v>0.88002095661747171</v>
      </c>
      <c r="AM20" s="492">
        <v>0.89541855153163952</v>
      </c>
      <c r="AN20" s="492">
        <v>0.8911234227652427</v>
      </c>
      <c r="AO20" s="492">
        <v>0.88207415190638583</v>
      </c>
      <c r="AP20" s="492">
        <v>0.86951014017818062</v>
      </c>
      <c r="AQ20" s="493">
        <v>0.86402730651418502</v>
      </c>
      <c r="AR20" s="501" t="s">
        <v>381</v>
      </c>
      <c r="AS20" s="501" t="s">
        <v>381</v>
      </c>
      <c r="AT20" s="502" t="s">
        <v>381</v>
      </c>
      <c r="AU20" s="474"/>
      <c r="AV20" s="925"/>
      <c r="AW20" s="475">
        <f t="shared" si="22"/>
        <v>-40</v>
      </c>
      <c r="AX20" s="491">
        <v>0.87173193394480564</v>
      </c>
      <c r="AY20" s="492">
        <v>0.87063326650059325</v>
      </c>
      <c r="AZ20" s="492">
        <v>0.86835675064055418</v>
      </c>
      <c r="BA20" s="492">
        <v>0.86331410918153351</v>
      </c>
      <c r="BB20" s="492">
        <v>0.8628588017846599</v>
      </c>
      <c r="BC20" s="493">
        <v>0.85575971050090038</v>
      </c>
      <c r="BD20" s="499" t="s">
        <v>381</v>
      </c>
      <c r="BE20" s="499" t="s">
        <v>381</v>
      </c>
      <c r="BF20" s="502" t="s">
        <v>381</v>
      </c>
      <c r="BG20" s="466"/>
      <c r="BH20" s="925"/>
      <c r="BI20" s="475">
        <f t="shared" si="23"/>
        <v>-40</v>
      </c>
      <c r="BJ20" s="495">
        <v>64.751788014244141</v>
      </c>
      <c r="BK20" s="496">
        <v>62.906095803360117</v>
      </c>
      <c r="BL20" s="496">
        <v>58.128804083638414</v>
      </c>
      <c r="BM20" s="496">
        <v>49.687472255717211</v>
      </c>
      <c r="BN20" s="496">
        <v>40.695731756581822</v>
      </c>
      <c r="BO20" s="497">
        <v>31.681432405939468</v>
      </c>
      <c r="BP20" s="501" t="s">
        <v>381</v>
      </c>
      <c r="BQ20" s="501" t="s">
        <v>381</v>
      </c>
      <c r="BR20" s="502" t="s">
        <v>381</v>
      </c>
      <c r="BT20" s="925"/>
      <c r="BU20" s="475">
        <f t="shared" si="24"/>
        <v>-40</v>
      </c>
      <c r="BV20" s="495">
        <v>77.482479339902397</v>
      </c>
      <c r="BW20" s="496">
        <v>74.631570157085207</v>
      </c>
      <c r="BX20" s="496">
        <v>68.603533650645304</v>
      </c>
      <c r="BY20" s="496">
        <v>57.992289365629802</v>
      </c>
      <c r="BZ20" s="496">
        <v>47.127658814132857</v>
      </c>
      <c r="CA20" s="497">
        <v>35.448364677251107</v>
      </c>
      <c r="CB20" s="499" t="s">
        <v>381</v>
      </c>
      <c r="CC20" s="499" t="s">
        <v>381</v>
      </c>
      <c r="CD20" s="502" t="s">
        <v>381</v>
      </c>
      <c r="CE20" s="474"/>
      <c r="CF20" s="925"/>
      <c r="CG20" s="475">
        <f t="shared" si="25"/>
        <v>-40</v>
      </c>
      <c r="CH20" s="491">
        <f t="shared" si="0"/>
        <v>0.87173193394480564</v>
      </c>
      <c r="CI20" s="492">
        <f t="shared" si="1"/>
        <v>0.87063326650059325</v>
      </c>
      <c r="CJ20" s="492">
        <f t="shared" si="2"/>
        <v>0.86835675064055418</v>
      </c>
      <c r="CK20" s="492">
        <f t="shared" si="3"/>
        <v>0.86331410918153351</v>
      </c>
      <c r="CL20" s="492">
        <f t="shared" si="4"/>
        <v>0.8628588017846599</v>
      </c>
      <c r="CM20" s="493">
        <f t="shared" si="5"/>
        <v>0.85575971050090038</v>
      </c>
      <c r="CN20" s="501" t="s">
        <v>381</v>
      </c>
      <c r="CO20" s="501" t="s">
        <v>381</v>
      </c>
      <c r="CP20" s="502" t="s">
        <v>381</v>
      </c>
      <c r="CR20" s="925"/>
      <c r="CS20" s="475">
        <f t="shared" si="26"/>
        <v>-40</v>
      </c>
      <c r="CT20" s="495">
        <f t="shared" si="7"/>
        <v>77.482479339902397</v>
      </c>
      <c r="CU20" s="496">
        <f t="shared" si="8"/>
        <v>74.631570157085207</v>
      </c>
      <c r="CV20" s="496">
        <f t="shared" si="9"/>
        <v>68.603533650645304</v>
      </c>
      <c r="CW20" s="496">
        <f t="shared" si="10"/>
        <v>57.992289365629802</v>
      </c>
      <c r="CX20" s="496">
        <f t="shared" si="11"/>
        <v>47.127658814132857</v>
      </c>
      <c r="CY20" s="497">
        <f t="shared" si="12"/>
        <v>35.448364677251107</v>
      </c>
      <c r="CZ20" s="501" t="s">
        <v>381</v>
      </c>
      <c r="DA20" s="501" t="s">
        <v>381</v>
      </c>
      <c r="DB20" s="502" t="s">
        <v>381</v>
      </c>
    </row>
    <row r="21" spans="2:106" ht="15" customHeight="1" thickBot="1">
      <c r="B21" s="926"/>
      <c r="C21" s="506" t="s">
        <v>382</v>
      </c>
      <c r="D21" s="507" t="s">
        <v>381</v>
      </c>
      <c r="E21" s="508" t="s">
        <v>381</v>
      </c>
      <c r="F21" s="509" t="s">
        <v>381</v>
      </c>
      <c r="G21" s="509" t="s">
        <v>381</v>
      </c>
      <c r="H21" s="509" t="s">
        <v>381</v>
      </c>
      <c r="I21" s="509" t="s">
        <v>381</v>
      </c>
      <c r="J21" s="509" t="s">
        <v>381</v>
      </c>
      <c r="K21" s="509" t="s">
        <v>381</v>
      </c>
      <c r="L21" s="509" t="s">
        <v>381</v>
      </c>
      <c r="M21" s="510" t="s">
        <v>381</v>
      </c>
      <c r="N21" s="466"/>
      <c r="O21" s="926"/>
      <c r="P21" s="506" t="str">
        <f t="shared" si="15"/>
        <v>&lt; -40</v>
      </c>
      <c r="Q21" s="511" t="s">
        <v>381</v>
      </c>
      <c r="R21" s="512" t="s">
        <v>381</v>
      </c>
      <c r="S21" s="507" t="s">
        <v>381</v>
      </c>
      <c r="T21" s="513" t="s">
        <v>381</v>
      </c>
      <c r="U21" s="514" t="s">
        <v>381</v>
      </c>
      <c r="V21" s="507" t="s">
        <v>381</v>
      </c>
      <c r="W21" s="514" t="s">
        <v>381</v>
      </c>
      <c r="X21" s="511" t="s">
        <v>381</v>
      </c>
      <c r="Y21" s="512" t="s">
        <v>381</v>
      </c>
      <c r="Z21" s="466"/>
      <c r="AA21" s="931"/>
      <c r="AB21" s="933"/>
      <c r="AC21" s="466"/>
      <c r="AD21" s="926"/>
      <c r="AE21" s="506" t="str">
        <f>$C21</f>
        <v>&lt; -40</v>
      </c>
      <c r="AF21" s="511" t="s">
        <v>381</v>
      </c>
      <c r="AG21" s="512" t="s">
        <v>381</v>
      </c>
      <c r="AH21" s="515" t="s">
        <v>381</v>
      </c>
      <c r="AI21" s="466"/>
      <c r="AJ21" s="926"/>
      <c r="AK21" s="506" t="str">
        <f t="shared" si="21"/>
        <v>&lt; -40</v>
      </c>
      <c r="AL21" s="516" t="s">
        <v>381</v>
      </c>
      <c r="AM21" s="517" t="s">
        <v>381</v>
      </c>
      <c r="AN21" s="517" t="s">
        <v>381</v>
      </c>
      <c r="AO21" s="517" t="s">
        <v>381</v>
      </c>
      <c r="AP21" s="517" t="s">
        <v>381</v>
      </c>
      <c r="AQ21" s="517" t="s">
        <v>381</v>
      </c>
      <c r="AR21" s="517" t="s">
        <v>381</v>
      </c>
      <c r="AS21" s="517" t="s">
        <v>381</v>
      </c>
      <c r="AT21" s="512" t="s">
        <v>381</v>
      </c>
      <c r="AU21" s="474"/>
      <c r="AV21" s="926"/>
      <c r="AW21" s="506" t="str">
        <f t="shared" si="22"/>
        <v>&lt; -40</v>
      </c>
      <c r="AX21" s="516" t="s">
        <v>381</v>
      </c>
      <c r="AY21" s="517" t="s">
        <v>381</v>
      </c>
      <c r="AZ21" s="517" t="s">
        <v>381</v>
      </c>
      <c r="BA21" s="517" t="s">
        <v>381</v>
      </c>
      <c r="BB21" s="517" t="s">
        <v>381</v>
      </c>
      <c r="BC21" s="517" t="s">
        <v>381</v>
      </c>
      <c r="BD21" s="517" t="s">
        <v>381</v>
      </c>
      <c r="BE21" s="517" t="s">
        <v>381</v>
      </c>
      <c r="BF21" s="512" t="s">
        <v>381</v>
      </c>
      <c r="BG21" s="466"/>
      <c r="BH21" s="926"/>
      <c r="BI21" s="506" t="str">
        <f t="shared" si="23"/>
        <v>&lt; -40</v>
      </c>
      <c r="BJ21" s="516" t="s">
        <v>381</v>
      </c>
      <c r="BK21" s="517" t="s">
        <v>381</v>
      </c>
      <c r="BL21" s="517" t="s">
        <v>381</v>
      </c>
      <c r="BM21" s="517" t="s">
        <v>381</v>
      </c>
      <c r="BN21" s="517" t="s">
        <v>381</v>
      </c>
      <c r="BO21" s="517" t="s">
        <v>381</v>
      </c>
      <c r="BP21" s="517" t="s">
        <v>381</v>
      </c>
      <c r="BQ21" s="517" t="s">
        <v>381</v>
      </c>
      <c r="BR21" s="512" t="s">
        <v>381</v>
      </c>
      <c r="BT21" s="926"/>
      <c r="BU21" s="506" t="str">
        <f t="shared" si="24"/>
        <v>&lt; -40</v>
      </c>
      <c r="BV21" s="516" t="s">
        <v>381</v>
      </c>
      <c r="BW21" s="517" t="s">
        <v>381</v>
      </c>
      <c r="BX21" s="517" t="s">
        <v>381</v>
      </c>
      <c r="BY21" s="517" t="s">
        <v>381</v>
      </c>
      <c r="BZ21" s="517" t="s">
        <v>381</v>
      </c>
      <c r="CA21" s="517" t="s">
        <v>381</v>
      </c>
      <c r="CB21" s="517" t="s">
        <v>381</v>
      </c>
      <c r="CC21" s="517" t="s">
        <v>381</v>
      </c>
      <c r="CD21" s="512" t="s">
        <v>381</v>
      </c>
      <c r="CE21" s="474"/>
      <c r="CF21" s="926"/>
      <c r="CG21" s="506" t="str">
        <f t="shared" si="25"/>
        <v>&lt; -40</v>
      </c>
      <c r="CH21" s="516" t="s">
        <v>381</v>
      </c>
      <c r="CI21" s="517" t="s">
        <v>381</v>
      </c>
      <c r="CJ21" s="517" t="s">
        <v>381</v>
      </c>
      <c r="CK21" s="517" t="s">
        <v>381</v>
      </c>
      <c r="CL21" s="517" t="s">
        <v>381</v>
      </c>
      <c r="CM21" s="517" t="s">
        <v>381</v>
      </c>
      <c r="CN21" s="517" t="s">
        <v>381</v>
      </c>
      <c r="CO21" s="517" t="s">
        <v>381</v>
      </c>
      <c r="CP21" s="512" t="s">
        <v>381</v>
      </c>
      <c r="CR21" s="926"/>
      <c r="CS21" s="506" t="str">
        <f t="shared" si="26"/>
        <v>&lt; -40</v>
      </c>
      <c r="CT21" s="516" t="s">
        <v>381</v>
      </c>
      <c r="CU21" s="517" t="s">
        <v>381</v>
      </c>
      <c r="CV21" s="517" t="s">
        <v>381</v>
      </c>
      <c r="CW21" s="517" t="s">
        <v>381</v>
      </c>
      <c r="CX21" s="517" t="s">
        <v>381</v>
      </c>
      <c r="CY21" s="517" t="s">
        <v>381</v>
      </c>
      <c r="CZ21" s="517" t="s">
        <v>381</v>
      </c>
      <c r="DA21" s="517" t="s">
        <v>381</v>
      </c>
      <c r="DB21" s="512" t="s">
        <v>381</v>
      </c>
    </row>
    <row r="23" spans="2:106">
      <c r="S23" s="518"/>
    </row>
    <row r="24" spans="2:106" ht="18">
      <c r="B24" s="962" t="s">
        <v>810</v>
      </c>
      <c r="C24" s="962"/>
      <c r="D24" s="962"/>
      <c r="E24" s="962"/>
      <c r="F24" s="962"/>
      <c r="G24" s="962"/>
      <c r="H24" s="962"/>
      <c r="I24" s="962"/>
      <c r="J24" s="962"/>
      <c r="K24" s="962"/>
      <c r="L24" s="962"/>
      <c r="M24" s="962"/>
      <c r="N24" s="444"/>
      <c r="O24" s="445" t="s">
        <v>487</v>
      </c>
      <c r="P24" s="444"/>
      <c r="Q24" s="445"/>
      <c r="R24" s="445"/>
      <c r="S24" s="963" t="s">
        <v>505</v>
      </c>
      <c r="T24" s="963"/>
      <c r="U24" s="963"/>
      <c r="V24" s="445"/>
      <c r="W24" s="964" t="s">
        <v>490</v>
      </c>
      <c r="X24" s="964"/>
      <c r="Y24" s="964"/>
      <c r="Z24" s="444"/>
      <c r="AA24" s="444"/>
      <c r="AB24" s="444"/>
      <c r="AC24" s="444"/>
      <c r="AD24" s="445" t="s">
        <v>488</v>
      </c>
      <c r="AE24" s="444"/>
      <c r="AF24" s="445"/>
      <c r="AG24" s="445"/>
      <c r="AH24" s="444"/>
      <c r="AI24" s="444"/>
      <c r="AJ24" s="445" t="str">
        <f>AJ2</f>
        <v>Step 3 Information (2.3kg, 99 liter 70 MPa Type IV)</v>
      </c>
      <c r="AK24" s="444"/>
      <c r="AV24" s="445" t="str">
        <f>AV2</f>
        <v>Step 3 Information (4.2kg, 174 liter 70 MPa Type IV)</v>
      </c>
      <c r="AW24" s="444"/>
      <c r="BG24" s="444"/>
      <c r="BH24" s="445" t="str">
        <f>AJ2</f>
        <v>Step 3 Information (2.3kg, 99 liter 70 MPa Type IV)</v>
      </c>
      <c r="BI24" s="444"/>
      <c r="BT24" s="445" t="str">
        <f>AV2</f>
        <v>Step 3 Information (4.2kg, 174 liter 70 MPa Type IV)</v>
      </c>
      <c r="BU24" s="444"/>
      <c r="CF24" s="445" t="s">
        <v>489</v>
      </c>
      <c r="CG24" s="444"/>
      <c r="CR24" s="445" t="s">
        <v>489</v>
      </c>
      <c r="CS24" s="444"/>
    </row>
    <row r="25" spans="2:106" ht="13.5" thickBot="1">
      <c r="C25" s="448"/>
      <c r="D25" s="449"/>
      <c r="P25" s="448"/>
      <c r="Q25" s="451"/>
      <c r="R25" s="451"/>
      <c r="S25" s="449"/>
      <c r="T25" s="449"/>
      <c r="U25" s="449"/>
      <c r="V25" s="449"/>
      <c r="W25" s="449"/>
      <c r="AE25" s="448"/>
      <c r="AF25" s="451"/>
      <c r="AG25" s="451"/>
      <c r="AH25" s="449"/>
      <c r="AK25" s="448"/>
      <c r="AL25" s="451"/>
      <c r="AM25" s="451"/>
      <c r="AW25" s="448"/>
      <c r="AX25" s="451"/>
      <c r="AY25" s="451"/>
      <c r="BI25" s="448"/>
      <c r="BJ25" s="451"/>
      <c r="BK25" s="451"/>
      <c r="BU25" s="448"/>
      <c r="BV25" s="451"/>
      <c r="BW25" s="451"/>
      <c r="CG25" s="448"/>
      <c r="CH25" s="451"/>
      <c r="CI25" s="451"/>
      <c r="CS25" s="448"/>
      <c r="CT25" s="451"/>
      <c r="CU25" s="451"/>
    </row>
    <row r="26" spans="2:106" ht="51.75" customHeight="1" thickBot="1">
      <c r="B26" s="934" t="s">
        <v>953</v>
      </c>
      <c r="C26" s="935"/>
      <c r="D26" s="970" t="s">
        <v>886</v>
      </c>
      <c r="E26" s="973" t="s">
        <v>926</v>
      </c>
      <c r="F26" s="973"/>
      <c r="G26" s="973"/>
      <c r="H26" s="973"/>
      <c r="I26" s="973"/>
      <c r="J26" s="973"/>
      <c r="K26" s="973"/>
      <c r="L26" s="973"/>
      <c r="M26" s="974"/>
      <c r="N26" s="311"/>
      <c r="O26" s="934" t="str">
        <f>$B26</f>
        <v>H35-T30
2.4-4.2kg non-comm</v>
      </c>
      <c r="P26" s="965"/>
      <c r="Q26" s="957" t="s">
        <v>907</v>
      </c>
      <c r="R26" s="958"/>
      <c r="S26" s="957" t="s">
        <v>909</v>
      </c>
      <c r="T26" s="975"/>
      <c r="U26" s="958"/>
      <c r="V26" s="976" t="s">
        <v>958</v>
      </c>
      <c r="W26" s="977"/>
      <c r="X26" s="957" t="s">
        <v>908</v>
      </c>
      <c r="Y26" s="958"/>
      <c r="Z26" s="311"/>
      <c r="AA26" s="978" t="str">
        <f>AA4</f>
        <v>max. APRR
[MPa/min]
up to 4.2kg (174l)</v>
      </c>
      <c r="AB26" s="980" t="str">
        <f>AB4</f>
        <v>max. HPRR
[MPa/min]
up to 4.2kg (174l)</v>
      </c>
      <c r="AC26" s="311"/>
      <c r="AD26" s="982" t="str">
        <f>$B26</f>
        <v>H35-T30
2.4-4.2kg non-comm</v>
      </c>
      <c r="AE26" s="983"/>
      <c r="AF26" s="957" t="s">
        <v>907</v>
      </c>
      <c r="AG26" s="958"/>
      <c r="AH26" s="959" t="s">
        <v>167</v>
      </c>
      <c r="AI26" s="311"/>
      <c r="AJ26" s="934" t="str">
        <f>$B26</f>
        <v>H35-T30
2.4-4.2kg non-comm</v>
      </c>
      <c r="AK26" s="935"/>
      <c r="AL26" s="940" t="s">
        <v>530</v>
      </c>
      <c r="AM26" s="941"/>
      <c r="AN26" s="942"/>
      <c r="AO26" s="942"/>
      <c r="AP26" s="942"/>
      <c r="AQ26" s="942"/>
      <c r="AR26" s="942"/>
      <c r="AS26" s="942"/>
      <c r="AT26" s="943"/>
      <c r="AU26" s="311"/>
      <c r="AV26" s="934" t="str">
        <f>$B26</f>
        <v>H35-T30
2.4-4.2kg non-comm</v>
      </c>
      <c r="AW26" s="935"/>
      <c r="AX26" s="940" t="s">
        <v>530</v>
      </c>
      <c r="AY26" s="941"/>
      <c r="AZ26" s="942"/>
      <c r="BA26" s="942"/>
      <c r="BB26" s="942"/>
      <c r="BC26" s="942"/>
      <c r="BD26" s="942"/>
      <c r="BE26" s="942"/>
      <c r="BF26" s="943"/>
      <c r="BG26" s="311"/>
      <c r="BH26" s="934" t="str">
        <f>$B26</f>
        <v>H35-T30
2.4-4.2kg non-comm</v>
      </c>
      <c r="BI26" s="935"/>
      <c r="BJ26" s="940" t="s">
        <v>911</v>
      </c>
      <c r="BK26" s="941"/>
      <c r="BL26" s="942"/>
      <c r="BM26" s="942"/>
      <c r="BN26" s="942"/>
      <c r="BO26" s="942"/>
      <c r="BP26" s="942"/>
      <c r="BQ26" s="942"/>
      <c r="BR26" s="943"/>
      <c r="BT26" s="934" t="str">
        <f>$B26</f>
        <v>H35-T30
2.4-4.2kg non-comm</v>
      </c>
      <c r="BU26" s="935"/>
      <c r="BV26" s="940" t="s">
        <v>911</v>
      </c>
      <c r="BW26" s="941"/>
      <c r="BX26" s="942"/>
      <c r="BY26" s="942"/>
      <c r="BZ26" s="942"/>
      <c r="CA26" s="942"/>
      <c r="CB26" s="942"/>
      <c r="CC26" s="942"/>
      <c r="CD26" s="943"/>
      <c r="CE26" s="311"/>
      <c r="CF26" s="934" t="str">
        <f>$B26</f>
        <v>H35-T30
2.4-4.2kg non-comm</v>
      </c>
      <c r="CG26" s="935"/>
      <c r="CH26" s="940" t="s">
        <v>956</v>
      </c>
      <c r="CI26" s="941"/>
      <c r="CJ26" s="942"/>
      <c r="CK26" s="942"/>
      <c r="CL26" s="942"/>
      <c r="CM26" s="942"/>
      <c r="CN26" s="942"/>
      <c r="CO26" s="942"/>
      <c r="CP26" s="943"/>
      <c r="CR26" s="934" t="str">
        <f>$B26</f>
        <v>H35-T30
2.4-4.2kg non-comm</v>
      </c>
      <c r="CS26" s="935"/>
      <c r="CT26" s="940" t="s">
        <v>955</v>
      </c>
      <c r="CU26" s="941"/>
      <c r="CV26" s="942"/>
      <c r="CW26" s="942"/>
      <c r="CX26" s="942"/>
      <c r="CY26" s="942"/>
      <c r="CZ26" s="942"/>
      <c r="DA26" s="942"/>
      <c r="DB26" s="943"/>
    </row>
    <row r="27" spans="2:106" ht="14.25">
      <c r="B27" s="936"/>
      <c r="C27" s="937"/>
      <c r="D27" s="971"/>
      <c r="E27" s="927" t="s">
        <v>891</v>
      </c>
      <c r="F27" s="928"/>
      <c r="G27" s="928"/>
      <c r="H27" s="928"/>
      <c r="I27" s="928"/>
      <c r="J27" s="928"/>
      <c r="K27" s="928"/>
      <c r="L27" s="928"/>
      <c r="M27" s="929"/>
      <c r="N27" s="452"/>
      <c r="O27" s="966"/>
      <c r="P27" s="967"/>
      <c r="Q27" s="944" t="s">
        <v>496</v>
      </c>
      <c r="R27" s="946" t="s">
        <v>497</v>
      </c>
      <c r="S27" s="948" t="s">
        <v>128</v>
      </c>
      <c r="T27" s="950" t="str">
        <f>T5</f>
        <v>HPRR
2.3kg</v>
      </c>
      <c r="U27" s="946" t="str">
        <f>U5</f>
        <v>HPRR
4.2kg</v>
      </c>
      <c r="V27" s="953" t="s">
        <v>130</v>
      </c>
      <c r="W27" s="955" t="s">
        <v>131</v>
      </c>
      <c r="X27" s="988" t="str">
        <f>X5</f>
        <v>99 l 
2.3kg</v>
      </c>
      <c r="Y27" s="946" t="str">
        <f>Y5</f>
        <v>174l
4.2kg</v>
      </c>
      <c r="Z27" s="452"/>
      <c r="AA27" s="979"/>
      <c r="AB27" s="981"/>
      <c r="AC27" s="452"/>
      <c r="AD27" s="984"/>
      <c r="AE27" s="985"/>
      <c r="AF27" s="944" t="s">
        <v>498</v>
      </c>
      <c r="AG27" s="946" t="s">
        <v>497</v>
      </c>
      <c r="AH27" s="960"/>
      <c r="AI27" s="452"/>
      <c r="AJ27" s="936"/>
      <c r="AK27" s="937"/>
      <c r="AL27" s="927" t="s">
        <v>891</v>
      </c>
      <c r="AM27" s="928"/>
      <c r="AN27" s="928"/>
      <c r="AO27" s="928"/>
      <c r="AP27" s="928"/>
      <c r="AQ27" s="928"/>
      <c r="AR27" s="928"/>
      <c r="AS27" s="928"/>
      <c r="AT27" s="929"/>
      <c r="AU27" s="452"/>
      <c r="AV27" s="936"/>
      <c r="AW27" s="937"/>
      <c r="AX27" s="927" t="s">
        <v>891</v>
      </c>
      <c r="AY27" s="928"/>
      <c r="AZ27" s="928"/>
      <c r="BA27" s="928"/>
      <c r="BB27" s="928"/>
      <c r="BC27" s="928"/>
      <c r="BD27" s="928"/>
      <c r="BE27" s="928"/>
      <c r="BF27" s="929"/>
      <c r="BG27" s="452"/>
      <c r="BH27" s="936"/>
      <c r="BI27" s="937"/>
      <c r="BJ27" s="927" t="s">
        <v>891</v>
      </c>
      <c r="BK27" s="928"/>
      <c r="BL27" s="928"/>
      <c r="BM27" s="928"/>
      <c r="BN27" s="928"/>
      <c r="BO27" s="928"/>
      <c r="BP27" s="928"/>
      <c r="BQ27" s="928"/>
      <c r="BR27" s="929"/>
      <c r="BT27" s="936"/>
      <c r="BU27" s="937"/>
      <c r="BV27" s="927" t="s">
        <v>891</v>
      </c>
      <c r="BW27" s="928"/>
      <c r="BX27" s="928"/>
      <c r="BY27" s="928"/>
      <c r="BZ27" s="928"/>
      <c r="CA27" s="928"/>
      <c r="CB27" s="928"/>
      <c r="CC27" s="928"/>
      <c r="CD27" s="929"/>
      <c r="CE27" s="452"/>
      <c r="CF27" s="936"/>
      <c r="CG27" s="937"/>
      <c r="CH27" s="927" t="s">
        <v>891</v>
      </c>
      <c r="CI27" s="928"/>
      <c r="CJ27" s="928"/>
      <c r="CK27" s="928"/>
      <c r="CL27" s="928"/>
      <c r="CM27" s="928"/>
      <c r="CN27" s="928"/>
      <c r="CO27" s="928"/>
      <c r="CP27" s="929"/>
      <c r="CR27" s="936"/>
      <c r="CS27" s="937"/>
      <c r="CT27" s="927" t="s">
        <v>891</v>
      </c>
      <c r="CU27" s="928"/>
      <c r="CV27" s="928"/>
      <c r="CW27" s="928"/>
      <c r="CX27" s="928"/>
      <c r="CY27" s="928"/>
      <c r="CZ27" s="928"/>
      <c r="DA27" s="928"/>
      <c r="DB27" s="929"/>
    </row>
    <row r="28" spans="2:106" ht="13.5" thickBot="1">
      <c r="B28" s="938"/>
      <c r="C28" s="939"/>
      <c r="D28" s="972"/>
      <c r="E28" s="453">
        <v>0.5</v>
      </c>
      <c r="F28" s="453">
        <v>2</v>
      </c>
      <c r="G28" s="453">
        <v>5</v>
      </c>
      <c r="H28" s="453">
        <v>10</v>
      </c>
      <c r="I28" s="453">
        <v>15</v>
      </c>
      <c r="J28" s="454">
        <v>20</v>
      </c>
      <c r="K28" s="455">
        <v>30</v>
      </c>
      <c r="L28" s="454">
        <v>35</v>
      </c>
      <c r="M28" s="456" t="s">
        <v>755</v>
      </c>
      <c r="N28" s="452"/>
      <c r="O28" s="968"/>
      <c r="P28" s="969"/>
      <c r="Q28" s="945"/>
      <c r="R28" s="947"/>
      <c r="S28" s="949"/>
      <c r="T28" s="951"/>
      <c r="U28" s="952"/>
      <c r="V28" s="954"/>
      <c r="W28" s="956"/>
      <c r="X28" s="945"/>
      <c r="Y28" s="947"/>
      <c r="Z28" s="452"/>
      <c r="AA28" s="945"/>
      <c r="AB28" s="947"/>
      <c r="AC28" s="452"/>
      <c r="AD28" s="986"/>
      <c r="AE28" s="987"/>
      <c r="AF28" s="945"/>
      <c r="AG28" s="947"/>
      <c r="AH28" s="961"/>
      <c r="AI28" s="452"/>
      <c r="AJ28" s="938"/>
      <c r="AK28" s="939"/>
      <c r="AL28" s="457">
        <v>0.5</v>
      </c>
      <c r="AM28" s="458">
        <v>2</v>
      </c>
      <c r="AN28" s="458">
        <v>5</v>
      </c>
      <c r="AO28" s="458">
        <v>10</v>
      </c>
      <c r="AP28" s="458">
        <v>15</v>
      </c>
      <c r="AQ28" s="459">
        <v>20</v>
      </c>
      <c r="AR28" s="460">
        <v>30</v>
      </c>
      <c r="AS28" s="459">
        <v>35</v>
      </c>
      <c r="AT28" s="456" t="s">
        <v>755</v>
      </c>
      <c r="AU28" s="452"/>
      <c r="AV28" s="938"/>
      <c r="AW28" s="939"/>
      <c r="AX28" s="457">
        <v>0.5</v>
      </c>
      <c r="AY28" s="458">
        <v>2</v>
      </c>
      <c r="AZ28" s="458">
        <v>5</v>
      </c>
      <c r="BA28" s="458">
        <v>10</v>
      </c>
      <c r="BB28" s="458">
        <v>15</v>
      </c>
      <c r="BC28" s="459">
        <v>20</v>
      </c>
      <c r="BD28" s="460">
        <v>30</v>
      </c>
      <c r="BE28" s="459">
        <v>35</v>
      </c>
      <c r="BF28" s="456" t="s">
        <v>755</v>
      </c>
      <c r="BG28" s="452"/>
      <c r="BH28" s="938"/>
      <c r="BI28" s="939"/>
      <c r="BJ28" s="457">
        <v>0.5</v>
      </c>
      <c r="BK28" s="458">
        <v>2</v>
      </c>
      <c r="BL28" s="458">
        <v>5</v>
      </c>
      <c r="BM28" s="458">
        <v>10</v>
      </c>
      <c r="BN28" s="458">
        <v>15</v>
      </c>
      <c r="BO28" s="459">
        <v>20</v>
      </c>
      <c r="BP28" s="460">
        <v>30</v>
      </c>
      <c r="BQ28" s="459">
        <v>35</v>
      </c>
      <c r="BR28" s="456" t="s">
        <v>755</v>
      </c>
      <c r="BT28" s="938"/>
      <c r="BU28" s="939"/>
      <c r="BV28" s="457">
        <v>0.5</v>
      </c>
      <c r="BW28" s="458">
        <v>2</v>
      </c>
      <c r="BX28" s="458">
        <v>5</v>
      </c>
      <c r="BY28" s="458">
        <v>10</v>
      </c>
      <c r="BZ28" s="458">
        <v>15</v>
      </c>
      <c r="CA28" s="459">
        <v>20</v>
      </c>
      <c r="CB28" s="460">
        <v>30</v>
      </c>
      <c r="CC28" s="459">
        <v>35</v>
      </c>
      <c r="CD28" s="456" t="s">
        <v>755</v>
      </c>
      <c r="CE28" s="452"/>
      <c r="CF28" s="938"/>
      <c r="CG28" s="939"/>
      <c r="CH28" s="457">
        <v>0.5</v>
      </c>
      <c r="CI28" s="458">
        <v>2</v>
      </c>
      <c r="CJ28" s="458">
        <v>5</v>
      </c>
      <c r="CK28" s="458">
        <v>10</v>
      </c>
      <c r="CL28" s="458">
        <v>15</v>
      </c>
      <c r="CM28" s="459">
        <v>20</v>
      </c>
      <c r="CN28" s="460">
        <v>30</v>
      </c>
      <c r="CO28" s="459">
        <v>40</v>
      </c>
      <c r="CP28" s="456" t="s">
        <v>379</v>
      </c>
      <c r="CR28" s="938"/>
      <c r="CS28" s="939"/>
      <c r="CT28" s="457">
        <v>0.5</v>
      </c>
      <c r="CU28" s="458">
        <v>2</v>
      </c>
      <c r="CV28" s="458">
        <v>5</v>
      </c>
      <c r="CW28" s="458">
        <v>10</v>
      </c>
      <c r="CX28" s="458">
        <v>15</v>
      </c>
      <c r="CY28" s="459">
        <v>20</v>
      </c>
      <c r="CZ28" s="460">
        <v>30</v>
      </c>
      <c r="DA28" s="459">
        <v>35</v>
      </c>
      <c r="DB28" s="456" t="s">
        <v>755</v>
      </c>
    </row>
    <row r="29" spans="2:106" ht="15" customHeight="1">
      <c r="B29" s="924" t="s">
        <v>890</v>
      </c>
      <c r="C29" s="461" t="s">
        <v>380</v>
      </c>
      <c r="D29" s="462" t="s">
        <v>381</v>
      </c>
      <c r="E29" s="463" t="s">
        <v>381</v>
      </c>
      <c r="F29" s="464" t="s">
        <v>381</v>
      </c>
      <c r="G29" s="464" t="s">
        <v>381</v>
      </c>
      <c r="H29" s="464" t="s">
        <v>381</v>
      </c>
      <c r="I29" s="464" t="s">
        <v>381</v>
      </c>
      <c r="J29" s="464" t="s">
        <v>381</v>
      </c>
      <c r="K29" s="464" t="s">
        <v>381</v>
      </c>
      <c r="L29" s="464" t="s">
        <v>381</v>
      </c>
      <c r="M29" s="465" t="s">
        <v>381</v>
      </c>
      <c r="N29" s="466"/>
      <c r="O29" s="924" t="s">
        <v>890</v>
      </c>
      <c r="P29" s="461" t="str">
        <f>$C29</f>
        <v>&gt; 50</v>
      </c>
      <c r="Q29" s="467" t="s">
        <v>381</v>
      </c>
      <c r="R29" s="468" t="s">
        <v>381</v>
      </c>
      <c r="S29" s="462" t="s">
        <v>381</v>
      </c>
      <c r="T29" s="469" t="s">
        <v>381</v>
      </c>
      <c r="U29" s="470" t="s">
        <v>381</v>
      </c>
      <c r="V29" s="462" t="s">
        <v>381</v>
      </c>
      <c r="W29" s="470" t="s">
        <v>381</v>
      </c>
      <c r="X29" s="467" t="s">
        <v>381</v>
      </c>
      <c r="Y29" s="468" t="s">
        <v>381</v>
      </c>
      <c r="Z29" s="466"/>
      <c r="AA29" s="930">
        <f>AA7</f>
        <v>28.5</v>
      </c>
      <c r="AB29" s="932">
        <f>AB7</f>
        <v>32.0625</v>
      </c>
      <c r="AC29" s="466"/>
      <c r="AD29" s="924" t="s">
        <v>890</v>
      </c>
      <c r="AE29" s="461" t="str">
        <f>$C29</f>
        <v>&gt; 50</v>
      </c>
      <c r="AF29" s="467" t="s">
        <v>381</v>
      </c>
      <c r="AG29" s="468" t="s">
        <v>381</v>
      </c>
      <c r="AH29" s="471" t="s">
        <v>381</v>
      </c>
      <c r="AI29" s="466"/>
      <c r="AJ29" s="924" t="s">
        <v>890</v>
      </c>
      <c r="AK29" s="461" t="str">
        <f>$C29</f>
        <v>&gt; 50</v>
      </c>
      <c r="AL29" s="472" t="s">
        <v>381</v>
      </c>
      <c r="AM29" s="473" t="s">
        <v>381</v>
      </c>
      <c r="AN29" s="473" t="s">
        <v>381</v>
      </c>
      <c r="AO29" s="473" t="s">
        <v>381</v>
      </c>
      <c r="AP29" s="473" t="s">
        <v>381</v>
      </c>
      <c r="AQ29" s="473" t="s">
        <v>381</v>
      </c>
      <c r="AR29" s="473" t="s">
        <v>381</v>
      </c>
      <c r="AS29" s="473" t="s">
        <v>381</v>
      </c>
      <c r="AT29" s="468" t="s">
        <v>381</v>
      </c>
      <c r="AU29" s="474"/>
      <c r="AV29" s="924" t="s">
        <v>890</v>
      </c>
      <c r="AW29" s="461" t="str">
        <f>$C29</f>
        <v>&gt; 50</v>
      </c>
      <c r="AX29" s="472" t="s">
        <v>381</v>
      </c>
      <c r="AY29" s="473" t="s">
        <v>381</v>
      </c>
      <c r="AZ29" s="473" t="s">
        <v>381</v>
      </c>
      <c r="BA29" s="473" t="s">
        <v>381</v>
      </c>
      <c r="BB29" s="473" t="s">
        <v>381</v>
      </c>
      <c r="BC29" s="473" t="s">
        <v>381</v>
      </c>
      <c r="BD29" s="473" t="s">
        <v>381</v>
      </c>
      <c r="BE29" s="473" t="s">
        <v>381</v>
      </c>
      <c r="BF29" s="468" t="s">
        <v>381</v>
      </c>
      <c r="BG29" s="466"/>
      <c r="BH29" s="924" t="s">
        <v>890</v>
      </c>
      <c r="BI29" s="461" t="str">
        <f>$C29</f>
        <v>&gt; 50</v>
      </c>
      <c r="BJ29" s="472" t="s">
        <v>381</v>
      </c>
      <c r="BK29" s="473" t="s">
        <v>381</v>
      </c>
      <c r="BL29" s="473" t="s">
        <v>381</v>
      </c>
      <c r="BM29" s="473" t="s">
        <v>381</v>
      </c>
      <c r="BN29" s="473" t="s">
        <v>381</v>
      </c>
      <c r="BO29" s="473" t="s">
        <v>381</v>
      </c>
      <c r="BP29" s="473" t="s">
        <v>381</v>
      </c>
      <c r="BQ29" s="473" t="s">
        <v>381</v>
      </c>
      <c r="BR29" s="468" t="s">
        <v>381</v>
      </c>
      <c r="BT29" s="924" t="s">
        <v>890</v>
      </c>
      <c r="BU29" s="461" t="str">
        <f>$C29</f>
        <v>&gt; 50</v>
      </c>
      <c r="BV29" s="472" t="s">
        <v>381</v>
      </c>
      <c r="BW29" s="473" t="s">
        <v>381</v>
      </c>
      <c r="BX29" s="473" t="s">
        <v>381</v>
      </c>
      <c r="BY29" s="473" t="s">
        <v>381</v>
      </c>
      <c r="BZ29" s="473" t="s">
        <v>381</v>
      </c>
      <c r="CA29" s="473" t="s">
        <v>381</v>
      </c>
      <c r="CB29" s="473" t="s">
        <v>381</v>
      </c>
      <c r="CC29" s="473" t="s">
        <v>381</v>
      </c>
      <c r="CD29" s="468" t="s">
        <v>381</v>
      </c>
      <c r="CE29" s="474"/>
      <c r="CF29" s="924" t="s">
        <v>890</v>
      </c>
      <c r="CG29" s="461" t="str">
        <f>$C29</f>
        <v>&gt; 50</v>
      </c>
      <c r="CH29" s="472" t="s">
        <v>381</v>
      </c>
      <c r="CI29" s="473" t="s">
        <v>381</v>
      </c>
      <c r="CJ29" s="473" t="s">
        <v>381</v>
      </c>
      <c r="CK29" s="473" t="s">
        <v>381</v>
      </c>
      <c r="CL29" s="473" t="s">
        <v>381</v>
      </c>
      <c r="CM29" s="473" t="s">
        <v>381</v>
      </c>
      <c r="CN29" s="473" t="s">
        <v>381</v>
      </c>
      <c r="CO29" s="473" t="s">
        <v>381</v>
      </c>
      <c r="CP29" s="468" t="s">
        <v>381</v>
      </c>
      <c r="CR29" s="924" t="s">
        <v>890</v>
      </c>
      <c r="CS29" s="461" t="str">
        <f>$C29</f>
        <v>&gt; 50</v>
      </c>
      <c r="CT29" s="472" t="s">
        <v>381</v>
      </c>
      <c r="CU29" s="473" t="s">
        <v>381</v>
      </c>
      <c r="CV29" s="473" t="s">
        <v>381</v>
      </c>
      <c r="CW29" s="473" t="s">
        <v>381</v>
      </c>
      <c r="CX29" s="473" t="s">
        <v>381</v>
      </c>
      <c r="CY29" s="473" t="s">
        <v>381</v>
      </c>
      <c r="CZ29" s="473" t="s">
        <v>381</v>
      </c>
      <c r="DA29" s="473" t="s">
        <v>381</v>
      </c>
      <c r="DB29" s="468" t="s">
        <v>381</v>
      </c>
    </row>
    <row r="30" spans="2:106" ht="15" customHeight="1">
      <c r="B30" s="925"/>
      <c r="C30" s="475">
        <v>50</v>
      </c>
      <c r="D30" s="476">
        <f>S30</f>
        <v>2.5274555377777776</v>
      </c>
      <c r="E30" s="477">
        <v>38.803976356327581</v>
      </c>
      <c r="F30" s="478">
        <v>38.665076799642179</v>
      </c>
      <c r="G30" s="478">
        <v>38.431655474454033</v>
      </c>
      <c r="H30" s="478">
        <v>38.113036694470409</v>
      </c>
      <c r="I30" s="478">
        <v>37.843470358850709</v>
      </c>
      <c r="J30" s="478">
        <v>37.660124993608108</v>
      </c>
      <c r="K30" s="478">
        <v>37.093482737720237</v>
      </c>
      <c r="L30" s="478">
        <v>36.409182150505487</v>
      </c>
      <c r="M30" s="480" t="s">
        <v>381</v>
      </c>
      <c r="N30" s="466"/>
      <c r="O30" s="925"/>
      <c r="P30" s="475">
        <f>$C30</f>
        <v>50</v>
      </c>
      <c r="Q30" s="481">
        <v>50</v>
      </c>
      <c r="R30" s="519">
        <v>-26</v>
      </c>
      <c r="S30" s="483">
        <f>IF(MIN(U30,T30)*(1-(2.5+7)/(87.5-2))&gt;$AA$7,$AA$7,MIN(U30,T30)*(1-(2.5+7)/(87.5-2)))</f>
        <v>2.5274555377777776</v>
      </c>
      <c r="T30" s="484">
        <f>'35MPa, 2.4-4.2kg (comm)'!T30</f>
        <v>2.8433874800000001</v>
      </c>
      <c r="U30" s="485">
        <f>'35MPa, 2.4-4.2kg (comm)'!U30</f>
        <v>3.4594725300000002</v>
      </c>
      <c r="V30" s="483">
        <f>(F30-2)/S30</f>
        <v>14.506714856744553</v>
      </c>
      <c r="W30" s="486">
        <f>(F30-2)/MIN(T30,U30)</f>
        <v>12.894857650439601</v>
      </c>
      <c r="X30" s="487">
        <f>'70MPa, 2-4kg (comm)'!AD30</f>
        <v>0.99682051980070496</v>
      </c>
      <c r="Y30" s="488">
        <f>'70MPa, 2-4kg (comm)'!AE30</f>
        <v>3.0227685873921435</v>
      </c>
      <c r="Z30" s="466"/>
      <c r="AA30" s="930"/>
      <c r="AB30" s="932"/>
      <c r="AC30" s="466"/>
      <c r="AD30" s="925"/>
      <c r="AE30" s="475">
        <f>$C30</f>
        <v>50</v>
      </c>
      <c r="AF30" s="489">
        <v>25</v>
      </c>
      <c r="AG30" s="519">
        <f>MIN(-33,AE30)</f>
        <v>-33</v>
      </c>
      <c r="AH30" s="490">
        <f>S30</f>
        <v>2.5274555377777776</v>
      </c>
      <c r="AI30" s="466"/>
      <c r="AJ30" s="925"/>
      <c r="AK30" s="475">
        <f>$C30</f>
        <v>50</v>
      </c>
      <c r="AL30" s="520">
        <v>0.91672073012308031</v>
      </c>
      <c r="AM30" s="521">
        <v>0.91449852536612442</v>
      </c>
      <c r="AN30" s="521">
        <v>0.91123324190517807</v>
      </c>
      <c r="AO30" s="521">
        <v>0.90801106662298525</v>
      </c>
      <c r="AP30" s="521">
        <v>0.90708275261334514</v>
      </c>
      <c r="AQ30" s="521">
        <v>0.90970836136824196</v>
      </c>
      <c r="AR30" s="521">
        <v>0.92108939526085309</v>
      </c>
      <c r="AS30" s="521">
        <v>0.92946948347724634</v>
      </c>
      <c r="AT30" s="494" t="s">
        <v>381</v>
      </c>
      <c r="AU30" s="474"/>
      <c r="AV30" s="925"/>
      <c r="AW30" s="475">
        <f>$C30</f>
        <v>50</v>
      </c>
      <c r="AX30" s="520">
        <v>0.92471500157923248</v>
      </c>
      <c r="AY30" s="521">
        <v>0.9226757088015366</v>
      </c>
      <c r="AZ30" s="521">
        <v>0.91972970642709451</v>
      </c>
      <c r="BA30" s="521">
        <v>0.91689447155089276</v>
      </c>
      <c r="BB30" s="521">
        <v>0.91599212913298333</v>
      </c>
      <c r="BC30" s="521">
        <v>0.91796928205006834</v>
      </c>
      <c r="BD30" s="521">
        <v>0.92475882793781172</v>
      </c>
      <c r="BE30" s="521">
        <v>0.92969286431892639</v>
      </c>
      <c r="BF30" s="494" t="s">
        <v>381</v>
      </c>
      <c r="BG30" s="466"/>
      <c r="BH30" s="925"/>
      <c r="BI30" s="475">
        <f>$C30</f>
        <v>50</v>
      </c>
      <c r="BJ30" s="495">
        <v>79.922128863991219</v>
      </c>
      <c r="BK30" s="496">
        <v>79.702879097230806</v>
      </c>
      <c r="BL30" s="496">
        <v>79.112168950070924</v>
      </c>
      <c r="BM30" s="496">
        <v>77.728291487228987</v>
      </c>
      <c r="BN30" s="496">
        <v>75.726683940848602</v>
      </c>
      <c r="BO30" s="497">
        <v>72.887897535178922</v>
      </c>
      <c r="BP30" s="497">
        <v>62.8345004372799</v>
      </c>
      <c r="BQ30" s="497">
        <v>53.290377831829659</v>
      </c>
      <c r="BR30" s="494" t="s">
        <v>381</v>
      </c>
      <c r="BT30" s="925"/>
      <c r="BU30" s="475">
        <f>$C30</f>
        <v>50</v>
      </c>
      <c r="BV30" s="495">
        <v>76.301865106006275</v>
      </c>
      <c r="BW30" s="496">
        <v>75.994763568342691</v>
      </c>
      <c r="BX30" s="496">
        <v>75.257026499415389</v>
      </c>
      <c r="BY30" s="496">
        <v>73.701228108404109</v>
      </c>
      <c r="BZ30" s="496">
        <v>71.710410493797525</v>
      </c>
      <c r="CA30" s="497">
        <v>69.20489729585654</v>
      </c>
      <c r="CB30" s="497">
        <v>61.257605053220054</v>
      </c>
      <c r="CC30" s="497">
        <v>53.197623879515191</v>
      </c>
      <c r="CD30" s="494" t="s">
        <v>381</v>
      </c>
      <c r="CE30" s="474"/>
      <c r="CF30" s="925"/>
      <c r="CG30" s="475">
        <f>$C30</f>
        <v>50</v>
      </c>
      <c r="CH30" s="491">
        <f t="shared" ref="CH30:CH42" si="29">MIN(AL30,AX30)</f>
        <v>0.91672073012308031</v>
      </c>
      <c r="CI30" s="492">
        <f t="shared" ref="CI30:CI42" si="30">MIN(AM30,AY30)</f>
        <v>0.91449852536612442</v>
      </c>
      <c r="CJ30" s="521">
        <f t="shared" ref="CJ30:CJ42" si="31">MIN(AN30,AZ30)</f>
        <v>0.91123324190517807</v>
      </c>
      <c r="CK30" s="521">
        <f t="shared" ref="CK30:CK42" si="32">MIN(AO30,BA30)</f>
        <v>0.90801106662298525</v>
      </c>
      <c r="CL30" s="521">
        <f t="shared" ref="CL30:CL42" si="33">MIN(AP30,BB30)</f>
        <v>0.90708275261334514</v>
      </c>
      <c r="CM30" s="521">
        <f t="shared" ref="CM30:CM42" si="34">MIN(AQ30,BC30)</f>
        <v>0.90970836136824196</v>
      </c>
      <c r="CN30" s="521">
        <f t="shared" ref="CN30:CN39" si="35">MIN(AR30,BD30)</f>
        <v>0.92108939526085309</v>
      </c>
      <c r="CO30" s="521">
        <f>MIN(AS30,BE30)</f>
        <v>0.92946948347724634</v>
      </c>
      <c r="CP30" s="494" t="s">
        <v>381</v>
      </c>
      <c r="CR30" s="925"/>
      <c r="CS30" s="475">
        <f>$C30</f>
        <v>50</v>
      </c>
      <c r="CT30" s="495">
        <f t="shared" ref="CT30:CT42" si="36">MAX(BJ30,BV30)</f>
        <v>79.922128863991219</v>
      </c>
      <c r="CU30" s="496">
        <f t="shared" ref="CU30:CU42" si="37">MAX(BK30,BW30)</f>
        <v>79.702879097230806</v>
      </c>
      <c r="CV30" s="496">
        <f t="shared" ref="CV30:CV42" si="38">MAX(BL30,BX30)</f>
        <v>79.112168950070924</v>
      </c>
      <c r="CW30" s="496">
        <f t="shared" ref="CW30:CW42" si="39">MAX(BM30,BY30)</f>
        <v>77.728291487228987</v>
      </c>
      <c r="CX30" s="496">
        <f t="shared" ref="CX30:CX42" si="40">MAX(BN30,BZ30)</f>
        <v>75.726683940848602</v>
      </c>
      <c r="CY30" s="497">
        <f t="shared" ref="CY30:CY42" si="41">MAX(BO30,CA30)</f>
        <v>72.887897535178922</v>
      </c>
      <c r="CZ30" s="497">
        <f t="shared" ref="CZ30:CZ39" si="42">MAX(BP30,CB30)</f>
        <v>62.8345004372799</v>
      </c>
      <c r="DA30" s="497">
        <f>MAX(BQ30,CC30)</f>
        <v>53.290377831829659</v>
      </c>
      <c r="DB30" s="494" t="s">
        <v>381</v>
      </c>
    </row>
    <row r="31" spans="2:106" ht="15" customHeight="1">
      <c r="B31" s="925"/>
      <c r="C31" s="475">
        <v>45</v>
      </c>
      <c r="D31" s="476">
        <f t="shared" ref="D31:D42" si="43">S31</f>
        <v>4.3619940711111109</v>
      </c>
      <c r="E31" s="477">
        <v>38.598138553201281</v>
      </c>
      <c r="F31" s="478">
        <v>38.484076972397887</v>
      </c>
      <c r="G31" s="478">
        <v>38.301903972404929</v>
      </c>
      <c r="H31" s="478">
        <v>38.063502283166407</v>
      </c>
      <c r="I31" s="478">
        <v>37.850840315397662</v>
      </c>
      <c r="J31" s="478">
        <v>37.736046053722355</v>
      </c>
      <c r="K31" s="478">
        <v>37.109733947062153</v>
      </c>
      <c r="L31" s="478">
        <v>36.385581265507014</v>
      </c>
      <c r="M31" s="480" t="s">
        <v>381</v>
      </c>
      <c r="N31" s="466"/>
      <c r="O31" s="925"/>
      <c r="P31" s="475">
        <f t="shared" ref="P31:P43" si="44">$C31</f>
        <v>45</v>
      </c>
      <c r="Q31" s="481">
        <v>45</v>
      </c>
      <c r="R31" s="519">
        <v>-26</v>
      </c>
      <c r="S31" s="483">
        <f t="shared" ref="S31:S37" si="45">IF(MIN(U31,T31)*(1-(2.5+7)/(87.5-2))&gt;$AA$7,$AA$7,MIN(U31,T31)*(1-(2.5+7)/(87.5-2)))</f>
        <v>4.3619940711111109</v>
      </c>
      <c r="T31" s="484">
        <f>'35MPa, 2.4-4.2kg (comm)'!T31</f>
        <v>4.90724333</v>
      </c>
      <c r="U31" s="485">
        <f>'35MPa, 2.4-4.2kg (comm)'!U31</f>
        <v>5.5301073799999996</v>
      </c>
      <c r="V31" s="483">
        <f t="shared" ref="V31:V42" si="46">(F31-2)/S31</f>
        <v>8.364082201309472</v>
      </c>
      <c r="W31" s="486">
        <f t="shared" ref="W31:W42" si="47">(F31-2)/MIN(T31,U31)</f>
        <v>7.4347397344973079</v>
      </c>
      <c r="X31" s="487">
        <f>'70MPa, 2-4kg (comm)'!AD31</f>
        <v>2.3377453499783281</v>
      </c>
      <c r="Y31" s="488">
        <f>'70MPa, 2-4kg (comm)'!AE31</f>
        <v>5.2324583449015529</v>
      </c>
      <c r="Z31" s="466"/>
      <c r="AA31" s="930"/>
      <c r="AB31" s="932"/>
      <c r="AC31" s="466"/>
      <c r="AD31" s="925"/>
      <c r="AE31" s="475">
        <f t="shared" ref="AE31:AE43" si="48">$C31</f>
        <v>45</v>
      </c>
      <c r="AF31" s="489">
        <v>25</v>
      </c>
      <c r="AG31" s="519">
        <f t="shared" ref="AG31:AG42" si="49">MIN(-33,AE31)</f>
        <v>-33</v>
      </c>
      <c r="AH31" s="490">
        <f t="shared" ref="AH31:AH42" si="50">S31</f>
        <v>4.3619940711111109</v>
      </c>
      <c r="AI31" s="466"/>
      <c r="AJ31" s="925"/>
      <c r="AK31" s="475">
        <f t="shared" ref="AK31:AK43" si="51">$C31</f>
        <v>45</v>
      </c>
      <c r="AL31" s="520">
        <v>0.91112386059534922</v>
      </c>
      <c r="AM31" s="521">
        <v>0.90964008781170369</v>
      </c>
      <c r="AN31" s="521">
        <v>0.90807490368335375</v>
      </c>
      <c r="AO31" s="521">
        <v>0.90800204785873495</v>
      </c>
      <c r="AP31" s="521">
        <v>0.9101819294052077</v>
      </c>
      <c r="AQ31" s="521">
        <v>0.91647493902817767</v>
      </c>
      <c r="AR31" s="521">
        <v>0.93157333082458882</v>
      </c>
      <c r="AS31" s="521">
        <v>0.94121358289810098</v>
      </c>
      <c r="AT31" s="494" t="s">
        <v>381</v>
      </c>
      <c r="AU31" s="474"/>
      <c r="AV31" s="925"/>
      <c r="AW31" s="475">
        <f t="shared" ref="AW31:AW43" si="52">$C31</f>
        <v>45</v>
      </c>
      <c r="AX31" s="520">
        <v>0.91973352755531779</v>
      </c>
      <c r="AY31" s="521">
        <v>0.91849018953651962</v>
      </c>
      <c r="AZ31" s="521">
        <v>0.91739725036577147</v>
      </c>
      <c r="BA31" s="521">
        <v>0.91775461077469445</v>
      </c>
      <c r="BB31" s="521">
        <v>0.91988252829270178</v>
      </c>
      <c r="BC31" s="521">
        <v>0.92537357220542482</v>
      </c>
      <c r="BD31" s="521">
        <v>0.93549695042998993</v>
      </c>
      <c r="BE31" s="521">
        <v>0.9413848154679062</v>
      </c>
      <c r="BF31" s="494" t="s">
        <v>381</v>
      </c>
      <c r="BG31" s="466"/>
      <c r="BH31" s="925"/>
      <c r="BI31" s="475">
        <f t="shared" ref="BI31:BI43" si="53">$C31</f>
        <v>45</v>
      </c>
      <c r="BJ31" s="495">
        <v>80.649473571686201</v>
      </c>
      <c r="BK31" s="496">
        <v>80.311716316352147</v>
      </c>
      <c r="BL31" s="496">
        <v>79.398883937913936</v>
      </c>
      <c r="BM31" s="496">
        <v>77.286435544959886</v>
      </c>
      <c r="BN31" s="496">
        <v>74.381800590764769</v>
      </c>
      <c r="BO31" s="497">
        <v>70.541756835099818</v>
      </c>
      <c r="BP31" s="497">
        <v>58.503238288335567</v>
      </c>
      <c r="BQ31" s="497">
        <v>48.273500799948266</v>
      </c>
      <c r="BR31" s="494" t="s">
        <v>381</v>
      </c>
      <c r="BT31" s="925"/>
      <c r="BU31" s="475">
        <f t="shared" ref="BU31:BU43" si="54">$C31</f>
        <v>45</v>
      </c>
      <c r="BV31" s="495">
        <v>76.727490347299295</v>
      </c>
      <c r="BW31" s="496">
        <v>76.270155738155353</v>
      </c>
      <c r="BX31" s="496">
        <v>75.15421681197688</v>
      </c>
      <c r="BY31" s="496">
        <v>72.87692540396273</v>
      </c>
      <c r="BZ31" s="496">
        <v>70.044782852238853</v>
      </c>
      <c r="CA31" s="497">
        <v>66.625650284708982</v>
      </c>
      <c r="CB31" s="497">
        <v>56.855129070802548</v>
      </c>
      <c r="CC31" s="497">
        <v>48.204343662233391</v>
      </c>
      <c r="CD31" s="494" t="s">
        <v>381</v>
      </c>
      <c r="CE31" s="474"/>
      <c r="CF31" s="925"/>
      <c r="CG31" s="475">
        <f t="shared" ref="CG31:CG43" si="55">$C31</f>
        <v>45</v>
      </c>
      <c r="CH31" s="491">
        <f t="shared" si="29"/>
        <v>0.91112386059534922</v>
      </c>
      <c r="CI31" s="492">
        <f t="shared" si="30"/>
        <v>0.90964008781170369</v>
      </c>
      <c r="CJ31" s="521">
        <f t="shared" si="31"/>
        <v>0.90807490368335375</v>
      </c>
      <c r="CK31" s="521">
        <f t="shared" si="32"/>
        <v>0.90800204785873495</v>
      </c>
      <c r="CL31" s="521">
        <f t="shared" si="33"/>
        <v>0.9101819294052077</v>
      </c>
      <c r="CM31" s="521">
        <f t="shared" si="34"/>
        <v>0.91647493902817767</v>
      </c>
      <c r="CN31" s="521">
        <f t="shared" si="35"/>
        <v>0.93157333082458882</v>
      </c>
      <c r="CO31" s="521">
        <f>MIN(AS31,BE31)</f>
        <v>0.94121358289810098</v>
      </c>
      <c r="CP31" s="494" t="s">
        <v>381</v>
      </c>
      <c r="CR31" s="925"/>
      <c r="CS31" s="475">
        <f t="shared" ref="CS31:CS43" si="56">$C31</f>
        <v>45</v>
      </c>
      <c r="CT31" s="495">
        <f t="shared" si="36"/>
        <v>80.649473571686201</v>
      </c>
      <c r="CU31" s="496">
        <f t="shared" si="37"/>
        <v>80.311716316352147</v>
      </c>
      <c r="CV31" s="496">
        <f t="shared" si="38"/>
        <v>79.398883937913936</v>
      </c>
      <c r="CW31" s="496">
        <f t="shared" si="39"/>
        <v>77.286435544959886</v>
      </c>
      <c r="CX31" s="496">
        <f t="shared" si="40"/>
        <v>74.381800590764769</v>
      </c>
      <c r="CY31" s="497">
        <f t="shared" si="41"/>
        <v>70.541756835099818</v>
      </c>
      <c r="CZ31" s="497">
        <f t="shared" si="42"/>
        <v>58.503238288335567</v>
      </c>
      <c r="DA31" s="497">
        <f>MAX(BQ31,CC31)</f>
        <v>48.273500799948266</v>
      </c>
      <c r="DB31" s="494" t="s">
        <v>381</v>
      </c>
    </row>
    <row r="32" spans="2:106" ht="15" customHeight="1">
      <c r="B32" s="925"/>
      <c r="C32" s="475">
        <v>40</v>
      </c>
      <c r="D32" s="476">
        <f t="shared" si="43"/>
        <v>6.4272583377777774</v>
      </c>
      <c r="E32" s="477">
        <v>38.562735321391685</v>
      </c>
      <c r="F32" s="478">
        <v>38.459197627573552</v>
      </c>
      <c r="G32" s="478">
        <v>38.297034013080186</v>
      </c>
      <c r="H32" s="478">
        <v>38.078188099058444</v>
      </c>
      <c r="I32" s="478">
        <v>37.86685045802033</v>
      </c>
      <c r="J32" s="478">
        <v>37.772869420357409</v>
      </c>
      <c r="K32" s="478">
        <v>37.09086021885345</v>
      </c>
      <c r="L32" s="478">
        <v>36.364882234619969</v>
      </c>
      <c r="M32" s="480" t="s">
        <v>381</v>
      </c>
      <c r="N32" s="466"/>
      <c r="O32" s="925"/>
      <c r="P32" s="475">
        <f t="shared" si="44"/>
        <v>40</v>
      </c>
      <c r="Q32" s="481">
        <v>40</v>
      </c>
      <c r="R32" s="519">
        <v>-26</v>
      </c>
      <c r="S32" s="483">
        <f t="shared" si="45"/>
        <v>6.4272583377777774</v>
      </c>
      <c r="T32" s="484">
        <f>'35MPa, 2.4-4.2kg (comm)'!T32</f>
        <v>7.2306656299999998</v>
      </c>
      <c r="U32" s="485">
        <f>'35MPa, 2.4-4.2kg (comm)'!U32</f>
        <v>7.9312377999999999</v>
      </c>
      <c r="V32" s="483">
        <f t="shared" si="46"/>
        <v>5.6725894170576172</v>
      </c>
      <c r="W32" s="486">
        <f t="shared" si="47"/>
        <v>5.0423017040512148</v>
      </c>
      <c r="X32" s="487">
        <f>'70MPa, 2-4kg (comm)'!AD32</f>
        <v>3.5607556081987868</v>
      </c>
      <c r="Y32" s="488">
        <f>'70MPa, 2-4kg (comm)'!AE32</f>
        <v>7.6319917741127146</v>
      </c>
      <c r="Z32" s="466"/>
      <c r="AA32" s="930"/>
      <c r="AB32" s="932"/>
      <c r="AC32" s="466"/>
      <c r="AD32" s="925"/>
      <c r="AE32" s="475">
        <f t="shared" si="48"/>
        <v>40</v>
      </c>
      <c r="AF32" s="489">
        <v>25</v>
      </c>
      <c r="AG32" s="519">
        <f t="shared" si="49"/>
        <v>-33</v>
      </c>
      <c r="AH32" s="490">
        <f t="shared" si="50"/>
        <v>6.4272583377777774</v>
      </c>
      <c r="AI32" s="466"/>
      <c r="AJ32" s="925"/>
      <c r="AK32" s="475">
        <f t="shared" si="51"/>
        <v>40</v>
      </c>
      <c r="AL32" s="520">
        <v>0.91013688715065488</v>
      </c>
      <c r="AM32" s="521">
        <v>0.90928668217754016</v>
      </c>
      <c r="AN32" s="521">
        <v>0.9091129702855183</v>
      </c>
      <c r="AO32" s="521">
        <v>0.91136906158354303</v>
      </c>
      <c r="AP32" s="521">
        <v>0.91573005019965481</v>
      </c>
      <c r="AQ32" s="521">
        <v>0.92454420456058584</v>
      </c>
      <c r="AR32" s="521">
        <v>0.94236999245279929</v>
      </c>
      <c r="AS32" s="521">
        <v>0.95345234365552023</v>
      </c>
      <c r="AT32" s="494" t="s">
        <v>381</v>
      </c>
      <c r="AU32" s="474"/>
      <c r="AV32" s="925"/>
      <c r="AW32" s="475">
        <f t="shared" si="52"/>
        <v>40</v>
      </c>
      <c r="AX32" s="520">
        <v>0.91856943152030068</v>
      </c>
      <c r="AY32" s="521">
        <v>0.91807087473016313</v>
      </c>
      <c r="AZ32" s="521">
        <v>0.91843452854621832</v>
      </c>
      <c r="BA32" s="521">
        <v>0.92117354215035818</v>
      </c>
      <c r="BB32" s="521">
        <v>0.92544398037653341</v>
      </c>
      <c r="BC32" s="521">
        <v>0.93344507300212054</v>
      </c>
      <c r="BD32" s="521">
        <v>0.94616986833914885</v>
      </c>
      <c r="BE32" s="521">
        <v>0.95359480816040265</v>
      </c>
      <c r="BF32" s="494" t="s">
        <v>381</v>
      </c>
      <c r="BG32" s="466"/>
      <c r="BH32" s="925"/>
      <c r="BI32" s="475">
        <f t="shared" si="53"/>
        <v>40</v>
      </c>
      <c r="BJ32" s="495">
        <v>80.791025386759117</v>
      </c>
      <c r="BK32" s="496">
        <v>80.249311472331556</v>
      </c>
      <c r="BL32" s="496">
        <v>78.873074961687195</v>
      </c>
      <c r="BM32" s="496">
        <v>75.882674846974865</v>
      </c>
      <c r="BN32" s="496">
        <v>72.037223592843418</v>
      </c>
      <c r="BO32" s="497">
        <v>67.314435060008094</v>
      </c>
      <c r="BP32" s="497">
        <v>53.840791531516452</v>
      </c>
      <c r="BQ32" s="497">
        <v>43.216175368369619</v>
      </c>
      <c r="BR32" s="494" t="s">
        <v>381</v>
      </c>
      <c r="BT32" s="925"/>
      <c r="BU32" s="475">
        <f t="shared" si="54"/>
        <v>40</v>
      </c>
      <c r="BV32" s="495">
        <v>76.937866671232484</v>
      </c>
      <c r="BW32" s="496">
        <v>76.245572710409959</v>
      </c>
      <c r="BX32" s="496">
        <v>74.646029618616808</v>
      </c>
      <c r="BY32" s="496">
        <v>71.483563169763741</v>
      </c>
      <c r="BZ32" s="496">
        <v>67.744561583608998</v>
      </c>
      <c r="CA32" s="497">
        <v>63.464324645904931</v>
      </c>
      <c r="CB32" s="497">
        <v>52.284038102837236</v>
      </c>
      <c r="CC32" s="497">
        <v>43.160046729119038</v>
      </c>
      <c r="CD32" s="494" t="s">
        <v>381</v>
      </c>
      <c r="CE32" s="474"/>
      <c r="CF32" s="925"/>
      <c r="CG32" s="475">
        <f t="shared" si="55"/>
        <v>40</v>
      </c>
      <c r="CH32" s="491">
        <f t="shared" si="29"/>
        <v>0.91013688715065488</v>
      </c>
      <c r="CI32" s="492">
        <f t="shared" si="30"/>
        <v>0.90928668217754016</v>
      </c>
      <c r="CJ32" s="521">
        <f t="shared" si="31"/>
        <v>0.9091129702855183</v>
      </c>
      <c r="CK32" s="521">
        <f t="shared" si="32"/>
        <v>0.91136906158354303</v>
      </c>
      <c r="CL32" s="521">
        <f t="shared" si="33"/>
        <v>0.91573005019965481</v>
      </c>
      <c r="CM32" s="521">
        <f t="shared" si="34"/>
        <v>0.92454420456058584</v>
      </c>
      <c r="CN32" s="521">
        <f t="shared" si="35"/>
        <v>0.94236999245279929</v>
      </c>
      <c r="CO32" s="521">
        <f>MIN(AS32,BE32)</f>
        <v>0.95345234365552023</v>
      </c>
      <c r="CP32" s="494" t="s">
        <v>381</v>
      </c>
      <c r="CR32" s="925"/>
      <c r="CS32" s="475">
        <f t="shared" si="56"/>
        <v>40</v>
      </c>
      <c r="CT32" s="495">
        <f t="shared" si="36"/>
        <v>80.791025386759117</v>
      </c>
      <c r="CU32" s="496">
        <f t="shared" si="37"/>
        <v>80.249311472331556</v>
      </c>
      <c r="CV32" s="496">
        <f t="shared" si="38"/>
        <v>78.873074961687195</v>
      </c>
      <c r="CW32" s="496">
        <f t="shared" si="39"/>
        <v>75.882674846974865</v>
      </c>
      <c r="CX32" s="496">
        <f t="shared" si="40"/>
        <v>72.037223592843418</v>
      </c>
      <c r="CY32" s="497">
        <f t="shared" si="41"/>
        <v>67.314435060008094</v>
      </c>
      <c r="CZ32" s="497">
        <f t="shared" si="42"/>
        <v>53.840791531516452</v>
      </c>
      <c r="DA32" s="497">
        <f>MAX(BQ32,CC32)</f>
        <v>43.216175368369619</v>
      </c>
      <c r="DB32" s="494" t="s">
        <v>381</v>
      </c>
    </row>
    <row r="33" spans="2:106" ht="15" customHeight="1">
      <c r="B33" s="925"/>
      <c r="C33" s="475">
        <v>35</v>
      </c>
      <c r="D33" s="476">
        <f t="shared" si="43"/>
        <v>6.9608224088888884</v>
      </c>
      <c r="E33" s="477">
        <v>38.386582566492685</v>
      </c>
      <c r="F33" s="478">
        <v>38.289121772472669</v>
      </c>
      <c r="G33" s="478">
        <v>38.135499988314223</v>
      </c>
      <c r="H33" s="478">
        <v>37.933463577261449</v>
      </c>
      <c r="I33" s="478">
        <v>37.737043035878678</v>
      </c>
      <c r="J33" s="478">
        <v>37.670260202006524</v>
      </c>
      <c r="K33" s="478">
        <v>37.03056213752064</v>
      </c>
      <c r="L33" s="478">
        <v>36.34813336124661</v>
      </c>
      <c r="M33" s="480" t="s">
        <v>381</v>
      </c>
      <c r="N33" s="466"/>
      <c r="O33" s="925"/>
      <c r="P33" s="475">
        <f t="shared" si="44"/>
        <v>35</v>
      </c>
      <c r="Q33" s="481">
        <v>40</v>
      </c>
      <c r="R33" s="519">
        <v>-26</v>
      </c>
      <c r="S33" s="483">
        <f t="shared" si="45"/>
        <v>6.9608224088888884</v>
      </c>
      <c r="T33" s="484">
        <f>'35MPa, 2.4-4.2kg (comm)'!T33</f>
        <v>7.8309252100000002</v>
      </c>
      <c r="U33" s="485">
        <f>'35MPa, 2.4-4.2kg (comm)'!U33</f>
        <v>8.4008848599999997</v>
      </c>
      <c r="V33" s="483">
        <f t="shared" si="46"/>
        <v>5.2133382581535033</v>
      </c>
      <c r="W33" s="486">
        <f t="shared" si="47"/>
        <v>4.6340784516920026</v>
      </c>
      <c r="X33" s="487">
        <f>'70MPa, 2-4kg (comm)'!AD33</f>
        <v>3.9416311264346771</v>
      </c>
      <c r="Y33" s="488">
        <f>'70MPa, 2-4kg (comm)'!AE33</f>
        <v>8.2389590924840785</v>
      </c>
      <c r="Z33" s="466"/>
      <c r="AA33" s="930"/>
      <c r="AB33" s="932"/>
      <c r="AC33" s="466"/>
      <c r="AD33" s="925"/>
      <c r="AE33" s="475">
        <f t="shared" si="48"/>
        <v>35</v>
      </c>
      <c r="AF33" s="489">
        <f t="shared" ref="AF33:AF41" si="57">AE33-10</f>
        <v>25</v>
      </c>
      <c r="AG33" s="519">
        <f t="shared" si="49"/>
        <v>-33</v>
      </c>
      <c r="AH33" s="490">
        <f t="shared" si="50"/>
        <v>6.9608224088888884</v>
      </c>
      <c r="AI33" s="466"/>
      <c r="AJ33" s="925"/>
      <c r="AK33" s="475">
        <f t="shared" si="51"/>
        <v>35</v>
      </c>
      <c r="AL33" s="520">
        <v>0.90711247765845981</v>
      </c>
      <c r="AM33" s="521">
        <v>0.90649264899306248</v>
      </c>
      <c r="AN33" s="521">
        <v>0.90666165397199561</v>
      </c>
      <c r="AO33" s="521">
        <v>0.90952249556436837</v>
      </c>
      <c r="AP33" s="521">
        <v>0.9143916566660476</v>
      </c>
      <c r="AQ33" s="521">
        <v>0.92386761755765878</v>
      </c>
      <c r="AR33" s="521">
        <v>0.94221470625384174</v>
      </c>
      <c r="AS33" s="521">
        <v>0.95344363286979772</v>
      </c>
      <c r="AT33" s="494" t="s">
        <v>381</v>
      </c>
      <c r="AU33" s="474"/>
      <c r="AV33" s="925"/>
      <c r="AW33" s="475">
        <f t="shared" si="52"/>
        <v>35</v>
      </c>
      <c r="AX33" s="520">
        <v>0.91483137211956111</v>
      </c>
      <c r="AY33" s="521">
        <v>0.91451242216540152</v>
      </c>
      <c r="AZ33" s="521">
        <v>0.91526134520735614</v>
      </c>
      <c r="BA33" s="521">
        <v>0.91861540629716543</v>
      </c>
      <c r="BB33" s="521">
        <v>0.92342445655233174</v>
      </c>
      <c r="BC33" s="521">
        <v>0.93216151517455437</v>
      </c>
      <c r="BD33" s="521">
        <v>0.94573297905218601</v>
      </c>
      <c r="BE33" s="521">
        <v>0.95357370480612624</v>
      </c>
      <c r="BF33" s="494" t="s">
        <v>381</v>
      </c>
      <c r="BG33" s="466"/>
      <c r="BH33" s="925"/>
      <c r="BI33" s="475">
        <f t="shared" si="53"/>
        <v>35</v>
      </c>
      <c r="BJ33" s="495">
        <v>80.593622239939776</v>
      </c>
      <c r="BK33" s="496">
        <v>80.006353849927251</v>
      </c>
      <c r="BL33" s="496">
        <v>78.543898813756357</v>
      </c>
      <c r="BM33" s="496">
        <v>75.419916436977473</v>
      </c>
      <c r="BN33" s="496">
        <v>71.47439524030851</v>
      </c>
      <c r="BO33" s="497">
        <v>66.706760364771213</v>
      </c>
      <c r="BP33" s="497">
        <v>53.388249475981013</v>
      </c>
      <c r="BQ33" s="497">
        <v>43.078520922128028</v>
      </c>
      <c r="BR33" s="494" t="s">
        <v>381</v>
      </c>
      <c r="BT33" s="925"/>
      <c r="BU33" s="475">
        <f t="shared" si="54"/>
        <v>35</v>
      </c>
      <c r="BV33" s="495">
        <v>77.06522064980463</v>
      </c>
      <c r="BW33" s="496">
        <v>76.337168406726917</v>
      </c>
      <c r="BX33" s="496">
        <v>74.636900218254539</v>
      </c>
      <c r="BY33" s="496">
        <v>71.339763240940599</v>
      </c>
      <c r="BZ33" s="496">
        <v>67.481708462394465</v>
      </c>
      <c r="CA33" s="497">
        <v>63.121627365602876</v>
      </c>
      <c r="CB33" s="497">
        <v>51.948789103632301</v>
      </c>
      <c r="CC33" s="497">
        <v>43.027383743718218</v>
      </c>
      <c r="CD33" s="494" t="s">
        <v>381</v>
      </c>
      <c r="CE33" s="474"/>
      <c r="CF33" s="925"/>
      <c r="CG33" s="475">
        <f t="shared" si="55"/>
        <v>35</v>
      </c>
      <c r="CH33" s="491">
        <f t="shared" si="29"/>
        <v>0.90711247765845981</v>
      </c>
      <c r="CI33" s="492">
        <f t="shared" si="30"/>
        <v>0.90649264899306248</v>
      </c>
      <c r="CJ33" s="521">
        <f t="shared" si="31"/>
        <v>0.90666165397199561</v>
      </c>
      <c r="CK33" s="521">
        <f t="shared" si="32"/>
        <v>0.90952249556436837</v>
      </c>
      <c r="CL33" s="521">
        <f t="shared" si="33"/>
        <v>0.9143916566660476</v>
      </c>
      <c r="CM33" s="521">
        <f t="shared" si="34"/>
        <v>0.92386761755765878</v>
      </c>
      <c r="CN33" s="521">
        <f t="shared" si="35"/>
        <v>0.94221470625384174</v>
      </c>
      <c r="CO33" s="521">
        <f>MIN(AS33,BE33)</f>
        <v>0.95344363286979772</v>
      </c>
      <c r="CP33" s="494" t="s">
        <v>381</v>
      </c>
      <c r="CR33" s="925"/>
      <c r="CS33" s="475">
        <f t="shared" si="56"/>
        <v>35</v>
      </c>
      <c r="CT33" s="495">
        <f t="shared" si="36"/>
        <v>80.593622239939776</v>
      </c>
      <c r="CU33" s="496">
        <f t="shared" si="37"/>
        <v>80.006353849927251</v>
      </c>
      <c r="CV33" s="496">
        <f t="shared" si="38"/>
        <v>78.543898813756357</v>
      </c>
      <c r="CW33" s="496">
        <f t="shared" si="39"/>
        <v>75.419916436977473</v>
      </c>
      <c r="CX33" s="496">
        <f t="shared" si="40"/>
        <v>71.47439524030851</v>
      </c>
      <c r="CY33" s="497">
        <f t="shared" si="41"/>
        <v>66.706760364771213</v>
      </c>
      <c r="CZ33" s="497">
        <f t="shared" si="42"/>
        <v>53.388249475981013</v>
      </c>
      <c r="DA33" s="497">
        <f>MAX(BQ33,CC33)</f>
        <v>43.078520922128028</v>
      </c>
      <c r="DB33" s="494" t="s">
        <v>381</v>
      </c>
    </row>
    <row r="34" spans="2:106" ht="15" customHeight="1">
      <c r="B34" s="925"/>
      <c r="C34" s="475">
        <v>30</v>
      </c>
      <c r="D34" s="476">
        <f t="shared" si="43"/>
        <v>8.8211909422222217</v>
      </c>
      <c r="E34" s="477">
        <v>38.185372299546323</v>
      </c>
      <c r="F34" s="478">
        <v>38.070923806288313</v>
      </c>
      <c r="G34" s="478">
        <v>37.877994671318376</v>
      </c>
      <c r="H34" s="478">
        <v>37.604366225008398</v>
      </c>
      <c r="I34" s="478">
        <v>37.323472988259439</v>
      </c>
      <c r="J34" s="478">
        <v>37.210038921704964</v>
      </c>
      <c r="K34" s="478">
        <v>36.37138558638501</v>
      </c>
      <c r="L34" s="478">
        <v>35.658216892882592</v>
      </c>
      <c r="M34" s="480" t="s">
        <v>381</v>
      </c>
      <c r="N34" s="466"/>
      <c r="O34" s="925"/>
      <c r="P34" s="475">
        <f t="shared" si="44"/>
        <v>30</v>
      </c>
      <c r="Q34" s="498">
        <v>36.700000000000003</v>
      </c>
      <c r="R34" s="519">
        <v>-26</v>
      </c>
      <c r="S34" s="483">
        <f t="shared" si="45"/>
        <v>8.8211909422222217</v>
      </c>
      <c r="T34" s="484">
        <f>'35MPa, 2.4-4.2kg (comm)'!T34</f>
        <v>9.9238398100000005</v>
      </c>
      <c r="U34" s="485">
        <f>'35MPa, 2.4-4.2kg (comm)'!U34</f>
        <v>10.433033999999999</v>
      </c>
      <c r="V34" s="483">
        <f t="shared" si="46"/>
        <v>4.0891217572036114</v>
      </c>
      <c r="W34" s="486">
        <f t="shared" si="47"/>
        <v>3.6347748952920989</v>
      </c>
      <c r="X34" s="487">
        <f>'70MPa, 2-4kg (comm)'!AD34</f>
        <v>5.0193379599784604</v>
      </c>
      <c r="Y34" s="488">
        <f>'70MPa, 2-4kg (comm)'!AE34</f>
        <v>10.271466322036591</v>
      </c>
      <c r="Z34" s="466"/>
      <c r="AA34" s="930"/>
      <c r="AB34" s="932"/>
      <c r="AC34" s="466"/>
      <c r="AD34" s="925"/>
      <c r="AE34" s="475">
        <f t="shared" si="48"/>
        <v>30</v>
      </c>
      <c r="AF34" s="489">
        <f t="shared" si="57"/>
        <v>20</v>
      </c>
      <c r="AG34" s="519">
        <f t="shared" si="49"/>
        <v>-33</v>
      </c>
      <c r="AH34" s="490">
        <f t="shared" si="50"/>
        <v>8.8211909422222217</v>
      </c>
      <c r="AI34" s="466"/>
      <c r="AJ34" s="925"/>
      <c r="AK34" s="475">
        <f t="shared" si="51"/>
        <v>30</v>
      </c>
      <c r="AL34" s="520">
        <v>0.90370470780199108</v>
      </c>
      <c r="AM34" s="521">
        <v>0.90311268906402475</v>
      </c>
      <c r="AN34" s="521">
        <v>0.90338736248631202</v>
      </c>
      <c r="AO34" s="521">
        <v>0.90640264395635639</v>
      </c>
      <c r="AP34" s="521">
        <v>0.91116958761741751</v>
      </c>
      <c r="AQ34" s="521">
        <v>0.92121832541560211</v>
      </c>
      <c r="AR34" s="521">
        <v>0.93858588246626262</v>
      </c>
      <c r="AS34" s="521">
        <v>0.95104685324533866</v>
      </c>
      <c r="AT34" s="494" t="s">
        <v>381</v>
      </c>
      <c r="AU34" s="474"/>
      <c r="AV34" s="925"/>
      <c r="AW34" s="475">
        <f t="shared" si="52"/>
        <v>30</v>
      </c>
      <c r="AX34" s="520">
        <v>0.9105307397327872</v>
      </c>
      <c r="AY34" s="521">
        <v>0.91034422580808938</v>
      </c>
      <c r="AZ34" s="521">
        <v>0.91123145823271923</v>
      </c>
      <c r="BA34" s="521">
        <v>0.91479535027059256</v>
      </c>
      <c r="BB34" s="521">
        <v>0.91956487938838261</v>
      </c>
      <c r="BC34" s="521">
        <v>0.92890049622870352</v>
      </c>
      <c r="BD34" s="521">
        <v>0.94138688480203414</v>
      </c>
      <c r="BE34" s="521">
        <v>0.95107587320826636</v>
      </c>
      <c r="BF34" s="494" t="s">
        <v>381</v>
      </c>
      <c r="BG34" s="466"/>
      <c r="BH34" s="925"/>
      <c r="BI34" s="475">
        <f t="shared" si="53"/>
        <v>30</v>
      </c>
      <c r="BJ34" s="495">
        <v>80.356803385827277</v>
      </c>
      <c r="BK34" s="496">
        <v>79.593847568017281</v>
      </c>
      <c r="BL34" s="496">
        <v>77.717987843860456</v>
      </c>
      <c r="BM34" s="496">
        <v>73.881381281419308</v>
      </c>
      <c r="BN34" s="496">
        <v>69.216951777150427</v>
      </c>
      <c r="BO34" s="497">
        <v>63.802907966647325</v>
      </c>
      <c r="BP34" s="497">
        <v>49.216819184103059</v>
      </c>
      <c r="BQ34" s="497">
        <v>38.196093314857606</v>
      </c>
      <c r="BR34" s="494" t="s">
        <v>381</v>
      </c>
      <c r="BT34" s="925"/>
      <c r="BU34" s="475">
        <f t="shared" si="54"/>
        <v>30</v>
      </c>
      <c r="BV34" s="495">
        <v>77.226815926646864</v>
      </c>
      <c r="BW34" s="496">
        <v>76.283346481811321</v>
      </c>
      <c r="BX34" s="496">
        <v>74.154265671826025</v>
      </c>
      <c r="BY34" s="496">
        <v>70.111453215794882</v>
      </c>
      <c r="BZ34" s="496">
        <v>65.522844106527103</v>
      </c>
      <c r="CA34" s="497">
        <v>60.506834537379099</v>
      </c>
      <c r="CB34" s="497">
        <v>48.081674019815239</v>
      </c>
      <c r="CC34" s="497">
        <v>38.184866430702762</v>
      </c>
      <c r="CD34" s="494" t="s">
        <v>381</v>
      </c>
      <c r="CE34" s="474"/>
      <c r="CF34" s="925"/>
      <c r="CG34" s="475">
        <f t="shared" si="55"/>
        <v>30</v>
      </c>
      <c r="CH34" s="491">
        <f t="shared" si="29"/>
        <v>0.90370470780199108</v>
      </c>
      <c r="CI34" s="492">
        <f t="shared" si="30"/>
        <v>0.90311268906402475</v>
      </c>
      <c r="CJ34" s="521">
        <f t="shared" si="31"/>
        <v>0.90338736248631202</v>
      </c>
      <c r="CK34" s="521">
        <f t="shared" si="32"/>
        <v>0.90640264395635639</v>
      </c>
      <c r="CL34" s="521">
        <f t="shared" si="33"/>
        <v>0.91116958761741751</v>
      </c>
      <c r="CM34" s="521">
        <f t="shared" si="34"/>
        <v>0.92121832541560211</v>
      </c>
      <c r="CN34" s="521">
        <f t="shared" si="35"/>
        <v>0.93858588246626262</v>
      </c>
      <c r="CO34" s="521">
        <f>MIN(AS34,BE34)</f>
        <v>0.95104685324533866</v>
      </c>
      <c r="CP34" s="494" t="s">
        <v>381</v>
      </c>
      <c r="CR34" s="925"/>
      <c r="CS34" s="475">
        <f t="shared" si="56"/>
        <v>30</v>
      </c>
      <c r="CT34" s="495">
        <f t="shared" si="36"/>
        <v>80.356803385827277</v>
      </c>
      <c r="CU34" s="496">
        <f t="shared" si="37"/>
        <v>79.593847568017281</v>
      </c>
      <c r="CV34" s="496">
        <f t="shared" si="38"/>
        <v>77.717987843860456</v>
      </c>
      <c r="CW34" s="496">
        <f t="shared" si="39"/>
        <v>73.881381281419308</v>
      </c>
      <c r="CX34" s="496">
        <f t="shared" si="40"/>
        <v>69.216951777150427</v>
      </c>
      <c r="CY34" s="497">
        <f t="shared" si="41"/>
        <v>63.802907966647325</v>
      </c>
      <c r="CZ34" s="497">
        <f t="shared" si="42"/>
        <v>49.216819184103059</v>
      </c>
      <c r="DA34" s="497">
        <f>MAX(BQ34,CC34)</f>
        <v>38.196093314857606</v>
      </c>
      <c r="DB34" s="494" t="s">
        <v>381</v>
      </c>
    </row>
    <row r="35" spans="2:106" ht="15" customHeight="1">
      <c r="B35" s="925"/>
      <c r="C35" s="475">
        <v>25</v>
      </c>
      <c r="D35" s="476">
        <f t="shared" si="43"/>
        <v>10.899334044444444</v>
      </c>
      <c r="E35" s="477">
        <v>38.032794206344654</v>
      </c>
      <c r="F35" s="478">
        <v>37.893030374762191</v>
      </c>
      <c r="G35" s="478">
        <v>37.651836711810446</v>
      </c>
      <c r="H35" s="478">
        <v>37.287311713477557</v>
      </c>
      <c r="I35" s="478">
        <v>36.904813434376834</v>
      </c>
      <c r="J35" s="478">
        <v>36.740452321501252</v>
      </c>
      <c r="K35" s="478">
        <v>35.688054268109013</v>
      </c>
      <c r="L35" s="499" t="s">
        <v>381</v>
      </c>
      <c r="M35" s="480" t="s">
        <v>381</v>
      </c>
      <c r="N35" s="466"/>
      <c r="O35" s="925"/>
      <c r="P35" s="475">
        <f t="shared" si="44"/>
        <v>25</v>
      </c>
      <c r="Q35" s="498">
        <v>33.299999999999997</v>
      </c>
      <c r="R35" s="519">
        <v>-26</v>
      </c>
      <c r="S35" s="483">
        <f t="shared" si="45"/>
        <v>10.899334044444444</v>
      </c>
      <c r="T35" s="484">
        <f>'35MPa, 2.4-4.2kg (comm)'!T35</f>
        <v>12.2617508</v>
      </c>
      <c r="U35" s="485">
        <f>'35MPa, 2.4-4.2kg (comm)'!U35</f>
        <v>12.6268768</v>
      </c>
      <c r="V35" s="483">
        <f t="shared" si="46"/>
        <v>3.2931397669252473</v>
      </c>
      <c r="W35" s="486">
        <f t="shared" si="47"/>
        <v>2.9272353483779976</v>
      </c>
      <c r="X35" s="487">
        <f>'70MPa, 2-4kg (comm)'!AD35</f>
        <v>6.2022280490629162</v>
      </c>
      <c r="Y35" s="488">
        <f>'70MPa, 2-4kg (comm)'!AE35</f>
        <v>12.430138602212471</v>
      </c>
      <c r="Z35" s="466"/>
      <c r="AA35" s="930"/>
      <c r="AB35" s="932"/>
      <c r="AC35" s="466"/>
      <c r="AD35" s="925"/>
      <c r="AE35" s="475">
        <f t="shared" si="48"/>
        <v>25</v>
      </c>
      <c r="AF35" s="489">
        <f t="shared" si="57"/>
        <v>15</v>
      </c>
      <c r="AG35" s="519">
        <f t="shared" si="49"/>
        <v>-33</v>
      </c>
      <c r="AH35" s="490">
        <f t="shared" si="50"/>
        <v>10.899334044444444</v>
      </c>
      <c r="AI35" s="466"/>
      <c r="AJ35" s="925"/>
      <c r="AK35" s="475">
        <f t="shared" si="51"/>
        <v>25</v>
      </c>
      <c r="AL35" s="520">
        <v>0.90156954349000051</v>
      </c>
      <c r="AM35" s="521">
        <v>0.90094761023684</v>
      </c>
      <c r="AN35" s="521">
        <v>0.90115085689051033</v>
      </c>
      <c r="AO35" s="521">
        <v>0.90394437248958048</v>
      </c>
      <c r="AP35" s="521">
        <v>0.90825918859565646</v>
      </c>
      <c r="AQ35" s="521">
        <v>0.91873259085544057</v>
      </c>
      <c r="AR35" s="521">
        <v>0.93471907472373805</v>
      </c>
      <c r="AS35" s="522" t="s">
        <v>381</v>
      </c>
      <c r="AT35" s="502" t="s">
        <v>381</v>
      </c>
      <c r="AU35" s="474"/>
      <c r="AV35" s="925"/>
      <c r="AW35" s="475">
        <f t="shared" si="52"/>
        <v>25</v>
      </c>
      <c r="AX35" s="520">
        <v>0.90724461942301404</v>
      </c>
      <c r="AY35" s="521">
        <v>0.90702487438327295</v>
      </c>
      <c r="AZ35" s="521">
        <v>0.90794251042865137</v>
      </c>
      <c r="BA35" s="521">
        <v>0.91138440739118864</v>
      </c>
      <c r="BB35" s="521">
        <v>0.91576011187326511</v>
      </c>
      <c r="BC35" s="521">
        <v>0.9256215374082174</v>
      </c>
      <c r="BD35" s="521">
        <v>0.93677399764603675</v>
      </c>
      <c r="BE35" s="499" t="s">
        <v>381</v>
      </c>
      <c r="BF35" s="502" t="s">
        <v>381</v>
      </c>
      <c r="BG35" s="466"/>
      <c r="BH35" s="925"/>
      <c r="BI35" s="475">
        <f t="shared" si="53"/>
        <v>25</v>
      </c>
      <c r="BJ35" s="495">
        <v>79.964340479646296</v>
      </c>
      <c r="BK35" s="496">
        <v>78.988610996165164</v>
      </c>
      <c r="BL35" s="496">
        <v>76.69370475124704</v>
      </c>
      <c r="BM35" s="496">
        <v>72.132629670033083</v>
      </c>
      <c r="BN35" s="496">
        <v>66.759658957931336</v>
      </c>
      <c r="BO35" s="497">
        <v>60.732253578647217</v>
      </c>
      <c r="BP35" s="497">
        <v>44.892306804599798</v>
      </c>
      <c r="BQ35" s="522" t="s">
        <v>381</v>
      </c>
      <c r="BR35" s="502" t="s">
        <v>381</v>
      </c>
      <c r="BT35" s="925"/>
      <c r="BU35" s="475">
        <f t="shared" si="54"/>
        <v>25</v>
      </c>
      <c r="BV35" s="495">
        <v>77.354143977481371</v>
      </c>
      <c r="BW35" s="496">
        <v>76.196071322082389</v>
      </c>
      <c r="BX35" s="496">
        <v>73.611014714671683</v>
      </c>
      <c r="BY35" s="496">
        <v>68.800265221924036</v>
      </c>
      <c r="BZ35" s="496">
        <v>63.462957729299887</v>
      </c>
      <c r="CA35" s="497">
        <v>57.793498665946053</v>
      </c>
      <c r="CB35" s="497">
        <v>44.068506820252665</v>
      </c>
      <c r="CC35" s="499" t="s">
        <v>381</v>
      </c>
      <c r="CD35" s="502" t="s">
        <v>381</v>
      </c>
      <c r="CE35" s="474"/>
      <c r="CF35" s="925"/>
      <c r="CG35" s="475">
        <f t="shared" si="55"/>
        <v>25</v>
      </c>
      <c r="CH35" s="491">
        <f t="shared" si="29"/>
        <v>0.90156954349000051</v>
      </c>
      <c r="CI35" s="492">
        <f t="shared" si="30"/>
        <v>0.90094761023684</v>
      </c>
      <c r="CJ35" s="521">
        <f t="shared" si="31"/>
        <v>0.90115085689051033</v>
      </c>
      <c r="CK35" s="521">
        <f t="shared" si="32"/>
        <v>0.90394437248958048</v>
      </c>
      <c r="CL35" s="521">
        <f t="shared" si="33"/>
        <v>0.90825918859565646</v>
      </c>
      <c r="CM35" s="521">
        <f t="shared" si="34"/>
        <v>0.91873259085544057</v>
      </c>
      <c r="CN35" s="521">
        <f t="shared" si="35"/>
        <v>0.93471907472373805</v>
      </c>
      <c r="CO35" s="522" t="s">
        <v>381</v>
      </c>
      <c r="CP35" s="502" t="s">
        <v>381</v>
      </c>
      <c r="CR35" s="925"/>
      <c r="CS35" s="475">
        <f t="shared" si="56"/>
        <v>25</v>
      </c>
      <c r="CT35" s="495">
        <f t="shared" si="36"/>
        <v>79.964340479646296</v>
      </c>
      <c r="CU35" s="496">
        <f t="shared" si="37"/>
        <v>78.988610996165164</v>
      </c>
      <c r="CV35" s="496">
        <f t="shared" si="38"/>
        <v>76.69370475124704</v>
      </c>
      <c r="CW35" s="496">
        <f t="shared" si="39"/>
        <v>72.132629670033083</v>
      </c>
      <c r="CX35" s="496">
        <f t="shared" si="40"/>
        <v>66.759658957931336</v>
      </c>
      <c r="CY35" s="497">
        <f t="shared" si="41"/>
        <v>60.732253578647217</v>
      </c>
      <c r="CZ35" s="497">
        <f t="shared" si="42"/>
        <v>44.892306804599798</v>
      </c>
      <c r="DA35" s="522" t="s">
        <v>381</v>
      </c>
      <c r="DB35" s="502" t="s">
        <v>381</v>
      </c>
    </row>
    <row r="36" spans="2:106" ht="15" customHeight="1">
      <c r="B36" s="925"/>
      <c r="C36" s="503">
        <v>20</v>
      </c>
      <c r="D36" s="476">
        <f t="shared" si="43"/>
        <v>13.181593599999999</v>
      </c>
      <c r="E36" s="477">
        <v>37.909180288930038</v>
      </c>
      <c r="F36" s="478">
        <v>37.738282414370978</v>
      </c>
      <c r="G36" s="478">
        <v>37.435739574597605</v>
      </c>
      <c r="H36" s="478">
        <v>36.967989925679682</v>
      </c>
      <c r="I36" s="478">
        <v>36.473168319559704</v>
      </c>
      <c r="J36" s="478">
        <v>36.252731969094157</v>
      </c>
      <c r="K36" s="478">
        <v>34.981791583204789</v>
      </c>
      <c r="L36" s="499" t="s">
        <v>381</v>
      </c>
      <c r="M36" s="480" t="s">
        <v>381</v>
      </c>
      <c r="N36" s="466"/>
      <c r="O36" s="925"/>
      <c r="P36" s="503">
        <f t="shared" si="44"/>
        <v>20</v>
      </c>
      <c r="Q36" s="481">
        <v>30</v>
      </c>
      <c r="R36" s="519">
        <v>-26</v>
      </c>
      <c r="S36" s="483">
        <f t="shared" si="45"/>
        <v>13.181593599999999</v>
      </c>
      <c r="T36" s="484">
        <f>'35MPa, 2.4-4.2kg (comm)'!T36</f>
        <v>14.829292799999999</v>
      </c>
      <c r="U36" s="485">
        <f>'35MPa, 2.4-4.2kg (comm)'!U36</f>
        <v>14.9615537</v>
      </c>
      <c r="V36" s="483">
        <f t="shared" si="46"/>
        <v>2.7112262370439777</v>
      </c>
      <c r="W36" s="486">
        <f t="shared" si="47"/>
        <v>2.4099788773724247</v>
      </c>
      <c r="X36" s="487">
        <f>'70MPa, 2-4kg (comm)'!AD36</f>
        <v>7.480078588456573</v>
      </c>
      <c r="Y36" s="488">
        <f>'70MPa, 2-4kg (comm)'!AE36</f>
        <v>14.685964168881021</v>
      </c>
      <c r="Z36" s="466"/>
      <c r="AA36" s="930"/>
      <c r="AB36" s="932"/>
      <c r="AC36" s="466"/>
      <c r="AD36" s="925"/>
      <c r="AE36" s="503">
        <f t="shared" si="48"/>
        <v>20</v>
      </c>
      <c r="AF36" s="489">
        <f t="shared" si="57"/>
        <v>10</v>
      </c>
      <c r="AG36" s="519">
        <f t="shared" si="49"/>
        <v>-33</v>
      </c>
      <c r="AH36" s="490">
        <f t="shared" si="50"/>
        <v>13.181593599999999</v>
      </c>
      <c r="AI36" s="466"/>
      <c r="AJ36" s="925"/>
      <c r="AK36" s="503">
        <f t="shared" si="51"/>
        <v>20</v>
      </c>
      <c r="AL36" s="520">
        <v>0.90042642976378096</v>
      </c>
      <c r="AM36" s="521">
        <v>0.89965029745279557</v>
      </c>
      <c r="AN36" s="521">
        <v>0.89959218443415012</v>
      </c>
      <c r="AO36" s="521">
        <v>0.90185700358888443</v>
      </c>
      <c r="AP36" s="521">
        <v>0.90545037241580839</v>
      </c>
      <c r="AQ36" s="521">
        <v>0.91619012364155683</v>
      </c>
      <c r="AR36" s="521">
        <v>0.9306363688594621</v>
      </c>
      <c r="AS36" s="522" t="s">
        <v>381</v>
      </c>
      <c r="AT36" s="502" t="s">
        <v>381</v>
      </c>
      <c r="AU36" s="474"/>
      <c r="AV36" s="925"/>
      <c r="AW36" s="503">
        <f t="shared" si="52"/>
        <v>20</v>
      </c>
      <c r="AX36" s="520">
        <v>0.90474665338566185</v>
      </c>
      <c r="AY36" s="521">
        <v>0.90439906287682637</v>
      </c>
      <c r="AZ36" s="521">
        <v>0.90511428943040984</v>
      </c>
      <c r="BA36" s="521">
        <v>0.90814748561568592</v>
      </c>
      <c r="BB36" s="521">
        <v>0.9119770862382679</v>
      </c>
      <c r="BC36" s="521">
        <v>0.92220525406260612</v>
      </c>
      <c r="BD36" s="521">
        <v>0.93201313575785538</v>
      </c>
      <c r="BE36" s="499" t="s">
        <v>381</v>
      </c>
      <c r="BF36" s="502" t="s">
        <v>381</v>
      </c>
      <c r="BG36" s="466"/>
      <c r="BH36" s="925"/>
      <c r="BI36" s="503">
        <f t="shared" si="53"/>
        <v>20</v>
      </c>
      <c r="BJ36" s="495">
        <v>79.363075054280898</v>
      </c>
      <c r="BK36" s="496">
        <v>78.174038819003158</v>
      </c>
      <c r="BL36" s="496">
        <v>75.447786823811526</v>
      </c>
      <c r="BM36" s="496">
        <v>70.171226378009905</v>
      </c>
      <c r="BN36" s="496">
        <v>64.110006996903479</v>
      </c>
      <c r="BO36" s="497">
        <v>57.493997520147516</v>
      </c>
      <c r="BP36" s="497">
        <v>40.411112293265823</v>
      </c>
      <c r="BQ36" s="522" t="s">
        <v>381</v>
      </c>
      <c r="BR36" s="502" t="s">
        <v>381</v>
      </c>
      <c r="BT36" s="925"/>
      <c r="BU36" s="503">
        <f t="shared" si="54"/>
        <v>20</v>
      </c>
      <c r="BV36" s="495">
        <v>77.379294130708217</v>
      </c>
      <c r="BW36" s="496">
        <v>75.996644401002385</v>
      </c>
      <c r="BX36" s="496">
        <v>72.943067195247465</v>
      </c>
      <c r="BY36" s="496">
        <v>67.354616877645469</v>
      </c>
      <c r="BZ36" s="496">
        <v>61.269583630283094</v>
      </c>
      <c r="CA36" s="497">
        <v>54.95311439435703</v>
      </c>
      <c r="CB36" s="497">
        <v>39.865392532990235</v>
      </c>
      <c r="CC36" s="499" t="s">
        <v>381</v>
      </c>
      <c r="CD36" s="502" t="s">
        <v>381</v>
      </c>
      <c r="CE36" s="474"/>
      <c r="CF36" s="925"/>
      <c r="CG36" s="503">
        <f t="shared" si="55"/>
        <v>20</v>
      </c>
      <c r="CH36" s="491">
        <f t="shared" si="29"/>
        <v>0.90042642976378096</v>
      </c>
      <c r="CI36" s="492">
        <f t="shared" si="30"/>
        <v>0.89965029745279557</v>
      </c>
      <c r="CJ36" s="521">
        <f t="shared" si="31"/>
        <v>0.89959218443415012</v>
      </c>
      <c r="CK36" s="521">
        <f t="shared" si="32"/>
        <v>0.90185700358888443</v>
      </c>
      <c r="CL36" s="521">
        <f t="shared" si="33"/>
        <v>0.90545037241580839</v>
      </c>
      <c r="CM36" s="521">
        <f t="shared" si="34"/>
        <v>0.91619012364155683</v>
      </c>
      <c r="CN36" s="521">
        <f t="shared" si="35"/>
        <v>0.9306363688594621</v>
      </c>
      <c r="CO36" s="522" t="s">
        <v>381</v>
      </c>
      <c r="CP36" s="502" t="s">
        <v>381</v>
      </c>
      <c r="CR36" s="925"/>
      <c r="CS36" s="503">
        <f t="shared" si="56"/>
        <v>20</v>
      </c>
      <c r="CT36" s="495">
        <f t="shared" si="36"/>
        <v>79.363075054280898</v>
      </c>
      <c r="CU36" s="496">
        <f t="shared" si="37"/>
        <v>78.174038819003158</v>
      </c>
      <c r="CV36" s="496">
        <f t="shared" si="38"/>
        <v>75.447786823811526</v>
      </c>
      <c r="CW36" s="496">
        <f t="shared" si="39"/>
        <v>70.171226378009905</v>
      </c>
      <c r="CX36" s="496">
        <f t="shared" si="40"/>
        <v>64.110006996903479</v>
      </c>
      <c r="CY36" s="497">
        <f t="shared" si="41"/>
        <v>57.493997520147516</v>
      </c>
      <c r="CZ36" s="497">
        <f t="shared" si="42"/>
        <v>40.411112293265823</v>
      </c>
      <c r="DA36" s="522" t="s">
        <v>381</v>
      </c>
      <c r="DB36" s="502" t="s">
        <v>381</v>
      </c>
    </row>
    <row r="37" spans="2:106" ht="15" customHeight="1">
      <c r="B37" s="925"/>
      <c r="C37" s="475">
        <v>10</v>
      </c>
      <c r="D37" s="476">
        <f t="shared" si="43"/>
        <v>16.945786399999999</v>
      </c>
      <c r="E37" s="477">
        <v>37.59380622232915</v>
      </c>
      <c r="F37" s="478">
        <v>37.318244736538368</v>
      </c>
      <c r="G37" s="478">
        <v>36.887410936820856</v>
      </c>
      <c r="H37" s="478">
        <v>36.214669626104282</v>
      </c>
      <c r="I37" s="478">
        <v>35.507210306139918</v>
      </c>
      <c r="J37" s="478">
        <v>35.170771448376328</v>
      </c>
      <c r="K37" s="478">
        <v>33.519055517865532</v>
      </c>
      <c r="L37" s="499" t="s">
        <v>381</v>
      </c>
      <c r="M37" s="480" t="s">
        <v>381</v>
      </c>
      <c r="N37" s="466"/>
      <c r="O37" s="925"/>
      <c r="P37" s="475">
        <f t="shared" si="44"/>
        <v>10</v>
      </c>
      <c r="Q37" s="481">
        <f>P37+15</f>
        <v>25</v>
      </c>
      <c r="R37" s="519">
        <v>-26</v>
      </c>
      <c r="S37" s="483">
        <f t="shared" si="45"/>
        <v>16.945786399999999</v>
      </c>
      <c r="T37" s="484">
        <f>'35MPa, 2.4-4.2kg (comm)'!T37</f>
        <v>19.597090000000001</v>
      </c>
      <c r="U37" s="485">
        <f>'35MPa, 2.4-4.2kg (comm)'!U37</f>
        <v>19.0640097</v>
      </c>
      <c r="V37" s="483">
        <f t="shared" si="46"/>
        <v>2.0841903646642428</v>
      </c>
      <c r="W37" s="486">
        <f t="shared" si="47"/>
        <v>1.852613657479327</v>
      </c>
      <c r="X37" s="487">
        <f>'70MPa, 2-4kg (comm)'!AD37</f>
        <v>9.8660019726739918</v>
      </c>
      <c r="Y37" s="488">
        <f>'70MPa, 2-4kg (comm)'!AE37</f>
        <v>18.632324268790708</v>
      </c>
      <c r="Z37" s="466"/>
      <c r="AA37" s="930"/>
      <c r="AB37" s="932"/>
      <c r="AC37" s="466"/>
      <c r="AD37" s="925"/>
      <c r="AE37" s="475">
        <f t="shared" si="48"/>
        <v>10</v>
      </c>
      <c r="AF37" s="489">
        <f t="shared" si="57"/>
        <v>0</v>
      </c>
      <c r="AG37" s="519">
        <f t="shared" si="49"/>
        <v>-33</v>
      </c>
      <c r="AH37" s="490">
        <f t="shared" si="50"/>
        <v>16.945786399999999</v>
      </c>
      <c r="AI37" s="466"/>
      <c r="AJ37" s="925"/>
      <c r="AK37" s="475">
        <f t="shared" si="51"/>
        <v>10</v>
      </c>
      <c r="AL37" s="520">
        <v>0.89722574422563106</v>
      </c>
      <c r="AM37" s="521">
        <v>0.89514227794842549</v>
      </c>
      <c r="AN37" s="521">
        <v>0.89410000673541012</v>
      </c>
      <c r="AO37" s="521">
        <v>0.89475062076278511</v>
      </c>
      <c r="AP37" s="521">
        <v>0.89641494848182157</v>
      </c>
      <c r="AQ37" s="521">
        <v>0.90693904750616372</v>
      </c>
      <c r="AR37" s="521">
        <v>0.9180658518662651</v>
      </c>
      <c r="AS37" s="522" t="s">
        <v>381</v>
      </c>
      <c r="AT37" s="502" t="s">
        <v>381</v>
      </c>
      <c r="AU37" s="474"/>
      <c r="AV37" s="925"/>
      <c r="AW37" s="475">
        <f t="shared" si="52"/>
        <v>10</v>
      </c>
      <c r="AX37" s="520">
        <v>0.89889792698992277</v>
      </c>
      <c r="AY37" s="521">
        <v>0.89730697364627687</v>
      </c>
      <c r="AZ37" s="521">
        <v>0.89712492059977256</v>
      </c>
      <c r="BA37" s="521">
        <v>0.8988073121880138</v>
      </c>
      <c r="BB37" s="521">
        <v>0.90092715817036872</v>
      </c>
      <c r="BC37" s="521">
        <v>0.91119593406639976</v>
      </c>
      <c r="BD37" s="521">
        <v>0.91857051570865667</v>
      </c>
      <c r="BE37" s="499" t="s">
        <v>381</v>
      </c>
      <c r="BF37" s="502" t="s">
        <v>381</v>
      </c>
      <c r="BG37" s="466"/>
      <c r="BH37" s="925"/>
      <c r="BI37" s="475">
        <f t="shared" si="53"/>
        <v>10</v>
      </c>
      <c r="BJ37" s="495">
        <v>77.975704630329901</v>
      </c>
      <c r="BK37" s="496">
        <v>76.411734026562215</v>
      </c>
      <c r="BL37" s="496">
        <v>72.959902592406337</v>
      </c>
      <c r="BM37" s="496">
        <v>66.501512622453731</v>
      </c>
      <c r="BN37" s="496">
        <v>59.313777013617397</v>
      </c>
      <c r="BO37" s="497">
        <v>51.76295106719256</v>
      </c>
      <c r="BP37" s="497">
        <v>32.573455957216645</v>
      </c>
      <c r="BQ37" s="522" t="s">
        <v>381</v>
      </c>
      <c r="BR37" s="502" t="s">
        <v>381</v>
      </c>
      <c r="BT37" s="925"/>
      <c r="BU37" s="475">
        <f t="shared" si="54"/>
        <v>10</v>
      </c>
      <c r="BV37" s="495">
        <v>77.206337195859575</v>
      </c>
      <c r="BW37" s="496">
        <v>75.430386463778945</v>
      </c>
      <c r="BX37" s="496">
        <v>71.58403692416293</v>
      </c>
      <c r="BY37" s="496">
        <v>64.696687173336144</v>
      </c>
      <c r="BZ37" s="496">
        <v>57.362651000009883</v>
      </c>
      <c r="CA37" s="497">
        <v>49.980881911566797</v>
      </c>
      <c r="CB37" s="497">
        <v>32.377076876433634</v>
      </c>
      <c r="CC37" s="499" t="s">
        <v>381</v>
      </c>
      <c r="CD37" s="502" t="s">
        <v>381</v>
      </c>
      <c r="CE37" s="474"/>
      <c r="CF37" s="925"/>
      <c r="CG37" s="475">
        <f t="shared" si="55"/>
        <v>10</v>
      </c>
      <c r="CH37" s="491">
        <f t="shared" si="29"/>
        <v>0.89722574422563106</v>
      </c>
      <c r="CI37" s="492">
        <f t="shared" si="30"/>
        <v>0.89514227794842549</v>
      </c>
      <c r="CJ37" s="521">
        <f t="shared" si="31"/>
        <v>0.89410000673541012</v>
      </c>
      <c r="CK37" s="521">
        <f t="shared" si="32"/>
        <v>0.89475062076278511</v>
      </c>
      <c r="CL37" s="521">
        <f t="shared" si="33"/>
        <v>0.89641494848182157</v>
      </c>
      <c r="CM37" s="521">
        <f t="shared" si="34"/>
        <v>0.90693904750616372</v>
      </c>
      <c r="CN37" s="521">
        <f t="shared" si="35"/>
        <v>0.9180658518662651</v>
      </c>
      <c r="CO37" s="522" t="s">
        <v>381</v>
      </c>
      <c r="CP37" s="502" t="s">
        <v>381</v>
      </c>
      <c r="CR37" s="925"/>
      <c r="CS37" s="475">
        <f t="shared" si="56"/>
        <v>10</v>
      </c>
      <c r="CT37" s="495">
        <f t="shared" si="36"/>
        <v>77.975704630329901</v>
      </c>
      <c r="CU37" s="496">
        <f t="shared" si="37"/>
        <v>76.411734026562215</v>
      </c>
      <c r="CV37" s="496">
        <f t="shared" si="38"/>
        <v>72.959902592406337</v>
      </c>
      <c r="CW37" s="496">
        <f t="shared" si="39"/>
        <v>66.501512622453731</v>
      </c>
      <c r="CX37" s="496">
        <f t="shared" si="40"/>
        <v>59.313777013617397</v>
      </c>
      <c r="CY37" s="497">
        <f t="shared" si="41"/>
        <v>51.76295106719256</v>
      </c>
      <c r="CZ37" s="497">
        <f t="shared" si="42"/>
        <v>32.573455957216645</v>
      </c>
      <c r="DA37" s="522" t="s">
        <v>381</v>
      </c>
      <c r="DB37" s="502" t="s">
        <v>381</v>
      </c>
    </row>
    <row r="38" spans="2:106" ht="15" customHeight="1">
      <c r="B38" s="925"/>
      <c r="C38" s="475">
        <v>0</v>
      </c>
      <c r="D38" s="476">
        <f t="shared" si="43"/>
        <v>23.644249777777777</v>
      </c>
      <c r="E38" s="477">
        <v>36.768809723188639</v>
      </c>
      <c r="F38" s="478">
        <v>37.281628797837449</v>
      </c>
      <c r="G38" s="478">
        <v>36.561058765827077</v>
      </c>
      <c r="H38" s="478">
        <v>35.546934818399322</v>
      </c>
      <c r="I38" s="478">
        <v>34.590457478832768</v>
      </c>
      <c r="J38" s="478">
        <v>34.061858350785435</v>
      </c>
      <c r="K38" s="478">
        <v>32.027998138806829</v>
      </c>
      <c r="L38" s="499" t="s">
        <v>381</v>
      </c>
      <c r="M38" s="480" t="s">
        <v>381</v>
      </c>
      <c r="N38" s="466"/>
      <c r="O38" s="925"/>
      <c r="P38" s="475">
        <f t="shared" si="44"/>
        <v>0</v>
      </c>
      <c r="Q38" s="481">
        <f>P38+15</f>
        <v>15</v>
      </c>
      <c r="R38" s="519">
        <v>-26</v>
      </c>
      <c r="S38" s="483">
        <f>IF(MIN(U38,T38)*(1-(2.5+7)/(87.5-2))&gt;$AA$7,$AA$7,MIN(U38,T38)*(1-(2.5+7)/(87.5-2)))</f>
        <v>23.644249777777777</v>
      </c>
      <c r="T38" s="504">
        <f>'35MPa, 2.4-4.2kg (comm)'!T38</f>
        <v>28.469814700000001</v>
      </c>
      <c r="U38" s="505">
        <f>'35MPa, 2.4-4.2kg (comm)'!U38</f>
        <v>26.599781</v>
      </c>
      <c r="V38" s="483">
        <f t="shared" si="46"/>
        <v>1.4921864355788166</v>
      </c>
      <c r="W38" s="486">
        <f t="shared" si="47"/>
        <v>1.3263879427367258</v>
      </c>
      <c r="X38" s="487">
        <f>'70MPa, 2-4kg (comm)'!AD38</f>
        <v>13.882973928712262</v>
      </c>
      <c r="Y38" s="488">
        <f>'70MPa, 2-4kg (comm)'!AE38</f>
        <v>25.116044710689486</v>
      </c>
      <c r="Z38" s="466"/>
      <c r="AA38" s="930"/>
      <c r="AB38" s="932"/>
      <c r="AC38" s="466"/>
      <c r="AD38" s="925"/>
      <c r="AE38" s="475">
        <f t="shared" si="48"/>
        <v>0</v>
      </c>
      <c r="AF38" s="489">
        <f t="shared" si="57"/>
        <v>-10</v>
      </c>
      <c r="AG38" s="519">
        <f t="shared" si="49"/>
        <v>-33</v>
      </c>
      <c r="AH38" s="490">
        <f t="shared" si="50"/>
        <v>23.644249777777777</v>
      </c>
      <c r="AI38" s="466"/>
      <c r="AJ38" s="925"/>
      <c r="AK38" s="475">
        <f t="shared" si="51"/>
        <v>0</v>
      </c>
      <c r="AL38" s="520">
        <v>0.88536156676646305</v>
      </c>
      <c r="AM38" s="521">
        <v>0.8995968708494162</v>
      </c>
      <c r="AN38" s="521">
        <v>0.8957522435298978</v>
      </c>
      <c r="AO38" s="521">
        <v>0.89434428868359261</v>
      </c>
      <c r="AP38" s="521">
        <v>0.89546574450463789</v>
      </c>
      <c r="AQ38" s="521">
        <v>0.90632194994395265</v>
      </c>
      <c r="AR38" s="521">
        <v>0.91781408368090334</v>
      </c>
      <c r="AS38" s="522" t="s">
        <v>381</v>
      </c>
      <c r="AT38" s="502" t="s">
        <v>381</v>
      </c>
      <c r="AU38" s="474"/>
      <c r="AV38" s="925"/>
      <c r="AW38" s="475">
        <f t="shared" si="52"/>
        <v>0</v>
      </c>
      <c r="AX38" s="520">
        <v>0.88385339075319991</v>
      </c>
      <c r="AY38" s="521">
        <v>0.89868360025987615</v>
      </c>
      <c r="AZ38" s="521">
        <v>0.89590467883453584</v>
      </c>
      <c r="BA38" s="521">
        <v>0.89586707504169938</v>
      </c>
      <c r="BB38" s="521">
        <v>0.89781499989504421</v>
      </c>
      <c r="BC38" s="521">
        <v>0.90877307832741216</v>
      </c>
      <c r="BD38" s="521">
        <v>0.91793438191260102</v>
      </c>
      <c r="BE38" s="499" t="s">
        <v>381</v>
      </c>
      <c r="BF38" s="502" t="s">
        <v>381</v>
      </c>
      <c r="BG38" s="466"/>
      <c r="BH38" s="925"/>
      <c r="BI38" s="475">
        <f t="shared" si="53"/>
        <v>0</v>
      </c>
      <c r="BJ38" s="495">
        <v>75.869699035276284</v>
      </c>
      <c r="BK38" s="496">
        <v>74.018726683384557</v>
      </c>
      <c r="BL38" s="496">
        <v>69.204782646210646</v>
      </c>
      <c r="BM38" s="496">
        <v>60.573937063657205</v>
      </c>
      <c r="BN38" s="496">
        <v>51.372527243934371</v>
      </c>
      <c r="BO38" s="497">
        <v>42.081398093994125</v>
      </c>
      <c r="BP38" s="497">
        <v>19.550897056174744</v>
      </c>
      <c r="BQ38" s="522" t="s">
        <v>381</v>
      </c>
      <c r="BR38" s="502" t="s">
        <v>381</v>
      </c>
      <c r="BT38" s="925"/>
      <c r="BU38" s="475">
        <f t="shared" si="54"/>
        <v>0</v>
      </c>
      <c r="BV38" s="495">
        <v>76.56496531191695</v>
      </c>
      <c r="BW38" s="496">
        <v>74.450071654681665</v>
      </c>
      <c r="BX38" s="496">
        <v>69.14421559729044</v>
      </c>
      <c r="BY38" s="496">
        <v>59.90838682017808</v>
      </c>
      <c r="BZ38" s="496">
        <v>50.378875335175337</v>
      </c>
      <c r="CA38" s="497">
        <v>41.082068246630669</v>
      </c>
      <c r="CB38" s="497">
        <v>19.506263707003363</v>
      </c>
      <c r="CC38" s="499" t="s">
        <v>381</v>
      </c>
      <c r="CD38" s="502" t="s">
        <v>381</v>
      </c>
      <c r="CE38" s="474"/>
      <c r="CF38" s="925"/>
      <c r="CG38" s="475">
        <f t="shared" si="55"/>
        <v>0</v>
      </c>
      <c r="CH38" s="491">
        <f t="shared" si="29"/>
        <v>0.88385339075319991</v>
      </c>
      <c r="CI38" s="492">
        <f t="shared" si="30"/>
        <v>0.89868360025987615</v>
      </c>
      <c r="CJ38" s="521">
        <f t="shared" si="31"/>
        <v>0.8957522435298978</v>
      </c>
      <c r="CK38" s="521">
        <f t="shared" si="32"/>
        <v>0.89434428868359261</v>
      </c>
      <c r="CL38" s="521">
        <f t="shared" si="33"/>
        <v>0.89546574450463789</v>
      </c>
      <c r="CM38" s="521">
        <f t="shared" si="34"/>
        <v>0.90632194994395265</v>
      </c>
      <c r="CN38" s="521">
        <f t="shared" si="35"/>
        <v>0.91781408368090334</v>
      </c>
      <c r="CO38" s="522" t="s">
        <v>381</v>
      </c>
      <c r="CP38" s="502" t="s">
        <v>381</v>
      </c>
      <c r="CR38" s="925"/>
      <c r="CS38" s="475">
        <f t="shared" si="56"/>
        <v>0</v>
      </c>
      <c r="CT38" s="495">
        <f t="shared" si="36"/>
        <v>76.56496531191695</v>
      </c>
      <c r="CU38" s="496">
        <f t="shared" si="37"/>
        <v>74.450071654681665</v>
      </c>
      <c r="CV38" s="496">
        <f t="shared" si="38"/>
        <v>69.204782646210646</v>
      </c>
      <c r="CW38" s="496">
        <f t="shared" si="39"/>
        <v>60.573937063657205</v>
      </c>
      <c r="CX38" s="496">
        <f t="shared" si="40"/>
        <v>51.372527243934371</v>
      </c>
      <c r="CY38" s="497">
        <f t="shared" si="41"/>
        <v>42.081398093994125</v>
      </c>
      <c r="CZ38" s="497">
        <f t="shared" si="42"/>
        <v>19.550897056174744</v>
      </c>
      <c r="DA38" s="522" t="s">
        <v>381</v>
      </c>
      <c r="DB38" s="502" t="s">
        <v>381</v>
      </c>
    </row>
    <row r="39" spans="2:106" ht="15" customHeight="1">
      <c r="B39" s="925"/>
      <c r="C39" s="475">
        <v>-10</v>
      </c>
      <c r="D39" s="476">
        <f t="shared" si="43"/>
        <v>25.395999644444444</v>
      </c>
      <c r="E39" s="477">
        <v>36.578901854898909</v>
      </c>
      <c r="F39" s="478">
        <v>37.075204006307338</v>
      </c>
      <c r="G39" s="478">
        <v>36.27080280201416</v>
      </c>
      <c r="H39" s="478">
        <v>34.847100331089891</v>
      </c>
      <c r="I39" s="478">
        <v>33.445637442882841</v>
      </c>
      <c r="J39" s="478">
        <v>32.784309050114942</v>
      </c>
      <c r="K39" s="478">
        <v>30.581056428202793</v>
      </c>
      <c r="L39" s="499" t="s">
        <v>381</v>
      </c>
      <c r="M39" s="480" t="s">
        <v>381</v>
      </c>
      <c r="N39" s="466"/>
      <c r="O39" s="925"/>
      <c r="P39" s="475">
        <f t="shared" si="44"/>
        <v>-10</v>
      </c>
      <c r="Q39" s="481">
        <v>15</v>
      </c>
      <c r="R39" s="519">
        <v>-26</v>
      </c>
      <c r="S39" s="483">
        <f>IF(MIN(U39,T39)*(1-(2.5+7)/(87.5-2))&gt;$AA$7,$AA$7,MIN(U39,T39)*(1-(2.5+7)/(87.5-2)))</f>
        <v>25.395999644444444</v>
      </c>
      <c r="T39" s="484">
        <f>'35MPa, 2.4-4.2kg (comm)'!T39</f>
        <v>31.597880199999999</v>
      </c>
      <c r="U39" s="485">
        <f>'35MPa, 2.4-4.2kg (comm)'!U39</f>
        <v>28.570499600000002</v>
      </c>
      <c r="V39" s="483">
        <f t="shared" si="46"/>
        <v>1.3811310638437613</v>
      </c>
      <c r="W39" s="486">
        <f t="shared" si="47"/>
        <v>1.2276720567500099</v>
      </c>
      <c r="X39" s="487">
        <f>'70MPa, 2-4kg (comm)'!AD39</f>
        <v>15.678186864244863</v>
      </c>
      <c r="Y39" s="488">
        <f>'70MPa, 2-4kg (comm)'!AE39</f>
        <v>27.2364413630706</v>
      </c>
      <c r="Z39" s="466"/>
      <c r="AA39" s="930"/>
      <c r="AB39" s="932"/>
      <c r="AC39" s="466"/>
      <c r="AD39" s="925"/>
      <c r="AE39" s="475">
        <f t="shared" si="48"/>
        <v>-10</v>
      </c>
      <c r="AF39" s="489">
        <f t="shared" si="57"/>
        <v>-20</v>
      </c>
      <c r="AG39" s="519">
        <f t="shared" si="49"/>
        <v>-33</v>
      </c>
      <c r="AH39" s="490">
        <f t="shared" si="50"/>
        <v>25.395999644444444</v>
      </c>
      <c r="AI39" s="466"/>
      <c r="AJ39" s="925"/>
      <c r="AK39" s="475">
        <f t="shared" si="51"/>
        <v>-10</v>
      </c>
      <c r="AL39" s="520">
        <v>0.88394996659856329</v>
      </c>
      <c r="AM39" s="521">
        <v>0.89819250348264679</v>
      </c>
      <c r="AN39" s="521">
        <v>0.89316179303260501</v>
      </c>
      <c r="AO39" s="521">
        <v>0.88422430314102685</v>
      </c>
      <c r="AP39" s="521">
        <v>0.87682149904819229</v>
      </c>
      <c r="AQ39" s="521">
        <v>0.88510494191099098</v>
      </c>
      <c r="AR39" s="521">
        <v>0.89201227648086256</v>
      </c>
      <c r="AS39" s="522" t="s">
        <v>381</v>
      </c>
      <c r="AT39" s="502" t="s">
        <v>381</v>
      </c>
      <c r="AU39" s="474"/>
      <c r="AV39" s="925"/>
      <c r="AW39" s="475">
        <f t="shared" si="52"/>
        <v>-10</v>
      </c>
      <c r="AX39" s="520">
        <v>0.88057478650356935</v>
      </c>
      <c r="AY39" s="521">
        <v>0.89529143989916737</v>
      </c>
      <c r="AZ39" s="521">
        <v>0.89132341409619276</v>
      </c>
      <c r="BA39" s="521">
        <v>0.88390720956493696</v>
      </c>
      <c r="BB39" s="521">
        <v>0.8775193667937613</v>
      </c>
      <c r="BC39" s="521">
        <v>0.88618750115395772</v>
      </c>
      <c r="BD39" s="521">
        <v>0.8920224126103421</v>
      </c>
      <c r="BE39" s="499" t="s">
        <v>381</v>
      </c>
      <c r="BF39" s="502" t="s">
        <v>381</v>
      </c>
      <c r="BG39" s="466"/>
      <c r="BH39" s="925"/>
      <c r="BI39" s="475">
        <f t="shared" si="53"/>
        <v>-10</v>
      </c>
      <c r="BJ39" s="495">
        <v>74.755884368180787</v>
      </c>
      <c r="BK39" s="496">
        <v>72.791737273667266</v>
      </c>
      <c r="BL39" s="496">
        <v>67.735892356584529</v>
      </c>
      <c r="BM39" s="496">
        <v>58.574395023825545</v>
      </c>
      <c r="BN39" s="496">
        <v>48.764287264090754</v>
      </c>
      <c r="BO39" s="497">
        <v>39.15325161182637</v>
      </c>
      <c r="BP39" s="497">
        <v>16.260050915771547</v>
      </c>
      <c r="BQ39" s="522" t="s">
        <v>381</v>
      </c>
      <c r="BR39" s="502" t="s">
        <v>381</v>
      </c>
      <c r="BT39" s="925"/>
      <c r="BU39" s="475">
        <f t="shared" si="54"/>
        <v>-10</v>
      </c>
      <c r="BV39" s="495">
        <v>76.346136749610992</v>
      </c>
      <c r="BW39" s="496">
        <v>74.131382297871738</v>
      </c>
      <c r="BX39" s="496">
        <v>68.558745091495098</v>
      </c>
      <c r="BY39" s="496">
        <v>58.722426164319586</v>
      </c>
      <c r="BZ39" s="496">
        <v>48.466296130372207</v>
      </c>
      <c r="CA39" s="497">
        <v>38.709072442588464</v>
      </c>
      <c r="CB39" s="497">
        <v>16.256230674396182</v>
      </c>
      <c r="CC39" s="499" t="s">
        <v>381</v>
      </c>
      <c r="CD39" s="502" t="s">
        <v>381</v>
      </c>
      <c r="CE39" s="474"/>
      <c r="CF39" s="925"/>
      <c r="CG39" s="475">
        <f t="shared" si="55"/>
        <v>-10</v>
      </c>
      <c r="CH39" s="491">
        <f t="shared" si="29"/>
        <v>0.88057478650356935</v>
      </c>
      <c r="CI39" s="492">
        <f t="shared" si="30"/>
        <v>0.89529143989916737</v>
      </c>
      <c r="CJ39" s="521">
        <f t="shared" si="31"/>
        <v>0.89132341409619276</v>
      </c>
      <c r="CK39" s="521">
        <f t="shared" si="32"/>
        <v>0.88390720956493696</v>
      </c>
      <c r="CL39" s="521">
        <f t="shared" si="33"/>
        <v>0.87682149904819229</v>
      </c>
      <c r="CM39" s="521">
        <f t="shared" si="34"/>
        <v>0.88510494191099098</v>
      </c>
      <c r="CN39" s="521">
        <f t="shared" si="35"/>
        <v>0.89201227648086256</v>
      </c>
      <c r="CO39" s="522" t="s">
        <v>381</v>
      </c>
      <c r="CP39" s="502" t="s">
        <v>381</v>
      </c>
      <c r="CR39" s="925"/>
      <c r="CS39" s="475">
        <f t="shared" si="56"/>
        <v>-10</v>
      </c>
      <c r="CT39" s="495">
        <f t="shared" si="36"/>
        <v>76.346136749610992</v>
      </c>
      <c r="CU39" s="496">
        <f t="shared" si="37"/>
        <v>74.131382297871738</v>
      </c>
      <c r="CV39" s="496">
        <f t="shared" si="38"/>
        <v>68.558745091495098</v>
      </c>
      <c r="CW39" s="496">
        <f t="shared" si="39"/>
        <v>58.722426164319586</v>
      </c>
      <c r="CX39" s="496">
        <f t="shared" si="40"/>
        <v>48.764287264090754</v>
      </c>
      <c r="CY39" s="497">
        <f t="shared" si="41"/>
        <v>39.15325161182637</v>
      </c>
      <c r="CZ39" s="497">
        <f t="shared" si="42"/>
        <v>16.260050915771547</v>
      </c>
      <c r="DA39" s="522" t="s">
        <v>381</v>
      </c>
      <c r="DB39" s="502" t="s">
        <v>381</v>
      </c>
    </row>
    <row r="40" spans="2:106" ht="15" customHeight="1">
      <c r="B40" s="925"/>
      <c r="C40" s="475">
        <v>-20</v>
      </c>
      <c r="D40" s="476">
        <f t="shared" si="43"/>
        <v>27.2859664</v>
      </c>
      <c r="E40" s="477">
        <v>36.393365768270783</v>
      </c>
      <c r="F40" s="478">
        <v>36.881500975734326</v>
      </c>
      <c r="G40" s="478">
        <v>36.070819559600352</v>
      </c>
      <c r="H40" s="478">
        <v>34.616871706074107</v>
      </c>
      <c r="I40" s="478">
        <v>32.94590006036676</v>
      </c>
      <c r="J40" s="478">
        <v>31.670202529369554</v>
      </c>
      <c r="K40" s="499" t="s">
        <v>381</v>
      </c>
      <c r="L40" s="499" t="s">
        <v>381</v>
      </c>
      <c r="M40" s="480" t="s">
        <v>381</v>
      </c>
      <c r="N40" s="466"/>
      <c r="O40" s="925"/>
      <c r="P40" s="475">
        <f t="shared" si="44"/>
        <v>-20</v>
      </c>
      <c r="Q40" s="481">
        <v>15</v>
      </c>
      <c r="R40" s="519">
        <v>-26</v>
      </c>
      <c r="S40" s="483">
        <f>IF(MIN(U40,T40)*(1-(2.5+7)/(87.5-2))&gt;$AA$7,$AA$7,MIN(U40,T40)*(1-(2.5+7)/(87.5-2)))</f>
        <v>27.2859664</v>
      </c>
      <c r="T40" s="484">
        <f>'35MPa, 2.4-4.2kg (comm)'!T40</f>
        <v>35.053933999999998</v>
      </c>
      <c r="U40" s="485">
        <f>'35MPa, 2.4-4.2kg (comm)'!U40</f>
        <v>30.6967122</v>
      </c>
      <c r="V40" s="483">
        <f t="shared" si="46"/>
        <v>1.2783678050609315</v>
      </c>
      <c r="W40" s="486">
        <f t="shared" si="47"/>
        <v>1.1363269378319392</v>
      </c>
      <c r="X40" s="487">
        <f>'70MPa, 2-4kg (comm)'!AD40</f>
        <v>17.593541281430571</v>
      </c>
      <c r="Y40" s="488">
        <f>'70MPa, 2-4kg (comm)'!AE40</f>
        <v>29.484051709266865</v>
      </c>
      <c r="Z40" s="466"/>
      <c r="AA40" s="930"/>
      <c r="AB40" s="932"/>
      <c r="AC40" s="466"/>
      <c r="AD40" s="925"/>
      <c r="AE40" s="475">
        <f t="shared" si="48"/>
        <v>-20</v>
      </c>
      <c r="AF40" s="489">
        <f t="shared" si="57"/>
        <v>-30</v>
      </c>
      <c r="AG40" s="519">
        <f t="shared" si="49"/>
        <v>-33</v>
      </c>
      <c r="AH40" s="490">
        <f t="shared" si="50"/>
        <v>27.2859664</v>
      </c>
      <c r="AI40" s="466"/>
      <c r="AJ40" s="925"/>
      <c r="AK40" s="475">
        <f t="shared" si="51"/>
        <v>-20</v>
      </c>
      <c r="AL40" s="520">
        <v>0.88273725200584818</v>
      </c>
      <c r="AM40" s="521">
        <v>0.89707782121874702</v>
      </c>
      <c r="AN40" s="521">
        <v>0.89232164940024228</v>
      </c>
      <c r="AO40" s="521">
        <v>0.88332493519526478</v>
      </c>
      <c r="AP40" s="521">
        <v>0.87079540487328888</v>
      </c>
      <c r="AQ40" s="521">
        <v>0.86681264911158795</v>
      </c>
      <c r="AR40" s="501" t="s">
        <v>381</v>
      </c>
      <c r="AS40" s="522" t="s">
        <v>381</v>
      </c>
      <c r="AT40" s="502" t="s">
        <v>381</v>
      </c>
      <c r="AU40" s="474"/>
      <c r="AV40" s="925"/>
      <c r="AW40" s="475">
        <f t="shared" si="52"/>
        <v>-20</v>
      </c>
      <c r="AX40" s="520">
        <v>0.87737036471914465</v>
      </c>
      <c r="AY40" s="521">
        <v>0.89218738945703047</v>
      </c>
      <c r="AZ40" s="521">
        <v>0.88853206875980528</v>
      </c>
      <c r="BA40" s="521">
        <v>0.88112168886208742</v>
      </c>
      <c r="BB40" s="521">
        <v>0.86986418182249459</v>
      </c>
      <c r="BC40" s="521">
        <v>0.86667609664720135</v>
      </c>
      <c r="BD40" s="499" t="s">
        <v>381</v>
      </c>
      <c r="BE40" s="499" t="s">
        <v>381</v>
      </c>
      <c r="BF40" s="502" t="s">
        <v>381</v>
      </c>
      <c r="BG40" s="466"/>
      <c r="BH40" s="925"/>
      <c r="BI40" s="475">
        <f t="shared" si="53"/>
        <v>-20</v>
      </c>
      <c r="BJ40" s="495">
        <v>73.613868385830855</v>
      </c>
      <c r="BK40" s="496">
        <v>71.547442389465914</v>
      </c>
      <c r="BL40" s="496">
        <v>66.277073308870399</v>
      </c>
      <c r="BM40" s="496">
        <v>56.852778987674256</v>
      </c>
      <c r="BN40" s="496">
        <v>46.662207436611062</v>
      </c>
      <c r="BO40" s="497">
        <v>36.299937359580554</v>
      </c>
      <c r="BP40" s="501" t="s">
        <v>381</v>
      </c>
      <c r="BQ40" s="522" t="s">
        <v>381</v>
      </c>
      <c r="BR40" s="502" t="s">
        <v>381</v>
      </c>
      <c r="BT40" s="925"/>
      <c r="BU40" s="475">
        <f t="shared" si="54"/>
        <v>-20</v>
      </c>
      <c r="BV40" s="495">
        <v>76.108738707641109</v>
      </c>
      <c r="BW40" s="496">
        <v>73.78028521511898</v>
      </c>
      <c r="BX40" s="496">
        <v>67.983785928381479</v>
      </c>
      <c r="BY40" s="496">
        <v>57.82199394667721</v>
      </c>
      <c r="BZ40" s="496">
        <v>47.061495882189426</v>
      </c>
      <c r="CA40" s="497">
        <v>36.356196895994493</v>
      </c>
      <c r="CB40" s="499" t="s">
        <v>381</v>
      </c>
      <c r="CC40" s="499" t="s">
        <v>381</v>
      </c>
      <c r="CD40" s="502" t="s">
        <v>381</v>
      </c>
      <c r="CE40" s="474"/>
      <c r="CF40" s="925"/>
      <c r="CG40" s="475">
        <f t="shared" si="55"/>
        <v>-20</v>
      </c>
      <c r="CH40" s="491">
        <f t="shared" si="29"/>
        <v>0.87737036471914465</v>
      </c>
      <c r="CI40" s="492">
        <f t="shared" si="30"/>
        <v>0.89218738945703047</v>
      </c>
      <c r="CJ40" s="521">
        <f t="shared" si="31"/>
        <v>0.88853206875980528</v>
      </c>
      <c r="CK40" s="521">
        <f t="shared" si="32"/>
        <v>0.88112168886208742</v>
      </c>
      <c r="CL40" s="521">
        <f t="shared" si="33"/>
        <v>0.86986418182249459</v>
      </c>
      <c r="CM40" s="521">
        <f t="shared" si="34"/>
        <v>0.86667609664720135</v>
      </c>
      <c r="CN40" s="501" t="s">
        <v>381</v>
      </c>
      <c r="CO40" s="522" t="s">
        <v>381</v>
      </c>
      <c r="CP40" s="502" t="s">
        <v>381</v>
      </c>
      <c r="CR40" s="925"/>
      <c r="CS40" s="475">
        <f t="shared" si="56"/>
        <v>-20</v>
      </c>
      <c r="CT40" s="495">
        <f t="shared" si="36"/>
        <v>76.108738707641109</v>
      </c>
      <c r="CU40" s="496">
        <f t="shared" si="37"/>
        <v>73.78028521511898</v>
      </c>
      <c r="CV40" s="496">
        <f t="shared" si="38"/>
        <v>67.983785928381479</v>
      </c>
      <c r="CW40" s="496">
        <f t="shared" si="39"/>
        <v>57.82199394667721</v>
      </c>
      <c r="CX40" s="496">
        <f t="shared" si="40"/>
        <v>47.061495882189426</v>
      </c>
      <c r="CY40" s="497">
        <f t="shared" si="41"/>
        <v>36.356196895994493</v>
      </c>
      <c r="CZ40" s="501" t="s">
        <v>381</v>
      </c>
      <c r="DA40" s="522" t="s">
        <v>381</v>
      </c>
      <c r="DB40" s="502" t="s">
        <v>381</v>
      </c>
    </row>
    <row r="41" spans="2:106" ht="15" customHeight="1">
      <c r="B41" s="925"/>
      <c r="C41" s="475">
        <v>-30</v>
      </c>
      <c r="D41" s="476">
        <f t="shared" si="43"/>
        <v>28.5</v>
      </c>
      <c r="E41" s="477">
        <v>36.011545161178574</v>
      </c>
      <c r="F41" s="478">
        <v>36.556389083322344</v>
      </c>
      <c r="G41" s="478">
        <v>35.764869815006392</v>
      </c>
      <c r="H41" s="478">
        <v>34.320700602344061</v>
      </c>
      <c r="I41" s="478">
        <v>32.664405130335361</v>
      </c>
      <c r="J41" s="478">
        <v>31.357524244935014</v>
      </c>
      <c r="K41" s="499" t="s">
        <v>381</v>
      </c>
      <c r="L41" s="499" t="s">
        <v>381</v>
      </c>
      <c r="M41" s="480" t="s">
        <v>381</v>
      </c>
      <c r="N41" s="466"/>
      <c r="O41" s="925"/>
      <c r="P41" s="475">
        <f t="shared" si="44"/>
        <v>-30</v>
      </c>
      <c r="Q41" s="481">
        <v>15</v>
      </c>
      <c r="R41" s="519">
        <v>-26</v>
      </c>
      <c r="S41" s="483">
        <f>IF(MIN(U41,T41)*(1-(2.5+7)/(87.5-2))&gt;$AA$7,$AA$7,MIN(U41,T41)*(1-(2.5+7)/(87.5-2)))</f>
        <v>28.5</v>
      </c>
      <c r="T41" s="484">
        <f>'35MPa, 2.4-4.2kg (comm)'!T41</f>
        <v>38.451135800000003</v>
      </c>
      <c r="U41" s="485">
        <f>'35MPa, 2.4-4.2kg (comm)'!U41</f>
        <v>32.6341672</v>
      </c>
      <c r="V41" s="483">
        <f t="shared" si="46"/>
        <v>1.2125048801165734</v>
      </c>
      <c r="W41" s="486">
        <f t="shared" si="47"/>
        <v>1.0589021276854382</v>
      </c>
      <c r="X41" s="487">
        <f>'70MPa, 2-4kg (comm)'!AD41</f>
        <v>19.513915712837306</v>
      </c>
      <c r="Y41" s="488">
        <f>'70MPa, 2-4kg (comm)'!AE41</f>
        <v>31.606578499102145</v>
      </c>
      <c r="Z41" s="466"/>
      <c r="AA41" s="930"/>
      <c r="AB41" s="932"/>
      <c r="AC41" s="466"/>
      <c r="AD41" s="925"/>
      <c r="AE41" s="475">
        <f t="shared" si="48"/>
        <v>-30</v>
      </c>
      <c r="AF41" s="489">
        <f t="shared" si="57"/>
        <v>-40</v>
      </c>
      <c r="AG41" s="519">
        <f t="shared" si="49"/>
        <v>-33</v>
      </c>
      <c r="AH41" s="490">
        <f t="shared" si="50"/>
        <v>28.5</v>
      </c>
      <c r="AI41" s="466"/>
      <c r="AJ41" s="925"/>
      <c r="AK41" s="475">
        <f t="shared" si="51"/>
        <v>-30</v>
      </c>
      <c r="AL41" s="520">
        <v>0.87799272132166994</v>
      </c>
      <c r="AM41" s="521">
        <v>0.89371059557799148</v>
      </c>
      <c r="AN41" s="521">
        <v>0.88960667374031999</v>
      </c>
      <c r="AO41" s="521">
        <v>0.88108406664697192</v>
      </c>
      <c r="AP41" s="521">
        <v>0.86889375994312956</v>
      </c>
      <c r="AQ41" s="521">
        <v>0.86398341257795364</v>
      </c>
      <c r="AR41" s="501" t="s">
        <v>381</v>
      </c>
      <c r="AS41" s="522" t="s">
        <v>381</v>
      </c>
      <c r="AT41" s="502" t="s">
        <v>381</v>
      </c>
      <c r="AU41" s="474"/>
      <c r="AV41" s="925"/>
      <c r="AW41" s="475">
        <f t="shared" si="52"/>
        <v>-30</v>
      </c>
      <c r="AX41" s="520">
        <v>0.87043227628306119</v>
      </c>
      <c r="AY41" s="521">
        <v>0.88652927276722826</v>
      </c>
      <c r="AZ41" s="521">
        <v>0.88362575111959862</v>
      </c>
      <c r="BA41" s="521">
        <v>0.87684789329716173</v>
      </c>
      <c r="BB41" s="521">
        <v>0.86618174779627521</v>
      </c>
      <c r="BC41" s="521">
        <v>0.86253939021650561</v>
      </c>
      <c r="BD41" s="499" t="s">
        <v>381</v>
      </c>
      <c r="BE41" s="499" t="s">
        <v>381</v>
      </c>
      <c r="BF41" s="502" t="s">
        <v>381</v>
      </c>
      <c r="BG41" s="466"/>
      <c r="BH41" s="925"/>
      <c r="BI41" s="475">
        <f t="shared" si="53"/>
        <v>-30</v>
      </c>
      <c r="BJ41" s="495">
        <v>72.215115626057354</v>
      </c>
      <c r="BK41" s="496">
        <v>70.102579768701872</v>
      </c>
      <c r="BL41" s="496">
        <v>64.680728050423085</v>
      </c>
      <c r="BM41" s="496">
        <v>55.078507647882276</v>
      </c>
      <c r="BN41" s="496">
        <v>44.819250634341969</v>
      </c>
      <c r="BO41" s="497">
        <v>34.50279342007304</v>
      </c>
      <c r="BP41" s="501" t="s">
        <v>381</v>
      </c>
      <c r="BQ41" s="522" t="s">
        <v>381</v>
      </c>
      <c r="BR41" s="502" t="s">
        <v>381</v>
      </c>
      <c r="BT41" s="925"/>
      <c r="BU41" s="475">
        <f t="shared" si="54"/>
        <v>-30</v>
      </c>
      <c r="BV41" s="495">
        <v>75.760151988620393</v>
      </c>
      <c r="BW41" s="496">
        <v>73.363949055464175</v>
      </c>
      <c r="BX41" s="496">
        <v>67.368627675429053</v>
      </c>
      <c r="BY41" s="496">
        <v>56.936726444251818</v>
      </c>
      <c r="BZ41" s="496">
        <v>45.977647816271087</v>
      </c>
      <c r="CA41" s="497">
        <v>35.10446017349458</v>
      </c>
      <c r="CB41" s="499" t="s">
        <v>381</v>
      </c>
      <c r="CC41" s="499" t="s">
        <v>381</v>
      </c>
      <c r="CD41" s="502" t="s">
        <v>381</v>
      </c>
      <c r="CE41" s="474"/>
      <c r="CF41" s="925"/>
      <c r="CG41" s="475">
        <f t="shared" si="55"/>
        <v>-30</v>
      </c>
      <c r="CH41" s="491">
        <f t="shared" si="29"/>
        <v>0.87043227628306119</v>
      </c>
      <c r="CI41" s="492">
        <f t="shared" si="30"/>
        <v>0.88652927276722826</v>
      </c>
      <c r="CJ41" s="521">
        <f t="shared" si="31"/>
        <v>0.88362575111959862</v>
      </c>
      <c r="CK41" s="521">
        <f t="shared" si="32"/>
        <v>0.87684789329716173</v>
      </c>
      <c r="CL41" s="521">
        <f t="shared" si="33"/>
        <v>0.86618174779627521</v>
      </c>
      <c r="CM41" s="521">
        <f t="shared" si="34"/>
        <v>0.86253939021650561</v>
      </c>
      <c r="CN41" s="501" t="s">
        <v>381</v>
      </c>
      <c r="CO41" s="522" t="s">
        <v>381</v>
      </c>
      <c r="CP41" s="502" t="s">
        <v>381</v>
      </c>
      <c r="CR41" s="925"/>
      <c r="CS41" s="475">
        <f t="shared" si="56"/>
        <v>-30</v>
      </c>
      <c r="CT41" s="495">
        <f t="shared" si="36"/>
        <v>75.760151988620393</v>
      </c>
      <c r="CU41" s="496">
        <f t="shared" si="37"/>
        <v>73.363949055464175</v>
      </c>
      <c r="CV41" s="496">
        <f t="shared" si="38"/>
        <v>67.368627675429053</v>
      </c>
      <c r="CW41" s="496">
        <f t="shared" si="39"/>
        <v>56.936726444251818</v>
      </c>
      <c r="CX41" s="496">
        <f t="shared" si="40"/>
        <v>45.977647816271087</v>
      </c>
      <c r="CY41" s="497">
        <f t="shared" si="41"/>
        <v>35.10446017349458</v>
      </c>
      <c r="CZ41" s="501" t="s">
        <v>381</v>
      </c>
      <c r="DA41" s="522" t="s">
        <v>381</v>
      </c>
      <c r="DB41" s="502" t="s">
        <v>381</v>
      </c>
    </row>
    <row r="42" spans="2:106" ht="15" customHeight="1">
      <c r="B42" s="925"/>
      <c r="C42" s="475">
        <v>-40</v>
      </c>
      <c r="D42" s="476">
        <f t="shared" si="43"/>
        <v>28.5</v>
      </c>
      <c r="E42" s="477">
        <v>35.793093543600584</v>
      </c>
      <c r="F42" s="478">
        <v>36.337188711339131</v>
      </c>
      <c r="G42" s="478">
        <v>35.542603633160809</v>
      </c>
      <c r="H42" s="478">
        <v>34.096534168904277</v>
      </c>
      <c r="I42" s="478">
        <v>32.456894323541178</v>
      </c>
      <c r="J42" s="478">
        <v>31.175675931663893</v>
      </c>
      <c r="K42" s="499" t="s">
        <v>381</v>
      </c>
      <c r="L42" s="499" t="s">
        <v>381</v>
      </c>
      <c r="M42" s="480" t="s">
        <v>381</v>
      </c>
      <c r="N42" s="466"/>
      <c r="O42" s="925"/>
      <c r="P42" s="475">
        <f t="shared" si="44"/>
        <v>-40</v>
      </c>
      <c r="Q42" s="481">
        <v>15</v>
      </c>
      <c r="R42" s="519">
        <v>-26</v>
      </c>
      <c r="S42" s="483">
        <f>IF(MIN(U42,T42)*(1-(2.5+7)/(87.5-2))&gt;$AA$7,$AA$7,MIN(U42,T42)*(1-(2.5+7)/(87.5-2)))</f>
        <v>28.5</v>
      </c>
      <c r="T42" s="484">
        <f>'35MPa, 2.4-4.2kg (comm)'!T42</f>
        <v>41.631679300000002</v>
      </c>
      <c r="U42" s="485">
        <f>'35MPa, 2.4-4.2kg (comm)'!U42</f>
        <v>34.378528699999997</v>
      </c>
      <c r="V42" s="483">
        <f t="shared" si="46"/>
        <v>1.2048136389943556</v>
      </c>
      <c r="W42" s="486">
        <f t="shared" si="47"/>
        <v>0.99879750558781577</v>
      </c>
      <c r="X42" s="487">
        <f>'70MPa, 2-4kg (comm)'!AD42</f>
        <v>18.750248441930456</v>
      </c>
      <c r="Y42" s="488">
        <f>'70MPa, 2-4kg (comm)'!AE42</f>
        <v>29.12924631258236</v>
      </c>
      <c r="Z42" s="466"/>
      <c r="AA42" s="930"/>
      <c r="AB42" s="932"/>
      <c r="AC42" s="466"/>
      <c r="AD42" s="925"/>
      <c r="AE42" s="475">
        <f t="shared" si="48"/>
        <v>-40</v>
      </c>
      <c r="AF42" s="489">
        <v>-40</v>
      </c>
      <c r="AG42" s="519">
        <f t="shared" si="49"/>
        <v>-40</v>
      </c>
      <c r="AH42" s="490">
        <f t="shared" si="50"/>
        <v>28.5</v>
      </c>
      <c r="AI42" s="466"/>
      <c r="AJ42" s="925"/>
      <c r="AK42" s="475">
        <f t="shared" si="51"/>
        <v>-40</v>
      </c>
      <c r="AL42" s="520">
        <v>0.877051737457338</v>
      </c>
      <c r="AM42" s="521">
        <v>0.89282065897759511</v>
      </c>
      <c r="AN42" s="521">
        <v>0.88874553044786697</v>
      </c>
      <c r="AO42" s="521">
        <v>0.88018406904501567</v>
      </c>
      <c r="AP42" s="521">
        <v>0.86805214020214394</v>
      </c>
      <c r="AQ42" s="521">
        <v>0.86320279468508132</v>
      </c>
      <c r="AR42" s="501" t="s">
        <v>381</v>
      </c>
      <c r="AS42" s="522" t="s">
        <v>381</v>
      </c>
      <c r="AT42" s="502" t="s">
        <v>381</v>
      </c>
      <c r="AU42" s="474"/>
      <c r="AV42" s="925"/>
      <c r="AW42" s="475">
        <f t="shared" si="52"/>
        <v>-40</v>
      </c>
      <c r="AX42" s="520">
        <v>0.86647711960797569</v>
      </c>
      <c r="AY42" s="521">
        <v>0.88273125731037061</v>
      </c>
      <c r="AZ42" s="521">
        <v>0.87994144170997801</v>
      </c>
      <c r="BA42" s="521">
        <v>0.87340471089910354</v>
      </c>
      <c r="BB42" s="521">
        <v>0.86323763575128509</v>
      </c>
      <c r="BC42" s="521">
        <v>0.86016664169936963</v>
      </c>
      <c r="BD42" s="499" t="s">
        <v>381</v>
      </c>
      <c r="BE42" s="499" t="s">
        <v>381</v>
      </c>
      <c r="BF42" s="502" t="s">
        <v>381</v>
      </c>
      <c r="BG42" s="466"/>
      <c r="BH42" s="925"/>
      <c r="BI42" s="475">
        <f t="shared" si="53"/>
        <v>-40</v>
      </c>
      <c r="BJ42" s="495">
        <v>70.589321381520463</v>
      </c>
      <c r="BK42" s="496">
        <v>68.449949559681968</v>
      </c>
      <c r="BL42" s="496">
        <v>62.983795268605945</v>
      </c>
      <c r="BM42" s="496">
        <v>53.383816048943189</v>
      </c>
      <c r="BN42" s="496">
        <v>43.204802887300588</v>
      </c>
      <c r="BO42" s="497">
        <v>33.095207965462023</v>
      </c>
      <c r="BP42" s="501" t="s">
        <v>381</v>
      </c>
      <c r="BQ42" s="522" t="s">
        <v>381</v>
      </c>
      <c r="BR42" s="502" t="s">
        <v>381</v>
      </c>
      <c r="BT42" s="925"/>
      <c r="BU42" s="475">
        <f t="shared" si="54"/>
        <v>-40</v>
      </c>
      <c r="BV42" s="495">
        <v>75.560033618388388</v>
      </c>
      <c r="BW42" s="496">
        <v>73.094428628938488</v>
      </c>
      <c r="BX42" s="496">
        <v>66.96509881557958</v>
      </c>
      <c r="BY42" s="496">
        <v>56.347491188675505</v>
      </c>
      <c r="BZ42" s="496">
        <v>45.263595813120752</v>
      </c>
      <c r="CA42" s="497">
        <v>34.345024467969367</v>
      </c>
      <c r="CB42" s="499" t="s">
        <v>381</v>
      </c>
      <c r="CC42" s="499" t="s">
        <v>381</v>
      </c>
      <c r="CD42" s="502" t="s">
        <v>381</v>
      </c>
      <c r="CE42" s="474"/>
      <c r="CF42" s="925"/>
      <c r="CG42" s="475">
        <f t="shared" si="55"/>
        <v>-40</v>
      </c>
      <c r="CH42" s="491">
        <f t="shared" si="29"/>
        <v>0.86647711960797569</v>
      </c>
      <c r="CI42" s="492">
        <f t="shared" si="30"/>
        <v>0.88273125731037061</v>
      </c>
      <c r="CJ42" s="521">
        <f t="shared" si="31"/>
        <v>0.87994144170997801</v>
      </c>
      <c r="CK42" s="521">
        <f t="shared" si="32"/>
        <v>0.87340471089910354</v>
      </c>
      <c r="CL42" s="521">
        <f t="shared" si="33"/>
        <v>0.86323763575128509</v>
      </c>
      <c r="CM42" s="521">
        <f t="shared" si="34"/>
        <v>0.86016664169936963</v>
      </c>
      <c r="CN42" s="501" t="s">
        <v>381</v>
      </c>
      <c r="CO42" s="522" t="s">
        <v>381</v>
      </c>
      <c r="CP42" s="502" t="s">
        <v>381</v>
      </c>
      <c r="CR42" s="925"/>
      <c r="CS42" s="475">
        <f t="shared" si="56"/>
        <v>-40</v>
      </c>
      <c r="CT42" s="495">
        <f t="shared" si="36"/>
        <v>75.560033618388388</v>
      </c>
      <c r="CU42" s="496">
        <f t="shared" si="37"/>
        <v>73.094428628938488</v>
      </c>
      <c r="CV42" s="496">
        <f t="shared" si="38"/>
        <v>66.96509881557958</v>
      </c>
      <c r="CW42" s="496">
        <f t="shared" si="39"/>
        <v>56.347491188675505</v>
      </c>
      <c r="CX42" s="496">
        <f t="shared" si="40"/>
        <v>45.263595813120752</v>
      </c>
      <c r="CY42" s="497">
        <f t="shared" si="41"/>
        <v>34.345024467969367</v>
      </c>
      <c r="CZ42" s="501" t="s">
        <v>381</v>
      </c>
      <c r="DA42" s="522" t="s">
        <v>381</v>
      </c>
      <c r="DB42" s="502" t="s">
        <v>381</v>
      </c>
    </row>
    <row r="43" spans="2:106" ht="15" customHeight="1" thickBot="1">
      <c r="B43" s="926"/>
      <c r="C43" s="506" t="s">
        <v>382</v>
      </c>
      <c r="D43" s="507" t="s">
        <v>381</v>
      </c>
      <c r="E43" s="508" t="s">
        <v>381</v>
      </c>
      <c r="F43" s="509" t="s">
        <v>381</v>
      </c>
      <c r="G43" s="509" t="s">
        <v>381</v>
      </c>
      <c r="H43" s="509" t="s">
        <v>381</v>
      </c>
      <c r="I43" s="509" t="s">
        <v>381</v>
      </c>
      <c r="J43" s="509" t="s">
        <v>381</v>
      </c>
      <c r="K43" s="509" t="s">
        <v>381</v>
      </c>
      <c r="L43" s="509" t="s">
        <v>381</v>
      </c>
      <c r="M43" s="510" t="s">
        <v>381</v>
      </c>
      <c r="N43" s="466"/>
      <c r="O43" s="926"/>
      <c r="P43" s="506" t="str">
        <f t="shared" si="44"/>
        <v>&lt; -40</v>
      </c>
      <c r="Q43" s="511" t="s">
        <v>381</v>
      </c>
      <c r="R43" s="512" t="s">
        <v>381</v>
      </c>
      <c r="S43" s="507" t="s">
        <v>381</v>
      </c>
      <c r="T43" s="513" t="s">
        <v>381</v>
      </c>
      <c r="U43" s="514" t="s">
        <v>381</v>
      </c>
      <c r="V43" s="507" t="s">
        <v>381</v>
      </c>
      <c r="W43" s="514" t="s">
        <v>381</v>
      </c>
      <c r="X43" s="511" t="s">
        <v>381</v>
      </c>
      <c r="Y43" s="512" t="s">
        <v>381</v>
      </c>
      <c r="Z43" s="466"/>
      <c r="AA43" s="931"/>
      <c r="AB43" s="933"/>
      <c r="AC43" s="466"/>
      <c r="AD43" s="926"/>
      <c r="AE43" s="506" t="str">
        <f t="shared" si="48"/>
        <v>&lt; -40</v>
      </c>
      <c r="AF43" s="511" t="s">
        <v>381</v>
      </c>
      <c r="AG43" s="512" t="s">
        <v>381</v>
      </c>
      <c r="AH43" s="515" t="s">
        <v>381</v>
      </c>
      <c r="AI43" s="466"/>
      <c r="AJ43" s="926"/>
      <c r="AK43" s="506" t="str">
        <f t="shared" si="51"/>
        <v>&lt; -40</v>
      </c>
      <c r="AL43" s="516" t="s">
        <v>381</v>
      </c>
      <c r="AM43" s="517" t="s">
        <v>381</v>
      </c>
      <c r="AN43" s="517" t="s">
        <v>381</v>
      </c>
      <c r="AO43" s="517" t="s">
        <v>381</v>
      </c>
      <c r="AP43" s="517" t="s">
        <v>381</v>
      </c>
      <c r="AQ43" s="517" t="s">
        <v>381</v>
      </c>
      <c r="AR43" s="517" t="s">
        <v>381</v>
      </c>
      <c r="AS43" s="517" t="s">
        <v>381</v>
      </c>
      <c r="AT43" s="512" t="s">
        <v>381</v>
      </c>
      <c r="AU43" s="474"/>
      <c r="AV43" s="926"/>
      <c r="AW43" s="506" t="str">
        <f t="shared" si="52"/>
        <v>&lt; -40</v>
      </c>
      <c r="AX43" s="516" t="s">
        <v>381</v>
      </c>
      <c r="AY43" s="517" t="s">
        <v>381</v>
      </c>
      <c r="AZ43" s="517" t="s">
        <v>381</v>
      </c>
      <c r="BA43" s="517" t="s">
        <v>381</v>
      </c>
      <c r="BB43" s="517" t="s">
        <v>381</v>
      </c>
      <c r="BC43" s="517" t="s">
        <v>381</v>
      </c>
      <c r="BD43" s="517" t="s">
        <v>381</v>
      </c>
      <c r="BE43" s="517" t="s">
        <v>381</v>
      </c>
      <c r="BF43" s="512" t="s">
        <v>381</v>
      </c>
      <c r="BG43" s="466"/>
      <c r="BH43" s="926"/>
      <c r="BI43" s="506" t="str">
        <f t="shared" si="53"/>
        <v>&lt; -40</v>
      </c>
      <c r="BJ43" s="516" t="s">
        <v>381</v>
      </c>
      <c r="BK43" s="517" t="s">
        <v>381</v>
      </c>
      <c r="BL43" s="517" t="s">
        <v>381</v>
      </c>
      <c r="BM43" s="517" t="s">
        <v>381</v>
      </c>
      <c r="BN43" s="517" t="s">
        <v>381</v>
      </c>
      <c r="BO43" s="517" t="s">
        <v>381</v>
      </c>
      <c r="BP43" s="517" t="s">
        <v>381</v>
      </c>
      <c r="BQ43" s="517" t="s">
        <v>381</v>
      </c>
      <c r="BR43" s="512" t="s">
        <v>381</v>
      </c>
      <c r="BT43" s="926"/>
      <c r="BU43" s="506" t="str">
        <f t="shared" si="54"/>
        <v>&lt; -40</v>
      </c>
      <c r="BV43" s="516" t="s">
        <v>381</v>
      </c>
      <c r="BW43" s="517" t="s">
        <v>381</v>
      </c>
      <c r="BX43" s="517" t="s">
        <v>381</v>
      </c>
      <c r="BY43" s="517" t="s">
        <v>381</v>
      </c>
      <c r="BZ43" s="517" t="s">
        <v>381</v>
      </c>
      <c r="CA43" s="517" t="s">
        <v>381</v>
      </c>
      <c r="CB43" s="517" t="s">
        <v>381</v>
      </c>
      <c r="CC43" s="517" t="s">
        <v>381</v>
      </c>
      <c r="CD43" s="512" t="s">
        <v>381</v>
      </c>
      <c r="CE43" s="474"/>
      <c r="CF43" s="926"/>
      <c r="CG43" s="506" t="str">
        <f t="shared" si="55"/>
        <v>&lt; -40</v>
      </c>
      <c r="CH43" s="516" t="s">
        <v>381</v>
      </c>
      <c r="CI43" s="517" t="s">
        <v>381</v>
      </c>
      <c r="CJ43" s="517" t="s">
        <v>381</v>
      </c>
      <c r="CK43" s="517" t="s">
        <v>381</v>
      </c>
      <c r="CL43" s="517" t="s">
        <v>381</v>
      </c>
      <c r="CM43" s="517" t="s">
        <v>381</v>
      </c>
      <c r="CN43" s="517" t="s">
        <v>381</v>
      </c>
      <c r="CO43" s="517" t="s">
        <v>381</v>
      </c>
      <c r="CP43" s="512" t="s">
        <v>381</v>
      </c>
      <c r="CR43" s="926"/>
      <c r="CS43" s="506" t="str">
        <f t="shared" si="56"/>
        <v>&lt; -40</v>
      </c>
      <c r="CT43" s="516" t="s">
        <v>381</v>
      </c>
      <c r="CU43" s="517" t="s">
        <v>381</v>
      </c>
      <c r="CV43" s="517" t="s">
        <v>381</v>
      </c>
      <c r="CW43" s="517" t="s">
        <v>381</v>
      </c>
      <c r="CX43" s="517" t="s">
        <v>381</v>
      </c>
      <c r="CY43" s="517" t="s">
        <v>381</v>
      </c>
      <c r="CZ43" s="517" t="s">
        <v>381</v>
      </c>
      <c r="DA43" s="517" t="s">
        <v>381</v>
      </c>
      <c r="DB43" s="512" t="s">
        <v>381</v>
      </c>
    </row>
    <row r="46" spans="2:106" ht="18">
      <c r="B46" s="962" t="s">
        <v>811</v>
      </c>
      <c r="C46" s="962"/>
      <c r="D46" s="962"/>
      <c r="E46" s="962"/>
      <c r="F46" s="962"/>
      <c r="G46" s="962"/>
      <c r="H46" s="962"/>
      <c r="I46" s="962"/>
      <c r="J46" s="962"/>
      <c r="K46" s="962"/>
      <c r="L46" s="962"/>
      <c r="M46" s="962"/>
      <c r="N46" s="444"/>
      <c r="O46" s="445" t="s">
        <v>487</v>
      </c>
      <c r="P46" s="444"/>
      <c r="Q46" s="445"/>
      <c r="R46" s="445"/>
      <c r="S46" s="963" t="s">
        <v>505</v>
      </c>
      <c r="T46" s="963"/>
      <c r="U46" s="963"/>
      <c r="V46" s="445"/>
      <c r="W46" s="964" t="s">
        <v>490</v>
      </c>
      <c r="X46" s="964"/>
      <c r="Y46" s="964"/>
      <c r="Z46" s="444"/>
      <c r="AA46" s="444"/>
      <c r="AB46" s="444"/>
      <c r="AC46" s="444"/>
      <c r="AD46" s="445" t="s">
        <v>488</v>
      </c>
      <c r="AE46" s="444"/>
      <c r="AF46" s="445"/>
      <c r="AG46" s="445"/>
      <c r="AH46" s="444"/>
      <c r="AI46" s="444"/>
      <c r="AJ46" s="445" t="str">
        <f>AJ2</f>
        <v>Step 3 Information (2.3kg, 99 liter 70 MPa Type IV)</v>
      </c>
      <c r="AK46" s="444"/>
      <c r="AV46" s="445" t="str">
        <f>AV2</f>
        <v>Step 3 Information (4.2kg, 174 liter 70 MPa Type IV)</v>
      </c>
      <c r="AW46" s="444"/>
      <c r="BG46" s="444"/>
      <c r="BH46" s="445" t="str">
        <f>AJ2</f>
        <v>Step 3 Information (2.3kg, 99 liter 70 MPa Type IV)</v>
      </c>
      <c r="BI46" s="444"/>
      <c r="BT46" s="445" t="str">
        <f>AV2</f>
        <v>Step 3 Information (4.2kg, 174 liter 70 MPa Type IV)</v>
      </c>
      <c r="BU46" s="444"/>
      <c r="CF46" s="445" t="s">
        <v>489</v>
      </c>
      <c r="CG46" s="444"/>
      <c r="CR46" s="445" t="s">
        <v>489</v>
      </c>
      <c r="CS46" s="444"/>
    </row>
    <row r="47" spans="2:106" ht="13.5" thickBot="1">
      <c r="C47" s="448"/>
      <c r="D47" s="449"/>
      <c r="P47" s="448"/>
      <c r="Q47" s="451"/>
      <c r="R47" s="451"/>
      <c r="S47" s="449"/>
      <c r="T47" s="449"/>
      <c r="U47" s="449"/>
      <c r="V47" s="449"/>
      <c r="W47" s="449"/>
      <c r="AE47" s="448"/>
      <c r="AF47" s="451"/>
      <c r="AG47" s="451"/>
      <c r="AH47" s="449"/>
      <c r="AK47" s="448"/>
      <c r="AL47" s="451"/>
      <c r="AM47" s="451"/>
      <c r="AW47" s="448"/>
      <c r="AX47" s="451"/>
      <c r="AY47" s="451"/>
      <c r="BI47" s="448"/>
      <c r="BJ47" s="451"/>
      <c r="BK47" s="451"/>
      <c r="BU47" s="448"/>
      <c r="BV47" s="451"/>
      <c r="BW47" s="451"/>
      <c r="CG47" s="448"/>
      <c r="CH47" s="451"/>
      <c r="CI47" s="451"/>
      <c r="CS47" s="448"/>
      <c r="CT47" s="451"/>
      <c r="CU47" s="451"/>
    </row>
    <row r="48" spans="2:106" ht="60.75" customHeight="1" thickBot="1">
      <c r="B48" s="934" t="s">
        <v>954</v>
      </c>
      <c r="C48" s="965"/>
      <c r="D48" s="970" t="s">
        <v>886</v>
      </c>
      <c r="E48" s="973" t="s">
        <v>926</v>
      </c>
      <c r="F48" s="973"/>
      <c r="G48" s="973"/>
      <c r="H48" s="973"/>
      <c r="I48" s="973"/>
      <c r="J48" s="973"/>
      <c r="K48" s="973"/>
      <c r="L48" s="973"/>
      <c r="M48" s="974"/>
      <c r="N48" s="311"/>
      <c r="O48" s="934" t="str">
        <f>$B48</f>
        <v>H35-T20
2.4-4.2kg non-comm</v>
      </c>
      <c r="P48" s="965"/>
      <c r="Q48" s="957" t="s">
        <v>907</v>
      </c>
      <c r="R48" s="958"/>
      <c r="S48" s="957" t="s">
        <v>909</v>
      </c>
      <c r="T48" s="975"/>
      <c r="U48" s="958"/>
      <c r="V48" s="976" t="s">
        <v>958</v>
      </c>
      <c r="W48" s="977"/>
      <c r="X48" s="957" t="s">
        <v>908</v>
      </c>
      <c r="Y48" s="958"/>
      <c r="Z48" s="311"/>
      <c r="AA48" s="978" t="str">
        <f>AA4</f>
        <v>max. APRR
[MPa/min]
up to 4.2kg (174l)</v>
      </c>
      <c r="AB48" s="980" t="str">
        <f>AB4</f>
        <v>max. HPRR
[MPa/min]
up to 4.2kg (174l)</v>
      </c>
      <c r="AC48" s="311"/>
      <c r="AD48" s="982" t="str">
        <f>$B48</f>
        <v>H35-T20
2.4-4.2kg non-comm</v>
      </c>
      <c r="AE48" s="983"/>
      <c r="AF48" s="957" t="s">
        <v>907</v>
      </c>
      <c r="AG48" s="958"/>
      <c r="AH48" s="959" t="s">
        <v>167</v>
      </c>
      <c r="AI48" s="311"/>
      <c r="AJ48" s="934" t="str">
        <f>$B48</f>
        <v>H35-T20
2.4-4.2kg non-comm</v>
      </c>
      <c r="AK48" s="935"/>
      <c r="AL48" s="940" t="s">
        <v>530</v>
      </c>
      <c r="AM48" s="941"/>
      <c r="AN48" s="942"/>
      <c r="AO48" s="942"/>
      <c r="AP48" s="942"/>
      <c r="AQ48" s="942"/>
      <c r="AR48" s="942"/>
      <c r="AS48" s="942"/>
      <c r="AT48" s="943"/>
      <c r="AU48" s="311"/>
      <c r="AV48" s="934" t="str">
        <f>$B48</f>
        <v>H35-T20
2.4-4.2kg non-comm</v>
      </c>
      <c r="AW48" s="935"/>
      <c r="AX48" s="940" t="s">
        <v>530</v>
      </c>
      <c r="AY48" s="941"/>
      <c r="AZ48" s="942"/>
      <c r="BA48" s="942"/>
      <c r="BB48" s="942"/>
      <c r="BC48" s="942"/>
      <c r="BD48" s="942"/>
      <c r="BE48" s="942"/>
      <c r="BF48" s="943"/>
      <c r="BG48" s="311"/>
      <c r="BH48" s="934" t="str">
        <f>$B48</f>
        <v>H35-T20
2.4-4.2kg non-comm</v>
      </c>
      <c r="BI48" s="935"/>
      <c r="BJ48" s="940" t="s">
        <v>911</v>
      </c>
      <c r="BK48" s="941"/>
      <c r="BL48" s="942"/>
      <c r="BM48" s="942"/>
      <c r="BN48" s="942"/>
      <c r="BO48" s="942"/>
      <c r="BP48" s="942"/>
      <c r="BQ48" s="942"/>
      <c r="BR48" s="943"/>
      <c r="BT48" s="934" t="str">
        <f>$B48</f>
        <v>H35-T20
2.4-4.2kg non-comm</v>
      </c>
      <c r="BU48" s="935"/>
      <c r="BV48" s="940" t="s">
        <v>911</v>
      </c>
      <c r="BW48" s="941"/>
      <c r="BX48" s="942"/>
      <c r="BY48" s="942"/>
      <c r="BZ48" s="942"/>
      <c r="CA48" s="942"/>
      <c r="CB48" s="942"/>
      <c r="CC48" s="942"/>
      <c r="CD48" s="943"/>
      <c r="CE48" s="311"/>
      <c r="CF48" s="934" t="str">
        <f>$B48</f>
        <v>H35-T20
2.4-4.2kg non-comm</v>
      </c>
      <c r="CG48" s="935"/>
      <c r="CH48" s="940" t="s">
        <v>956</v>
      </c>
      <c r="CI48" s="941"/>
      <c r="CJ48" s="942"/>
      <c r="CK48" s="942"/>
      <c r="CL48" s="942"/>
      <c r="CM48" s="942"/>
      <c r="CN48" s="942"/>
      <c r="CO48" s="942"/>
      <c r="CP48" s="943"/>
      <c r="CR48" s="934" t="str">
        <f>$B48</f>
        <v>H35-T20
2.4-4.2kg non-comm</v>
      </c>
      <c r="CS48" s="935"/>
      <c r="CT48" s="940" t="s">
        <v>955</v>
      </c>
      <c r="CU48" s="941"/>
      <c r="CV48" s="942"/>
      <c r="CW48" s="942"/>
      <c r="CX48" s="942"/>
      <c r="CY48" s="942"/>
      <c r="CZ48" s="942"/>
      <c r="DA48" s="942"/>
      <c r="DB48" s="943"/>
    </row>
    <row r="49" spans="2:106" ht="14.25">
      <c r="B49" s="966"/>
      <c r="C49" s="967"/>
      <c r="D49" s="971"/>
      <c r="E49" s="927" t="s">
        <v>891</v>
      </c>
      <c r="F49" s="928"/>
      <c r="G49" s="928"/>
      <c r="H49" s="928"/>
      <c r="I49" s="928"/>
      <c r="J49" s="928"/>
      <c r="K49" s="928"/>
      <c r="L49" s="928"/>
      <c r="M49" s="929"/>
      <c r="N49" s="452"/>
      <c r="O49" s="966"/>
      <c r="P49" s="967"/>
      <c r="Q49" s="944" t="s">
        <v>496</v>
      </c>
      <c r="R49" s="946" t="s">
        <v>497</v>
      </c>
      <c r="S49" s="948" t="s">
        <v>128</v>
      </c>
      <c r="T49" s="950" t="str">
        <f>T5</f>
        <v>HPRR
2.3kg</v>
      </c>
      <c r="U49" s="946" t="str">
        <f>U5</f>
        <v>HPRR
4.2kg</v>
      </c>
      <c r="V49" s="953" t="s">
        <v>130</v>
      </c>
      <c r="W49" s="955" t="s">
        <v>131</v>
      </c>
      <c r="X49" s="988" t="str">
        <f>X5</f>
        <v>99 l 
2.3kg</v>
      </c>
      <c r="Y49" s="946" t="str">
        <f>Y5</f>
        <v>174l
4.2kg</v>
      </c>
      <c r="Z49" s="452"/>
      <c r="AA49" s="979"/>
      <c r="AB49" s="981"/>
      <c r="AC49" s="452"/>
      <c r="AD49" s="984"/>
      <c r="AE49" s="985"/>
      <c r="AF49" s="944" t="s">
        <v>498</v>
      </c>
      <c r="AG49" s="946" t="s">
        <v>497</v>
      </c>
      <c r="AH49" s="960"/>
      <c r="AI49" s="452"/>
      <c r="AJ49" s="936"/>
      <c r="AK49" s="937"/>
      <c r="AL49" s="927" t="s">
        <v>891</v>
      </c>
      <c r="AM49" s="928"/>
      <c r="AN49" s="928"/>
      <c r="AO49" s="928"/>
      <c r="AP49" s="928"/>
      <c r="AQ49" s="928"/>
      <c r="AR49" s="928"/>
      <c r="AS49" s="928"/>
      <c r="AT49" s="929"/>
      <c r="AU49" s="452"/>
      <c r="AV49" s="936"/>
      <c r="AW49" s="937"/>
      <c r="AX49" s="927" t="s">
        <v>891</v>
      </c>
      <c r="AY49" s="928"/>
      <c r="AZ49" s="928"/>
      <c r="BA49" s="928"/>
      <c r="BB49" s="928"/>
      <c r="BC49" s="928"/>
      <c r="BD49" s="928"/>
      <c r="BE49" s="928"/>
      <c r="BF49" s="929"/>
      <c r="BG49" s="452"/>
      <c r="BH49" s="936"/>
      <c r="BI49" s="937"/>
      <c r="BJ49" s="927" t="s">
        <v>891</v>
      </c>
      <c r="BK49" s="928"/>
      <c r="BL49" s="928"/>
      <c r="BM49" s="928"/>
      <c r="BN49" s="928"/>
      <c r="BO49" s="928"/>
      <c r="BP49" s="928"/>
      <c r="BQ49" s="928"/>
      <c r="BR49" s="929"/>
      <c r="BT49" s="936"/>
      <c r="BU49" s="937"/>
      <c r="BV49" s="927" t="s">
        <v>891</v>
      </c>
      <c r="BW49" s="928"/>
      <c r="BX49" s="928"/>
      <c r="BY49" s="928"/>
      <c r="BZ49" s="928"/>
      <c r="CA49" s="928"/>
      <c r="CB49" s="928"/>
      <c r="CC49" s="928"/>
      <c r="CD49" s="929"/>
      <c r="CE49" s="452"/>
      <c r="CF49" s="936"/>
      <c r="CG49" s="937"/>
      <c r="CH49" s="927" t="s">
        <v>891</v>
      </c>
      <c r="CI49" s="928"/>
      <c r="CJ49" s="928"/>
      <c r="CK49" s="928"/>
      <c r="CL49" s="928"/>
      <c r="CM49" s="928"/>
      <c r="CN49" s="928"/>
      <c r="CO49" s="928"/>
      <c r="CP49" s="929"/>
      <c r="CR49" s="936"/>
      <c r="CS49" s="937"/>
      <c r="CT49" s="927" t="s">
        <v>891</v>
      </c>
      <c r="CU49" s="928"/>
      <c r="CV49" s="928"/>
      <c r="CW49" s="928"/>
      <c r="CX49" s="928"/>
      <c r="CY49" s="928"/>
      <c r="CZ49" s="928"/>
      <c r="DA49" s="928"/>
      <c r="DB49" s="929"/>
    </row>
    <row r="50" spans="2:106" ht="13.5" thickBot="1">
      <c r="B50" s="968"/>
      <c r="C50" s="969"/>
      <c r="D50" s="972"/>
      <c r="E50" s="453">
        <v>0.5</v>
      </c>
      <c r="F50" s="453">
        <v>2</v>
      </c>
      <c r="G50" s="453">
        <v>5</v>
      </c>
      <c r="H50" s="453">
        <v>10</v>
      </c>
      <c r="I50" s="453">
        <v>15</v>
      </c>
      <c r="J50" s="454">
        <v>20</v>
      </c>
      <c r="K50" s="455">
        <v>30</v>
      </c>
      <c r="L50" s="454">
        <v>35</v>
      </c>
      <c r="M50" s="456" t="s">
        <v>755</v>
      </c>
      <c r="N50" s="452"/>
      <c r="O50" s="968"/>
      <c r="P50" s="969"/>
      <c r="Q50" s="945"/>
      <c r="R50" s="947"/>
      <c r="S50" s="949"/>
      <c r="T50" s="951"/>
      <c r="U50" s="952"/>
      <c r="V50" s="954"/>
      <c r="W50" s="956"/>
      <c r="X50" s="945"/>
      <c r="Y50" s="947"/>
      <c r="Z50" s="452"/>
      <c r="AA50" s="945"/>
      <c r="AB50" s="947"/>
      <c r="AC50" s="452"/>
      <c r="AD50" s="986"/>
      <c r="AE50" s="987"/>
      <c r="AF50" s="945"/>
      <c r="AG50" s="947"/>
      <c r="AH50" s="961"/>
      <c r="AI50" s="452"/>
      <c r="AJ50" s="938"/>
      <c r="AK50" s="939"/>
      <c r="AL50" s="457">
        <v>0.5</v>
      </c>
      <c r="AM50" s="458">
        <v>2</v>
      </c>
      <c r="AN50" s="458">
        <v>5</v>
      </c>
      <c r="AO50" s="458">
        <v>10</v>
      </c>
      <c r="AP50" s="458">
        <v>15</v>
      </c>
      <c r="AQ50" s="459">
        <v>20</v>
      </c>
      <c r="AR50" s="460">
        <v>30</v>
      </c>
      <c r="AS50" s="459">
        <v>35</v>
      </c>
      <c r="AT50" s="456" t="s">
        <v>755</v>
      </c>
      <c r="AU50" s="452"/>
      <c r="AV50" s="938"/>
      <c r="AW50" s="939"/>
      <c r="AX50" s="457">
        <v>0.5</v>
      </c>
      <c r="AY50" s="458">
        <v>2</v>
      </c>
      <c r="AZ50" s="458">
        <v>5</v>
      </c>
      <c r="BA50" s="458">
        <v>10</v>
      </c>
      <c r="BB50" s="458">
        <v>15</v>
      </c>
      <c r="BC50" s="459">
        <v>20</v>
      </c>
      <c r="BD50" s="460">
        <v>30</v>
      </c>
      <c r="BE50" s="459">
        <v>35</v>
      </c>
      <c r="BF50" s="456" t="s">
        <v>755</v>
      </c>
      <c r="BG50" s="452"/>
      <c r="BH50" s="938"/>
      <c r="BI50" s="939"/>
      <c r="BJ50" s="457">
        <v>0.5</v>
      </c>
      <c r="BK50" s="458">
        <v>2</v>
      </c>
      <c r="BL50" s="458">
        <v>5</v>
      </c>
      <c r="BM50" s="458">
        <v>10</v>
      </c>
      <c r="BN50" s="458">
        <v>15</v>
      </c>
      <c r="BO50" s="459">
        <v>20</v>
      </c>
      <c r="BP50" s="460">
        <v>30</v>
      </c>
      <c r="BQ50" s="459">
        <v>35</v>
      </c>
      <c r="BR50" s="456" t="s">
        <v>755</v>
      </c>
      <c r="BT50" s="938"/>
      <c r="BU50" s="939"/>
      <c r="BV50" s="457">
        <v>0.5</v>
      </c>
      <c r="BW50" s="458">
        <v>2</v>
      </c>
      <c r="BX50" s="458">
        <v>5</v>
      </c>
      <c r="BY50" s="458">
        <v>10</v>
      </c>
      <c r="BZ50" s="458">
        <v>15</v>
      </c>
      <c r="CA50" s="459">
        <v>20</v>
      </c>
      <c r="CB50" s="460">
        <v>30</v>
      </c>
      <c r="CC50" s="459">
        <v>35</v>
      </c>
      <c r="CD50" s="456" t="s">
        <v>755</v>
      </c>
      <c r="CE50" s="452"/>
      <c r="CF50" s="938"/>
      <c r="CG50" s="939"/>
      <c r="CH50" s="457">
        <v>0.5</v>
      </c>
      <c r="CI50" s="458">
        <v>2</v>
      </c>
      <c r="CJ50" s="458">
        <v>5</v>
      </c>
      <c r="CK50" s="458">
        <v>10</v>
      </c>
      <c r="CL50" s="458">
        <v>15</v>
      </c>
      <c r="CM50" s="459">
        <v>20</v>
      </c>
      <c r="CN50" s="460">
        <v>30</v>
      </c>
      <c r="CO50" s="459">
        <v>40</v>
      </c>
      <c r="CP50" s="456" t="s">
        <v>379</v>
      </c>
      <c r="CR50" s="938"/>
      <c r="CS50" s="939"/>
      <c r="CT50" s="457">
        <v>0.5</v>
      </c>
      <c r="CU50" s="458">
        <v>2</v>
      </c>
      <c r="CV50" s="458">
        <v>5</v>
      </c>
      <c r="CW50" s="458">
        <v>10</v>
      </c>
      <c r="CX50" s="458">
        <v>15</v>
      </c>
      <c r="CY50" s="459">
        <v>20</v>
      </c>
      <c r="CZ50" s="460">
        <v>30</v>
      </c>
      <c r="DA50" s="459">
        <v>35</v>
      </c>
      <c r="DB50" s="456" t="s">
        <v>755</v>
      </c>
    </row>
    <row r="51" spans="2:106" ht="15" customHeight="1">
      <c r="B51" s="924" t="s">
        <v>890</v>
      </c>
      <c r="C51" s="461" t="s">
        <v>380</v>
      </c>
      <c r="D51" s="462" t="s">
        <v>381</v>
      </c>
      <c r="E51" s="463" t="s">
        <v>381</v>
      </c>
      <c r="F51" s="464" t="s">
        <v>381</v>
      </c>
      <c r="G51" s="464" t="s">
        <v>381</v>
      </c>
      <c r="H51" s="464" t="s">
        <v>381</v>
      </c>
      <c r="I51" s="464" t="s">
        <v>381</v>
      </c>
      <c r="J51" s="464" t="s">
        <v>381</v>
      </c>
      <c r="K51" s="464" t="s">
        <v>381</v>
      </c>
      <c r="L51" s="464" t="s">
        <v>381</v>
      </c>
      <c r="M51" s="465" t="s">
        <v>381</v>
      </c>
      <c r="N51" s="466"/>
      <c r="O51" s="924" t="s">
        <v>890</v>
      </c>
      <c r="P51" s="461" t="str">
        <f>$C51</f>
        <v>&gt; 50</v>
      </c>
      <c r="Q51" s="467" t="s">
        <v>381</v>
      </c>
      <c r="R51" s="468" t="s">
        <v>381</v>
      </c>
      <c r="S51" s="462" t="s">
        <v>381</v>
      </c>
      <c r="T51" s="469" t="s">
        <v>381</v>
      </c>
      <c r="U51" s="470" t="s">
        <v>381</v>
      </c>
      <c r="V51" s="462" t="s">
        <v>381</v>
      </c>
      <c r="W51" s="470" t="s">
        <v>381</v>
      </c>
      <c r="X51" s="467" t="s">
        <v>381</v>
      </c>
      <c r="Y51" s="468" t="s">
        <v>381</v>
      </c>
      <c r="Z51" s="466"/>
      <c r="AA51" s="930">
        <f>AA7</f>
        <v>28.5</v>
      </c>
      <c r="AB51" s="932">
        <f>AB7</f>
        <v>32.0625</v>
      </c>
      <c r="AC51" s="466"/>
      <c r="AD51" s="924" t="s">
        <v>890</v>
      </c>
      <c r="AE51" s="461" t="str">
        <f>$C51</f>
        <v>&gt; 50</v>
      </c>
      <c r="AF51" s="467" t="s">
        <v>381</v>
      </c>
      <c r="AG51" s="468" t="s">
        <v>381</v>
      </c>
      <c r="AH51" s="471" t="s">
        <v>381</v>
      </c>
      <c r="AI51" s="466"/>
      <c r="AJ51" s="924" t="s">
        <v>890</v>
      </c>
      <c r="AK51" s="461" t="str">
        <f>$C51</f>
        <v>&gt; 50</v>
      </c>
      <c r="AL51" s="472" t="s">
        <v>381</v>
      </c>
      <c r="AM51" s="473" t="s">
        <v>381</v>
      </c>
      <c r="AN51" s="473" t="s">
        <v>381</v>
      </c>
      <c r="AO51" s="473" t="s">
        <v>381</v>
      </c>
      <c r="AP51" s="473" t="s">
        <v>381</v>
      </c>
      <c r="AQ51" s="473" t="s">
        <v>381</v>
      </c>
      <c r="AR51" s="473" t="s">
        <v>381</v>
      </c>
      <c r="AS51" s="473" t="s">
        <v>381</v>
      </c>
      <c r="AT51" s="468" t="s">
        <v>381</v>
      </c>
      <c r="AU51" s="474"/>
      <c r="AV51" s="924" t="s">
        <v>890</v>
      </c>
      <c r="AW51" s="461" t="str">
        <f>$C51</f>
        <v>&gt; 50</v>
      </c>
      <c r="AX51" s="472" t="s">
        <v>381</v>
      </c>
      <c r="AY51" s="473" t="s">
        <v>381</v>
      </c>
      <c r="AZ51" s="473" t="s">
        <v>381</v>
      </c>
      <c r="BA51" s="473" t="s">
        <v>381</v>
      </c>
      <c r="BB51" s="473" t="s">
        <v>381</v>
      </c>
      <c r="BC51" s="473" t="s">
        <v>381</v>
      </c>
      <c r="BD51" s="473" t="s">
        <v>381</v>
      </c>
      <c r="BE51" s="473" t="s">
        <v>381</v>
      </c>
      <c r="BF51" s="468" t="s">
        <v>381</v>
      </c>
      <c r="BG51" s="466"/>
      <c r="BH51" s="924" t="s">
        <v>890</v>
      </c>
      <c r="BI51" s="461" t="str">
        <f>$C51</f>
        <v>&gt; 50</v>
      </c>
      <c r="BJ51" s="472" t="s">
        <v>381</v>
      </c>
      <c r="BK51" s="473" t="s">
        <v>381</v>
      </c>
      <c r="BL51" s="473" t="s">
        <v>381</v>
      </c>
      <c r="BM51" s="473" t="s">
        <v>381</v>
      </c>
      <c r="BN51" s="473" t="s">
        <v>381</v>
      </c>
      <c r="BO51" s="473" t="s">
        <v>381</v>
      </c>
      <c r="BP51" s="473" t="s">
        <v>381</v>
      </c>
      <c r="BQ51" s="473" t="s">
        <v>381</v>
      </c>
      <c r="BR51" s="468" t="s">
        <v>381</v>
      </c>
      <c r="BT51" s="924" t="s">
        <v>890</v>
      </c>
      <c r="BU51" s="461" t="str">
        <f>$C51</f>
        <v>&gt; 50</v>
      </c>
      <c r="BV51" s="472" t="s">
        <v>381</v>
      </c>
      <c r="BW51" s="473" t="s">
        <v>381</v>
      </c>
      <c r="BX51" s="473" t="s">
        <v>381</v>
      </c>
      <c r="BY51" s="473" t="s">
        <v>381</v>
      </c>
      <c r="BZ51" s="473" t="s">
        <v>381</v>
      </c>
      <c r="CA51" s="473" t="s">
        <v>381</v>
      </c>
      <c r="CB51" s="473" t="s">
        <v>381</v>
      </c>
      <c r="CC51" s="473" t="s">
        <v>381</v>
      </c>
      <c r="CD51" s="468" t="s">
        <v>381</v>
      </c>
      <c r="CE51" s="474"/>
      <c r="CF51" s="924" t="s">
        <v>890</v>
      </c>
      <c r="CG51" s="461" t="str">
        <f>$C51</f>
        <v>&gt; 50</v>
      </c>
      <c r="CH51" s="472" t="s">
        <v>381</v>
      </c>
      <c r="CI51" s="473" t="s">
        <v>381</v>
      </c>
      <c r="CJ51" s="473" t="s">
        <v>381</v>
      </c>
      <c r="CK51" s="473" t="s">
        <v>381</v>
      </c>
      <c r="CL51" s="473" t="s">
        <v>381</v>
      </c>
      <c r="CM51" s="473" t="s">
        <v>381</v>
      </c>
      <c r="CN51" s="473" t="s">
        <v>381</v>
      </c>
      <c r="CO51" s="473" t="s">
        <v>381</v>
      </c>
      <c r="CP51" s="468" t="s">
        <v>381</v>
      </c>
      <c r="CR51" s="924" t="s">
        <v>890</v>
      </c>
      <c r="CS51" s="461" t="str">
        <f>$C51</f>
        <v>&gt; 50</v>
      </c>
      <c r="CT51" s="472" t="s">
        <v>381</v>
      </c>
      <c r="CU51" s="473" t="s">
        <v>381</v>
      </c>
      <c r="CV51" s="473" t="s">
        <v>381</v>
      </c>
      <c r="CW51" s="473" t="s">
        <v>381</v>
      </c>
      <c r="CX51" s="473" t="s">
        <v>381</v>
      </c>
      <c r="CY51" s="473" t="s">
        <v>381</v>
      </c>
      <c r="CZ51" s="473" t="s">
        <v>381</v>
      </c>
      <c r="DA51" s="473" t="s">
        <v>381</v>
      </c>
      <c r="DB51" s="468" t="s">
        <v>381</v>
      </c>
    </row>
    <row r="52" spans="2:106" ht="15" customHeight="1">
      <c r="B52" s="925"/>
      <c r="C52" s="475">
        <v>50</v>
      </c>
      <c r="D52" s="476">
        <f>S52</f>
        <v>0.9673990755555556</v>
      </c>
      <c r="E52" s="477">
        <v>39.378509422597602</v>
      </c>
      <c r="F52" s="478">
        <v>39.194486629311257</v>
      </c>
      <c r="G52" s="478">
        <v>38.866345936341403</v>
      </c>
      <c r="H52" s="478">
        <v>38.384422565537328</v>
      </c>
      <c r="I52" s="478">
        <v>37.962856220036088</v>
      </c>
      <c r="J52" s="478">
        <v>37.607842088282979</v>
      </c>
      <c r="K52" s="478">
        <v>36.971734556799738</v>
      </c>
      <c r="L52" s="478">
        <v>36.421925129024601</v>
      </c>
      <c r="M52" s="523" t="s">
        <v>381</v>
      </c>
      <c r="N52" s="466"/>
      <c r="O52" s="925"/>
      <c r="P52" s="475">
        <f>$C52</f>
        <v>50</v>
      </c>
      <c r="Q52" s="481">
        <v>50</v>
      </c>
      <c r="R52" s="519">
        <v>-17.5</v>
      </c>
      <c r="S52" s="483">
        <f>IF(MIN(U52,T52)*(1-(2.5+7)/(87.5-2))&gt;$AA$7,$AA$7,MIN(U52,T52)*(1-(2.5+7)/(87.5-2)))</f>
        <v>0.9673990755555556</v>
      </c>
      <c r="T52" s="484">
        <f>'35MPa, 2.4-4.2kg (comm)'!T52</f>
        <v>1.0883239600000001</v>
      </c>
      <c r="U52" s="485">
        <f>'35MPa, 2.4-4.2kg (comm)'!U52</f>
        <v>1.37219563</v>
      </c>
      <c r="V52" s="483">
        <f>(F52-2)/S52</f>
        <v>38.44792451135153</v>
      </c>
      <c r="W52" s="486">
        <f>(F52-2)/MIN(T52,U52)</f>
        <v>34.175932898979134</v>
      </c>
      <c r="X52" s="487" t="str">
        <f>'70MPa, 2-4kg (comm)'!AD52</f>
        <v>-</v>
      </c>
      <c r="Y52" s="488">
        <f>'70MPa, 2-4kg (comm)'!AE52</f>
        <v>1.150150536386418</v>
      </c>
      <c r="Z52" s="466"/>
      <c r="AA52" s="930"/>
      <c r="AB52" s="932"/>
      <c r="AC52" s="466"/>
      <c r="AD52" s="925"/>
      <c r="AE52" s="475">
        <f>$C52</f>
        <v>50</v>
      </c>
      <c r="AF52" s="489">
        <v>25</v>
      </c>
      <c r="AG52" s="519">
        <f>MIN(-26,AE52)</f>
        <v>-26</v>
      </c>
      <c r="AH52" s="490">
        <f>S52</f>
        <v>0.9673990755555556</v>
      </c>
      <c r="AI52" s="466"/>
      <c r="AJ52" s="925"/>
      <c r="AK52" s="475">
        <f>$C52</f>
        <v>50</v>
      </c>
      <c r="AL52" s="491">
        <v>0.93224936447136775</v>
      </c>
      <c r="AM52" s="492">
        <v>0.92979863908646254</v>
      </c>
      <c r="AN52" s="492">
        <v>0.92574682836504862</v>
      </c>
      <c r="AO52" s="492">
        <v>0.92048279416587586</v>
      </c>
      <c r="AP52" s="492">
        <v>0.91689700893171588</v>
      </c>
      <c r="AQ52" s="493">
        <v>0.91561265750142318</v>
      </c>
      <c r="AR52" s="493">
        <v>0.92184462422529534</v>
      </c>
      <c r="AS52" s="493">
        <v>0.93003052313874757</v>
      </c>
      <c r="AT52" s="494" t="s">
        <v>381</v>
      </c>
      <c r="AU52" s="474"/>
      <c r="AV52" s="925"/>
      <c r="AW52" s="475">
        <f>$C52</f>
        <v>50</v>
      </c>
      <c r="AX52" s="491">
        <v>0.9359904526300904</v>
      </c>
      <c r="AY52" s="492">
        <v>0.93348000503954276</v>
      </c>
      <c r="AZ52" s="492">
        <v>0.92937380233889</v>
      </c>
      <c r="BA52" s="492">
        <v>0.92419842999570734</v>
      </c>
      <c r="BB52" s="492">
        <v>0.92081033460828476</v>
      </c>
      <c r="BC52" s="493">
        <v>0.91955208332666094</v>
      </c>
      <c r="BD52" s="493">
        <v>0.92375730042210213</v>
      </c>
      <c r="BE52" s="493">
        <v>0.93019834669120038</v>
      </c>
      <c r="BF52" s="494" t="s">
        <v>381</v>
      </c>
      <c r="BG52" s="466"/>
      <c r="BH52" s="925"/>
      <c r="BI52" s="475">
        <f>$C52</f>
        <v>50</v>
      </c>
      <c r="BJ52" s="495">
        <v>77.949727317793773</v>
      </c>
      <c r="BK52" s="496">
        <v>77.443961418009621</v>
      </c>
      <c r="BL52" s="496">
        <v>76.387637360840728</v>
      </c>
      <c r="BM52" s="496">
        <v>74.501819496880898</v>
      </c>
      <c r="BN52" s="496">
        <v>72.369457950433031</v>
      </c>
      <c r="BO52" s="497">
        <v>69.786334406037696</v>
      </c>
      <c r="BP52" s="497">
        <v>61.437120379352777</v>
      </c>
      <c r="BQ52" s="497">
        <v>53.168330433139388</v>
      </c>
      <c r="BR52" s="494" t="s">
        <v>381</v>
      </c>
      <c r="BT52" s="925"/>
      <c r="BU52" s="475">
        <f>$C52</f>
        <v>50</v>
      </c>
      <c r="BV52" s="495">
        <v>76.27837020442945</v>
      </c>
      <c r="BW52" s="496">
        <v>75.798930151104059</v>
      </c>
      <c r="BX52" s="496">
        <v>74.766356735314787</v>
      </c>
      <c r="BY52" s="496">
        <v>72.842500837875676</v>
      </c>
      <c r="BZ52" s="496">
        <v>70.628281497892928</v>
      </c>
      <c r="CA52" s="497">
        <v>68.047071495913485</v>
      </c>
      <c r="CB52" s="497">
        <v>60.617514498884738</v>
      </c>
      <c r="CC52" s="497">
        <v>53.098706712473103</v>
      </c>
      <c r="CD52" s="494" t="s">
        <v>381</v>
      </c>
      <c r="CE52" s="474"/>
      <c r="CF52" s="925"/>
      <c r="CG52" s="475">
        <f>$C52</f>
        <v>50</v>
      </c>
      <c r="CH52" s="524">
        <f t="shared" ref="CH52:CO52" si="58">MIN(AL52,AX52)</f>
        <v>0.93224936447136775</v>
      </c>
      <c r="CI52" s="525">
        <f t="shared" si="58"/>
        <v>0.92979863908646254</v>
      </c>
      <c r="CJ52" s="525">
        <f t="shared" si="58"/>
        <v>0.92574682836504862</v>
      </c>
      <c r="CK52" s="525">
        <f t="shared" si="58"/>
        <v>0.92048279416587586</v>
      </c>
      <c r="CL52" s="525">
        <f t="shared" si="58"/>
        <v>0.91689700893171588</v>
      </c>
      <c r="CM52" s="526">
        <f t="shared" si="58"/>
        <v>0.91561265750142318</v>
      </c>
      <c r="CN52" s="526">
        <f t="shared" si="58"/>
        <v>0.92184462422529534</v>
      </c>
      <c r="CO52" s="526">
        <f t="shared" si="58"/>
        <v>0.93003052313874757</v>
      </c>
      <c r="CP52" s="494" t="s">
        <v>381</v>
      </c>
      <c r="CR52" s="925"/>
      <c r="CS52" s="475">
        <f>$C52</f>
        <v>50</v>
      </c>
      <c r="CT52" s="495">
        <f t="shared" ref="CT52:DA52" si="59">MAX(BJ52,BV52)</f>
        <v>77.949727317793773</v>
      </c>
      <c r="CU52" s="496">
        <f t="shared" si="59"/>
        <v>77.443961418009621</v>
      </c>
      <c r="CV52" s="496">
        <f t="shared" si="59"/>
        <v>76.387637360840728</v>
      </c>
      <c r="CW52" s="496">
        <f t="shared" si="59"/>
        <v>74.501819496880898</v>
      </c>
      <c r="CX52" s="496">
        <f t="shared" si="59"/>
        <v>72.369457950433031</v>
      </c>
      <c r="CY52" s="497">
        <f t="shared" si="59"/>
        <v>69.786334406037696</v>
      </c>
      <c r="CZ52" s="497">
        <f t="shared" si="59"/>
        <v>61.437120379352777</v>
      </c>
      <c r="DA52" s="497">
        <f t="shared" si="59"/>
        <v>53.168330433139388</v>
      </c>
      <c r="DB52" s="494" t="s">
        <v>381</v>
      </c>
    </row>
    <row r="53" spans="2:106" ht="15" customHeight="1">
      <c r="B53" s="925"/>
      <c r="C53" s="475">
        <v>45</v>
      </c>
      <c r="D53" s="476">
        <f t="shared" ref="D53:D64" si="60">S53</f>
        <v>2.2445567377777778</v>
      </c>
      <c r="E53" s="477">
        <v>38.730239717116504</v>
      </c>
      <c r="F53" s="478">
        <v>38.580254305357677</v>
      </c>
      <c r="G53" s="478">
        <v>38.327449838667711</v>
      </c>
      <c r="H53" s="478">
        <v>37.98584463782084</v>
      </c>
      <c r="I53" s="478">
        <v>37.704937641935501</v>
      </c>
      <c r="J53" s="478">
        <v>37.520010741788084</v>
      </c>
      <c r="K53" s="478">
        <v>37.017867860440987</v>
      </c>
      <c r="L53" s="478">
        <v>36.398127572010566</v>
      </c>
      <c r="M53" s="480" t="s">
        <v>381</v>
      </c>
      <c r="N53" s="466"/>
      <c r="O53" s="925"/>
      <c r="P53" s="475">
        <f t="shared" ref="P53:P65" si="61">$C53</f>
        <v>45</v>
      </c>
      <c r="Q53" s="481">
        <v>45</v>
      </c>
      <c r="R53" s="519">
        <v>-17.5</v>
      </c>
      <c r="S53" s="483">
        <f t="shared" ref="S53:S59" si="62">IF(MIN(U53,T53)*(1-(2.5+7)/(87.5-2))&gt;$AA$7,$AA$7,MIN(U53,T53)*(1-(2.5+7)/(87.5-2)))</f>
        <v>2.2445567377777778</v>
      </c>
      <c r="T53" s="484">
        <f>'35MPa, 2.4-4.2kg (comm)'!T53</f>
        <v>2.6300531299999999</v>
      </c>
      <c r="U53" s="485">
        <f>'35MPa, 2.4-4.2kg (comm)'!U53</f>
        <v>2.52512633</v>
      </c>
      <c r="V53" s="483">
        <f t="shared" ref="V53:V64" si="63">(F53-2)/S53</f>
        <v>16.297317724110613</v>
      </c>
      <c r="W53" s="486">
        <f t="shared" ref="W53:W64" si="64">(F53-2)/MIN(T53,U53)</f>
        <v>14.486504643653879</v>
      </c>
      <c r="X53" s="487">
        <f>'70MPa, 2-4kg (comm)'!AD53</f>
        <v>1.4920519253266977</v>
      </c>
      <c r="Y53" s="488">
        <f>'70MPa, 2-4kg (comm)'!AE53</f>
        <v>2.8063403329687211</v>
      </c>
      <c r="Z53" s="466"/>
      <c r="AA53" s="930"/>
      <c r="AB53" s="932"/>
      <c r="AC53" s="466"/>
      <c r="AD53" s="925"/>
      <c r="AE53" s="475">
        <f t="shared" ref="AE53:AE65" si="65">$C53</f>
        <v>45</v>
      </c>
      <c r="AF53" s="489">
        <v>25</v>
      </c>
      <c r="AG53" s="519">
        <f t="shared" ref="AG53:AG64" si="66">MIN(-26,AE53)</f>
        <v>-26</v>
      </c>
      <c r="AH53" s="490">
        <f t="shared" ref="AH53:AH64" si="67">S53</f>
        <v>2.2445567377777778</v>
      </c>
      <c r="AI53" s="466"/>
      <c r="AJ53" s="925"/>
      <c r="AK53" s="475">
        <f t="shared" ref="AK53:AK65" si="68">$C53</f>
        <v>45</v>
      </c>
      <c r="AL53" s="491">
        <v>0.91654633200377256</v>
      </c>
      <c r="AM53" s="492">
        <v>0.91468869244449713</v>
      </c>
      <c r="AN53" s="492">
        <v>0.9121503922127836</v>
      </c>
      <c r="AO53" s="492">
        <v>0.91033371128144336</v>
      </c>
      <c r="AP53" s="492">
        <v>0.91102220397408107</v>
      </c>
      <c r="AQ53" s="493">
        <v>0.91545614007688914</v>
      </c>
      <c r="AR53" s="493">
        <v>0.9311432393408231</v>
      </c>
      <c r="AS53" s="493">
        <v>0.94159194161092985</v>
      </c>
      <c r="AT53" s="494" t="s">
        <v>381</v>
      </c>
      <c r="AU53" s="474"/>
      <c r="AV53" s="925"/>
      <c r="AW53" s="475">
        <f t="shared" ref="AW53:AW65" si="69">$C53</f>
        <v>45</v>
      </c>
      <c r="AX53" s="491">
        <v>0.91975229150798243</v>
      </c>
      <c r="AY53" s="492">
        <v>0.91813343884992138</v>
      </c>
      <c r="AZ53" s="492">
        <v>0.91610910724380279</v>
      </c>
      <c r="BA53" s="492">
        <v>0.9150714825748123</v>
      </c>
      <c r="BB53" s="492">
        <v>0.91632085846615041</v>
      </c>
      <c r="BC53" s="493">
        <v>0.92072286924795699</v>
      </c>
      <c r="BD53" s="493">
        <v>0.93371619415593932</v>
      </c>
      <c r="BE53" s="493">
        <v>0.94176862338034528</v>
      </c>
      <c r="BF53" s="494" t="s">
        <v>381</v>
      </c>
      <c r="BG53" s="466"/>
      <c r="BH53" s="925"/>
      <c r="BI53" s="475">
        <f t="shared" ref="BI53:BI65" si="70">$C53</f>
        <v>45</v>
      </c>
      <c r="BJ53" s="495">
        <v>79.342776868286961</v>
      </c>
      <c r="BK53" s="496">
        <v>78.860930828762633</v>
      </c>
      <c r="BL53" s="496">
        <v>77.76180358231025</v>
      </c>
      <c r="BM53" s="496">
        <v>75.527597754450881</v>
      </c>
      <c r="BN53" s="496">
        <v>72.696406065171217</v>
      </c>
      <c r="BO53" s="497">
        <v>69.074325902494337</v>
      </c>
      <c r="BP53" s="497">
        <v>57.886383818535613</v>
      </c>
      <c r="BQ53" s="497">
        <v>48.228133594954727</v>
      </c>
      <c r="BR53" s="494" t="s">
        <v>381</v>
      </c>
      <c r="BT53" s="925"/>
      <c r="BU53" s="475">
        <f t="shared" ref="BU53:BU65" si="71">$C53</f>
        <v>45</v>
      </c>
      <c r="BV53" s="495">
        <v>77.891120687442736</v>
      </c>
      <c r="BW53" s="496">
        <v>77.291445684586023</v>
      </c>
      <c r="BX53" s="496">
        <v>75.964795230920998</v>
      </c>
      <c r="BY53" s="496">
        <v>73.388764882289578</v>
      </c>
      <c r="BZ53" s="496">
        <v>70.332824023581821</v>
      </c>
      <c r="CA53" s="497">
        <v>66.756290685599723</v>
      </c>
      <c r="CB53" s="497">
        <v>56.805479148528256</v>
      </c>
      <c r="CC53" s="497">
        <v>48.156726131571276</v>
      </c>
      <c r="CD53" s="494" t="s">
        <v>381</v>
      </c>
      <c r="CE53" s="474"/>
      <c r="CF53" s="925"/>
      <c r="CG53" s="475">
        <f t="shared" ref="CG53:CG65" si="72">$C53</f>
        <v>45</v>
      </c>
      <c r="CH53" s="524">
        <f t="shared" ref="CH53:CH64" si="73">MIN(AL53,AX53)</f>
        <v>0.91654633200377256</v>
      </c>
      <c r="CI53" s="525">
        <f t="shared" ref="CI53:CI64" si="74">MIN(AM53,AY53)</f>
        <v>0.91468869244449713</v>
      </c>
      <c r="CJ53" s="525">
        <f t="shared" ref="CJ53:CJ64" si="75">MIN(AN53,AZ53)</f>
        <v>0.9121503922127836</v>
      </c>
      <c r="CK53" s="525">
        <f t="shared" ref="CK53:CK64" si="76">MIN(AO53,BA53)</f>
        <v>0.91033371128144336</v>
      </c>
      <c r="CL53" s="525">
        <f t="shared" ref="CL53:CL64" si="77">MIN(AP53,BB53)</f>
        <v>0.91102220397408107</v>
      </c>
      <c r="CM53" s="526">
        <f t="shared" ref="CM53:CM64" si="78">MIN(AQ53,BC53)</f>
        <v>0.91545614007688914</v>
      </c>
      <c r="CN53" s="526">
        <f t="shared" ref="CN53:CN61" si="79">MIN(AR53,BD53)</f>
        <v>0.9311432393408231</v>
      </c>
      <c r="CO53" s="526">
        <f>MIN(AS53,BE53)</f>
        <v>0.94159194161092985</v>
      </c>
      <c r="CP53" s="494" t="s">
        <v>381</v>
      </c>
      <c r="CR53" s="925"/>
      <c r="CS53" s="475">
        <f t="shared" ref="CS53:CS65" si="80">$C53</f>
        <v>45</v>
      </c>
      <c r="CT53" s="495">
        <f t="shared" ref="CT53:CT64" si="81">MAX(BJ53,BV53)</f>
        <v>79.342776868286961</v>
      </c>
      <c r="CU53" s="496">
        <f t="shared" ref="CU53:CU64" si="82">MAX(BK53,BW53)</f>
        <v>78.860930828762633</v>
      </c>
      <c r="CV53" s="496">
        <f t="shared" ref="CV53:CV64" si="83">MAX(BL53,BX53)</f>
        <v>77.76180358231025</v>
      </c>
      <c r="CW53" s="496">
        <f t="shared" ref="CW53:CW64" si="84">MAX(BM53,BY53)</f>
        <v>75.527597754450881</v>
      </c>
      <c r="CX53" s="496">
        <f t="shared" ref="CX53:CX64" si="85">MAX(BN53,BZ53)</f>
        <v>72.696406065171217</v>
      </c>
      <c r="CY53" s="497">
        <f t="shared" ref="CY53:CY64" si="86">MAX(BO53,CA53)</f>
        <v>69.074325902494337</v>
      </c>
      <c r="CZ53" s="497">
        <f t="shared" ref="CZ53:CZ61" si="87">MAX(BP53,CB53)</f>
        <v>57.886383818535613</v>
      </c>
      <c r="DA53" s="497">
        <f>MAX(BQ53,CC53)</f>
        <v>48.228133594954727</v>
      </c>
      <c r="DB53" s="494" t="s">
        <v>381</v>
      </c>
    </row>
    <row r="54" spans="2:106" ht="15" customHeight="1">
      <c r="B54" s="925"/>
      <c r="C54" s="475">
        <v>40</v>
      </c>
      <c r="D54" s="476">
        <f t="shared" si="60"/>
        <v>3.3425169866666664</v>
      </c>
      <c r="E54" s="477">
        <v>38.473345585067591</v>
      </c>
      <c r="F54" s="478">
        <v>38.342657519606952</v>
      </c>
      <c r="G54" s="478">
        <v>38.132150955053575</v>
      </c>
      <c r="H54" s="478">
        <v>37.860363418405427</v>
      </c>
      <c r="I54" s="478">
        <v>37.639443593026684</v>
      </c>
      <c r="J54" s="478">
        <v>37.524261355496222</v>
      </c>
      <c r="K54" s="478">
        <v>37.016159942941997</v>
      </c>
      <c r="L54" s="478">
        <v>36.377149188522921</v>
      </c>
      <c r="M54" s="480" t="s">
        <v>381</v>
      </c>
      <c r="N54" s="466"/>
      <c r="O54" s="925"/>
      <c r="P54" s="475">
        <f t="shared" si="61"/>
        <v>40</v>
      </c>
      <c r="Q54" s="481">
        <v>40</v>
      </c>
      <c r="R54" s="519">
        <v>-17.5</v>
      </c>
      <c r="S54" s="483">
        <f t="shared" si="62"/>
        <v>3.3425169866666664</v>
      </c>
      <c r="T54" s="484">
        <f>'35MPa, 2.4-4.2kg (comm)'!T54</f>
        <v>4.0699434600000002</v>
      </c>
      <c r="U54" s="485">
        <f>'35MPa, 2.4-4.2kg (comm)'!U54</f>
        <v>3.7603316100000002</v>
      </c>
      <c r="V54" s="483">
        <f t="shared" si="63"/>
        <v>10.872841533664054</v>
      </c>
      <c r="W54" s="486">
        <f t="shared" si="64"/>
        <v>9.6647480299236026</v>
      </c>
      <c r="X54" s="487">
        <f>'70MPa, 2-4kg (comm)'!AD54</f>
        <v>2.4714745076067768</v>
      </c>
      <c r="Y54" s="488">
        <f>'70MPa, 2-4kg (comm)'!AE54</f>
        <v>4.3510289073313144</v>
      </c>
      <c r="Z54" s="466"/>
      <c r="AA54" s="930"/>
      <c r="AB54" s="932"/>
      <c r="AC54" s="466"/>
      <c r="AD54" s="925"/>
      <c r="AE54" s="475">
        <f t="shared" si="65"/>
        <v>40</v>
      </c>
      <c r="AF54" s="489">
        <v>25</v>
      </c>
      <c r="AG54" s="519">
        <f t="shared" si="66"/>
        <v>-26</v>
      </c>
      <c r="AH54" s="490">
        <f t="shared" si="67"/>
        <v>3.3425169866666664</v>
      </c>
      <c r="AI54" s="466"/>
      <c r="AJ54" s="925"/>
      <c r="AK54" s="475">
        <f t="shared" si="68"/>
        <v>40</v>
      </c>
      <c r="AL54" s="491">
        <v>0.91080133436520239</v>
      </c>
      <c r="AM54" s="492">
        <v>0.9096402795874684</v>
      </c>
      <c r="AN54" s="492">
        <v>0.9087046478661418</v>
      </c>
      <c r="AO54" s="492">
        <v>0.90984698837074029</v>
      </c>
      <c r="AP54" s="492">
        <v>0.91369121431115841</v>
      </c>
      <c r="AQ54" s="493">
        <v>0.92165250076729899</v>
      </c>
      <c r="AR54" s="493">
        <v>0.94183473941890905</v>
      </c>
      <c r="AS54" s="493">
        <v>0.95374999465310029</v>
      </c>
      <c r="AT54" s="494" t="s">
        <v>381</v>
      </c>
      <c r="AU54" s="474"/>
      <c r="AV54" s="925"/>
      <c r="AW54" s="475">
        <f t="shared" si="69"/>
        <v>40</v>
      </c>
      <c r="AX54" s="491">
        <v>0.91391644555906293</v>
      </c>
      <c r="AY54" s="492">
        <v>0.91307965588327122</v>
      </c>
      <c r="AZ54" s="492">
        <v>0.91278988286987994</v>
      </c>
      <c r="BA54" s="492">
        <v>0.91484633467289511</v>
      </c>
      <c r="BB54" s="492">
        <v>0.91922212984170626</v>
      </c>
      <c r="BC54" s="493">
        <v>0.92714749629721971</v>
      </c>
      <c r="BD54" s="493">
        <v>0.94453725779046493</v>
      </c>
      <c r="BE54" s="493">
        <v>0.95389411467066099</v>
      </c>
      <c r="BF54" s="494" t="s">
        <v>381</v>
      </c>
      <c r="BG54" s="466"/>
      <c r="BH54" s="925"/>
      <c r="BI54" s="475">
        <f t="shared" si="70"/>
        <v>40</v>
      </c>
      <c r="BJ54" s="495">
        <v>79.681201611358063</v>
      </c>
      <c r="BK54" s="496">
        <v>79.045722116356785</v>
      </c>
      <c r="BL54" s="496">
        <v>77.580725427396629</v>
      </c>
      <c r="BM54" s="496">
        <v>74.619690169845171</v>
      </c>
      <c r="BN54" s="496">
        <v>70.920121111308617</v>
      </c>
      <c r="BO54" s="497">
        <v>66.38714708379284</v>
      </c>
      <c r="BP54" s="497">
        <v>53.422059444691072</v>
      </c>
      <c r="BQ54" s="497">
        <v>43.202367602836077</v>
      </c>
      <c r="BR54" s="494" t="s">
        <v>381</v>
      </c>
      <c r="BT54" s="925"/>
      <c r="BU54" s="475">
        <f t="shared" si="71"/>
        <v>40</v>
      </c>
      <c r="BV54" s="495">
        <v>78.257561710941317</v>
      </c>
      <c r="BW54" s="496">
        <v>77.471153003150476</v>
      </c>
      <c r="BX54" s="496">
        <v>75.721997281968441</v>
      </c>
      <c r="BY54" s="496">
        <v>72.374794180682429</v>
      </c>
      <c r="BZ54" s="496">
        <v>68.46828542016317</v>
      </c>
      <c r="CA54" s="497">
        <v>64.004190799320895</v>
      </c>
      <c r="CB54" s="497">
        <v>52.313565043869403</v>
      </c>
      <c r="CC54" s="497">
        <v>43.145742478926032</v>
      </c>
      <c r="CD54" s="494" t="s">
        <v>381</v>
      </c>
      <c r="CE54" s="474"/>
      <c r="CF54" s="925"/>
      <c r="CG54" s="475">
        <f t="shared" si="72"/>
        <v>40</v>
      </c>
      <c r="CH54" s="524">
        <f t="shared" si="73"/>
        <v>0.91080133436520239</v>
      </c>
      <c r="CI54" s="525">
        <f t="shared" si="74"/>
        <v>0.9096402795874684</v>
      </c>
      <c r="CJ54" s="525">
        <f t="shared" si="75"/>
        <v>0.9087046478661418</v>
      </c>
      <c r="CK54" s="525">
        <f t="shared" si="76"/>
        <v>0.90984698837074029</v>
      </c>
      <c r="CL54" s="525">
        <f t="shared" si="77"/>
        <v>0.91369121431115841</v>
      </c>
      <c r="CM54" s="526">
        <f t="shared" si="78"/>
        <v>0.92165250076729899</v>
      </c>
      <c r="CN54" s="526">
        <f t="shared" si="79"/>
        <v>0.94183473941890905</v>
      </c>
      <c r="CO54" s="526">
        <f>MIN(AS54,BE54)</f>
        <v>0.95374999465310029</v>
      </c>
      <c r="CP54" s="494" t="s">
        <v>381</v>
      </c>
      <c r="CR54" s="925"/>
      <c r="CS54" s="475">
        <f t="shared" si="80"/>
        <v>40</v>
      </c>
      <c r="CT54" s="495">
        <f t="shared" si="81"/>
        <v>79.681201611358063</v>
      </c>
      <c r="CU54" s="496">
        <f t="shared" si="82"/>
        <v>79.045722116356785</v>
      </c>
      <c r="CV54" s="496">
        <f t="shared" si="83"/>
        <v>77.580725427396629</v>
      </c>
      <c r="CW54" s="496">
        <f t="shared" si="84"/>
        <v>74.619690169845171</v>
      </c>
      <c r="CX54" s="496">
        <f t="shared" si="85"/>
        <v>70.920121111308617</v>
      </c>
      <c r="CY54" s="497">
        <f t="shared" si="86"/>
        <v>66.38714708379284</v>
      </c>
      <c r="CZ54" s="497">
        <f t="shared" si="87"/>
        <v>53.422059444691072</v>
      </c>
      <c r="DA54" s="497">
        <f>MAX(BQ54,CC54)</f>
        <v>43.202367602836077</v>
      </c>
      <c r="DB54" s="494" t="s">
        <v>381</v>
      </c>
    </row>
    <row r="55" spans="2:106" ht="15" customHeight="1">
      <c r="B55" s="925"/>
      <c r="C55" s="475">
        <v>35</v>
      </c>
      <c r="D55" s="476">
        <f t="shared" si="60"/>
        <v>3.5384382044444442</v>
      </c>
      <c r="E55" s="477">
        <v>38.210476037278561</v>
      </c>
      <c r="F55" s="478">
        <v>38.088317685694904</v>
      </c>
      <c r="G55" s="478">
        <v>37.89710618236078</v>
      </c>
      <c r="H55" s="478">
        <v>37.660718626268121</v>
      </c>
      <c r="I55" s="478">
        <v>37.473849946972472</v>
      </c>
      <c r="J55" s="478">
        <v>37.399446769877983</v>
      </c>
      <c r="K55" s="478">
        <v>36.956445796119837</v>
      </c>
      <c r="L55" s="478">
        <v>36.3607291526164</v>
      </c>
      <c r="M55" s="480" t="s">
        <v>381</v>
      </c>
      <c r="N55" s="466"/>
      <c r="O55" s="925"/>
      <c r="P55" s="475">
        <f t="shared" si="61"/>
        <v>35</v>
      </c>
      <c r="Q55" s="481">
        <v>40</v>
      </c>
      <c r="R55" s="519">
        <v>-17.5</v>
      </c>
      <c r="S55" s="483">
        <f t="shared" si="62"/>
        <v>3.5384382044444442</v>
      </c>
      <c r="T55" s="484">
        <f>'35MPa, 2.4-4.2kg (comm)'!T55</f>
        <v>4.3965123000000004</v>
      </c>
      <c r="U55" s="485">
        <f>'35MPa, 2.4-4.2kg (comm)'!U55</f>
        <v>3.98074298</v>
      </c>
      <c r="V55" s="483">
        <f t="shared" si="63"/>
        <v>10.198939645283698</v>
      </c>
      <c r="W55" s="486">
        <f t="shared" si="64"/>
        <v>9.0657241291410635</v>
      </c>
      <c r="X55" s="487">
        <f>'70MPa, 2-4kg (comm)'!AD55</f>
        <v>2.7470125759410569</v>
      </c>
      <c r="Y55" s="488">
        <f>'70MPa, 2-4kg (comm)'!AE55</f>
        <v>4.7077934070722831</v>
      </c>
      <c r="Z55" s="466"/>
      <c r="AA55" s="930"/>
      <c r="AB55" s="932"/>
      <c r="AC55" s="466"/>
      <c r="AD55" s="925"/>
      <c r="AE55" s="475">
        <f t="shared" si="65"/>
        <v>35</v>
      </c>
      <c r="AF55" s="489">
        <f t="shared" ref="AF55:AF63" si="88">AE55-10</f>
        <v>25</v>
      </c>
      <c r="AG55" s="519">
        <f t="shared" si="66"/>
        <v>-26</v>
      </c>
      <c r="AH55" s="490">
        <f t="shared" si="67"/>
        <v>3.5384382044444442</v>
      </c>
      <c r="AI55" s="466"/>
      <c r="AJ55" s="925"/>
      <c r="AK55" s="475">
        <f t="shared" si="68"/>
        <v>35</v>
      </c>
      <c r="AL55" s="491">
        <v>0.90636914882268949</v>
      </c>
      <c r="AM55" s="492">
        <v>0.90540844482055793</v>
      </c>
      <c r="AN55" s="492">
        <v>0.90494400683454179</v>
      </c>
      <c r="AO55" s="492">
        <v>0.90696965197779267</v>
      </c>
      <c r="AP55" s="492">
        <v>0.91160920949116431</v>
      </c>
      <c r="AQ55" s="493">
        <v>0.92046332414580911</v>
      </c>
      <c r="AR55" s="493">
        <v>0.94164986470185696</v>
      </c>
      <c r="AS55" s="493">
        <v>0.95373829215402528</v>
      </c>
      <c r="AT55" s="494" t="s">
        <v>381</v>
      </c>
      <c r="AU55" s="474"/>
      <c r="AV55" s="925"/>
      <c r="AW55" s="475">
        <f t="shared" si="69"/>
        <v>35</v>
      </c>
      <c r="AX55" s="491">
        <v>0.90882973348440266</v>
      </c>
      <c r="AY55" s="492">
        <v>0.90823086581671075</v>
      </c>
      <c r="AZ55" s="492">
        <v>0.90840711310961675</v>
      </c>
      <c r="BA55" s="492">
        <v>0.91131695701911131</v>
      </c>
      <c r="BB55" s="492">
        <v>0.91653309190497256</v>
      </c>
      <c r="BC55" s="493">
        <v>0.92540973641045288</v>
      </c>
      <c r="BD55" s="493">
        <v>0.94413226410829998</v>
      </c>
      <c r="BE55" s="493">
        <v>0.95386915089094249</v>
      </c>
      <c r="BF55" s="494" t="s">
        <v>381</v>
      </c>
      <c r="BG55" s="466"/>
      <c r="BH55" s="925"/>
      <c r="BI55" s="475">
        <f t="shared" si="70"/>
        <v>35</v>
      </c>
      <c r="BJ55" s="495">
        <v>79.360324244667538</v>
      </c>
      <c r="BK55" s="496">
        <v>78.695993486388005</v>
      </c>
      <c r="BL55" s="496">
        <v>77.182259928512593</v>
      </c>
      <c r="BM55" s="496">
        <v>74.131300185826987</v>
      </c>
      <c r="BN55" s="496">
        <v>70.36861809465185</v>
      </c>
      <c r="BO55" s="497">
        <v>65.803838619117428</v>
      </c>
      <c r="BP55" s="497">
        <v>52.984862500036456</v>
      </c>
      <c r="BQ55" s="497">
        <v>43.068735527804648</v>
      </c>
      <c r="BR55" s="494" t="s">
        <v>381</v>
      </c>
      <c r="BT55" s="925"/>
      <c r="BU55" s="475">
        <f t="shared" si="71"/>
        <v>35</v>
      </c>
      <c r="BV55" s="495">
        <v>78.227286922915482</v>
      </c>
      <c r="BW55" s="496">
        <v>77.40622999394455</v>
      </c>
      <c r="BX55" s="496">
        <v>75.606717639696555</v>
      </c>
      <c r="BY55" s="496">
        <v>72.170949801429202</v>
      </c>
      <c r="BZ55" s="496">
        <v>68.187210844424115</v>
      </c>
      <c r="CA55" s="497">
        <v>63.660038769551818</v>
      </c>
      <c r="CB55" s="497">
        <v>51.969812463043276</v>
      </c>
      <c r="CC55" s="497">
        <v>43.017295671931834</v>
      </c>
      <c r="CD55" s="494" t="s">
        <v>381</v>
      </c>
      <c r="CE55" s="474"/>
      <c r="CF55" s="925"/>
      <c r="CG55" s="475">
        <f t="shared" si="72"/>
        <v>35</v>
      </c>
      <c r="CH55" s="524">
        <f t="shared" si="73"/>
        <v>0.90636914882268949</v>
      </c>
      <c r="CI55" s="525">
        <f t="shared" si="74"/>
        <v>0.90540844482055793</v>
      </c>
      <c r="CJ55" s="525">
        <f t="shared" si="75"/>
        <v>0.90494400683454179</v>
      </c>
      <c r="CK55" s="525">
        <f t="shared" si="76"/>
        <v>0.90696965197779267</v>
      </c>
      <c r="CL55" s="525">
        <f t="shared" si="77"/>
        <v>0.91160920949116431</v>
      </c>
      <c r="CM55" s="526">
        <f t="shared" si="78"/>
        <v>0.92046332414580911</v>
      </c>
      <c r="CN55" s="526">
        <f t="shared" si="79"/>
        <v>0.94164986470185696</v>
      </c>
      <c r="CO55" s="526">
        <f>MIN(AS55,BE55)</f>
        <v>0.95373829215402528</v>
      </c>
      <c r="CP55" s="494" t="s">
        <v>381</v>
      </c>
      <c r="CR55" s="925"/>
      <c r="CS55" s="475">
        <f t="shared" si="80"/>
        <v>35</v>
      </c>
      <c r="CT55" s="495">
        <f t="shared" si="81"/>
        <v>79.360324244667538</v>
      </c>
      <c r="CU55" s="496">
        <f t="shared" si="82"/>
        <v>78.695993486388005</v>
      </c>
      <c r="CV55" s="496">
        <f t="shared" si="83"/>
        <v>77.182259928512593</v>
      </c>
      <c r="CW55" s="496">
        <f t="shared" si="84"/>
        <v>74.131300185826987</v>
      </c>
      <c r="CX55" s="496">
        <f t="shared" si="85"/>
        <v>70.36861809465185</v>
      </c>
      <c r="CY55" s="497">
        <f t="shared" si="86"/>
        <v>65.803838619117428</v>
      </c>
      <c r="CZ55" s="497">
        <f t="shared" si="87"/>
        <v>52.984862500036456</v>
      </c>
      <c r="DA55" s="497">
        <f>MAX(BQ55,CC55)</f>
        <v>43.068735527804648</v>
      </c>
      <c r="DB55" s="494" t="s">
        <v>381</v>
      </c>
    </row>
    <row r="56" spans="2:106" ht="15" customHeight="1">
      <c r="B56" s="925"/>
      <c r="C56" s="475">
        <v>30</v>
      </c>
      <c r="D56" s="476">
        <f t="shared" si="60"/>
        <v>4.4600016622222221</v>
      </c>
      <c r="E56" s="477">
        <v>37.867127285383269</v>
      </c>
      <c r="F56" s="478">
        <v>37.739354932437863</v>
      </c>
      <c r="G56" s="478">
        <v>37.534528771262515</v>
      </c>
      <c r="H56" s="478">
        <v>37.272183058748126</v>
      </c>
      <c r="I56" s="478">
        <v>37.040704703550915</v>
      </c>
      <c r="J56" s="478">
        <v>36.940490518573419</v>
      </c>
      <c r="K56" s="478">
        <v>36.321627053575426</v>
      </c>
      <c r="L56" s="478">
        <v>35.663153800084721</v>
      </c>
      <c r="M56" s="480" t="s">
        <v>381</v>
      </c>
      <c r="N56" s="466"/>
      <c r="O56" s="925"/>
      <c r="P56" s="475">
        <f t="shared" si="61"/>
        <v>30</v>
      </c>
      <c r="Q56" s="498">
        <v>36.700000000000003</v>
      </c>
      <c r="R56" s="519">
        <v>-17.5</v>
      </c>
      <c r="S56" s="483">
        <f t="shared" si="62"/>
        <v>4.4600016622222221</v>
      </c>
      <c r="T56" s="484">
        <f>'35MPa, 2.4-4.2kg (comm)'!T56</f>
        <v>5.6114577099999998</v>
      </c>
      <c r="U56" s="485">
        <f>'35MPa, 2.4-4.2kg (comm)'!U56</f>
        <v>5.0175018700000003</v>
      </c>
      <c r="V56" s="483">
        <f t="shared" si="63"/>
        <v>8.0133052942923158</v>
      </c>
      <c r="W56" s="486">
        <f t="shared" si="64"/>
        <v>7.1229380393709469</v>
      </c>
      <c r="X56" s="487">
        <f>'70MPa, 2-4kg (comm)'!AD56</f>
        <v>3.5391601698080803</v>
      </c>
      <c r="Y56" s="488">
        <f>'70MPa, 2-4kg (comm)'!AE56</f>
        <v>5.9887267845371825</v>
      </c>
      <c r="Z56" s="466"/>
      <c r="AA56" s="930"/>
      <c r="AB56" s="932"/>
      <c r="AC56" s="466"/>
      <c r="AD56" s="925"/>
      <c r="AE56" s="475">
        <f t="shared" si="65"/>
        <v>30</v>
      </c>
      <c r="AF56" s="489">
        <f t="shared" si="88"/>
        <v>20</v>
      </c>
      <c r="AG56" s="519">
        <f t="shared" si="66"/>
        <v>-26</v>
      </c>
      <c r="AH56" s="490">
        <f t="shared" si="67"/>
        <v>4.4600016622222221</v>
      </c>
      <c r="AI56" s="466"/>
      <c r="AJ56" s="925"/>
      <c r="AK56" s="475">
        <f t="shared" si="68"/>
        <v>30</v>
      </c>
      <c r="AL56" s="491">
        <v>0.90005292875501153</v>
      </c>
      <c r="AM56" s="492">
        <v>0.89928352384385479</v>
      </c>
      <c r="AN56" s="492">
        <v>0.8992673421558468</v>
      </c>
      <c r="AO56" s="492">
        <v>0.9021182959197297</v>
      </c>
      <c r="AP56" s="492">
        <v>0.90736831109427096</v>
      </c>
      <c r="AQ56" s="493">
        <v>0.91726205141899264</v>
      </c>
      <c r="AR56" s="493">
        <v>0.93830511235124636</v>
      </c>
      <c r="AS56" s="493">
        <v>0.95114013394973584</v>
      </c>
      <c r="AT56" s="494" t="s">
        <v>381</v>
      </c>
      <c r="AU56" s="474"/>
      <c r="AV56" s="925"/>
      <c r="AW56" s="475">
        <f t="shared" si="69"/>
        <v>30</v>
      </c>
      <c r="AX56" s="491">
        <v>0.90209726069266261</v>
      </c>
      <c r="AY56" s="492">
        <v>0.90174189148156692</v>
      </c>
      <c r="AZ56" s="492">
        <v>0.902420368498557</v>
      </c>
      <c r="BA56" s="492">
        <v>0.90620168918004351</v>
      </c>
      <c r="BB56" s="492">
        <v>0.91201581965742029</v>
      </c>
      <c r="BC56" s="493">
        <v>0.92194237546281999</v>
      </c>
      <c r="BD56" s="493">
        <v>0.94044370513555053</v>
      </c>
      <c r="BE56" s="493">
        <v>0.95116827189303366</v>
      </c>
      <c r="BF56" s="494" t="s">
        <v>381</v>
      </c>
      <c r="BG56" s="466"/>
      <c r="BH56" s="925"/>
      <c r="BI56" s="475">
        <f t="shared" si="70"/>
        <v>30</v>
      </c>
      <c r="BJ56" s="495">
        <v>79.167456889765319</v>
      </c>
      <c r="BK56" s="496">
        <v>78.355390942061049</v>
      </c>
      <c r="BL56" s="496">
        <v>76.500923625854554</v>
      </c>
      <c r="BM56" s="496">
        <v>72.820913993856678</v>
      </c>
      <c r="BN56" s="496">
        <v>68.375631818671025</v>
      </c>
      <c r="BO56" s="497">
        <v>63.136402502820054</v>
      </c>
      <c r="BP56" s="497">
        <v>48.903140957219094</v>
      </c>
      <c r="BQ56" s="497">
        <v>38.201636600870877</v>
      </c>
      <c r="BR56" s="494" t="s">
        <v>381</v>
      </c>
      <c r="BT56" s="925"/>
      <c r="BU56" s="475">
        <f t="shared" si="71"/>
        <v>30</v>
      </c>
      <c r="BV56" s="495">
        <v>78.214440500016835</v>
      </c>
      <c r="BW56" s="496">
        <v>77.227862039105986</v>
      </c>
      <c r="BX56" s="496">
        <v>75.060801261242645</v>
      </c>
      <c r="BY56" s="496">
        <v>70.980509204764587</v>
      </c>
      <c r="BZ56" s="496">
        <v>66.317927658651016</v>
      </c>
      <c r="CA56" s="497">
        <v>61.119507279624834</v>
      </c>
      <c r="CB56" s="497">
        <v>48.035786709229235</v>
      </c>
      <c r="CC56" s="497">
        <v>38.190751971504767</v>
      </c>
      <c r="CD56" s="494" t="s">
        <v>381</v>
      </c>
      <c r="CE56" s="474"/>
      <c r="CF56" s="925"/>
      <c r="CG56" s="475">
        <f t="shared" si="72"/>
        <v>30</v>
      </c>
      <c r="CH56" s="524">
        <f t="shared" si="73"/>
        <v>0.90005292875501153</v>
      </c>
      <c r="CI56" s="525">
        <f t="shared" si="74"/>
        <v>0.89928352384385479</v>
      </c>
      <c r="CJ56" s="525">
        <f t="shared" si="75"/>
        <v>0.8992673421558468</v>
      </c>
      <c r="CK56" s="525">
        <f t="shared" si="76"/>
        <v>0.9021182959197297</v>
      </c>
      <c r="CL56" s="525">
        <f t="shared" si="77"/>
        <v>0.90736831109427096</v>
      </c>
      <c r="CM56" s="526">
        <f t="shared" si="78"/>
        <v>0.91726205141899264</v>
      </c>
      <c r="CN56" s="526">
        <f t="shared" si="79"/>
        <v>0.93830511235124636</v>
      </c>
      <c r="CO56" s="526">
        <f>MIN(AS56,BE56)</f>
        <v>0.95114013394973584</v>
      </c>
      <c r="CP56" s="494" t="s">
        <v>381</v>
      </c>
      <c r="CR56" s="925"/>
      <c r="CS56" s="475">
        <f t="shared" si="80"/>
        <v>30</v>
      </c>
      <c r="CT56" s="495">
        <f t="shared" si="81"/>
        <v>79.167456889765319</v>
      </c>
      <c r="CU56" s="496">
        <f t="shared" si="82"/>
        <v>78.355390942061049</v>
      </c>
      <c r="CV56" s="496">
        <f t="shared" si="83"/>
        <v>76.500923625854554</v>
      </c>
      <c r="CW56" s="496">
        <f t="shared" si="84"/>
        <v>72.820913993856678</v>
      </c>
      <c r="CX56" s="496">
        <f t="shared" si="85"/>
        <v>68.375631818671025</v>
      </c>
      <c r="CY56" s="497">
        <f t="shared" si="86"/>
        <v>63.136402502820054</v>
      </c>
      <c r="CZ56" s="497">
        <f t="shared" si="87"/>
        <v>48.903140957219094</v>
      </c>
      <c r="DA56" s="497">
        <f>MAX(BQ56,CC56)</f>
        <v>38.201636600870877</v>
      </c>
      <c r="DB56" s="494" t="s">
        <v>381</v>
      </c>
    </row>
    <row r="57" spans="2:106" ht="15" customHeight="1">
      <c r="B57" s="925"/>
      <c r="C57" s="475">
        <v>25</v>
      </c>
      <c r="D57" s="476">
        <f t="shared" si="60"/>
        <v>5.4958524088888883</v>
      </c>
      <c r="E57" s="477">
        <v>37.560620113411154</v>
      </c>
      <c r="F57" s="478">
        <v>37.421794806403646</v>
      </c>
      <c r="G57" s="478">
        <v>37.197223779029073</v>
      </c>
      <c r="H57" s="478">
        <v>36.888179176150729</v>
      </c>
      <c r="I57" s="478">
        <v>36.594094260231813</v>
      </c>
      <c r="J57" s="478">
        <v>36.459220806048961</v>
      </c>
      <c r="K57" s="478">
        <v>35.657698587478521</v>
      </c>
      <c r="L57" s="499" t="s">
        <v>381</v>
      </c>
      <c r="M57" s="480" t="s">
        <v>381</v>
      </c>
      <c r="N57" s="466"/>
      <c r="O57" s="925"/>
      <c r="P57" s="475">
        <f t="shared" si="61"/>
        <v>25</v>
      </c>
      <c r="Q57" s="498">
        <v>33.299999999999997</v>
      </c>
      <c r="R57" s="519">
        <v>-17.5</v>
      </c>
      <c r="S57" s="483">
        <f t="shared" si="62"/>
        <v>5.4958524088888883</v>
      </c>
      <c r="T57" s="484">
        <f>'35MPa, 2.4-4.2kg (comm)'!T57</f>
        <v>6.9795470499999999</v>
      </c>
      <c r="U57" s="485">
        <f>'35MPa, 2.4-4.2kg (comm)'!U57</f>
        <v>6.18283396</v>
      </c>
      <c r="V57" s="483">
        <f t="shared" si="63"/>
        <v>6.44518669189753</v>
      </c>
      <c r="W57" s="486">
        <f t="shared" si="64"/>
        <v>5.7290548372422485</v>
      </c>
      <c r="X57" s="487">
        <f>'70MPa, 2-4kg (comm)'!AD57</f>
        <v>4.4041686075623776</v>
      </c>
      <c r="Y57" s="488">
        <f>'70MPa, 2-4kg (comm)'!AE57</f>
        <v>7.3891001483971106</v>
      </c>
      <c r="Z57" s="466"/>
      <c r="AA57" s="930"/>
      <c r="AB57" s="932"/>
      <c r="AC57" s="466"/>
      <c r="AD57" s="925"/>
      <c r="AE57" s="475">
        <f t="shared" si="65"/>
        <v>25</v>
      </c>
      <c r="AF57" s="489">
        <f t="shared" si="88"/>
        <v>15</v>
      </c>
      <c r="AG57" s="519">
        <f t="shared" si="66"/>
        <v>-26</v>
      </c>
      <c r="AH57" s="490">
        <f t="shared" si="67"/>
        <v>5.4958524088888883</v>
      </c>
      <c r="AI57" s="466"/>
      <c r="AJ57" s="925"/>
      <c r="AK57" s="475">
        <f t="shared" si="68"/>
        <v>25</v>
      </c>
      <c r="AL57" s="491">
        <v>0.89414664821896839</v>
      </c>
      <c r="AM57" s="492">
        <v>0.89358081371184606</v>
      </c>
      <c r="AN57" s="492">
        <v>0.89399386775376377</v>
      </c>
      <c r="AO57" s="492">
        <v>0.89744144115309477</v>
      </c>
      <c r="AP57" s="492">
        <v>0.90307860802696016</v>
      </c>
      <c r="AQ57" s="493">
        <v>0.91392955770729523</v>
      </c>
      <c r="AR57" s="493">
        <v>0.93467190228763519</v>
      </c>
      <c r="AS57" s="522" t="s">
        <v>381</v>
      </c>
      <c r="AT57" s="502" t="s">
        <v>381</v>
      </c>
      <c r="AU57" s="474"/>
      <c r="AV57" s="925"/>
      <c r="AW57" s="475">
        <f t="shared" si="69"/>
        <v>25</v>
      </c>
      <c r="AX57" s="491">
        <v>0.89583453699633719</v>
      </c>
      <c r="AY57" s="492">
        <v>0.89565507795610166</v>
      </c>
      <c r="AZ57" s="492">
        <v>0.89681771633789242</v>
      </c>
      <c r="BA57" s="492">
        <v>0.90123016510688736</v>
      </c>
      <c r="BB57" s="492">
        <v>0.90742801185654298</v>
      </c>
      <c r="BC57" s="493">
        <v>0.91829645925552639</v>
      </c>
      <c r="BD57" s="493">
        <v>0.93640662462919133</v>
      </c>
      <c r="BE57" s="499" t="s">
        <v>381</v>
      </c>
      <c r="BF57" s="502" t="s">
        <v>381</v>
      </c>
      <c r="BG57" s="466"/>
      <c r="BH57" s="925"/>
      <c r="BI57" s="475">
        <f t="shared" si="70"/>
        <v>25</v>
      </c>
      <c r="BJ57" s="495">
        <v>79.101306766522356</v>
      </c>
      <c r="BK57" s="496">
        <v>78.098983736501623</v>
      </c>
      <c r="BL57" s="496">
        <v>75.843445234617164</v>
      </c>
      <c r="BM57" s="496">
        <v>71.448924022460517</v>
      </c>
      <c r="BN57" s="496">
        <v>66.25386607576084</v>
      </c>
      <c r="BO57" s="497">
        <v>60.302737721152944</v>
      </c>
      <c r="BP57" s="497">
        <v>44.649263592483557</v>
      </c>
      <c r="BQ57" s="522" t="s">
        <v>381</v>
      </c>
      <c r="BR57" s="502" t="s">
        <v>381</v>
      </c>
      <c r="BT57" s="925"/>
      <c r="BU57" s="475">
        <f t="shared" si="71"/>
        <v>25</v>
      </c>
      <c r="BV57" s="495">
        <v>78.323379978212103</v>
      </c>
      <c r="BW57" s="496">
        <v>77.136647675014885</v>
      </c>
      <c r="BX57" s="496">
        <v>74.551015241348324</v>
      </c>
      <c r="BY57" s="496">
        <v>69.740814375934278</v>
      </c>
      <c r="BZ57" s="496">
        <v>64.332533477174707</v>
      </c>
      <c r="CA57" s="497">
        <v>58.430442738791385</v>
      </c>
      <c r="CB57" s="497">
        <v>43.953766818318179</v>
      </c>
      <c r="CC57" s="499" t="s">
        <v>381</v>
      </c>
      <c r="CD57" s="502" t="s">
        <v>381</v>
      </c>
      <c r="CE57" s="474"/>
      <c r="CF57" s="925"/>
      <c r="CG57" s="475">
        <f t="shared" si="72"/>
        <v>25</v>
      </c>
      <c r="CH57" s="524">
        <f t="shared" si="73"/>
        <v>0.89414664821896839</v>
      </c>
      <c r="CI57" s="525">
        <f t="shared" si="74"/>
        <v>0.89358081371184606</v>
      </c>
      <c r="CJ57" s="525">
        <f t="shared" si="75"/>
        <v>0.89399386775376377</v>
      </c>
      <c r="CK57" s="525">
        <f t="shared" si="76"/>
        <v>0.89744144115309477</v>
      </c>
      <c r="CL57" s="525">
        <f t="shared" si="77"/>
        <v>0.90307860802696016</v>
      </c>
      <c r="CM57" s="526">
        <f t="shared" si="78"/>
        <v>0.91392955770729523</v>
      </c>
      <c r="CN57" s="526">
        <f t="shared" si="79"/>
        <v>0.93467190228763519</v>
      </c>
      <c r="CO57" s="522" t="s">
        <v>381</v>
      </c>
      <c r="CP57" s="502" t="s">
        <v>381</v>
      </c>
      <c r="CR57" s="925"/>
      <c r="CS57" s="475">
        <f t="shared" si="80"/>
        <v>25</v>
      </c>
      <c r="CT57" s="495">
        <f t="shared" si="81"/>
        <v>79.101306766522356</v>
      </c>
      <c r="CU57" s="496">
        <f t="shared" si="82"/>
        <v>78.098983736501623</v>
      </c>
      <c r="CV57" s="496">
        <f t="shared" si="83"/>
        <v>75.843445234617164</v>
      </c>
      <c r="CW57" s="496">
        <f t="shared" si="84"/>
        <v>71.448924022460517</v>
      </c>
      <c r="CX57" s="496">
        <f t="shared" si="85"/>
        <v>66.25386607576084</v>
      </c>
      <c r="CY57" s="497">
        <f t="shared" si="86"/>
        <v>60.302737721152944</v>
      </c>
      <c r="CZ57" s="497">
        <f t="shared" si="87"/>
        <v>44.649263592483557</v>
      </c>
      <c r="DA57" s="522" t="s">
        <v>381</v>
      </c>
      <c r="DB57" s="502" t="s">
        <v>381</v>
      </c>
    </row>
    <row r="58" spans="2:106" ht="15" customHeight="1">
      <c r="B58" s="925"/>
      <c r="C58" s="503">
        <v>20</v>
      </c>
      <c r="D58" s="476">
        <f>S58</f>
        <v>6.6557980622222219</v>
      </c>
      <c r="E58" s="477">
        <v>37.314406543354849</v>
      </c>
      <c r="F58" s="478">
        <v>37.159293854390768</v>
      </c>
      <c r="G58" s="478">
        <v>36.900827917621093</v>
      </c>
      <c r="H58" s="478">
        <v>36.529155612484274</v>
      </c>
      <c r="I58" s="478">
        <v>36.150599941610828</v>
      </c>
      <c r="J58" s="478">
        <v>35.975882765694017</v>
      </c>
      <c r="K58" s="478">
        <v>34.971107291939873</v>
      </c>
      <c r="L58" s="499" t="s">
        <v>381</v>
      </c>
      <c r="M58" s="480" t="s">
        <v>381</v>
      </c>
      <c r="N58" s="466"/>
      <c r="O58" s="925"/>
      <c r="P58" s="503">
        <f t="shared" si="61"/>
        <v>20</v>
      </c>
      <c r="Q58" s="481">
        <v>30</v>
      </c>
      <c r="R58" s="519">
        <v>-17.5</v>
      </c>
      <c r="S58" s="483">
        <f t="shared" si="62"/>
        <v>6.6557980622222219</v>
      </c>
      <c r="T58" s="484">
        <f>'35MPa, 2.4-4.2kg (comm)'!T58</f>
        <v>8.5236430300000006</v>
      </c>
      <c r="U58" s="485">
        <f>'35MPa, 2.4-4.2kg (comm)'!U58</f>
        <v>7.48777282</v>
      </c>
      <c r="V58" s="483">
        <f t="shared" si="63"/>
        <v>5.282506098547687</v>
      </c>
      <c r="W58" s="486">
        <f t="shared" si="64"/>
        <v>4.6955609764868331</v>
      </c>
      <c r="X58" s="487">
        <f>'70MPa, 2-4kg (comm)'!AD58</f>
        <v>5.3515060856095769</v>
      </c>
      <c r="Y58" s="488">
        <f>'70MPa, 2-4kg (comm)'!AE58</f>
        <v>8.9180035201234276</v>
      </c>
      <c r="Z58" s="466"/>
      <c r="AA58" s="930"/>
      <c r="AB58" s="932"/>
      <c r="AC58" s="466"/>
      <c r="AD58" s="925"/>
      <c r="AE58" s="503">
        <f t="shared" si="65"/>
        <v>20</v>
      </c>
      <c r="AF58" s="489">
        <f t="shared" si="88"/>
        <v>10</v>
      </c>
      <c r="AG58" s="519">
        <f t="shared" si="66"/>
        <v>-26</v>
      </c>
      <c r="AH58" s="490">
        <f t="shared" si="67"/>
        <v>6.6557980622222219</v>
      </c>
      <c r="AI58" s="466"/>
      <c r="AJ58" s="925"/>
      <c r="AK58" s="503">
        <f t="shared" si="68"/>
        <v>20</v>
      </c>
      <c r="AL58" s="491">
        <v>0.88972286548507351</v>
      </c>
      <c r="AM58" s="492">
        <v>0.88924540866236756</v>
      </c>
      <c r="AN58" s="492">
        <v>0.88989371648562532</v>
      </c>
      <c r="AO58" s="492">
        <v>0.89369443675378879</v>
      </c>
      <c r="AP58" s="492">
        <v>0.89931082572560817</v>
      </c>
      <c r="AQ58" s="493">
        <v>0.91098122152349892</v>
      </c>
      <c r="AR58" s="493">
        <v>0.93086358338356134</v>
      </c>
      <c r="AS58" s="522" t="s">
        <v>381</v>
      </c>
      <c r="AT58" s="502" t="s">
        <v>381</v>
      </c>
      <c r="AU58" s="474"/>
      <c r="AV58" s="925"/>
      <c r="AW58" s="503">
        <f t="shared" si="69"/>
        <v>20</v>
      </c>
      <c r="AX58" s="491">
        <v>0.8908482553366992</v>
      </c>
      <c r="AY58" s="492">
        <v>0.89078037734902582</v>
      </c>
      <c r="AZ58" s="492">
        <v>0.89222248068884569</v>
      </c>
      <c r="BA58" s="492">
        <v>0.89705251543684283</v>
      </c>
      <c r="BB58" s="492">
        <v>0.90324286618838856</v>
      </c>
      <c r="BC58" s="493">
        <v>0.91492486474456425</v>
      </c>
      <c r="BD58" s="493">
        <v>0.93215341873945268</v>
      </c>
      <c r="BE58" s="499" t="s">
        <v>381</v>
      </c>
      <c r="BF58" s="502" t="s">
        <v>381</v>
      </c>
      <c r="BG58" s="466"/>
      <c r="BH58" s="925"/>
      <c r="BI58" s="503">
        <f t="shared" si="70"/>
        <v>20</v>
      </c>
      <c r="BJ58" s="495">
        <v>78.903458403540796</v>
      </c>
      <c r="BK58" s="496">
        <v>77.69555937370933</v>
      </c>
      <c r="BL58" s="496">
        <v>75.011573575381945</v>
      </c>
      <c r="BM58" s="496">
        <v>69.858957430622311</v>
      </c>
      <c r="BN58" s="496">
        <v>63.898265332547645</v>
      </c>
      <c r="BO58" s="497">
        <v>57.257733557520673</v>
      </c>
      <c r="BP58" s="497">
        <v>40.228196202569762</v>
      </c>
      <c r="BQ58" s="522" t="s">
        <v>381</v>
      </c>
      <c r="BR58" s="502" t="s">
        <v>381</v>
      </c>
      <c r="BT58" s="925"/>
      <c r="BU58" s="503">
        <f t="shared" si="71"/>
        <v>20</v>
      </c>
      <c r="BV58" s="495">
        <v>78.381999918326343</v>
      </c>
      <c r="BW58" s="496">
        <v>76.98345445305479</v>
      </c>
      <c r="BX58" s="496">
        <v>73.937224540560962</v>
      </c>
      <c r="BY58" s="496">
        <v>68.351989238892969</v>
      </c>
      <c r="BZ58" s="496">
        <v>62.174726925396172</v>
      </c>
      <c r="CA58" s="497">
        <v>55.578475285930537</v>
      </c>
      <c r="CB58" s="497">
        <v>39.716582153654585</v>
      </c>
      <c r="CC58" s="499" t="s">
        <v>381</v>
      </c>
      <c r="CD58" s="502" t="s">
        <v>381</v>
      </c>
      <c r="CE58" s="474"/>
      <c r="CF58" s="925"/>
      <c r="CG58" s="503">
        <f t="shared" si="72"/>
        <v>20</v>
      </c>
      <c r="CH58" s="524">
        <f t="shared" si="73"/>
        <v>0.88972286548507351</v>
      </c>
      <c r="CI58" s="525">
        <f t="shared" si="74"/>
        <v>0.88924540866236756</v>
      </c>
      <c r="CJ58" s="525">
        <f t="shared" si="75"/>
        <v>0.88989371648562532</v>
      </c>
      <c r="CK58" s="525">
        <f t="shared" si="76"/>
        <v>0.89369443675378879</v>
      </c>
      <c r="CL58" s="525">
        <f t="shared" si="77"/>
        <v>0.89931082572560817</v>
      </c>
      <c r="CM58" s="526">
        <f t="shared" si="78"/>
        <v>0.91098122152349892</v>
      </c>
      <c r="CN58" s="526">
        <f t="shared" si="79"/>
        <v>0.93086358338356134</v>
      </c>
      <c r="CO58" s="522" t="s">
        <v>381</v>
      </c>
      <c r="CP58" s="502" t="s">
        <v>381</v>
      </c>
      <c r="CR58" s="925"/>
      <c r="CS58" s="503">
        <f t="shared" si="80"/>
        <v>20</v>
      </c>
      <c r="CT58" s="495">
        <f t="shared" si="81"/>
        <v>78.903458403540796</v>
      </c>
      <c r="CU58" s="496">
        <f t="shared" si="82"/>
        <v>77.69555937370933</v>
      </c>
      <c r="CV58" s="496">
        <f t="shared" si="83"/>
        <v>75.011573575381945</v>
      </c>
      <c r="CW58" s="496">
        <f t="shared" si="84"/>
        <v>69.858957430622311</v>
      </c>
      <c r="CX58" s="496">
        <f t="shared" si="85"/>
        <v>63.898265332547645</v>
      </c>
      <c r="CY58" s="497">
        <f t="shared" si="86"/>
        <v>57.257733557520673</v>
      </c>
      <c r="CZ58" s="497">
        <f t="shared" si="87"/>
        <v>40.228196202569762</v>
      </c>
      <c r="DA58" s="522" t="s">
        <v>381</v>
      </c>
      <c r="DB58" s="502" t="s">
        <v>381</v>
      </c>
    </row>
    <row r="59" spans="2:106" ht="15" customHeight="1">
      <c r="B59" s="925"/>
      <c r="C59" s="475">
        <v>10</v>
      </c>
      <c r="D59" s="476">
        <f t="shared" si="60"/>
        <v>8.8092197599999995</v>
      </c>
      <c r="E59" s="477">
        <v>36.863353408276666</v>
      </c>
      <c r="F59" s="478">
        <v>36.617679374087295</v>
      </c>
      <c r="G59" s="478">
        <v>36.267680259287445</v>
      </c>
      <c r="H59" s="478">
        <v>35.744885823347971</v>
      </c>
      <c r="I59" s="478">
        <v>35.162740344785938</v>
      </c>
      <c r="J59" s="478">
        <v>34.922872451711214</v>
      </c>
      <c r="K59" s="478">
        <v>33.530707352479901</v>
      </c>
      <c r="L59" s="499" t="s">
        <v>381</v>
      </c>
      <c r="M59" s="480" t="s">
        <v>381</v>
      </c>
      <c r="N59" s="466"/>
      <c r="O59" s="925"/>
      <c r="P59" s="475">
        <f t="shared" si="61"/>
        <v>10</v>
      </c>
      <c r="Q59" s="481">
        <f>P59+15</f>
        <v>25</v>
      </c>
      <c r="R59" s="519">
        <v>-17.5</v>
      </c>
      <c r="S59" s="483">
        <f t="shared" si="62"/>
        <v>8.8092197599999995</v>
      </c>
      <c r="T59" s="484">
        <f>'35MPa, 2.4-4.2kg (comm)'!T59</f>
        <v>11.486806899999999</v>
      </c>
      <c r="U59" s="485">
        <f>'35MPa, 2.4-4.2kg (comm)'!U59</f>
        <v>9.9103722300000001</v>
      </c>
      <c r="V59" s="483">
        <f t="shared" si="63"/>
        <v>3.9297100443873245</v>
      </c>
      <c r="W59" s="486">
        <f t="shared" si="64"/>
        <v>3.4930755950109549</v>
      </c>
      <c r="X59" s="487">
        <f>'70MPa, 2-4kg (comm)'!AD59</f>
        <v>7.1648405310286059</v>
      </c>
      <c r="Y59" s="488">
        <f>'70MPa, 2-4kg (comm)'!AE59</f>
        <v>11.709397976217039</v>
      </c>
      <c r="Z59" s="466"/>
      <c r="AA59" s="930"/>
      <c r="AB59" s="932"/>
      <c r="AC59" s="466"/>
      <c r="AD59" s="925"/>
      <c r="AE59" s="475">
        <f t="shared" si="65"/>
        <v>10</v>
      </c>
      <c r="AF59" s="489">
        <f t="shared" si="88"/>
        <v>0</v>
      </c>
      <c r="AG59" s="519">
        <f t="shared" si="66"/>
        <v>-26</v>
      </c>
      <c r="AH59" s="490">
        <f t="shared" si="67"/>
        <v>8.8092197599999995</v>
      </c>
      <c r="AI59" s="466"/>
      <c r="AJ59" s="925"/>
      <c r="AK59" s="475">
        <f t="shared" si="68"/>
        <v>10</v>
      </c>
      <c r="AL59" s="491">
        <v>0.88242554329900891</v>
      </c>
      <c r="AM59" s="492">
        <v>0.88092044749127785</v>
      </c>
      <c r="AN59" s="492">
        <v>0.88128753139021354</v>
      </c>
      <c r="AO59" s="492">
        <v>0.88471955708059546</v>
      </c>
      <c r="AP59" s="492">
        <v>0.88887357588116334</v>
      </c>
      <c r="AQ59" s="493">
        <v>0.90166882712981167</v>
      </c>
      <c r="AR59" s="493">
        <v>0.91846148799635763</v>
      </c>
      <c r="AS59" s="522" t="s">
        <v>381</v>
      </c>
      <c r="AT59" s="502" t="s">
        <v>381</v>
      </c>
      <c r="AU59" s="474"/>
      <c r="AV59" s="925"/>
      <c r="AW59" s="475">
        <f t="shared" si="69"/>
        <v>10</v>
      </c>
      <c r="AX59" s="491">
        <v>0.88201565873379484</v>
      </c>
      <c r="AY59" s="492">
        <v>0.880951976974372</v>
      </c>
      <c r="AZ59" s="492">
        <v>0.88219601258709979</v>
      </c>
      <c r="BA59" s="492">
        <v>0.88669264136072923</v>
      </c>
      <c r="BB59" s="492">
        <v>0.89155305160067511</v>
      </c>
      <c r="BC59" s="493">
        <v>0.90447313408997032</v>
      </c>
      <c r="BD59" s="493">
        <v>0.91896977273678726</v>
      </c>
      <c r="BE59" s="499" t="s">
        <v>381</v>
      </c>
      <c r="BF59" s="502" t="s">
        <v>381</v>
      </c>
      <c r="BG59" s="466"/>
      <c r="BH59" s="925"/>
      <c r="BI59" s="475">
        <f t="shared" si="70"/>
        <v>10</v>
      </c>
      <c r="BJ59" s="495">
        <v>78.1292136617773</v>
      </c>
      <c r="BK59" s="496">
        <v>76.548563330439933</v>
      </c>
      <c r="BL59" s="496">
        <v>73.112419059605301</v>
      </c>
      <c r="BM59" s="496">
        <v>66.689328153558989</v>
      </c>
      <c r="BN59" s="496">
        <v>59.457575386273369</v>
      </c>
      <c r="BO59" s="497">
        <v>51.759564787714865</v>
      </c>
      <c r="BP59" s="497">
        <v>32.522546602497115</v>
      </c>
      <c r="BQ59" s="522" t="s">
        <v>381</v>
      </c>
      <c r="BR59" s="502" t="s">
        <v>381</v>
      </c>
      <c r="BT59" s="925"/>
      <c r="BU59" s="475">
        <f t="shared" si="71"/>
        <v>10</v>
      </c>
      <c r="BV59" s="495">
        <v>78.330263782327975</v>
      </c>
      <c r="BW59" s="496">
        <v>76.531142778152073</v>
      </c>
      <c r="BX59" s="496">
        <v>72.696591237609709</v>
      </c>
      <c r="BY59" s="496">
        <v>65.795625539931606</v>
      </c>
      <c r="BZ59" s="496">
        <v>58.288154545542028</v>
      </c>
      <c r="CA59" s="497">
        <v>50.578027521615788</v>
      </c>
      <c r="CB59" s="497">
        <v>32.324413534381044</v>
      </c>
      <c r="CC59" s="499" t="s">
        <v>381</v>
      </c>
      <c r="CD59" s="502" t="s">
        <v>381</v>
      </c>
      <c r="CE59" s="474"/>
      <c r="CF59" s="925"/>
      <c r="CG59" s="475">
        <f t="shared" si="72"/>
        <v>10</v>
      </c>
      <c r="CH59" s="524">
        <f t="shared" si="73"/>
        <v>0.88201565873379484</v>
      </c>
      <c r="CI59" s="525">
        <f t="shared" si="74"/>
        <v>0.88092044749127785</v>
      </c>
      <c r="CJ59" s="525">
        <f t="shared" si="75"/>
        <v>0.88128753139021354</v>
      </c>
      <c r="CK59" s="525">
        <f t="shared" si="76"/>
        <v>0.88471955708059546</v>
      </c>
      <c r="CL59" s="525">
        <f t="shared" si="77"/>
        <v>0.88887357588116334</v>
      </c>
      <c r="CM59" s="526">
        <f t="shared" si="78"/>
        <v>0.90166882712981167</v>
      </c>
      <c r="CN59" s="526">
        <f t="shared" si="79"/>
        <v>0.91846148799635763</v>
      </c>
      <c r="CO59" s="522" t="s">
        <v>381</v>
      </c>
      <c r="CP59" s="502" t="s">
        <v>381</v>
      </c>
      <c r="CR59" s="925"/>
      <c r="CS59" s="475">
        <f t="shared" si="80"/>
        <v>10</v>
      </c>
      <c r="CT59" s="495">
        <f t="shared" si="81"/>
        <v>78.330263782327975</v>
      </c>
      <c r="CU59" s="496">
        <f t="shared" si="82"/>
        <v>76.548563330439933</v>
      </c>
      <c r="CV59" s="496">
        <f t="shared" si="83"/>
        <v>73.112419059605301</v>
      </c>
      <c r="CW59" s="496">
        <f t="shared" si="84"/>
        <v>66.689328153558989</v>
      </c>
      <c r="CX59" s="496">
        <f t="shared" si="85"/>
        <v>59.457575386273369</v>
      </c>
      <c r="CY59" s="497">
        <f t="shared" si="86"/>
        <v>51.759564787714865</v>
      </c>
      <c r="CZ59" s="497">
        <f t="shared" si="87"/>
        <v>32.522546602497115</v>
      </c>
      <c r="DA59" s="522" t="s">
        <v>381</v>
      </c>
      <c r="DB59" s="502" t="s">
        <v>381</v>
      </c>
    </row>
    <row r="60" spans="2:106" ht="15" customHeight="1">
      <c r="B60" s="925"/>
      <c r="C60" s="475">
        <v>0</v>
      </c>
      <c r="D60" s="476">
        <f t="shared" si="60"/>
        <v>13.186780977777778</v>
      </c>
      <c r="E60" s="477">
        <v>37.050871923694189</v>
      </c>
      <c r="F60" s="478">
        <v>36.664725633827835</v>
      </c>
      <c r="G60" s="478">
        <v>36.012561930700592</v>
      </c>
      <c r="H60" s="478">
        <v>35.155898824936791</v>
      </c>
      <c r="I60" s="478">
        <v>34.287469607017371</v>
      </c>
      <c r="J60" s="478">
        <v>33.91115470689553</v>
      </c>
      <c r="K60" s="478">
        <v>32.04048215580616</v>
      </c>
      <c r="L60" s="499" t="s">
        <v>381</v>
      </c>
      <c r="M60" s="480" t="s">
        <v>381</v>
      </c>
      <c r="N60" s="466"/>
      <c r="O60" s="925"/>
      <c r="P60" s="475">
        <f t="shared" si="61"/>
        <v>0</v>
      </c>
      <c r="Q60" s="481">
        <f>P60+15</f>
        <v>15</v>
      </c>
      <c r="R60" s="519">
        <v>-17.5</v>
      </c>
      <c r="S60" s="483">
        <f>IF(MIN(U60,T60)*(1-(2.5+7)/(87.5-2))&gt;$AA$7,$AA$7,MIN(U60,T60)*(1-(2.5+7)/(87.5-2)))</f>
        <v>13.186780977777778</v>
      </c>
      <c r="T60" s="504">
        <f>'35MPa, 2.4-4.2kg (comm)'!T60</f>
        <v>17.2670821</v>
      </c>
      <c r="U60" s="505">
        <f>'35MPa, 2.4-4.2kg (comm)'!U60</f>
        <v>14.835128600000001</v>
      </c>
      <c r="V60" s="483">
        <f t="shared" si="63"/>
        <v>2.6287481146645613</v>
      </c>
      <c r="W60" s="486">
        <f t="shared" si="64"/>
        <v>2.3366649908129435</v>
      </c>
      <c r="X60" s="487">
        <f>'70MPa, 2-4kg (comm)'!AD60</f>
        <v>10.192333815435907</v>
      </c>
      <c r="Y60" s="488">
        <f>'70MPa, 2-4kg (comm)'!AE60</f>
        <v>16.659110334089121</v>
      </c>
      <c r="Z60" s="466"/>
      <c r="AA60" s="930"/>
      <c r="AB60" s="932"/>
      <c r="AC60" s="466"/>
      <c r="AD60" s="925"/>
      <c r="AE60" s="475">
        <f t="shared" si="65"/>
        <v>0</v>
      </c>
      <c r="AF60" s="489">
        <f t="shared" si="88"/>
        <v>-10</v>
      </c>
      <c r="AG60" s="519">
        <f t="shared" si="66"/>
        <v>-26</v>
      </c>
      <c r="AH60" s="490">
        <f t="shared" si="67"/>
        <v>13.186780977777778</v>
      </c>
      <c r="AI60" s="466"/>
      <c r="AJ60" s="925"/>
      <c r="AK60" s="475">
        <f t="shared" si="68"/>
        <v>0</v>
      </c>
      <c r="AL60" s="491">
        <v>0.8887328189861029</v>
      </c>
      <c r="AM60" s="492">
        <v>0.88585995599836076</v>
      </c>
      <c r="AN60" s="492">
        <v>0.88316294085784031</v>
      </c>
      <c r="AO60" s="492">
        <v>0.88478010246352778</v>
      </c>
      <c r="AP60" s="492">
        <v>0.88798266213803145</v>
      </c>
      <c r="AQ60" s="493">
        <v>0.9024986139058192</v>
      </c>
      <c r="AR60" s="493">
        <v>0.91805961229943334</v>
      </c>
      <c r="AS60" s="522" t="s">
        <v>381</v>
      </c>
      <c r="AT60" s="502" t="s">
        <v>381</v>
      </c>
      <c r="AU60" s="474"/>
      <c r="AV60" s="925"/>
      <c r="AW60" s="475">
        <f t="shared" si="69"/>
        <v>0</v>
      </c>
      <c r="AX60" s="491">
        <v>0.88586422606156523</v>
      </c>
      <c r="AY60" s="492">
        <v>0.88354036720211737</v>
      </c>
      <c r="AZ60" s="492">
        <v>0.88190644576238975</v>
      </c>
      <c r="BA60" s="492">
        <v>0.8849384884970416</v>
      </c>
      <c r="BB60" s="492">
        <v>0.88907303237903845</v>
      </c>
      <c r="BC60" s="493">
        <v>0.90395698527312596</v>
      </c>
      <c r="BD60" s="493">
        <v>0.91816864305251489</v>
      </c>
      <c r="BE60" s="499" t="s">
        <v>381</v>
      </c>
      <c r="BF60" s="502" t="s">
        <v>381</v>
      </c>
      <c r="BG60" s="466"/>
      <c r="BH60" s="925"/>
      <c r="BI60" s="475">
        <f t="shared" si="70"/>
        <v>0</v>
      </c>
      <c r="BJ60" s="495">
        <v>76.920415569878472</v>
      </c>
      <c r="BK60" s="496">
        <v>74.691504984812667</v>
      </c>
      <c r="BL60" s="496">
        <v>69.878210741847425</v>
      </c>
      <c r="BM60" s="496">
        <v>61.199600187397984</v>
      </c>
      <c r="BN60" s="496">
        <v>51.789778733493804</v>
      </c>
      <c r="BO60" s="497">
        <v>42.289278411586366</v>
      </c>
      <c r="BP60" s="497">
        <v>19.569359787315086</v>
      </c>
      <c r="BQ60" s="522" t="s">
        <v>381</v>
      </c>
      <c r="BR60" s="502" t="s">
        <v>381</v>
      </c>
      <c r="BT60" s="925"/>
      <c r="BU60" s="475">
        <f t="shared" si="71"/>
        <v>0</v>
      </c>
      <c r="BV60" s="495">
        <v>78.271749914886698</v>
      </c>
      <c r="BW60" s="496">
        <v>75.769441041266703</v>
      </c>
      <c r="BX60" s="496">
        <v>70.451757996529437</v>
      </c>
      <c r="BY60" s="496">
        <v>61.138673492658988</v>
      </c>
      <c r="BZ60" s="496">
        <v>51.325995931429048</v>
      </c>
      <c r="CA60" s="497">
        <v>41.690865967130733</v>
      </c>
      <c r="CB60" s="497">
        <v>19.528957829908205</v>
      </c>
      <c r="CC60" s="499" t="s">
        <v>381</v>
      </c>
      <c r="CD60" s="502" t="s">
        <v>381</v>
      </c>
      <c r="CE60" s="474"/>
      <c r="CF60" s="925"/>
      <c r="CG60" s="475">
        <f t="shared" si="72"/>
        <v>0</v>
      </c>
      <c r="CH60" s="524">
        <f t="shared" si="73"/>
        <v>0.88586422606156523</v>
      </c>
      <c r="CI60" s="525">
        <f t="shared" si="74"/>
        <v>0.88354036720211737</v>
      </c>
      <c r="CJ60" s="525">
        <f t="shared" si="75"/>
        <v>0.88190644576238975</v>
      </c>
      <c r="CK60" s="525">
        <f t="shared" si="76"/>
        <v>0.88478010246352778</v>
      </c>
      <c r="CL60" s="525">
        <f t="shared" si="77"/>
        <v>0.88798266213803145</v>
      </c>
      <c r="CM60" s="526">
        <f t="shared" si="78"/>
        <v>0.9024986139058192</v>
      </c>
      <c r="CN60" s="526">
        <f t="shared" si="79"/>
        <v>0.91805961229943334</v>
      </c>
      <c r="CO60" s="522" t="s">
        <v>381</v>
      </c>
      <c r="CP60" s="502" t="s">
        <v>381</v>
      </c>
      <c r="CR60" s="925"/>
      <c r="CS60" s="475">
        <f t="shared" si="80"/>
        <v>0</v>
      </c>
      <c r="CT60" s="495">
        <f t="shared" si="81"/>
        <v>78.271749914886698</v>
      </c>
      <c r="CU60" s="496">
        <f t="shared" si="82"/>
        <v>75.769441041266703</v>
      </c>
      <c r="CV60" s="496">
        <f t="shared" si="83"/>
        <v>70.451757996529437</v>
      </c>
      <c r="CW60" s="496">
        <f t="shared" si="84"/>
        <v>61.199600187397984</v>
      </c>
      <c r="CX60" s="496">
        <f t="shared" si="85"/>
        <v>51.789778733493804</v>
      </c>
      <c r="CY60" s="497">
        <f t="shared" si="86"/>
        <v>42.289278411586366</v>
      </c>
      <c r="CZ60" s="497">
        <f t="shared" si="87"/>
        <v>19.569359787315086</v>
      </c>
      <c r="DA60" s="522" t="s">
        <v>381</v>
      </c>
      <c r="DB60" s="502" t="s">
        <v>381</v>
      </c>
    </row>
    <row r="61" spans="2:106" ht="15" customHeight="1">
      <c r="B61" s="925"/>
      <c r="C61" s="475">
        <v>-10</v>
      </c>
      <c r="D61" s="476">
        <f t="shared" si="60"/>
        <v>14.183860177777776</v>
      </c>
      <c r="E61" s="477">
        <v>36.864183363354059</v>
      </c>
      <c r="F61" s="478">
        <v>36.468403088713906</v>
      </c>
      <c r="G61" s="478">
        <v>35.727312077422283</v>
      </c>
      <c r="H61" s="478">
        <v>34.434588705250455</v>
      </c>
      <c r="I61" s="478">
        <v>33.533369075691269</v>
      </c>
      <c r="J61" s="478">
        <v>32.659269262540235</v>
      </c>
      <c r="K61" s="478">
        <v>30.583912068237172</v>
      </c>
      <c r="L61" s="499" t="s">
        <v>381</v>
      </c>
      <c r="M61" s="480" t="s">
        <v>381</v>
      </c>
      <c r="N61" s="466"/>
      <c r="O61" s="925"/>
      <c r="P61" s="475">
        <f t="shared" si="61"/>
        <v>-10</v>
      </c>
      <c r="Q61" s="481">
        <v>15</v>
      </c>
      <c r="R61" s="519">
        <v>-17.5</v>
      </c>
      <c r="S61" s="483">
        <f>IF(MIN(U61,T61)*(1-(2.5+7)/(87.5-2))&gt;$AA$7,$AA$7,MIN(U61,T61)*(1-(2.5+7)/(87.5-2)))</f>
        <v>14.183860177777776</v>
      </c>
      <c r="T61" s="484">
        <f>'35MPa, 2.4-4.2kg (comm)'!T61</f>
        <v>19.068591099999999</v>
      </c>
      <c r="U61" s="485">
        <f>'35MPa, 2.4-4.2kg (comm)'!U61</f>
        <v>15.956842699999999</v>
      </c>
      <c r="V61" s="483">
        <f t="shared" si="63"/>
        <v>2.4301144157298205</v>
      </c>
      <c r="W61" s="486">
        <f t="shared" si="64"/>
        <v>2.1601017028709513</v>
      </c>
      <c r="X61" s="487">
        <f>'70MPa, 2-4kg (comm)'!AD61</f>
        <v>11.443943971424529</v>
      </c>
      <c r="Y61" s="488">
        <f>'70MPa, 2-4kg (comm)'!AE61</f>
        <v>18.119326550811984</v>
      </c>
      <c r="Z61" s="466"/>
      <c r="AA61" s="930"/>
      <c r="AB61" s="932"/>
      <c r="AC61" s="466"/>
      <c r="AD61" s="925"/>
      <c r="AE61" s="475">
        <f t="shared" si="65"/>
        <v>-10</v>
      </c>
      <c r="AF61" s="489">
        <f t="shared" si="88"/>
        <v>-20</v>
      </c>
      <c r="AG61" s="519">
        <f t="shared" si="66"/>
        <v>-26</v>
      </c>
      <c r="AH61" s="490">
        <f t="shared" si="67"/>
        <v>14.183860177777776</v>
      </c>
      <c r="AI61" s="466"/>
      <c r="AJ61" s="925"/>
      <c r="AK61" s="475">
        <f t="shared" si="68"/>
        <v>-10</v>
      </c>
      <c r="AL61" s="491">
        <v>0.88728176186428687</v>
      </c>
      <c r="AM61" s="492">
        <v>0.88438354517864037</v>
      </c>
      <c r="AN61" s="492">
        <v>0.88037632204126592</v>
      </c>
      <c r="AO61" s="492">
        <v>0.87395638342281567</v>
      </c>
      <c r="AP61" s="492">
        <v>0.87672310693933742</v>
      </c>
      <c r="AQ61" s="493">
        <v>0.88159313918269566</v>
      </c>
      <c r="AR61" s="493">
        <v>0.89206466697805831</v>
      </c>
      <c r="AS61" s="522" t="s">
        <v>381</v>
      </c>
      <c r="AT61" s="502" t="s">
        <v>381</v>
      </c>
      <c r="AU61" s="474"/>
      <c r="AV61" s="925"/>
      <c r="AW61" s="475">
        <f t="shared" si="69"/>
        <v>-10</v>
      </c>
      <c r="AX61" s="491">
        <v>0.88245486731517553</v>
      </c>
      <c r="AY61" s="492">
        <v>0.88017880097755885</v>
      </c>
      <c r="AZ61" s="492">
        <v>0.87721538163321933</v>
      </c>
      <c r="BA61" s="492">
        <v>0.87233141811185677</v>
      </c>
      <c r="BB61" s="492">
        <v>0.87621427137264873</v>
      </c>
      <c r="BC61" s="493">
        <v>0.88177520601489912</v>
      </c>
      <c r="BD61" s="493">
        <v>0.8920732356594725</v>
      </c>
      <c r="BE61" s="499" t="s">
        <v>381</v>
      </c>
      <c r="BF61" s="502" t="s">
        <v>381</v>
      </c>
      <c r="BG61" s="466"/>
      <c r="BH61" s="925"/>
      <c r="BI61" s="475">
        <f t="shared" si="70"/>
        <v>-10</v>
      </c>
      <c r="BJ61" s="495">
        <v>75.882321756555555</v>
      </c>
      <c r="BK61" s="496">
        <v>73.550908537726414</v>
      </c>
      <c r="BL61" s="496">
        <v>68.493424613955469</v>
      </c>
      <c r="BM61" s="496">
        <v>59.287245952883204</v>
      </c>
      <c r="BN61" s="496">
        <v>49.632337830074455</v>
      </c>
      <c r="BO61" s="497">
        <v>39.445017212804679</v>
      </c>
      <c r="BP61" s="497">
        <v>16.266334498349138</v>
      </c>
      <c r="BQ61" s="522" t="s">
        <v>381</v>
      </c>
      <c r="BR61" s="502" t="s">
        <v>381</v>
      </c>
      <c r="BT61" s="925"/>
      <c r="BU61" s="475">
        <f t="shared" si="71"/>
        <v>-10</v>
      </c>
      <c r="BV61" s="495">
        <v>78.127876154824349</v>
      </c>
      <c r="BW61" s="496">
        <v>75.505217662561208</v>
      </c>
      <c r="BX61" s="496">
        <v>69.941310496924643</v>
      </c>
      <c r="BY61" s="496">
        <v>60.009271925754078</v>
      </c>
      <c r="BZ61" s="496">
        <v>49.850496363697815</v>
      </c>
      <c r="CA61" s="497">
        <v>39.367774984446349</v>
      </c>
      <c r="CB61" s="497">
        <v>16.263109175076405</v>
      </c>
      <c r="CC61" s="499" t="s">
        <v>381</v>
      </c>
      <c r="CD61" s="502" t="s">
        <v>381</v>
      </c>
      <c r="CE61" s="474"/>
      <c r="CF61" s="925"/>
      <c r="CG61" s="475">
        <f t="shared" si="72"/>
        <v>-10</v>
      </c>
      <c r="CH61" s="524">
        <f t="shared" si="73"/>
        <v>0.88245486731517553</v>
      </c>
      <c r="CI61" s="525">
        <f t="shared" si="74"/>
        <v>0.88017880097755885</v>
      </c>
      <c r="CJ61" s="525">
        <f t="shared" si="75"/>
        <v>0.87721538163321933</v>
      </c>
      <c r="CK61" s="525">
        <f t="shared" si="76"/>
        <v>0.87233141811185677</v>
      </c>
      <c r="CL61" s="525">
        <f t="shared" si="77"/>
        <v>0.87621427137264873</v>
      </c>
      <c r="CM61" s="526">
        <f t="shared" si="78"/>
        <v>0.88159313918269566</v>
      </c>
      <c r="CN61" s="526">
        <f t="shared" si="79"/>
        <v>0.89206466697805831</v>
      </c>
      <c r="CO61" s="522" t="s">
        <v>381</v>
      </c>
      <c r="CP61" s="502" t="s">
        <v>381</v>
      </c>
      <c r="CR61" s="925"/>
      <c r="CS61" s="475">
        <f t="shared" si="80"/>
        <v>-10</v>
      </c>
      <c r="CT61" s="495">
        <f t="shared" si="81"/>
        <v>78.127876154824349</v>
      </c>
      <c r="CU61" s="496">
        <f t="shared" si="82"/>
        <v>75.505217662561208</v>
      </c>
      <c r="CV61" s="496">
        <f t="shared" si="83"/>
        <v>69.941310496924643</v>
      </c>
      <c r="CW61" s="496">
        <f t="shared" si="84"/>
        <v>60.009271925754078</v>
      </c>
      <c r="CX61" s="496">
        <f t="shared" si="85"/>
        <v>49.850496363697815</v>
      </c>
      <c r="CY61" s="497">
        <f t="shared" si="86"/>
        <v>39.445017212804679</v>
      </c>
      <c r="CZ61" s="497">
        <f t="shared" si="87"/>
        <v>16.266334498349138</v>
      </c>
      <c r="DA61" s="522" t="s">
        <v>381</v>
      </c>
      <c r="DB61" s="502" t="s">
        <v>381</v>
      </c>
    </row>
    <row r="62" spans="2:106" ht="15" customHeight="1">
      <c r="B62" s="925"/>
      <c r="C62" s="475">
        <v>-20</v>
      </c>
      <c r="D62" s="476">
        <f t="shared" si="60"/>
        <v>15.196583200000001</v>
      </c>
      <c r="E62" s="477">
        <v>36.680039209912046</v>
      </c>
      <c r="F62" s="478">
        <v>36.290084504357182</v>
      </c>
      <c r="G62" s="478">
        <v>35.543401126776359</v>
      </c>
      <c r="H62" s="478">
        <v>34.212864385926913</v>
      </c>
      <c r="I62" s="478">
        <v>33.04289259294913</v>
      </c>
      <c r="J62" s="478">
        <v>31.548002979122515</v>
      </c>
      <c r="K62" s="499" t="s">
        <v>381</v>
      </c>
      <c r="L62" s="499" t="s">
        <v>381</v>
      </c>
      <c r="M62" s="480" t="s">
        <v>381</v>
      </c>
      <c r="N62" s="466"/>
      <c r="O62" s="925"/>
      <c r="P62" s="475">
        <f t="shared" si="61"/>
        <v>-20</v>
      </c>
      <c r="Q62" s="481">
        <v>15</v>
      </c>
      <c r="R62" s="519">
        <v>-17.5</v>
      </c>
      <c r="S62" s="483">
        <f>IF(MIN(U62,T62)*(1-(2.5+7)/(87.5-2))&gt;$AA$7,$AA$7,MIN(U62,T62)*(1-(2.5+7)/(87.5-2)))</f>
        <v>15.196583200000001</v>
      </c>
      <c r="T62" s="484">
        <f>'35MPa, 2.4-4.2kg (comm)'!T62</f>
        <v>20.965929899999999</v>
      </c>
      <c r="U62" s="485">
        <f>'35MPa, 2.4-4.2kg (comm)'!U62</f>
        <v>17.096156100000002</v>
      </c>
      <c r="V62" s="483">
        <f t="shared" si="63"/>
        <v>2.2564338347028681</v>
      </c>
      <c r="W62" s="486">
        <f t="shared" si="64"/>
        <v>2.005718964180327</v>
      </c>
      <c r="X62" s="487">
        <f>'70MPa, 2-4kg (comm)'!AD62</f>
        <v>12.807760573229018</v>
      </c>
      <c r="Y62" s="488">
        <f>'70MPa, 2-4kg (comm)'!AE62</f>
        <v>19.607215751917309</v>
      </c>
      <c r="Z62" s="466"/>
      <c r="AA62" s="930"/>
      <c r="AB62" s="932"/>
      <c r="AC62" s="466"/>
      <c r="AD62" s="925"/>
      <c r="AE62" s="475">
        <f t="shared" si="65"/>
        <v>-20</v>
      </c>
      <c r="AF62" s="489">
        <f t="shared" si="88"/>
        <v>-30</v>
      </c>
      <c r="AG62" s="519">
        <f t="shared" si="66"/>
        <v>-26</v>
      </c>
      <c r="AH62" s="490">
        <f t="shared" si="67"/>
        <v>15.196583200000001</v>
      </c>
      <c r="AI62" s="466"/>
      <c r="AJ62" s="925"/>
      <c r="AK62" s="475">
        <f t="shared" si="68"/>
        <v>-20</v>
      </c>
      <c r="AL62" s="491">
        <v>0.88596241937522735</v>
      </c>
      <c r="AM62" s="492">
        <v>0.88344458021158268</v>
      </c>
      <c r="AN62" s="492">
        <v>0.87960950425912576</v>
      </c>
      <c r="AO62" s="492">
        <v>0.87287847225095594</v>
      </c>
      <c r="AP62" s="492">
        <v>0.87051561372144926</v>
      </c>
      <c r="AQ62" s="493">
        <v>0.86301196124185653</v>
      </c>
      <c r="AR62" s="501" t="s">
        <v>381</v>
      </c>
      <c r="AS62" s="522" t="s">
        <v>381</v>
      </c>
      <c r="AT62" s="502" t="s">
        <v>381</v>
      </c>
      <c r="AU62" s="474"/>
      <c r="AV62" s="925"/>
      <c r="AW62" s="475">
        <f t="shared" si="69"/>
        <v>-20</v>
      </c>
      <c r="AX62" s="491">
        <v>0.87928104136559604</v>
      </c>
      <c r="AY62" s="492">
        <v>0.87728184946704912</v>
      </c>
      <c r="AZ62" s="492">
        <v>0.87456480821833793</v>
      </c>
      <c r="BA62" s="492">
        <v>0.86941253970605281</v>
      </c>
      <c r="BB62" s="492">
        <v>0.86837671994019883</v>
      </c>
      <c r="BC62" s="493">
        <v>0.86199137153527849</v>
      </c>
      <c r="BD62" s="499" t="s">
        <v>381</v>
      </c>
      <c r="BE62" s="499" t="s">
        <v>381</v>
      </c>
      <c r="BF62" s="502" t="s">
        <v>381</v>
      </c>
      <c r="BG62" s="466"/>
      <c r="BH62" s="925"/>
      <c r="BI62" s="475">
        <f t="shared" si="70"/>
        <v>-20</v>
      </c>
      <c r="BJ62" s="495">
        <v>74.782497708541854</v>
      </c>
      <c r="BK62" s="496">
        <v>72.33071003500595</v>
      </c>
      <c r="BL62" s="496">
        <v>67.112564074966571</v>
      </c>
      <c r="BM62" s="496">
        <v>57.679876492827312</v>
      </c>
      <c r="BN62" s="496">
        <v>47.693836170708401</v>
      </c>
      <c r="BO62" s="497">
        <v>36.717368515086434</v>
      </c>
      <c r="BP62" s="501" t="s">
        <v>381</v>
      </c>
      <c r="BQ62" s="522" t="s">
        <v>381</v>
      </c>
      <c r="BR62" s="502" t="s">
        <v>381</v>
      </c>
      <c r="BT62" s="925"/>
      <c r="BU62" s="475">
        <f t="shared" si="71"/>
        <v>-20</v>
      </c>
      <c r="BV62" s="495">
        <v>77.898349484346568</v>
      </c>
      <c r="BW62" s="496">
        <v>75.178131445705873</v>
      </c>
      <c r="BX62" s="496">
        <v>69.431493731436149</v>
      </c>
      <c r="BY62" s="496">
        <v>59.22171077128111</v>
      </c>
      <c r="BZ62" s="496">
        <v>48.611295692257883</v>
      </c>
      <c r="CA62" s="497">
        <v>37.144051537376882</v>
      </c>
      <c r="CB62" s="499" t="s">
        <v>381</v>
      </c>
      <c r="CC62" s="499" t="s">
        <v>381</v>
      </c>
      <c r="CD62" s="502" t="s">
        <v>381</v>
      </c>
      <c r="CE62" s="474"/>
      <c r="CF62" s="925"/>
      <c r="CG62" s="475">
        <f t="shared" si="72"/>
        <v>-20</v>
      </c>
      <c r="CH62" s="524">
        <f t="shared" si="73"/>
        <v>0.87928104136559604</v>
      </c>
      <c r="CI62" s="525">
        <f t="shared" si="74"/>
        <v>0.87728184946704912</v>
      </c>
      <c r="CJ62" s="525">
        <f t="shared" si="75"/>
        <v>0.87456480821833793</v>
      </c>
      <c r="CK62" s="525">
        <f t="shared" si="76"/>
        <v>0.86941253970605281</v>
      </c>
      <c r="CL62" s="525">
        <f t="shared" si="77"/>
        <v>0.86837671994019883</v>
      </c>
      <c r="CM62" s="526">
        <f t="shared" si="78"/>
        <v>0.86199137153527849</v>
      </c>
      <c r="CN62" s="501" t="s">
        <v>381</v>
      </c>
      <c r="CO62" s="522" t="s">
        <v>381</v>
      </c>
      <c r="CP62" s="502" t="s">
        <v>381</v>
      </c>
      <c r="CR62" s="925"/>
      <c r="CS62" s="475">
        <f t="shared" si="80"/>
        <v>-20</v>
      </c>
      <c r="CT62" s="495">
        <f t="shared" si="81"/>
        <v>77.898349484346568</v>
      </c>
      <c r="CU62" s="496">
        <f t="shared" si="82"/>
        <v>75.178131445705873</v>
      </c>
      <c r="CV62" s="496">
        <f t="shared" si="83"/>
        <v>69.431493731436149</v>
      </c>
      <c r="CW62" s="496">
        <f t="shared" si="84"/>
        <v>59.22171077128111</v>
      </c>
      <c r="CX62" s="496">
        <f t="shared" si="85"/>
        <v>48.611295692257883</v>
      </c>
      <c r="CY62" s="497">
        <f t="shared" si="86"/>
        <v>37.144051537376882</v>
      </c>
      <c r="CZ62" s="501" t="s">
        <v>381</v>
      </c>
      <c r="DA62" s="522" t="s">
        <v>381</v>
      </c>
      <c r="DB62" s="502" t="s">
        <v>381</v>
      </c>
    </row>
    <row r="63" spans="2:106" ht="15" customHeight="1">
      <c r="B63" s="925"/>
      <c r="C63" s="475">
        <v>-30</v>
      </c>
      <c r="D63" s="476">
        <f t="shared" si="60"/>
        <v>16.145572444444444</v>
      </c>
      <c r="E63" s="477">
        <v>36.349113704593186</v>
      </c>
      <c r="F63" s="478">
        <v>36.000224952263906</v>
      </c>
      <c r="G63" s="478">
        <v>35.269265022655141</v>
      </c>
      <c r="H63" s="478">
        <v>33.937888158819682</v>
      </c>
      <c r="I63" s="478">
        <v>32.783036492218656</v>
      </c>
      <c r="J63" s="478">
        <v>31.243542980613462</v>
      </c>
      <c r="K63" s="499" t="s">
        <v>381</v>
      </c>
      <c r="L63" s="499" t="s">
        <v>381</v>
      </c>
      <c r="M63" s="480" t="s">
        <v>381</v>
      </c>
      <c r="N63" s="466"/>
      <c r="O63" s="925"/>
      <c r="P63" s="475">
        <f t="shared" si="61"/>
        <v>-30</v>
      </c>
      <c r="Q63" s="481">
        <v>15</v>
      </c>
      <c r="R63" s="519">
        <v>-17.5</v>
      </c>
      <c r="S63" s="483">
        <f>IF(MIN(U63,T63)*(1-(2.5+7)/(87.5-2))&gt;$AA$7,$AA$7,MIN(U63,T63)*(1-(2.5+7)/(87.5-2)))</f>
        <v>16.145572444444444</v>
      </c>
      <c r="T63" s="484">
        <f>'35MPa, 2.4-4.2kg (comm)'!T63</f>
        <v>22.850911499999999</v>
      </c>
      <c r="U63" s="485">
        <f>'35MPa, 2.4-4.2kg (comm)'!U63</f>
        <v>18.163768999999998</v>
      </c>
      <c r="V63" s="483">
        <f t="shared" si="63"/>
        <v>2.1058544111245245</v>
      </c>
      <c r="W63" s="486">
        <f t="shared" si="64"/>
        <v>1.8718705876662443</v>
      </c>
      <c r="X63" s="487">
        <f>'70MPa, 2-4kg (comm)'!AD63</f>
        <v>14.223052069441112</v>
      </c>
      <c r="Y63" s="488">
        <f>'70MPa, 2-4kg (comm)'!AE63</f>
        <v>21.043575956151319</v>
      </c>
      <c r="Z63" s="466"/>
      <c r="AA63" s="930"/>
      <c r="AB63" s="932"/>
      <c r="AC63" s="466"/>
      <c r="AD63" s="925"/>
      <c r="AE63" s="475">
        <f t="shared" si="65"/>
        <v>-30</v>
      </c>
      <c r="AF63" s="489">
        <f t="shared" si="88"/>
        <v>-40</v>
      </c>
      <c r="AG63" s="519">
        <f t="shared" si="66"/>
        <v>-30</v>
      </c>
      <c r="AH63" s="490">
        <f t="shared" si="67"/>
        <v>16.145572444444444</v>
      </c>
      <c r="AI63" s="466"/>
      <c r="AJ63" s="925"/>
      <c r="AK63" s="475">
        <f t="shared" si="68"/>
        <v>-30</v>
      </c>
      <c r="AL63" s="491">
        <v>0.88173952619488705</v>
      </c>
      <c r="AM63" s="492">
        <v>0.88014577428535612</v>
      </c>
      <c r="AN63" s="492">
        <v>0.87692015066449869</v>
      </c>
      <c r="AO63" s="492">
        <v>0.87040755839799988</v>
      </c>
      <c r="AP63" s="492">
        <v>0.86837402100853867</v>
      </c>
      <c r="AQ63" s="493">
        <v>0.85969699414964296</v>
      </c>
      <c r="AR63" s="501" t="s">
        <v>381</v>
      </c>
      <c r="AS63" s="522" t="s">
        <v>381</v>
      </c>
      <c r="AT63" s="502" t="s">
        <v>381</v>
      </c>
      <c r="AU63" s="474"/>
      <c r="AV63" s="925"/>
      <c r="AW63" s="475">
        <f t="shared" si="69"/>
        <v>-30</v>
      </c>
      <c r="AX63" s="491">
        <v>0.87318816268237198</v>
      </c>
      <c r="AY63" s="492">
        <v>0.87213076527195921</v>
      </c>
      <c r="AZ63" s="492">
        <v>0.86992318621459819</v>
      </c>
      <c r="BA63" s="492">
        <v>0.86505805204500552</v>
      </c>
      <c r="BB63" s="492">
        <v>0.86452638268121751</v>
      </c>
      <c r="BC63" s="493">
        <v>0.8573070161545393</v>
      </c>
      <c r="BD63" s="499" t="s">
        <v>381</v>
      </c>
      <c r="BE63" s="499" t="s">
        <v>381</v>
      </c>
      <c r="BF63" s="502" t="s">
        <v>381</v>
      </c>
      <c r="BG63" s="466"/>
      <c r="BH63" s="925"/>
      <c r="BI63" s="475">
        <f t="shared" si="70"/>
        <v>-30</v>
      </c>
      <c r="BJ63" s="495">
        <v>73.639951034948666</v>
      </c>
      <c r="BK63" s="496">
        <v>71.123216359347282</v>
      </c>
      <c r="BL63" s="496">
        <v>65.77182471139885</v>
      </c>
      <c r="BM63" s="496">
        <v>56.174754263361237</v>
      </c>
      <c r="BN63" s="496">
        <v>46.14974310280936</v>
      </c>
      <c r="BO63" s="497">
        <v>35.193623831473424</v>
      </c>
      <c r="BP63" s="501" t="s">
        <v>381</v>
      </c>
      <c r="BQ63" s="522" t="s">
        <v>381</v>
      </c>
      <c r="BR63" s="502" t="s">
        <v>381</v>
      </c>
      <c r="BT63" s="925"/>
      <c r="BU63" s="475">
        <f t="shared" si="71"/>
        <v>-30</v>
      </c>
      <c r="BV63" s="495">
        <v>77.654418200493765</v>
      </c>
      <c r="BW63" s="496">
        <v>74.86762189142361</v>
      </c>
      <c r="BX63" s="496">
        <v>68.982036755776889</v>
      </c>
      <c r="BY63" s="496">
        <v>58.561499856733654</v>
      </c>
      <c r="BZ63" s="496">
        <v>47.814760789352398</v>
      </c>
      <c r="CA63" s="497">
        <v>36.190231433677091</v>
      </c>
      <c r="CB63" s="499" t="s">
        <v>381</v>
      </c>
      <c r="CC63" s="499" t="s">
        <v>381</v>
      </c>
      <c r="CD63" s="502" t="s">
        <v>381</v>
      </c>
      <c r="CE63" s="474"/>
      <c r="CF63" s="925"/>
      <c r="CG63" s="475">
        <f t="shared" si="72"/>
        <v>-30</v>
      </c>
      <c r="CH63" s="524">
        <f t="shared" si="73"/>
        <v>0.87318816268237198</v>
      </c>
      <c r="CI63" s="525">
        <f t="shared" si="74"/>
        <v>0.87213076527195921</v>
      </c>
      <c r="CJ63" s="525">
        <f t="shared" si="75"/>
        <v>0.86992318621459819</v>
      </c>
      <c r="CK63" s="525">
        <f t="shared" si="76"/>
        <v>0.86505805204500552</v>
      </c>
      <c r="CL63" s="525">
        <f t="shared" si="77"/>
        <v>0.86452638268121751</v>
      </c>
      <c r="CM63" s="526">
        <f t="shared" si="78"/>
        <v>0.8573070161545393</v>
      </c>
      <c r="CN63" s="501" t="s">
        <v>381</v>
      </c>
      <c r="CO63" s="522" t="s">
        <v>381</v>
      </c>
      <c r="CP63" s="502" t="s">
        <v>381</v>
      </c>
      <c r="CR63" s="925"/>
      <c r="CS63" s="475">
        <f t="shared" si="80"/>
        <v>-30</v>
      </c>
      <c r="CT63" s="495">
        <f t="shared" si="81"/>
        <v>77.654418200493765</v>
      </c>
      <c r="CU63" s="496">
        <f t="shared" si="82"/>
        <v>74.86762189142361</v>
      </c>
      <c r="CV63" s="496">
        <f t="shared" si="83"/>
        <v>68.982036755776889</v>
      </c>
      <c r="CW63" s="496">
        <f t="shared" si="84"/>
        <v>58.561499856733654</v>
      </c>
      <c r="CX63" s="496">
        <f t="shared" si="85"/>
        <v>47.814760789352398</v>
      </c>
      <c r="CY63" s="497">
        <f t="shared" si="86"/>
        <v>36.190231433677091</v>
      </c>
      <c r="CZ63" s="501" t="s">
        <v>381</v>
      </c>
      <c r="DA63" s="522" t="s">
        <v>381</v>
      </c>
      <c r="DB63" s="502" t="s">
        <v>381</v>
      </c>
    </row>
    <row r="64" spans="2:106" ht="15" customHeight="1">
      <c r="B64" s="925"/>
      <c r="C64" s="475">
        <v>-40</v>
      </c>
      <c r="D64" s="476">
        <f t="shared" si="60"/>
        <v>17.130595644444444</v>
      </c>
      <c r="E64" s="477">
        <v>36.257240565236323</v>
      </c>
      <c r="F64" s="478">
        <v>35.90137142613051</v>
      </c>
      <c r="G64" s="478">
        <v>35.153394813910545</v>
      </c>
      <c r="H64" s="478">
        <v>33.797639776570804</v>
      </c>
      <c r="I64" s="478">
        <v>32.635092297467111</v>
      </c>
      <c r="J64" s="478">
        <v>31.098911982337828</v>
      </c>
      <c r="K64" s="499" t="s">
        <v>381</v>
      </c>
      <c r="L64" s="499" t="s">
        <v>381</v>
      </c>
      <c r="M64" s="480" t="s">
        <v>381</v>
      </c>
      <c r="N64" s="466"/>
      <c r="O64" s="925"/>
      <c r="P64" s="475">
        <f t="shared" si="61"/>
        <v>-40</v>
      </c>
      <c r="Q64" s="481">
        <v>15</v>
      </c>
      <c r="R64" s="519">
        <v>-17.5</v>
      </c>
      <c r="S64" s="483">
        <f>IF(MIN(U64,T64)*(1-(2.5+7)/(87.5-2))&gt;$AA$7,$AA$7,MIN(U64,T64)*(1-(2.5+7)/(87.5-2)))</f>
        <v>17.130595644444444</v>
      </c>
      <c r="T64" s="484">
        <f>'35MPa, 2.4-4.2kg (comm)'!T64</f>
        <v>24.901603000000001</v>
      </c>
      <c r="U64" s="485">
        <f>'35MPa, 2.4-4.2kg (comm)'!U64</f>
        <v>19.271920099999999</v>
      </c>
      <c r="V64" s="483">
        <f t="shared" si="63"/>
        <v>1.9789954844404334</v>
      </c>
      <c r="W64" s="486">
        <f t="shared" si="64"/>
        <v>1.7591070972803853</v>
      </c>
      <c r="X64" s="487">
        <f>'70MPa, 2-4kg (comm)'!AD64</f>
        <v>15.752974114792897</v>
      </c>
      <c r="Y64" s="488">
        <f>'70MPa, 2-4kg (comm)'!AE64</f>
        <v>22.557056492583147</v>
      </c>
      <c r="Z64" s="466"/>
      <c r="AA64" s="930"/>
      <c r="AB64" s="932"/>
      <c r="AC64" s="466"/>
      <c r="AD64" s="925"/>
      <c r="AE64" s="475">
        <f t="shared" si="65"/>
        <v>-40</v>
      </c>
      <c r="AF64" s="489">
        <v>-40</v>
      </c>
      <c r="AG64" s="519">
        <f t="shared" si="66"/>
        <v>-40</v>
      </c>
      <c r="AH64" s="490">
        <f t="shared" si="67"/>
        <v>17.130595644444444</v>
      </c>
      <c r="AI64" s="466"/>
      <c r="AJ64" s="925"/>
      <c r="AK64" s="475">
        <f t="shared" si="68"/>
        <v>-40</v>
      </c>
      <c r="AL64" s="491">
        <v>0.8821708851709863</v>
      </c>
      <c r="AM64" s="492">
        <v>0.88063546744281385</v>
      </c>
      <c r="AN64" s="492">
        <v>0.87734569688260111</v>
      </c>
      <c r="AO64" s="492">
        <v>0.87061621069408623</v>
      </c>
      <c r="AP64" s="492">
        <v>0.86847370724807271</v>
      </c>
      <c r="AQ64" s="493">
        <v>0.85954485631303246</v>
      </c>
      <c r="AR64" s="501" t="s">
        <v>381</v>
      </c>
      <c r="AS64" s="522" t="s">
        <v>381</v>
      </c>
      <c r="AT64" s="502" t="s">
        <v>381</v>
      </c>
      <c r="AU64" s="474"/>
      <c r="AV64" s="925"/>
      <c r="AW64" s="475">
        <f t="shared" si="69"/>
        <v>-40</v>
      </c>
      <c r="AX64" s="491">
        <v>0.87173193394480564</v>
      </c>
      <c r="AY64" s="492">
        <v>0.87063326650059325</v>
      </c>
      <c r="AZ64" s="492">
        <v>0.86835675064055418</v>
      </c>
      <c r="BA64" s="492">
        <v>0.86331410918153351</v>
      </c>
      <c r="BB64" s="492">
        <v>0.8628588017846599</v>
      </c>
      <c r="BC64" s="493">
        <v>0.85575971050090038</v>
      </c>
      <c r="BD64" s="499" t="s">
        <v>381</v>
      </c>
      <c r="BE64" s="499" t="s">
        <v>381</v>
      </c>
      <c r="BF64" s="502" t="s">
        <v>381</v>
      </c>
      <c r="BG64" s="466"/>
      <c r="BH64" s="925"/>
      <c r="BI64" s="475">
        <f t="shared" si="70"/>
        <v>-40</v>
      </c>
      <c r="BJ64" s="495">
        <v>72.578406158525496</v>
      </c>
      <c r="BK64" s="496">
        <v>69.972687276766578</v>
      </c>
      <c r="BL64" s="496">
        <v>64.493000695160077</v>
      </c>
      <c r="BM64" s="496">
        <v>54.767745088268498</v>
      </c>
      <c r="BN64" s="496">
        <v>44.716985969321605</v>
      </c>
      <c r="BO64" s="497">
        <v>33.880552692402858</v>
      </c>
      <c r="BP64" s="501" t="s">
        <v>381</v>
      </c>
      <c r="BQ64" s="522" t="s">
        <v>381</v>
      </c>
      <c r="BR64" s="502" t="s">
        <v>381</v>
      </c>
      <c r="BT64" s="925"/>
      <c r="BU64" s="475">
        <f t="shared" si="71"/>
        <v>-40</v>
      </c>
      <c r="BV64" s="495">
        <v>77.482479339902397</v>
      </c>
      <c r="BW64" s="496">
        <v>74.631570157085207</v>
      </c>
      <c r="BX64" s="496">
        <v>68.603533650645304</v>
      </c>
      <c r="BY64" s="496">
        <v>57.992289365629802</v>
      </c>
      <c r="BZ64" s="496">
        <v>47.127658814132857</v>
      </c>
      <c r="CA64" s="497">
        <v>35.448364677251107</v>
      </c>
      <c r="CB64" s="499" t="s">
        <v>381</v>
      </c>
      <c r="CC64" s="499" t="s">
        <v>381</v>
      </c>
      <c r="CD64" s="502" t="s">
        <v>381</v>
      </c>
      <c r="CE64" s="474"/>
      <c r="CF64" s="925"/>
      <c r="CG64" s="475">
        <f t="shared" si="72"/>
        <v>-40</v>
      </c>
      <c r="CH64" s="524">
        <f t="shared" si="73"/>
        <v>0.87173193394480564</v>
      </c>
      <c r="CI64" s="525">
        <f t="shared" si="74"/>
        <v>0.87063326650059325</v>
      </c>
      <c r="CJ64" s="525">
        <f t="shared" si="75"/>
        <v>0.86835675064055418</v>
      </c>
      <c r="CK64" s="525">
        <f t="shared" si="76"/>
        <v>0.86331410918153351</v>
      </c>
      <c r="CL64" s="525">
        <f t="shared" si="77"/>
        <v>0.8628588017846599</v>
      </c>
      <c r="CM64" s="526">
        <f t="shared" si="78"/>
        <v>0.85575971050090038</v>
      </c>
      <c r="CN64" s="501" t="s">
        <v>381</v>
      </c>
      <c r="CO64" s="522" t="s">
        <v>381</v>
      </c>
      <c r="CP64" s="502" t="s">
        <v>381</v>
      </c>
      <c r="CR64" s="925"/>
      <c r="CS64" s="475">
        <f t="shared" si="80"/>
        <v>-40</v>
      </c>
      <c r="CT64" s="495">
        <f t="shared" si="81"/>
        <v>77.482479339902397</v>
      </c>
      <c r="CU64" s="496">
        <f t="shared" si="82"/>
        <v>74.631570157085207</v>
      </c>
      <c r="CV64" s="496">
        <f t="shared" si="83"/>
        <v>68.603533650645304</v>
      </c>
      <c r="CW64" s="496">
        <f t="shared" si="84"/>
        <v>57.992289365629802</v>
      </c>
      <c r="CX64" s="496">
        <f t="shared" si="85"/>
        <v>47.127658814132857</v>
      </c>
      <c r="CY64" s="497">
        <f t="shared" si="86"/>
        <v>35.448364677251107</v>
      </c>
      <c r="CZ64" s="501" t="s">
        <v>381</v>
      </c>
      <c r="DA64" s="522" t="s">
        <v>381</v>
      </c>
      <c r="DB64" s="502" t="s">
        <v>381</v>
      </c>
    </row>
    <row r="65" spans="2:106" ht="15" customHeight="1" thickBot="1">
      <c r="B65" s="926"/>
      <c r="C65" s="506" t="s">
        <v>382</v>
      </c>
      <c r="D65" s="507" t="s">
        <v>381</v>
      </c>
      <c r="E65" s="508" t="s">
        <v>381</v>
      </c>
      <c r="F65" s="509" t="s">
        <v>381</v>
      </c>
      <c r="G65" s="509" t="s">
        <v>381</v>
      </c>
      <c r="H65" s="509" t="s">
        <v>381</v>
      </c>
      <c r="I65" s="509" t="s">
        <v>381</v>
      </c>
      <c r="J65" s="509" t="s">
        <v>381</v>
      </c>
      <c r="K65" s="509" t="s">
        <v>381</v>
      </c>
      <c r="L65" s="509" t="s">
        <v>381</v>
      </c>
      <c r="M65" s="510" t="s">
        <v>381</v>
      </c>
      <c r="N65" s="466"/>
      <c r="O65" s="926"/>
      <c r="P65" s="506" t="str">
        <f t="shared" si="61"/>
        <v>&lt; -40</v>
      </c>
      <c r="Q65" s="511" t="s">
        <v>381</v>
      </c>
      <c r="R65" s="512" t="s">
        <v>381</v>
      </c>
      <c r="S65" s="507" t="s">
        <v>381</v>
      </c>
      <c r="T65" s="513" t="s">
        <v>381</v>
      </c>
      <c r="U65" s="514" t="s">
        <v>381</v>
      </c>
      <c r="V65" s="507" t="s">
        <v>381</v>
      </c>
      <c r="W65" s="514" t="s">
        <v>381</v>
      </c>
      <c r="X65" s="511" t="s">
        <v>381</v>
      </c>
      <c r="Y65" s="512" t="s">
        <v>381</v>
      </c>
      <c r="Z65" s="466"/>
      <c r="AA65" s="931"/>
      <c r="AB65" s="933"/>
      <c r="AC65" s="466"/>
      <c r="AD65" s="926"/>
      <c r="AE65" s="506" t="str">
        <f t="shared" si="65"/>
        <v>&lt; -40</v>
      </c>
      <c r="AF65" s="511" t="s">
        <v>381</v>
      </c>
      <c r="AG65" s="512" t="s">
        <v>381</v>
      </c>
      <c r="AH65" s="515" t="s">
        <v>381</v>
      </c>
      <c r="AI65" s="466"/>
      <c r="AJ65" s="926"/>
      <c r="AK65" s="506" t="str">
        <f t="shared" si="68"/>
        <v>&lt; -40</v>
      </c>
      <c r="AL65" s="516" t="s">
        <v>381</v>
      </c>
      <c r="AM65" s="517" t="s">
        <v>381</v>
      </c>
      <c r="AN65" s="517" t="s">
        <v>381</v>
      </c>
      <c r="AO65" s="517" t="s">
        <v>381</v>
      </c>
      <c r="AP65" s="517" t="s">
        <v>381</v>
      </c>
      <c r="AQ65" s="517" t="s">
        <v>381</v>
      </c>
      <c r="AR65" s="517" t="s">
        <v>381</v>
      </c>
      <c r="AS65" s="517" t="s">
        <v>381</v>
      </c>
      <c r="AT65" s="512" t="s">
        <v>381</v>
      </c>
      <c r="AU65" s="474"/>
      <c r="AV65" s="926"/>
      <c r="AW65" s="506" t="str">
        <f t="shared" si="69"/>
        <v>&lt; -40</v>
      </c>
      <c r="AX65" s="516" t="s">
        <v>381</v>
      </c>
      <c r="AY65" s="517" t="s">
        <v>381</v>
      </c>
      <c r="AZ65" s="517" t="s">
        <v>381</v>
      </c>
      <c r="BA65" s="517" t="s">
        <v>381</v>
      </c>
      <c r="BB65" s="517" t="s">
        <v>381</v>
      </c>
      <c r="BC65" s="517" t="s">
        <v>381</v>
      </c>
      <c r="BD65" s="517" t="s">
        <v>381</v>
      </c>
      <c r="BE65" s="517" t="s">
        <v>381</v>
      </c>
      <c r="BF65" s="512" t="s">
        <v>381</v>
      </c>
      <c r="BG65" s="466"/>
      <c r="BH65" s="926"/>
      <c r="BI65" s="506" t="str">
        <f t="shared" si="70"/>
        <v>&lt; -40</v>
      </c>
      <c r="BJ65" s="516" t="s">
        <v>381</v>
      </c>
      <c r="BK65" s="517" t="s">
        <v>381</v>
      </c>
      <c r="BL65" s="517" t="s">
        <v>381</v>
      </c>
      <c r="BM65" s="517" t="s">
        <v>381</v>
      </c>
      <c r="BN65" s="517" t="s">
        <v>381</v>
      </c>
      <c r="BO65" s="517" t="s">
        <v>381</v>
      </c>
      <c r="BP65" s="517" t="s">
        <v>381</v>
      </c>
      <c r="BQ65" s="517" t="s">
        <v>381</v>
      </c>
      <c r="BR65" s="512" t="s">
        <v>381</v>
      </c>
      <c r="BT65" s="926"/>
      <c r="BU65" s="506" t="str">
        <f t="shared" si="71"/>
        <v>&lt; -40</v>
      </c>
      <c r="BV65" s="516" t="s">
        <v>381</v>
      </c>
      <c r="BW65" s="517" t="s">
        <v>381</v>
      </c>
      <c r="BX65" s="517" t="s">
        <v>381</v>
      </c>
      <c r="BY65" s="517" t="s">
        <v>381</v>
      </c>
      <c r="BZ65" s="517" t="s">
        <v>381</v>
      </c>
      <c r="CA65" s="517" t="s">
        <v>381</v>
      </c>
      <c r="CB65" s="517" t="s">
        <v>381</v>
      </c>
      <c r="CC65" s="517" t="s">
        <v>381</v>
      </c>
      <c r="CD65" s="512" t="s">
        <v>381</v>
      </c>
      <c r="CE65" s="474"/>
      <c r="CF65" s="926"/>
      <c r="CG65" s="506" t="str">
        <f t="shared" si="72"/>
        <v>&lt; -40</v>
      </c>
      <c r="CH65" s="516" t="s">
        <v>381</v>
      </c>
      <c r="CI65" s="517" t="s">
        <v>381</v>
      </c>
      <c r="CJ65" s="517" t="s">
        <v>381</v>
      </c>
      <c r="CK65" s="517" t="s">
        <v>381</v>
      </c>
      <c r="CL65" s="517" t="s">
        <v>381</v>
      </c>
      <c r="CM65" s="517" t="s">
        <v>381</v>
      </c>
      <c r="CN65" s="517" t="s">
        <v>381</v>
      </c>
      <c r="CO65" s="517" t="s">
        <v>381</v>
      </c>
      <c r="CP65" s="512" t="s">
        <v>381</v>
      </c>
      <c r="CR65" s="926"/>
      <c r="CS65" s="506" t="str">
        <f t="shared" si="80"/>
        <v>&lt; -40</v>
      </c>
      <c r="CT65" s="516" t="s">
        <v>381</v>
      </c>
      <c r="CU65" s="517" t="s">
        <v>381</v>
      </c>
      <c r="CV65" s="517" t="s">
        <v>381</v>
      </c>
      <c r="CW65" s="517" t="s">
        <v>381</v>
      </c>
      <c r="CX65" s="517" t="s">
        <v>381</v>
      </c>
      <c r="CY65" s="517" t="s">
        <v>381</v>
      </c>
      <c r="CZ65" s="517" t="s">
        <v>381</v>
      </c>
      <c r="DA65" s="517" t="s">
        <v>381</v>
      </c>
      <c r="DB65" s="512" t="s">
        <v>381</v>
      </c>
    </row>
  </sheetData>
  <mergeCells count="171">
    <mergeCell ref="B2:M2"/>
    <mergeCell ref="S2:U2"/>
    <mergeCell ref="W2:Y2"/>
    <mergeCell ref="B4:C6"/>
    <mergeCell ref="D4:D6"/>
    <mergeCell ref="E4:M4"/>
    <mergeCell ref="O4:P6"/>
    <mergeCell ref="Q4:R4"/>
    <mergeCell ref="S4:U4"/>
    <mergeCell ref="V4:W4"/>
    <mergeCell ref="V5:V6"/>
    <mergeCell ref="W5:W6"/>
    <mergeCell ref="X5:X6"/>
    <mergeCell ref="Y5:Y6"/>
    <mergeCell ref="E5:M5"/>
    <mergeCell ref="Q5:Q6"/>
    <mergeCell ref="R5:R6"/>
    <mergeCell ref="S5:S6"/>
    <mergeCell ref="T5:T6"/>
    <mergeCell ref="U5:U6"/>
    <mergeCell ref="BJ4:BR4"/>
    <mergeCell ref="AL5:AT5"/>
    <mergeCell ref="AX5:BF5"/>
    <mergeCell ref="BJ5:BR5"/>
    <mergeCell ref="X4:Y4"/>
    <mergeCell ref="AA4:AA6"/>
    <mergeCell ref="AB4:AB6"/>
    <mergeCell ref="AD4:AE6"/>
    <mergeCell ref="AF4:AG4"/>
    <mergeCell ref="AH4:AH6"/>
    <mergeCell ref="AF5:AF6"/>
    <mergeCell ref="AG5:AG6"/>
    <mergeCell ref="BT4:BU6"/>
    <mergeCell ref="BV4:CD4"/>
    <mergeCell ref="CF4:CG6"/>
    <mergeCell ref="CH4:CP4"/>
    <mergeCell ref="CR4:CS6"/>
    <mergeCell ref="CT4:DB4"/>
    <mergeCell ref="BV5:CD5"/>
    <mergeCell ref="CH5:CP5"/>
    <mergeCell ref="CT5:DB5"/>
    <mergeCell ref="E26:M26"/>
    <mergeCell ref="O26:P28"/>
    <mergeCell ref="Q26:R26"/>
    <mergeCell ref="S26:U26"/>
    <mergeCell ref="AV7:AV21"/>
    <mergeCell ref="AJ4:AK6"/>
    <mergeCell ref="AL4:AT4"/>
    <mergeCell ref="AV4:AW6"/>
    <mergeCell ref="BH7:BH21"/>
    <mergeCell ref="AX4:BF4"/>
    <mergeCell ref="BH4:BI6"/>
    <mergeCell ref="BT7:BT21"/>
    <mergeCell ref="CF7:CF21"/>
    <mergeCell ref="CR7:CR21"/>
    <mergeCell ref="B24:M24"/>
    <mergeCell ref="S24:U24"/>
    <mergeCell ref="W24:Y24"/>
    <mergeCell ref="B7:B21"/>
    <mergeCell ref="O7:O21"/>
    <mergeCell ref="AA7:AA21"/>
    <mergeCell ref="AB7:AB21"/>
    <mergeCell ref="AD7:AD21"/>
    <mergeCell ref="AJ7:AJ21"/>
    <mergeCell ref="CT26:DB26"/>
    <mergeCell ref="E27:M27"/>
    <mergeCell ref="Q27:Q28"/>
    <mergeCell ref="R27:R28"/>
    <mergeCell ref="S27:S28"/>
    <mergeCell ref="T27:T28"/>
    <mergeCell ref="U27:U28"/>
    <mergeCell ref="V27:V28"/>
    <mergeCell ref="W27:W28"/>
    <mergeCell ref="X27:X28"/>
    <mergeCell ref="BJ26:BR26"/>
    <mergeCell ref="BT26:BU28"/>
    <mergeCell ref="BV26:CD26"/>
    <mergeCell ref="CF26:CG28"/>
    <mergeCell ref="CH26:CP26"/>
    <mergeCell ref="CR26:CS28"/>
    <mergeCell ref="BJ27:BR27"/>
    <mergeCell ref="BV27:CD27"/>
    <mergeCell ref="CH27:CP27"/>
    <mergeCell ref="AH26:AH28"/>
    <mergeCell ref="AJ26:AK28"/>
    <mergeCell ref="AL26:AT26"/>
    <mergeCell ref="AV26:AW28"/>
    <mergeCell ref="AX26:BF26"/>
    <mergeCell ref="CT27:DB27"/>
    <mergeCell ref="B29:B43"/>
    <mergeCell ref="O29:O43"/>
    <mergeCell ref="AA29:AA43"/>
    <mergeCell ref="AB29:AB43"/>
    <mergeCell ref="AD29:AD43"/>
    <mergeCell ref="AJ29:AJ43"/>
    <mergeCell ref="AV29:AV43"/>
    <mergeCell ref="BH29:BH43"/>
    <mergeCell ref="BT29:BT43"/>
    <mergeCell ref="BH26:BI28"/>
    <mergeCell ref="AL27:AT27"/>
    <mergeCell ref="AX27:BF27"/>
    <mergeCell ref="V26:W26"/>
    <mergeCell ref="X26:Y26"/>
    <mergeCell ref="AA26:AA28"/>
    <mergeCell ref="AB26:AB28"/>
    <mergeCell ref="AD26:AE28"/>
    <mergeCell ref="AF26:AG26"/>
    <mergeCell ref="Y27:Y28"/>
    <mergeCell ref="AF27:AF28"/>
    <mergeCell ref="AG27:AG28"/>
    <mergeCell ref="B26:C28"/>
    <mergeCell ref="D26:D28"/>
    <mergeCell ref="CR29:CR43"/>
    <mergeCell ref="B46:M46"/>
    <mergeCell ref="S46:U46"/>
    <mergeCell ref="W46:Y46"/>
    <mergeCell ref="B48:C50"/>
    <mergeCell ref="D48:D50"/>
    <mergeCell ref="E48:M48"/>
    <mergeCell ref="O48:P50"/>
    <mergeCell ref="Q48:R48"/>
    <mergeCell ref="S48:U48"/>
    <mergeCell ref="V48:W48"/>
    <mergeCell ref="X48:Y48"/>
    <mergeCell ref="AA48:AA50"/>
    <mergeCell ref="AB48:AB50"/>
    <mergeCell ref="AD48:AE50"/>
    <mergeCell ref="X49:X50"/>
    <mergeCell ref="Y49:Y50"/>
    <mergeCell ref="CF29:CF43"/>
    <mergeCell ref="BT48:BU50"/>
    <mergeCell ref="BV48:CD48"/>
    <mergeCell ref="CF48:CG50"/>
    <mergeCell ref="CH48:CP48"/>
    <mergeCell ref="BJ49:BR49"/>
    <mergeCell ref="BV49:CD49"/>
    <mergeCell ref="CH49:CP49"/>
    <mergeCell ref="AF48:AG48"/>
    <mergeCell ref="AH48:AH50"/>
    <mergeCell ref="AJ48:AK50"/>
    <mergeCell ref="AL48:AT48"/>
    <mergeCell ref="AV48:AW50"/>
    <mergeCell ref="AX48:BF48"/>
    <mergeCell ref="AF49:AF50"/>
    <mergeCell ref="AG49:AG50"/>
    <mergeCell ref="AL49:AT49"/>
    <mergeCell ref="AX49:BF49"/>
    <mergeCell ref="CF51:CF65"/>
    <mergeCell ref="CR51:CR65"/>
    <mergeCell ref="CT49:DB49"/>
    <mergeCell ref="B51:B65"/>
    <mergeCell ref="O51:O65"/>
    <mergeCell ref="AA51:AA65"/>
    <mergeCell ref="AB51:AB65"/>
    <mergeCell ref="AD51:AD65"/>
    <mergeCell ref="AJ51:AJ65"/>
    <mergeCell ref="AV51:AV65"/>
    <mergeCell ref="BH51:BH65"/>
    <mergeCell ref="BT51:BT65"/>
    <mergeCell ref="CR48:CS50"/>
    <mergeCell ref="CT48:DB48"/>
    <mergeCell ref="E49:M49"/>
    <mergeCell ref="Q49:Q50"/>
    <mergeCell ref="R49:R50"/>
    <mergeCell ref="S49:S50"/>
    <mergeCell ref="T49:T50"/>
    <mergeCell ref="U49:U50"/>
    <mergeCell ref="V49:V50"/>
    <mergeCell ref="W49:W50"/>
    <mergeCell ref="BH48:BI50"/>
    <mergeCell ref="BJ48:BR48"/>
  </mergeCells>
  <conditionalFormatting sqref="X3:X4 Y3 W2:X2 AL1:AM1 AK1:AK3 AJ1:AJ4 AK7:AK25 AF1:AH4 V1:Y1 V3:W7 Q3:T5 Q1:T1 D1:D4 AJ7:AJ26 S2:T2 Z1:Z23 Z25:Z43 AF25:AH25 A1:C43 X7:Y7 S6 U1:U6 AF7:AH23 BS1:BS65 AK44:AK47 AJ51:AK65 AI1:AI23 AI25:AI65 BG1:BK4 Z48:Z65 AC44:AH47 AC25:AE43 AC1:AE23 A50:D65 CT31:CU42 CV8:DA8 AJ44:AJ48 AC24:AI24 CQ1:CQ65533 DC1:JW65533 AT52:AU52 BF52:BI52 BR52 G43:R43 G29:R29 G50:R51 AT30:AU42 BF35:BF42 BL1:BR3 BX1:CE3 CJ1:CP7 CP13:CP20 CP35:CP42 CV1:DB3 DB35:DB47 DB13:DB20 CV49:DB51 CV21:DB25 CH8:CI21 AN30:AO41 E24:Z24 E25:Y25 A44:Z47 E1:P3 E4:N6 A66:CP65533 AC48:AG65 M8:S20 M30:R42 G65:R65 E7:U7 E21:Y23 AL53:AU56 BF53:BR56 AJ29:AM41 AL3:AM15 CI21:CP21 CT21:CU21 CR27:DB29 CT7:DB7 BX6:CE7 CJ8:CO20 CT9:DA20 BX28:CE29 CJ30:CO42 CV30:DA47 AL65:AU65 AL62:AQ64 AX65:BR65 BF62:BO64 BT65:CE65 CH65:CP65 CH62:CM64 CR65:DB65533 CR62:CY64 BT52:BU64 CH57:CN61 CP57:CP64 CR57:CZ61 DB57:DB64 BR57:BR64 BF57:BP61 AL57:AR61 AT57:AU64 V8:Y20 CR52:DB56 M52:P64 BF8:BF20 BX21:CE25 CD8:CE20 BX43:CE47 CD30:CE42 CD52:CE64 AS16:AU20 AL21:AM28 BL21:BR25 BQ16:BR20 BG21:BK26 BG16:BI20 AJ43:AU43 AJ42:AK42 BL43:BR47 BP42:BR42 BG42:BI42 R52:R64 D7:D43 E48:M50 E26:R28 A48:R49 AF4:AG5 AF26:AG43 CR5:CT6 CU6:DB6 BT5:CE5 BG5:BR15 AZ1:BF7 AN1:AU15 AN21:AU29 AZ21:BF29 BG27:BR41 BT27:CE27 BX49:CE51 BL49:BR51 AX43:BK51 AL44:AU51 CH22:CP29 CH43:CP56 Q26:X26 Q48:X48">
    <cfRule type="cellIs" dxfId="8852" priority="257" operator="equal">
      <formula>"no fueling"</formula>
    </cfRule>
  </conditionalFormatting>
  <conditionalFormatting sqref="X48 X51:Y65">
    <cfRule type="cellIs" dxfId="8851" priority="232" operator="equal">
      <formula>"no fueling"</formula>
    </cfRule>
  </conditionalFormatting>
  <conditionalFormatting sqref="AP30 AP32:AP41 AQ30:AS34 AQ40:AQ41 AQ35:AR39">
    <cfRule type="cellIs" dxfId="8850" priority="255" operator="equal">
      <formula>"no fueling"</formula>
    </cfRule>
  </conditionalFormatting>
  <conditionalFormatting sqref="AP31">
    <cfRule type="cellIs" dxfId="8849" priority="254" operator="equal">
      <formula>"no fueling"</formula>
    </cfRule>
  </conditionalFormatting>
  <conditionalFormatting sqref="AX1:AY1 AW1:AW3 AV1:AV4 AW7:AW25 AV7:AV26 AV29:AW43 AW44:AW47 AV51:AW65 BF30:BF34 AV44:AV48 AX3:AY5 AX29 AX7 AX22:AY27 AX21">
    <cfRule type="cellIs" dxfId="8848" priority="253" operator="equal">
      <formula>"no fueling"</formula>
    </cfRule>
  </conditionalFormatting>
  <conditionalFormatting sqref="AH26 AH29:AH43">
    <cfRule type="cellIs" dxfId="8847" priority="235" operator="equal">
      <formula>"no fueling"</formula>
    </cfRule>
  </conditionalFormatting>
  <conditionalFormatting sqref="AH48 AH51:AH65">
    <cfRule type="cellIs" dxfId="8846" priority="234" operator="equal">
      <formula>"no fueling"</formula>
    </cfRule>
  </conditionalFormatting>
  <conditionalFormatting sqref="BT1:BW4 BT8:BU20 BT30:BU42 BT28:BU28 BT6:BU6 BT51:BV51 BT50:BU50 BT29:BV29 BT7:BV7 BT22:BW26 BT21:BV21 BT44:BW49 BT43:BV43">
    <cfRule type="cellIs" dxfId="8845" priority="250" operator="equal">
      <formula>"no fueling"</formula>
    </cfRule>
  </conditionalFormatting>
  <conditionalFormatting sqref="CR30:CS42 DB30:DB34 CR7:CS21 CR44:CU49 CR51:CT51 CR50:CS50 CR43:CT43 CR22:CU26 CR1:CU4">
    <cfRule type="cellIs" dxfId="8844" priority="247" operator="equal">
      <formula>"no fueling"</formula>
    </cfRule>
  </conditionalFormatting>
  <conditionalFormatting sqref="CH1:CI1 CG1:CG3 CF1:CF4 CG7:CG25 CF29:CG43 CG44:CG47 CF51:CG65 CP30:CP34 CP8:CP12 CH3:CI5 CH7 CF7:CF26 CF29:CF48">
    <cfRule type="cellIs" dxfId="8843" priority="246" operator="equal">
      <formula>"no fueling"</formula>
    </cfRule>
  </conditionalFormatting>
  <conditionalFormatting sqref="CH30:CI30">
    <cfRule type="cellIs" dxfId="8842" priority="240" operator="equal">
      <formula>"no fueling"</formula>
    </cfRule>
  </conditionalFormatting>
  <conditionalFormatting sqref="CH31:CI42">
    <cfRule type="cellIs" dxfId="8841" priority="244" operator="equal">
      <formula>"no fueling"</formula>
    </cfRule>
  </conditionalFormatting>
  <conditionalFormatting sqref="CT30:CU42">
    <cfRule type="cellIs" dxfId="8840" priority="239" operator="equal">
      <formula>"no fueling"</formula>
    </cfRule>
  </conditionalFormatting>
  <conditionalFormatting sqref="S26:T27 S28 U26:U28 S29:U29 S43:U43">
    <cfRule type="cellIs" dxfId="8839" priority="237" operator="equal">
      <formula>"no fueling"</formula>
    </cfRule>
  </conditionalFormatting>
  <conditionalFormatting sqref="S48:T49 S50 U48:U50 S51:U51 S65:U65">
    <cfRule type="cellIs" dxfId="8838" priority="236" operator="equal">
      <formula>"no fueling"</formula>
    </cfRule>
  </conditionalFormatting>
  <conditionalFormatting sqref="X26 X29:Y43">
    <cfRule type="cellIs" dxfId="8837" priority="233" operator="equal">
      <formula>"no fueling"</formula>
    </cfRule>
  </conditionalFormatting>
  <conditionalFormatting sqref="T8:U20">
    <cfRule type="cellIs" dxfId="8836" priority="231" operator="equal">
      <formula>"no fueling"</formula>
    </cfRule>
  </conditionalFormatting>
  <conditionalFormatting sqref="AA22:AB25 AA1:AB3 AA7 AB4">
    <cfRule type="cellIs" dxfId="8835" priority="230" operator="equal">
      <formula>"no fueling"</formula>
    </cfRule>
  </conditionalFormatting>
  <conditionalFormatting sqref="AA44:AB47">
    <cfRule type="cellIs" dxfId="8834" priority="229" operator="equal">
      <formula>"no fueling"</formula>
    </cfRule>
  </conditionalFormatting>
  <conditionalFormatting sqref="AA26:AB26 AA29">
    <cfRule type="cellIs" dxfId="8833" priority="228" operator="equal">
      <formula>"no fueling"</formula>
    </cfRule>
  </conditionalFormatting>
  <conditionalFormatting sqref="AA48:AB48 AA51">
    <cfRule type="cellIs" dxfId="8832" priority="227" operator="equal">
      <formula>"no fueling"</formula>
    </cfRule>
  </conditionalFormatting>
  <conditionalFormatting sqref="DB8:DB12">
    <cfRule type="cellIs" dxfId="8831" priority="226" operator="equal">
      <formula>"no fueling"</formula>
    </cfRule>
  </conditionalFormatting>
  <conditionalFormatting sqref="CT8:CU20">
    <cfRule type="cellIs" dxfId="8830" priority="224" operator="equal">
      <formula>"no fueling"</formula>
    </cfRule>
  </conditionalFormatting>
  <conditionalFormatting sqref="E29 E43">
    <cfRule type="cellIs" dxfId="8829" priority="223" operator="equal">
      <formula>"no fueling"</formula>
    </cfRule>
  </conditionalFormatting>
  <conditionalFormatting sqref="E51 E65">
    <cfRule type="cellIs" dxfId="8828" priority="221" operator="equal">
      <formula>"no fueling"</formula>
    </cfRule>
  </conditionalFormatting>
  <conditionalFormatting sqref="O4:P6">
    <cfRule type="cellIs" dxfId="8827" priority="220" operator="equal">
      <formula>"no fueling"</formula>
    </cfRule>
  </conditionalFormatting>
  <conditionalFormatting sqref="V26:W29 V43:W43">
    <cfRule type="cellIs" dxfId="8826" priority="219" operator="equal">
      <formula>"no fueling"</formula>
    </cfRule>
  </conditionalFormatting>
  <conditionalFormatting sqref="V48:W51 V65:W65">
    <cfRule type="cellIs" dxfId="8825" priority="218" operator="equal">
      <formula>"no fueling"</formula>
    </cfRule>
  </conditionalFormatting>
  <conditionalFormatting sqref="AY29">
    <cfRule type="cellIs" dxfId="8824" priority="177" operator="equal">
      <formula>"no fueling"</formula>
    </cfRule>
  </conditionalFormatting>
  <conditionalFormatting sqref="BW29">
    <cfRule type="cellIs" dxfId="8823" priority="172" operator="equal">
      <formula>"no fueling"</formula>
    </cfRule>
  </conditionalFormatting>
  <conditionalFormatting sqref="E50:F50">
    <cfRule type="cellIs" dxfId="8822" priority="191" operator="equal">
      <formula>"no fueling"</formula>
    </cfRule>
  </conditionalFormatting>
  <conditionalFormatting sqref="F29">
    <cfRule type="cellIs" dxfId="8821" priority="190" operator="equal">
      <formula>"no fueling"</formula>
    </cfRule>
  </conditionalFormatting>
  <conditionalFormatting sqref="F51">
    <cfRule type="cellIs" dxfId="8820" priority="189" operator="equal">
      <formula>"no fueling"</formula>
    </cfRule>
  </conditionalFormatting>
  <conditionalFormatting sqref="F43">
    <cfRule type="cellIs" dxfId="8819" priority="188" operator="equal">
      <formula>"no fueling"</formula>
    </cfRule>
  </conditionalFormatting>
  <conditionalFormatting sqref="F65">
    <cfRule type="cellIs" dxfId="8818" priority="187" operator="equal">
      <formula>"no fueling"</formula>
    </cfRule>
  </conditionalFormatting>
  <conditionalFormatting sqref="CH6:CI6">
    <cfRule type="cellIs" dxfId="8817" priority="185" operator="equal">
      <formula>"no fueling"</formula>
    </cfRule>
  </conditionalFormatting>
  <conditionalFormatting sqref="BV28:BW28">
    <cfRule type="cellIs" dxfId="8816" priority="184" operator="equal">
      <formula>"no fueling"</formula>
    </cfRule>
  </conditionalFormatting>
  <conditionalFormatting sqref="BV6:BW6">
    <cfRule type="cellIs" dxfId="8815" priority="183" operator="equal">
      <formula>"no fueling"</formula>
    </cfRule>
  </conditionalFormatting>
  <conditionalFormatting sqref="BV50:BW50">
    <cfRule type="cellIs" dxfId="8814" priority="182" operator="equal">
      <formula>"no fueling"</formula>
    </cfRule>
  </conditionalFormatting>
  <conditionalFormatting sqref="CT50:CU50">
    <cfRule type="cellIs" dxfId="8813" priority="181" operator="equal">
      <formula>"no fueling"</formula>
    </cfRule>
  </conditionalFormatting>
  <conditionalFormatting sqref="AX28:AY28">
    <cfRule type="cellIs" dxfId="8812" priority="180" operator="equal">
      <formula>"no fueling"</formula>
    </cfRule>
  </conditionalFormatting>
  <conditionalFormatting sqref="AX6:AY6">
    <cfRule type="cellIs" dxfId="8811" priority="179" operator="equal">
      <formula>"no fueling"</formula>
    </cfRule>
  </conditionalFormatting>
  <conditionalFormatting sqref="AY7">
    <cfRule type="cellIs" dxfId="8810" priority="178" operator="equal">
      <formula>"no fueling"</formula>
    </cfRule>
  </conditionalFormatting>
  <conditionalFormatting sqref="AY21">
    <cfRule type="cellIs" dxfId="8809" priority="173" operator="equal">
      <formula>"no fueling"</formula>
    </cfRule>
  </conditionalFormatting>
  <conditionalFormatting sqref="BW51">
    <cfRule type="cellIs" dxfId="8808" priority="171" operator="equal">
      <formula>"no fueling"</formula>
    </cfRule>
  </conditionalFormatting>
  <conditionalFormatting sqref="CI7">
    <cfRule type="cellIs" dxfId="8807" priority="170" operator="equal">
      <formula>"no fueling"</formula>
    </cfRule>
  </conditionalFormatting>
  <conditionalFormatting sqref="BW7">
    <cfRule type="cellIs" dxfId="8806" priority="169" operator="equal">
      <formula>"no fueling"</formula>
    </cfRule>
  </conditionalFormatting>
  <conditionalFormatting sqref="BW21">
    <cfRule type="cellIs" dxfId="8805" priority="168" operator="equal">
      <formula>"no fueling"</formula>
    </cfRule>
  </conditionalFormatting>
  <conditionalFormatting sqref="BW43">
    <cfRule type="cellIs" dxfId="8804" priority="167" operator="equal">
      <formula>"no fueling"</formula>
    </cfRule>
  </conditionalFormatting>
  <conditionalFormatting sqref="S30:S42">
    <cfRule type="cellIs" dxfId="8803" priority="141" operator="equal">
      <formula>"no fueling"</formula>
    </cfRule>
  </conditionalFormatting>
  <conditionalFormatting sqref="AS35:AS42">
    <cfRule type="cellIs" dxfId="8802" priority="159" operator="equal">
      <formula>"no fueling"</formula>
    </cfRule>
  </conditionalFormatting>
  <conditionalFormatting sqref="E8:L20">
    <cfRule type="cellIs" dxfId="8801" priority="139" operator="equal">
      <formula>"no fueling"</formula>
    </cfRule>
  </conditionalFormatting>
  <conditionalFormatting sqref="CU43">
    <cfRule type="cellIs" dxfId="8800" priority="163" operator="equal">
      <formula>"no fueling"</formula>
    </cfRule>
  </conditionalFormatting>
  <conditionalFormatting sqref="CU51">
    <cfRule type="cellIs" dxfId="8799" priority="162" operator="equal">
      <formula>"no fueling"</formula>
    </cfRule>
  </conditionalFormatting>
  <conditionalFormatting sqref="AR40:AR42">
    <cfRule type="cellIs" dxfId="8798" priority="161" operator="equal">
      <formula>"no fueling"</formula>
    </cfRule>
  </conditionalFormatting>
  <conditionalFormatting sqref="T30:U42">
    <cfRule type="cellIs" dxfId="8797" priority="143" operator="equal">
      <formula>"no fueling"</formula>
    </cfRule>
  </conditionalFormatting>
  <conditionalFormatting sqref="AR62:AR64">
    <cfRule type="cellIs" dxfId="8796" priority="157" operator="equal">
      <formula>"no fueling"</formula>
    </cfRule>
  </conditionalFormatting>
  <conditionalFormatting sqref="V52:W64">
    <cfRule type="cellIs" dxfId="8795" priority="144" operator="equal">
      <formula>"no fueling"</formula>
    </cfRule>
  </conditionalFormatting>
  <conditionalFormatting sqref="BP62:BP64">
    <cfRule type="cellIs" dxfId="8794" priority="155" operator="equal">
      <formula>"no fueling"</formula>
    </cfRule>
  </conditionalFormatting>
  <conditionalFormatting sqref="BQ57:BQ64">
    <cfRule type="cellIs" dxfId="8793" priority="148" operator="equal">
      <formula>"no fueling"</formula>
    </cfRule>
  </conditionalFormatting>
  <conditionalFormatting sqref="CN62:CN64">
    <cfRule type="cellIs" dxfId="8792" priority="153" operator="equal">
      <formula>"no fueling"</formula>
    </cfRule>
  </conditionalFormatting>
  <conditionalFormatting sqref="CZ62:CZ64">
    <cfRule type="cellIs" dxfId="8791" priority="152" operator="equal">
      <formula>"no fueling"</formula>
    </cfRule>
  </conditionalFormatting>
  <conditionalFormatting sqref="V30:W42">
    <cfRule type="cellIs" dxfId="8790" priority="145" operator="equal">
      <formula>"no fueling"</formula>
    </cfRule>
  </conditionalFormatting>
  <conditionalFormatting sqref="CO57:CO64">
    <cfRule type="cellIs" dxfId="8789" priority="150" operator="equal">
      <formula>"no fueling"</formula>
    </cfRule>
  </conditionalFormatting>
  <conditionalFormatting sqref="DA57:DA64">
    <cfRule type="cellIs" dxfId="8788" priority="149" operator="equal">
      <formula>"no fueling"</formula>
    </cfRule>
  </conditionalFormatting>
  <conditionalFormatting sqref="G52:L64">
    <cfRule type="cellIs" dxfId="8787" priority="135" operator="equal">
      <formula>"no fueling"</formula>
    </cfRule>
  </conditionalFormatting>
  <conditionalFormatting sqref="AS57:AS64">
    <cfRule type="cellIs" dxfId="8786" priority="146" operator="equal">
      <formula>"no fueling"</formula>
    </cfRule>
  </conditionalFormatting>
  <conditionalFormatting sqref="T52:U64">
    <cfRule type="cellIs" dxfId="8785" priority="142" operator="equal">
      <formula>"no fueling"</formula>
    </cfRule>
  </conditionalFormatting>
  <conditionalFormatting sqref="S52:S64">
    <cfRule type="cellIs" dxfId="8784" priority="140" operator="equal">
      <formula>"no fueling"</formula>
    </cfRule>
  </conditionalFormatting>
  <conditionalFormatting sqref="I30 I32:I42 G30:H42 J30:L42">
    <cfRule type="cellIs" dxfId="8783" priority="138" operator="equal">
      <formula>"no fueling"</formula>
    </cfRule>
  </conditionalFormatting>
  <conditionalFormatting sqref="I31">
    <cfRule type="cellIs" dxfId="8782" priority="137" operator="equal">
      <formula>"no fueling"</formula>
    </cfRule>
  </conditionalFormatting>
  <conditionalFormatting sqref="E30:F42">
    <cfRule type="cellIs" dxfId="8781" priority="136" operator="equal">
      <formula>"no fueling"</formula>
    </cfRule>
  </conditionalFormatting>
  <conditionalFormatting sqref="E52:F64">
    <cfRule type="cellIs" dxfId="8780" priority="134" operator="equal">
      <formula>"no fueling"</formula>
    </cfRule>
  </conditionalFormatting>
  <conditionalFormatting sqref="AZ8:BE20">
    <cfRule type="cellIs" dxfId="8779" priority="133" operator="equal">
      <formula>"no fueling"</formula>
    </cfRule>
  </conditionalFormatting>
  <conditionalFormatting sqref="AX8:AY20">
    <cfRule type="cellIs" dxfId="8778" priority="132" operator="equal">
      <formula>"no fueling"</formula>
    </cfRule>
  </conditionalFormatting>
  <conditionalFormatting sqref="AX30:BA42">
    <cfRule type="cellIs" dxfId="8777" priority="131" operator="equal">
      <formula>"no fueling"</formula>
    </cfRule>
  </conditionalFormatting>
  <conditionalFormatting sqref="BB30 BB32:BB42 BC30:BE34 BC40:BC42 BC35:BD39">
    <cfRule type="cellIs" dxfId="8776" priority="130" operator="equal">
      <formula>"no fueling"</formula>
    </cfRule>
  </conditionalFormatting>
  <conditionalFormatting sqref="BB31">
    <cfRule type="cellIs" dxfId="8775" priority="129" operator="equal">
      <formula>"no fueling"</formula>
    </cfRule>
  </conditionalFormatting>
  <conditionalFormatting sqref="BD40:BD42">
    <cfRule type="cellIs" dxfId="8774" priority="128" operator="equal">
      <formula>"no fueling"</formula>
    </cfRule>
  </conditionalFormatting>
  <conditionalFormatting sqref="BE35:BE42">
    <cfRule type="cellIs" dxfId="8773" priority="127" operator="equal">
      <formula>"no fueling"</formula>
    </cfRule>
  </conditionalFormatting>
  <conditionalFormatting sqref="AX52:BE56 AX57:BD64">
    <cfRule type="cellIs" dxfId="8772" priority="126" operator="equal">
      <formula>"no fueling"</formula>
    </cfRule>
  </conditionalFormatting>
  <conditionalFormatting sqref="BE57:BE64">
    <cfRule type="cellIs" dxfId="8771" priority="125" operator="equal">
      <formula>"no fueling"</formula>
    </cfRule>
  </conditionalFormatting>
  <conditionalFormatting sqref="BX8:CC20">
    <cfRule type="cellIs" dxfId="8770" priority="124" operator="equal">
      <formula>"no fueling"</formula>
    </cfRule>
  </conditionalFormatting>
  <conditionalFormatting sqref="BV8:BW20">
    <cfRule type="cellIs" dxfId="8769" priority="123" operator="equal">
      <formula>"no fueling"</formula>
    </cfRule>
  </conditionalFormatting>
  <conditionalFormatting sqref="BX30:CC42">
    <cfRule type="cellIs" dxfId="8768" priority="122" operator="equal">
      <formula>"no fueling"</formula>
    </cfRule>
  </conditionalFormatting>
  <conditionalFormatting sqref="BV30:BW42">
    <cfRule type="cellIs" dxfId="8767" priority="121" operator="equal">
      <formula>"no fueling"</formula>
    </cfRule>
  </conditionalFormatting>
  <conditionalFormatting sqref="BV52:CC64">
    <cfRule type="cellIs" dxfId="8766" priority="120" operator="equal">
      <formula>"no fueling"</formula>
    </cfRule>
  </conditionalFormatting>
  <conditionalFormatting sqref="AL16:AR20">
    <cfRule type="cellIs" dxfId="8765" priority="119" operator="equal">
      <formula>"no fueling"</formula>
    </cfRule>
  </conditionalFormatting>
  <conditionalFormatting sqref="BJ16:BP20">
    <cfRule type="cellIs" dxfId="8764" priority="118" operator="equal">
      <formula>"no fueling"</formula>
    </cfRule>
  </conditionalFormatting>
  <conditionalFormatting sqref="AL42:AO42">
    <cfRule type="cellIs" dxfId="8763" priority="117" operator="equal">
      <formula>"no fueling"</formula>
    </cfRule>
  </conditionalFormatting>
  <conditionalFormatting sqref="AP42:AQ42">
    <cfRule type="cellIs" dxfId="8762" priority="116" operator="equal">
      <formula>"no fueling"</formula>
    </cfRule>
  </conditionalFormatting>
  <conditionalFormatting sqref="BJ42:BO42">
    <cfRule type="cellIs" dxfId="8761" priority="115" operator="equal">
      <formula>"no fueling"</formula>
    </cfRule>
  </conditionalFormatting>
  <conditionalFormatting sqref="AL52:AS52">
    <cfRule type="cellIs" dxfId="8760" priority="114" operator="equal">
      <formula>"no fueling"</formula>
    </cfRule>
  </conditionalFormatting>
  <conditionalFormatting sqref="BJ52:BQ52">
    <cfRule type="cellIs" dxfId="8759" priority="113" operator="equal">
      <formula>"no fueling"</formula>
    </cfRule>
  </conditionalFormatting>
  <conditionalFormatting sqref="AA4">
    <cfRule type="cellIs" dxfId="8758" priority="112" operator="equal">
      <formula>"no fueling"</formula>
    </cfRule>
  </conditionalFormatting>
  <conditionalFormatting sqref="Q52:Q64">
    <cfRule type="cellIs" dxfId="8757" priority="111" operator="equal">
      <formula>"no fueling"</formula>
    </cfRule>
  </conditionalFormatting>
  <conditionalFormatting sqref="D4 E5 H6:M6">
    <cfRule type="cellIs" dxfId="8756" priority="110" operator="equal">
      <formula>"no fueling"</formula>
    </cfRule>
  </conditionalFormatting>
  <conditionalFormatting sqref="E6:F6">
    <cfRule type="cellIs" dxfId="8755" priority="109" operator="equal">
      <formula>"no fueling"</formula>
    </cfRule>
  </conditionalFormatting>
  <conditionalFormatting sqref="G6">
    <cfRule type="cellIs" dxfId="8754" priority="108" operator="equal">
      <formula>"no fueling"</formula>
    </cfRule>
  </conditionalFormatting>
  <conditionalFormatting sqref="D4 E5 H6:M6">
    <cfRule type="cellIs" dxfId="8753" priority="107" operator="equal">
      <formula>"no fueling"</formula>
    </cfRule>
  </conditionalFormatting>
  <conditionalFormatting sqref="E6:F6">
    <cfRule type="cellIs" dxfId="8752" priority="106" operator="equal">
      <formula>"no fueling"</formula>
    </cfRule>
  </conditionalFormatting>
  <conditionalFormatting sqref="G6">
    <cfRule type="cellIs" dxfId="8751" priority="105" operator="equal">
      <formula>"no fueling"</formula>
    </cfRule>
  </conditionalFormatting>
  <conditionalFormatting sqref="D26 E27 H28:M28">
    <cfRule type="cellIs" dxfId="8750" priority="104" operator="equal">
      <formula>"no fueling"</formula>
    </cfRule>
  </conditionalFormatting>
  <conditionalFormatting sqref="E28:F28">
    <cfRule type="cellIs" dxfId="8749" priority="103" operator="equal">
      <formula>"no fueling"</formula>
    </cfRule>
  </conditionalFormatting>
  <conditionalFormatting sqref="G28">
    <cfRule type="cellIs" dxfId="8748" priority="102" operator="equal">
      <formula>"no fueling"</formula>
    </cfRule>
  </conditionalFormatting>
  <conditionalFormatting sqref="D26 E27 H28:M28">
    <cfRule type="cellIs" dxfId="8747" priority="101" operator="equal">
      <formula>"no fueling"</formula>
    </cfRule>
  </conditionalFormatting>
  <conditionalFormatting sqref="E28:F28">
    <cfRule type="cellIs" dxfId="8746" priority="100" operator="equal">
      <formula>"no fueling"</formula>
    </cfRule>
  </conditionalFormatting>
  <conditionalFormatting sqref="G28">
    <cfRule type="cellIs" dxfId="8745" priority="99" operator="equal">
      <formula>"no fueling"</formula>
    </cfRule>
  </conditionalFormatting>
  <conditionalFormatting sqref="D48 E49 H50:M50">
    <cfRule type="cellIs" dxfId="8744" priority="98" operator="equal">
      <formula>"no fueling"</formula>
    </cfRule>
  </conditionalFormatting>
  <conditionalFormatting sqref="E50:F50">
    <cfRule type="cellIs" dxfId="8743" priority="97" operator="equal">
      <formula>"no fueling"</formula>
    </cfRule>
  </conditionalFormatting>
  <conditionalFormatting sqref="G50">
    <cfRule type="cellIs" dxfId="8742" priority="96" operator="equal">
      <formula>"no fueling"</formula>
    </cfRule>
  </conditionalFormatting>
  <conditionalFormatting sqref="D48 E49 H50:M50">
    <cfRule type="cellIs" dxfId="8741" priority="95" operator="equal">
      <formula>"no fueling"</formula>
    </cfRule>
  </conditionalFormatting>
  <conditionalFormatting sqref="E50:F50">
    <cfRule type="cellIs" dxfId="8740" priority="94" operator="equal">
      <formula>"no fueling"</formula>
    </cfRule>
  </conditionalFormatting>
  <conditionalFormatting sqref="G50">
    <cfRule type="cellIs" dxfId="8739" priority="93" operator="equal">
      <formula>"no fueling"</formula>
    </cfRule>
  </conditionalFormatting>
  <conditionalFormatting sqref="B29:B43">
    <cfRule type="cellIs" dxfId="8738" priority="92" operator="equal">
      <formula>"no fueling"</formula>
    </cfRule>
  </conditionalFormatting>
  <conditionalFormatting sqref="O29:O43">
    <cfRule type="cellIs" dxfId="8737" priority="91" operator="equal">
      <formula>"no fueling"</formula>
    </cfRule>
  </conditionalFormatting>
  <conditionalFormatting sqref="B51:B65">
    <cfRule type="cellIs" dxfId="8736" priority="90" operator="equal">
      <formula>"no fueling"</formula>
    </cfRule>
  </conditionalFormatting>
  <conditionalFormatting sqref="O51:O65">
    <cfRule type="cellIs" dxfId="8735" priority="89" operator="equal">
      <formula>"no fueling"</formula>
    </cfRule>
  </conditionalFormatting>
  <conditionalFormatting sqref="O7:O21">
    <cfRule type="cellIs" dxfId="8734" priority="88" operator="equal">
      <formula>"no fueling"</formula>
    </cfRule>
  </conditionalFormatting>
  <conditionalFormatting sqref="B7:B21">
    <cfRule type="cellIs" dxfId="8733" priority="87" operator="equal">
      <formula>"no fueling"</formula>
    </cfRule>
  </conditionalFormatting>
  <conditionalFormatting sqref="CR7:CR21">
    <cfRule type="cellIs" dxfId="8732" priority="86" operator="equal">
      <formula>"no fueling"</formula>
    </cfRule>
  </conditionalFormatting>
  <conditionalFormatting sqref="CF7:CF21">
    <cfRule type="cellIs" dxfId="8731" priority="85" operator="equal">
      <formula>"no fueling"</formula>
    </cfRule>
  </conditionalFormatting>
  <conditionalFormatting sqref="AD7:AD21">
    <cfRule type="cellIs" dxfId="8730" priority="84" operator="equal">
      <formula>"no fueling"</formula>
    </cfRule>
  </conditionalFormatting>
  <conditionalFormatting sqref="AD29:AD43">
    <cfRule type="cellIs" dxfId="8729" priority="83" operator="equal">
      <formula>"no fueling"</formula>
    </cfRule>
  </conditionalFormatting>
  <conditionalFormatting sqref="CF29:CF43">
    <cfRule type="cellIs" dxfId="8728" priority="82" operator="equal">
      <formula>"no fueling"</formula>
    </cfRule>
  </conditionalFormatting>
  <conditionalFormatting sqref="CR29:CR43">
    <cfRule type="cellIs" dxfId="8727" priority="81" operator="equal">
      <formula>"no fueling"</formula>
    </cfRule>
  </conditionalFormatting>
  <conditionalFormatting sqref="CR51:CR65">
    <cfRule type="cellIs" dxfId="8726" priority="80" operator="equal">
      <formula>"no fueling"</formula>
    </cfRule>
  </conditionalFormatting>
  <conditionalFormatting sqref="CF51:CF65">
    <cfRule type="cellIs" dxfId="8725" priority="79" operator="equal">
      <formula>"no fueling"</formula>
    </cfRule>
  </conditionalFormatting>
  <conditionalFormatting sqref="AD51:AD65">
    <cfRule type="cellIs" dxfId="8724" priority="78" operator="equal">
      <formula>"no fueling"</formula>
    </cfRule>
  </conditionalFormatting>
  <conditionalFormatting sqref="CT4:CU4">
    <cfRule type="cellIs" dxfId="8723" priority="77" operator="equal">
      <formula>"no fueling"</formula>
    </cfRule>
  </conditionalFormatting>
  <conditionalFormatting sqref="CT26:CU26">
    <cfRule type="cellIs" dxfId="8722" priority="76" operator="equal">
      <formula>"no fueling"</formula>
    </cfRule>
  </conditionalFormatting>
  <conditionalFormatting sqref="CT48:CU48">
    <cfRule type="cellIs" dxfId="8721" priority="75" operator="equal">
      <formula>"no fueling"</formula>
    </cfRule>
  </conditionalFormatting>
  <conditionalFormatting sqref="CH5:CP5">
    <cfRule type="cellIs" dxfId="8720" priority="74" operator="equal">
      <formula>"no fueling"</formula>
    </cfRule>
  </conditionalFormatting>
  <conditionalFormatting sqref="CT5:DB5">
    <cfRule type="cellIs" dxfId="8719" priority="73" operator="equal">
      <formula>"no fueling"</formula>
    </cfRule>
  </conditionalFormatting>
  <conditionalFormatting sqref="CH27:CP27">
    <cfRule type="cellIs" dxfId="8718" priority="72" operator="equal">
      <formula>"no fueling"</formula>
    </cfRule>
  </conditionalFormatting>
  <conditionalFormatting sqref="CT27:DB27">
    <cfRule type="cellIs" dxfId="8717" priority="71" operator="equal">
      <formula>"no fueling"</formula>
    </cfRule>
  </conditionalFormatting>
  <conditionalFormatting sqref="CH49:CP49">
    <cfRule type="cellIs" dxfId="8716" priority="70" operator="equal">
      <formula>"no fueling"</formula>
    </cfRule>
  </conditionalFormatting>
  <conditionalFormatting sqref="CT49:DB49">
    <cfRule type="cellIs" dxfId="8715" priority="69" operator="equal">
      <formula>"no fueling"</formula>
    </cfRule>
  </conditionalFormatting>
  <conditionalFormatting sqref="V26:W26">
    <cfRule type="cellIs" dxfId="8714" priority="68" operator="equal">
      <formula>"no fueling"</formula>
    </cfRule>
  </conditionalFormatting>
  <conditionalFormatting sqref="V48:W48">
    <cfRule type="cellIs" dxfId="8713" priority="67" operator="equal">
      <formula>"no fueling"</formula>
    </cfRule>
  </conditionalFormatting>
  <conditionalFormatting sqref="BV5:BW5">
    <cfRule type="cellIs" dxfId="8712" priority="66" operator="equal">
      <formula>"no fueling"</formula>
    </cfRule>
  </conditionalFormatting>
  <conditionalFormatting sqref="BV5:CD5">
    <cfRule type="cellIs" dxfId="8711" priority="65" operator="equal">
      <formula>"no fueling"</formula>
    </cfRule>
  </conditionalFormatting>
  <conditionalFormatting sqref="BJ5:BK5">
    <cfRule type="cellIs" dxfId="8710" priority="64" operator="equal">
      <formula>"no fueling"</formula>
    </cfRule>
  </conditionalFormatting>
  <conditionalFormatting sqref="BJ5:BR5">
    <cfRule type="cellIs" dxfId="8709" priority="63" operator="equal">
      <formula>"no fueling"</formula>
    </cfRule>
  </conditionalFormatting>
  <conditionalFormatting sqref="AX5:AY5">
    <cfRule type="cellIs" dxfId="8708" priority="62" operator="equal">
      <formula>"no fueling"</formula>
    </cfRule>
  </conditionalFormatting>
  <conditionalFormatting sqref="AX5:BF5">
    <cfRule type="cellIs" dxfId="8707" priority="61" operator="equal">
      <formula>"no fueling"</formula>
    </cfRule>
  </conditionalFormatting>
  <conditionalFormatting sqref="AL5:AM5">
    <cfRule type="cellIs" dxfId="8706" priority="60" operator="equal">
      <formula>"no fueling"</formula>
    </cfRule>
  </conditionalFormatting>
  <conditionalFormatting sqref="AL5:AT5">
    <cfRule type="cellIs" dxfId="8705" priority="59" operator="equal">
      <formula>"no fueling"</formula>
    </cfRule>
  </conditionalFormatting>
  <conditionalFormatting sqref="AL27:AM27">
    <cfRule type="cellIs" dxfId="8704" priority="58" operator="equal">
      <formula>"no fueling"</formula>
    </cfRule>
  </conditionalFormatting>
  <conditionalFormatting sqref="AL27:AT27">
    <cfRule type="cellIs" dxfId="8703" priority="57" operator="equal">
      <formula>"no fueling"</formula>
    </cfRule>
  </conditionalFormatting>
  <conditionalFormatting sqref="AX27:AY27">
    <cfRule type="cellIs" dxfId="8702" priority="56" operator="equal">
      <formula>"no fueling"</formula>
    </cfRule>
  </conditionalFormatting>
  <conditionalFormatting sqref="AX27:BF27">
    <cfRule type="cellIs" dxfId="8701" priority="55" operator="equal">
      <formula>"no fueling"</formula>
    </cfRule>
  </conditionalFormatting>
  <conditionalFormatting sqref="BJ27:BK27">
    <cfRule type="cellIs" dxfId="8700" priority="54" operator="equal">
      <formula>"no fueling"</formula>
    </cfRule>
  </conditionalFormatting>
  <conditionalFormatting sqref="BJ27:BR27">
    <cfRule type="cellIs" dxfId="8699" priority="53" operator="equal">
      <formula>"no fueling"</formula>
    </cfRule>
  </conditionalFormatting>
  <conditionalFormatting sqref="BV27:BW27">
    <cfRule type="cellIs" dxfId="8698" priority="52" operator="equal">
      <formula>"no fueling"</formula>
    </cfRule>
  </conditionalFormatting>
  <conditionalFormatting sqref="BV27:CD27">
    <cfRule type="cellIs" dxfId="8697" priority="51" operator="equal">
      <formula>"no fueling"</formula>
    </cfRule>
  </conditionalFormatting>
  <conditionalFormatting sqref="BV49:BW49">
    <cfRule type="cellIs" dxfId="8696" priority="50" operator="equal">
      <formula>"no fueling"</formula>
    </cfRule>
  </conditionalFormatting>
  <conditionalFormatting sqref="BV49:CD49">
    <cfRule type="cellIs" dxfId="8695" priority="49" operator="equal">
      <formula>"no fueling"</formula>
    </cfRule>
  </conditionalFormatting>
  <conditionalFormatting sqref="BJ49:BK49">
    <cfRule type="cellIs" dxfId="8694" priority="48" operator="equal">
      <formula>"no fueling"</formula>
    </cfRule>
  </conditionalFormatting>
  <conditionalFormatting sqref="BJ49:BR49">
    <cfRule type="cellIs" dxfId="8693" priority="47" operator="equal">
      <formula>"no fueling"</formula>
    </cfRule>
  </conditionalFormatting>
  <conditionalFormatting sqref="AX49:AY49">
    <cfRule type="cellIs" dxfId="8692" priority="46" operator="equal">
      <formula>"no fueling"</formula>
    </cfRule>
  </conditionalFormatting>
  <conditionalFormatting sqref="AX49:BF49">
    <cfRule type="cellIs" dxfId="8691" priority="45" operator="equal">
      <formula>"no fueling"</formula>
    </cfRule>
  </conditionalFormatting>
  <conditionalFormatting sqref="AL49:AM49">
    <cfRule type="cellIs" dxfId="8690" priority="44" operator="equal">
      <formula>"no fueling"</formula>
    </cfRule>
  </conditionalFormatting>
  <conditionalFormatting sqref="AL49:AT49">
    <cfRule type="cellIs" dxfId="8689" priority="43" operator="equal">
      <formula>"no fueling"</formula>
    </cfRule>
  </conditionalFormatting>
  <conditionalFormatting sqref="BJ48:BK48">
    <cfRule type="cellIs" dxfId="8688" priority="42" operator="equal">
      <formula>"no fueling"</formula>
    </cfRule>
  </conditionalFormatting>
  <conditionalFormatting sqref="BJ48:BK48">
    <cfRule type="cellIs" dxfId="8687" priority="41" operator="equal">
      <formula>"no fueling"</formula>
    </cfRule>
  </conditionalFormatting>
  <conditionalFormatting sqref="BJ26:BK26">
    <cfRule type="cellIs" dxfId="8686" priority="40" operator="equal">
      <formula>"no fueling"</formula>
    </cfRule>
  </conditionalFormatting>
  <conditionalFormatting sqref="BJ26:BK26">
    <cfRule type="cellIs" dxfId="8685" priority="39" operator="equal">
      <formula>"no fueling"</formula>
    </cfRule>
  </conditionalFormatting>
  <conditionalFormatting sqref="BJ4:BK4">
    <cfRule type="cellIs" dxfId="8684" priority="38" operator="equal">
      <formula>"no fueling"</formula>
    </cfRule>
  </conditionalFormatting>
  <conditionalFormatting sqref="BJ4:BK4">
    <cfRule type="cellIs" dxfId="8683" priority="37" operator="equal">
      <formula>"no fueling"</formula>
    </cfRule>
  </conditionalFormatting>
  <conditionalFormatting sqref="BV4:BW4">
    <cfRule type="cellIs" dxfId="8682" priority="36" operator="equal">
      <formula>"no fueling"</formula>
    </cfRule>
  </conditionalFormatting>
  <conditionalFormatting sqref="BV4:BW4">
    <cfRule type="cellIs" dxfId="8681" priority="35" operator="equal">
      <formula>"no fueling"</formula>
    </cfRule>
  </conditionalFormatting>
  <conditionalFormatting sqref="BV26:BW26">
    <cfRule type="cellIs" dxfId="8680" priority="34" operator="equal">
      <formula>"no fueling"</formula>
    </cfRule>
  </conditionalFormatting>
  <conditionalFormatting sqref="BV26:BW26">
    <cfRule type="cellIs" dxfId="8679" priority="33" operator="equal">
      <formula>"no fueling"</formula>
    </cfRule>
  </conditionalFormatting>
  <conditionalFormatting sqref="BV48:BW48">
    <cfRule type="cellIs" dxfId="8678" priority="32" operator="equal">
      <formula>"no fueling"</formula>
    </cfRule>
  </conditionalFormatting>
  <conditionalFormatting sqref="BV48:BW48">
    <cfRule type="cellIs" dxfId="8677" priority="31" operator="equal">
      <formula>"no fueling"</formula>
    </cfRule>
  </conditionalFormatting>
  <conditionalFormatting sqref="BT51:BT65">
    <cfRule type="cellIs" dxfId="8676" priority="30" operator="equal">
      <formula>"no fueling"</formula>
    </cfRule>
  </conditionalFormatting>
  <conditionalFormatting sqref="BT51:BT65">
    <cfRule type="cellIs" dxfId="8675" priority="29" operator="equal">
      <formula>"no fueling"</formula>
    </cfRule>
  </conditionalFormatting>
  <conditionalFormatting sqref="BH51:BH65">
    <cfRule type="cellIs" dxfId="8674" priority="28" operator="equal">
      <formula>"no fueling"</formula>
    </cfRule>
  </conditionalFormatting>
  <conditionalFormatting sqref="BH51:BH65">
    <cfRule type="cellIs" dxfId="8673" priority="27" operator="equal">
      <formula>"no fueling"</formula>
    </cfRule>
  </conditionalFormatting>
  <conditionalFormatting sqref="AV51:AV65">
    <cfRule type="cellIs" dxfId="8672" priority="26" operator="equal">
      <formula>"no fueling"</formula>
    </cfRule>
  </conditionalFormatting>
  <conditionalFormatting sqref="AV51:AV65">
    <cfRule type="cellIs" dxfId="8671" priority="25" operator="equal">
      <formula>"no fueling"</formula>
    </cfRule>
  </conditionalFormatting>
  <conditionalFormatting sqref="AJ51:AJ65">
    <cfRule type="cellIs" dxfId="8670" priority="24" operator="equal">
      <formula>"no fueling"</formula>
    </cfRule>
  </conditionalFormatting>
  <conditionalFormatting sqref="AJ51:AJ65">
    <cfRule type="cellIs" dxfId="8669" priority="23" operator="equal">
      <formula>"no fueling"</formula>
    </cfRule>
  </conditionalFormatting>
  <conditionalFormatting sqref="AJ29:AJ43">
    <cfRule type="cellIs" dxfId="8668" priority="22" operator="equal">
      <formula>"no fueling"</formula>
    </cfRule>
  </conditionalFormatting>
  <conditionalFormatting sqref="AJ29:AJ43">
    <cfRule type="cellIs" dxfId="8667" priority="21" operator="equal">
      <formula>"no fueling"</formula>
    </cfRule>
  </conditionalFormatting>
  <conditionalFormatting sqref="AV29:AV43">
    <cfRule type="cellIs" dxfId="8666" priority="20" operator="equal">
      <formula>"no fueling"</formula>
    </cfRule>
  </conditionalFormatting>
  <conditionalFormatting sqref="AV29:AV43">
    <cfRule type="cellIs" dxfId="8665" priority="19" operator="equal">
      <formula>"no fueling"</formula>
    </cfRule>
  </conditionalFormatting>
  <conditionalFormatting sqref="AV7:AV21">
    <cfRule type="cellIs" dxfId="8664" priority="18" operator="equal">
      <formula>"no fueling"</formula>
    </cfRule>
  </conditionalFormatting>
  <conditionalFormatting sqref="AV7:AV21">
    <cfRule type="cellIs" dxfId="8663" priority="17" operator="equal">
      <formula>"no fueling"</formula>
    </cfRule>
  </conditionalFormatting>
  <conditionalFormatting sqref="AJ7:AJ21">
    <cfRule type="cellIs" dxfId="8662" priority="16" operator="equal">
      <formula>"no fueling"</formula>
    </cfRule>
  </conditionalFormatting>
  <conditionalFormatting sqref="AJ7:AJ21">
    <cfRule type="cellIs" dxfId="8661" priority="15" operator="equal">
      <formula>"no fueling"</formula>
    </cfRule>
  </conditionalFormatting>
  <conditionalFormatting sqref="BH7:BH21">
    <cfRule type="cellIs" dxfId="8660" priority="14" operator="equal">
      <formula>"no fueling"</formula>
    </cfRule>
  </conditionalFormatting>
  <conditionalFormatting sqref="BH7:BH21">
    <cfRule type="cellIs" dxfId="8659" priority="13" operator="equal">
      <formula>"no fueling"</formula>
    </cfRule>
  </conditionalFormatting>
  <conditionalFormatting sqref="BH29:BH43">
    <cfRule type="cellIs" dxfId="8658" priority="12" operator="equal">
      <formula>"no fueling"</formula>
    </cfRule>
  </conditionalFormatting>
  <conditionalFormatting sqref="BH29:BH43">
    <cfRule type="cellIs" dxfId="8657" priority="11" operator="equal">
      <formula>"no fueling"</formula>
    </cfRule>
  </conditionalFormatting>
  <conditionalFormatting sqref="BT7:BT21">
    <cfRule type="cellIs" dxfId="8656" priority="10" operator="equal">
      <formula>"no fueling"</formula>
    </cfRule>
  </conditionalFormatting>
  <conditionalFormatting sqref="BT7:BT21">
    <cfRule type="cellIs" dxfId="8655" priority="9" operator="equal">
      <formula>"no fueling"</formula>
    </cfRule>
  </conditionalFormatting>
  <conditionalFormatting sqref="CF7:CF21">
    <cfRule type="cellIs" dxfId="8654" priority="8" operator="equal">
      <formula>"no fueling"</formula>
    </cfRule>
  </conditionalFormatting>
  <conditionalFormatting sqref="BT29:BT43">
    <cfRule type="cellIs" dxfId="8653" priority="7" operator="equal">
      <formula>"no fueling"</formula>
    </cfRule>
  </conditionalFormatting>
  <conditionalFormatting sqref="BT29:BT43">
    <cfRule type="cellIs" dxfId="8652" priority="6" operator="equal">
      <formula>"no fueling"</formula>
    </cfRule>
  </conditionalFormatting>
  <conditionalFormatting sqref="CF29:CF43">
    <cfRule type="cellIs" dxfId="8651" priority="5" operator="equal">
      <formula>"no fueling"</formula>
    </cfRule>
  </conditionalFormatting>
  <conditionalFormatting sqref="CT26:CU26">
    <cfRule type="cellIs" dxfId="8650" priority="4" operator="equal">
      <formula>"no fueling"</formula>
    </cfRule>
  </conditionalFormatting>
  <conditionalFormatting sqref="CT4:CU4">
    <cfRule type="cellIs" dxfId="8649" priority="3" operator="equal">
      <formula>"no fueling"</formula>
    </cfRule>
  </conditionalFormatting>
  <conditionalFormatting sqref="CH26:CI26">
    <cfRule type="cellIs" dxfId="8648" priority="2" operator="equal">
      <formula>"no fueling"</formula>
    </cfRule>
  </conditionalFormatting>
  <conditionalFormatting sqref="CH48:CI48">
    <cfRule type="cellIs" dxfId="8647" priority="1" operator="equal">
      <formula>"no fueling"</formula>
    </cfRule>
  </conditionalFormatting>
  <pageMargins left="0.7" right="0.7" top="0.75" bottom="0.75" header="0.3" footer="0.3"/>
  <pageSetup paperSize="9" scale="16"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pageSetUpPr fitToPage="1"/>
  </sheetPr>
  <dimension ref="B2:FM65"/>
  <sheetViews>
    <sheetView showGridLines="0" topLeftCell="A39" zoomScale="90" zoomScaleNormal="90" workbookViewId="0">
      <selection activeCell="E54" sqref="E54"/>
    </sheetView>
  </sheetViews>
  <sheetFormatPr defaultColWidth="9.140625" defaultRowHeight="12.75" outlineLevelCol="1"/>
  <cols>
    <col min="1" max="1" width="1.85546875" style="447" customWidth="1"/>
    <col min="2" max="2" width="8" style="447" customWidth="1"/>
    <col min="3" max="3" width="6.42578125" style="447" customWidth="1"/>
    <col min="4" max="4" width="12.28515625" style="447" customWidth="1"/>
    <col min="5" max="6" width="8.28515625" style="447" customWidth="1"/>
    <col min="7" max="12" width="8.28515625" style="447" bestFit="1" customWidth="1"/>
    <col min="13" max="13" width="7.85546875" style="447" customWidth="1"/>
    <col min="14" max="14" width="2.28515625" style="450" customWidth="1"/>
    <col min="15" max="15" width="6.7109375" style="447" customWidth="1"/>
    <col min="16" max="16" width="8" style="447" customWidth="1"/>
    <col min="17" max="17" width="7.85546875" style="447" customWidth="1"/>
    <col min="18" max="18" width="8.42578125" style="447" bestFit="1" customWidth="1"/>
    <col min="19" max="19" width="7.85546875" style="447" customWidth="1"/>
    <col min="20" max="21" width="8.42578125" style="447" bestFit="1" customWidth="1"/>
    <col min="22" max="22" width="11" style="447" customWidth="1"/>
    <col min="23" max="23" width="10.85546875" style="447" customWidth="1"/>
    <col min="24" max="25" width="7.85546875" style="447" customWidth="1"/>
    <col min="26" max="26" width="2.28515625" style="450" customWidth="1"/>
    <col min="27" max="28" width="13.5703125" style="450" bestFit="1" customWidth="1"/>
    <col min="29" max="29" width="2.28515625" style="450" customWidth="1"/>
    <col min="30" max="30" width="6.85546875" style="447" customWidth="1"/>
    <col min="31" max="31" width="7.5703125" style="447" customWidth="1"/>
    <col min="32" max="33" width="7.85546875" style="447" customWidth="1"/>
    <col min="34" max="34" width="12.5703125" style="447" customWidth="1"/>
    <col min="35" max="35" width="1.85546875" style="447" customWidth="1"/>
    <col min="36" max="36" width="6.5703125" style="447" customWidth="1" outlineLevel="1"/>
    <col min="37" max="37" width="7.7109375" style="447" customWidth="1" outlineLevel="1"/>
    <col min="38" max="38" width="12.28515625" style="447" customWidth="1" outlineLevel="1"/>
    <col min="39" max="47" width="8.28515625" style="447" customWidth="1" outlineLevel="1"/>
    <col min="48" max="48" width="2.28515625" style="450" customWidth="1" outlineLevel="1"/>
    <col min="49" max="49" width="7.28515625" style="447" customWidth="1" outlineLevel="1"/>
    <col min="50" max="50" width="6.7109375" style="447" customWidth="1" outlineLevel="1"/>
    <col min="51" max="51" width="12.28515625" style="447" customWidth="1" outlineLevel="1"/>
    <col min="52" max="59" width="8.28515625" style="447" customWidth="1" outlineLevel="1"/>
    <col min="60" max="60" width="8.42578125" style="447" customWidth="1" outlineLevel="1"/>
    <col min="61" max="61" width="2.42578125" style="447" customWidth="1" outlineLevel="1"/>
    <col min="62" max="62" width="8" style="447" customWidth="1" outlineLevel="1"/>
    <col min="63" max="63" width="6.7109375" style="447" customWidth="1" outlineLevel="1"/>
    <col min="64" max="64" width="11.42578125" style="447" customWidth="1" outlineLevel="1"/>
    <col min="65" max="67" width="7.85546875" style="447" customWidth="1" outlineLevel="1"/>
    <col min="68" max="73" width="8.42578125" style="447" customWidth="1" outlineLevel="1"/>
    <col min="74" max="74" width="2.28515625" style="450" customWidth="1"/>
    <col min="75" max="75" width="6" style="447" customWidth="1" outlineLevel="1"/>
    <col min="76" max="76" width="6.7109375" style="447" customWidth="1" outlineLevel="1"/>
    <col min="77" max="85" width="7.85546875" style="447" customWidth="1" outlineLevel="1"/>
    <col min="86" max="86" width="2.28515625" style="450" customWidth="1" outlineLevel="1"/>
    <col min="87" max="87" width="6" style="447" customWidth="1" outlineLevel="1"/>
    <col min="88" max="88" width="6.7109375" style="447" customWidth="1" outlineLevel="1"/>
    <col min="89" max="97" width="7.85546875" style="447" customWidth="1" outlineLevel="1"/>
    <col min="98" max="98" width="13.85546875" style="447" customWidth="1" outlineLevel="1"/>
    <col min="99" max="99" width="6" style="447" customWidth="1" outlineLevel="1"/>
    <col min="100" max="100" width="6.7109375" style="447" customWidth="1" outlineLevel="1"/>
    <col min="101" max="109" width="7.85546875" style="447" customWidth="1" outlineLevel="1"/>
    <col min="110" max="110" width="14.28515625" style="450" customWidth="1" outlineLevel="1"/>
    <col min="111" max="111" width="6" style="447" customWidth="1" outlineLevel="1"/>
    <col min="112" max="112" width="6.7109375" style="447" customWidth="1" outlineLevel="1"/>
    <col min="113" max="121" width="7.85546875" style="447" customWidth="1" outlineLevel="1"/>
    <col min="122" max="122" width="2.28515625" style="450" customWidth="1" outlineLevel="1"/>
    <col min="123" max="123" width="6" style="447" customWidth="1" outlineLevel="1"/>
    <col min="124" max="124" width="6.7109375" style="447" customWidth="1" outlineLevel="1"/>
    <col min="125" max="133" width="7.85546875" style="447" customWidth="1" outlineLevel="1"/>
    <col min="134" max="134" width="13.42578125" style="447" customWidth="1" outlineLevel="1"/>
    <col min="135" max="135" width="6" style="447" customWidth="1" outlineLevel="1"/>
    <col min="136" max="136" width="6.7109375" style="447" customWidth="1" outlineLevel="1"/>
    <col min="137" max="145" width="7.85546875" style="447" customWidth="1" outlineLevel="1"/>
    <col min="146" max="146" width="14.85546875" style="447" customWidth="1" outlineLevel="1"/>
    <col min="147" max="147" width="6.5703125" style="447" customWidth="1"/>
    <col min="148" max="148" width="7.5703125" style="447" customWidth="1"/>
    <col min="149" max="157" width="7.85546875" style="447" customWidth="1"/>
    <col min="158" max="158" width="1.85546875" style="447" customWidth="1"/>
    <col min="159" max="159" width="7.140625" style="447" customWidth="1"/>
    <col min="160" max="160" width="6.85546875" style="447" customWidth="1"/>
    <col min="161" max="169" width="7.85546875" style="447" customWidth="1"/>
    <col min="170" max="16384" width="9.140625" style="447"/>
  </cols>
  <sheetData>
    <row r="2" spans="2:169" s="445" customFormat="1" ht="18">
      <c r="B2" s="962" t="s">
        <v>815</v>
      </c>
      <c r="C2" s="962"/>
      <c r="D2" s="962"/>
      <c r="E2" s="962"/>
      <c r="F2" s="962"/>
      <c r="G2" s="962"/>
      <c r="H2" s="962"/>
      <c r="I2" s="962"/>
      <c r="J2" s="962"/>
      <c r="K2" s="962"/>
      <c r="L2" s="962"/>
      <c r="M2" s="962"/>
      <c r="N2" s="444"/>
      <c r="O2" s="445" t="s">
        <v>487</v>
      </c>
      <c r="P2" s="444"/>
      <c r="S2" s="963" t="s">
        <v>505</v>
      </c>
      <c r="T2" s="963"/>
      <c r="U2" s="963"/>
      <c r="V2" s="446"/>
      <c r="W2" s="964" t="s">
        <v>490</v>
      </c>
      <c r="X2" s="964"/>
      <c r="Y2" s="964"/>
      <c r="Z2" s="444"/>
      <c r="AA2" s="444"/>
      <c r="AB2" s="444"/>
      <c r="AC2" s="444"/>
      <c r="AD2" s="445" t="s">
        <v>488</v>
      </c>
      <c r="AE2" s="444"/>
      <c r="AH2" s="444"/>
      <c r="AJ2" s="962" t="s">
        <v>771</v>
      </c>
      <c r="AK2" s="962"/>
      <c r="AL2" s="962"/>
      <c r="AM2" s="962"/>
      <c r="AN2" s="962"/>
      <c r="AO2" s="962"/>
      <c r="AP2" s="962"/>
      <c r="AQ2" s="962"/>
      <c r="AR2" s="962"/>
      <c r="AS2" s="962"/>
      <c r="AT2" s="962"/>
      <c r="AU2" s="962"/>
      <c r="AV2" s="444"/>
      <c r="AW2" s="962" t="s">
        <v>770</v>
      </c>
      <c r="AX2" s="962"/>
      <c r="AY2" s="962"/>
      <c r="AZ2" s="962"/>
      <c r="BA2" s="962"/>
      <c r="BB2" s="962"/>
      <c r="BC2" s="962"/>
      <c r="BD2" s="962"/>
      <c r="BE2" s="962"/>
      <c r="BF2" s="962"/>
      <c r="BG2" s="962"/>
      <c r="BH2" s="962"/>
      <c r="BI2" s="527"/>
      <c r="BJ2" s="962" t="s">
        <v>772</v>
      </c>
      <c r="BK2" s="962"/>
      <c r="BL2" s="962"/>
      <c r="BM2" s="962"/>
      <c r="BN2" s="962"/>
      <c r="BO2" s="962"/>
      <c r="BP2" s="962"/>
      <c r="BQ2" s="962"/>
      <c r="BR2" s="962"/>
      <c r="BS2" s="962"/>
      <c r="BT2" s="962"/>
      <c r="BU2" s="962"/>
      <c r="BV2" s="444"/>
      <c r="BW2" s="445" t="s">
        <v>816</v>
      </c>
      <c r="BX2" s="444"/>
      <c r="CH2" s="444"/>
      <c r="CI2" s="445" t="s">
        <v>773</v>
      </c>
      <c r="CJ2" s="444"/>
      <c r="CU2" s="445" t="s">
        <v>774</v>
      </c>
      <c r="CV2" s="444"/>
      <c r="DF2" s="444"/>
      <c r="DG2" s="445" t="s">
        <v>816</v>
      </c>
      <c r="DH2" s="444"/>
      <c r="DR2" s="444"/>
      <c r="DS2" s="445" t="s">
        <v>773</v>
      </c>
      <c r="DT2" s="444"/>
      <c r="EE2" s="445" t="s">
        <v>774</v>
      </c>
      <c r="EF2" s="444"/>
      <c r="EQ2" s="445" t="s">
        <v>759</v>
      </c>
      <c r="ER2" s="444"/>
      <c r="FC2" s="445" t="str">
        <f>EQ2</f>
        <v>Step 2-2 / 2-3 Information</v>
      </c>
      <c r="FD2" s="444"/>
    </row>
    <row r="3" spans="2:169" ht="13.5" thickBot="1">
      <c r="C3" s="448"/>
      <c r="D3" s="449"/>
      <c r="E3" s="449"/>
      <c r="F3" s="449"/>
      <c r="P3" s="448"/>
      <c r="Q3" s="451"/>
      <c r="R3" s="451"/>
      <c r="S3" s="449"/>
      <c r="T3" s="449"/>
      <c r="U3" s="449"/>
      <c r="V3" s="449"/>
      <c r="W3" s="449"/>
      <c r="AE3" s="448"/>
      <c r="AF3" s="451"/>
      <c r="AG3" s="451"/>
      <c r="AH3" s="449"/>
      <c r="AK3" s="448"/>
      <c r="AL3" s="449"/>
      <c r="AM3" s="449"/>
      <c r="AX3" s="448"/>
      <c r="AY3" s="449"/>
      <c r="BK3" s="448"/>
      <c r="BL3" s="449"/>
      <c r="BX3" s="448"/>
      <c r="BY3" s="451"/>
      <c r="BZ3" s="451"/>
      <c r="CJ3" s="448"/>
      <c r="CK3" s="451"/>
      <c r="CL3" s="451"/>
      <c r="CV3" s="448"/>
      <c r="CW3" s="451"/>
      <c r="CX3" s="451"/>
      <c r="DH3" s="448"/>
      <c r="DI3" s="451"/>
      <c r="DJ3" s="451"/>
      <c r="DT3" s="448"/>
      <c r="DU3" s="451"/>
      <c r="DV3" s="451"/>
      <c r="EF3" s="448"/>
      <c r="EG3" s="451"/>
      <c r="EH3" s="451"/>
      <c r="ER3" s="448"/>
      <c r="ES3" s="451"/>
      <c r="ET3" s="451"/>
      <c r="FD3" s="448"/>
      <c r="FE3" s="451"/>
      <c r="FF3" s="451"/>
    </row>
    <row r="4" spans="2:169" ht="61.5" customHeight="1" thickBot="1">
      <c r="B4" s="934" t="s">
        <v>920</v>
      </c>
      <c r="C4" s="965"/>
      <c r="D4" s="970" t="s">
        <v>886</v>
      </c>
      <c r="E4" s="973" t="s">
        <v>926</v>
      </c>
      <c r="F4" s="973"/>
      <c r="G4" s="973"/>
      <c r="H4" s="973"/>
      <c r="I4" s="973"/>
      <c r="J4" s="973"/>
      <c r="K4" s="973"/>
      <c r="L4" s="973"/>
      <c r="M4" s="974"/>
      <c r="N4" s="311"/>
      <c r="O4" s="934" t="str">
        <f>$B4</f>
        <v>H35-T40
2.4-4.2kg comm</v>
      </c>
      <c r="P4" s="965"/>
      <c r="Q4" s="957" t="s">
        <v>907</v>
      </c>
      <c r="R4" s="958"/>
      <c r="S4" s="957" t="s">
        <v>894</v>
      </c>
      <c r="T4" s="975"/>
      <c r="U4" s="958"/>
      <c r="V4" s="976" t="s">
        <v>927</v>
      </c>
      <c r="W4" s="977"/>
      <c r="X4" s="957" t="s">
        <v>908</v>
      </c>
      <c r="Y4" s="958"/>
      <c r="Z4" s="311"/>
      <c r="AA4" s="980" t="s">
        <v>769</v>
      </c>
      <c r="AB4" s="980" t="s">
        <v>768</v>
      </c>
      <c r="AC4" s="311"/>
      <c r="AD4" s="934" t="str">
        <f>$B4</f>
        <v>H35-T40
2.4-4.2kg comm</v>
      </c>
      <c r="AE4" s="965"/>
      <c r="AF4" s="957" t="s">
        <v>907</v>
      </c>
      <c r="AG4" s="958"/>
      <c r="AH4" s="959" t="s">
        <v>167</v>
      </c>
      <c r="AJ4" s="934" t="str">
        <f>B4</f>
        <v>H35-T40
2.4-4.2kg comm</v>
      </c>
      <c r="AK4" s="965"/>
      <c r="AL4" s="970" t="s">
        <v>886</v>
      </c>
      <c r="AM4" s="973" t="s">
        <v>926</v>
      </c>
      <c r="AN4" s="973"/>
      <c r="AO4" s="973"/>
      <c r="AP4" s="973"/>
      <c r="AQ4" s="973"/>
      <c r="AR4" s="973"/>
      <c r="AS4" s="973"/>
      <c r="AT4" s="973"/>
      <c r="AU4" s="974"/>
      <c r="AV4" s="311"/>
      <c r="AW4" s="934" t="str">
        <f>$B4</f>
        <v>H35-T40
2.4-4.2kg comm</v>
      </c>
      <c r="AX4" s="965"/>
      <c r="AY4" s="970" t="s">
        <v>912</v>
      </c>
      <c r="AZ4" s="973" t="s">
        <v>926</v>
      </c>
      <c r="BA4" s="973"/>
      <c r="BB4" s="973"/>
      <c r="BC4" s="973"/>
      <c r="BD4" s="973"/>
      <c r="BE4" s="973"/>
      <c r="BF4" s="973"/>
      <c r="BG4" s="973"/>
      <c r="BH4" s="974"/>
      <c r="BI4" s="311"/>
      <c r="BJ4" s="934" t="str">
        <f>$B4</f>
        <v>H35-T40
2.4-4.2kg comm</v>
      </c>
      <c r="BK4" s="965"/>
      <c r="BL4" s="970" t="s">
        <v>693</v>
      </c>
      <c r="BM4" s="973" t="s">
        <v>926</v>
      </c>
      <c r="BN4" s="973"/>
      <c r="BO4" s="973"/>
      <c r="BP4" s="973"/>
      <c r="BQ4" s="973"/>
      <c r="BR4" s="973"/>
      <c r="BS4" s="973"/>
      <c r="BT4" s="973"/>
      <c r="BU4" s="974"/>
      <c r="BV4" s="311"/>
      <c r="BW4" s="934" t="str">
        <f>$B4</f>
        <v>H35-T40
2.4-4.2kg comm</v>
      </c>
      <c r="BX4" s="935"/>
      <c r="BY4" s="940" t="s">
        <v>899</v>
      </c>
      <c r="BZ4" s="941"/>
      <c r="CA4" s="942"/>
      <c r="CB4" s="942"/>
      <c r="CC4" s="942"/>
      <c r="CD4" s="942"/>
      <c r="CE4" s="942"/>
      <c r="CF4" s="942"/>
      <c r="CG4" s="943"/>
      <c r="CH4" s="311"/>
      <c r="CI4" s="934" t="str">
        <f>$B4</f>
        <v>H35-T40
2.4-4.2kg comm</v>
      </c>
      <c r="CJ4" s="935"/>
      <c r="CK4" s="940" t="s">
        <v>530</v>
      </c>
      <c r="CL4" s="941"/>
      <c r="CM4" s="942"/>
      <c r="CN4" s="942"/>
      <c r="CO4" s="942"/>
      <c r="CP4" s="942"/>
      <c r="CQ4" s="942"/>
      <c r="CR4" s="942"/>
      <c r="CS4" s="943"/>
      <c r="CT4" s="311"/>
      <c r="CU4" s="934" t="str">
        <f>$B4</f>
        <v>H35-T40
2.4-4.2kg comm</v>
      </c>
      <c r="CV4" s="935"/>
      <c r="CW4" s="940" t="s">
        <v>530</v>
      </c>
      <c r="CX4" s="941"/>
      <c r="CY4" s="942"/>
      <c r="CZ4" s="942"/>
      <c r="DA4" s="942"/>
      <c r="DB4" s="942"/>
      <c r="DC4" s="942"/>
      <c r="DD4" s="942"/>
      <c r="DE4" s="943"/>
      <c r="DF4" s="311"/>
      <c r="DG4" s="934" t="str">
        <f>$B4</f>
        <v>H35-T40
2.4-4.2kg comm</v>
      </c>
      <c r="DH4" s="935"/>
      <c r="DI4" s="940" t="s">
        <v>910</v>
      </c>
      <c r="DJ4" s="941"/>
      <c r="DK4" s="942"/>
      <c r="DL4" s="942"/>
      <c r="DM4" s="942"/>
      <c r="DN4" s="942"/>
      <c r="DO4" s="942"/>
      <c r="DP4" s="942"/>
      <c r="DQ4" s="943"/>
      <c r="DR4" s="311"/>
      <c r="DS4" s="934" t="str">
        <f>$B4</f>
        <v>H35-T40
2.4-4.2kg comm</v>
      </c>
      <c r="DT4" s="935"/>
      <c r="DU4" s="940" t="s">
        <v>911</v>
      </c>
      <c r="DV4" s="941"/>
      <c r="DW4" s="942"/>
      <c r="DX4" s="942"/>
      <c r="DY4" s="942"/>
      <c r="DZ4" s="942"/>
      <c r="EA4" s="942"/>
      <c r="EB4" s="942"/>
      <c r="EC4" s="943"/>
      <c r="EE4" s="934" t="str">
        <f>$B4</f>
        <v>H35-T40
2.4-4.2kg comm</v>
      </c>
      <c r="EF4" s="935"/>
      <c r="EG4" s="940" t="s">
        <v>911</v>
      </c>
      <c r="EH4" s="941"/>
      <c r="EI4" s="942"/>
      <c r="EJ4" s="942"/>
      <c r="EK4" s="942"/>
      <c r="EL4" s="942"/>
      <c r="EM4" s="942"/>
      <c r="EN4" s="942"/>
      <c r="EO4" s="943"/>
      <c r="EP4" s="311"/>
      <c r="EQ4" s="934" t="str">
        <f>$B4</f>
        <v>H35-T40
2.4-4.2kg comm</v>
      </c>
      <c r="ER4" s="935"/>
      <c r="ES4" s="940" t="s">
        <v>956</v>
      </c>
      <c r="ET4" s="941"/>
      <c r="EU4" s="942"/>
      <c r="EV4" s="942"/>
      <c r="EW4" s="942"/>
      <c r="EX4" s="942"/>
      <c r="EY4" s="942"/>
      <c r="EZ4" s="942"/>
      <c r="FA4" s="943"/>
      <c r="FC4" s="934" t="str">
        <f>$B4</f>
        <v>H35-T40
2.4-4.2kg comm</v>
      </c>
      <c r="FD4" s="935"/>
      <c r="FE4" s="940" t="s">
        <v>955</v>
      </c>
      <c r="FF4" s="941"/>
      <c r="FG4" s="942"/>
      <c r="FH4" s="942"/>
      <c r="FI4" s="942"/>
      <c r="FJ4" s="942"/>
      <c r="FK4" s="942"/>
      <c r="FL4" s="942"/>
      <c r="FM4" s="943"/>
    </row>
    <row r="5" spans="2:169" ht="14.25">
      <c r="B5" s="966"/>
      <c r="C5" s="967"/>
      <c r="D5" s="971"/>
      <c r="E5" s="927" t="s">
        <v>891</v>
      </c>
      <c r="F5" s="928"/>
      <c r="G5" s="928"/>
      <c r="H5" s="928"/>
      <c r="I5" s="928"/>
      <c r="J5" s="928"/>
      <c r="K5" s="928"/>
      <c r="L5" s="928"/>
      <c r="M5" s="929"/>
      <c r="N5" s="452"/>
      <c r="O5" s="966"/>
      <c r="P5" s="967"/>
      <c r="Q5" s="944" t="s">
        <v>496</v>
      </c>
      <c r="R5" s="946" t="s">
        <v>497</v>
      </c>
      <c r="S5" s="948" t="s">
        <v>128</v>
      </c>
      <c r="T5" s="950" t="s">
        <v>764</v>
      </c>
      <c r="U5" s="946" t="s">
        <v>765</v>
      </c>
      <c r="V5" s="953" t="s">
        <v>130</v>
      </c>
      <c r="W5" s="955" t="s">
        <v>131</v>
      </c>
      <c r="X5" s="988" t="s">
        <v>766</v>
      </c>
      <c r="Y5" s="946" t="s">
        <v>767</v>
      </c>
      <c r="Z5" s="452"/>
      <c r="AA5" s="981"/>
      <c r="AB5" s="981"/>
      <c r="AC5" s="452"/>
      <c r="AD5" s="966"/>
      <c r="AE5" s="967"/>
      <c r="AF5" s="944" t="s">
        <v>498</v>
      </c>
      <c r="AG5" s="946" t="s">
        <v>497</v>
      </c>
      <c r="AH5" s="960"/>
      <c r="AJ5" s="966"/>
      <c r="AK5" s="967"/>
      <c r="AL5" s="971"/>
      <c r="AM5" s="927" t="s">
        <v>891</v>
      </c>
      <c r="AN5" s="928"/>
      <c r="AO5" s="928"/>
      <c r="AP5" s="928"/>
      <c r="AQ5" s="928"/>
      <c r="AR5" s="928"/>
      <c r="AS5" s="928"/>
      <c r="AT5" s="928"/>
      <c r="AU5" s="929"/>
      <c r="AV5" s="452"/>
      <c r="AW5" s="966"/>
      <c r="AX5" s="967"/>
      <c r="AY5" s="971"/>
      <c r="AZ5" s="927" t="s">
        <v>891</v>
      </c>
      <c r="BA5" s="928"/>
      <c r="BB5" s="928"/>
      <c r="BC5" s="928"/>
      <c r="BD5" s="928"/>
      <c r="BE5" s="928"/>
      <c r="BF5" s="928"/>
      <c r="BG5" s="928"/>
      <c r="BH5" s="929"/>
      <c r="BI5" s="452"/>
      <c r="BJ5" s="966"/>
      <c r="BK5" s="967"/>
      <c r="BL5" s="971"/>
      <c r="BM5" s="927" t="s">
        <v>891</v>
      </c>
      <c r="BN5" s="928"/>
      <c r="BO5" s="928"/>
      <c r="BP5" s="928"/>
      <c r="BQ5" s="928"/>
      <c r="BR5" s="928"/>
      <c r="BS5" s="928"/>
      <c r="BT5" s="928"/>
      <c r="BU5" s="929"/>
      <c r="BV5" s="452"/>
      <c r="BW5" s="936"/>
      <c r="BX5" s="937"/>
      <c r="BY5" s="927" t="s">
        <v>891</v>
      </c>
      <c r="BZ5" s="928"/>
      <c r="CA5" s="928"/>
      <c r="CB5" s="928"/>
      <c r="CC5" s="928"/>
      <c r="CD5" s="928"/>
      <c r="CE5" s="928"/>
      <c r="CF5" s="928"/>
      <c r="CG5" s="929"/>
      <c r="CH5" s="452"/>
      <c r="CI5" s="936"/>
      <c r="CJ5" s="937"/>
      <c r="CK5" s="927" t="s">
        <v>891</v>
      </c>
      <c r="CL5" s="928"/>
      <c r="CM5" s="928"/>
      <c r="CN5" s="928"/>
      <c r="CO5" s="928"/>
      <c r="CP5" s="928"/>
      <c r="CQ5" s="928"/>
      <c r="CR5" s="928"/>
      <c r="CS5" s="929"/>
      <c r="CT5" s="452"/>
      <c r="CU5" s="936"/>
      <c r="CV5" s="937"/>
      <c r="CW5" s="927" t="s">
        <v>528</v>
      </c>
      <c r="CX5" s="928"/>
      <c r="CY5" s="928"/>
      <c r="CZ5" s="928"/>
      <c r="DA5" s="928"/>
      <c r="DB5" s="928"/>
      <c r="DC5" s="928"/>
      <c r="DD5" s="928"/>
      <c r="DE5" s="929"/>
      <c r="DF5" s="452"/>
      <c r="DG5" s="936"/>
      <c r="DH5" s="937"/>
      <c r="DI5" s="927" t="s">
        <v>891</v>
      </c>
      <c r="DJ5" s="928"/>
      <c r="DK5" s="928"/>
      <c r="DL5" s="928"/>
      <c r="DM5" s="928"/>
      <c r="DN5" s="928"/>
      <c r="DO5" s="928"/>
      <c r="DP5" s="928"/>
      <c r="DQ5" s="929"/>
      <c r="DR5" s="452"/>
      <c r="DS5" s="936"/>
      <c r="DT5" s="937"/>
      <c r="DU5" s="927" t="s">
        <v>891</v>
      </c>
      <c r="DV5" s="928"/>
      <c r="DW5" s="928"/>
      <c r="DX5" s="928"/>
      <c r="DY5" s="928"/>
      <c r="DZ5" s="928"/>
      <c r="EA5" s="928"/>
      <c r="EB5" s="928"/>
      <c r="EC5" s="929"/>
      <c r="EE5" s="936"/>
      <c r="EF5" s="937"/>
      <c r="EG5" s="927" t="s">
        <v>891</v>
      </c>
      <c r="EH5" s="928"/>
      <c r="EI5" s="928"/>
      <c r="EJ5" s="928"/>
      <c r="EK5" s="928"/>
      <c r="EL5" s="928"/>
      <c r="EM5" s="928"/>
      <c r="EN5" s="928"/>
      <c r="EO5" s="929"/>
      <c r="EP5" s="452"/>
      <c r="EQ5" s="936"/>
      <c r="ER5" s="937"/>
      <c r="ES5" s="927" t="s">
        <v>891</v>
      </c>
      <c r="ET5" s="928"/>
      <c r="EU5" s="928"/>
      <c r="EV5" s="928"/>
      <c r="EW5" s="928"/>
      <c r="EX5" s="928"/>
      <c r="EY5" s="928"/>
      <c r="EZ5" s="928"/>
      <c r="FA5" s="929"/>
      <c r="FC5" s="936"/>
      <c r="FD5" s="937"/>
      <c r="FE5" s="927" t="s">
        <v>891</v>
      </c>
      <c r="FF5" s="928"/>
      <c r="FG5" s="928"/>
      <c r="FH5" s="928"/>
      <c r="FI5" s="928"/>
      <c r="FJ5" s="928"/>
      <c r="FK5" s="928"/>
      <c r="FL5" s="928"/>
      <c r="FM5" s="929"/>
    </row>
    <row r="6" spans="2:169" ht="13.5" thickBot="1">
      <c r="B6" s="968"/>
      <c r="C6" s="969"/>
      <c r="D6" s="972"/>
      <c r="E6" s="453">
        <v>0.5</v>
      </c>
      <c r="F6" s="453">
        <v>2</v>
      </c>
      <c r="G6" s="453">
        <v>5</v>
      </c>
      <c r="H6" s="453">
        <v>10</v>
      </c>
      <c r="I6" s="453">
        <v>15</v>
      </c>
      <c r="J6" s="454">
        <v>20</v>
      </c>
      <c r="K6" s="455">
        <v>30</v>
      </c>
      <c r="L6" s="454">
        <v>35</v>
      </c>
      <c r="M6" s="456" t="s">
        <v>755</v>
      </c>
      <c r="N6" s="452"/>
      <c r="O6" s="968"/>
      <c r="P6" s="969"/>
      <c r="Q6" s="945"/>
      <c r="R6" s="947"/>
      <c r="S6" s="949"/>
      <c r="T6" s="951"/>
      <c r="U6" s="952"/>
      <c r="V6" s="954"/>
      <c r="W6" s="956"/>
      <c r="X6" s="945"/>
      <c r="Y6" s="947"/>
      <c r="Z6" s="452"/>
      <c r="AA6" s="947"/>
      <c r="AB6" s="947"/>
      <c r="AC6" s="452"/>
      <c r="AD6" s="968"/>
      <c r="AE6" s="969"/>
      <c r="AF6" s="945"/>
      <c r="AG6" s="947"/>
      <c r="AH6" s="961"/>
      <c r="AJ6" s="968"/>
      <c r="AK6" s="969"/>
      <c r="AL6" s="972"/>
      <c r="AM6" s="453">
        <v>0.5</v>
      </c>
      <c r="AN6" s="453">
        <v>2</v>
      </c>
      <c r="AO6" s="453">
        <v>5</v>
      </c>
      <c r="AP6" s="453">
        <v>10</v>
      </c>
      <c r="AQ6" s="453">
        <v>15</v>
      </c>
      <c r="AR6" s="454">
        <v>20</v>
      </c>
      <c r="AS6" s="455">
        <v>30</v>
      </c>
      <c r="AT6" s="454">
        <v>35</v>
      </c>
      <c r="AU6" s="456" t="s">
        <v>755</v>
      </c>
      <c r="AV6" s="452"/>
      <c r="AW6" s="968"/>
      <c r="AX6" s="969"/>
      <c r="AY6" s="972"/>
      <c r="AZ6" s="442">
        <v>0.5</v>
      </c>
      <c r="BA6" s="453">
        <v>2</v>
      </c>
      <c r="BB6" s="453">
        <v>5</v>
      </c>
      <c r="BC6" s="453">
        <v>10</v>
      </c>
      <c r="BD6" s="453">
        <v>15</v>
      </c>
      <c r="BE6" s="454">
        <v>20</v>
      </c>
      <c r="BF6" s="455">
        <v>30</v>
      </c>
      <c r="BG6" s="459">
        <v>35</v>
      </c>
      <c r="BH6" s="456" t="s">
        <v>755</v>
      </c>
      <c r="BI6" s="452"/>
      <c r="BJ6" s="968"/>
      <c r="BK6" s="969"/>
      <c r="BL6" s="972"/>
      <c r="BM6" s="442">
        <v>0.5</v>
      </c>
      <c r="BN6" s="453">
        <v>2</v>
      </c>
      <c r="BO6" s="453">
        <v>5</v>
      </c>
      <c r="BP6" s="453">
        <v>10</v>
      </c>
      <c r="BQ6" s="453">
        <v>15</v>
      </c>
      <c r="BR6" s="454">
        <v>20</v>
      </c>
      <c r="BS6" s="455">
        <v>30</v>
      </c>
      <c r="BT6" s="454">
        <v>35</v>
      </c>
      <c r="BU6" s="456" t="s">
        <v>755</v>
      </c>
      <c r="BV6" s="452"/>
      <c r="BW6" s="938"/>
      <c r="BX6" s="939"/>
      <c r="BY6" s="457">
        <v>0.5</v>
      </c>
      <c r="BZ6" s="458">
        <v>2</v>
      </c>
      <c r="CA6" s="458">
        <v>5</v>
      </c>
      <c r="CB6" s="458">
        <v>10</v>
      </c>
      <c r="CC6" s="458">
        <v>15</v>
      </c>
      <c r="CD6" s="459">
        <v>20</v>
      </c>
      <c r="CE6" s="460">
        <v>30</v>
      </c>
      <c r="CF6" s="454">
        <v>35</v>
      </c>
      <c r="CG6" s="456" t="s">
        <v>755</v>
      </c>
      <c r="CH6" s="452"/>
      <c r="CI6" s="938"/>
      <c r="CJ6" s="939"/>
      <c r="CK6" s="457">
        <v>0.5</v>
      </c>
      <c r="CL6" s="458">
        <v>2</v>
      </c>
      <c r="CM6" s="458">
        <v>5</v>
      </c>
      <c r="CN6" s="458">
        <v>10</v>
      </c>
      <c r="CO6" s="458">
        <v>15</v>
      </c>
      <c r="CP6" s="459">
        <v>20</v>
      </c>
      <c r="CQ6" s="460">
        <v>30</v>
      </c>
      <c r="CR6" s="454">
        <v>35</v>
      </c>
      <c r="CS6" s="456" t="s">
        <v>755</v>
      </c>
      <c r="CT6" s="452"/>
      <c r="CU6" s="938"/>
      <c r="CV6" s="939"/>
      <c r="CW6" s="457">
        <v>0.5</v>
      </c>
      <c r="CX6" s="458">
        <v>2</v>
      </c>
      <c r="CY6" s="458">
        <v>5</v>
      </c>
      <c r="CZ6" s="458">
        <v>10</v>
      </c>
      <c r="DA6" s="458">
        <v>15</v>
      </c>
      <c r="DB6" s="459">
        <v>20</v>
      </c>
      <c r="DC6" s="460">
        <v>30</v>
      </c>
      <c r="DD6" s="454">
        <v>35</v>
      </c>
      <c r="DE6" s="456" t="s">
        <v>755</v>
      </c>
      <c r="DF6" s="452"/>
      <c r="DG6" s="938"/>
      <c r="DH6" s="939"/>
      <c r="DI6" s="457">
        <v>0.5</v>
      </c>
      <c r="DJ6" s="458">
        <v>2</v>
      </c>
      <c r="DK6" s="458">
        <v>5</v>
      </c>
      <c r="DL6" s="458">
        <v>10</v>
      </c>
      <c r="DM6" s="458">
        <v>15</v>
      </c>
      <c r="DN6" s="459">
        <v>20</v>
      </c>
      <c r="DO6" s="460">
        <v>30</v>
      </c>
      <c r="DP6" s="454">
        <v>35</v>
      </c>
      <c r="DQ6" s="456" t="s">
        <v>755</v>
      </c>
      <c r="DR6" s="452"/>
      <c r="DS6" s="938"/>
      <c r="DT6" s="939"/>
      <c r="DU6" s="457">
        <v>0.5</v>
      </c>
      <c r="DV6" s="458">
        <v>2</v>
      </c>
      <c r="DW6" s="458">
        <v>5</v>
      </c>
      <c r="DX6" s="458">
        <v>10</v>
      </c>
      <c r="DY6" s="458">
        <v>15</v>
      </c>
      <c r="DZ6" s="459">
        <v>20</v>
      </c>
      <c r="EA6" s="460">
        <v>30</v>
      </c>
      <c r="EB6" s="454">
        <v>35</v>
      </c>
      <c r="EC6" s="456" t="s">
        <v>755</v>
      </c>
      <c r="EE6" s="938"/>
      <c r="EF6" s="939"/>
      <c r="EG6" s="457">
        <v>0.5</v>
      </c>
      <c r="EH6" s="458">
        <v>2</v>
      </c>
      <c r="EI6" s="458">
        <v>5</v>
      </c>
      <c r="EJ6" s="458">
        <v>10</v>
      </c>
      <c r="EK6" s="458">
        <v>15</v>
      </c>
      <c r="EL6" s="459">
        <v>20</v>
      </c>
      <c r="EM6" s="460">
        <v>30</v>
      </c>
      <c r="EN6" s="454">
        <v>35</v>
      </c>
      <c r="EO6" s="456" t="s">
        <v>755</v>
      </c>
      <c r="EP6" s="452"/>
      <c r="EQ6" s="938"/>
      <c r="ER6" s="939"/>
      <c r="ES6" s="457">
        <v>0.5</v>
      </c>
      <c r="ET6" s="458">
        <v>2</v>
      </c>
      <c r="EU6" s="458">
        <v>5</v>
      </c>
      <c r="EV6" s="458">
        <v>10</v>
      </c>
      <c r="EW6" s="458">
        <v>15</v>
      </c>
      <c r="EX6" s="459">
        <v>20</v>
      </c>
      <c r="EY6" s="460">
        <v>30</v>
      </c>
      <c r="EZ6" s="454">
        <v>35</v>
      </c>
      <c r="FA6" s="456" t="s">
        <v>755</v>
      </c>
      <c r="FC6" s="938"/>
      <c r="FD6" s="939"/>
      <c r="FE6" s="457">
        <v>0.5</v>
      </c>
      <c r="FF6" s="458">
        <v>2</v>
      </c>
      <c r="FG6" s="458">
        <v>5</v>
      </c>
      <c r="FH6" s="458">
        <v>10</v>
      </c>
      <c r="FI6" s="458">
        <v>15</v>
      </c>
      <c r="FJ6" s="459">
        <v>20</v>
      </c>
      <c r="FK6" s="460">
        <v>30</v>
      </c>
      <c r="FL6" s="454">
        <v>35</v>
      </c>
      <c r="FM6" s="456" t="s">
        <v>755</v>
      </c>
    </row>
    <row r="7" spans="2:169" ht="15" customHeight="1">
      <c r="B7" s="924" t="s">
        <v>890</v>
      </c>
      <c r="C7" s="461" t="s">
        <v>380</v>
      </c>
      <c r="D7" s="462" t="s">
        <v>381</v>
      </c>
      <c r="E7" s="463" t="s">
        <v>381</v>
      </c>
      <c r="F7" s="464" t="s">
        <v>381</v>
      </c>
      <c r="G7" s="464" t="s">
        <v>381</v>
      </c>
      <c r="H7" s="464" t="s">
        <v>381</v>
      </c>
      <c r="I7" s="464" t="s">
        <v>381</v>
      </c>
      <c r="J7" s="464" t="s">
        <v>381</v>
      </c>
      <c r="K7" s="464" t="s">
        <v>381</v>
      </c>
      <c r="L7" s="464" t="s">
        <v>381</v>
      </c>
      <c r="M7" s="465" t="s">
        <v>381</v>
      </c>
      <c r="N7" s="466"/>
      <c r="O7" s="924" t="s">
        <v>890</v>
      </c>
      <c r="P7" s="461" t="str">
        <f>$C7</f>
        <v>&gt; 50</v>
      </c>
      <c r="Q7" s="467" t="s">
        <v>381</v>
      </c>
      <c r="R7" s="468" t="s">
        <v>381</v>
      </c>
      <c r="S7" s="462" t="s">
        <v>381</v>
      </c>
      <c r="T7" s="469" t="s">
        <v>381</v>
      </c>
      <c r="U7" s="470" t="s">
        <v>381</v>
      </c>
      <c r="V7" s="528" t="s">
        <v>381</v>
      </c>
      <c r="W7" s="470" t="s">
        <v>381</v>
      </c>
      <c r="X7" s="467" t="s">
        <v>381</v>
      </c>
      <c r="Y7" s="468" t="s">
        <v>381</v>
      </c>
      <c r="Z7" s="466"/>
      <c r="AA7" s="930">
        <f>(87.5-2)/3</f>
        <v>28.5</v>
      </c>
      <c r="AB7" s="932">
        <f>AA7/(1-(2.5+7)/(87.5-2))</f>
        <v>32.0625</v>
      </c>
      <c r="AC7" s="466"/>
      <c r="AD7" s="924" t="s">
        <v>890</v>
      </c>
      <c r="AE7" s="461" t="str">
        <f>$C7</f>
        <v>&gt; 50</v>
      </c>
      <c r="AF7" s="467" t="s">
        <v>381</v>
      </c>
      <c r="AG7" s="468" t="s">
        <v>381</v>
      </c>
      <c r="AH7" s="529" t="s">
        <v>381</v>
      </c>
      <c r="AJ7" s="924" t="s">
        <v>890</v>
      </c>
      <c r="AK7" s="461" t="s">
        <v>380</v>
      </c>
      <c r="AL7" s="462" t="s">
        <v>381</v>
      </c>
      <c r="AM7" s="463" t="s">
        <v>381</v>
      </c>
      <c r="AN7" s="464" t="s">
        <v>381</v>
      </c>
      <c r="AO7" s="464" t="s">
        <v>381</v>
      </c>
      <c r="AP7" s="464" t="s">
        <v>381</v>
      </c>
      <c r="AQ7" s="464" t="s">
        <v>381</v>
      </c>
      <c r="AR7" s="464" t="s">
        <v>381</v>
      </c>
      <c r="AS7" s="464" t="s">
        <v>381</v>
      </c>
      <c r="AT7" s="464" t="s">
        <v>381</v>
      </c>
      <c r="AU7" s="465" t="s">
        <v>381</v>
      </c>
      <c r="AV7" s="466"/>
      <c r="AW7" s="924" t="s">
        <v>890</v>
      </c>
      <c r="AX7" s="461" t="s">
        <v>380</v>
      </c>
      <c r="AY7" s="462" t="s">
        <v>381</v>
      </c>
      <c r="AZ7" s="530" t="s">
        <v>381</v>
      </c>
      <c r="BA7" s="464" t="s">
        <v>381</v>
      </c>
      <c r="BB7" s="464" t="s">
        <v>381</v>
      </c>
      <c r="BC7" s="464" t="s">
        <v>381</v>
      </c>
      <c r="BD7" s="464" t="s">
        <v>381</v>
      </c>
      <c r="BE7" s="464" t="s">
        <v>381</v>
      </c>
      <c r="BF7" s="464" t="s">
        <v>381</v>
      </c>
      <c r="BG7" s="464" t="s">
        <v>381</v>
      </c>
      <c r="BH7" s="465" t="s">
        <v>381</v>
      </c>
      <c r="BI7" s="466"/>
      <c r="BJ7" s="924" t="s">
        <v>890</v>
      </c>
      <c r="BK7" s="461" t="s">
        <v>380</v>
      </c>
      <c r="BL7" s="462" t="s">
        <v>381</v>
      </c>
      <c r="BM7" s="463" t="s">
        <v>381</v>
      </c>
      <c r="BN7" s="464" t="s">
        <v>381</v>
      </c>
      <c r="BO7" s="464" t="s">
        <v>381</v>
      </c>
      <c r="BP7" s="464" t="s">
        <v>381</v>
      </c>
      <c r="BQ7" s="464" t="s">
        <v>381</v>
      </c>
      <c r="BR7" s="464" t="s">
        <v>381</v>
      </c>
      <c r="BS7" s="464" t="s">
        <v>381</v>
      </c>
      <c r="BT7" s="464" t="s">
        <v>381</v>
      </c>
      <c r="BU7" s="465" t="s">
        <v>381</v>
      </c>
      <c r="BV7" s="466"/>
      <c r="BW7" s="924" t="s">
        <v>890</v>
      </c>
      <c r="BX7" s="461" t="str">
        <f>$C7</f>
        <v>&gt; 50</v>
      </c>
      <c r="BY7" s="472" t="s">
        <v>381</v>
      </c>
      <c r="BZ7" s="473" t="s">
        <v>381</v>
      </c>
      <c r="CA7" s="473" t="s">
        <v>381</v>
      </c>
      <c r="CB7" s="473" t="s">
        <v>381</v>
      </c>
      <c r="CC7" s="473" t="s">
        <v>381</v>
      </c>
      <c r="CD7" s="473" t="s">
        <v>381</v>
      </c>
      <c r="CE7" s="473" t="s">
        <v>381</v>
      </c>
      <c r="CF7" s="473" t="s">
        <v>381</v>
      </c>
      <c r="CG7" s="468" t="s">
        <v>381</v>
      </c>
      <c r="CH7" s="466"/>
      <c r="CI7" s="924" t="s">
        <v>890</v>
      </c>
      <c r="CJ7" s="461" t="str">
        <f>$C7</f>
        <v>&gt; 50</v>
      </c>
      <c r="CK7" s="472" t="s">
        <v>381</v>
      </c>
      <c r="CL7" s="473" t="s">
        <v>381</v>
      </c>
      <c r="CM7" s="473" t="s">
        <v>381</v>
      </c>
      <c r="CN7" s="473" t="s">
        <v>381</v>
      </c>
      <c r="CO7" s="473" t="s">
        <v>381</v>
      </c>
      <c r="CP7" s="473" t="s">
        <v>381</v>
      </c>
      <c r="CQ7" s="473" t="s">
        <v>381</v>
      </c>
      <c r="CR7" s="473" t="s">
        <v>381</v>
      </c>
      <c r="CS7" s="468" t="s">
        <v>381</v>
      </c>
      <c r="CT7" s="474"/>
      <c r="CU7" s="924" t="s">
        <v>890</v>
      </c>
      <c r="CV7" s="461" t="str">
        <f>$C7</f>
        <v>&gt; 50</v>
      </c>
      <c r="CW7" s="472" t="s">
        <v>381</v>
      </c>
      <c r="CX7" s="473" t="s">
        <v>381</v>
      </c>
      <c r="CY7" s="473" t="s">
        <v>381</v>
      </c>
      <c r="CZ7" s="473" t="s">
        <v>381</v>
      </c>
      <c r="DA7" s="473" t="s">
        <v>381</v>
      </c>
      <c r="DB7" s="473" t="s">
        <v>381</v>
      </c>
      <c r="DC7" s="473" t="s">
        <v>381</v>
      </c>
      <c r="DD7" s="473" t="s">
        <v>381</v>
      </c>
      <c r="DE7" s="468" t="s">
        <v>381</v>
      </c>
      <c r="DF7" s="466"/>
      <c r="DG7" s="924" t="s">
        <v>890</v>
      </c>
      <c r="DH7" s="461" t="str">
        <f>$C7</f>
        <v>&gt; 50</v>
      </c>
      <c r="DI7" s="472" t="s">
        <v>381</v>
      </c>
      <c r="DJ7" s="473" t="s">
        <v>381</v>
      </c>
      <c r="DK7" s="473" t="s">
        <v>381</v>
      </c>
      <c r="DL7" s="473" t="s">
        <v>381</v>
      </c>
      <c r="DM7" s="473" t="s">
        <v>381</v>
      </c>
      <c r="DN7" s="473" t="s">
        <v>381</v>
      </c>
      <c r="DO7" s="473" t="s">
        <v>381</v>
      </c>
      <c r="DP7" s="473" t="s">
        <v>381</v>
      </c>
      <c r="DQ7" s="468" t="s">
        <v>381</v>
      </c>
      <c r="DR7" s="466"/>
      <c r="DS7" s="924" t="s">
        <v>890</v>
      </c>
      <c r="DT7" s="461" t="str">
        <f>$C7</f>
        <v>&gt; 50</v>
      </c>
      <c r="DU7" s="472" t="s">
        <v>381</v>
      </c>
      <c r="DV7" s="473" t="s">
        <v>381</v>
      </c>
      <c r="DW7" s="473" t="s">
        <v>381</v>
      </c>
      <c r="DX7" s="473" t="s">
        <v>381</v>
      </c>
      <c r="DY7" s="473" t="s">
        <v>381</v>
      </c>
      <c r="DZ7" s="473" t="s">
        <v>381</v>
      </c>
      <c r="EA7" s="473" t="s">
        <v>381</v>
      </c>
      <c r="EB7" s="473" t="s">
        <v>381</v>
      </c>
      <c r="EC7" s="468" t="s">
        <v>381</v>
      </c>
      <c r="EE7" s="924" t="s">
        <v>890</v>
      </c>
      <c r="EF7" s="461" t="str">
        <f>$C7</f>
        <v>&gt; 50</v>
      </c>
      <c r="EG7" s="472" t="s">
        <v>381</v>
      </c>
      <c r="EH7" s="473" t="s">
        <v>381</v>
      </c>
      <c r="EI7" s="473" t="s">
        <v>381</v>
      </c>
      <c r="EJ7" s="473" t="s">
        <v>381</v>
      </c>
      <c r="EK7" s="473" t="s">
        <v>381</v>
      </c>
      <c r="EL7" s="473" t="s">
        <v>381</v>
      </c>
      <c r="EM7" s="473" t="s">
        <v>381</v>
      </c>
      <c r="EN7" s="473" t="s">
        <v>381</v>
      </c>
      <c r="EO7" s="468" t="s">
        <v>381</v>
      </c>
      <c r="EP7" s="474"/>
      <c r="EQ7" s="924" t="s">
        <v>890</v>
      </c>
      <c r="ER7" s="461" t="str">
        <f>$C7</f>
        <v>&gt; 50</v>
      </c>
      <c r="ES7" s="472" t="s">
        <v>381</v>
      </c>
      <c r="ET7" s="473" t="s">
        <v>381</v>
      </c>
      <c r="EU7" s="473" t="s">
        <v>381</v>
      </c>
      <c r="EV7" s="473" t="s">
        <v>381</v>
      </c>
      <c r="EW7" s="473" t="s">
        <v>381</v>
      </c>
      <c r="EX7" s="473" t="s">
        <v>381</v>
      </c>
      <c r="EY7" s="473" t="s">
        <v>381</v>
      </c>
      <c r="EZ7" s="473" t="s">
        <v>381</v>
      </c>
      <c r="FA7" s="468" t="s">
        <v>381</v>
      </c>
      <c r="FC7" s="924" t="s">
        <v>890</v>
      </c>
      <c r="FD7" s="461" t="str">
        <f>$C7</f>
        <v>&gt; 50</v>
      </c>
      <c r="FE7" s="472" t="s">
        <v>381</v>
      </c>
      <c r="FF7" s="473" t="s">
        <v>381</v>
      </c>
      <c r="FG7" s="473" t="s">
        <v>381</v>
      </c>
      <c r="FH7" s="473" t="s">
        <v>381</v>
      </c>
      <c r="FI7" s="473" t="s">
        <v>381</v>
      </c>
      <c r="FJ7" s="473" t="s">
        <v>381</v>
      </c>
      <c r="FK7" s="473" t="s">
        <v>381</v>
      </c>
      <c r="FL7" s="473" t="s">
        <v>381</v>
      </c>
      <c r="FM7" s="468" t="s">
        <v>381</v>
      </c>
    </row>
    <row r="8" spans="2:169" ht="15" customHeight="1">
      <c r="B8" s="925"/>
      <c r="C8" s="475">
        <v>50</v>
      </c>
      <c r="D8" s="476">
        <f>S8</f>
        <v>5.115089763152441</v>
      </c>
      <c r="E8" s="477">
        <f>MIN(AM8,AZ8,BM8)</f>
        <v>42.617171781414001</v>
      </c>
      <c r="F8" s="478">
        <f t="shared" ref="F8:L8" si="0">MIN(AN8,BA8,BN8)</f>
        <v>42.601242391775031</v>
      </c>
      <c r="G8" s="479">
        <f t="shared" si="0"/>
        <v>42.546694234766385</v>
      </c>
      <c r="H8" s="479">
        <f t="shared" si="0"/>
        <v>42.409968607320778</v>
      </c>
      <c r="I8" s="479">
        <f t="shared" si="0"/>
        <v>42.216375234072686</v>
      </c>
      <c r="J8" s="479">
        <f t="shared" si="0"/>
        <v>41.959308560630383</v>
      </c>
      <c r="K8" s="479">
        <f t="shared" si="0"/>
        <v>41.17880164648713</v>
      </c>
      <c r="L8" s="479">
        <f t="shared" si="0"/>
        <v>40.544140230298311</v>
      </c>
      <c r="M8" s="480" t="s">
        <v>381</v>
      </c>
      <c r="N8" s="466"/>
      <c r="O8" s="925"/>
      <c r="P8" s="475">
        <f>$C8</f>
        <v>50</v>
      </c>
      <c r="Q8" s="481">
        <v>50</v>
      </c>
      <c r="R8" s="482">
        <v>-33</v>
      </c>
      <c r="S8" s="531">
        <f t="shared" ref="S8:S15" si="1">IF(MIN(U8,T8)*(1-(2.5+7)/(87.5-2))&gt;$AA$7,$AA$7,MIN(U8,T8)*(1-(2.5+7)/(87.5-2)))</f>
        <v>5.115089763152441</v>
      </c>
      <c r="T8" s="484">
        <v>5.7544759835464969</v>
      </c>
      <c r="U8" s="485">
        <v>8.5688897999999991</v>
      </c>
      <c r="V8" s="532">
        <f>(G8-5)/S8</f>
        <v>7.3403783654475445</v>
      </c>
      <c r="W8" s="486">
        <f t="shared" ref="W8:W15" si="2">(G8-5)/MIN(U8,T8)</f>
        <v>6.5247807692867061</v>
      </c>
      <c r="X8" s="487">
        <v>1.8960183661158077</v>
      </c>
      <c r="Y8" s="488">
        <v>6.1080698313925197</v>
      </c>
      <c r="Z8" s="466"/>
      <c r="AA8" s="930"/>
      <c r="AB8" s="932"/>
      <c r="AC8" s="466"/>
      <c r="AD8" s="925"/>
      <c r="AE8" s="475">
        <f>$C8</f>
        <v>50</v>
      </c>
      <c r="AF8" s="489">
        <v>25</v>
      </c>
      <c r="AG8" s="482">
        <f>MIN(-40,AE8)</f>
        <v>-40</v>
      </c>
      <c r="AH8" s="490">
        <f>S8</f>
        <v>5.115089763152441</v>
      </c>
      <c r="AJ8" s="925"/>
      <c r="AK8" s="475">
        <v>50</v>
      </c>
      <c r="AL8" s="483">
        <f t="shared" ref="AL8:AL20" si="3">S8</f>
        <v>5.115089763152441</v>
      </c>
      <c r="AM8" s="477">
        <v>49.142755771911261</v>
      </c>
      <c r="AN8" s="479">
        <v>49.013992651814576</v>
      </c>
      <c r="AO8" s="479">
        <v>48.798046928096653</v>
      </c>
      <c r="AP8" s="479">
        <v>48.689713764628948</v>
      </c>
      <c r="AQ8" s="479">
        <v>48.54993415251603</v>
      </c>
      <c r="AR8" s="479">
        <v>48.447516296093411</v>
      </c>
      <c r="AS8" s="479">
        <v>48.304021040919601</v>
      </c>
      <c r="AT8" s="479">
        <v>48.20254471801131</v>
      </c>
      <c r="AU8" s="480" t="s">
        <v>381</v>
      </c>
      <c r="AV8" s="466"/>
      <c r="AW8" s="925"/>
      <c r="AX8" s="475">
        <v>50</v>
      </c>
      <c r="AY8" s="483">
        <f t="shared" ref="AY8:AY20" si="4">IF(MIN(T8:U8)&gt;$AB$7,$AB$7,MIN(T8:U8))</f>
        <v>5.7544759835464969</v>
      </c>
      <c r="AZ8" s="477">
        <v>43.32594008600077</v>
      </c>
      <c r="BA8" s="478">
        <v>43.321613151470743</v>
      </c>
      <c r="BB8" s="478">
        <v>43.286608743420835</v>
      </c>
      <c r="BC8" s="478">
        <v>43.162221829348418</v>
      </c>
      <c r="BD8" s="478">
        <v>42.956447864511674</v>
      </c>
      <c r="BE8" s="478">
        <v>42.654299269012839</v>
      </c>
      <c r="BF8" s="478">
        <v>41.620345725528118</v>
      </c>
      <c r="BG8" s="479">
        <v>40.730506793393864</v>
      </c>
      <c r="BH8" s="480" t="s">
        <v>381</v>
      </c>
      <c r="BI8" s="533"/>
      <c r="BJ8" s="925"/>
      <c r="BK8" s="475">
        <v>50</v>
      </c>
      <c r="BL8" s="483">
        <f t="shared" ref="BL8:BL20" si="5">IF(MIN(T8:U8)&gt;$AB$7,$AB$7,MIN(T8:U8))</f>
        <v>5.7544759835464969</v>
      </c>
      <c r="BM8" s="477">
        <v>42.617171781414001</v>
      </c>
      <c r="BN8" s="478">
        <v>42.601242391775031</v>
      </c>
      <c r="BO8" s="479">
        <v>42.546694234766385</v>
      </c>
      <c r="BP8" s="479">
        <v>42.409968607320778</v>
      </c>
      <c r="BQ8" s="479">
        <v>42.216375234072686</v>
      </c>
      <c r="BR8" s="479">
        <v>41.959308560630383</v>
      </c>
      <c r="BS8" s="479">
        <v>41.17880164648713</v>
      </c>
      <c r="BT8" s="479">
        <v>40.544140230298311</v>
      </c>
      <c r="BU8" s="480" t="s">
        <v>381</v>
      </c>
      <c r="BV8" s="466"/>
      <c r="BW8" s="925"/>
      <c r="BX8" s="475">
        <f>$C8</f>
        <v>50</v>
      </c>
      <c r="BY8" s="491">
        <v>1.2</v>
      </c>
      <c r="BZ8" s="492">
        <v>1.2000000000000137</v>
      </c>
      <c r="CA8" s="492">
        <v>1.2000000000000151</v>
      </c>
      <c r="CB8" s="492">
        <v>1.2000000000000071</v>
      </c>
      <c r="CC8" s="492">
        <v>1.2000000000000073</v>
      </c>
      <c r="CD8" s="493">
        <v>1.2</v>
      </c>
      <c r="CE8" s="493">
        <v>1.2000000000000035</v>
      </c>
      <c r="CF8" s="493">
        <v>1.2000000000000004</v>
      </c>
      <c r="CG8" s="494" t="s">
        <v>381</v>
      </c>
      <c r="CH8" s="466"/>
      <c r="CI8" s="925"/>
      <c r="CJ8" s="475">
        <f>$C8</f>
        <v>50</v>
      </c>
      <c r="CK8" s="491">
        <v>1</v>
      </c>
      <c r="CL8" s="492">
        <v>1.0000000000000082</v>
      </c>
      <c r="CM8" s="492">
        <v>1.0000000000000002</v>
      </c>
      <c r="CN8" s="492">
        <v>1.0000000000000082</v>
      </c>
      <c r="CO8" s="492">
        <v>1.0000000000000082</v>
      </c>
      <c r="CP8" s="493">
        <v>1</v>
      </c>
      <c r="CQ8" s="493">
        <v>1.000000000000004</v>
      </c>
      <c r="CR8" s="493">
        <v>1</v>
      </c>
      <c r="CS8" s="494" t="s">
        <v>381</v>
      </c>
      <c r="CT8" s="474"/>
      <c r="CU8" s="925"/>
      <c r="CV8" s="475">
        <f>$C8</f>
        <v>50</v>
      </c>
      <c r="CW8" s="491">
        <v>1.0000000000000002</v>
      </c>
      <c r="CX8" s="492">
        <v>1.0000000000000002</v>
      </c>
      <c r="CY8" s="492">
        <v>1.0000000000000082</v>
      </c>
      <c r="CZ8" s="492">
        <v>1.0000000000000082</v>
      </c>
      <c r="DA8" s="492">
        <v>1.0000000000000078</v>
      </c>
      <c r="DB8" s="493">
        <v>1.0000000000000002</v>
      </c>
      <c r="DC8" s="493">
        <v>1.0000000000000024</v>
      </c>
      <c r="DD8" s="493">
        <v>1.0000000000000007</v>
      </c>
      <c r="DE8" s="494" t="s">
        <v>381</v>
      </c>
      <c r="DF8" s="466"/>
      <c r="DG8" s="925"/>
      <c r="DH8" s="475">
        <f>$C8</f>
        <v>50</v>
      </c>
      <c r="DI8" s="495">
        <v>46.571641871980489</v>
      </c>
      <c r="DJ8" s="496">
        <v>45.7604643701996</v>
      </c>
      <c r="DK8" s="496">
        <v>44.400376087305517</v>
      </c>
      <c r="DL8" s="496">
        <v>43.718213959729781</v>
      </c>
      <c r="DM8" s="496">
        <v>42.838187204418603</v>
      </c>
      <c r="DN8" s="497">
        <v>42.193490809314483</v>
      </c>
      <c r="DO8" s="497">
        <v>41.290375456302115</v>
      </c>
      <c r="DP8" s="497">
        <v>40.651822728596187</v>
      </c>
      <c r="DQ8" s="494" t="s">
        <v>381</v>
      </c>
      <c r="DR8" s="466"/>
      <c r="DS8" s="925"/>
      <c r="DT8" s="475">
        <f>$C8</f>
        <v>50</v>
      </c>
      <c r="DU8" s="495">
        <v>81.157467760682948</v>
      </c>
      <c r="DV8" s="496">
        <v>81.122882676482334</v>
      </c>
      <c r="DW8" s="496">
        <v>80.843099434112844</v>
      </c>
      <c r="DX8" s="496">
        <v>79.849003784463093</v>
      </c>
      <c r="DY8" s="496">
        <v>78.204823236325751</v>
      </c>
      <c r="DZ8" s="497">
        <v>75.7914002435013</v>
      </c>
      <c r="EA8" s="497">
        <v>67.540071532414515</v>
      </c>
      <c r="EB8" s="497">
        <v>60.448200513272184</v>
      </c>
      <c r="EC8" s="494" t="s">
        <v>381</v>
      </c>
      <c r="EE8" s="925"/>
      <c r="EF8" s="475">
        <f>$C8</f>
        <v>50</v>
      </c>
      <c r="EG8" s="495">
        <v>75.494910033688143</v>
      </c>
      <c r="EH8" s="496">
        <v>75.367706722304206</v>
      </c>
      <c r="EI8" s="496">
        <v>74.93213575797472</v>
      </c>
      <c r="EJ8" s="496">
        <v>73.840511521144151</v>
      </c>
      <c r="EK8" s="496">
        <v>72.295195874513581</v>
      </c>
      <c r="EL8" s="497">
        <v>70.243843850867847</v>
      </c>
      <c r="EM8" s="497">
        <v>64.01993931154351</v>
      </c>
      <c r="EN8" s="497">
        <v>58.964008517071704</v>
      </c>
      <c r="EO8" s="494" t="s">
        <v>381</v>
      </c>
      <c r="EP8" s="474"/>
      <c r="EQ8" s="925"/>
      <c r="ER8" s="475">
        <f>$C8</f>
        <v>50</v>
      </c>
      <c r="ES8" s="491">
        <f t="shared" ref="ES8:EZ12" si="6">MIN(BY8,CK8,CW8)</f>
        <v>1</v>
      </c>
      <c r="ET8" s="492">
        <f t="shared" si="6"/>
        <v>1.0000000000000002</v>
      </c>
      <c r="EU8" s="492">
        <f t="shared" si="6"/>
        <v>1.0000000000000002</v>
      </c>
      <c r="EV8" s="492">
        <f t="shared" si="6"/>
        <v>1.0000000000000082</v>
      </c>
      <c r="EW8" s="492">
        <f t="shared" si="6"/>
        <v>1.0000000000000078</v>
      </c>
      <c r="EX8" s="493">
        <f t="shared" si="6"/>
        <v>1</v>
      </c>
      <c r="EY8" s="493">
        <f t="shared" si="6"/>
        <v>1.0000000000000024</v>
      </c>
      <c r="EZ8" s="493">
        <f t="shared" si="6"/>
        <v>1</v>
      </c>
      <c r="FA8" s="494" t="s">
        <v>381</v>
      </c>
      <c r="FC8" s="925"/>
      <c r="FD8" s="475">
        <f>$C8</f>
        <v>50</v>
      </c>
      <c r="FE8" s="495">
        <f t="shared" ref="FE8:FL12" si="7">MAX(DI8,DU8,EG8)</f>
        <v>81.157467760682948</v>
      </c>
      <c r="FF8" s="496">
        <f t="shared" si="7"/>
        <v>81.122882676482334</v>
      </c>
      <c r="FG8" s="496">
        <f t="shared" si="7"/>
        <v>80.843099434112844</v>
      </c>
      <c r="FH8" s="496">
        <f t="shared" si="7"/>
        <v>79.849003784463093</v>
      </c>
      <c r="FI8" s="496">
        <f t="shared" si="7"/>
        <v>78.204823236325751</v>
      </c>
      <c r="FJ8" s="497">
        <f t="shared" si="7"/>
        <v>75.7914002435013</v>
      </c>
      <c r="FK8" s="497">
        <f t="shared" si="7"/>
        <v>67.540071532414515</v>
      </c>
      <c r="FL8" s="497">
        <f t="shared" si="7"/>
        <v>60.448200513272184</v>
      </c>
      <c r="FM8" s="494" t="s">
        <v>381</v>
      </c>
    </row>
    <row r="9" spans="2:169" ht="15" customHeight="1">
      <c r="B9" s="925"/>
      <c r="C9" s="475">
        <v>45</v>
      </c>
      <c r="D9" s="476">
        <f t="shared" ref="D9:D20" si="8">S9</f>
        <v>8.0804345177583361</v>
      </c>
      <c r="E9" s="477">
        <f t="shared" ref="E9:E20" si="9">MIN(AM9,AZ9,BM9)</f>
        <v>42.641097014584197</v>
      </c>
      <c r="F9" s="478">
        <f t="shared" ref="F9:F20" si="10">MIN(AN9,BA9,BN9)</f>
        <v>42.600546084540987</v>
      </c>
      <c r="G9" s="479">
        <f t="shared" ref="G9:G20" si="11">MIN(AO9,BB9,BO9)</f>
        <v>42.49253841203948</v>
      </c>
      <c r="H9" s="479">
        <f t="shared" ref="H9:H20" si="12">MIN(AP9,BC9,BP9)</f>
        <v>42.255965381143596</v>
      </c>
      <c r="I9" s="479">
        <f t="shared" ref="I9:I20" si="13">MIN(AQ9,BD9,BQ9)</f>
        <v>41.956988350487627</v>
      </c>
      <c r="J9" s="479">
        <f t="shared" ref="J9:J20" si="14">MIN(AR9,BE9,BR9)</f>
        <v>41.591875890471464</v>
      </c>
      <c r="K9" s="479">
        <f t="shared" ref="K9:K17" si="15">MIN(AS9,BF9,BS9)</f>
        <v>40.60936804099736</v>
      </c>
      <c r="L9" s="479">
        <f>MIN(AT9,BG9,BT9)</f>
        <v>39.878401037795101</v>
      </c>
      <c r="M9" s="480" t="s">
        <v>381</v>
      </c>
      <c r="N9" s="466"/>
      <c r="O9" s="925"/>
      <c r="P9" s="475">
        <f t="shared" ref="P9:P21" si="16">$C9</f>
        <v>45</v>
      </c>
      <c r="Q9" s="481">
        <v>45</v>
      </c>
      <c r="R9" s="482">
        <v>-33</v>
      </c>
      <c r="S9" s="531">
        <f t="shared" si="1"/>
        <v>8.0804345177583361</v>
      </c>
      <c r="T9" s="484">
        <v>9.0904888324781279</v>
      </c>
      <c r="U9" s="485">
        <v>12.350074599999999</v>
      </c>
      <c r="V9" s="532">
        <f t="shared" ref="V9:V15" si="17">(G9-5)/S9</f>
        <v>4.6399161245156169</v>
      </c>
      <c r="W9" s="486">
        <f t="shared" si="2"/>
        <v>4.1243698884583262</v>
      </c>
      <c r="X9" s="487">
        <v>3.3916690446277209</v>
      </c>
      <c r="Y9" s="488">
        <v>9.4670221352180555</v>
      </c>
      <c r="Z9" s="466"/>
      <c r="AA9" s="930"/>
      <c r="AB9" s="932"/>
      <c r="AC9" s="466"/>
      <c r="AD9" s="925"/>
      <c r="AE9" s="475">
        <f t="shared" ref="AE9:AE20" si="18">$C9</f>
        <v>45</v>
      </c>
      <c r="AF9" s="489">
        <v>25</v>
      </c>
      <c r="AG9" s="482">
        <f t="shared" ref="AG9:AG20" si="19">MIN(-40,AE9)</f>
        <v>-40</v>
      </c>
      <c r="AH9" s="490">
        <f t="shared" ref="AH9:AH20" si="20">S9</f>
        <v>8.0804345177583361</v>
      </c>
      <c r="AJ9" s="925"/>
      <c r="AK9" s="475">
        <v>45</v>
      </c>
      <c r="AL9" s="483">
        <f t="shared" si="3"/>
        <v>8.0804345177583361</v>
      </c>
      <c r="AM9" s="477">
        <v>49.003329539536878</v>
      </c>
      <c r="AN9" s="479">
        <v>48.885307179114207</v>
      </c>
      <c r="AO9" s="479">
        <v>48.685054810328289</v>
      </c>
      <c r="AP9" s="479">
        <v>48.698398973999041</v>
      </c>
      <c r="AQ9" s="479">
        <v>48.584389804757592</v>
      </c>
      <c r="AR9" s="479">
        <v>48.493706031022846</v>
      </c>
      <c r="AS9" s="479">
        <v>48.366173232027521</v>
      </c>
      <c r="AT9" s="479">
        <v>48.275921390150422</v>
      </c>
      <c r="AU9" s="480" t="s">
        <v>381</v>
      </c>
      <c r="AV9" s="466"/>
      <c r="AW9" s="925"/>
      <c r="AX9" s="475">
        <v>45</v>
      </c>
      <c r="AY9" s="483">
        <f t="shared" si="4"/>
        <v>9.0904888324781279</v>
      </c>
      <c r="AZ9" s="477">
        <v>43.331028295715186</v>
      </c>
      <c r="BA9" s="478">
        <v>43.304955985837559</v>
      </c>
      <c r="BB9" s="478">
        <v>43.219621672649922</v>
      </c>
      <c r="BC9" s="478">
        <v>43.000641342742277</v>
      </c>
      <c r="BD9" s="478">
        <v>42.68930922758765</v>
      </c>
      <c r="BE9" s="478">
        <v>42.275129227306131</v>
      </c>
      <c r="BF9" s="478">
        <v>41.021566274441319</v>
      </c>
      <c r="BG9" s="479">
        <v>40.012277012806948</v>
      </c>
      <c r="BH9" s="480" t="s">
        <v>381</v>
      </c>
      <c r="BI9" s="533"/>
      <c r="BJ9" s="925"/>
      <c r="BK9" s="475">
        <v>45</v>
      </c>
      <c r="BL9" s="483">
        <f t="shared" si="5"/>
        <v>9.0904888324781279</v>
      </c>
      <c r="BM9" s="477">
        <v>42.641097014584197</v>
      </c>
      <c r="BN9" s="478">
        <v>42.600546084540987</v>
      </c>
      <c r="BO9" s="479">
        <v>42.49253841203948</v>
      </c>
      <c r="BP9" s="479">
        <v>42.255965381143596</v>
      </c>
      <c r="BQ9" s="479">
        <v>41.956988350487627</v>
      </c>
      <c r="BR9" s="479">
        <v>41.591875890471464</v>
      </c>
      <c r="BS9" s="479">
        <v>40.60936804099736</v>
      </c>
      <c r="BT9" s="479">
        <v>39.878401037795101</v>
      </c>
      <c r="BU9" s="480" t="s">
        <v>381</v>
      </c>
      <c r="BV9" s="466"/>
      <c r="BW9" s="925"/>
      <c r="BX9" s="475">
        <f t="shared" ref="BX9:BX21" si="21">$C9</f>
        <v>45</v>
      </c>
      <c r="BY9" s="491">
        <v>1.2</v>
      </c>
      <c r="BZ9" s="492">
        <v>1.2000000000000115</v>
      </c>
      <c r="CA9" s="492">
        <v>1.2000000000000113</v>
      </c>
      <c r="CB9" s="492">
        <v>1.2000000000000119</v>
      </c>
      <c r="CC9" s="492">
        <v>1.2000000000000111</v>
      </c>
      <c r="CD9" s="493">
        <v>1.2</v>
      </c>
      <c r="CE9" s="493">
        <v>1.2</v>
      </c>
      <c r="CF9" s="493">
        <v>1.2</v>
      </c>
      <c r="CG9" s="494" t="s">
        <v>381</v>
      </c>
      <c r="CH9" s="466"/>
      <c r="CI9" s="925"/>
      <c r="CJ9" s="475">
        <f t="shared" ref="CJ9:CJ21" si="22">$C9</f>
        <v>45</v>
      </c>
      <c r="CK9" s="491">
        <v>1</v>
      </c>
      <c r="CL9" s="492">
        <v>1.0000000000000002</v>
      </c>
      <c r="CM9" s="492">
        <v>1</v>
      </c>
      <c r="CN9" s="492">
        <v>1.0000000000000002</v>
      </c>
      <c r="CO9" s="492">
        <v>1.0000000000000069</v>
      </c>
      <c r="CP9" s="493">
        <v>1</v>
      </c>
      <c r="CQ9" s="493">
        <v>1.0000000000000024</v>
      </c>
      <c r="CR9" s="493">
        <v>1.0000000000000011</v>
      </c>
      <c r="CS9" s="494" t="s">
        <v>381</v>
      </c>
      <c r="CT9" s="474"/>
      <c r="CU9" s="925"/>
      <c r="CV9" s="475">
        <f t="shared" ref="CV9:CV21" si="23">$C9</f>
        <v>45</v>
      </c>
      <c r="CW9" s="491">
        <v>1.0000000000000135</v>
      </c>
      <c r="CX9" s="492">
        <v>1.0000000000000133</v>
      </c>
      <c r="CY9" s="492">
        <v>1.0000000000000131</v>
      </c>
      <c r="CZ9" s="492">
        <v>1.0000000000000064</v>
      </c>
      <c r="DA9" s="492">
        <v>1</v>
      </c>
      <c r="DB9" s="493">
        <v>1.0000000000000002</v>
      </c>
      <c r="DC9" s="493">
        <v>1.0000000000000029</v>
      </c>
      <c r="DD9" s="493">
        <v>1.0000000000000002</v>
      </c>
      <c r="DE9" s="494" t="s">
        <v>381</v>
      </c>
      <c r="DF9" s="466"/>
      <c r="DG9" s="925"/>
      <c r="DH9" s="475">
        <f t="shared" ref="DH9:DH21" si="24">$C9</f>
        <v>45</v>
      </c>
      <c r="DI9" s="495">
        <v>45.693295281301459</v>
      </c>
      <c r="DJ9" s="496">
        <v>44.949917989267931</v>
      </c>
      <c r="DK9" s="496">
        <v>43.688879363023602</v>
      </c>
      <c r="DL9" s="496">
        <v>43.772900105046915</v>
      </c>
      <c r="DM9" s="496">
        <v>43.055098078678668</v>
      </c>
      <c r="DN9" s="497">
        <v>42.484233021573687</v>
      </c>
      <c r="DO9" s="497">
        <v>41.68152050573417</v>
      </c>
      <c r="DP9" s="497">
        <v>41.113545701466478</v>
      </c>
      <c r="DQ9" s="494" t="s">
        <v>381</v>
      </c>
      <c r="DR9" s="466"/>
      <c r="DS9" s="925"/>
      <c r="DT9" s="475">
        <f t="shared" ref="DT9:DT21" si="25">$C9</f>
        <v>45</v>
      </c>
      <c r="DU9" s="495">
        <v>81.198138051982085</v>
      </c>
      <c r="DV9" s="496">
        <v>80.989743767986283</v>
      </c>
      <c r="DW9" s="496">
        <v>80.30772073578089</v>
      </c>
      <c r="DX9" s="496">
        <v>78.557901564703059</v>
      </c>
      <c r="DY9" s="496">
        <v>76.070993962423302</v>
      </c>
      <c r="DZ9" s="497">
        <v>72.764143651066206</v>
      </c>
      <c r="EA9" s="497">
        <v>62.766928823719297</v>
      </c>
      <c r="EB9" s="497">
        <v>54.730501140676608</v>
      </c>
      <c r="EC9" s="494" t="s">
        <v>381</v>
      </c>
      <c r="EE9" s="925"/>
      <c r="EF9" s="475">
        <f t="shared" ref="EF9:EF21" si="26">$C9</f>
        <v>45</v>
      </c>
      <c r="EG9" s="495">
        <v>75.685968862841548</v>
      </c>
      <c r="EH9" s="496">
        <v>75.362146434451915</v>
      </c>
      <c r="EI9" s="496">
        <v>74.499728881076521</v>
      </c>
      <c r="EJ9" s="496">
        <v>72.611182587775374</v>
      </c>
      <c r="EK9" s="496">
        <v>70.225332139459397</v>
      </c>
      <c r="EL9" s="497">
        <v>67.313035827032309</v>
      </c>
      <c r="EM9" s="497">
        <v>59.483427455533956</v>
      </c>
      <c r="EN9" s="497">
        <v>53.665388197736434</v>
      </c>
      <c r="EO9" s="494" t="s">
        <v>381</v>
      </c>
      <c r="EP9" s="474"/>
      <c r="EQ9" s="925"/>
      <c r="ER9" s="475">
        <f t="shared" ref="ER9:ER21" si="27">$C9</f>
        <v>45</v>
      </c>
      <c r="ES9" s="491">
        <f t="shared" si="6"/>
        <v>1</v>
      </c>
      <c r="ET9" s="492">
        <f t="shared" si="6"/>
        <v>1.0000000000000002</v>
      </c>
      <c r="EU9" s="492">
        <f t="shared" si="6"/>
        <v>1</v>
      </c>
      <c r="EV9" s="492">
        <f t="shared" si="6"/>
        <v>1.0000000000000002</v>
      </c>
      <c r="EW9" s="492">
        <f t="shared" si="6"/>
        <v>1</v>
      </c>
      <c r="EX9" s="493">
        <f t="shared" si="6"/>
        <v>1</v>
      </c>
      <c r="EY9" s="493">
        <f t="shared" si="6"/>
        <v>1.0000000000000024</v>
      </c>
      <c r="EZ9" s="493">
        <f t="shared" si="6"/>
        <v>1.0000000000000002</v>
      </c>
      <c r="FA9" s="494" t="s">
        <v>381</v>
      </c>
      <c r="FC9" s="925"/>
      <c r="FD9" s="475">
        <f t="shared" ref="FD9:FD21" si="28">$C9</f>
        <v>45</v>
      </c>
      <c r="FE9" s="495">
        <f t="shared" si="7"/>
        <v>81.198138051982085</v>
      </c>
      <c r="FF9" s="496">
        <f t="shared" si="7"/>
        <v>80.989743767986283</v>
      </c>
      <c r="FG9" s="496">
        <f t="shared" si="7"/>
        <v>80.30772073578089</v>
      </c>
      <c r="FH9" s="496">
        <f t="shared" si="7"/>
        <v>78.557901564703059</v>
      </c>
      <c r="FI9" s="496">
        <f t="shared" si="7"/>
        <v>76.070993962423302</v>
      </c>
      <c r="FJ9" s="497">
        <f t="shared" si="7"/>
        <v>72.764143651066206</v>
      </c>
      <c r="FK9" s="497">
        <f t="shared" si="7"/>
        <v>62.766928823719297</v>
      </c>
      <c r="FL9" s="497">
        <f t="shared" si="7"/>
        <v>54.730501140676608</v>
      </c>
      <c r="FM9" s="494" t="s">
        <v>381</v>
      </c>
    </row>
    <row r="10" spans="2:169" ht="15" customHeight="1">
      <c r="B10" s="925"/>
      <c r="C10" s="475">
        <v>40</v>
      </c>
      <c r="D10" s="476">
        <f t="shared" si="8"/>
        <v>11.454842091453537</v>
      </c>
      <c r="E10" s="477">
        <f t="shared" si="9"/>
        <v>42.682598951805161</v>
      </c>
      <c r="F10" s="478">
        <f t="shared" si="10"/>
        <v>42.610280867600999</v>
      </c>
      <c r="G10" s="479">
        <f t="shared" si="11"/>
        <v>42.435043865466362</v>
      </c>
      <c r="H10" s="479">
        <f t="shared" si="12"/>
        <v>42.084490111529988</v>
      </c>
      <c r="I10" s="479">
        <f t="shared" si="13"/>
        <v>41.672272988039786</v>
      </c>
      <c r="J10" s="479">
        <f t="shared" si="14"/>
        <v>41.198815888936956</v>
      </c>
      <c r="K10" s="479">
        <f t="shared" si="15"/>
        <v>40.027522099280468</v>
      </c>
      <c r="L10" s="479">
        <f>MIN(AT10,BG10,BT10)</f>
        <v>39.177681571901473</v>
      </c>
      <c r="M10" s="480" t="s">
        <v>381</v>
      </c>
      <c r="N10" s="466"/>
      <c r="O10" s="925"/>
      <c r="P10" s="475">
        <f t="shared" si="16"/>
        <v>40</v>
      </c>
      <c r="Q10" s="481">
        <v>40</v>
      </c>
      <c r="R10" s="482">
        <v>-33</v>
      </c>
      <c r="S10" s="531">
        <f t="shared" si="1"/>
        <v>11.454842091453537</v>
      </c>
      <c r="T10" s="484">
        <v>12.88669735288523</v>
      </c>
      <c r="U10" s="485">
        <v>16.302537999999998</v>
      </c>
      <c r="V10" s="532">
        <f t="shared" si="17"/>
        <v>3.2680541177775524</v>
      </c>
      <c r="W10" s="486">
        <f t="shared" si="2"/>
        <v>2.9049369935800464</v>
      </c>
      <c r="X10" s="487">
        <v>4.9761463725946617</v>
      </c>
      <c r="Y10" s="488">
        <v>13.016025545254369</v>
      </c>
      <c r="Z10" s="466"/>
      <c r="AA10" s="930"/>
      <c r="AB10" s="932"/>
      <c r="AC10" s="466"/>
      <c r="AD10" s="925"/>
      <c r="AE10" s="475">
        <f t="shared" si="18"/>
        <v>40</v>
      </c>
      <c r="AF10" s="489">
        <v>25</v>
      </c>
      <c r="AG10" s="482">
        <f t="shared" si="19"/>
        <v>-40</v>
      </c>
      <c r="AH10" s="490">
        <f t="shared" si="20"/>
        <v>11.454842091453537</v>
      </c>
      <c r="AJ10" s="925"/>
      <c r="AK10" s="475">
        <v>40</v>
      </c>
      <c r="AL10" s="483">
        <f t="shared" si="3"/>
        <v>11.454842091453537</v>
      </c>
      <c r="AM10" s="477">
        <v>48.989434757428086</v>
      </c>
      <c r="AN10" s="479">
        <v>48.868787441696831</v>
      </c>
      <c r="AO10" s="479">
        <v>48.65976499379537</v>
      </c>
      <c r="AP10" s="479">
        <v>48.744925100891969</v>
      </c>
      <c r="AQ10" s="479">
        <v>48.618792357376364</v>
      </c>
      <c r="AR10" s="479">
        <v>48.511770009974612</v>
      </c>
      <c r="AS10" s="479">
        <v>48.383313691778405</v>
      </c>
      <c r="AT10" s="479">
        <v>48.300427013541281</v>
      </c>
      <c r="AU10" s="480" t="s">
        <v>381</v>
      </c>
      <c r="AV10" s="466"/>
      <c r="AW10" s="925"/>
      <c r="AX10" s="475">
        <v>40</v>
      </c>
      <c r="AY10" s="483">
        <f t="shared" si="4"/>
        <v>12.88669735288523</v>
      </c>
      <c r="AZ10" s="477">
        <v>43.294344119321352</v>
      </c>
      <c r="BA10" s="478">
        <v>43.242805825605316</v>
      </c>
      <c r="BB10" s="478">
        <v>43.096553197407125</v>
      </c>
      <c r="BC10" s="478">
        <v>42.771499451361137</v>
      </c>
      <c r="BD10" s="478">
        <v>42.35091319163184</v>
      </c>
      <c r="BE10" s="478">
        <v>41.832460782959409</v>
      </c>
      <c r="BF10" s="478">
        <v>40.386050683356451</v>
      </c>
      <c r="BG10" s="479">
        <v>39.258122778972336</v>
      </c>
      <c r="BH10" s="480" t="s">
        <v>381</v>
      </c>
      <c r="BI10" s="533"/>
      <c r="BJ10" s="925"/>
      <c r="BK10" s="475">
        <v>40</v>
      </c>
      <c r="BL10" s="483">
        <f t="shared" si="5"/>
        <v>12.88669735288523</v>
      </c>
      <c r="BM10" s="477">
        <v>42.682598951805161</v>
      </c>
      <c r="BN10" s="478">
        <v>42.610280867600999</v>
      </c>
      <c r="BO10" s="479">
        <v>42.435043865466362</v>
      </c>
      <c r="BP10" s="479">
        <v>42.084490111529988</v>
      </c>
      <c r="BQ10" s="479">
        <v>41.672272988039786</v>
      </c>
      <c r="BR10" s="479">
        <v>41.198815888936956</v>
      </c>
      <c r="BS10" s="479">
        <v>40.027522099280468</v>
      </c>
      <c r="BT10" s="479">
        <v>39.177681571901473</v>
      </c>
      <c r="BU10" s="480" t="s">
        <v>381</v>
      </c>
      <c r="BV10" s="466"/>
      <c r="BW10" s="925"/>
      <c r="BX10" s="475">
        <f t="shared" si="21"/>
        <v>40</v>
      </c>
      <c r="BY10" s="491">
        <v>1.2000000000000164</v>
      </c>
      <c r="BZ10" s="492">
        <v>1.2000000000000162</v>
      </c>
      <c r="CA10" s="492">
        <v>1.2</v>
      </c>
      <c r="CB10" s="492">
        <v>1.2000000000000004</v>
      </c>
      <c r="CC10" s="492">
        <v>1.2000000000000079</v>
      </c>
      <c r="CD10" s="493">
        <v>1.2000000000000004</v>
      </c>
      <c r="CE10" s="493">
        <v>1.2</v>
      </c>
      <c r="CF10" s="493">
        <v>1.2000000000000033</v>
      </c>
      <c r="CG10" s="494" t="s">
        <v>381</v>
      </c>
      <c r="CH10" s="466"/>
      <c r="CI10" s="925"/>
      <c r="CJ10" s="475">
        <f t="shared" si="22"/>
        <v>40</v>
      </c>
      <c r="CK10" s="491">
        <v>1.0000000000000104</v>
      </c>
      <c r="CL10" s="492">
        <v>1.0000000000000104</v>
      </c>
      <c r="CM10" s="492">
        <v>1.0000000000000002</v>
      </c>
      <c r="CN10" s="492">
        <v>1.0000000000000004</v>
      </c>
      <c r="CO10" s="492">
        <v>1.00000000000001</v>
      </c>
      <c r="CP10" s="493">
        <v>1.0000000000000047</v>
      </c>
      <c r="CQ10" s="493">
        <v>1</v>
      </c>
      <c r="CR10" s="493">
        <v>1.0000000000000002</v>
      </c>
      <c r="CS10" s="494" t="s">
        <v>381</v>
      </c>
      <c r="CT10" s="474"/>
      <c r="CU10" s="925"/>
      <c r="CV10" s="475">
        <f t="shared" si="23"/>
        <v>40</v>
      </c>
      <c r="CW10" s="491">
        <v>1</v>
      </c>
      <c r="CX10" s="492">
        <v>1.0000000000000109</v>
      </c>
      <c r="CY10" s="492">
        <v>1</v>
      </c>
      <c r="CZ10" s="492">
        <v>1</v>
      </c>
      <c r="DA10" s="492">
        <v>1</v>
      </c>
      <c r="DB10" s="493">
        <v>1</v>
      </c>
      <c r="DC10" s="493">
        <v>1</v>
      </c>
      <c r="DD10" s="493">
        <v>1</v>
      </c>
      <c r="DE10" s="494" t="s">
        <v>381</v>
      </c>
      <c r="DF10" s="466"/>
      <c r="DG10" s="925"/>
      <c r="DH10" s="475">
        <f t="shared" si="24"/>
        <v>40</v>
      </c>
      <c r="DI10" s="495">
        <v>45.60577150208087</v>
      </c>
      <c r="DJ10" s="496">
        <v>44.845875882049199</v>
      </c>
      <c r="DK10" s="496">
        <v>43.529647789946409</v>
      </c>
      <c r="DL10" s="496">
        <v>44.06586111289738</v>
      </c>
      <c r="DM10" s="496">
        <v>43.271684943125479</v>
      </c>
      <c r="DN10" s="497">
        <v>42.597942172273406</v>
      </c>
      <c r="DO10" s="497">
        <v>41.789397042312544</v>
      </c>
      <c r="DP10" s="497">
        <v>41.267758011633646</v>
      </c>
      <c r="DQ10" s="494" t="s">
        <v>381</v>
      </c>
      <c r="DR10" s="466"/>
      <c r="DS10" s="925"/>
      <c r="DT10" s="475">
        <f t="shared" si="25"/>
        <v>40</v>
      </c>
      <c r="DU10" s="495">
        <v>80.904925549228267</v>
      </c>
      <c r="DV10" s="496">
        <v>80.493009617849452</v>
      </c>
      <c r="DW10" s="496">
        <v>79.324247821917936</v>
      </c>
      <c r="DX10" s="496">
        <v>76.727425874536209</v>
      </c>
      <c r="DY10" s="496">
        <v>73.369072192266344</v>
      </c>
      <c r="DZ10" s="497">
        <v>69.231882473821031</v>
      </c>
      <c r="EA10" s="497">
        <v>57.705317075465587</v>
      </c>
      <c r="EB10" s="497">
        <v>48.733174234317516</v>
      </c>
      <c r="EC10" s="494" t="s">
        <v>381</v>
      </c>
      <c r="EE10" s="925"/>
      <c r="EF10" s="475">
        <f t="shared" si="26"/>
        <v>40</v>
      </c>
      <c r="EG10" s="495">
        <v>76.017403933736034</v>
      </c>
      <c r="EH10" s="496">
        <v>75.439882672596866</v>
      </c>
      <c r="EI10" s="496">
        <v>74.040698877242789</v>
      </c>
      <c r="EJ10" s="496">
        <v>71.242683793624735</v>
      </c>
      <c r="EK10" s="496">
        <v>67.954193316330077</v>
      </c>
      <c r="EL10" s="497">
        <v>64.179452706866698</v>
      </c>
      <c r="EM10" s="497">
        <v>54.851803582773812</v>
      </c>
      <c r="EN10" s="497">
        <v>48.093864650372836</v>
      </c>
      <c r="EO10" s="494" t="s">
        <v>381</v>
      </c>
      <c r="EP10" s="474"/>
      <c r="EQ10" s="925"/>
      <c r="ER10" s="475">
        <f t="shared" si="27"/>
        <v>40</v>
      </c>
      <c r="ES10" s="491">
        <f t="shared" si="6"/>
        <v>1</v>
      </c>
      <c r="ET10" s="492">
        <f t="shared" si="6"/>
        <v>1.0000000000000104</v>
      </c>
      <c r="EU10" s="492">
        <f t="shared" si="6"/>
        <v>1</v>
      </c>
      <c r="EV10" s="492">
        <f t="shared" si="6"/>
        <v>1</v>
      </c>
      <c r="EW10" s="492">
        <f t="shared" si="6"/>
        <v>1</v>
      </c>
      <c r="EX10" s="493">
        <f t="shared" si="6"/>
        <v>1</v>
      </c>
      <c r="EY10" s="493">
        <f t="shared" si="6"/>
        <v>1</v>
      </c>
      <c r="EZ10" s="493">
        <f t="shared" si="6"/>
        <v>1</v>
      </c>
      <c r="FA10" s="494" t="s">
        <v>381</v>
      </c>
      <c r="FC10" s="925"/>
      <c r="FD10" s="475">
        <f t="shared" si="28"/>
        <v>40</v>
      </c>
      <c r="FE10" s="495">
        <f t="shared" si="7"/>
        <v>80.904925549228267</v>
      </c>
      <c r="FF10" s="496">
        <f t="shared" si="7"/>
        <v>80.493009617849452</v>
      </c>
      <c r="FG10" s="496">
        <f t="shared" si="7"/>
        <v>79.324247821917936</v>
      </c>
      <c r="FH10" s="496">
        <f t="shared" si="7"/>
        <v>76.727425874536209</v>
      </c>
      <c r="FI10" s="496">
        <f t="shared" si="7"/>
        <v>73.369072192266344</v>
      </c>
      <c r="FJ10" s="497">
        <f t="shared" si="7"/>
        <v>69.231882473821031</v>
      </c>
      <c r="FK10" s="497">
        <f t="shared" si="7"/>
        <v>57.705317075465587</v>
      </c>
      <c r="FL10" s="497">
        <f t="shared" si="7"/>
        <v>48.733174234317516</v>
      </c>
      <c r="FM10" s="494" t="s">
        <v>381</v>
      </c>
    </row>
    <row r="11" spans="2:169" ht="15" customHeight="1">
      <c r="B11" s="925"/>
      <c r="C11" s="475">
        <v>35</v>
      </c>
      <c r="D11" s="476">
        <f t="shared" si="8"/>
        <v>12.425857524655171</v>
      </c>
      <c r="E11" s="477">
        <f t="shared" si="9"/>
        <v>42.704230565464115</v>
      </c>
      <c r="F11" s="478">
        <f t="shared" si="10"/>
        <v>42.627276505073368</v>
      </c>
      <c r="G11" s="479">
        <f t="shared" si="11"/>
        <v>42.441051758034035</v>
      </c>
      <c r="H11" s="479">
        <f t="shared" si="12"/>
        <v>42.073162298457085</v>
      </c>
      <c r="I11" s="479">
        <f t="shared" si="13"/>
        <v>41.648627143826012</v>
      </c>
      <c r="J11" s="479">
        <f t="shared" si="14"/>
        <v>41.164934592271571</v>
      </c>
      <c r="K11" s="479">
        <f t="shared" si="15"/>
        <v>39.988898567043762</v>
      </c>
      <c r="L11" s="479">
        <f>MIN(AT11,BG11,BT11)</f>
        <v>39.146205067216997</v>
      </c>
      <c r="M11" s="480" t="s">
        <v>381</v>
      </c>
      <c r="N11" s="466"/>
      <c r="O11" s="925"/>
      <c r="P11" s="475">
        <f t="shared" si="16"/>
        <v>35</v>
      </c>
      <c r="Q11" s="481">
        <v>40</v>
      </c>
      <c r="R11" s="482">
        <v>-33</v>
      </c>
      <c r="S11" s="531">
        <f>IF(MIN(U11,T11)*(1-(2.5+7)/(87.5-2))&gt;$AA$7,$AA$7,MIN(U11,T11)*(1-(2.5+7)/(87.5-2)))</f>
        <v>12.425857524655171</v>
      </c>
      <c r="T11" s="484">
        <v>13.979089715237068</v>
      </c>
      <c r="U11" s="485">
        <v>17.1736355</v>
      </c>
      <c r="V11" s="532">
        <f t="shared" si="17"/>
        <v>3.013156370394892</v>
      </c>
      <c r="W11" s="486">
        <f t="shared" si="2"/>
        <v>2.678361218128793</v>
      </c>
      <c r="X11" s="487">
        <v>5.5257699260408941</v>
      </c>
      <c r="Y11" s="488">
        <v>14.007748285918153</v>
      </c>
      <c r="Z11" s="466"/>
      <c r="AA11" s="930"/>
      <c r="AB11" s="932"/>
      <c r="AC11" s="466"/>
      <c r="AD11" s="925"/>
      <c r="AE11" s="475">
        <f t="shared" si="18"/>
        <v>35</v>
      </c>
      <c r="AF11" s="489">
        <f t="shared" ref="AF11:AF19" si="29">AE11-10</f>
        <v>25</v>
      </c>
      <c r="AG11" s="482">
        <f t="shared" si="19"/>
        <v>-40</v>
      </c>
      <c r="AH11" s="490">
        <f t="shared" si="20"/>
        <v>12.425857524655171</v>
      </c>
      <c r="AJ11" s="925"/>
      <c r="AK11" s="475">
        <v>35</v>
      </c>
      <c r="AL11" s="483">
        <f t="shared" si="3"/>
        <v>12.425857524655171</v>
      </c>
      <c r="AM11" s="477">
        <v>48.772012776774147</v>
      </c>
      <c r="AN11" s="479">
        <v>48.652965251260973</v>
      </c>
      <c r="AO11" s="479">
        <v>48.44531779537234</v>
      </c>
      <c r="AP11" s="479">
        <v>48.569003297698579</v>
      </c>
      <c r="AQ11" s="479">
        <v>48.457649709592836</v>
      </c>
      <c r="AR11" s="479">
        <v>48.368083855900203</v>
      </c>
      <c r="AS11" s="479">
        <v>48.290322705154992</v>
      </c>
      <c r="AT11" s="479">
        <v>48.23440596362714</v>
      </c>
      <c r="AU11" s="480" t="s">
        <v>381</v>
      </c>
      <c r="AV11" s="466"/>
      <c r="AW11" s="925"/>
      <c r="AX11" s="475">
        <v>35</v>
      </c>
      <c r="AY11" s="483">
        <f t="shared" si="4"/>
        <v>13.979089715237068</v>
      </c>
      <c r="AZ11" s="477">
        <v>43.260292713953199</v>
      </c>
      <c r="BA11" s="478">
        <v>43.199920099960842</v>
      </c>
      <c r="BB11" s="478">
        <v>43.044498746377784</v>
      </c>
      <c r="BC11" s="478">
        <v>42.703939215849836</v>
      </c>
      <c r="BD11" s="478">
        <v>42.273632857387213</v>
      </c>
      <c r="BE11" s="478">
        <v>41.750271324184155</v>
      </c>
      <c r="BF11" s="478">
        <v>40.319145615612769</v>
      </c>
      <c r="BG11" s="479">
        <v>39.218276326052766</v>
      </c>
      <c r="BH11" s="480" t="s">
        <v>381</v>
      </c>
      <c r="BI11" s="533"/>
      <c r="BJ11" s="925"/>
      <c r="BK11" s="475">
        <v>35</v>
      </c>
      <c r="BL11" s="483">
        <f t="shared" si="5"/>
        <v>13.979089715237068</v>
      </c>
      <c r="BM11" s="477">
        <v>42.704230565464115</v>
      </c>
      <c r="BN11" s="478">
        <v>42.627276505073368</v>
      </c>
      <c r="BO11" s="479">
        <v>42.441051758034035</v>
      </c>
      <c r="BP11" s="479">
        <v>42.073162298457085</v>
      </c>
      <c r="BQ11" s="479">
        <v>41.648627143826012</v>
      </c>
      <c r="BR11" s="479">
        <v>41.164934592271571</v>
      </c>
      <c r="BS11" s="479">
        <v>39.988898567043762</v>
      </c>
      <c r="BT11" s="479">
        <v>39.146205067216997</v>
      </c>
      <c r="BU11" s="480" t="s">
        <v>381</v>
      </c>
      <c r="BV11" s="466"/>
      <c r="BW11" s="925"/>
      <c r="BX11" s="475">
        <f t="shared" si="21"/>
        <v>35</v>
      </c>
      <c r="BY11" s="491">
        <v>1.2000000000000173</v>
      </c>
      <c r="BZ11" s="492">
        <v>1.2000000000000175</v>
      </c>
      <c r="CA11" s="492">
        <v>1.2</v>
      </c>
      <c r="CB11" s="492">
        <v>1.2</v>
      </c>
      <c r="CC11" s="492">
        <v>1.2000000000000002</v>
      </c>
      <c r="CD11" s="493">
        <v>1.2</v>
      </c>
      <c r="CE11" s="493">
        <v>1.2000000000000002</v>
      </c>
      <c r="CF11" s="493">
        <v>1.2</v>
      </c>
      <c r="CG11" s="494" t="s">
        <v>381</v>
      </c>
      <c r="CH11" s="466"/>
      <c r="CI11" s="925"/>
      <c r="CJ11" s="475">
        <f t="shared" si="22"/>
        <v>35</v>
      </c>
      <c r="CK11" s="491">
        <v>1.0000000000000122</v>
      </c>
      <c r="CL11" s="492">
        <v>1.0000000000000113</v>
      </c>
      <c r="CM11" s="492">
        <v>1</v>
      </c>
      <c r="CN11" s="492">
        <v>1.0000000000000118</v>
      </c>
      <c r="CO11" s="492">
        <v>1.0000000000000104</v>
      </c>
      <c r="CP11" s="493">
        <v>1</v>
      </c>
      <c r="CQ11" s="493">
        <v>1.0000000000000024</v>
      </c>
      <c r="CR11" s="493">
        <v>1.0000000000000009</v>
      </c>
      <c r="CS11" s="494" t="s">
        <v>381</v>
      </c>
      <c r="CT11" s="474"/>
      <c r="CU11" s="925"/>
      <c r="CV11" s="475">
        <f t="shared" si="23"/>
        <v>35</v>
      </c>
      <c r="CW11" s="491">
        <v>1</v>
      </c>
      <c r="CX11" s="492">
        <v>1.000000000000012</v>
      </c>
      <c r="CY11" s="492">
        <v>1</v>
      </c>
      <c r="CZ11" s="492">
        <v>1.0000000000000115</v>
      </c>
      <c r="DA11" s="492">
        <v>1.0000000000000111</v>
      </c>
      <c r="DB11" s="493">
        <v>1</v>
      </c>
      <c r="DC11" s="493">
        <v>1</v>
      </c>
      <c r="DD11" s="493">
        <v>1.0000000000000002</v>
      </c>
      <c r="DE11" s="494" t="s">
        <v>381</v>
      </c>
      <c r="DF11" s="466"/>
      <c r="DG11" s="925"/>
      <c r="DH11" s="475">
        <f t="shared" si="24"/>
        <v>35</v>
      </c>
      <c r="DI11" s="495">
        <v>44.236432480557539</v>
      </c>
      <c r="DJ11" s="496">
        <v>43.486835799195774</v>
      </c>
      <c r="DK11" s="496">
        <v>42.179652915900363</v>
      </c>
      <c r="DL11" s="496">
        <v>42.958233149829425</v>
      </c>
      <c r="DM11" s="496">
        <v>42.257274259361509</v>
      </c>
      <c r="DN11" s="497">
        <v>41.693545166463082</v>
      </c>
      <c r="DO11" s="497">
        <v>41.204171433764259</v>
      </c>
      <c r="DP11" s="497">
        <v>40.852303745975235</v>
      </c>
      <c r="DQ11" s="494" t="s">
        <v>381</v>
      </c>
      <c r="DR11" s="466"/>
      <c r="DS11" s="925"/>
      <c r="DT11" s="475">
        <f t="shared" si="25"/>
        <v>35</v>
      </c>
      <c r="DU11" s="495">
        <v>80.632769221072294</v>
      </c>
      <c r="DV11" s="496">
        <v>80.150269562102153</v>
      </c>
      <c r="DW11" s="496">
        <v>78.908315060305029</v>
      </c>
      <c r="DX11" s="496">
        <v>76.187834524784535</v>
      </c>
      <c r="DY11" s="496">
        <v>72.752200092623809</v>
      </c>
      <c r="DZ11" s="497">
        <v>68.576288089749255</v>
      </c>
      <c r="EA11" s="497">
        <v>57.17271146527878</v>
      </c>
      <c r="EB11" s="497">
        <v>48.416483546712868</v>
      </c>
      <c r="EC11" s="494" t="s">
        <v>381</v>
      </c>
      <c r="EE11" s="925"/>
      <c r="EF11" s="475">
        <f t="shared" si="26"/>
        <v>35</v>
      </c>
      <c r="EG11" s="495">
        <v>76.190161298115811</v>
      </c>
      <c r="EH11" s="496">
        <v>75.575602280776195</v>
      </c>
      <c r="EI11" s="496">
        <v>74.088663579412355</v>
      </c>
      <c r="EJ11" s="496">
        <v>71.152290670451748</v>
      </c>
      <c r="EK11" s="496">
        <v>67.7656130988629</v>
      </c>
      <c r="EL11" s="497">
        <v>63.909421760142266</v>
      </c>
      <c r="EM11" s="497">
        <v>54.544488291948426</v>
      </c>
      <c r="EN11" s="497">
        <v>47.843724583850701</v>
      </c>
      <c r="EO11" s="494" t="s">
        <v>381</v>
      </c>
      <c r="EP11" s="474"/>
      <c r="EQ11" s="925"/>
      <c r="ER11" s="475">
        <f t="shared" si="27"/>
        <v>35</v>
      </c>
      <c r="ES11" s="491">
        <f t="shared" si="6"/>
        <v>1</v>
      </c>
      <c r="ET11" s="492">
        <f t="shared" si="6"/>
        <v>1.0000000000000113</v>
      </c>
      <c r="EU11" s="492">
        <f t="shared" si="6"/>
        <v>1</v>
      </c>
      <c r="EV11" s="492">
        <f t="shared" si="6"/>
        <v>1.0000000000000115</v>
      </c>
      <c r="EW11" s="492">
        <f t="shared" si="6"/>
        <v>1.0000000000000104</v>
      </c>
      <c r="EX11" s="493">
        <f t="shared" si="6"/>
        <v>1</v>
      </c>
      <c r="EY11" s="493">
        <f t="shared" si="6"/>
        <v>1</v>
      </c>
      <c r="EZ11" s="493">
        <f t="shared" si="6"/>
        <v>1.0000000000000002</v>
      </c>
      <c r="FA11" s="494" t="s">
        <v>381</v>
      </c>
      <c r="FC11" s="925"/>
      <c r="FD11" s="475">
        <f t="shared" si="28"/>
        <v>35</v>
      </c>
      <c r="FE11" s="495">
        <f t="shared" si="7"/>
        <v>80.632769221072294</v>
      </c>
      <c r="FF11" s="496">
        <f t="shared" si="7"/>
        <v>80.150269562102153</v>
      </c>
      <c r="FG11" s="496">
        <f t="shared" si="7"/>
        <v>78.908315060305029</v>
      </c>
      <c r="FH11" s="496">
        <f t="shared" si="7"/>
        <v>76.187834524784535</v>
      </c>
      <c r="FI11" s="496">
        <f t="shared" si="7"/>
        <v>72.752200092623809</v>
      </c>
      <c r="FJ11" s="497">
        <f t="shared" si="7"/>
        <v>68.576288089749255</v>
      </c>
      <c r="FK11" s="497">
        <f t="shared" si="7"/>
        <v>57.17271146527878</v>
      </c>
      <c r="FL11" s="497">
        <f t="shared" si="7"/>
        <v>48.416483546712868</v>
      </c>
      <c r="FM11" s="494" t="s">
        <v>381</v>
      </c>
    </row>
    <row r="12" spans="2:169" ht="15" customHeight="1">
      <c r="B12" s="925"/>
      <c r="C12" s="475">
        <v>30</v>
      </c>
      <c r="D12" s="476">
        <f t="shared" si="8"/>
        <v>15.348680427959291</v>
      </c>
      <c r="E12" s="477">
        <f t="shared" si="9"/>
        <v>42.740451515929308</v>
      </c>
      <c r="F12" s="478">
        <f t="shared" si="10"/>
        <v>42.638907607475495</v>
      </c>
      <c r="G12" s="479">
        <f t="shared" si="11"/>
        <v>42.400413615792381</v>
      </c>
      <c r="H12" s="479">
        <f t="shared" si="12"/>
        <v>41.948964417362141</v>
      </c>
      <c r="I12" s="479">
        <f t="shared" si="13"/>
        <v>41.441309368819482</v>
      </c>
      <c r="J12" s="479">
        <f t="shared" si="14"/>
        <v>40.881831672720111</v>
      </c>
      <c r="K12" s="479">
        <f t="shared" si="15"/>
        <v>39.576916524814273</v>
      </c>
      <c r="L12" s="479">
        <f>MIN(AT12,BG12,BT12)</f>
        <v>38.631917707602589</v>
      </c>
      <c r="M12" s="480" t="s">
        <v>381</v>
      </c>
      <c r="N12" s="466"/>
      <c r="O12" s="925"/>
      <c r="P12" s="475">
        <f t="shared" si="16"/>
        <v>30</v>
      </c>
      <c r="Q12" s="498">
        <v>36.700000000000003</v>
      </c>
      <c r="R12" s="482">
        <v>-33</v>
      </c>
      <c r="S12" s="531">
        <f t="shared" si="1"/>
        <v>15.348680427959291</v>
      </c>
      <c r="T12" s="484">
        <v>17.267265481454203</v>
      </c>
      <c r="U12" s="485">
        <v>20.1778306</v>
      </c>
      <c r="V12" s="532">
        <f t="shared" si="17"/>
        <v>2.4367185043258481</v>
      </c>
      <c r="W12" s="486">
        <f t="shared" si="2"/>
        <v>2.1659720038451984</v>
      </c>
      <c r="X12" s="487">
        <v>6.9659696403950377</v>
      </c>
      <c r="Y12" s="488">
        <v>16.797995917006435</v>
      </c>
      <c r="Z12" s="466"/>
      <c r="AA12" s="930"/>
      <c r="AB12" s="932"/>
      <c r="AC12" s="466"/>
      <c r="AD12" s="925"/>
      <c r="AE12" s="475">
        <f t="shared" si="18"/>
        <v>30</v>
      </c>
      <c r="AF12" s="489">
        <f t="shared" si="29"/>
        <v>20</v>
      </c>
      <c r="AG12" s="482">
        <f t="shared" si="19"/>
        <v>-40</v>
      </c>
      <c r="AH12" s="490">
        <f t="shared" si="20"/>
        <v>15.348680427959291</v>
      </c>
      <c r="AJ12" s="925"/>
      <c r="AK12" s="475">
        <v>30</v>
      </c>
      <c r="AL12" s="483">
        <f t="shared" si="3"/>
        <v>15.348680427959291</v>
      </c>
      <c r="AM12" s="477">
        <v>48.513761794682914</v>
      </c>
      <c r="AN12" s="479">
        <v>48.364016558440646</v>
      </c>
      <c r="AO12" s="479">
        <v>48.088055230937819</v>
      </c>
      <c r="AP12" s="479">
        <v>48.19991338310205</v>
      </c>
      <c r="AQ12" s="479">
        <v>47.99921908578392</v>
      </c>
      <c r="AR12" s="479">
        <v>47.822477025748476</v>
      </c>
      <c r="AS12" s="479">
        <v>47.612532203544937</v>
      </c>
      <c r="AT12" s="479">
        <v>47.53575393299068</v>
      </c>
      <c r="AU12" s="480" t="s">
        <v>381</v>
      </c>
      <c r="AV12" s="466"/>
      <c r="AW12" s="925"/>
      <c r="AX12" s="475">
        <v>30</v>
      </c>
      <c r="AY12" s="483">
        <f t="shared" si="4"/>
        <v>17.267265481454203</v>
      </c>
      <c r="AZ12" s="477">
        <v>43.206797520800876</v>
      </c>
      <c r="BA12" s="478">
        <v>43.125419147388818</v>
      </c>
      <c r="BB12" s="478">
        <v>42.921336381007791</v>
      </c>
      <c r="BC12" s="478">
        <v>42.501200541211496</v>
      </c>
      <c r="BD12" s="478">
        <v>41.996438170874079</v>
      </c>
      <c r="BE12" s="478">
        <v>41.405175413143887</v>
      </c>
      <c r="BF12" s="478">
        <v>39.857387521971766</v>
      </c>
      <c r="BG12" s="479">
        <v>38.678804418052955</v>
      </c>
      <c r="BH12" s="480" t="s">
        <v>381</v>
      </c>
      <c r="BI12" s="533"/>
      <c r="BJ12" s="925"/>
      <c r="BK12" s="475">
        <v>30</v>
      </c>
      <c r="BL12" s="483">
        <f t="shared" si="5"/>
        <v>17.267265481454203</v>
      </c>
      <c r="BM12" s="477">
        <v>42.740451515929308</v>
      </c>
      <c r="BN12" s="478">
        <v>42.638907607475495</v>
      </c>
      <c r="BO12" s="479">
        <v>42.400413615792381</v>
      </c>
      <c r="BP12" s="479">
        <v>41.948964417362141</v>
      </c>
      <c r="BQ12" s="479">
        <v>41.441309368819482</v>
      </c>
      <c r="BR12" s="479">
        <v>40.881831672720111</v>
      </c>
      <c r="BS12" s="479">
        <v>39.576916524814273</v>
      </c>
      <c r="BT12" s="479">
        <v>38.631917707602589</v>
      </c>
      <c r="BU12" s="480" t="s">
        <v>381</v>
      </c>
      <c r="BV12" s="466"/>
      <c r="BW12" s="925"/>
      <c r="BX12" s="475">
        <f t="shared" si="21"/>
        <v>30</v>
      </c>
      <c r="BY12" s="491">
        <v>1.2</v>
      </c>
      <c r="BZ12" s="492">
        <v>1.2000000000000002</v>
      </c>
      <c r="CA12" s="492">
        <v>1.2</v>
      </c>
      <c r="CB12" s="492">
        <v>1.2000000000000111</v>
      </c>
      <c r="CC12" s="492">
        <v>1.2000000000000002</v>
      </c>
      <c r="CD12" s="493">
        <v>1.2000000000000004</v>
      </c>
      <c r="CE12" s="493">
        <v>1.2000000000000006</v>
      </c>
      <c r="CF12" s="493">
        <v>1.2000000000000002</v>
      </c>
      <c r="CG12" s="494" t="s">
        <v>381</v>
      </c>
      <c r="CH12" s="466"/>
      <c r="CI12" s="925"/>
      <c r="CJ12" s="475">
        <f t="shared" si="22"/>
        <v>30</v>
      </c>
      <c r="CK12" s="491">
        <v>1</v>
      </c>
      <c r="CL12" s="492">
        <v>1.0000000000000002</v>
      </c>
      <c r="CM12" s="492">
        <v>1.0000000000000002</v>
      </c>
      <c r="CN12" s="492">
        <v>1.0000000000000142</v>
      </c>
      <c r="CO12" s="492">
        <v>1</v>
      </c>
      <c r="CP12" s="493">
        <v>1</v>
      </c>
      <c r="CQ12" s="493">
        <v>1.0000000000000029</v>
      </c>
      <c r="CR12" s="493">
        <v>1</v>
      </c>
      <c r="CS12" s="494" t="s">
        <v>381</v>
      </c>
      <c r="CT12" s="474"/>
      <c r="CU12" s="925"/>
      <c r="CV12" s="475">
        <f t="shared" si="23"/>
        <v>30</v>
      </c>
      <c r="CW12" s="491">
        <v>1.0000000000000007</v>
      </c>
      <c r="CX12" s="492">
        <v>1</v>
      </c>
      <c r="CY12" s="492">
        <v>1.0000000000000153</v>
      </c>
      <c r="CZ12" s="492">
        <v>1</v>
      </c>
      <c r="DA12" s="492">
        <v>1.0000000000000069</v>
      </c>
      <c r="DB12" s="493">
        <v>1.0000000000000002</v>
      </c>
      <c r="DC12" s="493">
        <v>1.0000000000000027</v>
      </c>
      <c r="DD12" s="493">
        <v>1.0000000000000007</v>
      </c>
      <c r="DE12" s="494" t="s">
        <v>381</v>
      </c>
      <c r="DF12" s="466"/>
      <c r="DG12" s="925"/>
      <c r="DH12" s="475">
        <f t="shared" si="24"/>
        <v>30</v>
      </c>
      <c r="DI12" s="495">
        <v>42.610480447743328</v>
      </c>
      <c r="DJ12" s="496">
        <v>41.667947230181255</v>
      </c>
      <c r="DK12" s="496">
        <v>39.931490897702588</v>
      </c>
      <c r="DL12" s="496">
        <v>40.635265707068413</v>
      </c>
      <c r="DM12" s="496">
        <v>39.372641186214707</v>
      </c>
      <c r="DN12" s="497">
        <v>38.260999690062306</v>
      </c>
      <c r="DO12" s="497">
        <v>36.940883258161421</v>
      </c>
      <c r="DP12" s="497">
        <v>36.458205110475546</v>
      </c>
      <c r="DQ12" s="494" t="s">
        <v>381</v>
      </c>
      <c r="DR12" s="466"/>
      <c r="DS12" s="925"/>
      <c r="DT12" s="475">
        <f t="shared" si="25"/>
        <v>30</v>
      </c>
      <c r="DU12" s="495">
        <v>80.205232306928792</v>
      </c>
      <c r="DV12" s="496">
        <v>79.554909286964744</v>
      </c>
      <c r="DW12" s="496">
        <v>77.924319490183962</v>
      </c>
      <c r="DX12" s="496">
        <v>74.568889569880469</v>
      </c>
      <c r="DY12" s="496">
        <v>70.540088220545215</v>
      </c>
      <c r="DZ12" s="497">
        <v>65.824395738352848</v>
      </c>
      <c r="EA12" s="497">
        <v>53.498223967830882</v>
      </c>
      <c r="EB12" s="497">
        <v>44.130719548031948</v>
      </c>
      <c r="EC12" s="494" t="s">
        <v>381</v>
      </c>
      <c r="EE12" s="925"/>
      <c r="EF12" s="475">
        <f t="shared" si="26"/>
        <v>30</v>
      </c>
      <c r="EG12" s="495">
        <v>76.479445687947191</v>
      </c>
      <c r="EH12" s="496">
        <v>75.668484739270355</v>
      </c>
      <c r="EI12" s="496">
        <v>73.764231517974508</v>
      </c>
      <c r="EJ12" s="496">
        <v>70.161314236927865</v>
      </c>
      <c r="EK12" s="496">
        <v>66.112476728251352</v>
      </c>
      <c r="EL12" s="497">
        <v>61.653613615933352</v>
      </c>
      <c r="EM12" s="497">
        <v>51.267542324560509</v>
      </c>
      <c r="EN12" s="497">
        <v>43.7583969310528</v>
      </c>
      <c r="EO12" s="494" t="s">
        <v>381</v>
      </c>
      <c r="EP12" s="474"/>
      <c r="EQ12" s="925"/>
      <c r="ER12" s="475">
        <f t="shared" si="27"/>
        <v>30</v>
      </c>
      <c r="ES12" s="491">
        <f t="shared" si="6"/>
        <v>1</v>
      </c>
      <c r="ET12" s="492">
        <f t="shared" si="6"/>
        <v>1</v>
      </c>
      <c r="EU12" s="492">
        <f t="shared" si="6"/>
        <v>1.0000000000000002</v>
      </c>
      <c r="EV12" s="492">
        <f t="shared" si="6"/>
        <v>1</v>
      </c>
      <c r="EW12" s="492">
        <f t="shared" si="6"/>
        <v>1</v>
      </c>
      <c r="EX12" s="493">
        <f t="shared" si="6"/>
        <v>1</v>
      </c>
      <c r="EY12" s="493">
        <f t="shared" si="6"/>
        <v>1.0000000000000027</v>
      </c>
      <c r="EZ12" s="493">
        <f t="shared" si="6"/>
        <v>1</v>
      </c>
      <c r="FA12" s="494" t="s">
        <v>381</v>
      </c>
      <c r="FC12" s="925"/>
      <c r="FD12" s="475">
        <f t="shared" si="28"/>
        <v>30</v>
      </c>
      <c r="FE12" s="495">
        <f t="shared" si="7"/>
        <v>80.205232306928792</v>
      </c>
      <c r="FF12" s="496">
        <f t="shared" si="7"/>
        <v>79.554909286964744</v>
      </c>
      <c r="FG12" s="496">
        <f t="shared" si="7"/>
        <v>77.924319490183962</v>
      </c>
      <c r="FH12" s="496">
        <f t="shared" si="7"/>
        <v>74.568889569880469</v>
      </c>
      <c r="FI12" s="496">
        <f t="shared" si="7"/>
        <v>70.540088220545215</v>
      </c>
      <c r="FJ12" s="497">
        <f t="shared" si="7"/>
        <v>65.824395738352848</v>
      </c>
      <c r="FK12" s="497">
        <f t="shared" si="7"/>
        <v>53.498223967830882</v>
      </c>
      <c r="FL12" s="497">
        <f t="shared" si="7"/>
        <v>44.130719548031948</v>
      </c>
      <c r="FM12" s="494" t="s">
        <v>381</v>
      </c>
    </row>
    <row r="13" spans="2:169" ht="15" customHeight="1">
      <c r="B13" s="925"/>
      <c r="C13" s="475">
        <v>25</v>
      </c>
      <c r="D13" s="476">
        <f t="shared" si="8"/>
        <v>18.45976639032709</v>
      </c>
      <c r="E13" s="477">
        <f t="shared" si="9"/>
        <v>42.777212351326014</v>
      </c>
      <c r="F13" s="478">
        <f t="shared" si="10"/>
        <v>42.648530679851042</v>
      </c>
      <c r="G13" s="479">
        <f t="shared" si="11"/>
        <v>42.356741431286039</v>
      </c>
      <c r="H13" s="479">
        <f t="shared" si="12"/>
        <v>41.816679219510654</v>
      </c>
      <c r="I13" s="479">
        <f t="shared" si="13"/>
        <v>41.226013558834069</v>
      </c>
      <c r="J13" s="479">
        <f t="shared" si="14"/>
        <v>40.590401318204833</v>
      </c>
      <c r="K13" s="479">
        <f t="shared" si="15"/>
        <v>39.152252836223262</v>
      </c>
      <c r="L13" s="522" t="s">
        <v>381</v>
      </c>
      <c r="M13" s="480" t="s">
        <v>381</v>
      </c>
      <c r="N13" s="466"/>
      <c r="O13" s="925"/>
      <c r="P13" s="475">
        <f t="shared" si="16"/>
        <v>25</v>
      </c>
      <c r="Q13" s="498">
        <v>33.299999999999997</v>
      </c>
      <c r="R13" s="482">
        <v>-33</v>
      </c>
      <c r="S13" s="531">
        <f t="shared" si="1"/>
        <v>18.45976639032709</v>
      </c>
      <c r="T13" s="484">
        <v>20.767237189117978</v>
      </c>
      <c r="U13" s="485">
        <v>23.275545900000001</v>
      </c>
      <c r="V13" s="532">
        <f t="shared" si="17"/>
        <v>2.023684408642406</v>
      </c>
      <c r="W13" s="486">
        <f t="shared" si="2"/>
        <v>1.7988305854599163</v>
      </c>
      <c r="X13" s="487">
        <v>8.5091949136342837</v>
      </c>
      <c r="Y13" s="488">
        <v>19.585451984330465</v>
      </c>
      <c r="Z13" s="466"/>
      <c r="AA13" s="930"/>
      <c r="AB13" s="932"/>
      <c r="AC13" s="466"/>
      <c r="AD13" s="925"/>
      <c r="AE13" s="475">
        <f t="shared" si="18"/>
        <v>25</v>
      </c>
      <c r="AF13" s="489">
        <f t="shared" si="29"/>
        <v>15</v>
      </c>
      <c r="AG13" s="482">
        <f t="shared" si="19"/>
        <v>-40</v>
      </c>
      <c r="AH13" s="490">
        <f t="shared" si="20"/>
        <v>18.45976639032709</v>
      </c>
      <c r="AJ13" s="925"/>
      <c r="AK13" s="475">
        <v>25</v>
      </c>
      <c r="AL13" s="483">
        <f t="shared" si="3"/>
        <v>18.45976639032709</v>
      </c>
      <c r="AM13" s="477">
        <v>48.288536174449511</v>
      </c>
      <c r="AN13" s="479">
        <v>48.10229146253733</v>
      </c>
      <c r="AO13" s="479">
        <v>47.748801857944507</v>
      </c>
      <c r="AP13" s="479">
        <v>47.842069838359791</v>
      </c>
      <c r="AQ13" s="479">
        <v>47.541041556729212</v>
      </c>
      <c r="AR13" s="479">
        <v>47.268747012025443</v>
      </c>
      <c r="AS13" s="479">
        <v>46.916261575547061</v>
      </c>
      <c r="AT13" s="499" t="s">
        <v>381</v>
      </c>
      <c r="AU13" s="500" t="s">
        <v>381</v>
      </c>
      <c r="AV13" s="466"/>
      <c r="AW13" s="925"/>
      <c r="AX13" s="475">
        <v>25</v>
      </c>
      <c r="AY13" s="483">
        <f t="shared" si="4"/>
        <v>20.767237189117978</v>
      </c>
      <c r="AZ13" s="477">
        <v>43.149433507249441</v>
      </c>
      <c r="BA13" s="478">
        <v>43.04374380982096</v>
      </c>
      <c r="BB13" s="478">
        <v>42.790513580958716</v>
      </c>
      <c r="BC13" s="478">
        <v>42.289648703544287</v>
      </c>
      <c r="BD13" s="478">
        <v>41.709796740443714</v>
      </c>
      <c r="BE13" s="478">
        <v>41.050606973799468</v>
      </c>
      <c r="BF13" s="478">
        <v>39.384320091993608</v>
      </c>
      <c r="BG13" s="522" t="s">
        <v>381</v>
      </c>
      <c r="BH13" s="480" t="s">
        <v>381</v>
      </c>
      <c r="BI13" s="533"/>
      <c r="BJ13" s="925"/>
      <c r="BK13" s="475">
        <v>25</v>
      </c>
      <c r="BL13" s="483">
        <f t="shared" si="5"/>
        <v>20.767237189117978</v>
      </c>
      <c r="BM13" s="477">
        <v>42.777212351326014</v>
      </c>
      <c r="BN13" s="478">
        <v>42.648530679851042</v>
      </c>
      <c r="BO13" s="479">
        <v>42.356741431286039</v>
      </c>
      <c r="BP13" s="479">
        <v>41.816679219510654</v>
      </c>
      <c r="BQ13" s="479">
        <v>41.226013558834069</v>
      </c>
      <c r="BR13" s="479">
        <v>40.590401318204833</v>
      </c>
      <c r="BS13" s="479">
        <v>39.152252836223262</v>
      </c>
      <c r="BT13" s="499" t="s">
        <v>381</v>
      </c>
      <c r="BU13" s="480" t="s">
        <v>381</v>
      </c>
      <c r="BV13" s="466"/>
      <c r="BW13" s="925"/>
      <c r="BX13" s="475">
        <f t="shared" si="21"/>
        <v>25</v>
      </c>
      <c r="BY13" s="491">
        <v>1.2</v>
      </c>
      <c r="BZ13" s="492">
        <v>1.2</v>
      </c>
      <c r="CA13" s="492">
        <v>1.2000000000000146</v>
      </c>
      <c r="CB13" s="492">
        <v>1.2000000000000004</v>
      </c>
      <c r="CC13" s="492">
        <v>1.2000000000000004</v>
      </c>
      <c r="CD13" s="493">
        <v>1.2000000000000075</v>
      </c>
      <c r="CE13" s="493">
        <v>1.2</v>
      </c>
      <c r="CF13" s="501" t="s">
        <v>381</v>
      </c>
      <c r="CG13" s="502" t="s">
        <v>381</v>
      </c>
      <c r="CH13" s="466"/>
      <c r="CI13" s="925"/>
      <c r="CJ13" s="475">
        <f t="shared" si="22"/>
        <v>25</v>
      </c>
      <c r="CK13" s="491">
        <v>1</v>
      </c>
      <c r="CL13" s="492">
        <v>1.0000000000000184</v>
      </c>
      <c r="CM13" s="492">
        <v>1.0000000000000175</v>
      </c>
      <c r="CN13" s="492">
        <v>1.0000000000000084</v>
      </c>
      <c r="CO13" s="492">
        <v>1.0000000000000082</v>
      </c>
      <c r="CP13" s="493">
        <v>1</v>
      </c>
      <c r="CQ13" s="493">
        <v>1</v>
      </c>
      <c r="CR13" s="501" t="s">
        <v>381</v>
      </c>
      <c r="CS13" s="502" t="s">
        <v>381</v>
      </c>
      <c r="CT13" s="474"/>
      <c r="CU13" s="925"/>
      <c r="CV13" s="475">
        <f t="shared" si="23"/>
        <v>25</v>
      </c>
      <c r="CW13" s="491">
        <v>1.0000000000000189</v>
      </c>
      <c r="CX13" s="492">
        <v>1.000000000000018</v>
      </c>
      <c r="CY13" s="492">
        <v>1.0000000000000002</v>
      </c>
      <c r="CZ13" s="492">
        <v>1</v>
      </c>
      <c r="DA13" s="492">
        <v>1.0000000000000002</v>
      </c>
      <c r="DB13" s="493">
        <v>1.0000000000000073</v>
      </c>
      <c r="DC13" s="493">
        <v>1.0000000000000002</v>
      </c>
      <c r="DD13" s="501" t="s">
        <v>381</v>
      </c>
      <c r="DE13" s="502" t="s">
        <v>381</v>
      </c>
      <c r="DF13" s="466"/>
      <c r="DG13" s="925"/>
      <c r="DH13" s="475">
        <f t="shared" si="24"/>
        <v>25</v>
      </c>
      <c r="DI13" s="495">
        <v>41.192929043839797</v>
      </c>
      <c r="DJ13" s="496">
        <v>40.021054569552575</v>
      </c>
      <c r="DK13" s="496">
        <v>37.797691543811254</v>
      </c>
      <c r="DL13" s="496">
        <v>38.384217663209029</v>
      </c>
      <c r="DM13" s="496">
        <v>36.491444757188447</v>
      </c>
      <c r="DN13" s="497">
        <v>34.780033384793285</v>
      </c>
      <c r="DO13" s="497">
        <v>32.565593837890106</v>
      </c>
      <c r="DP13" s="501" t="s">
        <v>381</v>
      </c>
      <c r="DQ13" s="502" t="s">
        <v>381</v>
      </c>
      <c r="DR13" s="466"/>
      <c r="DS13" s="925"/>
      <c r="DT13" s="475">
        <f t="shared" si="25"/>
        <v>25</v>
      </c>
      <c r="DU13" s="495">
        <v>79.746808927206757</v>
      </c>
      <c r="DV13" s="496">
        <v>78.902282903977778</v>
      </c>
      <c r="DW13" s="496">
        <v>76.879297224026914</v>
      </c>
      <c r="DX13" s="496">
        <v>72.880037478180782</v>
      </c>
      <c r="DY13" s="496">
        <v>68.253465033841394</v>
      </c>
      <c r="DZ13" s="497">
        <v>62.998334117157583</v>
      </c>
      <c r="EA13" s="497">
        <v>49.736284418841933</v>
      </c>
      <c r="EB13" s="501" t="s">
        <v>381</v>
      </c>
      <c r="EC13" s="502" t="s">
        <v>381</v>
      </c>
      <c r="EE13" s="925"/>
      <c r="EF13" s="475">
        <f t="shared" si="26"/>
        <v>25</v>
      </c>
      <c r="EG13" s="495">
        <v>76.773056097932226</v>
      </c>
      <c r="EH13" s="496">
        <v>75.745332945414077</v>
      </c>
      <c r="EI13" s="496">
        <v>73.415597571644469</v>
      </c>
      <c r="EJ13" s="496">
        <v>69.105993414048498</v>
      </c>
      <c r="EK13" s="496">
        <v>64.396225067896182</v>
      </c>
      <c r="EL13" s="497">
        <v>59.332387678527994</v>
      </c>
      <c r="EM13" s="497">
        <v>47.891784479718183</v>
      </c>
      <c r="EN13" s="501" t="s">
        <v>381</v>
      </c>
      <c r="EO13" s="502" t="s">
        <v>381</v>
      </c>
      <c r="EP13" s="474"/>
      <c r="EQ13" s="925"/>
      <c r="ER13" s="475">
        <f t="shared" si="27"/>
        <v>25</v>
      </c>
      <c r="ES13" s="491">
        <f t="shared" ref="ES13:EY17" si="30">MIN(BY13,CK13,CW13)</f>
        <v>1</v>
      </c>
      <c r="ET13" s="492">
        <f t="shared" si="30"/>
        <v>1.000000000000018</v>
      </c>
      <c r="EU13" s="492">
        <f t="shared" si="30"/>
        <v>1.0000000000000002</v>
      </c>
      <c r="EV13" s="492">
        <f t="shared" si="30"/>
        <v>1</v>
      </c>
      <c r="EW13" s="492">
        <f t="shared" si="30"/>
        <v>1.0000000000000002</v>
      </c>
      <c r="EX13" s="493">
        <f t="shared" si="30"/>
        <v>1</v>
      </c>
      <c r="EY13" s="493">
        <f t="shared" si="30"/>
        <v>1</v>
      </c>
      <c r="EZ13" s="501" t="s">
        <v>381</v>
      </c>
      <c r="FA13" s="502" t="s">
        <v>381</v>
      </c>
      <c r="FC13" s="925"/>
      <c r="FD13" s="475">
        <f t="shared" si="28"/>
        <v>25</v>
      </c>
      <c r="FE13" s="495">
        <f t="shared" ref="FE13:FK17" si="31">MAX(DI13,DU13,EG13)</f>
        <v>79.746808927206757</v>
      </c>
      <c r="FF13" s="496">
        <f t="shared" si="31"/>
        <v>78.902282903977778</v>
      </c>
      <c r="FG13" s="496">
        <f t="shared" si="31"/>
        <v>76.879297224026914</v>
      </c>
      <c r="FH13" s="496">
        <f t="shared" si="31"/>
        <v>72.880037478180782</v>
      </c>
      <c r="FI13" s="496">
        <f t="shared" si="31"/>
        <v>68.253465033841394</v>
      </c>
      <c r="FJ13" s="497">
        <f t="shared" si="31"/>
        <v>62.998334117157583</v>
      </c>
      <c r="FK13" s="497">
        <f t="shared" si="31"/>
        <v>49.736284418841933</v>
      </c>
      <c r="FL13" s="501" t="s">
        <v>381</v>
      </c>
      <c r="FM13" s="502" t="s">
        <v>381</v>
      </c>
    </row>
    <row r="14" spans="2:169" ht="15" customHeight="1">
      <c r="B14" s="925"/>
      <c r="C14" s="503">
        <v>20</v>
      </c>
      <c r="D14" s="476">
        <f t="shared" si="8"/>
        <v>21.761090088540104</v>
      </c>
      <c r="E14" s="477">
        <f t="shared" si="9"/>
        <v>42.813130573854245</v>
      </c>
      <c r="F14" s="478">
        <f t="shared" si="10"/>
        <v>42.658150885762865</v>
      </c>
      <c r="G14" s="479">
        <f t="shared" si="11"/>
        <v>42.310146578897253</v>
      </c>
      <c r="H14" s="479">
        <f t="shared" si="12"/>
        <v>41.678879753675631</v>
      </c>
      <c r="I14" s="479">
        <f t="shared" si="13"/>
        <v>41.003567728693213</v>
      </c>
      <c r="J14" s="479">
        <f t="shared" si="14"/>
        <v>40.289764152536378</v>
      </c>
      <c r="K14" s="479">
        <f t="shared" si="15"/>
        <v>38.713321592890679</v>
      </c>
      <c r="L14" s="522" t="s">
        <v>381</v>
      </c>
      <c r="M14" s="480" t="s">
        <v>381</v>
      </c>
      <c r="N14" s="466"/>
      <c r="O14" s="925"/>
      <c r="P14" s="503">
        <f t="shared" si="16"/>
        <v>20</v>
      </c>
      <c r="Q14" s="481">
        <v>30</v>
      </c>
      <c r="R14" s="482">
        <v>-33</v>
      </c>
      <c r="S14" s="531">
        <f t="shared" si="1"/>
        <v>21.761090088540104</v>
      </c>
      <c r="T14" s="484">
        <v>24.481226349607617</v>
      </c>
      <c r="U14" s="485">
        <v>26.4595661</v>
      </c>
      <c r="V14" s="532">
        <f t="shared" si="17"/>
        <v>1.7145348154477631</v>
      </c>
      <c r="W14" s="486">
        <f t="shared" si="2"/>
        <v>1.5240309470646782</v>
      </c>
      <c r="X14" s="487">
        <v>10.129037924212163</v>
      </c>
      <c r="Y14" s="488">
        <v>22.410621325159603</v>
      </c>
      <c r="Z14" s="466"/>
      <c r="AA14" s="930"/>
      <c r="AB14" s="932"/>
      <c r="AC14" s="466"/>
      <c r="AD14" s="925"/>
      <c r="AE14" s="503">
        <f t="shared" si="18"/>
        <v>20</v>
      </c>
      <c r="AF14" s="489">
        <f t="shared" si="29"/>
        <v>10</v>
      </c>
      <c r="AG14" s="482">
        <f t="shared" si="19"/>
        <v>-40</v>
      </c>
      <c r="AH14" s="490">
        <f t="shared" si="20"/>
        <v>21.761090088540104</v>
      </c>
      <c r="AJ14" s="925"/>
      <c r="AK14" s="503">
        <v>20</v>
      </c>
      <c r="AL14" s="483">
        <f t="shared" si="3"/>
        <v>21.761090088540104</v>
      </c>
      <c r="AM14" s="477">
        <v>48.075594314458023</v>
      </c>
      <c r="AN14" s="479">
        <v>47.846404430094694</v>
      </c>
      <c r="AO14" s="479">
        <v>47.413364994742423</v>
      </c>
      <c r="AP14" s="479">
        <v>47.475304528541798</v>
      </c>
      <c r="AQ14" s="479">
        <v>47.069103209187361</v>
      </c>
      <c r="AR14" s="479">
        <v>46.696434896553619</v>
      </c>
      <c r="AS14" s="479">
        <v>46.196629806931071</v>
      </c>
      <c r="AT14" s="499" t="s">
        <v>381</v>
      </c>
      <c r="AU14" s="500" t="s">
        <v>381</v>
      </c>
      <c r="AV14" s="466"/>
      <c r="AW14" s="925"/>
      <c r="AX14" s="503">
        <v>20</v>
      </c>
      <c r="AY14" s="483">
        <f t="shared" si="4"/>
        <v>24.481226349607617</v>
      </c>
      <c r="AZ14" s="477">
        <v>43.095180281217075</v>
      </c>
      <c r="BA14" s="478">
        <v>42.963159120589232</v>
      </c>
      <c r="BB14" s="479">
        <v>42.656529797333825</v>
      </c>
      <c r="BC14" s="479">
        <v>42.073574857745562</v>
      </c>
      <c r="BD14" s="479">
        <v>41.416379619346095</v>
      </c>
      <c r="BE14" s="479">
        <v>40.687984450059155</v>
      </c>
      <c r="BF14" s="479">
        <v>38.89909874445528</v>
      </c>
      <c r="BG14" s="522" t="s">
        <v>381</v>
      </c>
      <c r="BH14" s="480" t="s">
        <v>381</v>
      </c>
      <c r="BI14" s="533"/>
      <c r="BJ14" s="925"/>
      <c r="BK14" s="503">
        <v>20</v>
      </c>
      <c r="BL14" s="483">
        <f t="shared" si="5"/>
        <v>24.481226349607617</v>
      </c>
      <c r="BM14" s="477">
        <v>42.813130573854245</v>
      </c>
      <c r="BN14" s="478">
        <v>42.658150885762865</v>
      </c>
      <c r="BO14" s="479">
        <v>42.310146578897253</v>
      </c>
      <c r="BP14" s="479">
        <v>41.678879753675631</v>
      </c>
      <c r="BQ14" s="479">
        <v>41.003567728693213</v>
      </c>
      <c r="BR14" s="479">
        <v>40.289764152536378</v>
      </c>
      <c r="BS14" s="479">
        <v>38.713321592890679</v>
      </c>
      <c r="BT14" s="499" t="s">
        <v>381</v>
      </c>
      <c r="BU14" s="480" t="s">
        <v>381</v>
      </c>
      <c r="BV14" s="466"/>
      <c r="BW14" s="925"/>
      <c r="BX14" s="503">
        <f t="shared" si="21"/>
        <v>20</v>
      </c>
      <c r="BY14" s="491">
        <v>1.2000000000000171</v>
      </c>
      <c r="BZ14" s="492">
        <v>1.2000000000000171</v>
      </c>
      <c r="CA14" s="492">
        <v>1.2000000000000182</v>
      </c>
      <c r="CB14" s="492">
        <v>1.2</v>
      </c>
      <c r="CC14" s="492">
        <v>1.2000000000000004</v>
      </c>
      <c r="CD14" s="493">
        <v>1.2000000000000004</v>
      </c>
      <c r="CE14" s="493">
        <v>1.2000000000000002</v>
      </c>
      <c r="CF14" s="501" t="s">
        <v>381</v>
      </c>
      <c r="CG14" s="502" t="s">
        <v>381</v>
      </c>
      <c r="CH14" s="466"/>
      <c r="CI14" s="925"/>
      <c r="CJ14" s="503">
        <f t="shared" si="22"/>
        <v>20</v>
      </c>
      <c r="CK14" s="491">
        <v>1.0000000000000218</v>
      </c>
      <c r="CL14" s="492">
        <v>1.000000000000022</v>
      </c>
      <c r="CM14" s="492">
        <v>1.00000000000001</v>
      </c>
      <c r="CN14" s="492">
        <v>1.00000000000001</v>
      </c>
      <c r="CO14" s="492">
        <v>1.0000000000000091</v>
      </c>
      <c r="CP14" s="493">
        <v>1</v>
      </c>
      <c r="CQ14" s="493">
        <v>1.0000000000000033</v>
      </c>
      <c r="CR14" s="501" t="s">
        <v>381</v>
      </c>
      <c r="CS14" s="502" t="s">
        <v>381</v>
      </c>
      <c r="CT14" s="474"/>
      <c r="CU14" s="925"/>
      <c r="CV14" s="503">
        <f t="shared" si="23"/>
        <v>20</v>
      </c>
      <c r="CW14" s="491">
        <v>1.0000000000000222</v>
      </c>
      <c r="CX14" s="492">
        <v>1.0000000000000215</v>
      </c>
      <c r="CY14" s="492">
        <v>1.0000000000000102</v>
      </c>
      <c r="CZ14" s="492">
        <v>1.00000000000001</v>
      </c>
      <c r="DA14" s="492">
        <v>1.0000000000000091</v>
      </c>
      <c r="DB14" s="493">
        <v>1</v>
      </c>
      <c r="DC14" s="493">
        <v>1.0000000000000031</v>
      </c>
      <c r="DD14" s="501" t="s">
        <v>381</v>
      </c>
      <c r="DE14" s="502" t="s">
        <v>381</v>
      </c>
      <c r="DF14" s="466"/>
      <c r="DG14" s="925"/>
      <c r="DH14" s="503">
        <f t="shared" si="24"/>
        <v>20</v>
      </c>
      <c r="DI14" s="495">
        <v>39.853097829353885</v>
      </c>
      <c r="DJ14" s="496">
        <v>38.411477836945039</v>
      </c>
      <c r="DK14" s="496">
        <v>35.688896303783963</v>
      </c>
      <c r="DL14" s="496">
        <v>36.078217260797146</v>
      </c>
      <c r="DM14" s="496">
        <v>33.525662789468583</v>
      </c>
      <c r="DN14" s="497">
        <v>31.185129856849699</v>
      </c>
      <c r="DO14" s="497">
        <v>28.048091692750802</v>
      </c>
      <c r="DP14" s="501" t="s">
        <v>381</v>
      </c>
      <c r="DQ14" s="502" t="s">
        <v>381</v>
      </c>
      <c r="DR14" s="466"/>
      <c r="DS14" s="925"/>
      <c r="DT14" s="503">
        <f t="shared" si="25"/>
        <v>20</v>
      </c>
      <c r="DU14" s="495">
        <v>79.31327758837142</v>
      </c>
      <c r="DV14" s="496">
        <v>78.258440612040715</v>
      </c>
      <c r="DW14" s="496">
        <v>75.809213240788949</v>
      </c>
      <c r="DX14" s="496">
        <v>71.15558297131048</v>
      </c>
      <c r="DY14" s="496">
        <v>65.91372063514882</v>
      </c>
      <c r="DZ14" s="497">
        <v>60.109525294298862</v>
      </c>
      <c r="EA14" s="497">
        <v>45.880404192540141</v>
      </c>
      <c r="EB14" s="501" t="s">
        <v>381</v>
      </c>
      <c r="EC14" s="502" t="s">
        <v>381</v>
      </c>
      <c r="EE14" s="925"/>
      <c r="EF14" s="503">
        <f t="shared" si="26"/>
        <v>20</v>
      </c>
      <c r="EG14" s="495">
        <v>77.059950503711605</v>
      </c>
      <c r="EH14" s="496">
        <v>75.822159261403726</v>
      </c>
      <c r="EI14" s="496">
        <v>73.043654083414026</v>
      </c>
      <c r="EJ14" s="496">
        <v>68.00688463779602</v>
      </c>
      <c r="EK14" s="496">
        <v>62.623515983484253</v>
      </c>
      <c r="EL14" s="497">
        <v>56.938833141169766</v>
      </c>
      <c r="EM14" s="497">
        <v>44.404833709334866</v>
      </c>
      <c r="EN14" s="501" t="s">
        <v>381</v>
      </c>
      <c r="EO14" s="502" t="s">
        <v>381</v>
      </c>
      <c r="EP14" s="474"/>
      <c r="EQ14" s="925"/>
      <c r="ER14" s="503">
        <f t="shared" si="27"/>
        <v>20</v>
      </c>
      <c r="ES14" s="491">
        <f t="shared" si="30"/>
        <v>1.0000000000000218</v>
      </c>
      <c r="ET14" s="492">
        <f t="shared" si="30"/>
        <v>1.0000000000000215</v>
      </c>
      <c r="EU14" s="492">
        <f t="shared" si="30"/>
        <v>1.00000000000001</v>
      </c>
      <c r="EV14" s="492">
        <f t="shared" si="30"/>
        <v>1.00000000000001</v>
      </c>
      <c r="EW14" s="492">
        <f t="shared" si="30"/>
        <v>1.0000000000000091</v>
      </c>
      <c r="EX14" s="493">
        <f t="shared" si="30"/>
        <v>1</v>
      </c>
      <c r="EY14" s="493">
        <f t="shared" si="30"/>
        <v>1.0000000000000031</v>
      </c>
      <c r="EZ14" s="501" t="s">
        <v>381</v>
      </c>
      <c r="FA14" s="502" t="s">
        <v>381</v>
      </c>
      <c r="FC14" s="925"/>
      <c r="FD14" s="503">
        <f t="shared" si="28"/>
        <v>20</v>
      </c>
      <c r="FE14" s="495">
        <f t="shared" si="31"/>
        <v>79.31327758837142</v>
      </c>
      <c r="FF14" s="496">
        <f t="shared" si="31"/>
        <v>78.258440612040715</v>
      </c>
      <c r="FG14" s="496">
        <f t="shared" si="31"/>
        <v>75.809213240788949</v>
      </c>
      <c r="FH14" s="496">
        <f t="shared" si="31"/>
        <v>71.15558297131048</v>
      </c>
      <c r="FI14" s="496">
        <f t="shared" si="31"/>
        <v>65.91372063514882</v>
      </c>
      <c r="FJ14" s="497">
        <f t="shared" si="31"/>
        <v>60.109525294298862</v>
      </c>
      <c r="FK14" s="497">
        <f t="shared" si="31"/>
        <v>45.880404192540141</v>
      </c>
      <c r="FL14" s="501" t="s">
        <v>381</v>
      </c>
      <c r="FM14" s="502" t="s">
        <v>381</v>
      </c>
    </row>
    <row r="15" spans="2:169" ht="15" customHeight="1">
      <c r="B15" s="925"/>
      <c r="C15" s="534">
        <v>10</v>
      </c>
      <c r="D15" s="476">
        <f t="shared" si="8"/>
        <v>28.003626162893088</v>
      </c>
      <c r="E15" s="477">
        <f t="shared" si="9"/>
        <v>42.894584332298287</v>
      </c>
      <c r="F15" s="478">
        <f t="shared" si="10"/>
        <v>42.689168419776784</v>
      </c>
      <c r="G15" s="479">
        <f t="shared" si="11"/>
        <v>42.245803094708343</v>
      </c>
      <c r="H15" s="479">
        <f t="shared" si="12"/>
        <v>41.460602451544887</v>
      </c>
      <c r="I15" s="479">
        <f t="shared" si="13"/>
        <v>40.64358507863632</v>
      </c>
      <c r="J15" s="479">
        <f t="shared" si="14"/>
        <v>39.801493637543942</v>
      </c>
      <c r="K15" s="479">
        <f t="shared" si="15"/>
        <v>37.998851634059484</v>
      </c>
      <c r="L15" s="522" t="s">
        <v>381</v>
      </c>
      <c r="M15" s="480" t="s">
        <v>381</v>
      </c>
      <c r="N15" s="466"/>
      <c r="O15" s="925"/>
      <c r="P15" s="534">
        <f t="shared" si="16"/>
        <v>10</v>
      </c>
      <c r="Q15" s="481">
        <f>P15+15</f>
        <v>25</v>
      </c>
      <c r="R15" s="482">
        <v>-33</v>
      </c>
      <c r="S15" s="532">
        <f t="shared" si="1"/>
        <v>28.003626162893088</v>
      </c>
      <c r="T15" s="484">
        <v>31.504079433254727</v>
      </c>
      <c r="U15" s="485">
        <v>32.078051600000002</v>
      </c>
      <c r="V15" s="532">
        <f t="shared" si="17"/>
        <v>1.330035006111524</v>
      </c>
      <c r="W15" s="486">
        <f t="shared" si="2"/>
        <v>1.182253338765799</v>
      </c>
      <c r="X15" s="487">
        <v>13.238922832840261</v>
      </c>
      <c r="Y15" s="488">
        <v>27.308146475748924</v>
      </c>
      <c r="Z15" s="466"/>
      <c r="AA15" s="930"/>
      <c r="AB15" s="932"/>
      <c r="AC15" s="466"/>
      <c r="AD15" s="925"/>
      <c r="AE15" s="475">
        <f t="shared" si="18"/>
        <v>10</v>
      </c>
      <c r="AF15" s="489">
        <f t="shared" si="29"/>
        <v>0</v>
      </c>
      <c r="AG15" s="482">
        <f t="shared" si="19"/>
        <v>-40</v>
      </c>
      <c r="AH15" s="490">
        <f t="shared" si="20"/>
        <v>28.003626162893088</v>
      </c>
      <c r="AJ15" s="925"/>
      <c r="AK15" s="475">
        <v>10</v>
      </c>
      <c r="AL15" s="483">
        <f t="shared" si="3"/>
        <v>28.003626162893088</v>
      </c>
      <c r="AM15" s="477">
        <v>47.660666504554584</v>
      </c>
      <c r="AN15" s="479">
        <v>47.296963338780451</v>
      </c>
      <c r="AO15" s="479">
        <v>46.703753600070925</v>
      </c>
      <c r="AP15" s="479">
        <v>46.661763359852181</v>
      </c>
      <c r="AQ15" s="479">
        <v>46.046458152961364</v>
      </c>
      <c r="AR15" s="479">
        <v>45.475061889565971</v>
      </c>
      <c r="AS15" s="479">
        <v>44.687907115392001</v>
      </c>
      <c r="AT15" s="499" t="s">
        <v>381</v>
      </c>
      <c r="AU15" s="500" t="s">
        <v>381</v>
      </c>
      <c r="AV15" s="466"/>
      <c r="AW15" s="925"/>
      <c r="AX15" s="475">
        <v>10</v>
      </c>
      <c r="AY15" s="483">
        <f t="shared" si="4"/>
        <v>31.504079433254727</v>
      </c>
      <c r="AZ15" s="477">
        <v>43.008930591351366</v>
      </c>
      <c r="BA15" s="478">
        <v>42.830283564363313</v>
      </c>
      <c r="BB15" s="479">
        <v>42.434186709330675</v>
      </c>
      <c r="BC15" s="479">
        <v>41.70928415496661</v>
      </c>
      <c r="BD15" s="479">
        <v>40.924914070131855</v>
      </c>
      <c r="BE15" s="479">
        <v>40.084877815195867</v>
      </c>
      <c r="BF15" s="479">
        <v>38.112978007681605</v>
      </c>
      <c r="BG15" s="522" t="s">
        <v>381</v>
      </c>
      <c r="BH15" s="480" t="s">
        <v>381</v>
      </c>
      <c r="BI15" s="533"/>
      <c r="BJ15" s="925"/>
      <c r="BK15" s="475">
        <v>10</v>
      </c>
      <c r="BL15" s="483">
        <f t="shared" si="5"/>
        <v>31.504079433254727</v>
      </c>
      <c r="BM15" s="477">
        <v>42.894584332298287</v>
      </c>
      <c r="BN15" s="478">
        <v>42.689168419776784</v>
      </c>
      <c r="BO15" s="479">
        <v>42.245803094708343</v>
      </c>
      <c r="BP15" s="479">
        <v>41.460602451544887</v>
      </c>
      <c r="BQ15" s="479">
        <v>40.64358507863632</v>
      </c>
      <c r="BR15" s="479">
        <v>39.801493637543942</v>
      </c>
      <c r="BS15" s="479">
        <v>37.998851634059484</v>
      </c>
      <c r="BT15" s="499" t="s">
        <v>381</v>
      </c>
      <c r="BU15" s="480" t="s">
        <v>381</v>
      </c>
      <c r="BV15" s="466"/>
      <c r="BW15" s="925"/>
      <c r="BX15" s="475">
        <f t="shared" si="21"/>
        <v>10</v>
      </c>
      <c r="BY15" s="491">
        <v>1.2000000000000004</v>
      </c>
      <c r="BZ15" s="492">
        <v>1.2</v>
      </c>
      <c r="CA15" s="492">
        <v>1.2</v>
      </c>
      <c r="CB15" s="492">
        <v>1.2000000000000004</v>
      </c>
      <c r="CC15" s="492">
        <v>1.2</v>
      </c>
      <c r="CD15" s="493">
        <v>1.2000000000000002</v>
      </c>
      <c r="CE15" s="493">
        <v>1.200000000000004</v>
      </c>
      <c r="CF15" s="501" t="s">
        <v>381</v>
      </c>
      <c r="CG15" s="502" t="s">
        <v>381</v>
      </c>
      <c r="CH15" s="466"/>
      <c r="CI15" s="925"/>
      <c r="CJ15" s="475">
        <f t="shared" si="22"/>
        <v>10</v>
      </c>
      <c r="CK15" s="491">
        <v>1</v>
      </c>
      <c r="CL15" s="492">
        <v>1.0000000000000135</v>
      </c>
      <c r="CM15" s="492">
        <v>1</v>
      </c>
      <c r="CN15" s="492">
        <v>1.000000000000012</v>
      </c>
      <c r="CO15" s="492">
        <v>1.0000000000000002</v>
      </c>
      <c r="CP15" s="493">
        <v>1.0000000000000002</v>
      </c>
      <c r="CQ15" s="493">
        <v>1.000000000000002</v>
      </c>
      <c r="CR15" s="501" t="s">
        <v>381</v>
      </c>
      <c r="CS15" s="502" t="s">
        <v>381</v>
      </c>
      <c r="CT15" s="474"/>
      <c r="CU15" s="925"/>
      <c r="CV15" s="475">
        <f t="shared" si="23"/>
        <v>10</v>
      </c>
      <c r="CW15" s="491">
        <v>1</v>
      </c>
      <c r="CX15" s="492">
        <v>1</v>
      </c>
      <c r="CY15" s="492">
        <v>1.0000000000000002</v>
      </c>
      <c r="CZ15" s="492">
        <v>1.0000000000000118</v>
      </c>
      <c r="DA15" s="492">
        <v>1.0000000000000111</v>
      </c>
      <c r="DB15" s="493">
        <v>1.0000000000000053</v>
      </c>
      <c r="DC15" s="493">
        <v>1.0000000000000002</v>
      </c>
      <c r="DD15" s="501" t="s">
        <v>381</v>
      </c>
      <c r="DE15" s="502" t="s">
        <v>381</v>
      </c>
      <c r="DF15" s="466"/>
      <c r="DG15" s="925"/>
      <c r="DH15" s="475">
        <f t="shared" si="24"/>
        <v>10</v>
      </c>
      <c r="DI15" s="495">
        <v>37.243513269587027</v>
      </c>
      <c r="DJ15" s="496">
        <v>34.957346267072637</v>
      </c>
      <c r="DK15" s="496">
        <v>31.231082658868502</v>
      </c>
      <c r="DL15" s="496">
        <v>30.967439675114974</v>
      </c>
      <c r="DM15" s="496">
        <v>27.105981021159494</v>
      </c>
      <c r="DN15" s="497">
        <v>23.523192395490753</v>
      </c>
      <c r="DO15" s="497">
        <v>18.592529572664148</v>
      </c>
      <c r="DP15" s="501" t="s">
        <v>381</v>
      </c>
      <c r="DQ15" s="502" t="s">
        <v>381</v>
      </c>
      <c r="DR15" s="466"/>
      <c r="DS15" s="925"/>
      <c r="DT15" s="475">
        <f t="shared" si="25"/>
        <v>10</v>
      </c>
      <c r="DU15" s="495">
        <v>78.624129772581796</v>
      </c>
      <c r="DV15" s="496">
        <v>77.196963236967235</v>
      </c>
      <c r="DW15" s="496">
        <v>74.03385540986983</v>
      </c>
      <c r="DX15" s="496">
        <v>68.249376840508887</v>
      </c>
      <c r="DY15" s="496">
        <v>61.996843028051103</v>
      </c>
      <c r="DZ15" s="497">
        <v>55.308196846418866</v>
      </c>
      <c r="EA15" s="497">
        <v>39.639303813001732</v>
      </c>
      <c r="EB15" s="501" t="s">
        <v>381</v>
      </c>
      <c r="EC15" s="502" t="s">
        <v>381</v>
      </c>
      <c r="EE15" s="925"/>
      <c r="EF15" s="475">
        <f t="shared" si="26"/>
        <v>10</v>
      </c>
      <c r="EG15" s="495">
        <v>77.710607021590704</v>
      </c>
      <c r="EH15" s="496">
        <v>76.069869367481374</v>
      </c>
      <c r="EI15" s="496">
        <v>72.530071206371531</v>
      </c>
      <c r="EJ15" s="496">
        <v>66.266298468606578</v>
      </c>
      <c r="EK15" s="496">
        <v>59.755922042949067</v>
      </c>
      <c r="EL15" s="497">
        <v>53.053608219848229</v>
      </c>
      <c r="EM15" s="497">
        <v>38.733858052859944</v>
      </c>
      <c r="EN15" s="501" t="s">
        <v>381</v>
      </c>
      <c r="EO15" s="502" t="s">
        <v>381</v>
      </c>
      <c r="EP15" s="474"/>
      <c r="EQ15" s="925"/>
      <c r="ER15" s="475">
        <f t="shared" si="27"/>
        <v>10</v>
      </c>
      <c r="ES15" s="491">
        <f t="shared" si="30"/>
        <v>1</v>
      </c>
      <c r="ET15" s="492">
        <f t="shared" si="30"/>
        <v>1</v>
      </c>
      <c r="EU15" s="492">
        <f t="shared" si="30"/>
        <v>1</v>
      </c>
      <c r="EV15" s="492">
        <f t="shared" si="30"/>
        <v>1.0000000000000118</v>
      </c>
      <c r="EW15" s="492">
        <f t="shared" si="30"/>
        <v>1.0000000000000002</v>
      </c>
      <c r="EX15" s="493">
        <f t="shared" si="30"/>
        <v>1.0000000000000002</v>
      </c>
      <c r="EY15" s="493">
        <f t="shared" si="30"/>
        <v>1.0000000000000002</v>
      </c>
      <c r="EZ15" s="501" t="s">
        <v>381</v>
      </c>
      <c r="FA15" s="502" t="s">
        <v>381</v>
      </c>
      <c r="FC15" s="925"/>
      <c r="FD15" s="475">
        <f t="shared" si="28"/>
        <v>10</v>
      </c>
      <c r="FE15" s="495">
        <f t="shared" si="31"/>
        <v>78.624129772581796</v>
      </c>
      <c r="FF15" s="496">
        <f t="shared" si="31"/>
        <v>77.196963236967235</v>
      </c>
      <c r="FG15" s="496">
        <f t="shared" si="31"/>
        <v>74.03385540986983</v>
      </c>
      <c r="FH15" s="496">
        <f t="shared" si="31"/>
        <v>68.249376840508887</v>
      </c>
      <c r="FI15" s="496">
        <f t="shared" si="31"/>
        <v>61.996843028051103</v>
      </c>
      <c r="FJ15" s="497">
        <f t="shared" si="31"/>
        <v>55.308196846418866</v>
      </c>
      <c r="FK15" s="497">
        <f t="shared" si="31"/>
        <v>39.639303813001732</v>
      </c>
      <c r="FL15" s="501" t="s">
        <v>381</v>
      </c>
      <c r="FM15" s="502" t="s">
        <v>381</v>
      </c>
    </row>
    <row r="16" spans="2:169" ht="15" customHeight="1">
      <c r="B16" s="925"/>
      <c r="C16" s="535">
        <v>0</v>
      </c>
      <c r="D16" s="536">
        <f t="shared" si="8"/>
        <v>28.5</v>
      </c>
      <c r="E16" s="537">
        <f t="shared" si="9"/>
        <v>42.46826204364335</v>
      </c>
      <c r="F16" s="538">
        <f t="shared" si="10"/>
        <v>42.237901527136621</v>
      </c>
      <c r="G16" s="538">
        <f t="shared" si="11"/>
        <v>41.682115661666728</v>
      </c>
      <c r="H16" s="538">
        <f t="shared" si="12"/>
        <v>40.710319458713876</v>
      </c>
      <c r="I16" s="538">
        <f t="shared" si="13"/>
        <v>39.70749219297339</v>
      </c>
      <c r="J16" s="538">
        <f t="shared" si="14"/>
        <v>38.684611294182204</v>
      </c>
      <c r="K16" s="538">
        <f t="shared" si="15"/>
        <v>36.512970658622727</v>
      </c>
      <c r="L16" s="522" t="s">
        <v>381</v>
      </c>
      <c r="M16" s="539" t="s">
        <v>381</v>
      </c>
      <c r="N16" s="466"/>
      <c r="O16" s="925"/>
      <c r="P16" s="535">
        <f t="shared" si="16"/>
        <v>0</v>
      </c>
      <c r="Q16" s="540">
        <f>P16+15</f>
        <v>15</v>
      </c>
      <c r="R16" s="541">
        <v>-33</v>
      </c>
      <c r="S16" s="531">
        <f>IF(MIN(U16,T16)*(1-(2.5+7)/(87.5-2))&gt;$AA$7,$AA$7,MIN(U16,T16)*(1-(2.5+7)/(87.5-2)))</f>
        <v>28.5</v>
      </c>
      <c r="T16" s="504">
        <v>35.381</v>
      </c>
      <c r="U16" s="505">
        <v>33.875999999999998</v>
      </c>
      <c r="V16" s="542">
        <f>(F16-2)/S16</f>
        <v>1.4118561939346184</v>
      </c>
      <c r="W16" s="543">
        <f>(F16-2)/MIN(U16,T16)</f>
        <v>1.1877996672315687</v>
      </c>
      <c r="X16" s="544">
        <v>16.341086186232669</v>
      </c>
      <c r="Y16" s="545">
        <v>31.04049123370535</v>
      </c>
      <c r="Z16" s="466"/>
      <c r="AA16" s="930"/>
      <c r="AB16" s="932"/>
      <c r="AC16" s="466"/>
      <c r="AD16" s="925"/>
      <c r="AE16" s="475">
        <f t="shared" si="18"/>
        <v>0</v>
      </c>
      <c r="AF16" s="489">
        <f t="shared" si="29"/>
        <v>-10</v>
      </c>
      <c r="AG16" s="482">
        <f t="shared" si="19"/>
        <v>-40</v>
      </c>
      <c r="AH16" s="490">
        <f t="shared" si="20"/>
        <v>28.5</v>
      </c>
      <c r="AJ16" s="925"/>
      <c r="AK16" s="475">
        <v>0</v>
      </c>
      <c r="AL16" s="483">
        <f t="shared" si="3"/>
        <v>28.5</v>
      </c>
      <c r="AM16" s="477">
        <v>47.115943264995849</v>
      </c>
      <c r="AN16" s="479">
        <v>46.619841727340706</v>
      </c>
      <c r="AO16" s="479">
        <v>45.734002338607304</v>
      </c>
      <c r="AP16" s="479">
        <v>45.524436998945617</v>
      </c>
      <c r="AQ16" s="479">
        <v>44.760886484016176</v>
      </c>
      <c r="AR16" s="479">
        <v>44.0441615482722</v>
      </c>
      <c r="AS16" s="479">
        <v>43.084057285439577</v>
      </c>
      <c r="AT16" s="499" t="s">
        <v>381</v>
      </c>
      <c r="AU16" s="500" t="s">
        <v>381</v>
      </c>
      <c r="AV16" s="466"/>
      <c r="AW16" s="925"/>
      <c r="AX16" s="475">
        <v>0</v>
      </c>
      <c r="AY16" s="483">
        <f t="shared" si="4"/>
        <v>32.0625</v>
      </c>
      <c r="AZ16" s="477">
        <v>42.46826204364335</v>
      </c>
      <c r="BA16" s="478">
        <v>42.239797616209977</v>
      </c>
      <c r="BB16" s="479">
        <v>41.739736490720212</v>
      </c>
      <c r="BC16" s="479">
        <v>40.838438530625275</v>
      </c>
      <c r="BD16" s="479">
        <v>39.882436618145597</v>
      </c>
      <c r="BE16" s="479">
        <v>38.874729395950951</v>
      </c>
      <c r="BF16" s="479">
        <v>36.573054929229173</v>
      </c>
      <c r="BG16" s="522" t="s">
        <v>381</v>
      </c>
      <c r="BH16" s="480" t="s">
        <v>381</v>
      </c>
      <c r="BI16" s="533"/>
      <c r="BJ16" s="925"/>
      <c r="BK16" s="475">
        <v>0</v>
      </c>
      <c r="BL16" s="483">
        <f t="shared" si="5"/>
        <v>32.0625</v>
      </c>
      <c r="BM16" s="477">
        <v>42.496272351883526</v>
      </c>
      <c r="BN16" s="478">
        <v>42.237901527136621</v>
      </c>
      <c r="BO16" s="479">
        <v>41.682115661666728</v>
      </c>
      <c r="BP16" s="479">
        <v>40.710319458713876</v>
      </c>
      <c r="BQ16" s="479">
        <v>39.70749219297339</v>
      </c>
      <c r="BR16" s="479">
        <v>38.684611294182204</v>
      </c>
      <c r="BS16" s="479">
        <v>36.512970658622727</v>
      </c>
      <c r="BT16" s="499" t="s">
        <v>381</v>
      </c>
      <c r="BU16" s="480" t="s">
        <v>381</v>
      </c>
      <c r="BV16" s="466"/>
      <c r="BW16" s="925"/>
      <c r="BX16" s="475">
        <f t="shared" si="21"/>
        <v>0</v>
      </c>
      <c r="BY16" s="491">
        <v>1.2</v>
      </c>
      <c r="BZ16" s="492">
        <v>1.2000000000000273</v>
      </c>
      <c r="CA16" s="492">
        <v>1.2</v>
      </c>
      <c r="CB16" s="492">
        <v>1.2000000000000004</v>
      </c>
      <c r="CC16" s="492">
        <v>1.2000000000000004</v>
      </c>
      <c r="CD16" s="493">
        <v>1.2000000000000004</v>
      </c>
      <c r="CE16" s="493">
        <v>1.2000000000000048</v>
      </c>
      <c r="CF16" s="501" t="s">
        <v>381</v>
      </c>
      <c r="CG16" s="502" t="s">
        <v>381</v>
      </c>
      <c r="CH16" s="466"/>
      <c r="CI16" s="925"/>
      <c r="CJ16" s="475">
        <f t="shared" si="22"/>
        <v>0</v>
      </c>
      <c r="CK16" s="491">
        <v>1.0000000000000002</v>
      </c>
      <c r="CL16" s="492">
        <v>1.0000000000000133</v>
      </c>
      <c r="CM16" s="492">
        <v>1.0000000000000129</v>
      </c>
      <c r="CN16" s="492">
        <v>1.0000000000000127</v>
      </c>
      <c r="CO16" s="492">
        <v>1</v>
      </c>
      <c r="CP16" s="493">
        <v>1</v>
      </c>
      <c r="CQ16" s="493">
        <v>1</v>
      </c>
      <c r="CR16" s="501" t="s">
        <v>381</v>
      </c>
      <c r="CS16" s="502" t="s">
        <v>381</v>
      </c>
      <c r="CT16" s="474"/>
      <c r="CU16" s="925"/>
      <c r="CV16" s="475">
        <f t="shared" si="23"/>
        <v>0</v>
      </c>
      <c r="CW16" s="491">
        <v>1</v>
      </c>
      <c r="CX16" s="492">
        <v>1.0000000000000002</v>
      </c>
      <c r="CY16" s="492">
        <v>1.0000000000000127</v>
      </c>
      <c r="CZ16" s="492">
        <v>1.0000000000000002</v>
      </c>
      <c r="DA16" s="492">
        <v>1</v>
      </c>
      <c r="DB16" s="493">
        <v>1.0000000000000007</v>
      </c>
      <c r="DC16" s="493">
        <v>1.000000000000002</v>
      </c>
      <c r="DD16" s="501" t="s">
        <v>381</v>
      </c>
      <c r="DE16" s="502" t="s">
        <v>381</v>
      </c>
      <c r="DF16" s="466"/>
      <c r="DG16" s="925"/>
      <c r="DH16" s="475">
        <f t="shared" si="24"/>
        <v>0</v>
      </c>
      <c r="DI16" s="495">
        <v>33.819928848163613</v>
      </c>
      <c r="DJ16" s="496">
        <v>30.704243718591215</v>
      </c>
      <c r="DK16" s="496">
        <v>25.146435870302639</v>
      </c>
      <c r="DL16" s="496">
        <v>23.832666830635446</v>
      </c>
      <c r="DM16" s="496">
        <v>19.049419988936904</v>
      </c>
      <c r="DN16" s="497">
        <v>14.564526659396222</v>
      </c>
      <c r="DO16" s="497">
        <v>8.5644488123538736</v>
      </c>
      <c r="DP16" s="501" t="s">
        <v>381</v>
      </c>
      <c r="DQ16" s="502" t="s">
        <v>381</v>
      </c>
      <c r="DR16" s="466"/>
      <c r="DS16" s="925"/>
      <c r="DT16" s="475">
        <f t="shared" si="25"/>
        <v>0</v>
      </c>
      <c r="DU16" s="495">
        <v>74.305904701763382</v>
      </c>
      <c r="DV16" s="496">
        <v>72.482138284489906</v>
      </c>
      <c r="DW16" s="496">
        <v>68.49226111383382</v>
      </c>
      <c r="DX16" s="496">
        <v>61.307929244062166</v>
      </c>
      <c r="DY16" s="496">
        <v>53.697491876520928</v>
      </c>
      <c r="DZ16" s="497">
        <v>45.686822781778517</v>
      </c>
      <c r="EA16" s="497">
        <v>27.435471556699383</v>
      </c>
      <c r="EB16" s="501" t="s">
        <v>381</v>
      </c>
      <c r="EC16" s="502" t="s">
        <v>381</v>
      </c>
      <c r="EE16" s="925"/>
      <c r="EF16" s="475">
        <f t="shared" si="26"/>
        <v>0</v>
      </c>
      <c r="EG16" s="495">
        <v>74.529541632926509</v>
      </c>
      <c r="EH16" s="496">
        <v>72.467004864216392</v>
      </c>
      <c r="EI16" s="496">
        <v>68.032692325595804</v>
      </c>
      <c r="EJ16" s="496">
        <v>60.28741326669433</v>
      </c>
      <c r="EK16" s="496">
        <v>52.30594208728138</v>
      </c>
      <c r="EL16" s="497">
        <v>44.176833126457439</v>
      </c>
      <c r="EM16" s="497">
        <v>26.959904058207997</v>
      </c>
      <c r="EN16" s="501" t="s">
        <v>381</v>
      </c>
      <c r="EO16" s="502" t="s">
        <v>381</v>
      </c>
      <c r="EP16" s="474"/>
      <c r="EQ16" s="925"/>
      <c r="ER16" s="475">
        <f t="shared" si="27"/>
        <v>0</v>
      </c>
      <c r="ES16" s="491">
        <f t="shared" si="30"/>
        <v>1</v>
      </c>
      <c r="ET16" s="492">
        <f t="shared" si="30"/>
        <v>1.0000000000000002</v>
      </c>
      <c r="EU16" s="492">
        <f t="shared" si="30"/>
        <v>1.0000000000000127</v>
      </c>
      <c r="EV16" s="492">
        <f t="shared" si="30"/>
        <v>1.0000000000000002</v>
      </c>
      <c r="EW16" s="492">
        <f t="shared" si="30"/>
        <v>1</v>
      </c>
      <c r="EX16" s="493">
        <f t="shared" si="30"/>
        <v>1</v>
      </c>
      <c r="EY16" s="493">
        <f t="shared" si="30"/>
        <v>1</v>
      </c>
      <c r="EZ16" s="501" t="s">
        <v>381</v>
      </c>
      <c r="FA16" s="502" t="s">
        <v>381</v>
      </c>
      <c r="FC16" s="925"/>
      <c r="FD16" s="475">
        <f t="shared" si="28"/>
        <v>0</v>
      </c>
      <c r="FE16" s="495">
        <f t="shared" si="31"/>
        <v>74.529541632926509</v>
      </c>
      <c r="FF16" s="496">
        <f t="shared" si="31"/>
        <v>72.482138284489906</v>
      </c>
      <c r="FG16" s="496">
        <f t="shared" si="31"/>
        <v>68.49226111383382</v>
      </c>
      <c r="FH16" s="496">
        <f t="shared" si="31"/>
        <v>61.307929244062166</v>
      </c>
      <c r="FI16" s="496">
        <f t="shared" si="31"/>
        <v>53.697491876520928</v>
      </c>
      <c r="FJ16" s="497">
        <f t="shared" si="31"/>
        <v>45.686822781778517</v>
      </c>
      <c r="FK16" s="497">
        <f t="shared" si="31"/>
        <v>27.435471556699383</v>
      </c>
      <c r="FL16" s="501" t="s">
        <v>381</v>
      </c>
      <c r="FM16" s="502" t="s">
        <v>381</v>
      </c>
    </row>
    <row r="17" spans="2:169" ht="15" customHeight="1">
      <c r="B17" s="925"/>
      <c r="C17" s="475">
        <v>-10</v>
      </c>
      <c r="D17" s="476">
        <f>S17</f>
        <v>28.5</v>
      </c>
      <c r="E17" s="477">
        <f t="shared" si="9"/>
        <v>42.25312952067825</v>
      </c>
      <c r="F17" s="479">
        <f t="shared" si="10"/>
        <v>42.016516755879799</v>
      </c>
      <c r="G17" s="479">
        <f t="shared" si="11"/>
        <v>41.505209171635705</v>
      </c>
      <c r="H17" s="479">
        <f t="shared" si="12"/>
        <v>40.568380651600442</v>
      </c>
      <c r="I17" s="479">
        <f t="shared" si="13"/>
        <v>39.559549252568111</v>
      </c>
      <c r="J17" s="479">
        <f t="shared" si="14"/>
        <v>38.532709487904953</v>
      </c>
      <c r="K17" s="479">
        <f t="shared" si="15"/>
        <v>36.382892950306321</v>
      </c>
      <c r="L17" s="522" t="s">
        <v>381</v>
      </c>
      <c r="M17" s="480" t="s">
        <v>381</v>
      </c>
      <c r="N17" s="466"/>
      <c r="O17" s="925"/>
      <c r="P17" s="475">
        <f t="shared" si="16"/>
        <v>-10</v>
      </c>
      <c r="Q17" s="481">
        <v>15</v>
      </c>
      <c r="R17" s="482">
        <v>-33</v>
      </c>
      <c r="S17" s="531">
        <f>IF(MIN(U17,T17)*(1-(2.5+7)/(87.5-2))&gt;$AA$7,$AA$7,MIN(U17,T17)*(1-(2.5+7)/(87.5-2)))</f>
        <v>28.5</v>
      </c>
      <c r="T17" s="484">
        <v>38.712000000000003</v>
      </c>
      <c r="U17" s="485">
        <v>35.97</v>
      </c>
      <c r="V17" s="542">
        <f>(F17-2)/S17</f>
        <v>1.4040883072238526</v>
      </c>
      <c r="W17" s="543">
        <f>(F17-2)/MIN(U17,T17)</f>
        <v>1.1124969907111426</v>
      </c>
      <c r="X17" s="487">
        <v>18.171690467517678</v>
      </c>
      <c r="Y17" s="488">
        <v>33.169154763791759</v>
      </c>
      <c r="Z17" s="466"/>
      <c r="AA17" s="930"/>
      <c r="AB17" s="932"/>
      <c r="AC17" s="466"/>
      <c r="AD17" s="925"/>
      <c r="AE17" s="475">
        <f t="shared" si="18"/>
        <v>-10</v>
      </c>
      <c r="AF17" s="489">
        <f t="shared" si="29"/>
        <v>-20</v>
      </c>
      <c r="AG17" s="482">
        <f t="shared" si="19"/>
        <v>-40</v>
      </c>
      <c r="AH17" s="490">
        <f t="shared" si="20"/>
        <v>28.5</v>
      </c>
      <c r="AJ17" s="925"/>
      <c r="AK17" s="475">
        <v>-10</v>
      </c>
      <c r="AL17" s="483">
        <f t="shared" si="3"/>
        <v>28.5</v>
      </c>
      <c r="AM17" s="477">
        <v>46.728113723155857</v>
      </c>
      <c r="AN17" s="479">
        <v>46.225610272987822</v>
      </c>
      <c r="AO17" s="479">
        <v>45.244263425812875</v>
      </c>
      <c r="AP17" s="479">
        <v>44.623310818136787</v>
      </c>
      <c r="AQ17" s="479">
        <v>43.428035787107731</v>
      </c>
      <c r="AR17" s="479">
        <v>42.552420284897217</v>
      </c>
      <c r="AS17" s="479">
        <v>41.484831277395728</v>
      </c>
      <c r="AT17" s="499" t="s">
        <v>381</v>
      </c>
      <c r="AU17" s="500" t="s">
        <v>381</v>
      </c>
      <c r="AV17" s="466"/>
      <c r="AW17" s="925"/>
      <c r="AX17" s="475">
        <v>-10</v>
      </c>
      <c r="AY17" s="483">
        <f t="shared" si="4"/>
        <v>32.0625</v>
      </c>
      <c r="AZ17" s="477">
        <v>42.25312952067825</v>
      </c>
      <c r="BA17" s="478">
        <v>42.016516755879799</v>
      </c>
      <c r="BB17" s="479">
        <v>41.505209171635705</v>
      </c>
      <c r="BC17" s="479">
        <v>40.595724495346978</v>
      </c>
      <c r="BD17" s="479">
        <v>39.638745152278432</v>
      </c>
      <c r="BE17" s="479">
        <v>38.639685045058265</v>
      </c>
      <c r="BF17" s="479">
        <v>36.421541105490924</v>
      </c>
      <c r="BG17" s="522" t="s">
        <v>381</v>
      </c>
      <c r="BH17" s="480" t="s">
        <v>381</v>
      </c>
      <c r="BI17" s="533"/>
      <c r="BJ17" s="925"/>
      <c r="BK17" s="475">
        <v>-10</v>
      </c>
      <c r="BL17" s="483">
        <f t="shared" si="5"/>
        <v>32.0625</v>
      </c>
      <c r="BM17" s="477">
        <v>42.386727296156558</v>
      </c>
      <c r="BN17" s="478">
        <v>42.117804661690997</v>
      </c>
      <c r="BO17" s="479">
        <v>41.551730833652954</v>
      </c>
      <c r="BP17" s="479">
        <v>40.568380651600442</v>
      </c>
      <c r="BQ17" s="479">
        <v>39.559549252568111</v>
      </c>
      <c r="BR17" s="479">
        <v>38.532709487904953</v>
      </c>
      <c r="BS17" s="479">
        <v>36.382892950306321</v>
      </c>
      <c r="BT17" s="499" t="s">
        <v>381</v>
      </c>
      <c r="BU17" s="480" t="s">
        <v>381</v>
      </c>
      <c r="BV17" s="466"/>
      <c r="BW17" s="925"/>
      <c r="BX17" s="475">
        <f t="shared" si="21"/>
        <v>-10</v>
      </c>
      <c r="BY17" s="491">
        <v>1.2000000000000004</v>
      </c>
      <c r="BZ17" s="492">
        <v>1.2000000000000275</v>
      </c>
      <c r="CA17" s="492">
        <v>1.2</v>
      </c>
      <c r="CB17" s="492">
        <v>1.2000000000000133</v>
      </c>
      <c r="CC17" s="492">
        <v>1.2</v>
      </c>
      <c r="CD17" s="493">
        <v>1.2000000000000004</v>
      </c>
      <c r="CE17" s="493">
        <v>1.2</v>
      </c>
      <c r="CF17" s="501" t="s">
        <v>381</v>
      </c>
      <c r="CG17" s="502" t="s">
        <v>381</v>
      </c>
      <c r="CH17" s="466"/>
      <c r="CI17" s="925"/>
      <c r="CJ17" s="475">
        <f t="shared" si="22"/>
        <v>-10</v>
      </c>
      <c r="CK17" s="491">
        <v>1.0000000000000138</v>
      </c>
      <c r="CL17" s="492">
        <v>1.0000000000000002</v>
      </c>
      <c r="CM17" s="492">
        <v>1.0000000000000131</v>
      </c>
      <c r="CN17" s="492">
        <v>1</v>
      </c>
      <c r="CO17" s="492">
        <v>1.0000000000000111</v>
      </c>
      <c r="CP17" s="493">
        <v>1.0000000000000053</v>
      </c>
      <c r="CQ17" s="493">
        <v>1.0000000000000002</v>
      </c>
      <c r="CR17" s="501" t="s">
        <v>381</v>
      </c>
      <c r="CS17" s="502" t="s">
        <v>381</v>
      </c>
      <c r="CT17" s="474"/>
      <c r="CU17" s="925"/>
      <c r="CV17" s="475">
        <f t="shared" si="23"/>
        <v>-10</v>
      </c>
      <c r="CW17" s="491">
        <v>1.0000000000000002</v>
      </c>
      <c r="CX17" s="492">
        <v>1</v>
      </c>
      <c r="CY17" s="492">
        <v>1</v>
      </c>
      <c r="CZ17" s="492">
        <v>1.0000000000000002</v>
      </c>
      <c r="DA17" s="492">
        <v>1</v>
      </c>
      <c r="DB17" s="493">
        <v>1.0000000000000053</v>
      </c>
      <c r="DC17" s="493">
        <v>1.0000000000000002</v>
      </c>
      <c r="DD17" s="501" t="s">
        <v>381</v>
      </c>
      <c r="DE17" s="502" t="s">
        <v>381</v>
      </c>
      <c r="DF17" s="466"/>
      <c r="DG17" s="925"/>
      <c r="DH17" s="475">
        <f t="shared" si="24"/>
        <v>-10</v>
      </c>
      <c r="DI17" s="495">
        <v>31.384038857185089</v>
      </c>
      <c r="DJ17" s="496">
        <v>28.22992620731776</v>
      </c>
      <c r="DK17" s="496">
        <v>22.076890869324131</v>
      </c>
      <c r="DL17" s="496">
        <v>18.188163690982549</v>
      </c>
      <c r="DM17" s="496">
        <v>10.713077042738234</v>
      </c>
      <c r="DN17" s="497">
        <v>5.2459235406448101</v>
      </c>
      <c r="DO17" s="497">
        <v>-1.4095176234893643</v>
      </c>
      <c r="DP17" s="501" t="s">
        <v>381</v>
      </c>
      <c r="DQ17" s="502" t="s">
        <v>381</v>
      </c>
      <c r="DR17" s="466"/>
      <c r="DS17" s="925"/>
      <c r="DT17" s="475">
        <f t="shared" si="25"/>
        <v>-10</v>
      </c>
      <c r="DU17" s="495">
        <v>72.588547598964453</v>
      </c>
      <c r="DV17" s="496">
        <v>70.700294492499268</v>
      </c>
      <c r="DW17" s="496">
        <v>66.621958535015779</v>
      </c>
      <c r="DX17" s="496">
        <v>59.374777936163696</v>
      </c>
      <c r="DY17" s="496">
        <v>51.759208280739017</v>
      </c>
      <c r="DZ17" s="497">
        <v>43.820074757620375</v>
      </c>
      <c r="EA17" s="497">
        <v>26.236326399874599</v>
      </c>
      <c r="EB17" s="501" t="s">
        <v>381</v>
      </c>
      <c r="EC17" s="502" t="s">
        <v>381</v>
      </c>
      <c r="EE17" s="925"/>
      <c r="EF17" s="475">
        <f t="shared" si="26"/>
        <v>-10</v>
      </c>
      <c r="EG17" s="495">
        <v>73.654971697455494</v>
      </c>
      <c r="EH17" s="496">
        <v>71.508533691642924</v>
      </c>
      <c r="EI17" s="496">
        <v>66.992910661802171</v>
      </c>
      <c r="EJ17" s="496">
        <v>59.157032928697049</v>
      </c>
      <c r="EK17" s="496">
        <v>51.129444481040082</v>
      </c>
      <c r="EL17" s="497">
        <v>42.970680537972726</v>
      </c>
      <c r="EM17" s="497">
        <v>25.930495052575282</v>
      </c>
      <c r="EN17" s="501" t="s">
        <v>381</v>
      </c>
      <c r="EO17" s="502" t="s">
        <v>381</v>
      </c>
      <c r="EP17" s="474"/>
      <c r="EQ17" s="925"/>
      <c r="ER17" s="475">
        <f t="shared" si="27"/>
        <v>-10</v>
      </c>
      <c r="ES17" s="491">
        <f t="shared" si="30"/>
        <v>1.0000000000000002</v>
      </c>
      <c r="ET17" s="492">
        <f t="shared" si="30"/>
        <v>1</v>
      </c>
      <c r="EU17" s="492">
        <f t="shared" si="30"/>
        <v>1</v>
      </c>
      <c r="EV17" s="492">
        <f t="shared" si="30"/>
        <v>1</v>
      </c>
      <c r="EW17" s="492">
        <f t="shared" si="30"/>
        <v>1</v>
      </c>
      <c r="EX17" s="493">
        <f t="shared" si="30"/>
        <v>1.0000000000000053</v>
      </c>
      <c r="EY17" s="493">
        <f t="shared" si="30"/>
        <v>1.0000000000000002</v>
      </c>
      <c r="EZ17" s="501" t="s">
        <v>381</v>
      </c>
      <c r="FA17" s="502" t="s">
        <v>381</v>
      </c>
      <c r="FC17" s="925"/>
      <c r="FD17" s="475">
        <f t="shared" si="28"/>
        <v>-10</v>
      </c>
      <c r="FE17" s="495">
        <f t="shared" si="31"/>
        <v>73.654971697455494</v>
      </c>
      <c r="FF17" s="496">
        <f t="shared" si="31"/>
        <v>71.508533691642924</v>
      </c>
      <c r="FG17" s="496">
        <f t="shared" si="31"/>
        <v>66.992910661802171</v>
      </c>
      <c r="FH17" s="496">
        <f t="shared" si="31"/>
        <v>59.374777936163696</v>
      </c>
      <c r="FI17" s="496">
        <f t="shared" si="31"/>
        <v>51.759208280739017</v>
      </c>
      <c r="FJ17" s="497">
        <f t="shared" si="31"/>
        <v>43.820074757620375</v>
      </c>
      <c r="FK17" s="497">
        <f t="shared" si="31"/>
        <v>26.236326399874599</v>
      </c>
      <c r="FL17" s="501" t="s">
        <v>381</v>
      </c>
      <c r="FM17" s="502" t="s">
        <v>381</v>
      </c>
    </row>
    <row r="18" spans="2:169" ht="15" customHeight="1">
      <c r="B18" s="925"/>
      <c r="C18" s="475">
        <v>-20</v>
      </c>
      <c r="D18" s="476">
        <f t="shared" si="8"/>
        <v>28.5</v>
      </c>
      <c r="E18" s="477">
        <f t="shared" si="9"/>
        <v>42.037735952796318</v>
      </c>
      <c r="F18" s="479">
        <f t="shared" si="10"/>
        <v>41.792864316332228</v>
      </c>
      <c r="G18" s="479">
        <f t="shared" si="11"/>
        <v>41.270110673931704</v>
      </c>
      <c r="H18" s="479">
        <f t="shared" si="12"/>
        <v>40.351146177567301</v>
      </c>
      <c r="I18" s="479">
        <f t="shared" si="13"/>
        <v>39.393559585906409</v>
      </c>
      <c r="J18" s="479">
        <f t="shared" si="14"/>
        <v>38.379115489036977</v>
      </c>
      <c r="K18" s="546" t="s">
        <v>381</v>
      </c>
      <c r="L18" s="522" t="s">
        <v>381</v>
      </c>
      <c r="M18" s="480" t="s">
        <v>381</v>
      </c>
      <c r="N18" s="466"/>
      <c r="O18" s="925"/>
      <c r="P18" s="475">
        <f t="shared" si="16"/>
        <v>-20</v>
      </c>
      <c r="Q18" s="481">
        <v>15</v>
      </c>
      <c r="R18" s="482">
        <v>-33</v>
      </c>
      <c r="S18" s="531">
        <f>IF(MIN(U18,T18)*(1-(2.5+7)/(87.5-2))&gt;$AA$7,$AA$7,MIN(U18,T18)*(1-(2.5+7)/(87.5-2)))</f>
        <v>28.5</v>
      </c>
      <c r="T18" s="484">
        <v>42.326999999999998</v>
      </c>
      <c r="U18" s="485">
        <v>38.183</v>
      </c>
      <c r="V18" s="542">
        <f>(F18-2)/S18</f>
        <v>1.3962408532046395</v>
      </c>
      <c r="W18" s="543">
        <f>(F18-2)/MIN(U18,T18)</f>
        <v>1.0421618080384525</v>
      </c>
      <c r="X18" s="487">
        <v>20.10626237536205</v>
      </c>
      <c r="Y18" s="488">
        <v>35.389041010572136</v>
      </c>
      <c r="Z18" s="466"/>
      <c r="AA18" s="930"/>
      <c r="AB18" s="932"/>
      <c r="AC18" s="466"/>
      <c r="AD18" s="925"/>
      <c r="AE18" s="475">
        <f t="shared" si="18"/>
        <v>-20</v>
      </c>
      <c r="AF18" s="489">
        <f t="shared" si="29"/>
        <v>-30</v>
      </c>
      <c r="AG18" s="482">
        <f t="shared" si="19"/>
        <v>-40</v>
      </c>
      <c r="AH18" s="490">
        <f t="shared" si="20"/>
        <v>28.5</v>
      </c>
      <c r="AJ18" s="925"/>
      <c r="AK18" s="475">
        <v>-20</v>
      </c>
      <c r="AL18" s="483">
        <f t="shared" si="3"/>
        <v>28.5</v>
      </c>
      <c r="AM18" s="477">
        <v>46.346062097295807</v>
      </c>
      <c r="AN18" s="479">
        <v>45.854867224341497</v>
      </c>
      <c r="AO18" s="479">
        <v>44.879977395915731</v>
      </c>
      <c r="AP18" s="479">
        <v>44.261960685181549</v>
      </c>
      <c r="AQ18" s="479">
        <v>42.766730124063209</v>
      </c>
      <c r="AR18" s="479">
        <v>41.198890504864963</v>
      </c>
      <c r="AS18" s="499" t="s">
        <v>381</v>
      </c>
      <c r="AT18" s="499" t="s">
        <v>381</v>
      </c>
      <c r="AU18" s="500" t="s">
        <v>381</v>
      </c>
      <c r="AV18" s="466"/>
      <c r="AW18" s="925"/>
      <c r="AX18" s="475">
        <v>-20</v>
      </c>
      <c r="AY18" s="483">
        <f t="shared" si="4"/>
        <v>32.0625</v>
      </c>
      <c r="AZ18" s="547">
        <v>42.037735952796318</v>
      </c>
      <c r="BA18" s="479">
        <v>41.792864316332228</v>
      </c>
      <c r="BB18" s="479">
        <v>41.270110673931704</v>
      </c>
      <c r="BC18" s="479">
        <v>40.351146177567301</v>
      </c>
      <c r="BD18" s="479">
        <v>39.393559585906409</v>
      </c>
      <c r="BE18" s="479">
        <v>38.402700278713155</v>
      </c>
      <c r="BF18" s="546" t="s">
        <v>381</v>
      </c>
      <c r="BG18" s="522" t="s">
        <v>381</v>
      </c>
      <c r="BH18" s="480" t="s">
        <v>381</v>
      </c>
      <c r="BI18" s="533"/>
      <c r="BJ18" s="925"/>
      <c r="BK18" s="475">
        <v>-20</v>
      </c>
      <c r="BL18" s="483">
        <f t="shared" si="5"/>
        <v>32.0625</v>
      </c>
      <c r="BM18" s="477">
        <v>42.271970910294534</v>
      </c>
      <c r="BN18" s="478">
        <v>41.997798253289702</v>
      </c>
      <c r="BO18" s="479">
        <v>41.420679988856122</v>
      </c>
      <c r="BP18" s="479">
        <v>40.425774096842716</v>
      </c>
      <c r="BQ18" s="479">
        <v>39.409556352330895</v>
      </c>
      <c r="BR18" s="479">
        <v>38.379115489036977</v>
      </c>
      <c r="BS18" s="499" t="s">
        <v>381</v>
      </c>
      <c r="BT18" s="499" t="s">
        <v>381</v>
      </c>
      <c r="BU18" s="480" t="s">
        <v>381</v>
      </c>
      <c r="BV18" s="466"/>
      <c r="BW18" s="925"/>
      <c r="BX18" s="475">
        <f t="shared" si="21"/>
        <v>-20</v>
      </c>
      <c r="BY18" s="491">
        <v>1.200000000000027</v>
      </c>
      <c r="BZ18" s="492">
        <v>1.2</v>
      </c>
      <c r="CA18" s="492">
        <v>1.2000000000000008</v>
      </c>
      <c r="CB18" s="492">
        <v>1.2</v>
      </c>
      <c r="CC18" s="492">
        <v>1.2000000000000002</v>
      </c>
      <c r="CD18" s="493">
        <v>1.2000000000000004</v>
      </c>
      <c r="CE18" s="501" t="s">
        <v>381</v>
      </c>
      <c r="CF18" s="501" t="s">
        <v>381</v>
      </c>
      <c r="CG18" s="502" t="s">
        <v>381</v>
      </c>
      <c r="CH18" s="466"/>
      <c r="CI18" s="925"/>
      <c r="CJ18" s="475">
        <f t="shared" si="22"/>
        <v>-20</v>
      </c>
      <c r="CK18" s="491">
        <v>1</v>
      </c>
      <c r="CL18" s="492">
        <v>1.0000000000000002</v>
      </c>
      <c r="CM18" s="492">
        <v>1.0000000000000129</v>
      </c>
      <c r="CN18" s="492">
        <v>1</v>
      </c>
      <c r="CO18" s="492">
        <v>1.0000000000000115</v>
      </c>
      <c r="CP18" s="493">
        <v>1.0000000000000051</v>
      </c>
      <c r="CQ18" s="501" t="s">
        <v>381</v>
      </c>
      <c r="CR18" s="501" t="s">
        <v>381</v>
      </c>
      <c r="CS18" s="502" t="s">
        <v>381</v>
      </c>
      <c r="CT18" s="474"/>
      <c r="CU18" s="925"/>
      <c r="CV18" s="475">
        <f t="shared" si="23"/>
        <v>-20</v>
      </c>
      <c r="CW18" s="491">
        <v>1</v>
      </c>
      <c r="CX18" s="492">
        <v>1</v>
      </c>
      <c r="CY18" s="492">
        <v>1.0000000000000002</v>
      </c>
      <c r="CZ18" s="492">
        <v>1.0000000000000127</v>
      </c>
      <c r="DA18" s="492">
        <v>1.0000000000000111</v>
      </c>
      <c r="DB18" s="493">
        <v>1.0000000000000049</v>
      </c>
      <c r="DC18" s="501" t="s">
        <v>381</v>
      </c>
      <c r="DD18" s="501" t="s">
        <v>381</v>
      </c>
      <c r="DE18" s="502" t="s">
        <v>381</v>
      </c>
      <c r="DF18" s="466"/>
      <c r="DG18" s="925"/>
      <c r="DH18" s="475">
        <f t="shared" si="24"/>
        <v>-20</v>
      </c>
      <c r="DI18" s="495">
        <v>28.985768403561849</v>
      </c>
      <c r="DJ18" s="496">
        <v>25.904325257990138</v>
      </c>
      <c r="DK18" s="496">
        <v>19.79510223263452</v>
      </c>
      <c r="DL18" s="496">
        <v>15.926882101711954</v>
      </c>
      <c r="DM18" s="496">
        <v>6.5833275677427991</v>
      </c>
      <c r="DN18" s="497">
        <v>-3.19013050872951</v>
      </c>
      <c r="DO18" s="501" t="s">
        <v>381</v>
      </c>
      <c r="DP18" s="501" t="s">
        <v>381</v>
      </c>
      <c r="DQ18" s="502" t="s">
        <v>381</v>
      </c>
      <c r="DR18" s="466"/>
      <c r="DS18" s="925"/>
      <c r="DT18" s="475">
        <f t="shared" si="25"/>
        <v>-20</v>
      </c>
      <c r="DU18" s="495">
        <v>70.869606296830909</v>
      </c>
      <c r="DV18" s="496">
        <v>68.916027271671624</v>
      </c>
      <c r="DW18" s="496">
        <v>64.747707756219427</v>
      </c>
      <c r="DX18" s="496">
        <v>57.427449332002027</v>
      </c>
      <c r="DY18" s="496">
        <v>49.80973416268921</v>
      </c>
      <c r="DZ18" s="497">
        <v>41.938581403938201</v>
      </c>
      <c r="EA18" s="501" t="s">
        <v>381</v>
      </c>
      <c r="EB18" s="501" t="s">
        <v>381</v>
      </c>
      <c r="EC18" s="502" t="s">
        <v>381</v>
      </c>
      <c r="EE18" s="925"/>
      <c r="EF18" s="475">
        <f t="shared" si="26"/>
        <v>-20</v>
      </c>
      <c r="EG18" s="495">
        <v>72.738934664242095</v>
      </c>
      <c r="EH18" s="496">
        <v>70.55094013643901</v>
      </c>
      <c r="EI18" s="496">
        <v>65.948005281076291</v>
      </c>
      <c r="EJ18" s="496">
        <v>58.021563742307933</v>
      </c>
      <c r="EK18" s="496">
        <v>49.936903467541924</v>
      </c>
      <c r="EL18" s="497">
        <v>41.751371298326319</v>
      </c>
      <c r="EM18" s="501" t="s">
        <v>381</v>
      </c>
      <c r="EN18" s="501" t="s">
        <v>381</v>
      </c>
      <c r="EO18" s="502" t="s">
        <v>381</v>
      </c>
      <c r="EP18" s="474"/>
      <c r="EQ18" s="925"/>
      <c r="ER18" s="475">
        <f t="shared" si="27"/>
        <v>-20</v>
      </c>
      <c r="ES18" s="491">
        <f t="shared" ref="ES18:EX20" si="32">MIN(BY18,CK18,CW18)</f>
        <v>1</v>
      </c>
      <c r="ET18" s="492">
        <f t="shared" si="32"/>
        <v>1</v>
      </c>
      <c r="EU18" s="492">
        <f t="shared" si="32"/>
        <v>1.0000000000000002</v>
      </c>
      <c r="EV18" s="492">
        <f t="shared" si="32"/>
        <v>1</v>
      </c>
      <c r="EW18" s="492">
        <f t="shared" si="32"/>
        <v>1.0000000000000111</v>
      </c>
      <c r="EX18" s="493">
        <f t="shared" si="32"/>
        <v>1.0000000000000049</v>
      </c>
      <c r="EY18" s="501" t="s">
        <v>381</v>
      </c>
      <c r="EZ18" s="501" t="s">
        <v>381</v>
      </c>
      <c r="FA18" s="502" t="s">
        <v>381</v>
      </c>
      <c r="FC18" s="925"/>
      <c r="FD18" s="475">
        <f t="shared" si="28"/>
        <v>-20</v>
      </c>
      <c r="FE18" s="495">
        <f t="shared" ref="FE18:FJ20" si="33">MAX(DI18,DU18,EG18)</f>
        <v>72.738934664242095</v>
      </c>
      <c r="FF18" s="496">
        <f t="shared" si="33"/>
        <v>70.55094013643901</v>
      </c>
      <c r="FG18" s="496">
        <f t="shared" si="33"/>
        <v>65.948005281076291</v>
      </c>
      <c r="FH18" s="496">
        <f t="shared" si="33"/>
        <v>58.021563742307933</v>
      </c>
      <c r="FI18" s="496">
        <f t="shared" si="33"/>
        <v>49.936903467541924</v>
      </c>
      <c r="FJ18" s="497">
        <f t="shared" si="33"/>
        <v>41.938581403938201</v>
      </c>
      <c r="FK18" s="501" t="s">
        <v>381</v>
      </c>
      <c r="FL18" s="501" t="s">
        <v>381</v>
      </c>
      <c r="FM18" s="502" t="s">
        <v>381</v>
      </c>
    </row>
    <row r="19" spans="2:169" ht="15" customHeight="1">
      <c r="B19" s="925"/>
      <c r="C19" s="475">
        <v>-30</v>
      </c>
      <c r="D19" s="476">
        <f t="shared" si="8"/>
        <v>28.5</v>
      </c>
      <c r="E19" s="477">
        <f t="shared" si="9"/>
        <v>41.824094241701523</v>
      </c>
      <c r="F19" s="479">
        <f t="shared" si="10"/>
        <v>41.570354879588976</v>
      </c>
      <c r="G19" s="479">
        <f t="shared" si="11"/>
        <v>41.035904662243581</v>
      </c>
      <c r="H19" s="479">
        <f t="shared" si="12"/>
        <v>40.106591739285975</v>
      </c>
      <c r="I19" s="479">
        <f t="shared" si="13"/>
        <v>39.14736889911191</v>
      </c>
      <c r="J19" s="479">
        <f t="shared" si="14"/>
        <v>38.164875606921292</v>
      </c>
      <c r="K19" s="546" t="s">
        <v>381</v>
      </c>
      <c r="L19" s="522" t="s">
        <v>381</v>
      </c>
      <c r="M19" s="480" t="s">
        <v>381</v>
      </c>
      <c r="N19" s="466"/>
      <c r="O19" s="925"/>
      <c r="P19" s="475">
        <f t="shared" si="16"/>
        <v>-30</v>
      </c>
      <c r="Q19" s="481">
        <v>15</v>
      </c>
      <c r="R19" s="482">
        <v>-33</v>
      </c>
      <c r="S19" s="531">
        <f>IF(MIN(U19,T19)*(1-(2.5+7)/(87.5-2))&gt;$AA$7,$AA$7,MIN(U19,T19)*(1-(2.5+7)/(87.5-2)))</f>
        <v>28.5</v>
      </c>
      <c r="T19" s="484">
        <v>45.936999999999998</v>
      </c>
      <c r="U19" s="485">
        <v>40.423000000000002</v>
      </c>
      <c r="V19" s="542">
        <f>(F19-2)/S19</f>
        <v>1.3884335045469816</v>
      </c>
      <c r="W19" s="543">
        <f>(F19-2)/MIN(U19,T19)</f>
        <v>0.97890693119236505</v>
      </c>
      <c r="X19" s="487">
        <v>22.031521338555418</v>
      </c>
      <c r="Y19" s="488">
        <v>37.540081372053564</v>
      </c>
      <c r="Z19" s="466"/>
      <c r="AA19" s="930"/>
      <c r="AB19" s="932"/>
      <c r="AC19" s="466"/>
      <c r="AD19" s="925"/>
      <c r="AE19" s="475">
        <f t="shared" si="18"/>
        <v>-30</v>
      </c>
      <c r="AF19" s="489">
        <f t="shared" si="29"/>
        <v>-40</v>
      </c>
      <c r="AG19" s="482">
        <f t="shared" si="19"/>
        <v>-40</v>
      </c>
      <c r="AH19" s="490">
        <f t="shared" si="20"/>
        <v>28.5</v>
      </c>
      <c r="AJ19" s="925"/>
      <c r="AK19" s="475">
        <v>-30</v>
      </c>
      <c r="AL19" s="483">
        <f t="shared" si="3"/>
        <v>28.5</v>
      </c>
      <c r="AM19" s="477">
        <v>45.806930854481308</v>
      </c>
      <c r="AN19" s="479">
        <v>45.369422550973454</v>
      </c>
      <c r="AO19" s="479">
        <v>44.42570876442403</v>
      </c>
      <c r="AP19" s="479">
        <v>43.85688765894276</v>
      </c>
      <c r="AQ19" s="479">
        <v>42.378720916832656</v>
      </c>
      <c r="AR19" s="479">
        <v>40.757139246703701</v>
      </c>
      <c r="AS19" s="499" t="s">
        <v>381</v>
      </c>
      <c r="AT19" s="499" t="s">
        <v>381</v>
      </c>
      <c r="AU19" s="500" t="s">
        <v>381</v>
      </c>
      <c r="AV19" s="466"/>
      <c r="AW19" s="925"/>
      <c r="AX19" s="475">
        <v>-30</v>
      </c>
      <c r="AY19" s="483">
        <f t="shared" si="4"/>
        <v>32.0625</v>
      </c>
      <c r="AZ19" s="477">
        <v>41.824094241701523</v>
      </c>
      <c r="BA19" s="478">
        <v>41.570354879588976</v>
      </c>
      <c r="BB19" s="479">
        <v>41.035904662243581</v>
      </c>
      <c r="BC19" s="479">
        <v>40.106591739285975</v>
      </c>
      <c r="BD19" s="479">
        <v>39.14736889911191</v>
      </c>
      <c r="BE19" s="479">
        <v>38.164875606921292</v>
      </c>
      <c r="BF19" s="546" t="s">
        <v>381</v>
      </c>
      <c r="BG19" s="522" t="s">
        <v>381</v>
      </c>
      <c r="BH19" s="480" t="s">
        <v>381</v>
      </c>
      <c r="BI19" s="533"/>
      <c r="BJ19" s="925"/>
      <c r="BK19" s="475">
        <v>-30</v>
      </c>
      <c r="BL19" s="483">
        <f t="shared" si="5"/>
        <v>32.0625</v>
      </c>
      <c r="BM19" s="477">
        <v>42.159264791366766</v>
      </c>
      <c r="BN19" s="478">
        <v>41.879651479164529</v>
      </c>
      <c r="BO19" s="479">
        <v>41.291317308427104</v>
      </c>
      <c r="BP19" s="479">
        <v>40.283247932442833</v>
      </c>
      <c r="BQ19" s="479">
        <v>39.258948489074065</v>
      </c>
      <c r="BR19" s="479">
        <v>38.224298383193322</v>
      </c>
      <c r="BS19" s="499" t="s">
        <v>381</v>
      </c>
      <c r="BT19" s="499" t="s">
        <v>381</v>
      </c>
      <c r="BU19" s="480" t="s">
        <v>381</v>
      </c>
      <c r="BV19" s="466"/>
      <c r="BW19" s="925"/>
      <c r="BX19" s="475">
        <f t="shared" si="21"/>
        <v>-30</v>
      </c>
      <c r="BY19" s="491">
        <v>1.2</v>
      </c>
      <c r="BZ19" s="492">
        <v>1.2</v>
      </c>
      <c r="CA19" s="492">
        <v>1.2</v>
      </c>
      <c r="CB19" s="492">
        <v>1.2</v>
      </c>
      <c r="CC19" s="492">
        <v>1.2000000000000002</v>
      </c>
      <c r="CD19" s="493">
        <v>1.2</v>
      </c>
      <c r="CE19" s="501" t="s">
        <v>381</v>
      </c>
      <c r="CF19" s="501" t="s">
        <v>381</v>
      </c>
      <c r="CG19" s="502" t="s">
        <v>381</v>
      </c>
      <c r="CH19" s="466"/>
      <c r="CI19" s="925"/>
      <c r="CJ19" s="475">
        <f t="shared" si="22"/>
        <v>-30</v>
      </c>
      <c r="CK19" s="491">
        <v>1.0000000000000007</v>
      </c>
      <c r="CL19" s="492">
        <v>1.000000000000014</v>
      </c>
      <c r="CM19" s="492">
        <v>1.0000000000000131</v>
      </c>
      <c r="CN19" s="492">
        <v>1.000000000000012</v>
      </c>
      <c r="CO19" s="492">
        <v>1.0000000000000002</v>
      </c>
      <c r="CP19" s="493">
        <v>1.0000000000000002</v>
      </c>
      <c r="CQ19" s="501" t="s">
        <v>381</v>
      </c>
      <c r="CR19" s="501" t="s">
        <v>381</v>
      </c>
      <c r="CS19" s="502" t="s">
        <v>381</v>
      </c>
      <c r="CT19" s="474"/>
      <c r="CU19" s="925"/>
      <c r="CV19" s="475">
        <f t="shared" si="23"/>
        <v>-30</v>
      </c>
      <c r="CW19" s="491">
        <v>1</v>
      </c>
      <c r="CX19" s="492">
        <v>1.0000000000000002</v>
      </c>
      <c r="CY19" s="492">
        <v>1.0000000000000133</v>
      </c>
      <c r="CZ19" s="492">
        <v>1.0000000000000002</v>
      </c>
      <c r="DA19" s="492">
        <v>1.0000000000000002</v>
      </c>
      <c r="DB19" s="493">
        <v>1.0000000000000047</v>
      </c>
      <c r="DC19" s="501" t="s">
        <v>381</v>
      </c>
      <c r="DD19" s="501" t="s">
        <v>381</v>
      </c>
      <c r="DE19" s="502" t="s">
        <v>381</v>
      </c>
      <c r="DF19" s="466"/>
      <c r="DG19" s="925"/>
      <c r="DH19" s="475">
        <f t="shared" si="24"/>
        <v>-30</v>
      </c>
      <c r="DI19" s="495">
        <v>25.603721789795827</v>
      </c>
      <c r="DJ19" s="496">
        <v>22.86114068790738</v>
      </c>
      <c r="DK19" s="496">
        <v>16.951441901056739</v>
      </c>
      <c r="DL19" s="496">
        <v>13.393474537843758</v>
      </c>
      <c r="DM19" s="496">
        <v>4.1622853522024457</v>
      </c>
      <c r="DN19" s="497">
        <v>-5.9393509832408427</v>
      </c>
      <c r="DO19" s="501" t="s">
        <v>381</v>
      </c>
      <c r="DP19" s="501" t="s">
        <v>381</v>
      </c>
      <c r="DQ19" s="502" t="s">
        <v>381</v>
      </c>
      <c r="DR19" s="466"/>
      <c r="DS19" s="925"/>
      <c r="DT19" s="475">
        <f t="shared" si="25"/>
        <v>-30</v>
      </c>
      <c r="DU19" s="495">
        <v>69.165142620688982</v>
      </c>
      <c r="DV19" s="496">
        <v>67.141420601245954</v>
      </c>
      <c r="DW19" s="496">
        <v>62.88118056494244</v>
      </c>
      <c r="DX19" s="496">
        <v>55.480989313626367</v>
      </c>
      <c r="DY19" s="496">
        <v>47.852973095181653</v>
      </c>
      <c r="DZ19" s="497">
        <v>40.051096282689571</v>
      </c>
      <c r="EA19" s="501" t="s">
        <v>381</v>
      </c>
      <c r="EB19" s="501" t="s">
        <v>381</v>
      </c>
      <c r="EC19" s="502" t="s">
        <v>381</v>
      </c>
      <c r="EE19" s="925"/>
      <c r="EF19" s="475">
        <f t="shared" si="26"/>
        <v>-30</v>
      </c>
      <c r="EG19" s="495">
        <v>71.839401686305337</v>
      </c>
      <c r="EH19" s="496">
        <v>69.608338244208483</v>
      </c>
      <c r="EI19" s="496">
        <v>64.91674626088269</v>
      </c>
      <c r="EJ19" s="496">
        <v>56.886964653331574</v>
      </c>
      <c r="EK19" s="496">
        <v>48.739736956311958</v>
      </c>
      <c r="EL19" s="497">
        <v>40.522638777471627</v>
      </c>
      <c r="EM19" s="501" t="s">
        <v>381</v>
      </c>
      <c r="EN19" s="501" t="s">
        <v>381</v>
      </c>
      <c r="EO19" s="502" t="s">
        <v>381</v>
      </c>
      <c r="EP19" s="474"/>
      <c r="EQ19" s="925"/>
      <c r="ER19" s="475">
        <f t="shared" si="27"/>
        <v>-30</v>
      </c>
      <c r="ES19" s="491">
        <f t="shared" si="32"/>
        <v>1</v>
      </c>
      <c r="ET19" s="492">
        <f t="shared" si="32"/>
        <v>1.0000000000000002</v>
      </c>
      <c r="EU19" s="492">
        <f t="shared" si="32"/>
        <v>1.0000000000000131</v>
      </c>
      <c r="EV19" s="492">
        <f t="shared" si="32"/>
        <v>1.0000000000000002</v>
      </c>
      <c r="EW19" s="492">
        <f t="shared" si="32"/>
        <v>1.0000000000000002</v>
      </c>
      <c r="EX19" s="493">
        <f t="shared" si="32"/>
        <v>1.0000000000000002</v>
      </c>
      <c r="EY19" s="501" t="s">
        <v>381</v>
      </c>
      <c r="EZ19" s="501" t="s">
        <v>381</v>
      </c>
      <c r="FA19" s="502" t="s">
        <v>381</v>
      </c>
      <c r="FC19" s="925"/>
      <c r="FD19" s="475">
        <f t="shared" si="28"/>
        <v>-30</v>
      </c>
      <c r="FE19" s="495">
        <f t="shared" si="33"/>
        <v>71.839401686305337</v>
      </c>
      <c r="FF19" s="496">
        <f t="shared" si="33"/>
        <v>69.608338244208483</v>
      </c>
      <c r="FG19" s="496">
        <f t="shared" si="33"/>
        <v>64.91674626088269</v>
      </c>
      <c r="FH19" s="496">
        <f t="shared" si="33"/>
        <v>56.886964653331574</v>
      </c>
      <c r="FI19" s="496">
        <f t="shared" si="33"/>
        <v>48.739736956311958</v>
      </c>
      <c r="FJ19" s="497">
        <f t="shared" si="33"/>
        <v>40.522638777471627</v>
      </c>
      <c r="FK19" s="501" t="s">
        <v>381</v>
      </c>
      <c r="FL19" s="501" t="s">
        <v>381</v>
      </c>
      <c r="FM19" s="502" t="s">
        <v>381</v>
      </c>
    </row>
    <row r="20" spans="2:169" ht="15" customHeight="1">
      <c r="B20" s="925"/>
      <c r="C20" s="475">
        <v>-40</v>
      </c>
      <c r="D20" s="476">
        <f t="shared" si="8"/>
        <v>28.5</v>
      </c>
      <c r="E20" s="477">
        <f t="shared" si="9"/>
        <v>41.628721462304533</v>
      </c>
      <c r="F20" s="479">
        <f t="shared" si="10"/>
        <v>41.369068169435188</v>
      </c>
      <c r="G20" s="479">
        <f t="shared" si="11"/>
        <v>40.82834082772272</v>
      </c>
      <c r="H20" s="479">
        <f t="shared" si="12"/>
        <v>39.895251073329938</v>
      </c>
      <c r="I20" s="479">
        <f t="shared" si="13"/>
        <v>38.939338143419505</v>
      </c>
      <c r="J20" s="479">
        <f t="shared" si="14"/>
        <v>37.968479555400101</v>
      </c>
      <c r="K20" s="546" t="s">
        <v>381</v>
      </c>
      <c r="L20" s="522" t="s">
        <v>381</v>
      </c>
      <c r="M20" s="480" t="s">
        <v>381</v>
      </c>
      <c r="N20" s="466"/>
      <c r="O20" s="925"/>
      <c r="P20" s="475">
        <f t="shared" si="16"/>
        <v>-40</v>
      </c>
      <c r="Q20" s="481">
        <v>15</v>
      </c>
      <c r="R20" s="482">
        <v>-33</v>
      </c>
      <c r="S20" s="531">
        <f>IF(MIN(U20,T20)*(1-(2.5+7)/(87.5-2))&gt;$AA$7,$AA$7,MIN(U20,T20)*(1-(2.5+7)/(87.5-2)))</f>
        <v>28.5</v>
      </c>
      <c r="T20" s="484">
        <v>49.356000000000002</v>
      </c>
      <c r="U20" s="485">
        <v>40.478000000000002</v>
      </c>
      <c r="V20" s="542">
        <f>(F20-2)/S20</f>
        <v>1.3813708129626381</v>
      </c>
      <c r="W20" s="543">
        <f>(F20-2)/MIN(U20,T20)</f>
        <v>0.97260408541516841</v>
      </c>
      <c r="X20" s="487">
        <v>23.838682483739202</v>
      </c>
      <c r="Y20" s="488">
        <v>39.496517809813156</v>
      </c>
      <c r="Z20" s="466"/>
      <c r="AA20" s="930"/>
      <c r="AB20" s="932"/>
      <c r="AC20" s="466"/>
      <c r="AD20" s="925"/>
      <c r="AE20" s="475">
        <f t="shared" si="18"/>
        <v>-40</v>
      </c>
      <c r="AF20" s="489">
        <v>-40</v>
      </c>
      <c r="AG20" s="482">
        <f t="shared" si="19"/>
        <v>-40</v>
      </c>
      <c r="AH20" s="490">
        <f t="shared" si="20"/>
        <v>28.5</v>
      </c>
      <c r="AJ20" s="925"/>
      <c r="AK20" s="475">
        <v>-40</v>
      </c>
      <c r="AL20" s="483">
        <f t="shared" si="3"/>
        <v>28.5</v>
      </c>
      <c r="AM20" s="477">
        <v>45.547804946155999</v>
      </c>
      <c r="AN20" s="479">
        <v>45.107717698066935</v>
      </c>
      <c r="AO20" s="479">
        <v>44.161496990872067</v>
      </c>
      <c r="AP20" s="479">
        <v>43.595468822453583</v>
      </c>
      <c r="AQ20" s="479">
        <v>42.123339414663548</v>
      </c>
      <c r="AR20" s="479">
        <v>40.518901818989782</v>
      </c>
      <c r="AS20" s="499" t="s">
        <v>381</v>
      </c>
      <c r="AT20" s="499" t="s">
        <v>381</v>
      </c>
      <c r="AU20" s="500" t="s">
        <v>381</v>
      </c>
      <c r="AV20" s="466"/>
      <c r="AW20" s="925"/>
      <c r="AX20" s="475">
        <v>-40</v>
      </c>
      <c r="AY20" s="483">
        <f t="shared" si="4"/>
        <v>32.0625</v>
      </c>
      <c r="AZ20" s="477">
        <v>41.628721462304533</v>
      </c>
      <c r="BA20" s="478">
        <v>41.369068169435188</v>
      </c>
      <c r="BB20" s="479">
        <v>40.82834082772272</v>
      </c>
      <c r="BC20" s="479">
        <v>39.895251073329938</v>
      </c>
      <c r="BD20" s="479">
        <v>38.939338143419505</v>
      </c>
      <c r="BE20" s="479">
        <v>37.968479555400101</v>
      </c>
      <c r="BF20" s="546" t="s">
        <v>381</v>
      </c>
      <c r="BG20" s="522" t="s">
        <v>381</v>
      </c>
      <c r="BH20" s="480" t="s">
        <v>381</v>
      </c>
      <c r="BI20" s="533"/>
      <c r="BJ20" s="925"/>
      <c r="BK20" s="475">
        <v>-40</v>
      </c>
      <c r="BL20" s="483">
        <f t="shared" si="5"/>
        <v>32.0625</v>
      </c>
      <c r="BM20" s="477">
        <v>42.068766919838176</v>
      </c>
      <c r="BN20" s="478">
        <v>41.783742655510935</v>
      </c>
      <c r="BO20" s="479">
        <v>41.189759382854007</v>
      </c>
      <c r="BP20" s="479">
        <v>40.176462377800448</v>
      </c>
      <c r="BQ20" s="479">
        <v>39.151001879072361</v>
      </c>
      <c r="BR20" s="479">
        <v>38.118056363381015</v>
      </c>
      <c r="BS20" s="499" t="s">
        <v>381</v>
      </c>
      <c r="BT20" s="499" t="s">
        <v>381</v>
      </c>
      <c r="BU20" s="480" t="s">
        <v>381</v>
      </c>
      <c r="BV20" s="466"/>
      <c r="BW20" s="925"/>
      <c r="BX20" s="475">
        <f t="shared" si="21"/>
        <v>-40</v>
      </c>
      <c r="BY20" s="491">
        <v>1.2000000000000002</v>
      </c>
      <c r="BZ20" s="492">
        <v>1.2</v>
      </c>
      <c r="CA20" s="492">
        <v>1.2000000000000142</v>
      </c>
      <c r="CB20" s="492">
        <v>1.2</v>
      </c>
      <c r="CC20" s="492">
        <v>1.2000000000000004</v>
      </c>
      <c r="CD20" s="493">
        <v>1.2000000000000062</v>
      </c>
      <c r="CE20" s="501" t="s">
        <v>381</v>
      </c>
      <c r="CF20" s="501" t="s">
        <v>381</v>
      </c>
      <c r="CG20" s="502" t="s">
        <v>381</v>
      </c>
      <c r="CH20" s="466"/>
      <c r="CI20" s="925"/>
      <c r="CJ20" s="475">
        <f t="shared" si="22"/>
        <v>-40</v>
      </c>
      <c r="CK20" s="491">
        <v>1.0000000000000142</v>
      </c>
      <c r="CL20" s="492">
        <v>1.0000000000000138</v>
      </c>
      <c r="CM20" s="492">
        <v>1.0000000000000002</v>
      </c>
      <c r="CN20" s="492">
        <v>1.0000000000000122</v>
      </c>
      <c r="CO20" s="492">
        <v>1.0000000000000002</v>
      </c>
      <c r="CP20" s="493">
        <v>1.0000000000000002</v>
      </c>
      <c r="CQ20" s="501" t="s">
        <v>381</v>
      </c>
      <c r="CR20" s="501" t="s">
        <v>381</v>
      </c>
      <c r="CS20" s="502" t="s">
        <v>381</v>
      </c>
      <c r="CT20" s="474"/>
      <c r="CU20" s="925"/>
      <c r="CV20" s="475">
        <f t="shared" si="23"/>
        <v>-40</v>
      </c>
      <c r="CW20" s="491">
        <v>1.0000000000000135</v>
      </c>
      <c r="CX20" s="492">
        <v>1.0000000000000002</v>
      </c>
      <c r="CY20" s="492">
        <v>1</v>
      </c>
      <c r="CZ20" s="492">
        <v>1.0000000000000007</v>
      </c>
      <c r="DA20" s="492">
        <v>1</v>
      </c>
      <c r="DB20" s="493">
        <v>1.0000000000000053</v>
      </c>
      <c r="DC20" s="501" t="s">
        <v>381</v>
      </c>
      <c r="DD20" s="501" t="s">
        <v>381</v>
      </c>
      <c r="DE20" s="502" t="s">
        <v>381</v>
      </c>
      <c r="DF20" s="466"/>
      <c r="DG20" s="925"/>
      <c r="DH20" s="475">
        <f t="shared" si="24"/>
        <v>-40</v>
      </c>
      <c r="DI20" s="495">
        <v>23.979140558838765</v>
      </c>
      <c r="DJ20" s="496">
        <v>21.22145952318175</v>
      </c>
      <c r="DK20" s="496">
        <v>15.298415090890956</v>
      </c>
      <c r="DL20" s="496">
        <v>11.759349616473287</v>
      </c>
      <c r="DM20" s="496">
        <v>2.5696150725503912</v>
      </c>
      <c r="DN20" s="497">
        <v>-7.4211698196518796</v>
      </c>
      <c r="DO20" s="501" t="s">
        <v>381</v>
      </c>
      <c r="DP20" s="501" t="s">
        <v>381</v>
      </c>
      <c r="DQ20" s="502" t="s">
        <v>381</v>
      </c>
      <c r="DR20" s="466"/>
      <c r="DS20" s="925"/>
      <c r="DT20" s="475">
        <f t="shared" si="25"/>
        <v>-40</v>
      </c>
      <c r="DU20" s="495">
        <v>67.606866103082837</v>
      </c>
      <c r="DV20" s="496">
        <v>65.536542107551213</v>
      </c>
      <c r="DW20" s="496">
        <v>61.2274906093769</v>
      </c>
      <c r="DX20" s="496">
        <v>53.799435088502776</v>
      </c>
      <c r="DY20" s="496">
        <v>46.200066918817413</v>
      </c>
      <c r="DZ20" s="497">
        <v>38.492921664494077</v>
      </c>
      <c r="EA20" s="501" t="s">
        <v>381</v>
      </c>
      <c r="EB20" s="501" t="s">
        <v>381</v>
      </c>
      <c r="EC20" s="502" t="s">
        <v>381</v>
      </c>
      <c r="EE20" s="925"/>
      <c r="EF20" s="475">
        <f t="shared" si="26"/>
        <v>-40</v>
      </c>
      <c r="EG20" s="495">
        <v>71.117217136378827</v>
      </c>
      <c r="EH20" s="496">
        <v>68.843267381467001</v>
      </c>
      <c r="EI20" s="496">
        <v>64.107271771894716</v>
      </c>
      <c r="EJ20" s="496">
        <v>56.037034989663596</v>
      </c>
      <c r="EK20" s="496">
        <v>47.881843342233651</v>
      </c>
      <c r="EL20" s="497">
        <v>39.679597562266849</v>
      </c>
      <c r="EM20" s="501" t="s">
        <v>381</v>
      </c>
      <c r="EN20" s="501" t="s">
        <v>381</v>
      </c>
      <c r="EO20" s="502" t="s">
        <v>381</v>
      </c>
      <c r="EP20" s="474"/>
      <c r="EQ20" s="925"/>
      <c r="ER20" s="475">
        <f t="shared" si="27"/>
        <v>-40</v>
      </c>
      <c r="ES20" s="491">
        <f t="shared" si="32"/>
        <v>1.0000000000000135</v>
      </c>
      <c r="ET20" s="492">
        <f t="shared" si="32"/>
        <v>1.0000000000000002</v>
      </c>
      <c r="EU20" s="492">
        <f t="shared" si="32"/>
        <v>1</v>
      </c>
      <c r="EV20" s="492">
        <f t="shared" si="32"/>
        <v>1.0000000000000007</v>
      </c>
      <c r="EW20" s="492">
        <f t="shared" si="32"/>
        <v>1</v>
      </c>
      <c r="EX20" s="493">
        <f t="shared" si="32"/>
        <v>1.0000000000000002</v>
      </c>
      <c r="EY20" s="501" t="s">
        <v>381</v>
      </c>
      <c r="EZ20" s="501" t="s">
        <v>381</v>
      </c>
      <c r="FA20" s="502" t="s">
        <v>381</v>
      </c>
      <c r="FC20" s="925"/>
      <c r="FD20" s="475">
        <f t="shared" si="28"/>
        <v>-40</v>
      </c>
      <c r="FE20" s="495">
        <f t="shared" si="33"/>
        <v>71.117217136378827</v>
      </c>
      <c r="FF20" s="496">
        <f t="shared" si="33"/>
        <v>68.843267381467001</v>
      </c>
      <c r="FG20" s="496">
        <f t="shared" si="33"/>
        <v>64.107271771894716</v>
      </c>
      <c r="FH20" s="496">
        <f t="shared" si="33"/>
        <v>56.037034989663596</v>
      </c>
      <c r="FI20" s="496">
        <f t="shared" si="33"/>
        <v>47.881843342233651</v>
      </c>
      <c r="FJ20" s="497">
        <f t="shared" si="33"/>
        <v>39.679597562266849</v>
      </c>
      <c r="FK20" s="501" t="s">
        <v>381</v>
      </c>
      <c r="FL20" s="501" t="s">
        <v>381</v>
      </c>
      <c r="FM20" s="502" t="s">
        <v>381</v>
      </c>
    </row>
    <row r="21" spans="2:169" ht="15" customHeight="1" thickBot="1">
      <c r="B21" s="926"/>
      <c r="C21" s="506" t="s">
        <v>382</v>
      </c>
      <c r="D21" s="507" t="s">
        <v>381</v>
      </c>
      <c r="E21" s="508" t="s">
        <v>381</v>
      </c>
      <c r="F21" s="509" t="s">
        <v>381</v>
      </c>
      <c r="G21" s="509" t="s">
        <v>381</v>
      </c>
      <c r="H21" s="509" t="s">
        <v>381</v>
      </c>
      <c r="I21" s="509" t="s">
        <v>381</v>
      </c>
      <c r="J21" s="509" t="s">
        <v>381</v>
      </c>
      <c r="K21" s="509" t="s">
        <v>381</v>
      </c>
      <c r="L21" s="509" t="s">
        <v>381</v>
      </c>
      <c r="M21" s="510" t="s">
        <v>381</v>
      </c>
      <c r="N21" s="466"/>
      <c r="O21" s="926"/>
      <c r="P21" s="506" t="str">
        <f t="shared" si="16"/>
        <v>&lt; -40</v>
      </c>
      <c r="Q21" s="511" t="s">
        <v>381</v>
      </c>
      <c r="R21" s="512" t="s">
        <v>381</v>
      </c>
      <c r="S21" s="507" t="s">
        <v>381</v>
      </c>
      <c r="T21" s="513" t="s">
        <v>381</v>
      </c>
      <c r="U21" s="514" t="s">
        <v>381</v>
      </c>
      <c r="V21" s="548" t="s">
        <v>381</v>
      </c>
      <c r="W21" s="514" t="s">
        <v>381</v>
      </c>
      <c r="X21" s="511" t="s">
        <v>381</v>
      </c>
      <c r="Y21" s="512" t="s">
        <v>381</v>
      </c>
      <c r="Z21" s="466"/>
      <c r="AA21" s="931"/>
      <c r="AB21" s="933"/>
      <c r="AC21" s="466"/>
      <c r="AD21" s="926"/>
      <c r="AE21" s="506" t="str">
        <f>$C21</f>
        <v>&lt; -40</v>
      </c>
      <c r="AF21" s="511" t="s">
        <v>381</v>
      </c>
      <c r="AG21" s="512" t="s">
        <v>381</v>
      </c>
      <c r="AH21" s="515" t="s">
        <v>381</v>
      </c>
      <c r="AJ21" s="926"/>
      <c r="AK21" s="506" t="s">
        <v>382</v>
      </c>
      <c r="AL21" s="507" t="s">
        <v>381</v>
      </c>
      <c r="AM21" s="508" t="s">
        <v>381</v>
      </c>
      <c r="AN21" s="509" t="s">
        <v>381</v>
      </c>
      <c r="AO21" s="509" t="s">
        <v>381</v>
      </c>
      <c r="AP21" s="509" t="s">
        <v>381</v>
      </c>
      <c r="AQ21" s="509" t="s">
        <v>381</v>
      </c>
      <c r="AR21" s="509" t="s">
        <v>381</v>
      </c>
      <c r="AS21" s="509" t="s">
        <v>381</v>
      </c>
      <c r="AT21" s="509" t="s">
        <v>381</v>
      </c>
      <c r="AU21" s="510" t="s">
        <v>381</v>
      </c>
      <c r="AV21" s="466"/>
      <c r="AW21" s="926"/>
      <c r="AX21" s="506" t="s">
        <v>382</v>
      </c>
      <c r="AY21" s="507" t="s">
        <v>381</v>
      </c>
      <c r="AZ21" s="508" t="s">
        <v>381</v>
      </c>
      <c r="BA21" s="509" t="s">
        <v>381</v>
      </c>
      <c r="BB21" s="509" t="s">
        <v>381</v>
      </c>
      <c r="BC21" s="509" t="s">
        <v>381</v>
      </c>
      <c r="BD21" s="509" t="s">
        <v>381</v>
      </c>
      <c r="BE21" s="509" t="s">
        <v>381</v>
      </c>
      <c r="BF21" s="509" t="s">
        <v>381</v>
      </c>
      <c r="BG21" s="509" t="s">
        <v>381</v>
      </c>
      <c r="BH21" s="510" t="s">
        <v>381</v>
      </c>
      <c r="BI21" s="466"/>
      <c r="BJ21" s="926"/>
      <c r="BK21" s="506" t="s">
        <v>382</v>
      </c>
      <c r="BL21" s="507" t="s">
        <v>381</v>
      </c>
      <c r="BM21" s="508" t="s">
        <v>381</v>
      </c>
      <c r="BN21" s="509" t="s">
        <v>381</v>
      </c>
      <c r="BO21" s="509" t="s">
        <v>381</v>
      </c>
      <c r="BP21" s="509" t="s">
        <v>381</v>
      </c>
      <c r="BQ21" s="509" t="s">
        <v>381</v>
      </c>
      <c r="BR21" s="509" t="s">
        <v>381</v>
      </c>
      <c r="BS21" s="509" t="s">
        <v>381</v>
      </c>
      <c r="BT21" s="509" t="s">
        <v>381</v>
      </c>
      <c r="BU21" s="510" t="s">
        <v>381</v>
      </c>
      <c r="BV21" s="466"/>
      <c r="BW21" s="926"/>
      <c r="BX21" s="506" t="str">
        <f t="shared" si="21"/>
        <v>&lt; -40</v>
      </c>
      <c r="BY21" s="516" t="s">
        <v>381</v>
      </c>
      <c r="BZ21" s="517" t="s">
        <v>381</v>
      </c>
      <c r="CA21" s="517" t="s">
        <v>381</v>
      </c>
      <c r="CB21" s="517" t="s">
        <v>381</v>
      </c>
      <c r="CC21" s="517" t="s">
        <v>381</v>
      </c>
      <c r="CD21" s="517" t="s">
        <v>381</v>
      </c>
      <c r="CE21" s="517" t="s">
        <v>381</v>
      </c>
      <c r="CF21" s="517" t="s">
        <v>381</v>
      </c>
      <c r="CG21" s="512" t="s">
        <v>381</v>
      </c>
      <c r="CH21" s="466"/>
      <c r="CI21" s="926"/>
      <c r="CJ21" s="506" t="str">
        <f t="shared" si="22"/>
        <v>&lt; -40</v>
      </c>
      <c r="CK21" s="516" t="s">
        <v>381</v>
      </c>
      <c r="CL21" s="517" t="s">
        <v>381</v>
      </c>
      <c r="CM21" s="517" t="s">
        <v>381</v>
      </c>
      <c r="CN21" s="517" t="s">
        <v>381</v>
      </c>
      <c r="CO21" s="517" t="s">
        <v>381</v>
      </c>
      <c r="CP21" s="517" t="s">
        <v>381</v>
      </c>
      <c r="CQ21" s="517" t="s">
        <v>381</v>
      </c>
      <c r="CR21" s="517" t="s">
        <v>381</v>
      </c>
      <c r="CS21" s="512" t="s">
        <v>381</v>
      </c>
      <c r="CT21" s="474"/>
      <c r="CU21" s="926"/>
      <c r="CV21" s="506" t="str">
        <f t="shared" si="23"/>
        <v>&lt; -40</v>
      </c>
      <c r="CW21" s="516" t="s">
        <v>381</v>
      </c>
      <c r="CX21" s="517" t="s">
        <v>381</v>
      </c>
      <c r="CY21" s="517" t="s">
        <v>381</v>
      </c>
      <c r="CZ21" s="517" t="s">
        <v>381</v>
      </c>
      <c r="DA21" s="517" t="s">
        <v>381</v>
      </c>
      <c r="DB21" s="517" t="s">
        <v>381</v>
      </c>
      <c r="DC21" s="517" t="s">
        <v>381</v>
      </c>
      <c r="DD21" s="517" t="s">
        <v>381</v>
      </c>
      <c r="DE21" s="512" t="s">
        <v>381</v>
      </c>
      <c r="DF21" s="466"/>
      <c r="DG21" s="926"/>
      <c r="DH21" s="506" t="str">
        <f t="shared" si="24"/>
        <v>&lt; -40</v>
      </c>
      <c r="DI21" s="516" t="s">
        <v>381</v>
      </c>
      <c r="DJ21" s="517" t="s">
        <v>381</v>
      </c>
      <c r="DK21" s="517" t="s">
        <v>381</v>
      </c>
      <c r="DL21" s="517" t="s">
        <v>381</v>
      </c>
      <c r="DM21" s="517" t="s">
        <v>381</v>
      </c>
      <c r="DN21" s="517" t="s">
        <v>381</v>
      </c>
      <c r="DO21" s="517" t="s">
        <v>381</v>
      </c>
      <c r="DP21" s="517" t="s">
        <v>381</v>
      </c>
      <c r="DQ21" s="512" t="s">
        <v>381</v>
      </c>
      <c r="DR21" s="466"/>
      <c r="DS21" s="926"/>
      <c r="DT21" s="506" t="str">
        <f t="shared" si="25"/>
        <v>&lt; -40</v>
      </c>
      <c r="DU21" s="516" t="s">
        <v>381</v>
      </c>
      <c r="DV21" s="517" t="s">
        <v>381</v>
      </c>
      <c r="DW21" s="517" t="s">
        <v>381</v>
      </c>
      <c r="DX21" s="517" t="s">
        <v>381</v>
      </c>
      <c r="DY21" s="517" t="s">
        <v>381</v>
      </c>
      <c r="DZ21" s="517" t="s">
        <v>381</v>
      </c>
      <c r="EA21" s="517" t="s">
        <v>381</v>
      </c>
      <c r="EB21" s="517" t="s">
        <v>381</v>
      </c>
      <c r="EC21" s="512" t="s">
        <v>381</v>
      </c>
      <c r="EE21" s="926"/>
      <c r="EF21" s="506" t="str">
        <f t="shared" si="26"/>
        <v>&lt; -40</v>
      </c>
      <c r="EG21" s="516" t="s">
        <v>381</v>
      </c>
      <c r="EH21" s="517" t="s">
        <v>381</v>
      </c>
      <c r="EI21" s="517" t="s">
        <v>381</v>
      </c>
      <c r="EJ21" s="517" t="s">
        <v>381</v>
      </c>
      <c r="EK21" s="517" t="s">
        <v>381</v>
      </c>
      <c r="EL21" s="517" t="s">
        <v>381</v>
      </c>
      <c r="EM21" s="517" t="s">
        <v>381</v>
      </c>
      <c r="EN21" s="517" t="s">
        <v>381</v>
      </c>
      <c r="EO21" s="512" t="s">
        <v>381</v>
      </c>
      <c r="EP21" s="474"/>
      <c r="EQ21" s="926"/>
      <c r="ER21" s="506" t="str">
        <f t="shared" si="27"/>
        <v>&lt; -40</v>
      </c>
      <c r="ES21" s="516" t="s">
        <v>381</v>
      </c>
      <c r="ET21" s="517" t="s">
        <v>381</v>
      </c>
      <c r="EU21" s="517" t="s">
        <v>381</v>
      </c>
      <c r="EV21" s="517" t="s">
        <v>381</v>
      </c>
      <c r="EW21" s="517" t="s">
        <v>381</v>
      </c>
      <c r="EX21" s="517" t="s">
        <v>381</v>
      </c>
      <c r="EY21" s="517" t="s">
        <v>381</v>
      </c>
      <c r="EZ21" s="517" t="s">
        <v>381</v>
      </c>
      <c r="FA21" s="512" t="s">
        <v>381</v>
      </c>
      <c r="FC21" s="926"/>
      <c r="FD21" s="506" t="str">
        <f t="shared" si="28"/>
        <v>&lt; -40</v>
      </c>
      <c r="FE21" s="516" t="s">
        <v>381</v>
      </c>
      <c r="FF21" s="517" t="s">
        <v>381</v>
      </c>
      <c r="FG21" s="517" t="s">
        <v>381</v>
      </c>
      <c r="FH21" s="517" t="s">
        <v>381</v>
      </c>
      <c r="FI21" s="517" t="s">
        <v>381</v>
      </c>
      <c r="FJ21" s="517" t="s">
        <v>381</v>
      </c>
      <c r="FK21" s="517" t="s">
        <v>381</v>
      </c>
      <c r="FL21" s="517" t="s">
        <v>381</v>
      </c>
      <c r="FM21" s="512" t="s">
        <v>381</v>
      </c>
    </row>
    <row r="23" spans="2:169">
      <c r="S23" s="518"/>
    </row>
    <row r="24" spans="2:169" ht="18">
      <c r="B24" s="962" t="s">
        <v>813</v>
      </c>
      <c r="C24" s="962"/>
      <c r="D24" s="962"/>
      <c r="E24" s="962"/>
      <c r="F24" s="962"/>
      <c r="G24" s="962"/>
      <c r="H24" s="962"/>
      <c r="I24" s="962"/>
      <c r="J24" s="962"/>
      <c r="K24" s="962"/>
      <c r="L24" s="962"/>
      <c r="M24" s="962"/>
      <c r="N24" s="444"/>
      <c r="O24" s="445" t="s">
        <v>487</v>
      </c>
      <c r="P24" s="444"/>
      <c r="Q24" s="445"/>
      <c r="R24" s="445"/>
      <c r="S24" s="963" t="s">
        <v>505</v>
      </c>
      <c r="T24" s="963"/>
      <c r="U24" s="963"/>
      <c r="V24" s="445"/>
      <c r="W24" s="964" t="s">
        <v>490</v>
      </c>
      <c r="X24" s="964"/>
      <c r="Y24" s="964"/>
      <c r="Z24" s="444"/>
      <c r="AA24" s="444"/>
      <c r="AB24" s="444"/>
      <c r="AC24" s="444"/>
      <c r="AD24" s="445" t="s">
        <v>488</v>
      </c>
      <c r="AE24" s="444"/>
      <c r="AF24" s="445"/>
      <c r="AG24" s="445"/>
      <c r="AH24" s="444"/>
      <c r="AJ24" s="962" t="str">
        <f>AJ2</f>
        <v>Step 2-2 (Cold Case 120% SOC)</v>
      </c>
      <c r="AK24" s="962"/>
      <c r="AL24" s="962"/>
      <c r="AM24" s="962"/>
      <c r="AN24" s="962"/>
      <c r="AO24" s="962"/>
      <c r="AP24" s="962"/>
      <c r="AQ24" s="962"/>
      <c r="AR24" s="962"/>
      <c r="AS24" s="962"/>
      <c r="AT24" s="962"/>
      <c r="AU24" s="962"/>
      <c r="AV24" s="444"/>
      <c r="AW24" s="962" t="str">
        <f>AW2</f>
        <v>Step 2-3 (Hot Case 100% SOC, 2.3kg, 99 liter 70 MPa Type IV)</v>
      </c>
      <c r="AX24" s="962"/>
      <c r="AY24" s="962"/>
      <c r="AZ24" s="962"/>
      <c r="BA24" s="962"/>
      <c r="BB24" s="962"/>
      <c r="BC24" s="962"/>
      <c r="BD24" s="962"/>
      <c r="BE24" s="962"/>
      <c r="BF24" s="962"/>
      <c r="BG24" s="962"/>
      <c r="BH24" s="962"/>
      <c r="BI24" s="527"/>
      <c r="BJ24" s="962" t="str">
        <f>BJ2</f>
        <v>Step 2-3 (Hot Case 100% SOC, 4.2kg, 174 liter 70 MPa Type IV)</v>
      </c>
      <c r="BK24" s="962"/>
      <c r="BL24" s="962"/>
      <c r="BM24" s="962"/>
      <c r="BN24" s="962"/>
      <c r="BO24" s="962"/>
      <c r="BP24" s="962"/>
      <c r="BQ24" s="962"/>
      <c r="BR24" s="962"/>
      <c r="BS24" s="962"/>
      <c r="BT24" s="962"/>
      <c r="BU24" s="962"/>
      <c r="BV24" s="444"/>
      <c r="BW24" s="445" t="str">
        <f>BW2</f>
        <v>Step 2-2 Information (Cold Case 120% SOC, 2.4-4.2kg)</v>
      </c>
      <c r="BX24" s="444"/>
      <c r="CH24" s="444"/>
      <c r="CI24" s="445" t="str">
        <f>CI2</f>
        <v>Step 2-3 Information (Hot Case 100% SOC, 2.3kg, 99 liter 70 MPa Type IV)</v>
      </c>
      <c r="CJ24" s="444"/>
      <c r="CU24" s="445" t="str">
        <f>CU2</f>
        <v>Step 2-3 Information (Hot Case 100% SOC, 4.2kg, 174 liter 70 MPa Type IV)</v>
      </c>
      <c r="CV24" s="444"/>
      <c r="DF24" s="444"/>
      <c r="DG24" s="445" t="str">
        <f>DG2</f>
        <v>Step 2-2 Information (Cold Case 120% SOC, 2.4-4.2kg)</v>
      </c>
      <c r="DH24" s="444"/>
      <c r="DR24" s="444"/>
      <c r="DS24" s="445" t="str">
        <f>DS2</f>
        <v>Step 2-3 Information (Hot Case 100% SOC, 2.3kg, 99 liter 70 MPa Type IV)</v>
      </c>
      <c r="DT24" s="444"/>
      <c r="EE24" s="445" t="str">
        <f>EE2</f>
        <v>Step 2-3 Information (Hot Case 100% SOC, 4.2kg, 174 liter 70 MPa Type IV)</v>
      </c>
      <c r="EF24" s="444"/>
      <c r="EQ24" s="445" t="str">
        <f>EQ2</f>
        <v>Step 2-2 / 2-3 Information</v>
      </c>
      <c r="ER24" s="444"/>
      <c r="FC24" s="445" t="str">
        <f>EQ2</f>
        <v>Step 2-2 / 2-3 Information</v>
      </c>
      <c r="FD24" s="444"/>
    </row>
    <row r="25" spans="2:169" ht="13.5" thickBot="1">
      <c r="C25" s="448"/>
      <c r="D25" s="449"/>
      <c r="E25" s="449"/>
      <c r="F25" s="449"/>
      <c r="P25" s="448"/>
      <c r="Q25" s="451"/>
      <c r="R25" s="451"/>
      <c r="S25" s="449"/>
      <c r="T25" s="449"/>
      <c r="U25" s="449"/>
      <c r="V25" s="449"/>
      <c r="W25" s="449"/>
      <c r="AE25" s="448"/>
      <c r="AF25" s="451"/>
      <c r="AG25" s="451"/>
      <c r="AH25" s="449"/>
      <c r="AK25" s="448"/>
      <c r="AL25" s="449"/>
      <c r="AM25" s="449"/>
      <c r="AX25" s="448"/>
      <c r="AY25" s="449"/>
      <c r="BK25" s="448"/>
      <c r="BL25" s="449"/>
      <c r="BX25" s="448"/>
      <c r="BY25" s="451"/>
      <c r="BZ25" s="451"/>
      <c r="CJ25" s="448"/>
      <c r="CK25" s="451"/>
      <c r="CL25" s="451"/>
      <c r="CV25" s="448"/>
      <c r="CW25" s="451"/>
      <c r="CX25" s="451"/>
      <c r="DH25" s="448"/>
      <c r="DI25" s="451"/>
      <c r="DJ25" s="451"/>
      <c r="DT25" s="448"/>
      <c r="DU25" s="451"/>
      <c r="DV25" s="451"/>
      <c r="EF25" s="448"/>
      <c r="EG25" s="451"/>
      <c r="EH25" s="451"/>
      <c r="ER25" s="448"/>
      <c r="ES25" s="451"/>
      <c r="ET25" s="451"/>
      <c r="FD25" s="448"/>
      <c r="FE25" s="451"/>
      <c r="FF25" s="451"/>
    </row>
    <row r="26" spans="2:169" ht="51.75" customHeight="1" thickBot="1">
      <c r="B26" s="934" t="s">
        <v>921</v>
      </c>
      <c r="C26" s="965"/>
      <c r="D26" s="970" t="s">
        <v>886</v>
      </c>
      <c r="E26" s="973" t="s">
        <v>926</v>
      </c>
      <c r="F26" s="973"/>
      <c r="G26" s="973"/>
      <c r="H26" s="973"/>
      <c r="I26" s="973"/>
      <c r="J26" s="973"/>
      <c r="K26" s="973"/>
      <c r="L26" s="973"/>
      <c r="M26" s="974"/>
      <c r="N26" s="311"/>
      <c r="O26" s="934" t="str">
        <f>$B26</f>
        <v>H35-T30
2.4-4.2kg comm</v>
      </c>
      <c r="P26" s="965"/>
      <c r="Q26" s="957" t="s">
        <v>907</v>
      </c>
      <c r="R26" s="958"/>
      <c r="S26" s="957" t="s">
        <v>894</v>
      </c>
      <c r="T26" s="975"/>
      <c r="U26" s="958"/>
      <c r="V26" s="976" t="s">
        <v>927</v>
      </c>
      <c r="W26" s="977"/>
      <c r="X26" s="957" t="s">
        <v>908</v>
      </c>
      <c r="Y26" s="958"/>
      <c r="Z26" s="311"/>
      <c r="AA26" s="978" t="str">
        <f>AA4</f>
        <v>max. APRR
[MPa/min]
up to 4.2kg (174l)</v>
      </c>
      <c r="AB26" s="980" t="str">
        <f>AB4</f>
        <v>max. HPRR
[MPa/min]
up to 4.2kg (174l)</v>
      </c>
      <c r="AC26" s="311"/>
      <c r="AD26" s="934" t="str">
        <f>$B26</f>
        <v>H35-T30
2.4-4.2kg comm</v>
      </c>
      <c r="AE26" s="965"/>
      <c r="AF26" s="957" t="s">
        <v>907</v>
      </c>
      <c r="AG26" s="958"/>
      <c r="AH26" s="959" t="s">
        <v>167</v>
      </c>
      <c r="AJ26" s="934" t="str">
        <f>$B26</f>
        <v>H35-T30
2.4-4.2kg comm</v>
      </c>
      <c r="AK26" s="965"/>
      <c r="AL26" s="970" t="s">
        <v>886</v>
      </c>
      <c r="AM26" s="973" t="s">
        <v>926</v>
      </c>
      <c r="AN26" s="973"/>
      <c r="AO26" s="973"/>
      <c r="AP26" s="973"/>
      <c r="AQ26" s="973"/>
      <c r="AR26" s="973"/>
      <c r="AS26" s="973"/>
      <c r="AT26" s="973"/>
      <c r="AU26" s="974"/>
      <c r="AV26" s="311"/>
      <c r="AW26" s="934" t="str">
        <f>$B26</f>
        <v>H35-T30
2.4-4.2kg comm</v>
      </c>
      <c r="AX26" s="965"/>
      <c r="AY26" s="970" t="s">
        <v>912</v>
      </c>
      <c r="AZ26" s="973" t="s">
        <v>926</v>
      </c>
      <c r="BA26" s="973"/>
      <c r="BB26" s="973"/>
      <c r="BC26" s="973"/>
      <c r="BD26" s="973"/>
      <c r="BE26" s="973"/>
      <c r="BF26" s="973"/>
      <c r="BG26" s="973"/>
      <c r="BH26" s="974"/>
      <c r="BI26" s="311"/>
      <c r="BJ26" s="934" t="str">
        <f>$B26</f>
        <v>H35-T30
2.4-4.2kg comm</v>
      </c>
      <c r="BK26" s="965"/>
      <c r="BL26" s="970" t="s">
        <v>699</v>
      </c>
      <c r="BM26" s="973" t="s">
        <v>926</v>
      </c>
      <c r="BN26" s="973"/>
      <c r="BO26" s="973"/>
      <c r="BP26" s="973"/>
      <c r="BQ26" s="973"/>
      <c r="BR26" s="973"/>
      <c r="BS26" s="973"/>
      <c r="BT26" s="973"/>
      <c r="BU26" s="974"/>
      <c r="BV26" s="311"/>
      <c r="BW26" s="934" t="str">
        <f>$B26</f>
        <v>H35-T30
2.4-4.2kg comm</v>
      </c>
      <c r="BX26" s="935"/>
      <c r="BY26" s="940" t="str">
        <f>BY4</f>
        <v>Cold Case Final State of Charge, SOC
(Cold Soak - History: Driving from initially full)</v>
      </c>
      <c r="BZ26" s="941"/>
      <c r="CA26" s="942"/>
      <c r="CB26" s="942"/>
      <c r="CC26" s="942"/>
      <c r="CD26" s="942"/>
      <c r="CE26" s="942"/>
      <c r="CF26" s="942"/>
      <c r="CG26" s="943"/>
      <c r="CH26" s="311"/>
      <c r="CI26" s="934" t="str">
        <f>$B26</f>
        <v>H35-T30
2.4-4.2kg comm</v>
      </c>
      <c r="CJ26" s="935"/>
      <c r="CK26" s="940" t="s">
        <v>530</v>
      </c>
      <c r="CL26" s="941"/>
      <c r="CM26" s="942"/>
      <c r="CN26" s="942"/>
      <c r="CO26" s="942"/>
      <c r="CP26" s="942"/>
      <c r="CQ26" s="942"/>
      <c r="CR26" s="942"/>
      <c r="CS26" s="943"/>
      <c r="CT26" s="311"/>
      <c r="CU26" s="934" t="str">
        <f>$B26</f>
        <v>H35-T30
2.4-4.2kg comm</v>
      </c>
      <c r="CV26" s="935"/>
      <c r="CW26" s="940" t="s">
        <v>530</v>
      </c>
      <c r="CX26" s="941"/>
      <c r="CY26" s="942"/>
      <c r="CZ26" s="942"/>
      <c r="DA26" s="942"/>
      <c r="DB26" s="942"/>
      <c r="DC26" s="942"/>
      <c r="DD26" s="942"/>
      <c r="DE26" s="943"/>
      <c r="DF26" s="311"/>
      <c r="DG26" s="934" t="str">
        <f>$B26</f>
        <v>H35-T30
2.4-4.2kg comm</v>
      </c>
      <c r="DH26" s="935"/>
      <c r="DI26" s="940" t="str">
        <f>DI4</f>
        <v>Cold Case Final Gas Temperature [°C]
(Cold Soak - History: Driving from initially full)</v>
      </c>
      <c r="DJ26" s="941"/>
      <c r="DK26" s="942"/>
      <c r="DL26" s="942"/>
      <c r="DM26" s="942"/>
      <c r="DN26" s="942"/>
      <c r="DO26" s="942"/>
      <c r="DP26" s="942"/>
      <c r="DQ26" s="943"/>
      <c r="DR26" s="311"/>
      <c r="DS26" s="934" t="str">
        <f>$B26</f>
        <v>H35-T30
2.4-4.2kg comm</v>
      </c>
      <c r="DT26" s="935"/>
      <c r="DU26" s="940" t="s">
        <v>911</v>
      </c>
      <c r="DV26" s="941"/>
      <c r="DW26" s="942"/>
      <c r="DX26" s="942"/>
      <c r="DY26" s="942"/>
      <c r="DZ26" s="942"/>
      <c r="EA26" s="942"/>
      <c r="EB26" s="942"/>
      <c r="EC26" s="943"/>
      <c r="EE26" s="934" t="str">
        <f>$B26</f>
        <v>H35-T30
2.4-4.2kg comm</v>
      </c>
      <c r="EF26" s="935"/>
      <c r="EG26" s="940" t="s">
        <v>911</v>
      </c>
      <c r="EH26" s="941"/>
      <c r="EI26" s="942"/>
      <c r="EJ26" s="942"/>
      <c r="EK26" s="942"/>
      <c r="EL26" s="942"/>
      <c r="EM26" s="942"/>
      <c r="EN26" s="942"/>
      <c r="EO26" s="943"/>
      <c r="EP26" s="311"/>
      <c r="EQ26" s="934" t="str">
        <f>$B26</f>
        <v>H35-T30
2.4-4.2kg comm</v>
      </c>
      <c r="ER26" s="935"/>
      <c r="ES26" s="940" t="s">
        <v>956</v>
      </c>
      <c r="ET26" s="941"/>
      <c r="EU26" s="942"/>
      <c r="EV26" s="942"/>
      <c r="EW26" s="942"/>
      <c r="EX26" s="942"/>
      <c r="EY26" s="942"/>
      <c r="EZ26" s="942"/>
      <c r="FA26" s="943"/>
      <c r="FC26" s="934" t="str">
        <f>$B26</f>
        <v>H35-T30
2.4-4.2kg comm</v>
      </c>
      <c r="FD26" s="935"/>
      <c r="FE26" s="940" t="s">
        <v>955</v>
      </c>
      <c r="FF26" s="941"/>
      <c r="FG26" s="942"/>
      <c r="FH26" s="942"/>
      <c r="FI26" s="942"/>
      <c r="FJ26" s="942"/>
      <c r="FK26" s="942"/>
      <c r="FL26" s="942"/>
      <c r="FM26" s="943"/>
    </row>
    <row r="27" spans="2:169" ht="14.25">
      <c r="B27" s="966"/>
      <c r="C27" s="967"/>
      <c r="D27" s="971"/>
      <c r="E27" s="927" t="s">
        <v>891</v>
      </c>
      <c r="F27" s="928"/>
      <c r="G27" s="928"/>
      <c r="H27" s="928"/>
      <c r="I27" s="928"/>
      <c r="J27" s="928"/>
      <c r="K27" s="928"/>
      <c r="L27" s="928"/>
      <c r="M27" s="929"/>
      <c r="N27" s="452"/>
      <c r="O27" s="966"/>
      <c r="P27" s="967"/>
      <c r="Q27" s="944" t="s">
        <v>496</v>
      </c>
      <c r="R27" s="946" t="s">
        <v>497</v>
      </c>
      <c r="S27" s="948" t="s">
        <v>128</v>
      </c>
      <c r="T27" s="950" t="s">
        <v>764</v>
      </c>
      <c r="U27" s="946" t="s">
        <v>765</v>
      </c>
      <c r="V27" s="953" t="s">
        <v>130</v>
      </c>
      <c r="W27" s="955" t="s">
        <v>131</v>
      </c>
      <c r="X27" s="991" t="str">
        <f>X5</f>
        <v>99 l 
2.3kg</v>
      </c>
      <c r="Y27" s="946" t="str">
        <f>Y5</f>
        <v>174l
4.2kg</v>
      </c>
      <c r="Z27" s="452"/>
      <c r="AA27" s="979"/>
      <c r="AB27" s="981"/>
      <c r="AC27" s="452"/>
      <c r="AD27" s="966"/>
      <c r="AE27" s="967"/>
      <c r="AF27" s="944" t="s">
        <v>498</v>
      </c>
      <c r="AG27" s="946" t="s">
        <v>497</v>
      </c>
      <c r="AH27" s="960"/>
      <c r="AJ27" s="966"/>
      <c r="AK27" s="967"/>
      <c r="AL27" s="971"/>
      <c r="AM27" s="927" t="s">
        <v>891</v>
      </c>
      <c r="AN27" s="928"/>
      <c r="AO27" s="928"/>
      <c r="AP27" s="928"/>
      <c r="AQ27" s="928"/>
      <c r="AR27" s="928"/>
      <c r="AS27" s="928"/>
      <c r="AT27" s="928"/>
      <c r="AU27" s="929"/>
      <c r="AV27" s="452"/>
      <c r="AW27" s="966"/>
      <c r="AX27" s="967"/>
      <c r="AY27" s="971"/>
      <c r="AZ27" s="927" t="s">
        <v>891</v>
      </c>
      <c r="BA27" s="928"/>
      <c r="BB27" s="928"/>
      <c r="BC27" s="928"/>
      <c r="BD27" s="928"/>
      <c r="BE27" s="928"/>
      <c r="BF27" s="928"/>
      <c r="BG27" s="928"/>
      <c r="BH27" s="929"/>
      <c r="BI27" s="452"/>
      <c r="BJ27" s="966"/>
      <c r="BK27" s="967"/>
      <c r="BL27" s="971"/>
      <c r="BM27" s="927" t="s">
        <v>891</v>
      </c>
      <c r="BN27" s="928"/>
      <c r="BO27" s="928"/>
      <c r="BP27" s="928"/>
      <c r="BQ27" s="928"/>
      <c r="BR27" s="928"/>
      <c r="BS27" s="928"/>
      <c r="BT27" s="928"/>
      <c r="BU27" s="929"/>
      <c r="BV27" s="452"/>
      <c r="BW27" s="936"/>
      <c r="BX27" s="937"/>
      <c r="BY27" s="927" t="s">
        <v>891</v>
      </c>
      <c r="BZ27" s="928"/>
      <c r="CA27" s="928"/>
      <c r="CB27" s="928"/>
      <c r="CC27" s="928"/>
      <c r="CD27" s="928"/>
      <c r="CE27" s="928"/>
      <c r="CF27" s="928"/>
      <c r="CG27" s="929"/>
      <c r="CH27" s="452"/>
      <c r="CI27" s="936"/>
      <c r="CJ27" s="937"/>
      <c r="CK27" s="927" t="s">
        <v>891</v>
      </c>
      <c r="CL27" s="928"/>
      <c r="CM27" s="928"/>
      <c r="CN27" s="928"/>
      <c r="CO27" s="928"/>
      <c r="CP27" s="928"/>
      <c r="CQ27" s="928"/>
      <c r="CR27" s="928"/>
      <c r="CS27" s="929"/>
      <c r="CT27" s="452"/>
      <c r="CU27" s="936"/>
      <c r="CV27" s="937"/>
      <c r="CW27" s="927" t="s">
        <v>891</v>
      </c>
      <c r="CX27" s="928"/>
      <c r="CY27" s="928"/>
      <c r="CZ27" s="928"/>
      <c r="DA27" s="928"/>
      <c r="DB27" s="928"/>
      <c r="DC27" s="928"/>
      <c r="DD27" s="928"/>
      <c r="DE27" s="929"/>
      <c r="DF27" s="452"/>
      <c r="DG27" s="936"/>
      <c r="DH27" s="937"/>
      <c r="DI27" s="927" t="s">
        <v>891</v>
      </c>
      <c r="DJ27" s="928"/>
      <c r="DK27" s="928"/>
      <c r="DL27" s="928"/>
      <c r="DM27" s="928"/>
      <c r="DN27" s="928"/>
      <c r="DO27" s="928"/>
      <c r="DP27" s="928"/>
      <c r="DQ27" s="929"/>
      <c r="DR27" s="452"/>
      <c r="DS27" s="936"/>
      <c r="DT27" s="937"/>
      <c r="DU27" s="927" t="s">
        <v>891</v>
      </c>
      <c r="DV27" s="928"/>
      <c r="DW27" s="928"/>
      <c r="DX27" s="928"/>
      <c r="DY27" s="928"/>
      <c r="DZ27" s="928"/>
      <c r="EA27" s="928"/>
      <c r="EB27" s="928"/>
      <c r="EC27" s="929"/>
      <c r="EE27" s="936"/>
      <c r="EF27" s="937"/>
      <c r="EG27" s="927" t="s">
        <v>891</v>
      </c>
      <c r="EH27" s="928"/>
      <c r="EI27" s="928"/>
      <c r="EJ27" s="928"/>
      <c r="EK27" s="928"/>
      <c r="EL27" s="928"/>
      <c r="EM27" s="928"/>
      <c r="EN27" s="928"/>
      <c r="EO27" s="929"/>
      <c r="EP27" s="452"/>
      <c r="EQ27" s="936"/>
      <c r="ER27" s="937"/>
      <c r="ES27" s="927" t="s">
        <v>891</v>
      </c>
      <c r="ET27" s="928"/>
      <c r="EU27" s="928"/>
      <c r="EV27" s="928"/>
      <c r="EW27" s="928"/>
      <c r="EX27" s="928"/>
      <c r="EY27" s="928"/>
      <c r="EZ27" s="928"/>
      <c r="FA27" s="929"/>
      <c r="FC27" s="936"/>
      <c r="FD27" s="937"/>
      <c r="FE27" s="927" t="s">
        <v>891</v>
      </c>
      <c r="FF27" s="928"/>
      <c r="FG27" s="928"/>
      <c r="FH27" s="928"/>
      <c r="FI27" s="928"/>
      <c r="FJ27" s="928"/>
      <c r="FK27" s="928"/>
      <c r="FL27" s="928"/>
      <c r="FM27" s="929"/>
    </row>
    <row r="28" spans="2:169" ht="13.5" thickBot="1">
      <c r="B28" s="968"/>
      <c r="C28" s="969"/>
      <c r="D28" s="972"/>
      <c r="E28" s="453">
        <v>0.5</v>
      </c>
      <c r="F28" s="453">
        <v>2</v>
      </c>
      <c r="G28" s="453">
        <v>5</v>
      </c>
      <c r="H28" s="453">
        <v>10</v>
      </c>
      <c r="I28" s="453">
        <v>15</v>
      </c>
      <c r="J28" s="454">
        <v>20</v>
      </c>
      <c r="K28" s="455">
        <v>30</v>
      </c>
      <c r="L28" s="454">
        <v>35</v>
      </c>
      <c r="M28" s="456" t="s">
        <v>755</v>
      </c>
      <c r="N28" s="452"/>
      <c r="O28" s="968"/>
      <c r="P28" s="969"/>
      <c r="Q28" s="945"/>
      <c r="R28" s="947"/>
      <c r="S28" s="949"/>
      <c r="T28" s="951"/>
      <c r="U28" s="952"/>
      <c r="V28" s="954"/>
      <c r="W28" s="956"/>
      <c r="X28" s="992"/>
      <c r="Y28" s="952"/>
      <c r="Z28" s="452"/>
      <c r="AA28" s="945"/>
      <c r="AB28" s="947"/>
      <c r="AC28" s="452"/>
      <c r="AD28" s="968"/>
      <c r="AE28" s="969"/>
      <c r="AF28" s="945"/>
      <c r="AG28" s="947"/>
      <c r="AH28" s="961"/>
      <c r="AJ28" s="968"/>
      <c r="AK28" s="969"/>
      <c r="AL28" s="972"/>
      <c r="AM28" s="453">
        <v>0.5</v>
      </c>
      <c r="AN28" s="453">
        <v>2</v>
      </c>
      <c r="AO28" s="453">
        <v>5</v>
      </c>
      <c r="AP28" s="453">
        <v>10</v>
      </c>
      <c r="AQ28" s="453">
        <v>15</v>
      </c>
      <c r="AR28" s="454">
        <v>20</v>
      </c>
      <c r="AS28" s="455">
        <v>30</v>
      </c>
      <c r="AT28" s="454">
        <v>35</v>
      </c>
      <c r="AU28" s="456" t="s">
        <v>755</v>
      </c>
      <c r="AV28" s="452"/>
      <c r="AW28" s="968"/>
      <c r="AX28" s="969"/>
      <c r="AY28" s="972"/>
      <c r="AZ28" s="442">
        <v>0.5</v>
      </c>
      <c r="BA28" s="453">
        <v>2</v>
      </c>
      <c r="BB28" s="453">
        <v>5</v>
      </c>
      <c r="BC28" s="453">
        <v>10</v>
      </c>
      <c r="BD28" s="453">
        <v>15</v>
      </c>
      <c r="BE28" s="454">
        <v>20</v>
      </c>
      <c r="BF28" s="455">
        <v>30</v>
      </c>
      <c r="BG28" s="459">
        <v>35</v>
      </c>
      <c r="BH28" s="456" t="s">
        <v>755</v>
      </c>
      <c r="BI28" s="452"/>
      <c r="BJ28" s="968"/>
      <c r="BK28" s="969"/>
      <c r="BL28" s="972"/>
      <c r="BM28" s="442">
        <v>0.5</v>
      </c>
      <c r="BN28" s="453">
        <v>2</v>
      </c>
      <c r="BO28" s="453">
        <v>5</v>
      </c>
      <c r="BP28" s="453">
        <v>10</v>
      </c>
      <c r="BQ28" s="453">
        <v>15</v>
      </c>
      <c r="BR28" s="454">
        <v>20</v>
      </c>
      <c r="BS28" s="455">
        <v>30</v>
      </c>
      <c r="BT28" s="454">
        <v>35</v>
      </c>
      <c r="BU28" s="456" t="s">
        <v>755</v>
      </c>
      <c r="BV28" s="452"/>
      <c r="BW28" s="938"/>
      <c r="BX28" s="939"/>
      <c r="BY28" s="457">
        <v>0.5</v>
      </c>
      <c r="BZ28" s="458">
        <v>2</v>
      </c>
      <c r="CA28" s="458">
        <v>5</v>
      </c>
      <c r="CB28" s="458">
        <v>10</v>
      </c>
      <c r="CC28" s="458">
        <v>15</v>
      </c>
      <c r="CD28" s="459">
        <v>20</v>
      </c>
      <c r="CE28" s="460">
        <v>30</v>
      </c>
      <c r="CF28" s="454">
        <v>35</v>
      </c>
      <c r="CG28" s="456" t="s">
        <v>755</v>
      </c>
      <c r="CH28" s="452"/>
      <c r="CI28" s="938"/>
      <c r="CJ28" s="939"/>
      <c r="CK28" s="457">
        <v>0.5</v>
      </c>
      <c r="CL28" s="458">
        <v>2</v>
      </c>
      <c r="CM28" s="458">
        <v>5</v>
      </c>
      <c r="CN28" s="458">
        <v>10</v>
      </c>
      <c r="CO28" s="458">
        <v>15</v>
      </c>
      <c r="CP28" s="459">
        <v>20</v>
      </c>
      <c r="CQ28" s="460">
        <v>30</v>
      </c>
      <c r="CR28" s="454">
        <v>35</v>
      </c>
      <c r="CS28" s="456" t="s">
        <v>755</v>
      </c>
      <c r="CT28" s="452"/>
      <c r="CU28" s="938"/>
      <c r="CV28" s="939"/>
      <c r="CW28" s="457">
        <v>0.5</v>
      </c>
      <c r="CX28" s="458">
        <v>2</v>
      </c>
      <c r="CY28" s="458">
        <v>5</v>
      </c>
      <c r="CZ28" s="458">
        <v>10</v>
      </c>
      <c r="DA28" s="458">
        <v>15</v>
      </c>
      <c r="DB28" s="459">
        <v>20</v>
      </c>
      <c r="DC28" s="460">
        <v>30</v>
      </c>
      <c r="DD28" s="454">
        <v>35</v>
      </c>
      <c r="DE28" s="456" t="s">
        <v>755</v>
      </c>
      <c r="DF28" s="452"/>
      <c r="DG28" s="938"/>
      <c r="DH28" s="939"/>
      <c r="DI28" s="457">
        <v>0.5</v>
      </c>
      <c r="DJ28" s="458">
        <v>2</v>
      </c>
      <c r="DK28" s="458">
        <v>5</v>
      </c>
      <c r="DL28" s="458">
        <v>10</v>
      </c>
      <c r="DM28" s="458">
        <v>15</v>
      </c>
      <c r="DN28" s="459">
        <v>20</v>
      </c>
      <c r="DO28" s="460">
        <v>30</v>
      </c>
      <c r="DP28" s="454">
        <v>35</v>
      </c>
      <c r="DQ28" s="456" t="s">
        <v>755</v>
      </c>
      <c r="DR28" s="452"/>
      <c r="DS28" s="938"/>
      <c r="DT28" s="939"/>
      <c r="DU28" s="457">
        <v>0.5</v>
      </c>
      <c r="DV28" s="458">
        <v>2</v>
      </c>
      <c r="DW28" s="458">
        <v>5</v>
      </c>
      <c r="DX28" s="458">
        <v>10</v>
      </c>
      <c r="DY28" s="458">
        <v>15</v>
      </c>
      <c r="DZ28" s="459">
        <v>20</v>
      </c>
      <c r="EA28" s="460">
        <v>30</v>
      </c>
      <c r="EB28" s="454">
        <v>35</v>
      </c>
      <c r="EC28" s="456" t="s">
        <v>755</v>
      </c>
      <c r="EE28" s="938"/>
      <c r="EF28" s="939"/>
      <c r="EG28" s="457">
        <v>0.5</v>
      </c>
      <c r="EH28" s="458">
        <v>2</v>
      </c>
      <c r="EI28" s="458">
        <v>5</v>
      </c>
      <c r="EJ28" s="458">
        <v>10</v>
      </c>
      <c r="EK28" s="458">
        <v>15</v>
      </c>
      <c r="EL28" s="459">
        <v>20</v>
      </c>
      <c r="EM28" s="460">
        <v>30</v>
      </c>
      <c r="EN28" s="454">
        <v>35</v>
      </c>
      <c r="EO28" s="456" t="s">
        <v>755</v>
      </c>
      <c r="EP28" s="452"/>
      <c r="EQ28" s="938"/>
      <c r="ER28" s="939"/>
      <c r="ES28" s="457">
        <v>0.5</v>
      </c>
      <c r="ET28" s="458">
        <v>2</v>
      </c>
      <c r="EU28" s="458">
        <v>5</v>
      </c>
      <c r="EV28" s="458">
        <v>10</v>
      </c>
      <c r="EW28" s="458">
        <v>15</v>
      </c>
      <c r="EX28" s="459">
        <v>20</v>
      </c>
      <c r="EY28" s="460">
        <v>30</v>
      </c>
      <c r="EZ28" s="454">
        <v>35</v>
      </c>
      <c r="FA28" s="456" t="s">
        <v>755</v>
      </c>
      <c r="FC28" s="938"/>
      <c r="FD28" s="939"/>
      <c r="FE28" s="457">
        <v>0.5</v>
      </c>
      <c r="FF28" s="458">
        <v>2</v>
      </c>
      <c r="FG28" s="458">
        <v>5</v>
      </c>
      <c r="FH28" s="458">
        <v>10</v>
      </c>
      <c r="FI28" s="458">
        <v>15</v>
      </c>
      <c r="FJ28" s="459">
        <v>20</v>
      </c>
      <c r="FK28" s="460">
        <v>30</v>
      </c>
      <c r="FL28" s="454">
        <v>35</v>
      </c>
      <c r="FM28" s="456" t="s">
        <v>755</v>
      </c>
    </row>
    <row r="29" spans="2:169" ht="15" customHeight="1">
      <c r="B29" s="924" t="s">
        <v>890</v>
      </c>
      <c r="C29" s="461" t="s">
        <v>380</v>
      </c>
      <c r="D29" s="462" t="s">
        <v>381</v>
      </c>
      <c r="E29" s="463" t="s">
        <v>381</v>
      </c>
      <c r="F29" s="464" t="s">
        <v>381</v>
      </c>
      <c r="G29" s="464" t="s">
        <v>381</v>
      </c>
      <c r="H29" s="464" t="s">
        <v>381</v>
      </c>
      <c r="I29" s="464" t="s">
        <v>381</v>
      </c>
      <c r="J29" s="464" t="s">
        <v>381</v>
      </c>
      <c r="K29" s="464" t="s">
        <v>381</v>
      </c>
      <c r="L29" s="464" t="s">
        <v>381</v>
      </c>
      <c r="M29" s="465" t="s">
        <v>381</v>
      </c>
      <c r="N29" s="466"/>
      <c r="O29" s="924" t="s">
        <v>890</v>
      </c>
      <c r="P29" s="461" t="str">
        <f>$C29</f>
        <v>&gt; 50</v>
      </c>
      <c r="Q29" s="467" t="s">
        <v>381</v>
      </c>
      <c r="R29" s="468" t="s">
        <v>381</v>
      </c>
      <c r="S29" s="462" t="s">
        <v>381</v>
      </c>
      <c r="T29" s="549" t="s">
        <v>381</v>
      </c>
      <c r="U29" s="550" t="s">
        <v>381</v>
      </c>
      <c r="V29" s="528" t="s">
        <v>381</v>
      </c>
      <c r="W29" s="470" t="s">
        <v>381</v>
      </c>
      <c r="X29" s="467" t="s">
        <v>381</v>
      </c>
      <c r="Y29" s="468" t="s">
        <v>381</v>
      </c>
      <c r="Z29" s="466"/>
      <c r="AA29" s="930">
        <f>AA7</f>
        <v>28.5</v>
      </c>
      <c r="AB29" s="932">
        <f>AB7</f>
        <v>32.0625</v>
      </c>
      <c r="AC29" s="466"/>
      <c r="AD29" s="924" t="s">
        <v>890</v>
      </c>
      <c r="AE29" s="461" t="str">
        <f>$C29</f>
        <v>&gt; 50</v>
      </c>
      <c r="AF29" s="467" t="s">
        <v>381</v>
      </c>
      <c r="AG29" s="468" t="s">
        <v>381</v>
      </c>
      <c r="AH29" s="529" t="s">
        <v>381</v>
      </c>
      <c r="AJ29" s="924" t="s">
        <v>890</v>
      </c>
      <c r="AK29" s="461" t="s">
        <v>380</v>
      </c>
      <c r="AL29" s="462" t="s">
        <v>381</v>
      </c>
      <c r="AM29" s="463" t="s">
        <v>381</v>
      </c>
      <c r="AN29" s="464" t="s">
        <v>381</v>
      </c>
      <c r="AO29" s="464" t="s">
        <v>381</v>
      </c>
      <c r="AP29" s="464" t="s">
        <v>381</v>
      </c>
      <c r="AQ29" s="464" t="s">
        <v>381</v>
      </c>
      <c r="AR29" s="464" t="s">
        <v>381</v>
      </c>
      <c r="AS29" s="464" t="s">
        <v>381</v>
      </c>
      <c r="AT29" s="464" t="s">
        <v>381</v>
      </c>
      <c r="AU29" s="465" t="s">
        <v>381</v>
      </c>
      <c r="AV29" s="466"/>
      <c r="AW29" s="924" t="s">
        <v>890</v>
      </c>
      <c r="AX29" s="461" t="s">
        <v>380</v>
      </c>
      <c r="AY29" s="462" t="s">
        <v>381</v>
      </c>
      <c r="AZ29" s="463" t="s">
        <v>381</v>
      </c>
      <c r="BA29" s="464" t="s">
        <v>381</v>
      </c>
      <c r="BB29" s="464" t="s">
        <v>381</v>
      </c>
      <c r="BC29" s="464" t="s">
        <v>381</v>
      </c>
      <c r="BD29" s="464" t="s">
        <v>381</v>
      </c>
      <c r="BE29" s="464" t="s">
        <v>381</v>
      </c>
      <c r="BF29" s="464" t="s">
        <v>381</v>
      </c>
      <c r="BG29" s="464" t="s">
        <v>381</v>
      </c>
      <c r="BH29" s="465" t="s">
        <v>381</v>
      </c>
      <c r="BI29" s="466"/>
      <c r="BJ29" s="924" t="s">
        <v>890</v>
      </c>
      <c r="BK29" s="461" t="s">
        <v>380</v>
      </c>
      <c r="BL29" s="462" t="s">
        <v>381</v>
      </c>
      <c r="BM29" s="463" t="s">
        <v>381</v>
      </c>
      <c r="BN29" s="464" t="s">
        <v>381</v>
      </c>
      <c r="BO29" s="464" t="s">
        <v>381</v>
      </c>
      <c r="BP29" s="464" t="s">
        <v>381</v>
      </c>
      <c r="BQ29" s="464" t="s">
        <v>381</v>
      </c>
      <c r="BR29" s="464" t="s">
        <v>381</v>
      </c>
      <c r="BS29" s="464" t="s">
        <v>381</v>
      </c>
      <c r="BT29" s="464" t="s">
        <v>381</v>
      </c>
      <c r="BU29" s="465" t="s">
        <v>381</v>
      </c>
      <c r="BV29" s="466"/>
      <c r="BW29" s="924" t="s">
        <v>890</v>
      </c>
      <c r="BX29" s="461" t="str">
        <f>$C29</f>
        <v>&gt; 50</v>
      </c>
      <c r="BY29" s="472" t="s">
        <v>381</v>
      </c>
      <c r="BZ29" s="473" t="s">
        <v>381</v>
      </c>
      <c r="CA29" s="473" t="s">
        <v>381</v>
      </c>
      <c r="CB29" s="473" t="s">
        <v>381</v>
      </c>
      <c r="CC29" s="473" t="s">
        <v>381</v>
      </c>
      <c r="CD29" s="473" t="s">
        <v>381</v>
      </c>
      <c r="CE29" s="473" t="s">
        <v>381</v>
      </c>
      <c r="CF29" s="473" t="s">
        <v>381</v>
      </c>
      <c r="CG29" s="468" t="s">
        <v>381</v>
      </c>
      <c r="CH29" s="466"/>
      <c r="CI29" s="924" t="s">
        <v>890</v>
      </c>
      <c r="CJ29" s="461" t="str">
        <f>$C29</f>
        <v>&gt; 50</v>
      </c>
      <c r="CK29" s="472" t="s">
        <v>381</v>
      </c>
      <c r="CL29" s="473" t="s">
        <v>381</v>
      </c>
      <c r="CM29" s="473" t="s">
        <v>381</v>
      </c>
      <c r="CN29" s="473" t="s">
        <v>381</v>
      </c>
      <c r="CO29" s="473" t="s">
        <v>381</v>
      </c>
      <c r="CP29" s="473" t="s">
        <v>381</v>
      </c>
      <c r="CQ29" s="473" t="s">
        <v>381</v>
      </c>
      <c r="CR29" s="473" t="s">
        <v>381</v>
      </c>
      <c r="CS29" s="468" t="s">
        <v>381</v>
      </c>
      <c r="CT29" s="474"/>
      <c r="CU29" s="924" t="s">
        <v>890</v>
      </c>
      <c r="CV29" s="461" t="str">
        <f>$C29</f>
        <v>&gt; 50</v>
      </c>
      <c r="CW29" s="472" t="s">
        <v>381</v>
      </c>
      <c r="CX29" s="473" t="s">
        <v>381</v>
      </c>
      <c r="CY29" s="473" t="s">
        <v>381</v>
      </c>
      <c r="CZ29" s="473" t="s">
        <v>381</v>
      </c>
      <c r="DA29" s="473" t="s">
        <v>381</v>
      </c>
      <c r="DB29" s="473" t="s">
        <v>381</v>
      </c>
      <c r="DC29" s="473" t="s">
        <v>381</v>
      </c>
      <c r="DD29" s="473" t="s">
        <v>381</v>
      </c>
      <c r="DE29" s="468" t="s">
        <v>381</v>
      </c>
      <c r="DF29" s="466"/>
      <c r="DG29" s="924" t="s">
        <v>890</v>
      </c>
      <c r="DH29" s="461" t="str">
        <f>$C29</f>
        <v>&gt; 50</v>
      </c>
      <c r="DI29" s="472" t="s">
        <v>381</v>
      </c>
      <c r="DJ29" s="473" t="s">
        <v>381</v>
      </c>
      <c r="DK29" s="473" t="s">
        <v>381</v>
      </c>
      <c r="DL29" s="473" t="s">
        <v>381</v>
      </c>
      <c r="DM29" s="473" t="s">
        <v>381</v>
      </c>
      <c r="DN29" s="473" t="s">
        <v>381</v>
      </c>
      <c r="DO29" s="473" t="s">
        <v>381</v>
      </c>
      <c r="DP29" s="473" t="s">
        <v>381</v>
      </c>
      <c r="DQ29" s="468" t="s">
        <v>381</v>
      </c>
      <c r="DR29" s="466"/>
      <c r="DS29" s="924" t="s">
        <v>890</v>
      </c>
      <c r="DT29" s="461" t="str">
        <f>$C29</f>
        <v>&gt; 50</v>
      </c>
      <c r="DU29" s="472" t="s">
        <v>381</v>
      </c>
      <c r="DV29" s="473" t="s">
        <v>381</v>
      </c>
      <c r="DW29" s="473" t="s">
        <v>381</v>
      </c>
      <c r="DX29" s="473" t="s">
        <v>381</v>
      </c>
      <c r="DY29" s="473" t="s">
        <v>381</v>
      </c>
      <c r="DZ29" s="473" t="s">
        <v>381</v>
      </c>
      <c r="EA29" s="473" t="s">
        <v>381</v>
      </c>
      <c r="EB29" s="473" t="s">
        <v>381</v>
      </c>
      <c r="EC29" s="468" t="s">
        <v>381</v>
      </c>
      <c r="EE29" s="924" t="s">
        <v>890</v>
      </c>
      <c r="EF29" s="461" t="str">
        <f>$C29</f>
        <v>&gt; 50</v>
      </c>
      <c r="EG29" s="472" t="s">
        <v>381</v>
      </c>
      <c r="EH29" s="473" t="s">
        <v>381</v>
      </c>
      <c r="EI29" s="473" t="s">
        <v>381</v>
      </c>
      <c r="EJ29" s="473" t="s">
        <v>381</v>
      </c>
      <c r="EK29" s="473" t="s">
        <v>381</v>
      </c>
      <c r="EL29" s="473" t="s">
        <v>381</v>
      </c>
      <c r="EM29" s="473" t="s">
        <v>381</v>
      </c>
      <c r="EN29" s="473" t="s">
        <v>381</v>
      </c>
      <c r="EO29" s="468" t="s">
        <v>381</v>
      </c>
      <c r="EP29" s="474"/>
      <c r="EQ29" s="924" t="s">
        <v>890</v>
      </c>
      <c r="ER29" s="461" t="str">
        <f>$C29</f>
        <v>&gt; 50</v>
      </c>
      <c r="ES29" s="472" t="s">
        <v>381</v>
      </c>
      <c r="ET29" s="473" t="s">
        <v>381</v>
      </c>
      <c r="EU29" s="473" t="s">
        <v>381</v>
      </c>
      <c r="EV29" s="473" t="s">
        <v>381</v>
      </c>
      <c r="EW29" s="473" t="s">
        <v>381</v>
      </c>
      <c r="EX29" s="473" t="s">
        <v>381</v>
      </c>
      <c r="EY29" s="473" t="s">
        <v>381</v>
      </c>
      <c r="EZ29" s="473" t="s">
        <v>381</v>
      </c>
      <c r="FA29" s="468" t="s">
        <v>381</v>
      </c>
      <c r="FC29" s="924" t="s">
        <v>890</v>
      </c>
      <c r="FD29" s="461" t="str">
        <f>$C29</f>
        <v>&gt; 50</v>
      </c>
      <c r="FE29" s="472" t="s">
        <v>381</v>
      </c>
      <c r="FF29" s="473" t="s">
        <v>381</v>
      </c>
      <c r="FG29" s="473" t="s">
        <v>381</v>
      </c>
      <c r="FH29" s="473" t="s">
        <v>381</v>
      </c>
      <c r="FI29" s="473" t="s">
        <v>381</v>
      </c>
      <c r="FJ29" s="473" t="s">
        <v>381</v>
      </c>
      <c r="FK29" s="473" t="s">
        <v>381</v>
      </c>
      <c r="FL29" s="473" t="s">
        <v>381</v>
      </c>
      <c r="FM29" s="468" t="s">
        <v>381</v>
      </c>
    </row>
    <row r="30" spans="2:169" ht="15" customHeight="1">
      <c r="B30" s="925"/>
      <c r="C30" s="475">
        <v>50</v>
      </c>
      <c r="D30" s="476">
        <f>S30</f>
        <v>2.5274555377777776</v>
      </c>
      <c r="E30" s="477">
        <f>MIN(AM30,AZ30,BM30)</f>
        <v>42.803246684078673</v>
      </c>
      <c r="F30" s="478">
        <f t="shared" ref="F30:F42" si="34">MIN(AN30,BA30,BN30)</f>
        <v>42.768046114048616</v>
      </c>
      <c r="G30" s="479">
        <f t="shared" ref="G30:G42" si="35">MIN(AO30,BB30,BO30)</f>
        <v>42.681551091063803</v>
      </c>
      <c r="H30" s="479">
        <f t="shared" ref="H30:H42" si="36">MIN(AP30,BC30,BP30)</f>
        <v>42.500126265807047</v>
      </c>
      <c r="I30" s="479">
        <f t="shared" ref="I30:I42" si="37">MIN(AQ30,BD30,BQ30)</f>
        <v>42.272437662147517</v>
      </c>
      <c r="J30" s="479">
        <f t="shared" ref="J30:J42" si="38">MIN(AR30,BE30,BR30)</f>
        <v>41.992531270651611</v>
      </c>
      <c r="K30" s="479">
        <f t="shared" ref="K30:K39" si="39">MIN(AS30,BF30,BS30)</f>
        <v>41.191399141317248</v>
      </c>
      <c r="L30" s="479">
        <f>MIN(AT30,BG30,BT30)</f>
        <v>40.526882188443849</v>
      </c>
      <c r="M30" s="480" t="s">
        <v>381</v>
      </c>
      <c r="N30" s="466"/>
      <c r="O30" s="925"/>
      <c r="P30" s="475">
        <f>$C30</f>
        <v>50</v>
      </c>
      <c r="Q30" s="481">
        <v>50</v>
      </c>
      <c r="R30" s="519">
        <v>-26</v>
      </c>
      <c r="S30" s="483">
        <f>IF(MIN(U30,T30)*(1-(2.5+7)/(87.5-2))&gt;$AA$29,$AA$29,MIN(U30,T30)*(1-(2.5+7)/(87.5-2)))</f>
        <v>2.5274555377777776</v>
      </c>
      <c r="T30" s="551">
        <v>2.8433874800000001</v>
      </c>
      <c r="U30" s="485">
        <v>3.4594725300000002</v>
      </c>
      <c r="V30" s="532">
        <f t="shared" ref="V30:V42" si="40">(G30-5)/S30</f>
        <v>14.908887823282805</v>
      </c>
      <c r="W30" s="486">
        <f t="shared" ref="W30:W42" si="41">(G30-5)/MIN(U30,T30)</f>
        <v>13.252344731806936</v>
      </c>
      <c r="X30" s="487">
        <v>0.99682051980070496</v>
      </c>
      <c r="Y30" s="488">
        <v>3.0227685873921435</v>
      </c>
      <c r="Z30" s="466"/>
      <c r="AA30" s="930"/>
      <c r="AB30" s="932"/>
      <c r="AC30" s="466"/>
      <c r="AD30" s="925"/>
      <c r="AE30" s="475">
        <f>$C30</f>
        <v>50</v>
      </c>
      <c r="AF30" s="489">
        <v>25</v>
      </c>
      <c r="AG30" s="519">
        <f>MIN(-33,AE30)</f>
        <v>-33</v>
      </c>
      <c r="AH30" s="490">
        <f>S30</f>
        <v>2.5274555377777776</v>
      </c>
      <c r="AJ30" s="925"/>
      <c r="AK30" s="475">
        <v>50</v>
      </c>
      <c r="AL30" s="483">
        <f t="shared" ref="AL30:AL42" si="42">S30</f>
        <v>2.5274555377777776</v>
      </c>
      <c r="AM30" s="477">
        <v>49.597191701804945</v>
      </c>
      <c r="AN30" s="479">
        <v>49.43035381982375</v>
      </c>
      <c r="AO30" s="479">
        <v>49.143258320015754</v>
      </c>
      <c r="AP30" s="479">
        <v>48.828495325510261</v>
      </c>
      <c r="AQ30" s="479">
        <v>48.565467966951722</v>
      </c>
      <c r="AR30" s="479">
        <v>48.367377963719967</v>
      </c>
      <c r="AS30" s="479">
        <v>48.113790316391203</v>
      </c>
      <c r="AT30" s="479">
        <v>48.003574532335001</v>
      </c>
      <c r="AU30" s="480" t="s">
        <v>381</v>
      </c>
      <c r="AV30" s="466"/>
      <c r="AW30" s="925"/>
      <c r="AX30" s="475">
        <v>50</v>
      </c>
      <c r="AY30" s="483">
        <f t="shared" ref="AY30:AY42" si="43">IF(MIN(T30:U30)&gt;$AB$7,$AB$7,MIN(T30:U30))</f>
        <v>2.8433874800000001</v>
      </c>
      <c r="AZ30" s="477">
        <v>43.22695693702083</v>
      </c>
      <c r="BA30" s="478">
        <v>43.199985759889067</v>
      </c>
      <c r="BB30" s="478">
        <v>43.130267913660767</v>
      </c>
      <c r="BC30" s="478">
        <v>42.973668336773613</v>
      </c>
      <c r="BD30" s="478">
        <v>42.760088974755185</v>
      </c>
      <c r="BE30" s="478">
        <v>42.471608445452894</v>
      </c>
      <c r="BF30" s="478">
        <v>41.514307467100771</v>
      </c>
      <c r="BG30" s="478">
        <v>40.673605797955005</v>
      </c>
      <c r="BH30" s="480" t="s">
        <v>381</v>
      </c>
      <c r="BI30" s="533"/>
      <c r="BJ30" s="925"/>
      <c r="BK30" s="475">
        <v>50</v>
      </c>
      <c r="BL30" s="483">
        <f t="shared" ref="BL30:BL42" si="44">IF(MIN(T30:U30)&gt;$AB$7,$AB$7,MIN(T30:U30))</f>
        <v>2.8433874800000001</v>
      </c>
      <c r="BM30" s="477">
        <v>42.803246684078673</v>
      </c>
      <c r="BN30" s="478">
        <v>42.768046114048616</v>
      </c>
      <c r="BO30" s="478">
        <v>42.681551091063803</v>
      </c>
      <c r="BP30" s="478">
        <v>42.500126265807047</v>
      </c>
      <c r="BQ30" s="478">
        <v>42.272437662147517</v>
      </c>
      <c r="BR30" s="478">
        <v>41.992531270651611</v>
      </c>
      <c r="BS30" s="478">
        <v>41.191399141317248</v>
      </c>
      <c r="BT30" s="478">
        <v>40.526882188443849</v>
      </c>
      <c r="BU30" s="480" t="s">
        <v>381</v>
      </c>
      <c r="BV30" s="466"/>
      <c r="BW30" s="925"/>
      <c r="BX30" s="475">
        <f>$C30</f>
        <v>50</v>
      </c>
      <c r="BY30" s="520">
        <v>1.2</v>
      </c>
      <c r="BZ30" s="521">
        <v>1.2</v>
      </c>
      <c r="CA30" s="521">
        <v>1.2000000000000133</v>
      </c>
      <c r="CB30" s="521">
        <v>1.2</v>
      </c>
      <c r="CC30" s="521">
        <v>1.2</v>
      </c>
      <c r="CD30" s="521">
        <v>1.2</v>
      </c>
      <c r="CE30" s="521">
        <v>1.2</v>
      </c>
      <c r="CF30" s="521">
        <v>1.2000000000000004</v>
      </c>
      <c r="CG30" s="494" t="s">
        <v>381</v>
      </c>
      <c r="CH30" s="466"/>
      <c r="CI30" s="925"/>
      <c r="CJ30" s="475">
        <f>$C30</f>
        <v>50</v>
      </c>
      <c r="CK30" s="520">
        <v>1.0000000000000075</v>
      </c>
      <c r="CL30" s="521">
        <v>1.0000000000000071</v>
      </c>
      <c r="CM30" s="521">
        <v>1</v>
      </c>
      <c r="CN30" s="521">
        <v>1</v>
      </c>
      <c r="CO30" s="521">
        <v>1.0000000000000075</v>
      </c>
      <c r="CP30" s="521">
        <v>1.0000000000000038</v>
      </c>
      <c r="CQ30" s="521">
        <v>1.0000000000000016</v>
      </c>
      <c r="CR30" s="521">
        <v>1</v>
      </c>
      <c r="CS30" s="494" t="s">
        <v>381</v>
      </c>
      <c r="CT30" s="474"/>
      <c r="CU30" s="925"/>
      <c r="CV30" s="475">
        <f>$C30</f>
        <v>50</v>
      </c>
      <c r="CW30" s="520">
        <v>1</v>
      </c>
      <c r="CX30" s="521">
        <v>1</v>
      </c>
      <c r="CY30" s="521">
        <v>1.0000000000000073</v>
      </c>
      <c r="CZ30" s="521">
        <v>1.0000000000000082</v>
      </c>
      <c r="DA30" s="521">
        <v>1.0000000000000078</v>
      </c>
      <c r="DB30" s="521">
        <v>1.0000000000000004</v>
      </c>
      <c r="DC30" s="521">
        <v>1.0000000000000022</v>
      </c>
      <c r="DD30" s="521">
        <v>1.0000000000000002</v>
      </c>
      <c r="DE30" s="494" t="s">
        <v>381</v>
      </c>
      <c r="DF30" s="466"/>
      <c r="DG30" s="925"/>
      <c r="DH30" s="475">
        <f>$C30</f>
        <v>50</v>
      </c>
      <c r="DI30" s="495">
        <v>49.435614968629352</v>
      </c>
      <c r="DJ30" s="496">
        <v>48.383954915738343</v>
      </c>
      <c r="DK30" s="496">
        <v>46.574808270096241</v>
      </c>
      <c r="DL30" s="496">
        <v>44.592124264249264</v>
      </c>
      <c r="DM30" s="496">
        <v>42.935976929287506</v>
      </c>
      <c r="DN30" s="497">
        <v>41.689102594547251</v>
      </c>
      <c r="DO30" s="497">
        <v>40.09339783877715</v>
      </c>
      <c r="DP30" s="497">
        <v>39.400038720032853</v>
      </c>
      <c r="DQ30" s="494" t="s">
        <v>381</v>
      </c>
      <c r="DR30" s="466"/>
      <c r="DS30" s="925"/>
      <c r="DT30" s="475">
        <f>$C30</f>
        <v>50</v>
      </c>
      <c r="DU30" s="495">
        <v>80.366344137229646</v>
      </c>
      <c r="DV30" s="496">
        <v>80.150794363782097</v>
      </c>
      <c r="DW30" s="496">
        <v>79.593655559670367</v>
      </c>
      <c r="DX30" s="496">
        <v>78.342401467230445</v>
      </c>
      <c r="DY30" s="496">
        <v>76.636289088592719</v>
      </c>
      <c r="DZ30" s="497">
        <v>74.332622299891909</v>
      </c>
      <c r="EA30" s="497">
        <v>66.694504265746502</v>
      </c>
      <c r="EB30" s="497">
        <v>59.995008974692666</v>
      </c>
      <c r="EC30" s="494" t="s">
        <v>381</v>
      </c>
      <c r="EE30" s="925"/>
      <c r="EF30" s="475">
        <f>$C30</f>
        <v>50</v>
      </c>
      <c r="EG30" s="495">
        <v>76.981002134854009</v>
      </c>
      <c r="EH30" s="496">
        <v>76.699843595752213</v>
      </c>
      <c r="EI30" s="496">
        <v>76.009035262151713</v>
      </c>
      <c r="EJ30" s="496">
        <v>74.56031224014589</v>
      </c>
      <c r="EK30" s="496">
        <v>72.742660067679992</v>
      </c>
      <c r="EL30" s="497">
        <v>70.508915478119718</v>
      </c>
      <c r="EM30" s="497">
        <v>64.120340937467461</v>
      </c>
      <c r="EN30" s="497">
        <v>58.826588119817643</v>
      </c>
      <c r="EO30" s="494" t="s">
        <v>381</v>
      </c>
      <c r="EP30" s="474"/>
      <c r="EQ30" s="925"/>
      <c r="ER30" s="475">
        <f>$C30</f>
        <v>50</v>
      </c>
      <c r="ES30" s="491">
        <f t="shared" ref="ES30:ES42" si="45">MIN(BY30,CK30,CW30)</f>
        <v>1</v>
      </c>
      <c r="ET30" s="492">
        <f t="shared" ref="ET30:ET42" si="46">MIN(BZ30,CL30,CX30)</f>
        <v>1</v>
      </c>
      <c r="EU30" s="492">
        <f t="shared" ref="EU30:EU42" si="47">MIN(CA30,CM30,CY30)</f>
        <v>1</v>
      </c>
      <c r="EV30" s="492">
        <f t="shared" ref="EV30:EV42" si="48">MIN(CB30,CN30,CZ30)</f>
        <v>1</v>
      </c>
      <c r="EW30" s="492">
        <f t="shared" ref="EW30:EW42" si="49">MIN(CC30,CO30,DA30)</f>
        <v>1.0000000000000075</v>
      </c>
      <c r="EX30" s="493">
        <f t="shared" ref="EX30:EX42" si="50">MIN(CD30,CP30,DB30)</f>
        <v>1.0000000000000004</v>
      </c>
      <c r="EY30" s="493">
        <f t="shared" ref="EY30:EY39" si="51">MIN(CE30,CQ30,DC30)</f>
        <v>1.0000000000000016</v>
      </c>
      <c r="EZ30" s="493">
        <f>MIN(CF30,CR30,DD30)</f>
        <v>1</v>
      </c>
      <c r="FA30" s="494" t="s">
        <v>381</v>
      </c>
      <c r="FC30" s="925"/>
      <c r="FD30" s="475">
        <f>$C30</f>
        <v>50</v>
      </c>
      <c r="FE30" s="495">
        <f t="shared" ref="FE30:FE42" si="52">MAX(DI30,DU30,EG30)</f>
        <v>80.366344137229646</v>
      </c>
      <c r="FF30" s="496">
        <f t="shared" ref="FF30:FF42" si="53">MAX(DJ30,DV30,EH30)</f>
        <v>80.150794363782097</v>
      </c>
      <c r="FG30" s="496">
        <f t="shared" ref="FG30:FG42" si="54">MAX(DK30,DW30,EI30)</f>
        <v>79.593655559670367</v>
      </c>
      <c r="FH30" s="496">
        <f t="shared" ref="FH30:FH42" si="55">MAX(DL30,DX30,EJ30)</f>
        <v>78.342401467230445</v>
      </c>
      <c r="FI30" s="496">
        <f t="shared" ref="FI30:FI42" si="56">MAX(DM30,DY30,EK30)</f>
        <v>76.636289088592719</v>
      </c>
      <c r="FJ30" s="497">
        <f t="shared" ref="FJ30:FJ42" si="57">MAX(DN30,DZ30,EL30)</f>
        <v>74.332622299891909</v>
      </c>
      <c r="FK30" s="497">
        <f t="shared" ref="FK30:FK39" si="58">MAX(DO30,EA30,EM30)</f>
        <v>66.694504265746502</v>
      </c>
      <c r="FL30" s="497">
        <f>MAX(DP30,EB30,EN30)</f>
        <v>59.995008974692666</v>
      </c>
      <c r="FM30" s="494" t="s">
        <v>381</v>
      </c>
    </row>
    <row r="31" spans="2:169" ht="15" customHeight="1">
      <c r="B31" s="925"/>
      <c r="C31" s="475">
        <v>45</v>
      </c>
      <c r="D31" s="476">
        <f t="shared" ref="D31:D42" si="59">S31</f>
        <v>4.3619940711111109</v>
      </c>
      <c r="E31" s="477">
        <f t="shared" ref="E31:E42" si="60">MIN(AM31,AZ31,BM31)</f>
        <v>42.866109644191312</v>
      </c>
      <c r="F31" s="478">
        <f t="shared" si="34"/>
        <v>42.812925918613374</v>
      </c>
      <c r="G31" s="479">
        <f t="shared" si="35"/>
        <v>42.682193291529266</v>
      </c>
      <c r="H31" s="479">
        <f t="shared" si="36"/>
        <v>42.418021867031406</v>
      </c>
      <c r="I31" s="479">
        <f t="shared" si="37"/>
        <v>42.094144703309873</v>
      </c>
      <c r="J31" s="479">
        <f t="shared" si="38"/>
        <v>41.704772410911481</v>
      </c>
      <c r="K31" s="479">
        <f t="shared" si="39"/>
        <v>40.645970455428404</v>
      </c>
      <c r="L31" s="479">
        <f>MIN(AT31,BG31,BT31)</f>
        <v>39.849031803699653</v>
      </c>
      <c r="M31" s="480" t="s">
        <v>381</v>
      </c>
      <c r="N31" s="466"/>
      <c r="O31" s="925"/>
      <c r="P31" s="475">
        <f t="shared" ref="P31:P43" si="61">$C31</f>
        <v>45</v>
      </c>
      <c r="Q31" s="481">
        <v>45</v>
      </c>
      <c r="R31" s="519">
        <v>-26</v>
      </c>
      <c r="S31" s="483">
        <f t="shared" ref="S31:S42" si="62">IF(MIN(U31,T31)*(1-(2.5+7)/(87.5-2))&gt;$AA$29,$AA$29,MIN(U31,T31)*(1-(2.5+7)/(87.5-2)))</f>
        <v>4.3619940711111109</v>
      </c>
      <c r="T31" s="551">
        <v>4.90724333</v>
      </c>
      <c r="U31" s="485">
        <v>5.5301073799999996</v>
      </c>
      <c r="V31" s="532">
        <f t="shared" si="40"/>
        <v>8.638753899528032</v>
      </c>
      <c r="W31" s="486">
        <f t="shared" si="41"/>
        <v>7.6788923551360284</v>
      </c>
      <c r="X31" s="487">
        <v>2.3377453499783281</v>
      </c>
      <c r="Y31" s="488">
        <v>5.2324583449015529</v>
      </c>
      <c r="Z31" s="466"/>
      <c r="AA31" s="930"/>
      <c r="AB31" s="932"/>
      <c r="AC31" s="466"/>
      <c r="AD31" s="925"/>
      <c r="AE31" s="475">
        <f t="shared" ref="AE31:AE43" si="63">$C31</f>
        <v>45</v>
      </c>
      <c r="AF31" s="489">
        <v>25</v>
      </c>
      <c r="AG31" s="519">
        <f t="shared" ref="AG31:AG42" si="64">MIN(-33,AE31)</f>
        <v>-33</v>
      </c>
      <c r="AH31" s="490">
        <f t="shared" ref="AH31:AH42" si="65">S31</f>
        <v>4.3619940711111109</v>
      </c>
      <c r="AJ31" s="925"/>
      <c r="AK31" s="475">
        <v>45</v>
      </c>
      <c r="AL31" s="483">
        <f t="shared" si="42"/>
        <v>4.3619940711111109</v>
      </c>
      <c r="AM31" s="477">
        <v>49.153441033010765</v>
      </c>
      <c r="AN31" s="479">
        <v>49.009085768647445</v>
      </c>
      <c r="AO31" s="479">
        <v>48.765473168438334</v>
      </c>
      <c r="AP31" s="479">
        <v>48.608828206724496</v>
      </c>
      <c r="AQ31" s="479">
        <v>48.44389835028116</v>
      </c>
      <c r="AR31" s="479">
        <v>48.331269918589769</v>
      </c>
      <c r="AS31" s="479">
        <v>48.202840939308629</v>
      </c>
      <c r="AT31" s="479">
        <v>48.120782248414294</v>
      </c>
      <c r="AU31" s="480" t="s">
        <v>381</v>
      </c>
      <c r="AV31" s="466"/>
      <c r="AW31" s="925"/>
      <c r="AX31" s="475">
        <v>45</v>
      </c>
      <c r="AY31" s="483">
        <f t="shared" si="43"/>
        <v>4.90724333</v>
      </c>
      <c r="AZ31" s="477">
        <v>43.313227241116188</v>
      </c>
      <c r="BA31" s="478">
        <v>43.273243790158759</v>
      </c>
      <c r="BB31" s="478">
        <v>43.169254618600256</v>
      </c>
      <c r="BC31" s="478">
        <v>42.935498134236909</v>
      </c>
      <c r="BD31" s="478">
        <v>42.625408153298594</v>
      </c>
      <c r="BE31" s="478">
        <v>42.219321051549194</v>
      </c>
      <c r="BF31" s="478">
        <v>40.978199683422091</v>
      </c>
      <c r="BG31" s="478">
        <v>39.975146000249737</v>
      </c>
      <c r="BH31" s="480" t="s">
        <v>381</v>
      </c>
      <c r="BI31" s="533"/>
      <c r="BJ31" s="925"/>
      <c r="BK31" s="475">
        <v>45</v>
      </c>
      <c r="BL31" s="483">
        <f t="shared" si="44"/>
        <v>4.90724333</v>
      </c>
      <c r="BM31" s="477">
        <v>42.866109644191312</v>
      </c>
      <c r="BN31" s="478">
        <v>42.812925918613374</v>
      </c>
      <c r="BO31" s="478">
        <v>42.682193291529266</v>
      </c>
      <c r="BP31" s="478">
        <v>42.418021867031406</v>
      </c>
      <c r="BQ31" s="478">
        <v>42.094144703309873</v>
      </c>
      <c r="BR31" s="478">
        <v>41.704772410911481</v>
      </c>
      <c r="BS31" s="478">
        <v>40.645970455428404</v>
      </c>
      <c r="BT31" s="478">
        <v>39.849031803699653</v>
      </c>
      <c r="BU31" s="480" t="s">
        <v>381</v>
      </c>
      <c r="BV31" s="466"/>
      <c r="BW31" s="925"/>
      <c r="BX31" s="475">
        <f t="shared" ref="BX31:BX43" si="66">$C31</f>
        <v>45</v>
      </c>
      <c r="BY31" s="520">
        <v>1.2</v>
      </c>
      <c r="BZ31" s="521">
        <v>1.2000000000000122</v>
      </c>
      <c r="CA31" s="521">
        <v>1.2</v>
      </c>
      <c r="CB31" s="521">
        <v>1.2</v>
      </c>
      <c r="CC31" s="521">
        <v>1.2</v>
      </c>
      <c r="CD31" s="521">
        <v>1.2000000000000062</v>
      </c>
      <c r="CE31" s="521">
        <v>1.2000000000000004</v>
      </c>
      <c r="CF31" s="521">
        <v>1.2000000000000002</v>
      </c>
      <c r="CG31" s="494" t="s">
        <v>381</v>
      </c>
      <c r="CH31" s="466"/>
      <c r="CI31" s="925"/>
      <c r="CJ31" s="475">
        <f t="shared" ref="CJ31:CJ43" si="67">$C31</f>
        <v>45</v>
      </c>
      <c r="CK31" s="520">
        <v>1.0000000000000138</v>
      </c>
      <c r="CL31" s="521">
        <v>1</v>
      </c>
      <c r="CM31" s="521">
        <v>1.0000000000000002</v>
      </c>
      <c r="CN31" s="521">
        <v>1.0000000000000002</v>
      </c>
      <c r="CO31" s="521">
        <v>1.000000000000006</v>
      </c>
      <c r="CP31" s="521">
        <v>1.0000000000000069</v>
      </c>
      <c r="CQ31" s="521">
        <v>1</v>
      </c>
      <c r="CR31" s="521">
        <v>1.0000000000000002</v>
      </c>
      <c r="CS31" s="494" t="s">
        <v>381</v>
      </c>
      <c r="CT31" s="474"/>
      <c r="CU31" s="925"/>
      <c r="CV31" s="475">
        <f t="shared" ref="CV31:CV43" si="68">$C31</f>
        <v>45</v>
      </c>
      <c r="CW31" s="520">
        <v>1</v>
      </c>
      <c r="CX31" s="521">
        <v>1.0000000000000069</v>
      </c>
      <c r="CY31" s="521">
        <v>1.0000000000000064</v>
      </c>
      <c r="CZ31" s="521">
        <v>1</v>
      </c>
      <c r="DA31" s="521">
        <v>1.0000000000000002</v>
      </c>
      <c r="DB31" s="521">
        <v>1</v>
      </c>
      <c r="DC31" s="521">
        <v>1.0000000000000002</v>
      </c>
      <c r="DD31" s="521">
        <v>1</v>
      </c>
      <c r="DE31" s="494" t="s">
        <v>381</v>
      </c>
      <c r="DF31" s="466"/>
      <c r="DG31" s="925"/>
      <c r="DH31" s="475">
        <f t="shared" ref="DH31:DH43" si="69">$C31</f>
        <v>45</v>
      </c>
      <c r="DI31" s="495">
        <v>46.638962919116921</v>
      </c>
      <c r="DJ31" s="496">
        <v>45.729554608064007</v>
      </c>
      <c r="DK31" s="496">
        <v>44.195251971697587</v>
      </c>
      <c r="DL31" s="496">
        <v>43.208952782173355</v>
      </c>
      <c r="DM31" s="496">
        <v>42.170718495682934</v>
      </c>
      <c r="DN31" s="497">
        <v>41.46185765648255</v>
      </c>
      <c r="DO31" s="497">
        <v>40.65368658139829</v>
      </c>
      <c r="DP31" s="497">
        <v>40.137387068123871</v>
      </c>
      <c r="DQ31" s="494" t="s">
        <v>381</v>
      </c>
      <c r="DR31" s="466"/>
      <c r="DS31" s="925"/>
      <c r="DT31" s="475">
        <f t="shared" ref="DT31:DT43" si="70">$C31</f>
        <v>45</v>
      </c>
      <c r="DU31" s="495">
        <v>81.055854478075958</v>
      </c>
      <c r="DV31" s="496">
        <v>80.73627914344172</v>
      </c>
      <c r="DW31" s="496">
        <v>79.905205348010099</v>
      </c>
      <c r="DX31" s="496">
        <v>78.03745525473829</v>
      </c>
      <c r="DY31" s="496">
        <v>75.560682270576876</v>
      </c>
      <c r="DZ31" s="497">
        <v>72.318706996888807</v>
      </c>
      <c r="EA31" s="497">
        <v>62.421388422078394</v>
      </c>
      <c r="EB31" s="497">
        <v>54.435067320618884</v>
      </c>
      <c r="EC31" s="494" t="s">
        <v>381</v>
      </c>
      <c r="EE31" s="925"/>
      <c r="EF31" s="475">
        <f t="shared" ref="EF31:EF43" si="71">$C31</f>
        <v>45</v>
      </c>
      <c r="EG31" s="495">
        <v>77.483141991643095</v>
      </c>
      <c r="EH31" s="496">
        <v>77.058315467731234</v>
      </c>
      <c r="EI31" s="496">
        <v>76.014164044863207</v>
      </c>
      <c r="EJ31" s="496">
        <v>73.904803689954974</v>
      </c>
      <c r="EK31" s="496">
        <v>71.319726247985386</v>
      </c>
      <c r="EL31" s="497">
        <v>68.213392428357736</v>
      </c>
      <c r="EM31" s="497">
        <v>59.774918933237814</v>
      </c>
      <c r="EN31" s="497">
        <v>53.431754937925405</v>
      </c>
      <c r="EO31" s="494" t="s">
        <v>381</v>
      </c>
      <c r="EP31" s="474"/>
      <c r="EQ31" s="925"/>
      <c r="ER31" s="475">
        <f t="shared" ref="ER31:ER43" si="72">$C31</f>
        <v>45</v>
      </c>
      <c r="ES31" s="491">
        <f t="shared" si="45"/>
        <v>1</v>
      </c>
      <c r="ET31" s="492">
        <f t="shared" si="46"/>
        <v>1</v>
      </c>
      <c r="EU31" s="492">
        <f t="shared" si="47"/>
        <v>1.0000000000000002</v>
      </c>
      <c r="EV31" s="492">
        <f t="shared" si="48"/>
        <v>1</v>
      </c>
      <c r="EW31" s="492">
        <f t="shared" si="49"/>
        <v>1.0000000000000002</v>
      </c>
      <c r="EX31" s="493">
        <f t="shared" si="50"/>
        <v>1</v>
      </c>
      <c r="EY31" s="493">
        <f t="shared" si="51"/>
        <v>1</v>
      </c>
      <c r="EZ31" s="493">
        <f>MIN(CF31,CR31,DD31)</f>
        <v>1</v>
      </c>
      <c r="FA31" s="494" t="s">
        <v>381</v>
      </c>
      <c r="FC31" s="925"/>
      <c r="FD31" s="475">
        <f t="shared" ref="FD31:FD43" si="73">$C31</f>
        <v>45</v>
      </c>
      <c r="FE31" s="495">
        <f t="shared" si="52"/>
        <v>81.055854478075958</v>
      </c>
      <c r="FF31" s="496">
        <f t="shared" si="53"/>
        <v>80.73627914344172</v>
      </c>
      <c r="FG31" s="496">
        <f t="shared" si="54"/>
        <v>79.905205348010099</v>
      </c>
      <c r="FH31" s="496">
        <f t="shared" si="55"/>
        <v>78.03745525473829</v>
      </c>
      <c r="FI31" s="496">
        <f t="shared" si="56"/>
        <v>75.560682270576876</v>
      </c>
      <c r="FJ31" s="497">
        <f t="shared" si="57"/>
        <v>72.318706996888807</v>
      </c>
      <c r="FK31" s="497">
        <f t="shared" si="58"/>
        <v>62.421388422078394</v>
      </c>
      <c r="FL31" s="497">
        <f>MAX(DP31,EB31,EN31)</f>
        <v>54.435067320618884</v>
      </c>
      <c r="FM31" s="494" t="s">
        <v>381</v>
      </c>
    </row>
    <row r="32" spans="2:169" ht="15" customHeight="1">
      <c r="B32" s="925"/>
      <c r="C32" s="475">
        <v>40</v>
      </c>
      <c r="D32" s="476">
        <f t="shared" si="59"/>
        <v>6.4272583377777774</v>
      </c>
      <c r="E32" s="477">
        <f t="shared" si="60"/>
        <v>42.901725094445418</v>
      </c>
      <c r="F32" s="478">
        <f t="shared" si="34"/>
        <v>42.820850368717942</v>
      </c>
      <c r="G32" s="479">
        <f t="shared" si="35"/>
        <v>42.633505022980302</v>
      </c>
      <c r="H32" s="479">
        <f t="shared" si="36"/>
        <v>42.266200550767749</v>
      </c>
      <c r="I32" s="479">
        <f t="shared" si="37"/>
        <v>41.832786800947943</v>
      </c>
      <c r="J32" s="479">
        <f t="shared" si="38"/>
        <v>41.329333564420466</v>
      </c>
      <c r="K32" s="479">
        <f t="shared" si="39"/>
        <v>40.045592859583536</v>
      </c>
      <c r="L32" s="479">
        <f>MIN(AT32,BG32,BT32)</f>
        <v>39.137943572222994</v>
      </c>
      <c r="M32" s="480" t="s">
        <v>381</v>
      </c>
      <c r="N32" s="466"/>
      <c r="O32" s="925"/>
      <c r="P32" s="475">
        <f t="shared" si="61"/>
        <v>40</v>
      </c>
      <c r="Q32" s="481">
        <v>40</v>
      </c>
      <c r="R32" s="519">
        <v>-26</v>
      </c>
      <c r="S32" s="483">
        <f t="shared" si="62"/>
        <v>6.4272583377777774</v>
      </c>
      <c r="T32" s="551">
        <v>7.2306656299999998</v>
      </c>
      <c r="U32" s="485">
        <v>7.9312377999999999</v>
      </c>
      <c r="V32" s="532">
        <f t="shared" si="40"/>
        <v>5.855296775886571</v>
      </c>
      <c r="W32" s="486">
        <f t="shared" si="41"/>
        <v>5.2047082452325073</v>
      </c>
      <c r="X32" s="487">
        <v>3.5607556081987868</v>
      </c>
      <c r="Y32" s="488">
        <v>7.6319917741127146</v>
      </c>
      <c r="Z32" s="466"/>
      <c r="AA32" s="930"/>
      <c r="AB32" s="932"/>
      <c r="AC32" s="466"/>
      <c r="AD32" s="925"/>
      <c r="AE32" s="475">
        <f t="shared" si="63"/>
        <v>40</v>
      </c>
      <c r="AF32" s="489">
        <v>25</v>
      </c>
      <c r="AG32" s="519">
        <f t="shared" si="64"/>
        <v>-33</v>
      </c>
      <c r="AH32" s="490">
        <f t="shared" si="65"/>
        <v>6.4272583377777774</v>
      </c>
      <c r="AJ32" s="925"/>
      <c r="AK32" s="475">
        <v>40</v>
      </c>
      <c r="AL32" s="483">
        <f t="shared" si="42"/>
        <v>6.4272583377777774</v>
      </c>
      <c r="AM32" s="477">
        <v>48.959311195758531</v>
      </c>
      <c r="AN32" s="479">
        <v>48.825640950870593</v>
      </c>
      <c r="AO32" s="479">
        <v>48.603294062273285</v>
      </c>
      <c r="AP32" s="479">
        <v>48.555297861202881</v>
      </c>
      <c r="AQ32" s="479">
        <v>48.429069026771586</v>
      </c>
      <c r="AR32" s="479">
        <v>48.341685268268378</v>
      </c>
      <c r="AS32" s="479">
        <v>48.245749043816318</v>
      </c>
      <c r="AT32" s="479">
        <v>48.175307496702416</v>
      </c>
      <c r="AU32" s="480" t="s">
        <v>381</v>
      </c>
      <c r="AV32" s="466"/>
      <c r="AW32" s="925"/>
      <c r="AX32" s="475">
        <v>40</v>
      </c>
      <c r="AY32" s="483">
        <f t="shared" si="43"/>
        <v>7.2306656299999998</v>
      </c>
      <c r="AZ32" s="477">
        <v>43.33950854020329</v>
      </c>
      <c r="BA32" s="478">
        <v>43.276941610760602</v>
      </c>
      <c r="BB32" s="478">
        <v>43.120195844815115</v>
      </c>
      <c r="BC32" s="478">
        <v>42.787255053155761</v>
      </c>
      <c r="BD32" s="478">
        <v>42.365045321553119</v>
      </c>
      <c r="BE32" s="478">
        <v>41.841499317716092</v>
      </c>
      <c r="BF32" s="478">
        <v>40.358891504875231</v>
      </c>
      <c r="BG32" s="478">
        <v>39.225900211548563</v>
      </c>
      <c r="BH32" s="480" t="s">
        <v>381</v>
      </c>
      <c r="BI32" s="533"/>
      <c r="BJ32" s="925"/>
      <c r="BK32" s="475">
        <v>40</v>
      </c>
      <c r="BL32" s="483">
        <f t="shared" si="44"/>
        <v>7.2306656299999998</v>
      </c>
      <c r="BM32" s="477">
        <v>42.901725094445418</v>
      </c>
      <c r="BN32" s="478">
        <v>42.820850368717942</v>
      </c>
      <c r="BO32" s="478">
        <v>42.633505022980302</v>
      </c>
      <c r="BP32" s="478">
        <v>42.266200550767749</v>
      </c>
      <c r="BQ32" s="478">
        <v>41.832786800947943</v>
      </c>
      <c r="BR32" s="478">
        <v>41.329333564420466</v>
      </c>
      <c r="BS32" s="478">
        <v>40.045592859583536</v>
      </c>
      <c r="BT32" s="478">
        <v>39.137943572222994</v>
      </c>
      <c r="BU32" s="480" t="s">
        <v>381</v>
      </c>
      <c r="BV32" s="466"/>
      <c r="BW32" s="925"/>
      <c r="BX32" s="475">
        <f t="shared" si="66"/>
        <v>40</v>
      </c>
      <c r="BY32" s="520">
        <v>1.2000000000000086</v>
      </c>
      <c r="BZ32" s="521">
        <v>1.2000000000000088</v>
      </c>
      <c r="CA32" s="521">
        <v>1.2000000000000091</v>
      </c>
      <c r="CB32" s="521">
        <v>1.2</v>
      </c>
      <c r="CC32" s="521">
        <v>1.2000000000000093</v>
      </c>
      <c r="CD32" s="521">
        <v>1.2000000000000088</v>
      </c>
      <c r="CE32" s="521">
        <v>1.2000000000000046</v>
      </c>
      <c r="CF32" s="521">
        <v>1.2</v>
      </c>
      <c r="CG32" s="494" t="s">
        <v>381</v>
      </c>
      <c r="CH32" s="466"/>
      <c r="CI32" s="925"/>
      <c r="CJ32" s="475">
        <f t="shared" si="67"/>
        <v>40</v>
      </c>
      <c r="CK32" s="520">
        <v>1</v>
      </c>
      <c r="CL32" s="521">
        <v>1</v>
      </c>
      <c r="CM32" s="521">
        <v>1.0000000000000102</v>
      </c>
      <c r="CN32" s="521">
        <v>1.0000000000000102</v>
      </c>
      <c r="CO32" s="521">
        <v>1.0000000000000002</v>
      </c>
      <c r="CP32" s="521">
        <v>1</v>
      </c>
      <c r="CQ32" s="521">
        <v>1.0000000000000024</v>
      </c>
      <c r="CR32" s="521">
        <v>1.0000000000000007</v>
      </c>
      <c r="CS32" s="494" t="s">
        <v>381</v>
      </c>
      <c r="CT32" s="474"/>
      <c r="CU32" s="925"/>
      <c r="CV32" s="475">
        <f t="shared" si="68"/>
        <v>40</v>
      </c>
      <c r="CW32" s="520">
        <v>1.0000000000000102</v>
      </c>
      <c r="CX32" s="521">
        <v>1.00000000000001</v>
      </c>
      <c r="CY32" s="521">
        <v>1.0000000000000102</v>
      </c>
      <c r="CZ32" s="521">
        <v>1.00000000000001</v>
      </c>
      <c r="DA32" s="521">
        <v>1.0000000000000053</v>
      </c>
      <c r="DB32" s="521">
        <v>1.0000000000000047</v>
      </c>
      <c r="DC32" s="521">
        <v>1</v>
      </c>
      <c r="DD32" s="521">
        <v>1</v>
      </c>
      <c r="DE32" s="494" t="s">
        <v>381</v>
      </c>
      <c r="DF32" s="466"/>
      <c r="DG32" s="925"/>
      <c r="DH32" s="475">
        <f t="shared" si="69"/>
        <v>40</v>
      </c>
      <c r="DI32" s="495">
        <v>45.416026672351677</v>
      </c>
      <c r="DJ32" s="496">
        <v>44.574148528530202</v>
      </c>
      <c r="DK32" s="496">
        <v>43.17411156979847</v>
      </c>
      <c r="DL32" s="496">
        <v>42.87195329172107</v>
      </c>
      <c r="DM32" s="496">
        <v>42.077379360864484</v>
      </c>
      <c r="DN32" s="497">
        <v>41.527405399424936</v>
      </c>
      <c r="DO32" s="497">
        <v>40.923680366199051</v>
      </c>
      <c r="DP32" s="497">
        <v>40.480444182173187</v>
      </c>
      <c r="DQ32" s="494" t="s">
        <v>381</v>
      </c>
      <c r="DR32" s="466"/>
      <c r="DS32" s="925"/>
      <c r="DT32" s="475">
        <f t="shared" si="70"/>
        <v>40</v>
      </c>
      <c r="DU32" s="495">
        <v>81.265921743633157</v>
      </c>
      <c r="DV32" s="496">
        <v>80.765834257968606</v>
      </c>
      <c r="DW32" s="496">
        <v>79.513170152349232</v>
      </c>
      <c r="DX32" s="496">
        <v>76.853270082034896</v>
      </c>
      <c r="DY32" s="496">
        <v>73.48188548514031</v>
      </c>
      <c r="DZ32" s="497">
        <v>69.30398394204957</v>
      </c>
      <c r="EA32" s="497">
        <v>57.489107098588704</v>
      </c>
      <c r="EB32" s="497">
        <v>48.477074914786556</v>
      </c>
      <c r="EC32" s="494" t="s">
        <v>381</v>
      </c>
      <c r="EE32" s="925"/>
      <c r="EF32" s="475">
        <f t="shared" si="71"/>
        <v>40</v>
      </c>
      <c r="EG32" s="495">
        <v>77.767651323841164</v>
      </c>
      <c r="EH32" s="496">
        <v>77.121613277905567</v>
      </c>
      <c r="EI32" s="496">
        <v>75.625341102799553</v>
      </c>
      <c r="EJ32" s="496">
        <v>72.69287663927247</v>
      </c>
      <c r="EK32" s="496">
        <v>69.234483164649362</v>
      </c>
      <c r="EL32" s="497">
        <v>65.219786869662698</v>
      </c>
      <c r="EM32" s="497">
        <v>54.995592955779671</v>
      </c>
      <c r="EN32" s="497">
        <v>47.778073278590853</v>
      </c>
      <c r="EO32" s="494" t="s">
        <v>381</v>
      </c>
      <c r="EP32" s="474"/>
      <c r="EQ32" s="925"/>
      <c r="ER32" s="475">
        <f t="shared" si="72"/>
        <v>40</v>
      </c>
      <c r="ES32" s="491">
        <f t="shared" si="45"/>
        <v>1</v>
      </c>
      <c r="ET32" s="492">
        <f t="shared" si="46"/>
        <v>1</v>
      </c>
      <c r="EU32" s="492">
        <f t="shared" si="47"/>
        <v>1.0000000000000102</v>
      </c>
      <c r="EV32" s="492">
        <f t="shared" si="48"/>
        <v>1.00000000000001</v>
      </c>
      <c r="EW32" s="492">
        <f t="shared" si="49"/>
        <v>1.0000000000000002</v>
      </c>
      <c r="EX32" s="493">
        <f t="shared" si="50"/>
        <v>1</v>
      </c>
      <c r="EY32" s="493">
        <f t="shared" si="51"/>
        <v>1</v>
      </c>
      <c r="EZ32" s="493">
        <f>MIN(CF32,CR32,DD32)</f>
        <v>1</v>
      </c>
      <c r="FA32" s="494" t="s">
        <v>381</v>
      </c>
      <c r="FC32" s="925"/>
      <c r="FD32" s="475">
        <f t="shared" si="73"/>
        <v>40</v>
      </c>
      <c r="FE32" s="495">
        <f t="shared" si="52"/>
        <v>81.265921743633157</v>
      </c>
      <c r="FF32" s="496">
        <f t="shared" si="53"/>
        <v>80.765834257968606</v>
      </c>
      <c r="FG32" s="496">
        <f t="shared" si="54"/>
        <v>79.513170152349232</v>
      </c>
      <c r="FH32" s="496">
        <f t="shared" si="55"/>
        <v>76.853270082034896</v>
      </c>
      <c r="FI32" s="496">
        <f t="shared" si="56"/>
        <v>73.48188548514031</v>
      </c>
      <c r="FJ32" s="497">
        <f t="shared" si="57"/>
        <v>69.30398394204957</v>
      </c>
      <c r="FK32" s="497">
        <f t="shared" si="58"/>
        <v>57.489107098588704</v>
      </c>
      <c r="FL32" s="497">
        <f>MAX(DP32,EB32,EN32)</f>
        <v>48.477074914786556</v>
      </c>
      <c r="FM32" s="494" t="s">
        <v>381</v>
      </c>
    </row>
    <row r="33" spans="2:169" ht="15" customHeight="1">
      <c r="B33" s="925"/>
      <c r="C33" s="475">
        <v>35</v>
      </c>
      <c r="D33" s="476">
        <f t="shared" si="59"/>
        <v>6.9608224088888884</v>
      </c>
      <c r="E33" s="477">
        <f t="shared" si="60"/>
        <v>42.926553433573744</v>
      </c>
      <c r="F33" s="478">
        <f t="shared" si="34"/>
        <v>42.841135210982756</v>
      </c>
      <c r="G33" s="479">
        <f t="shared" si="35"/>
        <v>42.643565196562328</v>
      </c>
      <c r="H33" s="479">
        <f t="shared" si="36"/>
        <v>42.260440320209213</v>
      </c>
      <c r="I33" s="479">
        <f t="shared" si="37"/>
        <v>41.812944840784944</v>
      </c>
      <c r="J33" s="479">
        <f t="shared" si="38"/>
        <v>41.297392830568967</v>
      </c>
      <c r="K33" s="479">
        <f t="shared" si="39"/>
        <v>40.004671000500224</v>
      </c>
      <c r="L33" s="479">
        <f>MIN(AT33,BG33,BT33)</f>
        <v>39.108896991912907</v>
      </c>
      <c r="M33" s="480" t="s">
        <v>381</v>
      </c>
      <c r="N33" s="466"/>
      <c r="O33" s="925"/>
      <c r="P33" s="475">
        <f t="shared" si="61"/>
        <v>35</v>
      </c>
      <c r="Q33" s="481">
        <v>40</v>
      </c>
      <c r="R33" s="519">
        <v>-26</v>
      </c>
      <c r="S33" s="483">
        <f t="shared" si="62"/>
        <v>6.9608224088888884</v>
      </c>
      <c r="T33" s="551">
        <v>7.8309252100000002</v>
      </c>
      <c r="U33" s="485">
        <v>8.4008848599999997</v>
      </c>
      <c r="V33" s="532">
        <f t="shared" si="40"/>
        <v>5.4079192062840074</v>
      </c>
      <c r="W33" s="486">
        <f t="shared" si="41"/>
        <v>4.8070392944746727</v>
      </c>
      <c r="X33" s="487">
        <v>3.9416311264346771</v>
      </c>
      <c r="Y33" s="488">
        <v>8.2389590924840785</v>
      </c>
      <c r="Z33" s="466"/>
      <c r="AA33" s="930"/>
      <c r="AB33" s="932"/>
      <c r="AC33" s="466"/>
      <c r="AD33" s="925"/>
      <c r="AE33" s="475">
        <f t="shared" si="63"/>
        <v>35</v>
      </c>
      <c r="AF33" s="489">
        <f t="shared" ref="AF33:AF41" si="74">AE33-10</f>
        <v>25</v>
      </c>
      <c r="AG33" s="519">
        <f t="shared" si="64"/>
        <v>-33</v>
      </c>
      <c r="AH33" s="490">
        <f t="shared" si="65"/>
        <v>6.9608224088888884</v>
      </c>
      <c r="AJ33" s="925"/>
      <c r="AK33" s="475">
        <v>35</v>
      </c>
      <c r="AL33" s="483">
        <f t="shared" si="42"/>
        <v>6.9608224088888884</v>
      </c>
      <c r="AM33" s="477">
        <v>48.696351752008887</v>
      </c>
      <c r="AN33" s="479">
        <v>48.569517821700892</v>
      </c>
      <c r="AO33" s="479">
        <v>48.358505996734074</v>
      </c>
      <c r="AP33" s="479">
        <v>48.361647882587519</v>
      </c>
      <c r="AQ33" s="479">
        <v>48.264301295302417</v>
      </c>
      <c r="AR33" s="479">
        <v>48.203036423377561</v>
      </c>
      <c r="AS33" s="479">
        <v>48.16409840155341</v>
      </c>
      <c r="AT33" s="479">
        <v>48.122608821714955</v>
      </c>
      <c r="AU33" s="480" t="s">
        <v>381</v>
      </c>
      <c r="AV33" s="466"/>
      <c r="AW33" s="925"/>
      <c r="AX33" s="475">
        <v>35</v>
      </c>
      <c r="AY33" s="483">
        <f t="shared" si="43"/>
        <v>7.8309252100000002</v>
      </c>
      <c r="AZ33" s="477">
        <v>43.324761244760786</v>
      </c>
      <c r="BA33" s="478">
        <v>43.257312434474912</v>
      </c>
      <c r="BB33" s="478">
        <v>43.091286929124898</v>
      </c>
      <c r="BC33" s="478">
        <v>42.742706026273865</v>
      </c>
      <c r="BD33" s="478">
        <v>42.307626994753747</v>
      </c>
      <c r="BE33" s="478">
        <v>41.774412674305857</v>
      </c>
      <c r="BF33" s="478">
        <v>40.296345841853132</v>
      </c>
      <c r="BG33" s="478">
        <v>39.188722980826064</v>
      </c>
      <c r="BH33" s="480" t="s">
        <v>381</v>
      </c>
      <c r="BI33" s="533"/>
      <c r="BJ33" s="925"/>
      <c r="BK33" s="475">
        <v>35</v>
      </c>
      <c r="BL33" s="483">
        <f t="shared" si="44"/>
        <v>7.8309252100000002</v>
      </c>
      <c r="BM33" s="477">
        <v>42.926553433573744</v>
      </c>
      <c r="BN33" s="478">
        <v>42.841135210982756</v>
      </c>
      <c r="BO33" s="478">
        <v>42.643565196562328</v>
      </c>
      <c r="BP33" s="478">
        <v>42.260440320209213</v>
      </c>
      <c r="BQ33" s="478">
        <v>41.812944840784944</v>
      </c>
      <c r="BR33" s="478">
        <v>41.297392830568967</v>
      </c>
      <c r="BS33" s="478">
        <v>40.004671000500224</v>
      </c>
      <c r="BT33" s="478">
        <v>39.108896991912907</v>
      </c>
      <c r="BU33" s="480" t="s">
        <v>381</v>
      </c>
      <c r="BV33" s="466"/>
      <c r="BW33" s="925"/>
      <c r="BX33" s="475">
        <f t="shared" si="66"/>
        <v>35</v>
      </c>
      <c r="BY33" s="520">
        <v>1.2000000000000102</v>
      </c>
      <c r="BZ33" s="521">
        <v>1.2000000000000097</v>
      </c>
      <c r="CA33" s="521">
        <v>1.2</v>
      </c>
      <c r="CB33" s="521">
        <v>1.2</v>
      </c>
      <c r="CC33" s="521">
        <v>1.2</v>
      </c>
      <c r="CD33" s="521">
        <v>1.2000000000000095</v>
      </c>
      <c r="CE33" s="521">
        <v>1.2</v>
      </c>
      <c r="CF33" s="521">
        <v>1.2000000000000002</v>
      </c>
      <c r="CG33" s="494" t="s">
        <v>381</v>
      </c>
      <c r="CH33" s="466"/>
      <c r="CI33" s="925"/>
      <c r="CJ33" s="475">
        <f t="shared" si="67"/>
        <v>35</v>
      </c>
      <c r="CK33" s="520">
        <v>1</v>
      </c>
      <c r="CL33" s="521">
        <v>1.0000000000000113</v>
      </c>
      <c r="CM33" s="521">
        <v>1</v>
      </c>
      <c r="CN33" s="521">
        <v>1.0000000000000004</v>
      </c>
      <c r="CO33" s="521">
        <v>1.0000000000000002</v>
      </c>
      <c r="CP33" s="521">
        <v>1</v>
      </c>
      <c r="CQ33" s="521">
        <v>1</v>
      </c>
      <c r="CR33" s="521">
        <v>1.0000000000000002</v>
      </c>
      <c r="CS33" s="494" t="s">
        <v>381</v>
      </c>
      <c r="CT33" s="474"/>
      <c r="CU33" s="925"/>
      <c r="CV33" s="475">
        <f t="shared" si="68"/>
        <v>35</v>
      </c>
      <c r="CW33" s="520">
        <v>1.0000000000000109</v>
      </c>
      <c r="CX33" s="521">
        <v>1.0000000000000002</v>
      </c>
      <c r="CY33" s="521">
        <v>1.0000000000000002</v>
      </c>
      <c r="CZ33" s="521">
        <v>1</v>
      </c>
      <c r="DA33" s="521">
        <v>1.0000000000000007</v>
      </c>
      <c r="DB33" s="521">
        <v>1.000000000000006</v>
      </c>
      <c r="DC33" s="521">
        <v>1.0000000000000024</v>
      </c>
      <c r="DD33" s="521">
        <v>1</v>
      </c>
      <c r="DE33" s="494" t="s">
        <v>381</v>
      </c>
      <c r="DF33" s="466"/>
      <c r="DG33" s="925"/>
      <c r="DH33" s="475">
        <f t="shared" si="69"/>
        <v>35</v>
      </c>
      <c r="DI33" s="495">
        <v>43.760010000516331</v>
      </c>
      <c r="DJ33" s="496">
        <v>42.961472323104317</v>
      </c>
      <c r="DK33" s="496">
        <v>41.633265800020467</v>
      </c>
      <c r="DL33" s="496">
        <v>41.653039754630015</v>
      </c>
      <c r="DM33" s="496">
        <v>41.040422920586195</v>
      </c>
      <c r="DN33" s="497">
        <v>40.654916527809121</v>
      </c>
      <c r="DO33" s="497">
        <v>40.409917535717057</v>
      </c>
      <c r="DP33" s="497">
        <v>40.148878905065772</v>
      </c>
      <c r="DQ33" s="494" t="s">
        <v>381</v>
      </c>
      <c r="DR33" s="466"/>
      <c r="DS33" s="925"/>
      <c r="DT33" s="475">
        <f t="shared" si="70"/>
        <v>35</v>
      </c>
      <c r="DU33" s="495">
        <v>81.148045406171889</v>
      </c>
      <c r="DV33" s="496">
        <v>80.608949491701651</v>
      </c>
      <c r="DW33" s="496">
        <v>79.282167310729335</v>
      </c>
      <c r="DX33" s="496">
        <v>76.497452310806523</v>
      </c>
      <c r="DY33" s="496">
        <v>73.023542403527131</v>
      </c>
      <c r="DZ33" s="497">
        <v>68.768847134472423</v>
      </c>
      <c r="EA33" s="497">
        <v>56.99122274363117</v>
      </c>
      <c r="EB33" s="497">
        <v>48.181612275467614</v>
      </c>
      <c r="EC33" s="494" t="s">
        <v>381</v>
      </c>
      <c r="EE33" s="925"/>
      <c r="EF33" s="475">
        <f t="shared" si="71"/>
        <v>35</v>
      </c>
      <c r="EG33" s="495">
        <v>77.965997223301088</v>
      </c>
      <c r="EH33" s="496">
        <v>77.283644892052052</v>
      </c>
      <c r="EI33" s="496">
        <v>75.705679411284109</v>
      </c>
      <c r="EJ33" s="496">
        <v>72.6468999869291</v>
      </c>
      <c r="EK33" s="496">
        <v>69.076204598191566</v>
      </c>
      <c r="EL33" s="497">
        <v>64.965175071599617</v>
      </c>
      <c r="EM33" s="497">
        <v>54.669982467801674</v>
      </c>
      <c r="EN33" s="497">
        <v>47.547256744969047</v>
      </c>
      <c r="EO33" s="494" t="s">
        <v>381</v>
      </c>
      <c r="EP33" s="474"/>
      <c r="EQ33" s="925"/>
      <c r="ER33" s="475">
        <f t="shared" si="72"/>
        <v>35</v>
      </c>
      <c r="ES33" s="491">
        <f t="shared" si="45"/>
        <v>1</v>
      </c>
      <c r="ET33" s="492">
        <f t="shared" si="46"/>
        <v>1.0000000000000002</v>
      </c>
      <c r="EU33" s="492">
        <f t="shared" si="47"/>
        <v>1</v>
      </c>
      <c r="EV33" s="492">
        <f t="shared" si="48"/>
        <v>1</v>
      </c>
      <c r="EW33" s="492">
        <f t="shared" si="49"/>
        <v>1.0000000000000002</v>
      </c>
      <c r="EX33" s="493">
        <f t="shared" si="50"/>
        <v>1</v>
      </c>
      <c r="EY33" s="493">
        <f t="shared" si="51"/>
        <v>1</v>
      </c>
      <c r="EZ33" s="493">
        <f>MIN(CF33,CR33,DD33)</f>
        <v>1</v>
      </c>
      <c r="FA33" s="494" t="s">
        <v>381</v>
      </c>
      <c r="FC33" s="925"/>
      <c r="FD33" s="475">
        <f t="shared" si="73"/>
        <v>35</v>
      </c>
      <c r="FE33" s="495">
        <f t="shared" si="52"/>
        <v>81.148045406171889</v>
      </c>
      <c r="FF33" s="496">
        <f t="shared" si="53"/>
        <v>80.608949491701651</v>
      </c>
      <c r="FG33" s="496">
        <f t="shared" si="54"/>
        <v>79.282167310729335</v>
      </c>
      <c r="FH33" s="496">
        <f t="shared" si="55"/>
        <v>76.497452310806523</v>
      </c>
      <c r="FI33" s="496">
        <f t="shared" si="56"/>
        <v>73.023542403527131</v>
      </c>
      <c r="FJ33" s="497">
        <f t="shared" si="57"/>
        <v>68.768847134472423</v>
      </c>
      <c r="FK33" s="497">
        <f t="shared" si="58"/>
        <v>56.99122274363117</v>
      </c>
      <c r="FL33" s="497">
        <f>MAX(DP33,EB33,EN33)</f>
        <v>48.181612275467614</v>
      </c>
      <c r="FM33" s="494" t="s">
        <v>381</v>
      </c>
    </row>
    <row r="34" spans="2:169" ht="15" customHeight="1">
      <c r="B34" s="925"/>
      <c r="C34" s="475">
        <v>30</v>
      </c>
      <c r="D34" s="476">
        <f t="shared" si="59"/>
        <v>8.8211909422222217</v>
      </c>
      <c r="E34" s="477">
        <f t="shared" si="60"/>
        <v>42.967405861942865</v>
      </c>
      <c r="F34" s="478">
        <f t="shared" si="34"/>
        <v>42.857031319842207</v>
      </c>
      <c r="G34" s="479">
        <f t="shared" si="35"/>
        <v>42.610460071782363</v>
      </c>
      <c r="H34" s="479">
        <f t="shared" si="36"/>
        <v>42.141555317245775</v>
      </c>
      <c r="I34" s="479">
        <f t="shared" si="37"/>
        <v>41.609412440647894</v>
      </c>
      <c r="J34" s="479">
        <f t="shared" si="38"/>
        <v>41.01257928431481</v>
      </c>
      <c r="K34" s="479">
        <f t="shared" si="39"/>
        <v>39.577634105793045</v>
      </c>
      <c r="L34" s="479">
        <f>MIN(AT34,BG34,BT34)</f>
        <v>38.607450061944384</v>
      </c>
      <c r="M34" s="480" t="s">
        <v>381</v>
      </c>
      <c r="N34" s="466"/>
      <c r="O34" s="925"/>
      <c r="P34" s="475">
        <f t="shared" si="61"/>
        <v>30</v>
      </c>
      <c r="Q34" s="498">
        <v>36.700000000000003</v>
      </c>
      <c r="R34" s="519">
        <v>-26</v>
      </c>
      <c r="S34" s="483">
        <f t="shared" si="62"/>
        <v>8.8211909422222217</v>
      </c>
      <c r="T34" s="551">
        <v>9.9238398100000005</v>
      </c>
      <c r="U34" s="485">
        <v>10.433033999999999</v>
      </c>
      <c r="V34" s="532">
        <f t="shared" si="40"/>
        <v>4.2636487882562024</v>
      </c>
      <c r="W34" s="486">
        <f t="shared" si="41"/>
        <v>3.789910034005513</v>
      </c>
      <c r="X34" s="487">
        <v>5.0193379599784604</v>
      </c>
      <c r="Y34" s="488">
        <v>10.271466322036591</v>
      </c>
      <c r="Z34" s="466"/>
      <c r="AA34" s="930"/>
      <c r="AB34" s="932"/>
      <c r="AC34" s="466"/>
      <c r="AD34" s="925"/>
      <c r="AE34" s="475">
        <f t="shared" si="63"/>
        <v>30</v>
      </c>
      <c r="AF34" s="489">
        <f t="shared" si="74"/>
        <v>20</v>
      </c>
      <c r="AG34" s="519">
        <f t="shared" si="64"/>
        <v>-33</v>
      </c>
      <c r="AH34" s="490">
        <f t="shared" si="65"/>
        <v>8.8211909422222217</v>
      </c>
      <c r="AJ34" s="925"/>
      <c r="AK34" s="475">
        <v>30</v>
      </c>
      <c r="AL34" s="483">
        <f t="shared" si="42"/>
        <v>8.8211909422222217</v>
      </c>
      <c r="AM34" s="477">
        <v>48.345377729467899</v>
      </c>
      <c r="AN34" s="479">
        <v>48.199353562532167</v>
      </c>
      <c r="AO34" s="479">
        <v>47.942947964128393</v>
      </c>
      <c r="AP34" s="479">
        <v>47.953643661657246</v>
      </c>
      <c r="AQ34" s="479">
        <v>47.792246009074297</v>
      </c>
      <c r="AR34" s="479">
        <v>47.661329196526744</v>
      </c>
      <c r="AS34" s="479">
        <v>47.501160599324038</v>
      </c>
      <c r="AT34" s="479">
        <v>47.434350353693937</v>
      </c>
      <c r="AU34" s="480" t="s">
        <v>381</v>
      </c>
      <c r="AV34" s="466"/>
      <c r="AW34" s="925"/>
      <c r="AX34" s="475">
        <v>30</v>
      </c>
      <c r="AY34" s="483">
        <f t="shared" si="43"/>
        <v>9.9238398100000005</v>
      </c>
      <c r="AZ34" s="477">
        <v>43.321559012756993</v>
      </c>
      <c r="BA34" s="478">
        <v>43.233825648241528</v>
      </c>
      <c r="BB34" s="478">
        <v>43.020582816381378</v>
      </c>
      <c r="BC34" s="478">
        <v>42.589884216144142</v>
      </c>
      <c r="BD34" s="478">
        <v>42.071364089098623</v>
      </c>
      <c r="BE34" s="478">
        <v>41.45742378534483</v>
      </c>
      <c r="BF34" s="478">
        <v>39.837319555084953</v>
      </c>
      <c r="BG34" s="478">
        <v>38.659931447878868</v>
      </c>
      <c r="BH34" s="480" t="s">
        <v>381</v>
      </c>
      <c r="BI34" s="533"/>
      <c r="BJ34" s="925"/>
      <c r="BK34" s="475">
        <v>30</v>
      </c>
      <c r="BL34" s="483">
        <f t="shared" si="44"/>
        <v>9.9238398100000005</v>
      </c>
      <c r="BM34" s="477">
        <v>42.967405861942865</v>
      </c>
      <c r="BN34" s="478">
        <v>42.857031319842207</v>
      </c>
      <c r="BO34" s="478">
        <v>42.610460071782363</v>
      </c>
      <c r="BP34" s="478">
        <v>42.141555317245775</v>
      </c>
      <c r="BQ34" s="478">
        <v>41.609412440647894</v>
      </c>
      <c r="BR34" s="478">
        <v>41.01257928431481</v>
      </c>
      <c r="BS34" s="478">
        <v>39.577634105793045</v>
      </c>
      <c r="BT34" s="478">
        <v>38.607450061944384</v>
      </c>
      <c r="BU34" s="480" t="s">
        <v>381</v>
      </c>
      <c r="BV34" s="466"/>
      <c r="BW34" s="925"/>
      <c r="BX34" s="475">
        <f t="shared" si="66"/>
        <v>30</v>
      </c>
      <c r="BY34" s="520">
        <v>1.2</v>
      </c>
      <c r="BZ34" s="521">
        <v>1.2000000000000004</v>
      </c>
      <c r="CA34" s="521">
        <v>1.2000000000000126</v>
      </c>
      <c r="CB34" s="521">
        <v>1.2000000000000128</v>
      </c>
      <c r="CC34" s="521">
        <v>1.2000000000000057</v>
      </c>
      <c r="CD34" s="521">
        <v>1.2</v>
      </c>
      <c r="CE34" s="521">
        <v>1.2</v>
      </c>
      <c r="CF34" s="521">
        <v>1.2000000000000026</v>
      </c>
      <c r="CG34" s="494" t="s">
        <v>381</v>
      </c>
      <c r="CH34" s="466"/>
      <c r="CI34" s="925"/>
      <c r="CJ34" s="475">
        <f t="shared" si="67"/>
        <v>30</v>
      </c>
      <c r="CK34" s="520">
        <v>1.0000000000000144</v>
      </c>
      <c r="CL34" s="521">
        <v>1.0000000000000002</v>
      </c>
      <c r="CM34" s="521">
        <v>1.0000000000000002</v>
      </c>
      <c r="CN34" s="521">
        <v>1</v>
      </c>
      <c r="CO34" s="521">
        <v>1.0000000000000002</v>
      </c>
      <c r="CP34" s="521">
        <v>1</v>
      </c>
      <c r="CQ34" s="521">
        <v>1.0000000000000004</v>
      </c>
      <c r="CR34" s="521">
        <v>1.0000000000000007</v>
      </c>
      <c r="CS34" s="494" t="s">
        <v>381</v>
      </c>
      <c r="CT34" s="474"/>
      <c r="CU34" s="925"/>
      <c r="CV34" s="475">
        <f t="shared" si="68"/>
        <v>30</v>
      </c>
      <c r="CW34" s="520">
        <v>1.0000000000000151</v>
      </c>
      <c r="CX34" s="521">
        <v>1</v>
      </c>
      <c r="CY34" s="521">
        <v>1.0000000000000002</v>
      </c>
      <c r="CZ34" s="521">
        <v>1.0000000000000075</v>
      </c>
      <c r="DA34" s="521">
        <v>1</v>
      </c>
      <c r="DB34" s="521">
        <v>1</v>
      </c>
      <c r="DC34" s="521">
        <v>1</v>
      </c>
      <c r="DD34" s="521">
        <v>1</v>
      </c>
      <c r="DE34" s="494" t="s">
        <v>381</v>
      </c>
      <c r="DF34" s="466"/>
      <c r="DG34" s="925"/>
      <c r="DH34" s="475">
        <f t="shared" si="69"/>
        <v>30</v>
      </c>
      <c r="DI34" s="495">
        <v>41.550643327859973</v>
      </c>
      <c r="DJ34" s="496">
        <v>40.631743183365359</v>
      </c>
      <c r="DK34" s="496">
        <v>39.018686939990062</v>
      </c>
      <c r="DL34" s="496">
        <v>39.085962444297536</v>
      </c>
      <c r="DM34" s="496">
        <v>38.070885318359615</v>
      </c>
      <c r="DN34" s="497">
        <v>37.247680132812945</v>
      </c>
      <c r="DO34" s="497">
        <v>36.240745679955126</v>
      </c>
      <c r="DP34" s="497">
        <v>35.820796101643282</v>
      </c>
      <c r="DQ34" s="494" t="s">
        <v>381</v>
      </c>
      <c r="DR34" s="466"/>
      <c r="DS34" s="925"/>
      <c r="DT34" s="475">
        <f t="shared" si="70"/>
        <v>30</v>
      </c>
      <c r="DU34" s="495">
        <v>81.122449717529094</v>
      </c>
      <c r="DV34" s="496">
        <v>80.421238926142451</v>
      </c>
      <c r="DW34" s="496">
        <v>78.717228052253688</v>
      </c>
      <c r="DX34" s="496">
        <v>75.277008222043605</v>
      </c>
      <c r="DY34" s="496">
        <v>71.137941773206876</v>
      </c>
      <c r="DZ34" s="497">
        <v>66.240954857475572</v>
      </c>
      <c r="EA34" s="497">
        <v>53.338586516774001</v>
      </c>
      <c r="EB34" s="497">
        <v>43.980847972589686</v>
      </c>
      <c r="EC34" s="494" t="s">
        <v>381</v>
      </c>
      <c r="EE34" s="925"/>
      <c r="EF34" s="475">
        <f t="shared" si="71"/>
        <v>30</v>
      </c>
      <c r="EG34" s="495">
        <v>78.292368989734939</v>
      </c>
      <c r="EH34" s="496">
        <v>77.410622896369773</v>
      </c>
      <c r="EI34" s="496">
        <v>75.441313874799903</v>
      </c>
      <c r="EJ34" s="496">
        <v>71.69807078440067</v>
      </c>
      <c r="EK34" s="496">
        <v>67.452881850721269</v>
      </c>
      <c r="EL34" s="497">
        <v>62.695319758624919</v>
      </c>
      <c r="EM34" s="497">
        <v>51.273248094091514</v>
      </c>
      <c r="EN34" s="497">
        <v>43.564112063676646</v>
      </c>
      <c r="EO34" s="494" t="s">
        <v>381</v>
      </c>
      <c r="EP34" s="474"/>
      <c r="EQ34" s="925"/>
      <c r="ER34" s="475">
        <f t="shared" si="72"/>
        <v>30</v>
      </c>
      <c r="ES34" s="491">
        <f t="shared" si="45"/>
        <v>1.0000000000000144</v>
      </c>
      <c r="ET34" s="492">
        <f t="shared" si="46"/>
        <v>1</v>
      </c>
      <c r="EU34" s="492">
        <f t="shared" si="47"/>
        <v>1.0000000000000002</v>
      </c>
      <c r="EV34" s="492">
        <f t="shared" si="48"/>
        <v>1</v>
      </c>
      <c r="EW34" s="492">
        <f t="shared" si="49"/>
        <v>1</v>
      </c>
      <c r="EX34" s="493">
        <f t="shared" si="50"/>
        <v>1</v>
      </c>
      <c r="EY34" s="493">
        <f t="shared" si="51"/>
        <v>1</v>
      </c>
      <c r="EZ34" s="493">
        <f>MIN(CF34,CR34,DD34)</f>
        <v>1</v>
      </c>
      <c r="FA34" s="494" t="s">
        <v>381</v>
      </c>
      <c r="FC34" s="925"/>
      <c r="FD34" s="475">
        <f t="shared" si="73"/>
        <v>30</v>
      </c>
      <c r="FE34" s="495">
        <f t="shared" si="52"/>
        <v>81.122449717529094</v>
      </c>
      <c r="FF34" s="496">
        <f t="shared" si="53"/>
        <v>80.421238926142451</v>
      </c>
      <c r="FG34" s="496">
        <f t="shared" si="54"/>
        <v>78.717228052253688</v>
      </c>
      <c r="FH34" s="496">
        <f t="shared" si="55"/>
        <v>75.277008222043605</v>
      </c>
      <c r="FI34" s="496">
        <f t="shared" si="56"/>
        <v>71.137941773206876</v>
      </c>
      <c r="FJ34" s="497">
        <f t="shared" si="57"/>
        <v>66.240954857475572</v>
      </c>
      <c r="FK34" s="497">
        <f t="shared" si="58"/>
        <v>53.338586516774001</v>
      </c>
      <c r="FL34" s="497">
        <f>MAX(DP34,EB34,EN34)</f>
        <v>43.980847972589686</v>
      </c>
      <c r="FM34" s="494" t="s">
        <v>381</v>
      </c>
    </row>
    <row r="35" spans="2:169" ht="15" customHeight="1">
      <c r="B35" s="925"/>
      <c r="C35" s="475">
        <v>25</v>
      </c>
      <c r="D35" s="476">
        <f t="shared" si="59"/>
        <v>10.899334044444444</v>
      </c>
      <c r="E35" s="477">
        <f t="shared" si="60"/>
        <v>43.00736780775749</v>
      </c>
      <c r="F35" s="478">
        <f t="shared" si="34"/>
        <v>42.872767902706855</v>
      </c>
      <c r="G35" s="479">
        <f t="shared" si="35"/>
        <v>42.572635004393732</v>
      </c>
      <c r="H35" s="479">
        <f t="shared" si="36"/>
        <v>42.015051495613292</v>
      </c>
      <c r="I35" s="479">
        <f t="shared" si="37"/>
        <v>41.396358905230372</v>
      </c>
      <c r="J35" s="479">
        <f t="shared" si="38"/>
        <v>40.717326859190152</v>
      </c>
      <c r="K35" s="479">
        <f t="shared" si="39"/>
        <v>39.142207856925737</v>
      </c>
      <c r="L35" s="522" t="s">
        <v>381</v>
      </c>
      <c r="M35" s="480" t="s">
        <v>381</v>
      </c>
      <c r="N35" s="466"/>
      <c r="O35" s="925"/>
      <c r="P35" s="475">
        <f t="shared" si="61"/>
        <v>25</v>
      </c>
      <c r="Q35" s="498">
        <v>33.299999999999997</v>
      </c>
      <c r="R35" s="519">
        <v>-26</v>
      </c>
      <c r="S35" s="483">
        <f t="shared" si="62"/>
        <v>10.899334044444444</v>
      </c>
      <c r="T35" s="551">
        <v>12.2617508</v>
      </c>
      <c r="U35" s="485">
        <v>12.6268768</v>
      </c>
      <c r="V35" s="532">
        <f t="shared" si="40"/>
        <v>3.4472413499011045</v>
      </c>
      <c r="W35" s="486">
        <f t="shared" si="41"/>
        <v>3.0642145332454263</v>
      </c>
      <c r="X35" s="487">
        <v>6.2022280490629162</v>
      </c>
      <c r="Y35" s="488">
        <v>12.430138602212471</v>
      </c>
      <c r="Z35" s="466"/>
      <c r="AA35" s="930"/>
      <c r="AB35" s="932"/>
      <c r="AC35" s="466"/>
      <c r="AD35" s="925"/>
      <c r="AE35" s="475">
        <f t="shared" si="63"/>
        <v>25</v>
      </c>
      <c r="AF35" s="489">
        <f t="shared" si="74"/>
        <v>15</v>
      </c>
      <c r="AG35" s="519">
        <f t="shared" si="64"/>
        <v>-33</v>
      </c>
      <c r="AH35" s="490">
        <f t="shared" si="65"/>
        <v>10.899334044444444</v>
      </c>
      <c r="AJ35" s="925"/>
      <c r="AK35" s="475">
        <v>25</v>
      </c>
      <c r="AL35" s="483">
        <f t="shared" si="42"/>
        <v>10.899334044444444</v>
      </c>
      <c r="AM35" s="477">
        <v>48.056158281053527</v>
      </c>
      <c r="AN35" s="479">
        <v>47.883598625022294</v>
      </c>
      <c r="AO35" s="479">
        <v>47.567497480957549</v>
      </c>
      <c r="AP35" s="479">
        <v>47.575855110280777</v>
      </c>
      <c r="AQ35" s="479">
        <v>47.332300501191611</v>
      </c>
      <c r="AR35" s="479">
        <v>47.117011754033797</v>
      </c>
      <c r="AS35" s="479">
        <v>46.823992872825983</v>
      </c>
      <c r="AT35" s="499" t="s">
        <v>381</v>
      </c>
      <c r="AU35" s="480" t="s">
        <v>381</v>
      </c>
      <c r="AV35" s="466"/>
      <c r="AW35" s="925"/>
      <c r="AX35" s="475">
        <v>25</v>
      </c>
      <c r="AY35" s="483">
        <f t="shared" si="43"/>
        <v>12.2617508</v>
      </c>
      <c r="AZ35" s="477">
        <v>43.305420657008291</v>
      </c>
      <c r="BA35" s="478">
        <v>43.192732892517093</v>
      </c>
      <c r="BB35" s="478">
        <v>42.930366912203262</v>
      </c>
      <c r="BC35" s="478">
        <v>42.414235314925655</v>
      </c>
      <c r="BD35" s="478">
        <v>41.811747071369666</v>
      </c>
      <c r="BE35" s="478">
        <v>41.119298683174733</v>
      </c>
      <c r="BF35" s="478">
        <v>39.364733336085251</v>
      </c>
      <c r="BG35" s="522" t="s">
        <v>381</v>
      </c>
      <c r="BH35" s="480" t="s">
        <v>381</v>
      </c>
      <c r="BI35" s="533"/>
      <c r="BJ35" s="925"/>
      <c r="BK35" s="475">
        <v>25</v>
      </c>
      <c r="BL35" s="483">
        <f t="shared" si="44"/>
        <v>12.2617508</v>
      </c>
      <c r="BM35" s="477">
        <v>43.00736780775749</v>
      </c>
      <c r="BN35" s="478">
        <v>42.872767902706855</v>
      </c>
      <c r="BO35" s="478">
        <v>42.572635004393732</v>
      </c>
      <c r="BP35" s="478">
        <v>42.015051495613292</v>
      </c>
      <c r="BQ35" s="478">
        <v>41.396358905230372</v>
      </c>
      <c r="BR35" s="478">
        <v>40.717326859190152</v>
      </c>
      <c r="BS35" s="478">
        <v>39.142207856925737</v>
      </c>
      <c r="BT35" s="499" t="s">
        <v>381</v>
      </c>
      <c r="BU35" s="480" t="s">
        <v>381</v>
      </c>
      <c r="BV35" s="466"/>
      <c r="BW35" s="925"/>
      <c r="BX35" s="475">
        <f t="shared" si="66"/>
        <v>25</v>
      </c>
      <c r="BY35" s="520">
        <v>1.2000000000000004</v>
      </c>
      <c r="BZ35" s="521">
        <v>1.2</v>
      </c>
      <c r="CA35" s="521">
        <v>1.2</v>
      </c>
      <c r="CB35" s="521">
        <v>1.2000000000000004</v>
      </c>
      <c r="CC35" s="521">
        <v>1.2000000000000004</v>
      </c>
      <c r="CD35" s="521">
        <v>1.2</v>
      </c>
      <c r="CE35" s="521">
        <v>1.2</v>
      </c>
      <c r="CF35" s="501" t="s">
        <v>381</v>
      </c>
      <c r="CG35" s="502" t="s">
        <v>381</v>
      </c>
      <c r="CH35" s="466"/>
      <c r="CI35" s="925"/>
      <c r="CJ35" s="475">
        <f t="shared" si="67"/>
        <v>25</v>
      </c>
      <c r="CK35" s="520">
        <v>1.00000000000001</v>
      </c>
      <c r="CL35" s="521">
        <v>1.00000000000001</v>
      </c>
      <c r="CM35" s="521">
        <v>1.00000000000001</v>
      </c>
      <c r="CN35" s="521">
        <v>1</v>
      </c>
      <c r="CO35" s="521">
        <v>1.0000000000000004</v>
      </c>
      <c r="CP35" s="521">
        <v>1.0000000000000042</v>
      </c>
      <c r="CQ35" s="521">
        <v>1</v>
      </c>
      <c r="CR35" s="501" t="s">
        <v>381</v>
      </c>
      <c r="CS35" s="502" t="s">
        <v>381</v>
      </c>
      <c r="CT35" s="474"/>
      <c r="CU35" s="925"/>
      <c r="CV35" s="475">
        <f t="shared" si="68"/>
        <v>25</v>
      </c>
      <c r="CW35" s="520">
        <v>1</v>
      </c>
      <c r="CX35" s="521">
        <v>1</v>
      </c>
      <c r="CY35" s="521">
        <v>1.00000000000001</v>
      </c>
      <c r="CZ35" s="521">
        <v>1.00000000000001</v>
      </c>
      <c r="DA35" s="521">
        <v>1.0000000000000002</v>
      </c>
      <c r="DB35" s="521">
        <v>1.0000000000000038</v>
      </c>
      <c r="DC35" s="521">
        <v>1.0000000000000024</v>
      </c>
      <c r="DD35" s="501" t="s">
        <v>381</v>
      </c>
      <c r="DE35" s="502" t="s">
        <v>381</v>
      </c>
      <c r="DF35" s="466"/>
      <c r="DG35" s="925"/>
      <c r="DH35" s="475">
        <f t="shared" si="69"/>
        <v>25</v>
      </c>
      <c r="DI35" s="495">
        <v>39.730825942709828</v>
      </c>
      <c r="DJ35" s="496">
        <v>38.645400472013876</v>
      </c>
      <c r="DK35" s="496">
        <v>36.657759054793246</v>
      </c>
      <c r="DL35" s="496">
        <v>36.71030032017029</v>
      </c>
      <c r="DM35" s="496">
        <v>35.179417146538583</v>
      </c>
      <c r="DN35" s="497">
        <v>33.826641508313628</v>
      </c>
      <c r="DO35" s="497">
        <v>31.986113291146978</v>
      </c>
      <c r="DP35" s="501" t="s">
        <v>381</v>
      </c>
      <c r="DQ35" s="502" t="s">
        <v>381</v>
      </c>
      <c r="DR35" s="466"/>
      <c r="DS35" s="925"/>
      <c r="DT35" s="475">
        <f t="shared" si="70"/>
        <v>25</v>
      </c>
      <c r="DU35" s="495">
        <v>80.993457461732476</v>
      </c>
      <c r="DV35" s="496">
        <v>80.092831755557995</v>
      </c>
      <c r="DW35" s="496">
        <v>77.996462629536609</v>
      </c>
      <c r="DX35" s="496">
        <v>73.874574105211138</v>
      </c>
      <c r="DY35" s="496">
        <v>69.066650009571106</v>
      </c>
      <c r="DZ35" s="497">
        <v>63.545727332533204</v>
      </c>
      <c r="EA35" s="497">
        <v>49.580582403171434</v>
      </c>
      <c r="EB35" s="501" t="s">
        <v>381</v>
      </c>
      <c r="EC35" s="502" t="s">
        <v>381</v>
      </c>
      <c r="EE35" s="925"/>
      <c r="EF35" s="475">
        <f t="shared" si="71"/>
        <v>25</v>
      </c>
      <c r="EG35" s="495">
        <v>78.611643542868819</v>
      </c>
      <c r="EH35" s="496">
        <v>77.536329631393016</v>
      </c>
      <c r="EI35" s="496">
        <v>75.139270709360403</v>
      </c>
      <c r="EJ35" s="496">
        <v>70.688603012884471</v>
      </c>
      <c r="EK35" s="496">
        <v>65.754107446987064</v>
      </c>
      <c r="EL35" s="497">
        <v>60.343225038680089</v>
      </c>
      <c r="EM35" s="497">
        <v>47.811959814477234</v>
      </c>
      <c r="EN35" s="501" t="s">
        <v>381</v>
      </c>
      <c r="EO35" s="502" t="s">
        <v>381</v>
      </c>
      <c r="EP35" s="474"/>
      <c r="EQ35" s="925"/>
      <c r="ER35" s="475">
        <f t="shared" si="72"/>
        <v>25</v>
      </c>
      <c r="ES35" s="491">
        <f t="shared" si="45"/>
        <v>1</v>
      </c>
      <c r="ET35" s="492">
        <f t="shared" si="46"/>
        <v>1</v>
      </c>
      <c r="EU35" s="492">
        <f t="shared" si="47"/>
        <v>1.00000000000001</v>
      </c>
      <c r="EV35" s="492">
        <f t="shared" si="48"/>
        <v>1</v>
      </c>
      <c r="EW35" s="492">
        <f t="shared" si="49"/>
        <v>1.0000000000000002</v>
      </c>
      <c r="EX35" s="493">
        <f t="shared" si="50"/>
        <v>1.0000000000000038</v>
      </c>
      <c r="EY35" s="493">
        <f t="shared" si="51"/>
        <v>1</v>
      </c>
      <c r="EZ35" s="522" t="s">
        <v>381</v>
      </c>
      <c r="FA35" s="502" t="s">
        <v>381</v>
      </c>
      <c r="FC35" s="925"/>
      <c r="FD35" s="475">
        <f t="shared" si="73"/>
        <v>25</v>
      </c>
      <c r="FE35" s="495">
        <f t="shared" si="52"/>
        <v>80.993457461732476</v>
      </c>
      <c r="FF35" s="496">
        <f t="shared" si="53"/>
        <v>80.092831755557995</v>
      </c>
      <c r="FG35" s="496">
        <f t="shared" si="54"/>
        <v>77.996462629536609</v>
      </c>
      <c r="FH35" s="496">
        <f t="shared" si="55"/>
        <v>73.874574105211138</v>
      </c>
      <c r="FI35" s="496">
        <f t="shared" si="56"/>
        <v>69.066650009571106</v>
      </c>
      <c r="FJ35" s="497">
        <f t="shared" si="57"/>
        <v>63.545727332533204</v>
      </c>
      <c r="FK35" s="497">
        <f t="shared" si="58"/>
        <v>49.580582403171434</v>
      </c>
      <c r="FL35" s="522" t="s">
        <v>381</v>
      </c>
      <c r="FM35" s="502" t="s">
        <v>381</v>
      </c>
    </row>
    <row r="36" spans="2:169" ht="15" customHeight="1">
      <c r="B36" s="925"/>
      <c r="C36" s="503">
        <v>20</v>
      </c>
      <c r="D36" s="476">
        <f>S36</f>
        <v>13.181593599999999</v>
      </c>
      <c r="E36" s="477">
        <f t="shared" si="60"/>
        <v>43.033805490144651</v>
      </c>
      <c r="F36" s="478">
        <f t="shared" si="34"/>
        <v>42.873527453665723</v>
      </c>
      <c r="G36" s="479">
        <f t="shared" si="35"/>
        <v>42.519495583549002</v>
      </c>
      <c r="H36" s="479">
        <f t="shared" si="36"/>
        <v>41.872777084776274</v>
      </c>
      <c r="I36" s="479">
        <f t="shared" si="37"/>
        <v>41.166985476058407</v>
      </c>
      <c r="J36" s="479">
        <f t="shared" si="38"/>
        <v>40.408440234056329</v>
      </c>
      <c r="K36" s="479">
        <f t="shared" si="39"/>
        <v>38.69457921762109</v>
      </c>
      <c r="L36" s="522" t="s">
        <v>381</v>
      </c>
      <c r="M36" s="480" t="s">
        <v>381</v>
      </c>
      <c r="N36" s="466"/>
      <c r="O36" s="925"/>
      <c r="P36" s="503">
        <f t="shared" si="61"/>
        <v>20</v>
      </c>
      <c r="Q36" s="481">
        <v>30</v>
      </c>
      <c r="R36" s="519">
        <v>-26</v>
      </c>
      <c r="S36" s="483">
        <f t="shared" si="62"/>
        <v>13.181593599999999</v>
      </c>
      <c r="T36" s="551">
        <v>14.829292799999999</v>
      </c>
      <c r="U36" s="485">
        <v>14.9615537</v>
      </c>
      <c r="V36" s="532">
        <f t="shared" si="40"/>
        <v>2.8463550555487469</v>
      </c>
      <c r="W36" s="486">
        <f t="shared" si="41"/>
        <v>2.530093382709997</v>
      </c>
      <c r="X36" s="487">
        <v>7.480078588456573</v>
      </c>
      <c r="Y36" s="488">
        <v>14.685964168881021</v>
      </c>
      <c r="Z36" s="466"/>
      <c r="AA36" s="930"/>
      <c r="AB36" s="932"/>
      <c r="AC36" s="466"/>
      <c r="AD36" s="925"/>
      <c r="AE36" s="503">
        <f t="shared" si="63"/>
        <v>20</v>
      </c>
      <c r="AF36" s="489">
        <f t="shared" si="74"/>
        <v>10</v>
      </c>
      <c r="AG36" s="519">
        <f t="shared" si="64"/>
        <v>-33</v>
      </c>
      <c r="AH36" s="490">
        <f t="shared" si="65"/>
        <v>13.181593599999999</v>
      </c>
      <c r="AJ36" s="925"/>
      <c r="AK36" s="503">
        <v>20</v>
      </c>
      <c r="AL36" s="483">
        <f t="shared" si="42"/>
        <v>13.181593599999999</v>
      </c>
      <c r="AM36" s="477">
        <v>47.805434642872491</v>
      </c>
      <c r="AN36" s="479">
        <v>47.598616103418969</v>
      </c>
      <c r="AO36" s="479">
        <v>47.207471813678509</v>
      </c>
      <c r="AP36" s="479">
        <v>47.205803150301982</v>
      </c>
      <c r="AQ36" s="479">
        <v>46.868378096404633</v>
      </c>
      <c r="AR36" s="479">
        <v>46.56002724354159</v>
      </c>
      <c r="AS36" s="479">
        <v>46.127571541487541</v>
      </c>
      <c r="AT36" s="499" t="s">
        <v>381</v>
      </c>
      <c r="AU36" s="480" t="s">
        <v>381</v>
      </c>
      <c r="AV36" s="466"/>
      <c r="AW36" s="925"/>
      <c r="AX36" s="503">
        <v>20</v>
      </c>
      <c r="AY36" s="483">
        <f t="shared" si="43"/>
        <v>14.829292799999999</v>
      </c>
      <c r="AZ36" s="477">
        <v>43.259274133562705</v>
      </c>
      <c r="BA36" s="478">
        <v>43.121852461328601</v>
      </c>
      <c r="BB36" s="478">
        <v>42.80909988829697</v>
      </c>
      <c r="BC36" s="478">
        <v>42.209398769836305</v>
      </c>
      <c r="BD36" s="478">
        <v>41.526887724591205</v>
      </c>
      <c r="BE36" s="478">
        <v>40.760035182585263</v>
      </c>
      <c r="BF36" s="478">
        <v>38.878414861654441</v>
      </c>
      <c r="BG36" s="522" t="s">
        <v>381</v>
      </c>
      <c r="BH36" s="480" t="s">
        <v>381</v>
      </c>
      <c r="BI36" s="533"/>
      <c r="BJ36" s="925"/>
      <c r="BK36" s="503">
        <v>20</v>
      </c>
      <c r="BL36" s="483">
        <f t="shared" si="44"/>
        <v>14.829292799999999</v>
      </c>
      <c r="BM36" s="477">
        <v>43.033805490144651</v>
      </c>
      <c r="BN36" s="478">
        <v>42.873527453665723</v>
      </c>
      <c r="BO36" s="478">
        <v>42.519495583549002</v>
      </c>
      <c r="BP36" s="478">
        <v>41.872777084776274</v>
      </c>
      <c r="BQ36" s="478">
        <v>41.166985476058407</v>
      </c>
      <c r="BR36" s="478">
        <v>40.408440234056329</v>
      </c>
      <c r="BS36" s="478">
        <v>38.69457921762109</v>
      </c>
      <c r="BT36" s="499" t="s">
        <v>381</v>
      </c>
      <c r="BU36" s="480" t="s">
        <v>381</v>
      </c>
      <c r="BV36" s="466"/>
      <c r="BW36" s="925"/>
      <c r="BX36" s="503">
        <f t="shared" si="66"/>
        <v>20</v>
      </c>
      <c r="BY36" s="520">
        <v>1.2000000000000002</v>
      </c>
      <c r="BZ36" s="521">
        <v>1.2000000000000095</v>
      </c>
      <c r="CA36" s="521">
        <v>1.2000000000000002</v>
      </c>
      <c r="CB36" s="521">
        <v>1.2000000000000002</v>
      </c>
      <c r="CC36" s="521">
        <v>1.2000000000000095</v>
      </c>
      <c r="CD36" s="521">
        <v>1.2</v>
      </c>
      <c r="CE36" s="521">
        <v>1.2</v>
      </c>
      <c r="CF36" s="501" t="s">
        <v>381</v>
      </c>
      <c r="CG36" s="502" t="s">
        <v>381</v>
      </c>
      <c r="CH36" s="466"/>
      <c r="CI36" s="925"/>
      <c r="CJ36" s="503">
        <f t="shared" si="67"/>
        <v>20</v>
      </c>
      <c r="CK36" s="520">
        <v>1</v>
      </c>
      <c r="CL36" s="521">
        <v>1.0000000000000127</v>
      </c>
      <c r="CM36" s="521">
        <v>1.0000000000000002</v>
      </c>
      <c r="CN36" s="521">
        <v>1.0000000000000122</v>
      </c>
      <c r="CO36" s="521">
        <v>1.0000000000000007</v>
      </c>
      <c r="CP36" s="521">
        <v>1.0000000000000007</v>
      </c>
      <c r="CQ36" s="521">
        <v>1.000000000000002</v>
      </c>
      <c r="CR36" s="501" t="s">
        <v>381</v>
      </c>
      <c r="CS36" s="502" t="s">
        <v>381</v>
      </c>
      <c r="CT36" s="474"/>
      <c r="CU36" s="925"/>
      <c r="CV36" s="503">
        <f t="shared" si="68"/>
        <v>20</v>
      </c>
      <c r="CW36" s="520">
        <v>1</v>
      </c>
      <c r="CX36" s="521">
        <v>1.0000000000000127</v>
      </c>
      <c r="CY36" s="521">
        <v>1.0000000000000127</v>
      </c>
      <c r="CZ36" s="521">
        <v>1</v>
      </c>
      <c r="DA36" s="521">
        <v>1.0000000000000002</v>
      </c>
      <c r="DB36" s="521">
        <v>1.0000000000000004</v>
      </c>
      <c r="DC36" s="521">
        <v>1</v>
      </c>
      <c r="DD36" s="501" t="s">
        <v>381</v>
      </c>
      <c r="DE36" s="502" t="s">
        <v>381</v>
      </c>
      <c r="DF36" s="466"/>
      <c r="DG36" s="925"/>
      <c r="DH36" s="503">
        <f t="shared" si="69"/>
        <v>20</v>
      </c>
      <c r="DI36" s="495">
        <v>38.153823828961208</v>
      </c>
      <c r="DJ36" s="496">
        <v>36.853393668037938</v>
      </c>
      <c r="DK36" s="496">
        <v>34.395000595191334</v>
      </c>
      <c r="DL36" s="496">
        <v>34.384515716050998</v>
      </c>
      <c r="DM36" s="496">
        <v>32.264858869678619</v>
      </c>
      <c r="DN36" s="497">
        <v>30.328738854322125</v>
      </c>
      <c r="DO36" s="497">
        <v>27.614825055171025</v>
      </c>
      <c r="DP36" s="501" t="s">
        <v>381</v>
      </c>
      <c r="DQ36" s="502" t="s">
        <v>381</v>
      </c>
      <c r="DR36" s="466"/>
      <c r="DS36" s="925"/>
      <c r="DT36" s="503">
        <f t="shared" si="70"/>
        <v>20</v>
      </c>
      <c r="DU36" s="495">
        <v>80.624628355125992</v>
      </c>
      <c r="DV36" s="496">
        <v>79.526408068431465</v>
      </c>
      <c r="DW36" s="496">
        <v>77.027754667967145</v>
      </c>
      <c r="DX36" s="496">
        <v>72.239515502327151</v>
      </c>
      <c r="DY36" s="496">
        <v>66.794814871450455</v>
      </c>
      <c r="DZ36" s="497">
        <v>60.683395448942463</v>
      </c>
      <c r="EA36" s="497">
        <v>45.716098384881093</v>
      </c>
      <c r="EB36" s="501" t="s">
        <v>381</v>
      </c>
      <c r="EC36" s="502" t="s">
        <v>381</v>
      </c>
      <c r="EE36" s="925"/>
      <c r="EF36" s="503">
        <f t="shared" si="71"/>
        <v>20</v>
      </c>
      <c r="EG36" s="495">
        <v>78.82287573993267</v>
      </c>
      <c r="EH36" s="496">
        <v>77.542397042113009</v>
      </c>
      <c r="EI36" s="496">
        <v>74.714964490702982</v>
      </c>
      <c r="EJ36" s="496">
        <v>69.553497395280829</v>
      </c>
      <c r="EK36" s="496">
        <v>63.92576671833956</v>
      </c>
      <c r="EL36" s="497">
        <v>57.883562902752374</v>
      </c>
      <c r="EM36" s="497">
        <v>44.25599164120888</v>
      </c>
      <c r="EN36" s="501" t="s">
        <v>381</v>
      </c>
      <c r="EO36" s="502" t="s">
        <v>381</v>
      </c>
      <c r="EP36" s="474"/>
      <c r="EQ36" s="925"/>
      <c r="ER36" s="503">
        <f t="shared" si="72"/>
        <v>20</v>
      </c>
      <c r="ES36" s="491">
        <f t="shared" si="45"/>
        <v>1</v>
      </c>
      <c r="ET36" s="492">
        <f t="shared" si="46"/>
        <v>1.0000000000000127</v>
      </c>
      <c r="EU36" s="492">
        <f t="shared" si="47"/>
        <v>1.0000000000000002</v>
      </c>
      <c r="EV36" s="492">
        <f t="shared" si="48"/>
        <v>1</v>
      </c>
      <c r="EW36" s="492">
        <f t="shared" si="49"/>
        <v>1.0000000000000002</v>
      </c>
      <c r="EX36" s="493">
        <f t="shared" si="50"/>
        <v>1.0000000000000004</v>
      </c>
      <c r="EY36" s="493">
        <f t="shared" si="51"/>
        <v>1</v>
      </c>
      <c r="EZ36" s="522" t="s">
        <v>381</v>
      </c>
      <c r="FA36" s="502" t="s">
        <v>381</v>
      </c>
      <c r="FC36" s="925"/>
      <c r="FD36" s="503">
        <f t="shared" si="73"/>
        <v>20</v>
      </c>
      <c r="FE36" s="495">
        <f t="shared" si="52"/>
        <v>80.624628355125992</v>
      </c>
      <c r="FF36" s="496">
        <f t="shared" si="53"/>
        <v>79.526408068431465</v>
      </c>
      <c r="FG36" s="496">
        <f t="shared" si="54"/>
        <v>77.027754667967145</v>
      </c>
      <c r="FH36" s="496">
        <f t="shared" si="55"/>
        <v>72.239515502327151</v>
      </c>
      <c r="FI36" s="496">
        <f t="shared" si="56"/>
        <v>66.794814871450455</v>
      </c>
      <c r="FJ36" s="497">
        <f t="shared" si="57"/>
        <v>60.683395448942463</v>
      </c>
      <c r="FK36" s="497">
        <f t="shared" si="58"/>
        <v>45.716098384881093</v>
      </c>
      <c r="FL36" s="522" t="s">
        <v>381</v>
      </c>
      <c r="FM36" s="502" t="s">
        <v>381</v>
      </c>
    </row>
    <row r="37" spans="2:169" ht="15" customHeight="1">
      <c r="B37" s="925"/>
      <c r="C37" s="475">
        <v>10</v>
      </c>
      <c r="D37" s="476">
        <f t="shared" si="59"/>
        <v>16.945786399999999</v>
      </c>
      <c r="E37" s="477">
        <f t="shared" si="60"/>
        <v>43.055607855675525</v>
      </c>
      <c r="F37" s="478">
        <f t="shared" si="34"/>
        <v>42.852650073379195</v>
      </c>
      <c r="G37" s="479">
        <f t="shared" si="35"/>
        <v>42.410281346870875</v>
      </c>
      <c r="H37" s="479">
        <f t="shared" si="36"/>
        <v>41.619283221825135</v>
      </c>
      <c r="I37" s="479">
        <f t="shared" si="37"/>
        <v>40.780303324557288</v>
      </c>
      <c r="J37" s="479">
        <f t="shared" si="38"/>
        <v>39.897318827408277</v>
      </c>
      <c r="K37" s="479">
        <f t="shared" si="39"/>
        <v>37.971685670691244</v>
      </c>
      <c r="L37" s="522" t="s">
        <v>381</v>
      </c>
      <c r="M37" s="480" t="s">
        <v>381</v>
      </c>
      <c r="N37" s="466"/>
      <c r="O37" s="925"/>
      <c r="P37" s="475">
        <f t="shared" si="61"/>
        <v>10</v>
      </c>
      <c r="Q37" s="481">
        <f>P37+15</f>
        <v>25</v>
      </c>
      <c r="R37" s="519">
        <v>-26</v>
      </c>
      <c r="S37" s="483">
        <f t="shared" si="62"/>
        <v>16.945786399999999</v>
      </c>
      <c r="T37" s="551">
        <v>19.597090000000001</v>
      </c>
      <c r="U37" s="485">
        <v>19.0640097</v>
      </c>
      <c r="V37" s="532">
        <f t="shared" si="40"/>
        <v>2.2076450430692836</v>
      </c>
      <c r="W37" s="486">
        <f t="shared" si="41"/>
        <v>1.9623511493949184</v>
      </c>
      <c r="X37" s="487">
        <v>9.8660019726739918</v>
      </c>
      <c r="Y37" s="488">
        <v>18.632324268790708</v>
      </c>
      <c r="Z37" s="466"/>
      <c r="AA37" s="930"/>
      <c r="AB37" s="932"/>
      <c r="AC37" s="466"/>
      <c r="AD37" s="925"/>
      <c r="AE37" s="475">
        <f t="shared" si="63"/>
        <v>10</v>
      </c>
      <c r="AF37" s="489">
        <f t="shared" si="74"/>
        <v>0</v>
      </c>
      <c r="AG37" s="519">
        <f t="shared" si="64"/>
        <v>-33</v>
      </c>
      <c r="AH37" s="490">
        <f t="shared" si="65"/>
        <v>16.945786399999999</v>
      </c>
      <c r="AJ37" s="925"/>
      <c r="AK37" s="475">
        <v>10</v>
      </c>
      <c r="AL37" s="483">
        <f t="shared" si="42"/>
        <v>16.945786399999999</v>
      </c>
      <c r="AM37" s="477">
        <v>47.280853304972574</v>
      </c>
      <c r="AN37" s="479">
        <v>46.94481657920231</v>
      </c>
      <c r="AO37" s="479">
        <v>46.391309638168138</v>
      </c>
      <c r="AP37" s="479">
        <v>46.350444081988108</v>
      </c>
      <c r="AQ37" s="479">
        <v>45.825885776052679</v>
      </c>
      <c r="AR37" s="479">
        <v>45.334464549275026</v>
      </c>
      <c r="AS37" s="479">
        <v>44.644973502653215</v>
      </c>
      <c r="AT37" s="499" t="s">
        <v>381</v>
      </c>
      <c r="AU37" s="480" t="s">
        <v>381</v>
      </c>
      <c r="AV37" s="466"/>
      <c r="AW37" s="925"/>
      <c r="AX37" s="475">
        <v>10</v>
      </c>
      <c r="AY37" s="483">
        <f t="shared" si="43"/>
        <v>19.0640097</v>
      </c>
      <c r="AZ37" s="477">
        <v>43.132243488959091</v>
      </c>
      <c r="BA37" s="478">
        <v>42.954056899142422</v>
      </c>
      <c r="BB37" s="478">
        <v>42.559677927872009</v>
      </c>
      <c r="BC37" s="478">
        <v>41.827740157595883</v>
      </c>
      <c r="BD37" s="478">
        <v>41.022283576857774</v>
      </c>
      <c r="BE37" s="478">
        <v>40.145808553905532</v>
      </c>
      <c r="BF37" s="478">
        <v>38.090676315046018</v>
      </c>
      <c r="BG37" s="522" t="s">
        <v>381</v>
      </c>
      <c r="BH37" s="480" t="s">
        <v>381</v>
      </c>
      <c r="BI37" s="533"/>
      <c r="BJ37" s="925"/>
      <c r="BK37" s="475">
        <v>10</v>
      </c>
      <c r="BL37" s="483">
        <f t="shared" si="44"/>
        <v>19.0640097</v>
      </c>
      <c r="BM37" s="477">
        <v>43.055607855675525</v>
      </c>
      <c r="BN37" s="478">
        <v>42.852650073379195</v>
      </c>
      <c r="BO37" s="478">
        <v>42.410281346870875</v>
      </c>
      <c r="BP37" s="478">
        <v>41.619283221825135</v>
      </c>
      <c r="BQ37" s="478">
        <v>40.780303324557288</v>
      </c>
      <c r="BR37" s="478">
        <v>39.897318827408277</v>
      </c>
      <c r="BS37" s="478">
        <v>37.971685670691244</v>
      </c>
      <c r="BT37" s="499" t="s">
        <v>381</v>
      </c>
      <c r="BU37" s="480" t="s">
        <v>381</v>
      </c>
      <c r="BV37" s="466"/>
      <c r="BW37" s="925"/>
      <c r="BX37" s="475">
        <f t="shared" si="66"/>
        <v>10</v>
      </c>
      <c r="BY37" s="520">
        <v>1.2</v>
      </c>
      <c r="BZ37" s="521">
        <v>1.2</v>
      </c>
      <c r="CA37" s="521">
        <v>1.2</v>
      </c>
      <c r="CB37" s="521">
        <v>1.2</v>
      </c>
      <c r="CC37" s="521">
        <v>1.2000000000000066</v>
      </c>
      <c r="CD37" s="521">
        <v>1.200000000000006</v>
      </c>
      <c r="CE37" s="521">
        <v>1.2</v>
      </c>
      <c r="CF37" s="501" t="s">
        <v>381</v>
      </c>
      <c r="CG37" s="502" t="s">
        <v>381</v>
      </c>
      <c r="CH37" s="466"/>
      <c r="CI37" s="925"/>
      <c r="CJ37" s="475">
        <f t="shared" si="67"/>
        <v>10</v>
      </c>
      <c r="CK37" s="520">
        <v>1.0000000000000171</v>
      </c>
      <c r="CL37" s="521">
        <v>1.0000000000000167</v>
      </c>
      <c r="CM37" s="521">
        <v>1.000000000000016</v>
      </c>
      <c r="CN37" s="521">
        <v>1</v>
      </c>
      <c r="CO37" s="521">
        <v>1.0000000000000071</v>
      </c>
      <c r="CP37" s="521">
        <v>1</v>
      </c>
      <c r="CQ37" s="521">
        <v>1.0000000000000031</v>
      </c>
      <c r="CR37" s="501" t="s">
        <v>381</v>
      </c>
      <c r="CS37" s="502" t="s">
        <v>381</v>
      </c>
      <c r="CT37" s="474"/>
      <c r="CU37" s="925"/>
      <c r="CV37" s="475">
        <f t="shared" si="68"/>
        <v>10</v>
      </c>
      <c r="CW37" s="520">
        <v>1</v>
      </c>
      <c r="CX37" s="521">
        <v>1.0000000000000169</v>
      </c>
      <c r="CY37" s="521">
        <v>1.0000000000000002</v>
      </c>
      <c r="CZ37" s="521">
        <v>1</v>
      </c>
      <c r="DA37" s="521">
        <v>1.0000000000000073</v>
      </c>
      <c r="DB37" s="521">
        <v>1.0000000000000064</v>
      </c>
      <c r="DC37" s="521">
        <v>1.0000000000000002</v>
      </c>
      <c r="DD37" s="501" t="s">
        <v>381</v>
      </c>
      <c r="DE37" s="502" t="s">
        <v>381</v>
      </c>
      <c r="DF37" s="466"/>
      <c r="DG37" s="925"/>
      <c r="DH37" s="475">
        <f t="shared" si="69"/>
        <v>10</v>
      </c>
      <c r="DI37" s="495">
        <v>34.85610891274797</v>
      </c>
      <c r="DJ37" s="496">
        <v>32.744944970641313</v>
      </c>
      <c r="DK37" s="496">
        <v>29.269733952188062</v>
      </c>
      <c r="DL37" s="496">
        <v>29.013268382114916</v>
      </c>
      <c r="DM37" s="496">
        <v>25.722583350817615</v>
      </c>
      <c r="DN37" s="497">
        <v>22.642078195643876</v>
      </c>
      <c r="DO37" s="497">
        <v>18.323765221850067</v>
      </c>
      <c r="DP37" s="501" t="s">
        <v>381</v>
      </c>
      <c r="DQ37" s="502" t="s">
        <v>381</v>
      </c>
      <c r="DR37" s="466"/>
      <c r="DS37" s="925"/>
      <c r="DT37" s="475">
        <f t="shared" si="70"/>
        <v>10</v>
      </c>
      <c r="DU37" s="495">
        <v>79.609442352787255</v>
      </c>
      <c r="DV37" s="496">
        <v>78.185721393295182</v>
      </c>
      <c r="DW37" s="496">
        <v>75.035808485256723</v>
      </c>
      <c r="DX37" s="496">
        <v>69.194225860792869</v>
      </c>
      <c r="DY37" s="496">
        <v>62.772644561222876</v>
      </c>
      <c r="DZ37" s="497">
        <v>55.793078261089761</v>
      </c>
      <c r="EA37" s="497">
        <v>39.462356208828339</v>
      </c>
      <c r="EB37" s="501" t="s">
        <v>381</v>
      </c>
      <c r="EC37" s="502" t="s">
        <v>381</v>
      </c>
      <c r="EE37" s="925"/>
      <c r="EF37" s="475">
        <f t="shared" si="71"/>
        <v>10</v>
      </c>
      <c r="EG37" s="495">
        <v>78.997078101130342</v>
      </c>
      <c r="EH37" s="496">
        <v>77.375625182734552</v>
      </c>
      <c r="EI37" s="496">
        <v>73.843008107664502</v>
      </c>
      <c r="EJ37" s="496">
        <v>67.53159801559309</v>
      </c>
      <c r="EK37" s="496">
        <v>60.844837999405513</v>
      </c>
      <c r="EL37" s="497">
        <v>53.815884943009678</v>
      </c>
      <c r="EM37" s="497">
        <v>38.518354560183013</v>
      </c>
      <c r="EN37" s="501" t="s">
        <v>381</v>
      </c>
      <c r="EO37" s="502" t="s">
        <v>381</v>
      </c>
      <c r="EP37" s="474"/>
      <c r="EQ37" s="925"/>
      <c r="ER37" s="475">
        <f t="shared" si="72"/>
        <v>10</v>
      </c>
      <c r="ES37" s="491">
        <f t="shared" si="45"/>
        <v>1</v>
      </c>
      <c r="ET37" s="492">
        <f t="shared" si="46"/>
        <v>1.0000000000000167</v>
      </c>
      <c r="EU37" s="492">
        <f t="shared" si="47"/>
        <v>1.0000000000000002</v>
      </c>
      <c r="EV37" s="492">
        <f t="shared" si="48"/>
        <v>1</v>
      </c>
      <c r="EW37" s="492">
        <f t="shared" si="49"/>
        <v>1.0000000000000071</v>
      </c>
      <c r="EX37" s="493">
        <f t="shared" si="50"/>
        <v>1</v>
      </c>
      <c r="EY37" s="493">
        <f t="shared" si="51"/>
        <v>1.0000000000000002</v>
      </c>
      <c r="EZ37" s="522" t="s">
        <v>381</v>
      </c>
      <c r="FA37" s="502" t="s">
        <v>381</v>
      </c>
      <c r="FC37" s="925"/>
      <c r="FD37" s="475">
        <f t="shared" si="73"/>
        <v>10</v>
      </c>
      <c r="FE37" s="495">
        <f t="shared" si="52"/>
        <v>79.609442352787255</v>
      </c>
      <c r="FF37" s="496">
        <f t="shared" si="53"/>
        <v>78.185721393295182</v>
      </c>
      <c r="FG37" s="496">
        <f t="shared" si="54"/>
        <v>75.035808485256723</v>
      </c>
      <c r="FH37" s="496">
        <f t="shared" si="55"/>
        <v>69.194225860792869</v>
      </c>
      <c r="FI37" s="496">
        <f t="shared" si="56"/>
        <v>62.772644561222876</v>
      </c>
      <c r="FJ37" s="497">
        <f t="shared" si="57"/>
        <v>55.793078261089761</v>
      </c>
      <c r="FK37" s="497">
        <f t="shared" si="58"/>
        <v>39.462356208828339</v>
      </c>
      <c r="FL37" s="522" t="s">
        <v>381</v>
      </c>
      <c r="FM37" s="502" t="s">
        <v>381</v>
      </c>
    </row>
    <row r="38" spans="2:169" ht="15" customHeight="1">
      <c r="B38" s="925"/>
      <c r="C38" s="475">
        <v>0</v>
      </c>
      <c r="D38" s="476">
        <f t="shared" si="59"/>
        <v>23.644249777777777</v>
      </c>
      <c r="E38" s="537">
        <f t="shared" si="60"/>
        <v>42.953586449733699</v>
      </c>
      <c r="F38" s="538">
        <f t="shared" si="34"/>
        <v>42.703503420738073</v>
      </c>
      <c r="G38" s="538">
        <f t="shared" si="35"/>
        <v>42.15710907722346</v>
      </c>
      <c r="H38" s="538">
        <f t="shared" si="36"/>
        <v>41.118331791211261</v>
      </c>
      <c r="I38" s="538">
        <f t="shared" si="37"/>
        <v>40.023800470504511</v>
      </c>
      <c r="J38" s="538">
        <f t="shared" si="38"/>
        <v>38.901932432185539</v>
      </c>
      <c r="K38" s="538">
        <f t="shared" si="39"/>
        <v>36.535662978854191</v>
      </c>
      <c r="L38" s="522" t="s">
        <v>381</v>
      </c>
      <c r="M38" s="539" t="s">
        <v>381</v>
      </c>
      <c r="N38" s="466"/>
      <c r="O38" s="925"/>
      <c r="P38" s="475">
        <f t="shared" si="61"/>
        <v>0</v>
      </c>
      <c r="Q38" s="481">
        <f>P38+15</f>
        <v>15</v>
      </c>
      <c r="R38" s="519">
        <v>-26</v>
      </c>
      <c r="S38" s="483">
        <f t="shared" si="62"/>
        <v>23.644249777777777</v>
      </c>
      <c r="T38" s="551">
        <v>28.469814700000001</v>
      </c>
      <c r="U38" s="485">
        <v>26.599781</v>
      </c>
      <c r="V38" s="532">
        <f t="shared" si="40"/>
        <v>1.5715072132314321</v>
      </c>
      <c r="W38" s="486">
        <f t="shared" si="41"/>
        <v>1.3968953006501617</v>
      </c>
      <c r="X38" s="487">
        <v>13.882973928712262</v>
      </c>
      <c r="Y38" s="488">
        <v>25.116044710689486</v>
      </c>
      <c r="Z38" s="466"/>
      <c r="AA38" s="930"/>
      <c r="AB38" s="932"/>
      <c r="AC38" s="466"/>
      <c r="AD38" s="925"/>
      <c r="AE38" s="475">
        <f t="shared" si="63"/>
        <v>0</v>
      </c>
      <c r="AF38" s="489">
        <f t="shared" si="74"/>
        <v>-10</v>
      </c>
      <c r="AG38" s="519">
        <f t="shared" si="64"/>
        <v>-33</v>
      </c>
      <c r="AH38" s="490">
        <f t="shared" si="65"/>
        <v>23.644249777777777</v>
      </c>
      <c r="AJ38" s="925"/>
      <c r="AK38" s="475">
        <v>0</v>
      </c>
      <c r="AL38" s="483">
        <f t="shared" si="42"/>
        <v>23.644249777777777</v>
      </c>
      <c r="AM38" s="477">
        <v>47.355865556192349</v>
      </c>
      <c r="AN38" s="479">
        <v>46.842109255766289</v>
      </c>
      <c r="AO38" s="479">
        <v>45.919568568056413</v>
      </c>
      <c r="AP38" s="479">
        <v>45.686245419554666</v>
      </c>
      <c r="AQ38" s="479">
        <v>44.897975490701491</v>
      </c>
      <c r="AR38" s="479">
        <v>44.154217227857679</v>
      </c>
      <c r="AS38" s="479">
        <v>43.147613095961354</v>
      </c>
      <c r="AT38" s="499" t="s">
        <v>381</v>
      </c>
      <c r="AU38" s="480" t="s">
        <v>381</v>
      </c>
      <c r="AV38" s="466"/>
      <c r="AW38" s="925"/>
      <c r="AX38" s="475">
        <v>0</v>
      </c>
      <c r="AY38" s="483">
        <f t="shared" si="43"/>
        <v>26.599781</v>
      </c>
      <c r="AZ38" s="477">
        <v>42.953586449733699</v>
      </c>
      <c r="BA38" s="478">
        <v>42.703503420738073</v>
      </c>
      <c r="BB38" s="478">
        <v>42.15710907722346</v>
      </c>
      <c r="BC38" s="478">
        <v>41.176862746728688</v>
      </c>
      <c r="BD38" s="478">
        <v>40.135613471800319</v>
      </c>
      <c r="BE38" s="478">
        <v>39.039369378984247</v>
      </c>
      <c r="BF38" s="478">
        <v>36.587111167289933</v>
      </c>
      <c r="BG38" s="522" t="s">
        <v>381</v>
      </c>
      <c r="BH38" s="480" t="s">
        <v>381</v>
      </c>
      <c r="BI38" s="533"/>
      <c r="BJ38" s="925"/>
      <c r="BK38" s="475">
        <v>0</v>
      </c>
      <c r="BL38" s="483">
        <f t="shared" si="44"/>
        <v>26.599781</v>
      </c>
      <c r="BM38" s="477">
        <v>43.064453196525903</v>
      </c>
      <c r="BN38" s="478">
        <v>42.780514795243441</v>
      </c>
      <c r="BO38" s="478">
        <v>42.175985853450605</v>
      </c>
      <c r="BP38" s="478">
        <v>41.118331791211261</v>
      </c>
      <c r="BQ38" s="478">
        <v>40.023800470504511</v>
      </c>
      <c r="BR38" s="478">
        <v>38.901932432185539</v>
      </c>
      <c r="BS38" s="478">
        <v>36.535662978854191</v>
      </c>
      <c r="BT38" s="499" t="s">
        <v>381</v>
      </c>
      <c r="BU38" s="480" t="s">
        <v>381</v>
      </c>
      <c r="BV38" s="466"/>
      <c r="BW38" s="925"/>
      <c r="BX38" s="475">
        <f t="shared" si="66"/>
        <v>0</v>
      </c>
      <c r="BY38" s="520">
        <v>1.2000000000000002</v>
      </c>
      <c r="BZ38" s="521">
        <v>1.2000000000000204</v>
      </c>
      <c r="CA38" s="521">
        <v>1.2000000000000217</v>
      </c>
      <c r="CB38" s="521">
        <v>1.2000000000000097</v>
      </c>
      <c r="CC38" s="521">
        <v>1.2</v>
      </c>
      <c r="CD38" s="521">
        <v>1.2000000000000006</v>
      </c>
      <c r="CE38" s="521">
        <v>1.2000000000000044</v>
      </c>
      <c r="CF38" s="501" t="s">
        <v>381</v>
      </c>
      <c r="CG38" s="502" t="s">
        <v>381</v>
      </c>
      <c r="CH38" s="466"/>
      <c r="CI38" s="925"/>
      <c r="CJ38" s="475">
        <f t="shared" si="67"/>
        <v>0</v>
      </c>
      <c r="CK38" s="520">
        <v>1</v>
      </c>
      <c r="CL38" s="521">
        <v>1.0000000000000002</v>
      </c>
      <c r="CM38" s="521">
        <v>1.0000000000000113</v>
      </c>
      <c r="CN38" s="521">
        <v>1.0000000000000104</v>
      </c>
      <c r="CO38" s="521">
        <v>1.0000000000000095</v>
      </c>
      <c r="CP38" s="521">
        <v>1.0000000000000089</v>
      </c>
      <c r="CQ38" s="521">
        <v>1.0000000000000016</v>
      </c>
      <c r="CR38" s="501" t="s">
        <v>381</v>
      </c>
      <c r="CS38" s="502" t="s">
        <v>381</v>
      </c>
      <c r="CT38" s="474"/>
      <c r="CU38" s="925"/>
      <c r="CV38" s="475">
        <f t="shared" si="68"/>
        <v>0</v>
      </c>
      <c r="CW38" s="520">
        <v>1.0000000000000229</v>
      </c>
      <c r="CX38" s="521">
        <v>1</v>
      </c>
      <c r="CY38" s="521">
        <v>1.0000000000000107</v>
      </c>
      <c r="CZ38" s="521">
        <v>1.0000000000000002</v>
      </c>
      <c r="DA38" s="521">
        <v>1</v>
      </c>
      <c r="DB38" s="521">
        <v>1.0000000000000091</v>
      </c>
      <c r="DC38" s="521">
        <v>1.0000000000000011</v>
      </c>
      <c r="DD38" s="501" t="s">
        <v>381</v>
      </c>
      <c r="DE38" s="502" t="s">
        <v>381</v>
      </c>
      <c r="DF38" s="466"/>
      <c r="DG38" s="925"/>
      <c r="DH38" s="475">
        <f t="shared" si="69"/>
        <v>0</v>
      </c>
      <c r="DI38" s="495">
        <v>35.327514409099706</v>
      </c>
      <c r="DJ38" s="496">
        <v>32.099884408551191</v>
      </c>
      <c r="DK38" s="496">
        <v>26.310093536767624</v>
      </c>
      <c r="DL38" s="496">
        <v>24.847011280724473</v>
      </c>
      <c r="DM38" s="496">
        <v>19.907808264241851</v>
      </c>
      <c r="DN38" s="497">
        <v>15.252879061833312</v>
      </c>
      <c r="DO38" s="497">
        <v>8.9613567365166773</v>
      </c>
      <c r="DP38" s="501" t="s">
        <v>381</v>
      </c>
      <c r="DQ38" s="502" t="s">
        <v>381</v>
      </c>
      <c r="DR38" s="466"/>
      <c r="DS38" s="925"/>
      <c r="DT38" s="475">
        <f t="shared" si="70"/>
        <v>0</v>
      </c>
      <c r="DU38" s="495">
        <v>78.181963064640456</v>
      </c>
      <c r="DV38" s="496">
        <v>76.184354218962483</v>
      </c>
      <c r="DW38" s="496">
        <v>71.822197772220591</v>
      </c>
      <c r="DX38" s="496">
        <v>64.004486758970927</v>
      </c>
      <c r="DY38" s="496">
        <v>55.71194370594236</v>
      </c>
      <c r="DZ38" s="497">
        <v>46.994800395570451</v>
      </c>
      <c r="EA38" s="497">
        <v>27.546733295237175</v>
      </c>
      <c r="EB38" s="501" t="s">
        <v>381</v>
      </c>
      <c r="EC38" s="502" t="s">
        <v>381</v>
      </c>
      <c r="EE38" s="925"/>
      <c r="EF38" s="475">
        <f t="shared" si="71"/>
        <v>0</v>
      </c>
      <c r="EG38" s="495">
        <v>79.067754556793432</v>
      </c>
      <c r="EH38" s="496">
        <v>76.799433524386245</v>
      </c>
      <c r="EI38" s="496">
        <v>71.972847636311656</v>
      </c>
      <c r="EJ38" s="496">
        <v>63.538021973849254</v>
      </c>
      <c r="EK38" s="496">
        <v>54.822191170044334</v>
      </c>
      <c r="EL38" s="497">
        <v>45.902914381086589</v>
      </c>
      <c r="EM38" s="497">
        <v>27.139508738061636</v>
      </c>
      <c r="EN38" s="501" t="s">
        <v>381</v>
      </c>
      <c r="EO38" s="502" t="s">
        <v>381</v>
      </c>
      <c r="EP38" s="474"/>
      <c r="EQ38" s="925"/>
      <c r="ER38" s="475">
        <f t="shared" si="72"/>
        <v>0</v>
      </c>
      <c r="ES38" s="491">
        <f t="shared" si="45"/>
        <v>1</v>
      </c>
      <c r="ET38" s="492">
        <f t="shared" si="46"/>
        <v>1</v>
      </c>
      <c r="EU38" s="492">
        <f t="shared" si="47"/>
        <v>1.0000000000000107</v>
      </c>
      <c r="EV38" s="492">
        <f t="shared" si="48"/>
        <v>1.0000000000000002</v>
      </c>
      <c r="EW38" s="492">
        <f t="shared" si="49"/>
        <v>1</v>
      </c>
      <c r="EX38" s="493">
        <f t="shared" si="50"/>
        <v>1.0000000000000089</v>
      </c>
      <c r="EY38" s="493">
        <f t="shared" si="51"/>
        <v>1.0000000000000011</v>
      </c>
      <c r="EZ38" s="522" t="s">
        <v>381</v>
      </c>
      <c r="FA38" s="502" t="s">
        <v>381</v>
      </c>
      <c r="FC38" s="925"/>
      <c r="FD38" s="475">
        <f t="shared" si="73"/>
        <v>0</v>
      </c>
      <c r="FE38" s="495">
        <f t="shared" si="52"/>
        <v>79.067754556793432</v>
      </c>
      <c r="FF38" s="496">
        <f t="shared" si="53"/>
        <v>76.799433524386245</v>
      </c>
      <c r="FG38" s="496">
        <f t="shared" si="54"/>
        <v>71.972847636311656</v>
      </c>
      <c r="FH38" s="496">
        <f t="shared" si="55"/>
        <v>64.004486758970927</v>
      </c>
      <c r="FI38" s="496">
        <f t="shared" si="56"/>
        <v>55.71194370594236</v>
      </c>
      <c r="FJ38" s="497">
        <f t="shared" si="57"/>
        <v>46.994800395570451</v>
      </c>
      <c r="FK38" s="497">
        <f t="shared" si="58"/>
        <v>27.546733295237175</v>
      </c>
      <c r="FL38" s="522" t="s">
        <v>381</v>
      </c>
      <c r="FM38" s="502" t="s">
        <v>381</v>
      </c>
    </row>
    <row r="39" spans="2:169" ht="15" customHeight="1">
      <c r="B39" s="925"/>
      <c r="C39" s="475">
        <v>-10</v>
      </c>
      <c r="D39" s="476">
        <f t="shared" si="59"/>
        <v>25.395999644444444</v>
      </c>
      <c r="E39" s="477">
        <f t="shared" si="60"/>
        <v>42.8406602096276</v>
      </c>
      <c r="F39" s="479">
        <f t="shared" si="34"/>
        <v>42.573774535114978</v>
      </c>
      <c r="G39" s="479">
        <f t="shared" si="35"/>
        <v>42.004082953837148</v>
      </c>
      <c r="H39" s="479">
        <f t="shared" si="36"/>
        <v>40.994180657956441</v>
      </c>
      <c r="I39" s="479">
        <f t="shared" si="37"/>
        <v>39.925958464954782</v>
      </c>
      <c r="J39" s="479">
        <f t="shared" si="38"/>
        <v>38.785553851838621</v>
      </c>
      <c r="K39" s="479">
        <f t="shared" si="39"/>
        <v>36.417554019218656</v>
      </c>
      <c r="L39" s="522" t="s">
        <v>381</v>
      </c>
      <c r="M39" s="480" t="s">
        <v>381</v>
      </c>
      <c r="N39" s="466"/>
      <c r="O39" s="925"/>
      <c r="P39" s="475">
        <f t="shared" si="61"/>
        <v>-10</v>
      </c>
      <c r="Q39" s="481">
        <v>15</v>
      </c>
      <c r="R39" s="519">
        <v>-26</v>
      </c>
      <c r="S39" s="483">
        <f t="shared" si="62"/>
        <v>25.395999644444444</v>
      </c>
      <c r="T39" s="551">
        <v>31.597880199999999</v>
      </c>
      <c r="U39" s="485">
        <v>28.570499600000002</v>
      </c>
      <c r="V39" s="532">
        <f t="shared" si="40"/>
        <v>1.4570831419086137</v>
      </c>
      <c r="W39" s="486">
        <f t="shared" si="41"/>
        <v>1.2951850150298787</v>
      </c>
      <c r="X39" s="487">
        <v>15.678186864244863</v>
      </c>
      <c r="Y39" s="488">
        <v>27.2364413630706</v>
      </c>
      <c r="Z39" s="466"/>
      <c r="AA39" s="930"/>
      <c r="AB39" s="932"/>
      <c r="AC39" s="466"/>
      <c r="AD39" s="925"/>
      <c r="AE39" s="475">
        <f t="shared" si="63"/>
        <v>-10</v>
      </c>
      <c r="AF39" s="489">
        <f t="shared" si="74"/>
        <v>-20</v>
      </c>
      <c r="AG39" s="519">
        <f t="shared" si="64"/>
        <v>-33</v>
      </c>
      <c r="AH39" s="490">
        <f t="shared" si="65"/>
        <v>25.395999644444444</v>
      </c>
      <c r="AJ39" s="925"/>
      <c r="AK39" s="475">
        <v>-10</v>
      </c>
      <c r="AL39" s="483">
        <f t="shared" si="42"/>
        <v>25.395999644444444</v>
      </c>
      <c r="AM39" s="477">
        <v>47.124686256640899</v>
      </c>
      <c r="AN39" s="479">
        <v>46.597246537630532</v>
      </c>
      <c r="AO39" s="479">
        <v>45.562160376402495</v>
      </c>
      <c r="AP39" s="479">
        <v>44.891047409315291</v>
      </c>
      <c r="AQ39" s="479">
        <v>43.639458630465313</v>
      </c>
      <c r="AR39" s="479">
        <v>42.70895938943287</v>
      </c>
      <c r="AS39" s="479">
        <v>41.556621417407491</v>
      </c>
      <c r="AT39" s="499" t="s">
        <v>381</v>
      </c>
      <c r="AU39" s="480" t="s">
        <v>381</v>
      </c>
      <c r="AV39" s="466"/>
      <c r="AW39" s="925"/>
      <c r="AX39" s="475">
        <v>-10</v>
      </c>
      <c r="AY39" s="483">
        <f t="shared" si="43"/>
        <v>28.570499600000002</v>
      </c>
      <c r="AZ39" s="477">
        <v>42.8406602096276</v>
      </c>
      <c r="BA39" s="478">
        <v>42.573774535114978</v>
      </c>
      <c r="BB39" s="478">
        <v>42.004082953837148</v>
      </c>
      <c r="BC39" s="478">
        <v>40.994180657956441</v>
      </c>
      <c r="BD39" s="478">
        <v>39.93553033249183</v>
      </c>
      <c r="BE39" s="478">
        <v>38.834678068934245</v>
      </c>
      <c r="BF39" s="478">
        <v>36.444174244727733</v>
      </c>
      <c r="BG39" s="522" t="s">
        <v>381</v>
      </c>
      <c r="BH39" s="480" t="s">
        <v>381</v>
      </c>
      <c r="BI39" s="533"/>
      <c r="BJ39" s="925"/>
      <c r="BK39" s="475">
        <v>-10</v>
      </c>
      <c r="BL39" s="483">
        <f t="shared" si="44"/>
        <v>28.570499600000002</v>
      </c>
      <c r="BM39" s="477">
        <v>43.061343720200711</v>
      </c>
      <c r="BN39" s="478">
        <v>42.76536549017748</v>
      </c>
      <c r="BO39" s="478">
        <v>42.135629963540616</v>
      </c>
      <c r="BP39" s="478">
        <v>41.045713659548298</v>
      </c>
      <c r="BQ39" s="478">
        <v>39.925958464954782</v>
      </c>
      <c r="BR39" s="478">
        <v>38.785553851838621</v>
      </c>
      <c r="BS39" s="478">
        <v>36.417554019218656</v>
      </c>
      <c r="BT39" s="499" t="s">
        <v>381</v>
      </c>
      <c r="BU39" s="480" t="s">
        <v>381</v>
      </c>
      <c r="BV39" s="466"/>
      <c r="BW39" s="925"/>
      <c r="BX39" s="475">
        <f t="shared" si="66"/>
        <v>-10</v>
      </c>
      <c r="BY39" s="520">
        <v>1.2</v>
      </c>
      <c r="BZ39" s="521">
        <v>1.2000000000000228</v>
      </c>
      <c r="CA39" s="521">
        <v>1.2000000000000237</v>
      </c>
      <c r="CB39" s="521">
        <v>1.2</v>
      </c>
      <c r="CC39" s="521">
        <v>1.2000000000000099</v>
      </c>
      <c r="CD39" s="521">
        <v>1.2</v>
      </c>
      <c r="CE39" s="521">
        <v>1.2000000000000048</v>
      </c>
      <c r="CF39" s="501" t="s">
        <v>381</v>
      </c>
      <c r="CG39" s="502" t="s">
        <v>381</v>
      </c>
      <c r="CH39" s="466"/>
      <c r="CI39" s="925"/>
      <c r="CJ39" s="475">
        <f t="shared" si="67"/>
        <v>-10</v>
      </c>
      <c r="CK39" s="520">
        <v>1.0000000000000251</v>
      </c>
      <c r="CL39" s="521">
        <v>1</v>
      </c>
      <c r="CM39" s="521">
        <v>1.0000000000000118</v>
      </c>
      <c r="CN39" s="521">
        <v>1</v>
      </c>
      <c r="CO39" s="521">
        <v>1</v>
      </c>
      <c r="CP39" s="521">
        <v>1.0000000000000091</v>
      </c>
      <c r="CQ39" s="521">
        <v>1</v>
      </c>
      <c r="CR39" s="501" t="s">
        <v>381</v>
      </c>
      <c r="CS39" s="502" t="s">
        <v>381</v>
      </c>
      <c r="CT39" s="474"/>
      <c r="CU39" s="925"/>
      <c r="CV39" s="475">
        <f t="shared" si="68"/>
        <v>-10</v>
      </c>
      <c r="CW39" s="520">
        <v>1.0000000000000127</v>
      </c>
      <c r="CX39" s="521">
        <v>1.0000000000000002</v>
      </c>
      <c r="CY39" s="521">
        <v>1.000000000000012</v>
      </c>
      <c r="CZ39" s="521">
        <v>1.0000000000000107</v>
      </c>
      <c r="DA39" s="521">
        <v>1</v>
      </c>
      <c r="DB39" s="521">
        <v>1.0000000000000002</v>
      </c>
      <c r="DC39" s="521">
        <v>1.0000000000000002</v>
      </c>
      <c r="DD39" s="501" t="s">
        <v>381</v>
      </c>
      <c r="DE39" s="502" t="s">
        <v>381</v>
      </c>
      <c r="DF39" s="466"/>
      <c r="DG39" s="925"/>
      <c r="DH39" s="475">
        <f t="shared" si="69"/>
        <v>-10</v>
      </c>
      <c r="DI39" s="495">
        <v>33.874857596822551</v>
      </c>
      <c r="DJ39" s="496">
        <v>30.562391058750336</v>
      </c>
      <c r="DK39" s="496">
        <v>24.069125392433534</v>
      </c>
      <c r="DL39" s="496">
        <v>19.864423281997801</v>
      </c>
      <c r="DM39" s="496">
        <v>12.034282581167076</v>
      </c>
      <c r="DN39" s="497">
        <v>6.2227635691133401</v>
      </c>
      <c r="DO39" s="497">
        <v>-0.96233406871164107</v>
      </c>
      <c r="DP39" s="501" t="s">
        <v>381</v>
      </c>
      <c r="DQ39" s="502" t="s">
        <v>381</v>
      </c>
      <c r="DR39" s="466"/>
      <c r="DS39" s="925"/>
      <c r="DT39" s="475">
        <f t="shared" si="70"/>
        <v>-10</v>
      </c>
      <c r="DU39" s="495">
        <v>77.279850467720564</v>
      </c>
      <c r="DV39" s="496">
        <v>75.148369969797614</v>
      </c>
      <c r="DW39" s="496">
        <v>70.601085201855483</v>
      </c>
      <c r="DX39" s="496">
        <v>62.548721041178965</v>
      </c>
      <c r="DY39" s="496">
        <v>54.119881645121154</v>
      </c>
      <c r="DZ39" s="497">
        <v>45.368684267653464</v>
      </c>
      <c r="EA39" s="497">
        <v>26.415436134561617</v>
      </c>
      <c r="EB39" s="501" t="s">
        <v>381</v>
      </c>
      <c r="EC39" s="502" t="s">
        <v>381</v>
      </c>
      <c r="EE39" s="925"/>
      <c r="EF39" s="475">
        <f t="shared" si="71"/>
        <v>-10</v>
      </c>
      <c r="EG39" s="495">
        <v>79.042909135343791</v>
      </c>
      <c r="EH39" s="496">
        <v>76.678433007597903</v>
      </c>
      <c r="EI39" s="496">
        <v>71.650784389512182</v>
      </c>
      <c r="EJ39" s="496">
        <v>62.959341804143605</v>
      </c>
      <c r="EK39" s="496">
        <v>54.043729979362013</v>
      </c>
      <c r="EL39" s="497">
        <v>44.978503710059329</v>
      </c>
      <c r="EM39" s="497">
        <v>26.204774858407347</v>
      </c>
      <c r="EN39" s="501" t="s">
        <v>381</v>
      </c>
      <c r="EO39" s="502" t="s">
        <v>381</v>
      </c>
      <c r="EP39" s="474"/>
      <c r="EQ39" s="925"/>
      <c r="ER39" s="475">
        <f t="shared" si="72"/>
        <v>-10</v>
      </c>
      <c r="ES39" s="491">
        <f t="shared" si="45"/>
        <v>1.0000000000000127</v>
      </c>
      <c r="ET39" s="492">
        <f t="shared" si="46"/>
        <v>1</v>
      </c>
      <c r="EU39" s="492">
        <f t="shared" si="47"/>
        <v>1.0000000000000118</v>
      </c>
      <c r="EV39" s="492">
        <f t="shared" si="48"/>
        <v>1</v>
      </c>
      <c r="EW39" s="492">
        <f t="shared" si="49"/>
        <v>1</v>
      </c>
      <c r="EX39" s="493">
        <f t="shared" si="50"/>
        <v>1.0000000000000002</v>
      </c>
      <c r="EY39" s="493">
        <f t="shared" si="51"/>
        <v>1</v>
      </c>
      <c r="EZ39" s="522" t="s">
        <v>381</v>
      </c>
      <c r="FA39" s="502" t="s">
        <v>381</v>
      </c>
      <c r="FC39" s="925"/>
      <c r="FD39" s="475">
        <f t="shared" si="73"/>
        <v>-10</v>
      </c>
      <c r="FE39" s="495">
        <f t="shared" si="52"/>
        <v>79.042909135343791</v>
      </c>
      <c r="FF39" s="496">
        <f t="shared" si="53"/>
        <v>76.678433007597903</v>
      </c>
      <c r="FG39" s="496">
        <f t="shared" si="54"/>
        <v>71.650784389512182</v>
      </c>
      <c r="FH39" s="496">
        <f t="shared" si="55"/>
        <v>62.959341804143605</v>
      </c>
      <c r="FI39" s="496">
        <f t="shared" si="56"/>
        <v>54.119881645121154</v>
      </c>
      <c r="FJ39" s="497">
        <f t="shared" si="57"/>
        <v>45.368684267653464</v>
      </c>
      <c r="FK39" s="497">
        <f t="shared" si="58"/>
        <v>26.415436134561617</v>
      </c>
      <c r="FL39" s="522" t="s">
        <v>381</v>
      </c>
      <c r="FM39" s="502" t="s">
        <v>381</v>
      </c>
    </row>
    <row r="40" spans="2:169" ht="15" customHeight="1">
      <c r="B40" s="925"/>
      <c r="C40" s="534">
        <v>-20</v>
      </c>
      <c r="D40" s="476">
        <f t="shared" si="59"/>
        <v>27.2859664</v>
      </c>
      <c r="E40" s="477">
        <f t="shared" si="60"/>
        <v>42.723204660475218</v>
      </c>
      <c r="F40" s="479">
        <f t="shared" si="34"/>
        <v>42.442136578620975</v>
      </c>
      <c r="G40" s="479">
        <f t="shared" si="35"/>
        <v>41.847466133881113</v>
      </c>
      <c r="H40" s="479">
        <f t="shared" si="36"/>
        <v>40.807422681862299</v>
      </c>
      <c r="I40" s="479">
        <f t="shared" si="37"/>
        <v>39.730544246893366</v>
      </c>
      <c r="J40" s="479">
        <f t="shared" si="38"/>
        <v>38.624240511860648</v>
      </c>
      <c r="K40" s="546" t="s">
        <v>381</v>
      </c>
      <c r="L40" s="522" t="s">
        <v>381</v>
      </c>
      <c r="M40" s="480" t="s">
        <v>381</v>
      </c>
      <c r="N40" s="466"/>
      <c r="O40" s="925"/>
      <c r="P40" s="534">
        <f t="shared" si="61"/>
        <v>-20</v>
      </c>
      <c r="Q40" s="481">
        <v>15</v>
      </c>
      <c r="R40" s="519">
        <v>-26</v>
      </c>
      <c r="S40" s="483">
        <f t="shared" si="62"/>
        <v>27.2859664</v>
      </c>
      <c r="T40" s="551">
        <v>35.053933999999998</v>
      </c>
      <c r="U40" s="485">
        <v>30.6967122</v>
      </c>
      <c r="V40" s="532">
        <f t="shared" si="40"/>
        <v>1.3504182184245859</v>
      </c>
      <c r="W40" s="486">
        <f t="shared" si="41"/>
        <v>1.2003717497107431</v>
      </c>
      <c r="X40" s="487">
        <v>17.593541281430571</v>
      </c>
      <c r="Y40" s="488">
        <v>29.484051709266865</v>
      </c>
      <c r="Z40" s="466"/>
      <c r="AA40" s="930"/>
      <c r="AB40" s="932"/>
      <c r="AC40" s="466"/>
      <c r="AD40" s="925"/>
      <c r="AE40" s="475">
        <f t="shared" si="63"/>
        <v>-20</v>
      </c>
      <c r="AF40" s="489">
        <f t="shared" si="74"/>
        <v>-30</v>
      </c>
      <c r="AG40" s="519">
        <f t="shared" si="64"/>
        <v>-33</v>
      </c>
      <c r="AH40" s="490">
        <f t="shared" si="65"/>
        <v>27.2859664</v>
      </c>
      <c r="AJ40" s="925"/>
      <c r="AK40" s="475">
        <v>-20</v>
      </c>
      <c r="AL40" s="483">
        <f t="shared" si="42"/>
        <v>27.2859664</v>
      </c>
      <c r="AM40" s="477">
        <v>46.902209847955632</v>
      </c>
      <c r="AN40" s="479">
        <v>46.379819199186457</v>
      </c>
      <c r="AO40" s="479">
        <v>45.340893849161667</v>
      </c>
      <c r="AP40" s="479">
        <v>44.648213179279722</v>
      </c>
      <c r="AQ40" s="479">
        <v>43.059715070867462</v>
      </c>
      <c r="AR40" s="479">
        <v>41.401696304427254</v>
      </c>
      <c r="AS40" s="499" t="s">
        <v>381</v>
      </c>
      <c r="AT40" s="499" t="s">
        <v>381</v>
      </c>
      <c r="AU40" s="480" t="s">
        <v>381</v>
      </c>
      <c r="AV40" s="466"/>
      <c r="AW40" s="925"/>
      <c r="AX40" s="475">
        <v>-20</v>
      </c>
      <c r="AY40" s="483">
        <f t="shared" si="43"/>
        <v>30.6967122</v>
      </c>
      <c r="AZ40" s="477">
        <v>42.723204660475218</v>
      </c>
      <c r="BA40" s="478">
        <v>42.442136578620975</v>
      </c>
      <c r="BB40" s="478">
        <v>41.847466133881113</v>
      </c>
      <c r="BC40" s="478">
        <v>40.807422681862299</v>
      </c>
      <c r="BD40" s="478">
        <v>39.730544246893366</v>
      </c>
      <c r="BE40" s="478">
        <v>38.624240511860648</v>
      </c>
      <c r="BF40" s="546" t="s">
        <v>381</v>
      </c>
      <c r="BG40" s="522" t="s">
        <v>381</v>
      </c>
      <c r="BH40" s="480" t="s">
        <v>381</v>
      </c>
      <c r="BI40" s="533"/>
      <c r="BJ40" s="925"/>
      <c r="BK40" s="475">
        <v>-20</v>
      </c>
      <c r="BL40" s="483">
        <f t="shared" si="44"/>
        <v>30.6967122</v>
      </c>
      <c r="BM40" s="477">
        <v>43.058659821510311</v>
      </c>
      <c r="BN40" s="478">
        <v>42.746927276842264</v>
      </c>
      <c r="BO40" s="478">
        <v>42.092906547559643</v>
      </c>
      <c r="BP40" s="478">
        <v>40.967779684680757</v>
      </c>
      <c r="BQ40" s="478">
        <v>39.821626356208995</v>
      </c>
      <c r="BR40" s="478">
        <v>38.662477620759255</v>
      </c>
      <c r="BS40" s="499" t="s">
        <v>381</v>
      </c>
      <c r="BT40" s="499" t="s">
        <v>381</v>
      </c>
      <c r="BU40" s="480" t="s">
        <v>381</v>
      </c>
      <c r="BV40" s="466"/>
      <c r="BW40" s="925"/>
      <c r="BX40" s="475">
        <f t="shared" si="66"/>
        <v>-20</v>
      </c>
      <c r="BY40" s="520">
        <v>1.2000000000000004</v>
      </c>
      <c r="BZ40" s="521">
        <v>1.2000000000000253</v>
      </c>
      <c r="CA40" s="521">
        <v>1.2</v>
      </c>
      <c r="CB40" s="521">
        <v>1.2</v>
      </c>
      <c r="CC40" s="521">
        <v>1.2000000000000119</v>
      </c>
      <c r="CD40" s="521">
        <v>1.2</v>
      </c>
      <c r="CE40" s="501" t="s">
        <v>381</v>
      </c>
      <c r="CF40" s="501" t="s">
        <v>381</v>
      </c>
      <c r="CG40" s="502" t="s">
        <v>381</v>
      </c>
      <c r="CH40" s="466"/>
      <c r="CI40" s="925"/>
      <c r="CJ40" s="475">
        <f t="shared" si="67"/>
        <v>-20</v>
      </c>
      <c r="CK40" s="520">
        <v>1.0000000000000131</v>
      </c>
      <c r="CL40" s="521">
        <v>1</v>
      </c>
      <c r="CM40" s="521">
        <v>1.0000000000000124</v>
      </c>
      <c r="CN40" s="521">
        <v>1.0000000000000113</v>
      </c>
      <c r="CO40" s="521">
        <v>1</v>
      </c>
      <c r="CP40" s="521">
        <v>1.0000000000000047</v>
      </c>
      <c r="CQ40" s="501" t="s">
        <v>381</v>
      </c>
      <c r="CR40" s="501" t="s">
        <v>381</v>
      </c>
      <c r="CS40" s="502" t="s">
        <v>381</v>
      </c>
      <c r="CT40" s="474"/>
      <c r="CU40" s="925"/>
      <c r="CV40" s="475">
        <f t="shared" si="68"/>
        <v>-20</v>
      </c>
      <c r="CW40" s="520">
        <v>1</v>
      </c>
      <c r="CX40" s="521">
        <v>1</v>
      </c>
      <c r="CY40" s="521">
        <v>1.0000000000000004</v>
      </c>
      <c r="CZ40" s="521">
        <v>1</v>
      </c>
      <c r="DA40" s="521">
        <v>1</v>
      </c>
      <c r="DB40" s="521">
        <v>1.0000000000000051</v>
      </c>
      <c r="DC40" s="501" t="s">
        <v>381</v>
      </c>
      <c r="DD40" s="501" t="s">
        <v>381</v>
      </c>
      <c r="DE40" s="502" t="s">
        <v>381</v>
      </c>
      <c r="DF40" s="466"/>
      <c r="DG40" s="925"/>
      <c r="DH40" s="475">
        <f t="shared" si="69"/>
        <v>-20</v>
      </c>
      <c r="DI40" s="495">
        <v>32.477338833371334</v>
      </c>
      <c r="DJ40" s="496">
        <v>29.19762001485185</v>
      </c>
      <c r="DK40" s="496">
        <v>22.682366071606054</v>
      </c>
      <c r="DL40" s="496">
        <v>18.344044892657223</v>
      </c>
      <c r="DM40" s="496">
        <v>8.4124415351082007</v>
      </c>
      <c r="DN40" s="497">
        <v>-1.9273031441141484</v>
      </c>
      <c r="DO40" s="501" t="s">
        <v>381</v>
      </c>
      <c r="DP40" s="501" t="s">
        <v>381</v>
      </c>
      <c r="DQ40" s="502" t="s">
        <v>381</v>
      </c>
      <c r="DR40" s="466"/>
      <c r="DS40" s="925"/>
      <c r="DT40" s="475">
        <f t="shared" si="70"/>
        <v>-20</v>
      </c>
      <c r="DU40" s="495">
        <v>76.341699034972692</v>
      </c>
      <c r="DV40" s="496">
        <v>74.097324185213722</v>
      </c>
      <c r="DW40" s="496">
        <v>69.351582527819573</v>
      </c>
      <c r="DX40" s="496">
        <v>61.060859563330609</v>
      </c>
      <c r="DY40" s="496">
        <v>52.489283563990455</v>
      </c>
      <c r="DZ40" s="497">
        <v>43.697435599587834</v>
      </c>
      <c r="EA40" s="501" t="s">
        <v>381</v>
      </c>
      <c r="EB40" s="501" t="s">
        <v>381</v>
      </c>
      <c r="EC40" s="502" t="s">
        <v>381</v>
      </c>
      <c r="EE40" s="925"/>
      <c r="EF40" s="475">
        <f t="shared" si="71"/>
        <v>-20</v>
      </c>
      <c r="EG40" s="495">
        <v>79.021464235964459</v>
      </c>
      <c r="EH40" s="496">
        <v>76.531166834709722</v>
      </c>
      <c r="EI40" s="496">
        <v>71.309845675915653</v>
      </c>
      <c r="EJ40" s="496">
        <v>62.338366328072993</v>
      </c>
      <c r="EK40" s="496">
        <v>53.213752482595623</v>
      </c>
      <c r="EL40" s="497">
        <v>44.001067200584885</v>
      </c>
      <c r="EM40" s="501" t="s">
        <v>381</v>
      </c>
      <c r="EN40" s="501" t="s">
        <v>381</v>
      </c>
      <c r="EO40" s="502" t="s">
        <v>381</v>
      </c>
      <c r="EP40" s="474"/>
      <c r="EQ40" s="925"/>
      <c r="ER40" s="475">
        <f t="shared" si="72"/>
        <v>-20</v>
      </c>
      <c r="ES40" s="491">
        <f t="shared" si="45"/>
        <v>1</v>
      </c>
      <c r="ET40" s="492">
        <f t="shared" si="46"/>
        <v>1</v>
      </c>
      <c r="EU40" s="492">
        <f t="shared" si="47"/>
        <v>1.0000000000000004</v>
      </c>
      <c r="EV40" s="492">
        <f t="shared" si="48"/>
        <v>1</v>
      </c>
      <c r="EW40" s="492">
        <f t="shared" si="49"/>
        <v>1</v>
      </c>
      <c r="EX40" s="493">
        <f t="shared" si="50"/>
        <v>1.0000000000000047</v>
      </c>
      <c r="EY40" s="546" t="s">
        <v>381</v>
      </c>
      <c r="EZ40" s="522" t="s">
        <v>381</v>
      </c>
      <c r="FA40" s="502" t="s">
        <v>381</v>
      </c>
      <c r="FC40" s="925"/>
      <c r="FD40" s="475">
        <f t="shared" si="73"/>
        <v>-20</v>
      </c>
      <c r="FE40" s="495">
        <f t="shared" si="52"/>
        <v>79.021464235964459</v>
      </c>
      <c r="FF40" s="496">
        <f t="shared" si="53"/>
        <v>76.531166834709722</v>
      </c>
      <c r="FG40" s="496">
        <f t="shared" si="54"/>
        <v>71.309845675915653</v>
      </c>
      <c r="FH40" s="496">
        <f t="shared" si="55"/>
        <v>62.338366328072993</v>
      </c>
      <c r="FI40" s="496">
        <f t="shared" si="56"/>
        <v>53.213752482595623</v>
      </c>
      <c r="FJ40" s="497">
        <f t="shared" si="57"/>
        <v>44.001067200584885</v>
      </c>
      <c r="FK40" s="546" t="s">
        <v>381</v>
      </c>
      <c r="FL40" s="522" t="s">
        <v>381</v>
      </c>
      <c r="FM40" s="502" t="s">
        <v>381</v>
      </c>
    </row>
    <row r="41" spans="2:169" ht="15" customHeight="1">
      <c r="B41" s="925"/>
      <c r="C41" s="535">
        <v>-30</v>
      </c>
      <c r="D41" s="536">
        <f t="shared" si="59"/>
        <v>28.5</v>
      </c>
      <c r="E41" s="477">
        <f t="shared" si="60"/>
        <v>42.583511538938929</v>
      </c>
      <c r="F41" s="479">
        <f t="shared" si="34"/>
        <v>42.290874954812047</v>
      </c>
      <c r="G41" s="479">
        <f t="shared" si="35"/>
        <v>41.678477751941742</v>
      </c>
      <c r="H41" s="479">
        <f t="shared" si="36"/>
        <v>40.618348297269094</v>
      </c>
      <c r="I41" s="479">
        <f t="shared" si="37"/>
        <v>39.530241536491268</v>
      </c>
      <c r="J41" s="479">
        <f t="shared" si="38"/>
        <v>38.424428681147042</v>
      </c>
      <c r="K41" s="546" t="s">
        <v>381</v>
      </c>
      <c r="L41" s="522" t="s">
        <v>381</v>
      </c>
      <c r="M41" s="539" t="s">
        <v>381</v>
      </c>
      <c r="N41" s="466"/>
      <c r="O41" s="925"/>
      <c r="P41" s="535">
        <f t="shared" si="61"/>
        <v>-30</v>
      </c>
      <c r="Q41" s="540">
        <v>15</v>
      </c>
      <c r="R41" s="552">
        <v>-26</v>
      </c>
      <c r="S41" s="531">
        <f t="shared" si="62"/>
        <v>28.5</v>
      </c>
      <c r="T41" s="553">
        <v>38.451135800000003</v>
      </c>
      <c r="U41" s="505">
        <v>32.6341672</v>
      </c>
      <c r="V41" s="542">
        <f t="shared" si="40"/>
        <v>1.2869641316470786</v>
      </c>
      <c r="W41" s="543">
        <f t="shared" si="41"/>
        <v>1.1239287194661962</v>
      </c>
      <c r="X41" s="544">
        <v>17.153789820519151</v>
      </c>
      <c r="Y41" s="545">
        <v>27.450198168527884</v>
      </c>
      <c r="Z41" s="466"/>
      <c r="AA41" s="930"/>
      <c r="AB41" s="932"/>
      <c r="AC41" s="466"/>
      <c r="AD41" s="925"/>
      <c r="AE41" s="475">
        <f t="shared" si="63"/>
        <v>-30</v>
      </c>
      <c r="AF41" s="489">
        <f t="shared" si="74"/>
        <v>-40</v>
      </c>
      <c r="AG41" s="519">
        <f t="shared" si="64"/>
        <v>-33</v>
      </c>
      <c r="AH41" s="490">
        <f t="shared" si="65"/>
        <v>28.5</v>
      </c>
      <c r="AJ41" s="925"/>
      <c r="AK41" s="475">
        <v>-30</v>
      </c>
      <c r="AL41" s="483">
        <f t="shared" si="42"/>
        <v>28.5</v>
      </c>
      <c r="AM41" s="477">
        <v>46.459997779882634</v>
      </c>
      <c r="AN41" s="479">
        <v>45.988606937608125</v>
      </c>
      <c r="AO41" s="479">
        <v>44.973198586752467</v>
      </c>
      <c r="AP41" s="479">
        <v>44.313529655724736</v>
      </c>
      <c r="AQ41" s="479">
        <v>42.725441522692385</v>
      </c>
      <c r="AR41" s="479">
        <v>40.996544981117779</v>
      </c>
      <c r="AS41" s="499" t="s">
        <v>381</v>
      </c>
      <c r="AT41" s="499" t="s">
        <v>381</v>
      </c>
      <c r="AU41" s="480" t="s">
        <v>381</v>
      </c>
      <c r="AV41" s="466"/>
      <c r="AW41" s="925"/>
      <c r="AX41" s="475">
        <v>-30</v>
      </c>
      <c r="AY41" s="483">
        <f t="shared" si="43"/>
        <v>32.0625</v>
      </c>
      <c r="AZ41" s="477">
        <v>42.583511538938929</v>
      </c>
      <c r="BA41" s="478">
        <v>42.290874954812047</v>
      </c>
      <c r="BB41" s="478">
        <v>41.678477751941742</v>
      </c>
      <c r="BC41" s="478">
        <v>40.618348297269094</v>
      </c>
      <c r="BD41" s="478">
        <v>39.530241536491268</v>
      </c>
      <c r="BE41" s="478">
        <v>38.424428681147042</v>
      </c>
      <c r="BF41" s="546" t="s">
        <v>381</v>
      </c>
      <c r="BG41" s="522" t="s">
        <v>381</v>
      </c>
      <c r="BH41" s="480" t="s">
        <v>381</v>
      </c>
      <c r="BI41" s="533"/>
      <c r="BJ41" s="925"/>
      <c r="BK41" s="475">
        <v>-30</v>
      </c>
      <c r="BL41" s="483">
        <f t="shared" si="44"/>
        <v>32.0625</v>
      </c>
      <c r="BM41" s="477">
        <v>43.052958455656523</v>
      </c>
      <c r="BN41" s="478">
        <v>42.729265400623646</v>
      </c>
      <c r="BO41" s="478">
        <v>42.052674187891803</v>
      </c>
      <c r="BP41" s="478">
        <v>40.899263849834853</v>
      </c>
      <c r="BQ41" s="478">
        <v>39.731953790690902</v>
      </c>
      <c r="BR41" s="478">
        <v>38.557584850607945</v>
      </c>
      <c r="BS41" s="499" t="s">
        <v>381</v>
      </c>
      <c r="BT41" s="499" t="s">
        <v>381</v>
      </c>
      <c r="BU41" s="480" t="s">
        <v>381</v>
      </c>
      <c r="BV41" s="466"/>
      <c r="BW41" s="925"/>
      <c r="BX41" s="475">
        <f t="shared" si="66"/>
        <v>-30</v>
      </c>
      <c r="BY41" s="520">
        <v>1.2000000000000002</v>
      </c>
      <c r="BZ41" s="521">
        <v>1.2</v>
      </c>
      <c r="CA41" s="521">
        <v>1.2000000000000137</v>
      </c>
      <c r="CB41" s="521">
        <v>1.2000000000000004</v>
      </c>
      <c r="CC41" s="521">
        <v>1.2</v>
      </c>
      <c r="CD41" s="521">
        <v>1.2000000000000062</v>
      </c>
      <c r="CE41" s="501" t="s">
        <v>381</v>
      </c>
      <c r="CF41" s="501" t="s">
        <v>381</v>
      </c>
      <c r="CG41" s="502" t="s">
        <v>381</v>
      </c>
      <c r="CH41" s="466"/>
      <c r="CI41" s="925"/>
      <c r="CJ41" s="475">
        <f t="shared" si="67"/>
        <v>-30</v>
      </c>
      <c r="CK41" s="520">
        <v>1.0000000000000002</v>
      </c>
      <c r="CL41" s="521">
        <v>1.0000000000000131</v>
      </c>
      <c r="CM41" s="521">
        <v>1.0000000000000002</v>
      </c>
      <c r="CN41" s="521">
        <v>1</v>
      </c>
      <c r="CO41" s="521">
        <v>1</v>
      </c>
      <c r="CP41" s="521">
        <v>1</v>
      </c>
      <c r="CQ41" s="501" t="s">
        <v>381</v>
      </c>
      <c r="CR41" s="501" t="s">
        <v>381</v>
      </c>
      <c r="CS41" s="502" t="s">
        <v>381</v>
      </c>
      <c r="CT41" s="474"/>
      <c r="CU41" s="925"/>
      <c r="CV41" s="475">
        <f t="shared" si="68"/>
        <v>-30</v>
      </c>
      <c r="CW41" s="520">
        <v>1</v>
      </c>
      <c r="CX41" s="521">
        <v>1.0000000000000131</v>
      </c>
      <c r="CY41" s="521">
        <v>1.0000000000000129</v>
      </c>
      <c r="CZ41" s="521">
        <v>1.000000000000012</v>
      </c>
      <c r="DA41" s="521">
        <v>1</v>
      </c>
      <c r="DB41" s="521">
        <v>1</v>
      </c>
      <c r="DC41" s="501" t="s">
        <v>381</v>
      </c>
      <c r="DD41" s="501" t="s">
        <v>381</v>
      </c>
      <c r="DE41" s="502" t="s">
        <v>381</v>
      </c>
      <c r="DF41" s="466"/>
      <c r="DG41" s="925"/>
      <c r="DH41" s="475">
        <f t="shared" si="69"/>
        <v>-30</v>
      </c>
      <c r="DI41" s="495">
        <v>29.700843533847319</v>
      </c>
      <c r="DJ41" s="496">
        <v>26.743103503404484</v>
      </c>
      <c r="DK41" s="496">
        <v>20.378895715719011</v>
      </c>
      <c r="DL41" s="496">
        <v>16.249517719590301</v>
      </c>
      <c r="DM41" s="496">
        <v>6.3256301031072439</v>
      </c>
      <c r="DN41" s="497">
        <v>-4.449670038795432</v>
      </c>
      <c r="DO41" s="501" t="s">
        <v>381</v>
      </c>
      <c r="DP41" s="501" t="s">
        <v>381</v>
      </c>
      <c r="DQ41" s="502" t="s">
        <v>381</v>
      </c>
      <c r="DR41" s="466"/>
      <c r="DS41" s="925"/>
      <c r="DT41" s="475">
        <f t="shared" si="70"/>
        <v>-30</v>
      </c>
      <c r="DU41" s="495">
        <v>75.226121165989127</v>
      </c>
      <c r="DV41" s="496">
        <v>72.889825457091774</v>
      </c>
      <c r="DW41" s="496">
        <v>68.003678338881286</v>
      </c>
      <c r="DX41" s="496">
        <v>59.554942114356322</v>
      </c>
      <c r="DY41" s="496">
        <v>50.896408379945399</v>
      </c>
      <c r="DZ41" s="497">
        <v>42.111061962411668</v>
      </c>
      <c r="EA41" s="501" t="s">
        <v>381</v>
      </c>
      <c r="EB41" s="501" t="s">
        <v>381</v>
      </c>
      <c r="EC41" s="502" t="s">
        <v>381</v>
      </c>
      <c r="EE41" s="925"/>
      <c r="EF41" s="475">
        <f t="shared" si="71"/>
        <v>-30</v>
      </c>
      <c r="EG41" s="495">
        <v>78.975909157620606</v>
      </c>
      <c r="EH41" s="496">
        <v>76.390104503899352</v>
      </c>
      <c r="EI41" s="496">
        <v>70.988804192277485</v>
      </c>
      <c r="EJ41" s="496">
        <v>61.792489928681164</v>
      </c>
      <c r="EK41" s="496">
        <v>52.500494350840256</v>
      </c>
      <c r="EL41" s="497">
        <v>43.168180786443543</v>
      </c>
      <c r="EM41" s="501" t="s">
        <v>381</v>
      </c>
      <c r="EN41" s="501" t="s">
        <v>381</v>
      </c>
      <c r="EO41" s="502" t="s">
        <v>381</v>
      </c>
      <c r="EP41" s="474"/>
      <c r="EQ41" s="925"/>
      <c r="ER41" s="475">
        <f t="shared" si="72"/>
        <v>-30</v>
      </c>
      <c r="ES41" s="491">
        <f t="shared" si="45"/>
        <v>1</v>
      </c>
      <c r="ET41" s="492">
        <f t="shared" si="46"/>
        <v>1.0000000000000131</v>
      </c>
      <c r="EU41" s="492">
        <f t="shared" si="47"/>
        <v>1.0000000000000002</v>
      </c>
      <c r="EV41" s="492">
        <f t="shared" si="48"/>
        <v>1</v>
      </c>
      <c r="EW41" s="492">
        <f t="shared" si="49"/>
        <v>1</v>
      </c>
      <c r="EX41" s="493">
        <f t="shared" si="50"/>
        <v>1</v>
      </c>
      <c r="EY41" s="546" t="s">
        <v>381</v>
      </c>
      <c r="EZ41" s="522" t="s">
        <v>381</v>
      </c>
      <c r="FA41" s="502" t="s">
        <v>381</v>
      </c>
      <c r="FC41" s="925"/>
      <c r="FD41" s="475">
        <f t="shared" si="73"/>
        <v>-30</v>
      </c>
      <c r="FE41" s="495">
        <f t="shared" si="52"/>
        <v>78.975909157620606</v>
      </c>
      <c r="FF41" s="496">
        <f t="shared" si="53"/>
        <v>76.390104503899352</v>
      </c>
      <c r="FG41" s="496">
        <f t="shared" si="54"/>
        <v>70.988804192277485</v>
      </c>
      <c r="FH41" s="496">
        <f t="shared" si="55"/>
        <v>61.792489928681164</v>
      </c>
      <c r="FI41" s="496">
        <f t="shared" si="56"/>
        <v>52.500494350840256</v>
      </c>
      <c r="FJ41" s="497">
        <f t="shared" si="57"/>
        <v>43.168180786443543</v>
      </c>
      <c r="FK41" s="546" t="s">
        <v>381</v>
      </c>
      <c r="FL41" s="522" t="s">
        <v>381</v>
      </c>
      <c r="FM41" s="502" t="s">
        <v>381</v>
      </c>
    </row>
    <row r="42" spans="2:169" ht="15" customHeight="1">
      <c r="B42" s="925"/>
      <c r="C42" s="475">
        <v>-40</v>
      </c>
      <c r="D42" s="476">
        <f t="shared" si="59"/>
        <v>28.5</v>
      </c>
      <c r="E42" s="477">
        <f t="shared" si="60"/>
        <v>42.397075114932854</v>
      </c>
      <c r="F42" s="479">
        <f t="shared" si="34"/>
        <v>42.099789681214688</v>
      </c>
      <c r="G42" s="479">
        <f t="shared" si="35"/>
        <v>41.482538614171069</v>
      </c>
      <c r="H42" s="479">
        <f t="shared" si="36"/>
        <v>40.422317193221048</v>
      </c>
      <c r="I42" s="479">
        <f t="shared" si="37"/>
        <v>39.340820945528947</v>
      </c>
      <c r="J42" s="479">
        <f t="shared" si="38"/>
        <v>38.248195698545317</v>
      </c>
      <c r="K42" s="546" t="s">
        <v>381</v>
      </c>
      <c r="L42" s="522" t="s">
        <v>381</v>
      </c>
      <c r="M42" s="480" t="s">
        <v>381</v>
      </c>
      <c r="N42" s="466"/>
      <c r="O42" s="925"/>
      <c r="P42" s="475">
        <f t="shared" si="61"/>
        <v>-40</v>
      </c>
      <c r="Q42" s="481">
        <v>15</v>
      </c>
      <c r="R42" s="519">
        <v>-26</v>
      </c>
      <c r="S42" s="483">
        <f t="shared" si="62"/>
        <v>28.5</v>
      </c>
      <c r="T42" s="551">
        <v>41.631679300000002</v>
      </c>
      <c r="U42" s="485">
        <v>34.378528699999997</v>
      </c>
      <c r="V42" s="532">
        <f t="shared" si="40"/>
        <v>1.280089074181441</v>
      </c>
      <c r="W42" s="486">
        <f t="shared" si="41"/>
        <v>1.0612012786391023</v>
      </c>
      <c r="X42" s="487">
        <v>18.750248441930456</v>
      </c>
      <c r="Y42" s="488">
        <v>29.12924631258236</v>
      </c>
      <c r="Z42" s="466"/>
      <c r="AA42" s="930"/>
      <c r="AB42" s="932"/>
      <c r="AC42" s="466"/>
      <c r="AD42" s="925"/>
      <c r="AE42" s="475">
        <f t="shared" si="63"/>
        <v>-40</v>
      </c>
      <c r="AF42" s="489">
        <v>-40</v>
      </c>
      <c r="AG42" s="519">
        <f t="shared" si="64"/>
        <v>-40</v>
      </c>
      <c r="AH42" s="490">
        <f t="shared" si="65"/>
        <v>28.5</v>
      </c>
      <c r="AJ42" s="925"/>
      <c r="AK42" s="475">
        <v>-40</v>
      </c>
      <c r="AL42" s="483">
        <f t="shared" si="42"/>
        <v>28.5</v>
      </c>
      <c r="AM42" s="477">
        <v>46.203998720891221</v>
      </c>
      <c r="AN42" s="479">
        <v>45.728622137424317</v>
      </c>
      <c r="AO42" s="479">
        <v>44.711076208021922</v>
      </c>
      <c r="AP42" s="479">
        <v>44.053039922676966</v>
      </c>
      <c r="AQ42" s="479">
        <v>42.470285842909895</v>
      </c>
      <c r="AR42" s="479">
        <v>40.758414237116014</v>
      </c>
      <c r="AS42" s="499" t="s">
        <v>381</v>
      </c>
      <c r="AT42" s="499" t="s">
        <v>381</v>
      </c>
      <c r="AU42" s="480" t="s">
        <v>381</v>
      </c>
      <c r="AV42" s="466"/>
      <c r="AW42" s="925"/>
      <c r="AX42" s="475">
        <v>-40</v>
      </c>
      <c r="AY42" s="483">
        <f t="shared" si="43"/>
        <v>32.0625</v>
      </c>
      <c r="AZ42" s="477">
        <v>42.397075114932854</v>
      </c>
      <c r="BA42" s="478">
        <v>42.099789681214688</v>
      </c>
      <c r="BB42" s="478">
        <v>41.482538614171069</v>
      </c>
      <c r="BC42" s="478">
        <v>40.422317193221048</v>
      </c>
      <c r="BD42" s="478">
        <v>39.340820945528947</v>
      </c>
      <c r="BE42" s="478">
        <v>38.248195698545317</v>
      </c>
      <c r="BF42" s="546" t="s">
        <v>381</v>
      </c>
      <c r="BG42" s="522" t="s">
        <v>381</v>
      </c>
      <c r="BH42" s="480" t="s">
        <v>381</v>
      </c>
      <c r="BI42" s="533"/>
      <c r="BJ42" s="925"/>
      <c r="BK42" s="475">
        <v>-40</v>
      </c>
      <c r="BL42" s="483">
        <f t="shared" si="44"/>
        <v>32.0625</v>
      </c>
      <c r="BM42" s="477">
        <v>43.054208827264489</v>
      </c>
      <c r="BN42" s="478">
        <v>42.721550918105834</v>
      </c>
      <c r="BO42" s="478">
        <v>42.031587135090454</v>
      </c>
      <c r="BP42" s="478">
        <v>40.858752350853202</v>
      </c>
      <c r="BQ42" s="478">
        <v>39.677296444332008</v>
      </c>
      <c r="BR42" s="478">
        <v>38.493624366719303</v>
      </c>
      <c r="BS42" s="499" t="s">
        <v>381</v>
      </c>
      <c r="BT42" s="499" t="s">
        <v>381</v>
      </c>
      <c r="BU42" s="480" t="s">
        <v>381</v>
      </c>
      <c r="BV42" s="466"/>
      <c r="BW42" s="925"/>
      <c r="BX42" s="475">
        <f t="shared" si="66"/>
        <v>-40</v>
      </c>
      <c r="BY42" s="520">
        <v>1.2</v>
      </c>
      <c r="BZ42" s="521">
        <v>1.2000000000000002</v>
      </c>
      <c r="CA42" s="521">
        <v>1.2000000000000002</v>
      </c>
      <c r="CB42" s="521">
        <v>1.2000000000000128</v>
      </c>
      <c r="CC42" s="521">
        <v>1.2000000000000126</v>
      </c>
      <c r="CD42" s="521">
        <v>1.2000000000000057</v>
      </c>
      <c r="CE42" s="501" t="s">
        <v>381</v>
      </c>
      <c r="CF42" s="501" t="s">
        <v>381</v>
      </c>
      <c r="CG42" s="502" t="s">
        <v>381</v>
      </c>
      <c r="CH42" s="466"/>
      <c r="CI42" s="925"/>
      <c r="CJ42" s="475">
        <f t="shared" si="67"/>
        <v>-40</v>
      </c>
      <c r="CK42" s="520">
        <v>1.0000000000000002</v>
      </c>
      <c r="CL42" s="521">
        <v>1.0000000000000002</v>
      </c>
      <c r="CM42" s="521">
        <v>1.0000000000000133</v>
      </c>
      <c r="CN42" s="521">
        <v>1.0000000000000002</v>
      </c>
      <c r="CO42" s="521">
        <v>1.0000000000000007</v>
      </c>
      <c r="CP42" s="521">
        <v>1.0000000000000047</v>
      </c>
      <c r="CQ42" s="501" t="s">
        <v>381</v>
      </c>
      <c r="CR42" s="501" t="s">
        <v>381</v>
      </c>
      <c r="CS42" s="502" t="s">
        <v>381</v>
      </c>
      <c r="CT42" s="474"/>
      <c r="CU42" s="925"/>
      <c r="CV42" s="475">
        <f t="shared" si="68"/>
        <v>-40</v>
      </c>
      <c r="CW42" s="520">
        <v>1.0000000000000144</v>
      </c>
      <c r="CX42" s="521">
        <v>1</v>
      </c>
      <c r="CY42" s="521">
        <v>1</v>
      </c>
      <c r="CZ42" s="521">
        <v>1</v>
      </c>
      <c r="DA42" s="521">
        <v>1.000000000000012</v>
      </c>
      <c r="DB42" s="521">
        <v>1.0000000000000002</v>
      </c>
      <c r="DC42" s="501" t="s">
        <v>381</v>
      </c>
      <c r="DD42" s="501" t="s">
        <v>381</v>
      </c>
      <c r="DE42" s="502" t="s">
        <v>381</v>
      </c>
      <c r="DF42" s="466"/>
      <c r="DG42" s="925"/>
      <c r="DH42" s="475">
        <f t="shared" si="69"/>
        <v>-40</v>
      </c>
      <c r="DI42" s="495">
        <v>28.094326361367791</v>
      </c>
      <c r="DJ42" s="496">
        <v>25.112702257101773</v>
      </c>
      <c r="DK42" s="496">
        <v>18.737575198001309</v>
      </c>
      <c r="DL42" s="496">
        <v>14.620053048268289</v>
      </c>
      <c r="DM42" s="496">
        <v>4.7334833796953149</v>
      </c>
      <c r="DN42" s="497">
        <v>-5.9314191219355621</v>
      </c>
      <c r="DO42" s="501" t="s">
        <v>381</v>
      </c>
      <c r="DP42" s="501" t="s">
        <v>381</v>
      </c>
      <c r="DQ42" s="502" t="s">
        <v>381</v>
      </c>
      <c r="DR42" s="466"/>
      <c r="DS42" s="925"/>
      <c r="DT42" s="475">
        <f t="shared" si="70"/>
        <v>-40</v>
      </c>
      <c r="DU42" s="495">
        <v>73.737579532287043</v>
      </c>
      <c r="DV42" s="496">
        <v>71.364772852453029</v>
      </c>
      <c r="DW42" s="496">
        <v>66.441197964228991</v>
      </c>
      <c r="DX42" s="496">
        <v>57.994042036524604</v>
      </c>
      <c r="DY42" s="496">
        <v>49.390499747603144</v>
      </c>
      <c r="DZ42" s="497">
        <v>40.712285088886063</v>
      </c>
      <c r="EA42" s="501" t="s">
        <v>381</v>
      </c>
      <c r="EB42" s="501" t="s">
        <v>381</v>
      </c>
      <c r="EC42" s="502" t="s">
        <v>381</v>
      </c>
      <c r="EE42" s="925"/>
      <c r="EF42" s="475">
        <f t="shared" si="71"/>
        <v>-40</v>
      </c>
      <c r="EG42" s="495">
        <v>78.985899877686222</v>
      </c>
      <c r="EH42" s="496">
        <v>76.328491271164921</v>
      </c>
      <c r="EI42" s="496">
        <v>70.820543303311922</v>
      </c>
      <c r="EJ42" s="496">
        <v>61.469753348260156</v>
      </c>
      <c r="EK42" s="496">
        <v>52.065793556997505</v>
      </c>
      <c r="EL42" s="497">
        <v>42.660375822271021</v>
      </c>
      <c r="EM42" s="501" t="s">
        <v>381</v>
      </c>
      <c r="EN42" s="501" t="s">
        <v>381</v>
      </c>
      <c r="EO42" s="502" t="s">
        <v>381</v>
      </c>
      <c r="EP42" s="474"/>
      <c r="EQ42" s="925"/>
      <c r="ER42" s="475">
        <f t="shared" si="72"/>
        <v>-40</v>
      </c>
      <c r="ES42" s="491">
        <f t="shared" si="45"/>
        <v>1.0000000000000002</v>
      </c>
      <c r="ET42" s="492">
        <f t="shared" si="46"/>
        <v>1</v>
      </c>
      <c r="EU42" s="492">
        <f t="shared" si="47"/>
        <v>1</v>
      </c>
      <c r="EV42" s="492">
        <f t="shared" si="48"/>
        <v>1</v>
      </c>
      <c r="EW42" s="492">
        <f t="shared" si="49"/>
        <v>1.0000000000000007</v>
      </c>
      <c r="EX42" s="493">
        <f t="shared" si="50"/>
        <v>1.0000000000000002</v>
      </c>
      <c r="EY42" s="546" t="s">
        <v>381</v>
      </c>
      <c r="EZ42" s="522" t="s">
        <v>381</v>
      </c>
      <c r="FA42" s="502" t="s">
        <v>381</v>
      </c>
      <c r="FC42" s="925"/>
      <c r="FD42" s="475">
        <f t="shared" si="73"/>
        <v>-40</v>
      </c>
      <c r="FE42" s="495">
        <f t="shared" si="52"/>
        <v>78.985899877686222</v>
      </c>
      <c r="FF42" s="496">
        <f t="shared" si="53"/>
        <v>76.328491271164921</v>
      </c>
      <c r="FG42" s="496">
        <f t="shared" si="54"/>
        <v>70.820543303311922</v>
      </c>
      <c r="FH42" s="496">
        <f t="shared" si="55"/>
        <v>61.469753348260156</v>
      </c>
      <c r="FI42" s="496">
        <f t="shared" si="56"/>
        <v>52.065793556997505</v>
      </c>
      <c r="FJ42" s="497">
        <f t="shared" si="57"/>
        <v>42.660375822271021</v>
      </c>
      <c r="FK42" s="546" t="s">
        <v>381</v>
      </c>
      <c r="FL42" s="522" t="s">
        <v>381</v>
      </c>
      <c r="FM42" s="502" t="s">
        <v>381</v>
      </c>
    </row>
    <row r="43" spans="2:169" ht="15" customHeight="1" thickBot="1">
      <c r="B43" s="926"/>
      <c r="C43" s="506" t="s">
        <v>382</v>
      </c>
      <c r="D43" s="507" t="s">
        <v>381</v>
      </c>
      <c r="E43" s="508" t="s">
        <v>381</v>
      </c>
      <c r="F43" s="509" t="s">
        <v>381</v>
      </c>
      <c r="G43" s="509" t="s">
        <v>381</v>
      </c>
      <c r="H43" s="509" t="s">
        <v>381</v>
      </c>
      <c r="I43" s="509" t="s">
        <v>381</v>
      </c>
      <c r="J43" s="509" t="s">
        <v>381</v>
      </c>
      <c r="K43" s="509" t="s">
        <v>381</v>
      </c>
      <c r="L43" s="509" t="s">
        <v>381</v>
      </c>
      <c r="M43" s="510" t="s">
        <v>381</v>
      </c>
      <c r="N43" s="466"/>
      <c r="O43" s="926"/>
      <c r="P43" s="506" t="str">
        <f t="shared" si="61"/>
        <v>&lt; -40</v>
      </c>
      <c r="Q43" s="511" t="s">
        <v>381</v>
      </c>
      <c r="R43" s="512" t="s">
        <v>381</v>
      </c>
      <c r="S43" s="507" t="s">
        <v>381</v>
      </c>
      <c r="T43" s="554" t="s">
        <v>381</v>
      </c>
      <c r="U43" s="555" t="s">
        <v>381</v>
      </c>
      <c r="V43" s="548" t="s">
        <v>381</v>
      </c>
      <c r="W43" s="514" t="s">
        <v>381</v>
      </c>
      <c r="X43" s="511" t="s">
        <v>381</v>
      </c>
      <c r="Y43" s="512" t="s">
        <v>381</v>
      </c>
      <c r="Z43" s="466"/>
      <c r="AA43" s="931"/>
      <c r="AB43" s="933"/>
      <c r="AC43" s="466"/>
      <c r="AD43" s="926"/>
      <c r="AE43" s="506" t="str">
        <f t="shared" si="63"/>
        <v>&lt; -40</v>
      </c>
      <c r="AF43" s="511" t="s">
        <v>381</v>
      </c>
      <c r="AG43" s="512" t="s">
        <v>381</v>
      </c>
      <c r="AH43" s="515" t="s">
        <v>381</v>
      </c>
      <c r="AJ43" s="926"/>
      <c r="AK43" s="506" t="s">
        <v>382</v>
      </c>
      <c r="AL43" s="507" t="s">
        <v>381</v>
      </c>
      <c r="AM43" s="508" t="s">
        <v>381</v>
      </c>
      <c r="AN43" s="509" t="s">
        <v>381</v>
      </c>
      <c r="AO43" s="509" t="s">
        <v>381</v>
      </c>
      <c r="AP43" s="509" t="s">
        <v>381</v>
      </c>
      <c r="AQ43" s="509" t="s">
        <v>381</v>
      </c>
      <c r="AR43" s="509" t="s">
        <v>381</v>
      </c>
      <c r="AS43" s="509" t="s">
        <v>381</v>
      </c>
      <c r="AT43" s="509" t="s">
        <v>381</v>
      </c>
      <c r="AU43" s="510" t="s">
        <v>381</v>
      </c>
      <c r="AV43" s="466"/>
      <c r="AW43" s="926"/>
      <c r="AX43" s="506" t="s">
        <v>382</v>
      </c>
      <c r="AY43" s="507" t="s">
        <v>381</v>
      </c>
      <c r="AZ43" s="508" t="s">
        <v>381</v>
      </c>
      <c r="BA43" s="509" t="s">
        <v>381</v>
      </c>
      <c r="BB43" s="509" t="s">
        <v>381</v>
      </c>
      <c r="BC43" s="509" t="s">
        <v>381</v>
      </c>
      <c r="BD43" s="509" t="s">
        <v>381</v>
      </c>
      <c r="BE43" s="509" t="s">
        <v>381</v>
      </c>
      <c r="BF43" s="509" t="s">
        <v>381</v>
      </c>
      <c r="BG43" s="509" t="s">
        <v>381</v>
      </c>
      <c r="BH43" s="510" t="s">
        <v>381</v>
      </c>
      <c r="BI43" s="466"/>
      <c r="BJ43" s="926"/>
      <c r="BK43" s="506" t="s">
        <v>382</v>
      </c>
      <c r="BL43" s="507" t="s">
        <v>381</v>
      </c>
      <c r="BM43" s="508" t="s">
        <v>381</v>
      </c>
      <c r="BN43" s="509" t="s">
        <v>381</v>
      </c>
      <c r="BO43" s="509" t="s">
        <v>381</v>
      </c>
      <c r="BP43" s="509" t="s">
        <v>381</v>
      </c>
      <c r="BQ43" s="509" t="s">
        <v>381</v>
      </c>
      <c r="BR43" s="509" t="s">
        <v>381</v>
      </c>
      <c r="BS43" s="509" t="s">
        <v>381</v>
      </c>
      <c r="BT43" s="509" t="s">
        <v>381</v>
      </c>
      <c r="BU43" s="510" t="s">
        <v>381</v>
      </c>
      <c r="BV43" s="466"/>
      <c r="BW43" s="926"/>
      <c r="BX43" s="506" t="str">
        <f t="shared" si="66"/>
        <v>&lt; -40</v>
      </c>
      <c r="BY43" s="516" t="s">
        <v>381</v>
      </c>
      <c r="BZ43" s="517" t="s">
        <v>381</v>
      </c>
      <c r="CA43" s="517" t="s">
        <v>381</v>
      </c>
      <c r="CB43" s="517" t="s">
        <v>381</v>
      </c>
      <c r="CC43" s="517" t="s">
        <v>381</v>
      </c>
      <c r="CD43" s="517" t="s">
        <v>381</v>
      </c>
      <c r="CE43" s="517" t="s">
        <v>381</v>
      </c>
      <c r="CF43" s="517" t="s">
        <v>381</v>
      </c>
      <c r="CG43" s="512" t="s">
        <v>381</v>
      </c>
      <c r="CH43" s="466"/>
      <c r="CI43" s="926"/>
      <c r="CJ43" s="506" t="str">
        <f t="shared" si="67"/>
        <v>&lt; -40</v>
      </c>
      <c r="CK43" s="516" t="s">
        <v>381</v>
      </c>
      <c r="CL43" s="517" t="s">
        <v>381</v>
      </c>
      <c r="CM43" s="517" t="s">
        <v>381</v>
      </c>
      <c r="CN43" s="517" t="s">
        <v>381</v>
      </c>
      <c r="CO43" s="517" t="s">
        <v>381</v>
      </c>
      <c r="CP43" s="517" t="s">
        <v>381</v>
      </c>
      <c r="CQ43" s="517" t="s">
        <v>381</v>
      </c>
      <c r="CR43" s="517" t="s">
        <v>381</v>
      </c>
      <c r="CS43" s="512" t="s">
        <v>381</v>
      </c>
      <c r="CT43" s="474"/>
      <c r="CU43" s="926"/>
      <c r="CV43" s="506" t="str">
        <f t="shared" si="68"/>
        <v>&lt; -40</v>
      </c>
      <c r="CW43" s="516" t="s">
        <v>381</v>
      </c>
      <c r="CX43" s="517" t="s">
        <v>381</v>
      </c>
      <c r="CY43" s="517" t="s">
        <v>381</v>
      </c>
      <c r="CZ43" s="517" t="s">
        <v>381</v>
      </c>
      <c r="DA43" s="517" t="s">
        <v>381</v>
      </c>
      <c r="DB43" s="517" t="s">
        <v>381</v>
      </c>
      <c r="DC43" s="517" t="s">
        <v>381</v>
      </c>
      <c r="DD43" s="517" t="s">
        <v>381</v>
      </c>
      <c r="DE43" s="512" t="s">
        <v>381</v>
      </c>
      <c r="DF43" s="466"/>
      <c r="DG43" s="926"/>
      <c r="DH43" s="506" t="str">
        <f t="shared" si="69"/>
        <v>&lt; -40</v>
      </c>
      <c r="DI43" s="516" t="s">
        <v>381</v>
      </c>
      <c r="DJ43" s="517" t="s">
        <v>381</v>
      </c>
      <c r="DK43" s="517" t="s">
        <v>381</v>
      </c>
      <c r="DL43" s="517" t="s">
        <v>381</v>
      </c>
      <c r="DM43" s="517" t="s">
        <v>381</v>
      </c>
      <c r="DN43" s="517" t="s">
        <v>381</v>
      </c>
      <c r="DO43" s="517" t="s">
        <v>381</v>
      </c>
      <c r="DP43" s="517" t="s">
        <v>381</v>
      </c>
      <c r="DQ43" s="512" t="s">
        <v>381</v>
      </c>
      <c r="DR43" s="466"/>
      <c r="DS43" s="926"/>
      <c r="DT43" s="506" t="str">
        <f t="shared" si="70"/>
        <v>&lt; -40</v>
      </c>
      <c r="DU43" s="516" t="s">
        <v>381</v>
      </c>
      <c r="DV43" s="517" t="s">
        <v>381</v>
      </c>
      <c r="DW43" s="517" t="s">
        <v>381</v>
      </c>
      <c r="DX43" s="517" t="s">
        <v>381</v>
      </c>
      <c r="DY43" s="517" t="s">
        <v>381</v>
      </c>
      <c r="DZ43" s="517" t="s">
        <v>381</v>
      </c>
      <c r="EA43" s="517" t="s">
        <v>381</v>
      </c>
      <c r="EB43" s="517" t="s">
        <v>381</v>
      </c>
      <c r="EC43" s="512" t="s">
        <v>381</v>
      </c>
      <c r="EE43" s="926"/>
      <c r="EF43" s="506" t="str">
        <f t="shared" si="71"/>
        <v>&lt; -40</v>
      </c>
      <c r="EG43" s="516" t="s">
        <v>381</v>
      </c>
      <c r="EH43" s="517" t="s">
        <v>381</v>
      </c>
      <c r="EI43" s="517" t="s">
        <v>381</v>
      </c>
      <c r="EJ43" s="517" t="s">
        <v>381</v>
      </c>
      <c r="EK43" s="517" t="s">
        <v>381</v>
      </c>
      <c r="EL43" s="517" t="s">
        <v>381</v>
      </c>
      <c r="EM43" s="517" t="s">
        <v>381</v>
      </c>
      <c r="EN43" s="517" t="s">
        <v>381</v>
      </c>
      <c r="EO43" s="512" t="s">
        <v>381</v>
      </c>
      <c r="EP43" s="474"/>
      <c r="EQ43" s="926"/>
      <c r="ER43" s="506" t="str">
        <f t="shared" si="72"/>
        <v>&lt; -40</v>
      </c>
      <c r="ES43" s="516" t="s">
        <v>381</v>
      </c>
      <c r="ET43" s="517" t="s">
        <v>381</v>
      </c>
      <c r="EU43" s="517" t="s">
        <v>381</v>
      </c>
      <c r="EV43" s="517" t="s">
        <v>381</v>
      </c>
      <c r="EW43" s="517" t="s">
        <v>381</v>
      </c>
      <c r="EX43" s="517" t="s">
        <v>381</v>
      </c>
      <c r="EY43" s="517" t="s">
        <v>381</v>
      </c>
      <c r="EZ43" s="517" t="s">
        <v>381</v>
      </c>
      <c r="FA43" s="512" t="s">
        <v>381</v>
      </c>
      <c r="FC43" s="926"/>
      <c r="FD43" s="506" t="str">
        <f t="shared" si="73"/>
        <v>&lt; -40</v>
      </c>
      <c r="FE43" s="516" t="s">
        <v>381</v>
      </c>
      <c r="FF43" s="517" t="s">
        <v>381</v>
      </c>
      <c r="FG43" s="517" t="s">
        <v>381</v>
      </c>
      <c r="FH43" s="517" t="s">
        <v>381</v>
      </c>
      <c r="FI43" s="517" t="s">
        <v>381</v>
      </c>
      <c r="FJ43" s="517" t="s">
        <v>381</v>
      </c>
      <c r="FK43" s="517" t="s">
        <v>381</v>
      </c>
      <c r="FL43" s="517" t="s">
        <v>381</v>
      </c>
      <c r="FM43" s="512" t="s">
        <v>381</v>
      </c>
    </row>
    <row r="46" spans="2:169" ht="18">
      <c r="B46" s="962" t="s">
        <v>814</v>
      </c>
      <c r="C46" s="962"/>
      <c r="D46" s="962"/>
      <c r="E46" s="962"/>
      <c r="F46" s="962"/>
      <c r="G46" s="962"/>
      <c r="H46" s="962"/>
      <c r="I46" s="962"/>
      <c r="J46" s="962"/>
      <c r="K46" s="962"/>
      <c r="L46" s="962"/>
      <c r="M46" s="962"/>
      <c r="N46" s="444"/>
      <c r="O46" s="445" t="s">
        <v>487</v>
      </c>
      <c r="P46" s="444"/>
      <c r="Q46" s="445"/>
      <c r="R46" s="445"/>
      <c r="S46" s="963" t="s">
        <v>505</v>
      </c>
      <c r="T46" s="963"/>
      <c r="U46" s="963"/>
      <c r="V46" s="445"/>
      <c r="W46" s="964" t="s">
        <v>490</v>
      </c>
      <c r="X46" s="964"/>
      <c r="Y46" s="964"/>
      <c r="Z46" s="444"/>
      <c r="AA46" s="444"/>
      <c r="AB46" s="444"/>
      <c r="AC46" s="444"/>
      <c r="AD46" s="445" t="s">
        <v>488</v>
      </c>
      <c r="AE46" s="444"/>
      <c r="AF46" s="445"/>
      <c r="AG46" s="445"/>
      <c r="AH46" s="444"/>
      <c r="AJ46" s="962" t="str">
        <f>AJ2</f>
        <v>Step 2-2 (Cold Case 120% SOC)</v>
      </c>
      <c r="AK46" s="962"/>
      <c r="AL46" s="962"/>
      <c r="AM46" s="962"/>
      <c r="AN46" s="962"/>
      <c r="AO46" s="962"/>
      <c r="AP46" s="962"/>
      <c r="AQ46" s="962"/>
      <c r="AR46" s="962"/>
      <c r="AS46" s="962"/>
      <c r="AT46" s="962"/>
      <c r="AU46" s="962"/>
      <c r="AV46" s="444"/>
      <c r="AW46" s="962" t="str">
        <f>AW2</f>
        <v>Step 2-3 (Hot Case 100% SOC, 2.3kg, 99 liter 70 MPa Type IV)</v>
      </c>
      <c r="AX46" s="962"/>
      <c r="AY46" s="962"/>
      <c r="AZ46" s="962"/>
      <c r="BA46" s="962"/>
      <c r="BB46" s="962"/>
      <c r="BC46" s="962"/>
      <c r="BD46" s="962"/>
      <c r="BE46" s="962"/>
      <c r="BF46" s="962"/>
      <c r="BG46" s="962"/>
      <c r="BH46" s="962"/>
      <c r="BI46" s="527"/>
      <c r="BJ46" s="962" t="str">
        <f>BJ2</f>
        <v>Step 2-3 (Hot Case 100% SOC, 4.2kg, 174 liter 70 MPa Type IV)</v>
      </c>
      <c r="BK46" s="962"/>
      <c r="BL46" s="962"/>
      <c r="BM46" s="962"/>
      <c r="BN46" s="962"/>
      <c r="BO46" s="962"/>
      <c r="BP46" s="962"/>
      <c r="BQ46" s="962"/>
      <c r="BR46" s="962"/>
      <c r="BS46" s="962"/>
      <c r="BT46" s="962"/>
      <c r="BU46" s="962"/>
      <c r="BV46" s="444"/>
      <c r="BW46" s="445" t="str">
        <f>BW2</f>
        <v>Step 2-2 Information (Cold Case 120% SOC, 2.4-4.2kg)</v>
      </c>
      <c r="BX46" s="444"/>
      <c r="CH46" s="444"/>
      <c r="CI46" s="445" t="str">
        <f>CI2</f>
        <v>Step 2-3 Information (Hot Case 100% SOC, 2.3kg, 99 liter 70 MPa Type IV)</v>
      </c>
      <c r="CJ46" s="444"/>
      <c r="CU46" s="445" t="str">
        <f>CU2</f>
        <v>Step 2-3 Information (Hot Case 100% SOC, 4.2kg, 174 liter 70 MPa Type IV)</v>
      </c>
      <c r="CV46" s="444"/>
      <c r="DF46" s="444"/>
      <c r="DG46" s="445" t="str">
        <f>DG2</f>
        <v>Step 2-2 Information (Cold Case 120% SOC, 2.4-4.2kg)</v>
      </c>
      <c r="DH46" s="444"/>
      <c r="DR46" s="444"/>
      <c r="DS46" s="445" t="str">
        <f>DS2</f>
        <v>Step 2-3 Information (Hot Case 100% SOC, 2.3kg, 99 liter 70 MPa Type IV)</v>
      </c>
      <c r="DT46" s="444"/>
      <c r="EE46" s="445" t="str">
        <f>EE2</f>
        <v>Step 2-3 Information (Hot Case 100% SOC, 4.2kg, 174 liter 70 MPa Type IV)</v>
      </c>
      <c r="EF46" s="444"/>
      <c r="EQ46" s="445" t="str">
        <f>EQ2</f>
        <v>Step 2-2 / 2-3 Information</v>
      </c>
      <c r="ER46" s="444"/>
      <c r="FC46" s="445" t="str">
        <f>EQ2</f>
        <v>Step 2-2 / 2-3 Information</v>
      </c>
      <c r="FD46" s="444"/>
    </row>
    <row r="47" spans="2:169" ht="13.5" thickBot="1">
      <c r="C47" s="448"/>
      <c r="D47" s="449"/>
      <c r="E47" s="449"/>
      <c r="F47" s="449"/>
      <c r="P47" s="448"/>
      <c r="Q47" s="451"/>
      <c r="R47" s="451"/>
      <c r="S47" s="449"/>
      <c r="T47" s="449"/>
      <c r="U47" s="449"/>
      <c r="V47" s="449"/>
      <c r="W47" s="449"/>
      <c r="AE47" s="448"/>
      <c r="AF47" s="451"/>
      <c r="AG47" s="451"/>
      <c r="AH47" s="449"/>
      <c r="AK47" s="448"/>
      <c r="AL47" s="449"/>
      <c r="AM47" s="449"/>
      <c r="AX47" s="448"/>
      <c r="AY47" s="449"/>
      <c r="BK47" s="448"/>
      <c r="BL47" s="449"/>
      <c r="BX47" s="448"/>
      <c r="BY47" s="451"/>
      <c r="BZ47" s="451"/>
      <c r="CJ47" s="448"/>
      <c r="CK47" s="451"/>
      <c r="CL47" s="451"/>
      <c r="CV47" s="448"/>
      <c r="CW47" s="451"/>
      <c r="CX47" s="451"/>
      <c r="DH47" s="448"/>
      <c r="DI47" s="451"/>
      <c r="DJ47" s="451"/>
      <c r="DT47" s="448"/>
      <c r="DU47" s="451"/>
      <c r="DV47" s="451"/>
      <c r="EF47" s="448"/>
      <c r="EG47" s="451"/>
      <c r="EH47" s="451"/>
      <c r="ER47" s="448"/>
      <c r="ES47" s="451"/>
      <c r="ET47" s="451"/>
      <c r="FD47" s="448"/>
      <c r="FE47" s="451"/>
      <c r="FF47" s="451"/>
    </row>
    <row r="48" spans="2:169" ht="49.5" customHeight="1" thickBot="1">
      <c r="B48" s="934" t="s">
        <v>922</v>
      </c>
      <c r="C48" s="965"/>
      <c r="D48" s="970" t="s">
        <v>886</v>
      </c>
      <c r="E48" s="973" t="s">
        <v>926</v>
      </c>
      <c r="F48" s="973"/>
      <c r="G48" s="973"/>
      <c r="H48" s="973"/>
      <c r="I48" s="973"/>
      <c r="J48" s="973"/>
      <c r="K48" s="973"/>
      <c r="L48" s="973"/>
      <c r="M48" s="974"/>
      <c r="N48" s="311"/>
      <c r="O48" s="934" t="str">
        <f>$B48</f>
        <v>H35-T20
2.4-4.2kg comm</v>
      </c>
      <c r="P48" s="965"/>
      <c r="Q48" s="957" t="s">
        <v>907</v>
      </c>
      <c r="R48" s="958"/>
      <c r="S48" s="957" t="s">
        <v>894</v>
      </c>
      <c r="T48" s="975"/>
      <c r="U48" s="958"/>
      <c r="V48" s="976" t="s">
        <v>927</v>
      </c>
      <c r="W48" s="977"/>
      <c r="X48" s="957" t="s">
        <v>908</v>
      </c>
      <c r="Y48" s="958"/>
      <c r="Z48" s="311"/>
      <c r="AA48" s="978" t="str">
        <f>AA4</f>
        <v>max. APRR
[MPa/min]
up to 4.2kg (174l)</v>
      </c>
      <c r="AB48" s="980" t="str">
        <f>AB4</f>
        <v>max. HPRR
[MPa/min]
up to 4.2kg (174l)</v>
      </c>
      <c r="AC48" s="311"/>
      <c r="AD48" s="934" t="str">
        <f>$B48</f>
        <v>H35-T20
2.4-4.2kg comm</v>
      </c>
      <c r="AE48" s="965"/>
      <c r="AF48" s="957" t="s">
        <v>907</v>
      </c>
      <c r="AG48" s="958"/>
      <c r="AH48" s="959" t="s">
        <v>167</v>
      </c>
      <c r="AJ48" s="934" t="str">
        <f>$B48</f>
        <v>H35-T20
2.4-4.2kg comm</v>
      </c>
      <c r="AK48" s="965"/>
      <c r="AL48" s="970" t="s">
        <v>886</v>
      </c>
      <c r="AM48" s="973" t="s">
        <v>926</v>
      </c>
      <c r="AN48" s="973"/>
      <c r="AO48" s="973"/>
      <c r="AP48" s="973"/>
      <c r="AQ48" s="973"/>
      <c r="AR48" s="973"/>
      <c r="AS48" s="973"/>
      <c r="AT48" s="973"/>
      <c r="AU48" s="974"/>
      <c r="AV48" s="311"/>
      <c r="AW48" s="934" t="str">
        <f>$B48</f>
        <v>H35-T20
2.4-4.2kg comm</v>
      </c>
      <c r="AX48" s="965"/>
      <c r="AY48" s="970" t="s">
        <v>912</v>
      </c>
      <c r="AZ48" s="973" t="s">
        <v>926</v>
      </c>
      <c r="BA48" s="973"/>
      <c r="BB48" s="973"/>
      <c r="BC48" s="973"/>
      <c r="BD48" s="973"/>
      <c r="BE48" s="973"/>
      <c r="BF48" s="973"/>
      <c r="BG48" s="973"/>
      <c r="BH48" s="974"/>
      <c r="BI48" s="311"/>
      <c r="BJ48" s="934" t="str">
        <f>$B48</f>
        <v>H35-T20
2.4-4.2kg comm</v>
      </c>
      <c r="BK48" s="965"/>
      <c r="BL48" s="970" t="s">
        <v>699</v>
      </c>
      <c r="BM48" s="973" t="s">
        <v>926</v>
      </c>
      <c r="BN48" s="973"/>
      <c r="BO48" s="973"/>
      <c r="BP48" s="973"/>
      <c r="BQ48" s="973"/>
      <c r="BR48" s="973"/>
      <c r="BS48" s="973"/>
      <c r="BT48" s="973"/>
      <c r="BU48" s="974"/>
      <c r="BV48" s="311"/>
      <c r="BW48" s="934" t="str">
        <f>$B48</f>
        <v>H35-T20
2.4-4.2kg comm</v>
      </c>
      <c r="BX48" s="935"/>
      <c r="BY48" s="940" t="str">
        <f>BY4</f>
        <v>Cold Case Final State of Charge, SOC
(Cold Soak - History: Driving from initially full)</v>
      </c>
      <c r="BZ48" s="941"/>
      <c r="CA48" s="942"/>
      <c r="CB48" s="942"/>
      <c r="CC48" s="942"/>
      <c r="CD48" s="942"/>
      <c r="CE48" s="942"/>
      <c r="CF48" s="942"/>
      <c r="CG48" s="943"/>
      <c r="CH48" s="311"/>
      <c r="CI48" s="934" t="str">
        <f>$B48</f>
        <v>H35-T20
2.4-4.2kg comm</v>
      </c>
      <c r="CJ48" s="935"/>
      <c r="CK48" s="940" t="s">
        <v>530</v>
      </c>
      <c r="CL48" s="941"/>
      <c r="CM48" s="942"/>
      <c r="CN48" s="942"/>
      <c r="CO48" s="942"/>
      <c r="CP48" s="942"/>
      <c r="CQ48" s="942"/>
      <c r="CR48" s="942"/>
      <c r="CS48" s="943"/>
      <c r="CT48" s="311"/>
      <c r="CU48" s="934" t="str">
        <f>$B48</f>
        <v>H35-T20
2.4-4.2kg comm</v>
      </c>
      <c r="CV48" s="935"/>
      <c r="CW48" s="940" t="s">
        <v>530</v>
      </c>
      <c r="CX48" s="941"/>
      <c r="CY48" s="942"/>
      <c r="CZ48" s="942"/>
      <c r="DA48" s="942"/>
      <c r="DB48" s="942"/>
      <c r="DC48" s="942"/>
      <c r="DD48" s="942"/>
      <c r="DE48" s="943"/>
      <c r="DF48" s="311"/>
      <c r="DG48" s="934" t="str">
        <f>$B48</f>
        <v>H35-T20
2.4-4.2kg comm</v>
      </c>
      <c r="DH48" s="935"/>
      <c r="DI48" s="940" t="str">
        <f>DI4</f>
        <v>Cold Case Final Gas Temperature [°C]
(Cold Soak - History: Driving from initially full)</v>
      </c>
      <c r="DJ48" s="941"/>
      <c r="DK48" s="941"/>
      <c r="DL48" s="941"/>
      <c r="DM48" s="941"/>
      <c r="DN48" s="941"/>
      <c r="DO48" s="941"/>
      <c r="DP48" s="941"/>
      <c r="DQ48" s="993"/>
      <c r="DR48" s="311"/>
      <c r="DS48" s="934" t="str">
        <f>$B48</f>
        <v>H35-T20
2.4-4.2kg comm</v>
      </c>
      <c r="DT48" s="935"/>
      <c r="DU48" s="940" t="s">
        <v>911</v>
      </c>
      <c r="DV48" s="941"/>
      <c r="DW48" s="942"/>
      <c r="DX48" s="942"/>
      <c r="DY48" s="942"/>
      <c r="DZ48" s="942"/>
      <c r="EA48" s="942"/>
      <c r="EB48" s="942"/>
      <c r="EC48" s="943"/>
      <c r="EE48" s="934" t="str">
        <f>$B48</f>
        <v>H35-T20
2.4-4.2kg comm</v>
      </c>
      <c r="EF48" s="935"/>
      <c r="EG48" s="940" t="s">
        <v>911</v>
      </c>
      <c r="EH48" s="941"/>
      <c r="EI48" s="942"/>
      <c r="EJ48" s="942"/>
      <c r="EK48" s="942"/>
      <c r="EL48" s="942"/>
      <c r="EM48" s="942"/>
      <c r="EN48" s="942"/>
      <c r="EO48" s="943"/>
      <c r="EP48" s="311"/>
      <c r="EQ48" s="934" t="str">
        <f>$B48</f>
        <v>H35-T20
2.4-4.2kg comm</v>
      </c>
      <c r="ER48" s="935"/>
      <c r="ES48" s="940" t="s">
        <v>956</v>
      </c>
      <c r="ET48" s="941"/>
      <c r="EU48" s="942"/>
      <c r="EV48" s="942"/>
      <c r="EW48" s="942"/>
      <c r="EX48" s="942"/>
      <c r="EY48" s="942"/>
      <c r="EZ48" s="942"/>
      <c r="FA48" s="943"/>
      <c r="FC48" s="934" t="str">
        <f>$B48</f>
        <v>H35-T20
2.4-4.2kg comm</v>
      </c>
      <c r="FD48" s="935"/>
      <c r="FE48" s="940" t="s">
        <v>955</v>
      </c>
      <c r="FF48" s="941"/>
      <c r="FG48" s="942"/>
      <c r="FH48" s="942"/>
      <c r="FI48" s="942"/>
      <c r="FJ48" s="942"/>
      <c r="FK48" s="942"/>
      <c r="FL48" s="942"/>
      <c r="FM48" s="943"/>
    </row>
    <row r="49" spans="2:169" ht="14.25">
      <c r="B49" s="966"/>
      <c r="C49" s="967"/>
      <c r="D49" s="971"/>
      <c r="E49" s="927" t="s">
        <v>891</v>
      </c>
      <c r="F49" s="928"/>
      <c r="G49" s="928"/>
      <c r="H49" s="928"/>
      <c r="I49" s="928"/>
      <c r="J49" s="928"/>
      <c r="K49" s="928"/>
      <c r="L49" s="928"/>
      <c r="M49" s="929"/>
      <c r="N49" s="452"/>
      <c r="O49" s="966"/>
      <c r="P49" s="967"/>
      <c r="Q49" s="944" t="s">
        <v>496</v>
      </c>
      <c r="R49" s="946" t="s">
        <v>497</v>
      </c>
      <c r="S49" s="948" t="s">
        <v>128</v>
      </c>
      <c r="T49" s="950" t="s">
        <v>764</v>
      </c>
      <c r="U49" s="946" t="s">
        <v>765</v>
      </c>
      <c r="V49" s="953" t="s">
        <v>130</v>
      </c>
      <c r="W49" s="955" t="s">
        <v>131</v>
      </c>
      <c r="X49" s="988" t="str">
        <f>X5</f>
        <v>99 l 
2.3kg</v>
      </c>
      <c r="Y49" s="946" t="str">
        <f>Y5</f>
        <v>174l
4.2kg</v>
      </c>
      <c r="Z49" s="452"/>
      <c r="AA49" s="979"/>
      <c r="AB49" s="981"/>
      <c r="AC49" s="452"/>
      <c r="AD49" s="966"/>
      <c r="AE49" s="967"/>
      <c r="AF49" s="944" t="s">
        <v>498</v>
      </c>
      <c r="AG49" s="946" t="s">
        <v>497</v>
      </c>
      <c r="AH49" s="960"/>
      <c r="AJ49" s="966"/>
      <c r="AK49" s="967"/>
      <c r="AL49" s="971"/>
      <c r="AM49" s="927" t="s">
        <v>891</v>
      </c>
      <c r="AN49" s="928"/>
      <c r="AO49" s="928"/>
      <c r="AP49" s="928"/>
      <c r="AQ49" s="928"/>
      <c r="AR49" s="928"/>
      <c r="AS49" s="928"/>
      <c r="AT49" s="928"/>
      <c r="AU49" s="929"/>
      <c r="AV49" s="452"/>
      <c r="AW49" s="966"/>
      <c r="AX49" s="967"/>
      <c r="AY49" s="971"/>
      <c r="AZ49" s="927" t="s">
        <v>891</v>
      </c>
      <c r="BA49" s="928"/>
      <c r="BB49" s="928"/>
      <c r="BC49" s="928"/>
      <c r="BD49" s="928"/>
      <c r="BE49" s="928"/>
      <c r="BF49" s="928"/>
      <c r="BG49" s="928"/>
      <c r="BH49" s="929"/>
      <c r="BI49" s="452"/>
      <c r="BJ49" s="966"/>
      <c r="BK49" s="967"/>
      <c r="BL49" s="971"/>
      <c r="BM49" s="927" t="s">
        <v>891</v>
      </c>
      <c r="BN49" s="928"/>
      <c r="BO49" s="928"/>
      <c r="BP49" s="928"/>
      <c r="BQ49" s="928"/>
      <c r="BR49" s="928"/>
      <c r="BS49" s="928"/>
      <c r="BT49" s="928"/>
      <c r="BU49" s="929"/>
      <c r="BV49" s="452"/>
      <c r="BW49" s="936"/>
      <c r="BX49" s="937"/>
      <c r="BY49" s="927" t="s">
        <v>891</v>
      </c>
      <c r="BZ49" s="928"/>
      <c r="CA49" s="928"/>
      <c r="CB49" s="928"/>
      <c r="CC49" s="928"/>
      <c r="CD49" s="928"/>
      <c r="CE49" s="928"/>
      <c r="CF49" s="928"/>
      <c r="CG49" s="929"/>
      <c r="CH49" s="452"/>
      <c r="CI49" s="936"/>
      <c r="CJ49" s="937"/>
      <c r="CK49" s="927" t="s">
        <v>891</v>
      </c>
      <c r="CL49" s="928"/>
      <c r="CM49" s="928"/>
      <c r="CN49" s="928"/>
      <c r="CO49" s="928"/>
      <c r="CP49" s="928"/>
      <c r="CQ49" s="928"/>
      <c r="CR49" s="928"/>
      <c r="CS49" s="929"/>
      <c r="CT49" s="452"/>
      <c r="CU49" s="936"/>
      <c r="CV49" s="937"/>
      <c r="CW49" s="927" t="s">
        <v>891</v>
      </c>
      <c r="CX49" s="928"/>
      <c r="CY49" s="928"/>
      <c r="CZ49" s="928"/>
      <c r="DA49" s="928"/>
      <c r="DB49" s="928"/>
      <c r="DC49" s="928"/>
      <c r="DD49" s="928"/>
      <c r="DE49" s="929"/>
      <c r="DF49" s="452"/>
      <c r="DG49" s="936"/>
      <c r="DH49" s="937"/>
      <c r="DI49" s="927" t="s">
        <v>891</v>
      </c>
      <c r="DJ49" s="928"/>
      <c r="DK49" s="928"/>
      <c r="DL49" s="928"/>
      <c r="DM49" s="928"/>
      <c r="DN49" s="928"/>
      <c r="DO49" s="928"/>
      <c r="DP49" s="928"/>
      <c r="DQ49" s="929"/>
      <c r="DR49" s="452"/>
      <c r="DS49" s="936"/>
      <c r="DT49" s="937"/>
      <c r="DU49" s="927" t="s">
        <v>891</v>
      </c>
      <c r="DV49" s="928"/>
      <c r="DW49" s="928"/>
      <c r="DX49" s="928"/>
      <c r="DY49" s="928"/>
      <c r="DZ49" s="928"/>
      <c r="EA49" s="928"/>
      <c r="EB49" s="928"/>
      <c r="EC49" s="929"/>
      <c r="EE49" s="936"/>
      <c r="EF49" s="937"/>
      <c r="EG49" s="927" t="s">
        <v>891</v>
      </c>
      <c r="EH49" s="928"/>
      <c r="EI49" s="928"/>
      <c r="EJ49" s="928"/>
      <c r="EK49" s="928"/>
      <c r="EL49" s="928"/>
      <c r="EM49" s="928"/>
      <c r="EN49" s="928"/>
      <c r="EO49" s="929"/>
      <c r="EP49" s="452"/>
      <c r="EQ49" s="936"/>
      <c r="ER49" s="937"/>
      <c r="ES49" s="927" t="s">
        <v>891</v>
      </c>
      <c r="ET49" s="928"/>
      <c r="EU49" s="928"/>
      <c r="EV49" s="928"/>
      <c r="EW49" s="928"/>
      <c r="EX49" s="928"/>
      <c r="EY49" s="928"/>
      <c r="EZ49" s="928"/>
      <c r="FA49" s="929"/>
      <c r="FC49" s="936"/>
      <c r="FD49" s="937"/>
      <c r="FE49" s="927" t="s">
        <v>891</v>
      </c>
      <c r="FF49" s="928"/>
      <c r="FG49" s="928"/>
      <c r="FH49" s="928"/>
      <c r="FI49" s="928"/>
      <c r="FJ49" s="928"/>
      <c r="FK49" s="928"/>
      <c r="FL49" s="928"/>
      <c r="FM49" s="929"/>
    </row>
    <row r="50" spans="2:169" ht="13.5" thickBot="1">
      <c r="B50" s="968"/>
      <c r="C50" s="969"/>
      <c r="D50" s="972"/>
      <c r="E50" s="453">
        <v>0.5</v>
      </c>
      <c r="F50" s="453">
        <v>2</v>
      </c>
      <c r="G50" s="453">
        <v>5</v>
      </c>
      <c r="H50" s="453">
        <v>10</v>
      </c>
      <c r="I50" s="453">
        <v>15</v>
      </c>
      <c r="J50" s="454">
        <v>20</v>
      </c>
      <c r="K50" s="455">
        <v>30</v>
      </c>
      <c r="L50" s="454">
        <v>35</v>
      </c>
      <c r="M50" s="456" t="s">
        <v>755</v>
      </c>
      <c r="N50" s="452"/>
      <c r="O50" s="968"/>
      <c r="P50" s="969"/>
      <c r="Q50" s="945"/>
      <c r="R50" s="947"/>
      <c r="S50" s="949"/>
      <c r="T50" s="951"/>
      <c r="U50" s="952"/>
      <c r="V50" s="954"/>
      <c r="W50" s="956"/>
      <c r="X50" s="945"/>
      <c r="Y50" s="947"/>
      <c r="Z50" s="452"/>
      <c r="AA50" s="945"/>
      <c r="AB50" s="947"/>
      <c r="AC50" s="452"/>
      <c r="AD50" s="968"/>
      <c r="AE50" s="969"/>
      <c r="AF50" s="945"/>
      <c r="AG50" s="947"/>
      <c r="AH50" s="961"/>
      <c r="AJ50" s="968"/>
      <c r="AK50" s="969"/>
      <c r="AL50" s="972"/>
      <c r="AM50" s="453">
        <v>0.5</v>
      </c>
      <c r="AN50" s="453">
        <v>2</v>
      </c>
      <c r="AO50" s="458">
        <v>5</v>
      </c>
      <c r="AP50" s="458">
        <v>10</v>
      </c>
      <c r="AQ50" s="458">
        <v>15</v>
      </c>
      <c r="AR50" s="459">
        <v>20</v>
      </c>
      <c r="AS50" s="460">
        <v>30</v>
      </c>
      <c r="AT50" s="454">
        <v>35</v>
      </c>
      <c r="AU50" s="456" t="s">
        <v>755</v>
      </c>
      <c r="AV50" s="452"/>
      <c r="AW50" s="968"/>
      <c r="AX50" s="969"/>
      <c r="AY50" s="972"/>
      <c r="AZ50" s="457">
        <v>0.5</v>
      </c>
      <c r="BA50" s="458">
        <v>2</v>
      </c>
      <c r="BB50" s="458">
        <v>5</v>
      </c>
      <c r="BC50" s="458">
        <v>10</v>
      </c>
      <c r="BD50" s="458">
        <v>15</v>
      </c>
      <c r="BE50" s="459">
        <v>20</v>
      </c>
      <c r="BF50" s="460">
        <v>30</v>
      </c>
      <c r="BG50" s="459">
        <v>35</v>
      </c>
      <c r="BH50" s="456" t="s">
        <v>755</v>
      </c>
      <c r="BI50" s="452"/>
      <c r="BJ50" s="968"/>
      <c r="BK50" s="969"/>
      <c r="BL50" s="972"/>
      <c r="BM50" s="457">
        <v>0.5</v>
      </c>
      <c r="BN50" s="458">
        <v>2</v>
      </c>
      <c r="BO50" s="458">
        <v>5</v>
      </c>
      <c r="BP50" s="458">
        <v>10</v>
      </c>
      <c r="BQ50" s="458">
        <v>15</v>
      </c>
      <c r="BR50" s="459">
        <v>20</v>
      </c>
      <c r="BS50" s="460">
        <v>30</v>
      </c>
      <c r="BT50" s="454">
        <v>35</v>
      </c>
      <c r="BU50" s="456" t="s">
        <v>755</v>
      </c>
      <c r="BV50" s="452"/>
      <c r="BW50" s="938"/>
      <c r="BX50" s="939"/>
      <c r="BY50" s="457">
        <v>0.5</v>
      </c>
      <c r="BZ50" s="458">
        <v>2</v>
      </c>
      <c r="CA50" s="458">
        <v>5</v>
      </c>
      <c r="CB50" s="458">
        <v>10</v>
      </c>
      <c r="CC50" s="458">
        <v>15</v>
      </c>
      <c r="CD50" s="459">
        <v>20</v>
      </c>
      <c r="CE50" s="460">
        <v>30</v>
      </c>
      <c r="CF50" s="454">
        <v>35</v>
      </c>
      <c r="CG50" s="456" t="s">
        <v>755</v>
      </c>
      <c r="CH50" s="452"/>
      <c r="CI50" s="938"/>
      <c r="CJ50" s="939"/>
      <c r="CK50" s="457">
        <v>0.5</v>
      </c>
      <c r="CL50" s="458">
        <v>2</v>
      </c>
      <c r="CM50" s="458">
        <v>5</v>
      </c>
      <c r="CN50" s="458">
        <v>10</v>
      </c>
      <c r="CO50" s="458">
        <v>15</v>
      </c>
      <c r="CP50" s="459">
        <v>20</v>
      </c>
      <c r="CQ50" s="460">
        <v>30</v>
      </c>
      <c r="CR50" s="454">
        <v>35</v>
      </c>
      <c r="CS50" s="456" t="s">
        <v>755</v>
      </c>
      <c r="CT50" s="452"/>
      <c r="CU50" s="938"/>
      <c r="CV50" s="939"/>
      <c r="CW50" s="457">
        <v>0.5</v>
      </c>
      <c r="CX50" s="458">
        <v>2</v>
      </c>
      <c r="CY50" s="458">
        <v>5</v>
      </c>
      <c r="CZ50" s="458">
        <v>10</v>
      </c>
      <c r="DA50" s="458">
        <v>15</v>
      </c>
      <c r="DB50" s="459">
        <v>20</v>
      </c>
      <c r="DC50" s="460">
        <v>30</v>
      </c>
      <c r="DD50" s="454">
        <v>35</v>
      </c>
      <c r="DE50" s="456" t="s">
        <v>755</v>
      </c>
      <c r="DF50" s="452"/>
      <c r="DG50" s="938"/>
      <c r="DH50" s="939"/>
      <c r="DI50" s="457">
        <v>0.5</v>
      </c>
      <c r="DJ50" s="458">
        <v>2</v>
      </c>
      <c r="DK50" s="458">
        <v>5</v>
      </c>
      <c r="DL50" s="458">
        <v>10</v>
      </c>
      <c r="DM50" s="458">
        <v>15</v>
      </c>
      <c r="DN50" s="459">
        <v>20</v>
      </c>
      <c r="DO50" s="460">
        <v>30</v>
      </c>
      <c r="DP50" s="454">
        <v>35</v>
      </c>
      <c r="DQ50" s="456" t="s">
        <v>755</v>
      </c>
      <c r="DR50" s="452"/>
      <c r="DS50" s="938"/>
      <c r="DT50" s="939"/>
      <c r="DU50" s="457">
        <v>0.5</v>
      </c>
      <c r="DV50" s="458">
        <v>2</v>
      </c>
      <c r="DW50" s="458">
        <v>5</v>
      </c>
      <c r="DX50" s="458">
        <v>10</v>
      </c>
      <c r="DY50" s="458">
        <v>15</v>
      </c>
      <c r="DZ50" s="459">
        <v>20</v>
      </c>
      <c r="EA50" s="460">
        <v>30</v>
      </c>
      <c r="EB50" s="454">
        <v>35</v>
      </c>
      <c r="EC50" s="456" t="s">
        <v>755</v>
      </c>
      <c r="EE50" s="938"/>
      <c r="EF50" s="939"/>
      <c r="EG50" s="457">
        <v>0.5</v>
      </c>
      <c r="EH50" s="458">
        <v>2</v>
      </c>
      <c r="EI50" s="458">
        <v>5</v>
      </c>
      <c r="EJ50" s="458">
        <v>10</v>
      </c>
      <c r="EK50" s="458">
        <v>15</v>
      </c>
      <c r="EL50" s="459">
        <v>20</v>
      </c>
      <c r="EM50" s="460">
        <v>30</v>
      </c>
      <c r="EN50" s="454">
        <v>35</v>
      </c>
      <c r="EO50" s="456" t="s">
        <v>755</v>
      </c>
      <c r="EP50" s="452"/>
      <c r="EQ50" s="938"/>
      <c r="ER50" s="939"/>
      <c r="ES50" s="457">
        <v>0.5</v>
      </c>
      <c r="ET50" s="458">
        <v>2</v>
      </c>
      <c r="EU50" s="458">
        <v>5</v>
      </c>
      <c r="EV50" s="458">
        <v>10</v>
      </c>
      <c r="EW50" s="458">
        <v>15</v>
      </c>
      <c r="EX50" s="459">
        <v>20</v>
      </c>
      <c r="EY50" s="460">
        <v>30</v>
      </c>
      <c r="EZ50" s="454">
        <v>35</v>
      </c>
      <c r="FA50" s="456" t="s">
        <v>755</v>
      </c>
      <c r="FC50" s="938"/>
      <c r="FD50" s="939"/>
      <c r="FE50" s="457">
        <v>0.5</v>
      </c>
      <c r="FF50" s="458">
        <v>2</v>
      </c>
      <c r="FG50" s="458">
        <v>5</v>
      </c>
      <c r="FH50" s="458">
        <v>10</v>
      </c>
      <c r="FI50" s="458">
        <v>15</v>
      </c>
      <c r="FJ50" s="459">
        <v>20</v>
      </c>
      <c r="FK50" s="460">
        <v>30</v>
      </c>
      <c r="FL50" s="454">
        <v>35</v>
      </c>
      <c r="FM50" s="456" t="s">
        <v>755</v>
      </c>
    </row>
    <row r="51" spans="2:169" ht="15" customHeight="1">
      <c r="B51" s="924" t="s">
        <v>890</v>
      </c>
      <c r="C51" s="461" t="s">
        <v>380</v>
      </c>
      <c r="D51" s="462" t="s">
        <v>381</v>
      </c>
      <c r="E51" s="463" t="s">
        <v>381</v>
      </c>
      <c r="F51" s="464" t="s">
        <v>381</v>
      </c>
      <c r="G51" s="464" t="s">
        <v>381</v>
      </c>
      <c r="H51" s="464" t="s">
        <v>381</v>
      </c>
      <c r="I51" s="464" t="s">
        <v>381</v>
      </c>
      <c r="J51" s="464" t="s">
        <v>381</v>
      </c>
      <c r="K51" s="464" t="s">
        <v>381</v>
      </c>
      <c r="L51" s="464" t="s">
        <v>381</v>
      </c>
      <c r="M51" s="465" t="s">
        <v>381</v>
      </c>
      <c r="N51" s="466"/>
      <c r="O51" s="924" t="s">
        <v>890</v>
      </c>
      <c r="P51" s="461" t="str">
        <f>$C51</f>
        <v>&gt; 50</v>
      </c>
      <c r="Q51" s="467" t="s">
        <v>381</v>
      </c>
      <c r="R51" s="468" t="s">
        <v>381</v>
      </c>
      <c r="S51" s="462" t="s">
        <v>381</v>
      </c>
      <c r="T51" s="549" t="s">
        <v>381</v>
      </c>
      <c r="U51" s="550" t="s">
        <v>381</v>
      </c>
      <c r="V51" s="528" t="s">
        <v>381</v>
      </c>
      <c r="W51" s="470" t="s">
        <v>381</v>
      </c>
      <c r="X51" s="467" t="s">
        <v>381</v>
      </c>
      <c r="Y51" s="468" t="s">
        <v>381</v>
      </c>
      <c r="Z51" s="466"/>
      <c r="AA51" s="930">
        <f>AA7</f>
        <v>28.5</v>
      </c>
      <c r="AB51" s="932">
        <f>AB7</f>
        <v>32.0625</v>
      </c>
      <c r="AC51" s="466"/>
      <c r="AD51" s="924" t="s">
        <v>890</v>
      </c>
      <c r="AE51" s="461" t="str">
        <f>$C51</f>
        <v>&gt; 50</v>
      </c>
      <c r="AF51" s="467" t="s">
        <v>381</v>
      </c>
      <c r="AG51" s="468" t="s">
        <v>381</v>
      </c>
      <c r="AH51" s="529" t="s">
        <v>381</v>
      </c>
      <c r="AJ51" s="924" t="s">
        <v>890</v>
      </c>
      <c r="AK51" s="461" t="s">
        <v>380</v>
      </c>
      <c r="AL51" s="462" t="s">
        <v>381</v>
      </c>
      <c r="AM51" s="463" t="s">
        <v>381</v>
      </c>
      <c r="AN51" s="464" t="s">
        <v>381</v>
      </c>
      <c r="AO51" s="464" t="s">
        <v>381</v>
      </c>
      <c r="AP51" s="464" t="s">
        <v>381</v>
      </c>
      <c r="AQ51" s="464" t="s">
        <v>381</v>
      </c>
      <c r="AR51" s="464" t="s">
        <v>381</v>
      </c>
      <c r="AS51" s="464" t="s">
        <v>381</v>
      </c>
      <c r="AT51" s="464" t="s">
        <v>381</v>
      </c>
      <c r="AU51" s="465" t="s">
        <v>381</v>
      </c>
      <c r="AV51" s="466"/>
      <c r="AW51" s="924" t="s">
        <v>890</v>
      </c>
      <c r="AX51" s="461" t="s">
        <v>380</v>
      </c>
      <c r="AY51" s="462" t="s">
        <v>381</v>
      </c>
      <c r="AZ51" s="463" t="s">
        <v>381</v>
      </c>
      <c r="BA51" s="464" t="s">
        <v>381</v>
      </c>
      <c r="BB51" s="464" t="s">
        <v>381</v>
      </c>
      <c r="BC51" s="464" t="s">
        <v>381</v>
      </c>
      <c r="BD51" s="464" t="s">
        <v>381</v>
      </c>
      <c r="BE51" s="464" t="s">
        <v>381</v>
      </c>
      <c r="BF51" s="464" t="s">
        <v>381</v>
      </c>
      <c r="BG51" s="464" t="s">
        <v>381</v>
      </c>
      <c r="BH51" s="465" t="s">
        <v>381</v>
      </c>
      <c r="BI51" s="466"/>
      <c r="BJ51" s="924" t="s">
        <v>890</v>
      </c>
      <c r="BK51" s="461" t="s">
        <v>380</v>
      </c>
      <c r="BL51" s="462" t="s">
        <v>381</v>
      </c>
      <c r="BM51" s="463" t="s">
        <v>381</v>
      </c>
      <c r="BN51" s="464" t="s">
        <v>381</v>
      </c>
      <c r="BO51" s="464" t="s">
        <v>381</v>
      </c>
      <c r="BP51" s="464" t="s">
        <v>381</v>
      </c>
      <c r="BQ51" s="464" t="s">
        <v>381</v>
      </c>
      <c r="BR51" s="464" t="s">
        <v>381</v>
      </c>
      <c r="BS51" s="464" t="s">
        <v>381</v>
      </c>
      <c r="BT51" s="464" t="s">
        <v>381</v>
      </c>
      <c r="BU51" s="465" t="s">
        <v>381</v>
      </c>
      <c r="BV51" s="466"/>
      <c r="BW51" s="924" t="s">
        <v>890</v>
      </c>
      <c r="BX51" s="461" t="str">
        <f>$C51</f>
        <v>&gt; 50</v>
      </c>
      <c r="BY51" s="472" t="s">
        <v>381</v>
      </c>
      <c r="BZ51" s="473" t="s">
        <v>381</v>
      </c>
      <c r="CA51" s="473" t="s">
        <v>381</v>
      </c>
      <c r="CB51" s="473" t="s">
        <v>381</v>
      </c>
      <c r="CC51" s="473" t="s">
        <v>381</v>
      </c>
      <c r="CD51" s="473" t="s">
        <v>381</v>
      </c>
      <c r="CE51" s="473" t="s">
        <v>381</v>
      </c>
      <c r="CF51" s="473" t="s">
        <v>381</v>
      </c>
      <c r="CG51" s="468" t="s">
        <v>381</v>
      </c>
      <c r="CH51" s="466"/>
      <c r="CI51" s="924" t="s">
        <v>890</v>
      </c>
      <c r="CJ51" s="461" t="str">
        <f>$C51</f>
        <v>&gt; 50</v>
      </c>
      <c r="CK51" s="472" t="s">
        <v>381</v>
      </c>
      <c r="CL51" s="473" t="s">
        <v>381</v>
      </c>
      <c r="CM51" s="473" t="s">
        <v>381</v>
      </c>
      <c r="CN51" s="473" t="s">
        <v>381</v>
      </c>
      <c r="CO51" s="473" t="s">
        <v>381</v>
      </c>
      <c r="CP51" s="473" t="s">
        <v>381</v>
      </c>
      <c r="CQ51" s="473" t="s">
        <v>381</v>
      </c>
      <c r="CR51" s="473" t="s">
        <v>381</v>
      </c>
      <c r="CS51" s="468" t="s">
        <v>381</v>
      </c>
      <c r="CT51" s="474"/>
      <c r="CU51" s="924" t="s">
        <v>890</v>
      </c>
      <c r="CV51" s="461" t="str">
        <f>$C51</f>
        <v>&gt; 50</v>
      </c>
      <c r="CW51" s="472" t="s">
        <v>381</v>
      </c>
      <c r="CX51" s="473" t="s">
        <v>381</v>
      </c>
      <c r="CY51" s="473" t="s">
        <v>381</v>
      </c>
      <c r="CZ51" s="473" t="s">
        <v>381</v>
      </c>
      <c r="DA51" s="473" t="s">
        <v>381</v>
      </c>
      <c r="DB51" s="473" t="s">
        <v>381</v>
      </c>
      <c r="DC51" s="473" t="s">
        <v>381</v>
      </c>
      <c r="DD51" s="473" t="s">
        <v>381</v>
      </c>
      <c r="DE51" s="468" t="s">
        <v>381</v>
      </c>
      <c r="DF51" s="466"/>
      <c r="DG51" s="924" t="s">
        <v>890</v>
      </c>
      <c r="DH51" s="461" t="str">
        <f>$C51</f>
        <v>&gt; 50</v>
      </c>
      <c r="DI51" s="472" t="s">
        <v>381</v>
      </c>
      <c r="DJ51" s="473" t="s">
        <v>381</v>
      </c>
      <c r="DK51" s="473" t="s">
        <v>381</v>
      </c>
      <c r="DL51" s="473" t="s">
        <v>381</v>
      </c>
      <c r="DM51" s="473" t="s">
        <v>381</v>
      </c>
      <c r="DN51" s="473" t="s">
        <v>381</v>
      </c>
      <c r="DO51" s="473" t="s">
        <v>381</v>
      </c>
      <c r="DP51" s="473" t="s">
        <v>381</v>
      </c>
      <c r="DQ51" s="468" t="s">
        <v>381</v>
      </c>
      <c r="DR51" s="466"/>
      <c r="DS51" s="924" t="s">
        <v>890</v>
      </c>
      <c r="DT51" s="461" t="str">
        <f>$C51</f>
        <v>&gt; 50</v>
      </c>
      <c r="DU51" s="472" t="s">
        <v>381</v>
      </c>
      <c r="DV51" s="473" t="s">
        <v>381</v>
      </c>
      <c r="DW51" s="473" t="s">
        <v>381</v>
      </c>
      <c r="DX51" s="473" t="s">
        <v>381</v>
      </c>
      <c r="DY51" s="473" t="s">
        <v>381</v>
      </c>
      <c r="DZ51" s="473" t="s">
        <v>381</v>
      </c>
      <c r="EA51" s="473" t="s">
        <v>381</v>
      </c>
      <c r="EB51" s="473" t="s">
        <v>381</v>
      </c>
      <c r="EC51" s="468" t="s">
        <v>381</v>
      </c>
      <c r="EE51" s="924" t="s">
        <v>890</v>
      </c>
      <c r="EF51" s="461" t="str">
        <f>$C51</f>
        <v>&gt; 50</v>
      </c>
      <c r="EG51" s="472" t="s">
        <v>381</v>
      </c>
      <c r="EH51" s="473" t="s">
        <v>381</v>
      </c>
      <c r="EI51" s="473" t="s">
        <v>381</v>
      </c>
      <c r="EJ51" s="473" t="s">
        <v>381</v>
      </c>
      <c r="EK51" s="473" t="s">
        <v>381</v>
      </c>
      <c r="EL51" s="473" t="s">
        <v>381</v>
      </c>
      <c r="EM51" s="473" t="s">
        <v>381</v>
      </c>
      <c r="EN51" s="473" t="s">
        <v>381</v>
      </c>
      <c r="EO51" s="468" t="s">
        <v>381</v>
      </c>
      <c r="EP51" s="474"/>
      <c r="EQ51" s="924" t="s">
        <v>890</v>
      </c>
      <c r="ER51" s="461" t="str">
        <f>$C51</f>
        <v>&gt; 50</v>
      </c>
      <c r="ES51" s="472" t="s">
        <v>381</v>
      </c>
      <c r="ET51" s="473" t="s">
        <v>381</v>
      </c>
      <c r="EU51" s="473" t="s">
        <v>381</v>
      </c>
      <c r="EV51" s="473" t="s">
        <v>381</v>
      </c>
      <c r="EW51" s="473" t="s">
        <v>381</v>
      </c>
      <c r="EX51" s="473" t="s">
        <v>381</v>
      </c>
      <c r="EY51" s="473" t="s">
        <v>381</v>
      </c>
      <c r="EZ51" s="473" t="s">
        <v>381</v>
      </c>
      <c r="FA51" s="468" t="s">
        <v>381</v>
      </c>
      <c r="FC51" s="924" t="s">
        <v>890</v>
      </c>
      <c r="FD51" s="461" t="str">
        <f>$C51</f>
        <v>&gt; 50</v>
      </c>
      <c r="FE51" s="472" t="s">
        <v>381</v>
      </c>
      <c r="FF51" s="473" t="s">
        <v>381</v>
      </c>
      <c r="FG51" s="473" t="s">
        <v>381</v>
      </c>
      <c r="FH51" s="473" t="s">
        <v>381</v>
      </c>
      <c r="FI51" s="473" t="s">
        <v>381</v>
      </c>
      <c r="FJ51" s="473" t="s">
        <v>381</v>
      </c>
      <c r="FK51" s="473" t="s">
        <v>381</v>
      </c>
      <c r="FL51" s="473" t="s">
        <v>381</v>
      </c>
      <c r="FM51" s="468" t="s">
        <v>381</v>
      </c>
    </row>
    <row r="52" spans="2:169" ht="15" customHeight="1">
      <c r="B52" s="925"/>
      <c r="C52" s="475">
        <v>50</v>
      </c>
      <c r="D52" s="476">
        <f t="shared" ref="D52:D64" si="75">S52</f>
        <v>0.9673990755555556</v>
      </c>
      <c r="E52" s="477">
        <f t="shared" ref="E52:L52" si="76">MIN(AM52,AZ52,BM52)</f>
        <v>42.802622284108253</v>
      </c>
      <c r="F52" s="478">
        <f t="shared" si="76"/>
        <v>42.746906719068804</v>
      </c>
      <c r="G52" s="479">
        <f t="shared" si="76"/>
        <v>42.626346764699342</v>
      </c>
      <c r="H52" s="479">
        <f t="shared" si="76"/>
        <v>42.40214501134642</v>
      </c>
      <c r="I52" s="479">
        <f t="shared" si="76"/>
        <v>42.146917513410926</v>
      </c>
      <c r="J52" s="479">
        <f t="shared" si="76"/>
        <v>41.854215029186662</v>
      </c>
      <c r="K52" s="479">
        <f t="shared" si="76"/>
        <v>41.087560101358299</v>
      </c>
      <c r="L52" s="479">
        <f t="shared" si="76"/>
        <v>40.47615679899009</v>
      </c>
      <c r="M52" s="480" t="s">
        <v>381</v>
      </c>
      <c r="N52" s="466"/>
      <c r="O52" s="925"/>
      <c r="P52" s="475">
        <f>$C52</f>
        <v>50</v>
      </c>
      <c r="Q52" s="481">
        <v>50</v>
      </c>
      <c r="R52" s="519">
        <v>-17.5</v>
      </c>
      <c r="S52" s="483">
        <f>IF(MIN(U52,T52)*(1-(2.5+7)/(87.5-2))&gt;$AA$51,$AA$51,MIN(U52,T52)*(1-(2.5+7)/(87.5-2)))</f>
        <v>0.9673990755555556</v>
      </c>
      <c r="T52" s="551">
        <v>1.0883239600000001</v>
      </c>
      <c r="U52" s="556">
        <v>1.37219563</v>
      </c>
      <c r="V52" s="532">
        <f t="shared" ref="V52:V64" si="77">(G52-5)/S52</f>
        <v>38.894338143843456</v>
      </c>
      <c r="W52" s="486">
        <f t="shared" ref="W52:W64" si="78">(G52-5)/MIN(U52,T52)</f>
        <v>34.572745016749735</v>
      </c>
      <c r="X52" s="487"/>
      <c r="Y52" s="488">
        <v>1.150150536386418</v>
      </c>
      <c r="Z52" s="466"/>
      <c r="AA52" s="930"/>
      <c r="AB52" s="932"/>
      <c r="AC52" s="466"/>
      <c r="AD52" s="925"/>
      <c r="AE52" s="475">
        <f>$C52</f>
        <v>50</v>
      </c>
      <c r="AF52" s="489">
        <v>25</v>
      </c>
      <c r="AG52" s="519">
        <f>MIN(-26,AE52)</f>
        <v>-26</v>
      </c>
      <c r="AH52" s="490">
        <f>S52</f>
        <v>0.9673990755555556</v>
      </c>
      <c r="AJ52" s="925"/>
      <c r="AK52" s="475">
        <v>50</v>
      </c>
      <c r="AL52" s="483">
        <f t="shared" ref="AL52:AL64" si="79">S52</f>
        <v>0.9673990755555556</v>
      </c>
      <c r="AM52" s="477">
        <v>50.545245527551451</v>
      </c>
      <c r="AN52" s="479">
        <v>50.33486781671597</v>
      </c>
      <c r="AO52" s="478">
        <v>49.960260927402182</v>
      </c>
      <c r="AP52" s="478">
        <v>49.431833193317061</v>
      </c>
      <c r="AQ52" s="478">
        <v>48.984113242027689</v>
      </c>
      <c r="AR52" s="478">
        <v>48.60951603342177</v>
      </c>
      <c r="AS52" s="478">
        <v>48.042731042002444</v>
      </c>
      <c r="AT52" s="478">
        <v>47.836069297119515</v>
      </c>
      <c r="AU52" s="522" t="s">
        <v>381</v>
      </c>
      <c r="AV52" s="466"/>
      <c r="AW52" s="925"/>
      <c r="AX52" s="475">
        <v>50</v>
      </c>
      <c r="AY52" s="483">
        <f t="shared" ref="AY52:AY64" si="80">IF(MIN(T52:U52)&gt;$AB$7,$AB$7,MIN(T52:U52))</f>
        <v>1.0883239600000001</v>
      </c>
      <c r="AZ52" s="477">
        <v>43.01612388164174</v>
      </c>
      <c r="BA52" s="478">
        <v>42.955760060376328</v>
      </c>
      <c r="BB52" s="478">
        <v>42.829102035476978</v>
      </c>
      <c r="BC52" s="478">
        <v>42.603910200470729</v>
      </c>
      <c r="BD52" s="478">
        <v>42.356001891266061</v>
      </c>
      <c r="BE52" s="478">
        <v>42.071433139304922</v>
      </c>
      <c r="BF52" s="478">
        <v>41.254982968175597</v>
      </c>
      <c r="BG52" s="478">
        <v>40.552614489422943</v>
      </c>
      <c r="BH52" s="522" t="s">
        <v>381</v>
      </c>
      <c r="BI52" s="533"/>
      <c r="BJ52" s="925"/>
      <c r="BK52" s="475">
        <v>50</v>
      </c>
      <c r="BL52" s="483">
        <f t="shared" ref="BL52:BL64" si="81">IF(MIN(T52:U52)&gt;$AB$7,$AB$7,MIN(T52:U52))</f>
        <v>1.0883239600000001</v>
      </c>
      <c r="BM52" s="477">
        <v>42.802622284108253</v>
      </c>
      <c r="BN52" s="478">
        <v>42.746906719068804</v>
      </c>
      <c r="BO52" s="478">
        <v>42.626346764699342</v>
      </c>
      <c r="BP52" s="478">
        <v>42.40214501134642</v>
      </c>
      <c r="BQ52" s="478">
        <v>42.146917513410926</v>
      </c>
      <c r="BR52" s="478">
        <v>41.854215029186662</v>
      </c>
      <c r="BS52" s="478">
        <v>41.087560101358299</v>
      </c>
      <c r="BT52" s="478">
        <v>40.47615679899009</v>
      </c>
      <c r="BU52" s="522" t="s">
        <v>381</v>
      </c>
      <c r="BV52" s="466"/>
      <c r="BW52" s="925"/>
      <c r="BX52" s="475">
        <f>$C52</f>
        <v>50</v>
      </c>
      <c r="BY52" s="491">
        <v>1.2000000000000004</v>
      </c>
      <c r="BZ52" s="492">
        <v>1.2000000000000004</v>
      </c>
      <c r="CA52" s="492">
        <v>1.2</v>
      </c>
      <c r="CB52" s="492">
        <v>1.2</v>
      </c>
      <c r="CC52" s="492">
        <v>1.2</v>
      </c>
      <c r="CD52" s="493">
        <v>1.2</v>
      </c>
      <c r="CE52" s="493">
        <v>1.2000000000000048</v>
      </c>
      <c r="CF52" s="493">
        <v>1.2</v>
      </c>
      <c r="CG52" s="494" t="s">
        <v>381</v>
      </c>
      <c r="CH52" s="466"/>
      <c r="CI52" s="925"/>
      <c r="CJ52" s="475">
        <f>$C52</f>
        <v>50</v>
      </c>
      <c r="CK52" s="491">
        <v>1</v>
      </c>
      <c r="CL52" s="492">
        <v>1.000000000000012</v>
      </c>
      <c r="CM52" s="492">
        <v>1</v>
      </c>
      <c r="CN52" s="492">
        <v>1</v>
      </c>
      <c r="CO52" s="492">
        <v>1</v>
      </c>
      <c r="CP52" s="493">
        <v>1.000000000000006</v>
      </c>
      <c r="CQ52" s="493">
        <v>1.0000000000000002</v>
      </c>
      <c r="CR52" s="493">
        <v>1</v>
      </c>
      <c r="CS52" s="494" t="s">
        <v>381</v>
      </c>
      <c r="CT52" s="474"/>
      <c r="CU52" s="925"/>
      <c r="CV52" s="475">
        <f>$C52</f>
        <v>50</v>
      </c>
      <c r="CW52" s="491">
        <v>1.0000000000000118</v>
      </c>
      <c r="CX52" s="492">
        <v>1</v>
      </c>
      <c r="CY52" s="492">
        <v>1.0000000000000118</v>
      </c>
      <c r="CZ52" s="492">
        <v>1.0000000000000056</v>
      </c>
      <c r="DA52" s="492">
        <v>1.0000000000000062</v>
      </c>
      <c r="DB52" s="493">
        <v>1.0000000000000002</v>
      </c>
      <c r="DC52" s="493">
        <v>1.0000000000000031</v>
      </c>
      <c r="DD52" s="493">
        <v>1</v>
      </c>
      <c r="DE52" s="494" t="s">
        <v>381</v>
      </c>
      <c r="DF52" s="466"/>
      <c r="DG52" s="925"/>
      <c r="DH52" s="475">
        <f>$C52</f>
        <v>50</v>
      </c>
      <c r="DI52" s="495">
        <v>55.416111131106049</v>
      </c>
      <c r="DJ52" s="496">
        <v>54.088360536383959</v>
      </c>
      <c r="DK52" s="496">
        <v>51.725030159691187</v>
      </c>
      <c r="DL52" s="496">
        <v>48.393278994691457</v>
      </c>
      <c r="DM52" s="496">
        <v>45.572251109298406</v>
      </c>
      <c r="DN52" s="497">
        <v>43.213283120244398</v>
      </c>
      <c r="DO52" s="497">
        <v>39.646357124254791</v>
      </c>
      <c r="DP52" s="497">
        <v>38.346480051887568</v>
      </c>
      <c r="DQ52" s="494" t="s">
        <v>381</v>
      </c>
      <c r="DR52" s="466"/>
      <c r="DS52" s="925"/>
      <c r="DT52" s="475">
        <f>$C52</f>
        <v>50</v>
      </c>
      <c r="DU52" s="557">
        <v>78.68160211372674</v>
      </c>
      <c r="DV52" s="499">
        <v>78.199328287927983</v>
      </c>
      <c r="DW52" s="499">
        <v>77.187525525189017</v>
      </c>
      <c r="DX52" s="558">
        <v>75.389010051354887</v>
      </c>
      <c r="DY52" s="558">
        <v>73.409693921894473</v>
      </c>
      <c r="DZ52" s="558">
        <v>71.138492603529301</v>
      </c>
      <c r="EA52" s="558">
        <v>64.627127816991901</v>
      </c>
      <c r="EB52" s="558">
        <v>59.031487482200589</v>
      </c>
      <c r="EC52" s="494" t="s">
        <v>381</v>
      </c>
      <c r="EE52" s="925"/>
      <c r="EF52" s="475">
        <f>$C52</f>
        <v>50</v>
      </c>
      <c r="EG52" s="495">
        <v>76.9760148379425</v>
      </c>
      <c r="EH52" s="496">
        <v>76.531002684906241</v>
      </c>
      <c r="EI52" s="496">
        <v>75.568177764399877</v>
      </c>
      <c r="EJ52" s="496">
        <v>73.778053577841717</v>
      </c>
      <c r="EK52" s="496">
        <v>71.740863778514324</v>
      </c>
      <c r="EL52" s="497">
        <v>69.405420376499649</v>
      </c>
      <c r="EM52" s="497">
        <v>63.292801228567555</v>
      </c>
      <c r="EN52" s="497">
        <v>58.422697289638677</v>
      </c>
      <c r="EO52" s="494" t="s">
        <v>381</v>
      </c>
      <c r="EP52" s="474"/>
      <c r="EQ52" s="925"/>
      <c r="ER52" s="475">
        <f>$C52</f>
        <v>50</v>
      </c>
      <c r="ES52" s="491">
        <f t="shared" ref="ES52:EZ52" si="82">MIN(BY52,CK52,CW52)</f>
        <v>1</v>
      </c>
      <c r="ET52" s="492">
        <f t="shared" si="82"/>
        <v>1</v>
      </c>
      <c r="EU52" s="492">
        <f t="shared" si="82"/>
        <v>1</v>
      </c>
      <c r="EV52" s="492">
        <f t="shared" si="82"/>
        <v>1</v>
      </c>
      <c r="EW52" s="492">
        <f t="shared" si="82"/>
        <v>1</v>
      </c>
      <c r="EX52" s="493">
        <f t="shared" si="82"/>
        <v>1.0000000000000002</v>
      </c>
      <c r="EY52" s="493">
        <f t="shared" si="82"/>
        <v>1.0000000000000002</v>
      </c>
      <c r="EZ52" s="493">
        <f t="shared" si="82"/>
        <v>1</v>
      </c>
      <c r="FA52" s="494" t="s">
        <v>381</v>
      </c>
      <c r="FC52" s="925"/>
      <c r="FD52" s="475">
        <f>$C52</f>
        <v>50</v>
      </c>
      <c r="FE52" s="495">
        <f t="shared" ref="FE52:FL52" si="83">MAX(DI52,DU52,EG52)</f>
        <v>78.68160211372674</v>
      </c>
      <c r="FF52" s="496">
        <f t="shared" si="83"/>
        <v>78.199328287927983</v>
      </c>
      <c r="FG52" s="496">
        <f t="shared" si="83"/>
        <v>77.187525525189017</v>
      </c>
      <c r="FH52" s="496">
        <f t="shared" si="83"/>
        <v>75.389010051354887</v>
      </c>
      <c r="FI52" s="496">
        <f t="shared" si="83"/>
        <v>73.409693921894473</v>
      </c>
      <c r="FJ52" s="497">
        <f t="shared" si="83"/>
        <v>71.138492603529301</v>
      </c>
      <c r="FK52" s="497">
        <f t="shared" si="83"/>
        <v>64.627127816991901</v>
      </c>
      <c r="FL52" s="497">
        <f t="shared" si="83"/>
        <v>59.031487482200589</v>
      </c>
      <c r="FM52" s="494" t="s">
        <v>381</v>
      </c>
    </row>
    <row r="53" spans="2:169" ht="15" customHeight="1">
      <c r="B53" s="925"/>
      <c r="C53" s="475">
        <v>45</v>
      </c>
      <c r="D53" s="476">
        <f t="shared" si="75"/>
        <v>2.2445567377777778</v>
      </c>
      <c r="E53" s="477">
        <f t="shared" ref="E53:E64" si="84">MIN(AM53,AZ53,BM53)</f>
        <v>43.020144111263605</v>
      </c>
      <c r="F53" s="478">
        <f t="shared" ref="F53:F64" si="85">MIN(AN53,BA53,BN53)</f>
        <v>42.950479276643271</v>
      </c>
      <c r="G53" s="479">
        <f t="shared" ref="G53:G64" si="86">MIN(AO53,BB53,BO53)</f>
        <v>42.795991922206284</v>
      </c>
      <c r="H53" s="479">
        <f t="shared" ref="H53:H64" si="87">MIN(AP53,BC53,BP53)</f>
        <v>42.497542012901846</v>
      </c>
      <c r="I53" s="479">
        <f t="shared" ref="I53:I64" si="88">MIN(AQ53,BD53,BQ53)</f>
        <v>42.145683376270213</v>
      </c>
      <c r="J53" s="479">
        <f t="shared" ref="J53:J64" si="89">MIN(AR53,BE53,BR53)</f>
        <v>41.737659734897683</v>
      </c>
      <c r="K53" s="479">
        <f t="shared" ref="K53:K61" si="90">MIN(AS53,BF53,BS53)</f>
        <v>40.661211425854255</v>
      </c>
      <c r="L53" s="479">
        <f>MIN(AT53,BG53,BT53)</f>
        <v>39.839895677230274</v>
      </c>
      <c r="M53" s="480" t="s">
        <v>381</v>
      </c>
      <c r="N53" s="466"/>
      <c r="O53" s="925"/>
      <c r="P53" s="475">
        <f t="shared" ref="P53:P65" si="91">$C53</f>
        <v>45</v>
      </c>
      <c r="Q53" s="481">
        <v>45</v>
      </c>
      <c r="R53" s="519">
        <v>-17.5</v>
      </c>
      <c r="S53" s="483">
        <f t="shared" ref="S53:S64" si="92">IF(MIN(U53,T53)*(1-(2.5+7)/(87.5-2))&gt;$AA$51,$AA$51,MIN(U53,T53)*(1-(2.5+7)/(87.5-2)))</f>
        <v>2.2445567377777778</v>
      </c>
      <c r="T53" s="551">
        <v>2.6300531299999999</v>
      </c>
      <c r="U53" s="556">
        <v>2.52512633</v>
      </c>
      <c r="V53" s="532">
        <f t="shared" si="77"/>
        <v>16.838955899874549</v>
      </c>
      <c r="W53" s="486">
        <f t="shared" si="78"/>
        <v>14.967960799888489</v>
      </c>
      <c r="X53" s="487">
        <v>1.4920519253266977</v>
      </c>
      <c r="Y53" s="488">
        <v>2.8063403329687211</v>
      </c>
      <c r="Z53" s="466"/>
      <c r="AA53" s="930"/>
      <c r="AB53" s="932"/>
      <c r="AC53" s="466"/>
      <c r="AD53" s="925"/>
      <c r="AE53" s="475">
        <f t="shared" ref="AE53:AE65" si="93">$C53</f>
        <v>45</v>
      </c>
      <c r="AF53" s="489">
        <v>25</v>
      </c>
      <c r="AG53" s="519">
        <f t="shared" ref="AG53:AG64" si="94">MIN(-26,AE53)</f>
        <v>-26</v>
      </c>
      <c r="AH53" s="490">
        <f t="shared" ref="AH53:AH64" si="95">S53</f>
        <v>2.2445567377777778</v>
      </c>
      <c r="AJ53" s="925"/>
      <c r="AK53" s="475">
        <v>45</v>
      </c>
      <c r="AL53" s="483">
        <f t="shared" si="79"/>
        <v>2.2445567377777778</v>
      </c>
      <c r="AM53" s="477">
        <v>49.563379570409076</v>
      </c>
      <c r="AN53" s="479">
        <v>49.384845588592967</v>
      </c>
      <c r="AO53" s="478">
        <v>49.076069168931248</v>
      </c>
      <c r="AP53" s="478">
        <v>48.729857152974745</v>
      </c>
      <c r="AQ53" s="478">
        <v>48.448518090925432</v>
      </c>
      <c r="AR53" s="478">
        <v>48.242216016562651</v>
      </c>
      <c r="AS53" s="478">
        <v>48.000818177680195</v>
      </c>
      <c r="AT53" s="478">
        <v>47.914308674417988</v>
      </c>
      <c r="AU53" s="522" t="s">
        <v>381</v>
      </c>
      <c r="AV53" s="466"/>
      <c r="AW53" s="925"/>
      <c r="AX53" s="475">
        <v>45</v>
      </c>
      <c r="AY53" s="483">
        <f t="shared" si="80"/>
        <v>2.52512633</v>
      </c>
      <c r="AZ53" s="477">
        <v>43.173295941093592</v>
      </c>
      <c r="BA53" s="478">
        <v>43.116560495847828</v>
      </c>
      <c r="BB53" s="478">
        <v>42.988030503448144</v>
      </c>
      <c r="BC53" s="478">
        <v>42.733153069119894</v>
      </c>
      <c r="BD53" s="478">
        <v>42.420744320212172</v>
      </c>
      <c r="BE53" s="478">
        <v>42.031820212104613</v>
      </c>
      <c r="BF53" s="478">
        <v>40.875778680959797</v>
      </c>
      <c r="BG53" s="478">
        <v>39.929357741271531</v>
      </c>
      <c r="BH53" s="522" t="s">
        <v>381</v>
      </c>
      <c r="BI53" s="533"/>
      <c r="BJ53" s="925"/>
      <c r="BK53" s="475">
        <v>45</v>
      </c>
      <c r="BL53" s="483">
        <f t="shared" si="81"/>
        <v>2.52512633</v>
      </c>
      <c r="BM53" s="477">
        <v>43.020144111263605</v>
      </c>
      <c r="BN53" s="478">
        <v>42.950479276643271</v>
      </c>
      <c r="BO53" s="478">
        <v>42.795991922206284</v>
      </c>
      <c r="BP53" s="478">
        <v>42.497542012901846</v>
      </c>
      <c r="BQ53" s="478">
        <v>42.145683376270213</v>
      </c>
      <c r="BR53" s="478">
        <v>41.737659734897683</v>
      </c>
      <c r="BS53" s="478">
        <v>40.661211425854255</v>
      </c>
      <c r="BT53" s="478">
        <v>39.839895677230274</v>
      </c>
      <c r="BU53" s="522" t="s">
        <v>381</v>
      </c>
      <c r="BV53" s="466"/>
      <c r="BW53" s="925"/>
      <c r="BX53" s="475">
        <f t="shared" ref="BX53:BX65" si="96">$C53</f>
        <v>45</v>
      </c>
      <c r="BY53" s="491">
        <v>1.2000000000000004</v>
      </c>
      <c r="BZ53" s="492">
        <v>1.2000000000000115</v>
      </c>
      <c r="CA53" s="492">
        <v>1.2000000000000119</v>
      </c>
      <c r="CB53" s="492">
        <v>1.2000000000000004</v>
      </c>
      <c r="CC53" s="492">
        <v>1.2000000000000004</v>
      </c>
      <c r="CD53" s="493">
        <v>1.2</v>
      </c>
      <c r="CE53" s="493">
        <v>1.2</v>
      </c>
      <c r="CF53" s="493">
        <v>1.2000000000000026</v>
      </c>
      <c r="CG53" s="494" t="s">
        <v>381</v>
      </c>
      <c r="CH53" s="466"/>
      <c r="CI53" s="925"/>
      <c r="CJ53" s="475">
        <f t="shared" ref="CJ53:CJ65" si="97">$C53</f>
        <v>45</v>
      </c>
      <c r="CK53" s="491">
        <v>1</v>
      </c>
      <c r="CL53" s="492">
        <v>1.0000000000000069</v>
      </c>
      <c r="CM53" s="492">
        <v>1</v>
      </c>
      <c r="CN53" s="492">
        <v>1.0000000000000069</v>
      </c>
      <c r="CO53" s="492">
        <v>1</v>
      </c>
      <c r="CP53" s="493">
        <v>1.0000000000000067</v>
      </c>
      <c r="CQ53" s="493">
        <v>1.0000000000000029</v>
      </c>
      <c r="CR53" s="493">
        <v>1.0000000000000007</v>
      </c>
      <c r="CS53" s="494" t="s">
        <v>381</v>
      </c>
      <c r="CT53" s="474"/>
      <c r="CU53" s="925"/>
      <c r="CV53" s="475">
        <f t="shared" ref="CV53:CV65" si="98">$C53</f>
        <v>45</v>
      </c>
      <c r="CW53" s="491">
        <v>1</v>
      </c>
      <c r="CX53" s="492">
        <v>1.0000000000000002</v>
      </c>
      <c r="CY53" s="492">
        <v>1.0000000000000002</v>
      </c>
      <c r="CZ53" s="492">
        <v>1</v>
      </c>
      <c r="DA53" s="492">
        <v>1.0000000000000002</v>
      </c>
      <c r="DB53" s="493">
        <v>1.0000000000000002</v>
      </c>
      <c r="DC53" s="493">
        <v>1.0000000000000031</v>
      </c>
      <c r="DD53" s="493">
        <v>1</v>
      </c>
      <c r="DE53" s="494" t="s">
        <v>381</v>
      </c>
      <c r="DF53" s="466"/>
      <c r="DG53" s="925"/>
      <c r="DH53" s="475">
        <f t="shared" ref="DH53:DH65" si="99">$C53</f>
        <v>45</v>
      </c>
      <c r="DI53" s="495">
        <v>49.222461564148432</v>
      </c>
      <c r="DJ53" s="496">
        <v>48.097135896106238</v>
      </c>
      <c r="DK53" s="496">
        <v>46.151514128153735</v>
      </c>
      <c r="DL53" s="496">
        <v>43.970980927997289</v>
      </c>
      <c r="DM53" s="496">
        <v>42.199796657994625</v>
      </c>
      <c r="DN53" s="497">
        <v>40.901448698071022</v>
      </c>
      <c r="DO53" s="497">
        <v>39.382700169577447</v>
      </c>
      <c r="DP53" s="497">
        <v>38.838551960498705</v>
      </c>
      <c r="DQ53" s="494" t="s">
        <v>381</v>
      </c>
      <c r="DR53" s="466"/>
      <c r="DS53" s="925"/>
      <c r="DT53" s="475">
        <f t="shared" ref="DT53:DT65" si="100">$C53</f>
        <v>45</v>
      </c>
      <c r="DU53" s="495">
        <v>79.937500817512955</v>
      </c>
      <c r="DV53" s="496">
        <v>79.484120983722732</v>
      </c>
      <c r="DW53" s="496">
        <v>78.457146842618556</v>
      </c>
      <c r="DX53" s="496">
        <v>76.421154199001364</v>
      </c>
      <c r="DY53" s="496">
        <v>73.92653827975812</v>
      </c>
      <c r="DZ53" s="497">
        <v>70.822403305054593</v>
      </c>
      <c r="EA53" s="497">
        <v>61.605392176830094</v>
      </c>
      <c r="EB53" s="497">
        <v>54.070773736444949</v>
      </c>
      <c r="EC53" s="494" t="s">
        <v>381</v>
      </c>
      <c r="EE53" s="925"/>
      <c r="EF53" s="475">
        <f t="shared" ref="EF53:EF65" si="101">$C53</f>
        <v>45</v>
      </c>
      <c r="EG53" s="495">
        <v>78.713722763923386</v>
      </c>
      <c r="EH53" s="496">
        <v>78.157139509981221</v>
      </c>
      <c r="EI53" s="496">
        <v>76.923054834934646</v>
      </c>
      <c r="EJ53" s="496">
        <v>74.539678781087105</v>
      </c>
      <c r="EK53" s="496">
        <v>71.731014740546243</v>
      </c>
      <c r="EL53" s="497">
        <v>68.475697056906142</v>
      </c>
      <c r="EM53" s="497">
        <v>59.896298241527006</v>
      </c>
      <c r="EN53" s="497">
        <v>53.359078704722378</v>
      </c>
      <c r="EO53" s="494" t="s">
        <v>381</v>
      </c>
      <c r="EP53" s="474"/>
      <c r="EQ53" s="925"/>
      <c r="ER53" s="475">
        <f t="shared" ref="ER53:ER65" si="102">$C53</f>
        <v>45</v>
      </c>
      <c r="ES53" s="491">
        <f t="shared" ref="ES53:ES64" si="103">MIN(BY53,CK53,CW53)</f>
        <v>1</v>
      </c>
      <c r="ET53" s="492">
        <f t="shared" ref="ET53:ET64" si="104">MIN(BZ53,CL53,CX53)</f>
        <v>1.0000000000000002</v>
      </c>
      <c r="EU53" s="492">
        <f t="shared" ref="EU53:EU64" si="105">MIN(CA53,CM53,CY53)</f>
        <v>1</v>
      </c>
      <c r="EV53" s="492">
        <f t="shared" ref="EV53:EV64" si="106">MIN(CB53,CN53,CZ53)</f>
        <v>1</v>
      </c>
      <c r="EW53" s="492">
        <f t="shared" ref="EW53:EW64" si="107">MIN(CC53,CO53,DA53)</f>
        <v>1</v>
      </c>
      <c r="EX53" s="493">
        <f t="shared" ref="EX53:EX64" si="108">MIN(CD53,CP53,DB53)</f>
        <v>1.0000000000000002</v>
      </c>
      <c r="EY53" s="493">
        <f t="shared" ref="EY53:EY61" si="109">MIN(CE53,CQ53,DC53)</f>
        <v>1.0000000000000029</v>
      </c>
      <c r="EZ53" s="493">
        <f>MIN(CF53,CR53,DD53)</f>
        <v>1</v>
      </c>
      <c r="FA53" s="494" t="s">
        <v>381</v>
      </c>
      <c r="FC53" s="925"/>
      <c r="FD53" s="475">
        <f t="shared" ref="FD53:FD65" si="110">$C53</f>
        <v>45</v>
      </c>
      <c r="FE53" s="495">
        <f t="shared" ref="FE53:FE64" si="111">MAX(DI53,DU53,EG53)</f>
        <v>79.937500817512955</v>
      </c>
      <c r="FF53" s="496">
        <f t="shared" ref="FF53:FF64" si="112">MAX(DJ53,DV53,EH53)</f>
        <v>79.484120983722732</v>
      </c>
      <c r="FG53" s="496">
        <f t="shared" ref="FG53:FG64" si="113">MAX(DK53,DW53,EI53)</f>
        <v>78.457146842618556</v>
      </c>
      <c r="FH53" s="496">
        <f t="shared" ref="FH53:FH64" si="114">MAX(DL53,DX53,EJ53)</f>
        <v>76.421154199001364</v>
      </c>
      <c r="FI53" s="496">
        <f t="shared" ref="FI53:FI64" si="115">MAX(DM53,DY53,EK53)</f>
        <v>73.92653827975812</v>
      </c>
      <c r="FJ53" s="497">
        <f t="shared" ref="FJ53:FJ64" si="116">MAX(DN53,DZ53,EL53)</f>
        <v>70.822403305054593</v>
      </c>
      <c r="FK53" s="497">
        <f t="shared" ref="FK53:FK61" si="117">MAX(DO53,EA53,EM53)</f>
        <v>61.605392176830094</v>
      </c>
      <c r="FL53" s="497">
        <f>MAX(DP53,EB53,EN53)</f>
        <v>54.070773736444949</v>
      </c>
      <c r="FM53" s="494" t="s">
        <v>381</v>
      </c>
    </row>
    <row r="54" spans="2:169" ht="15" customHeight="1">
      <c r="B54" s="925"/>
      <c r="C54" s="475">
        <v>40</v>
      </c>
      <c r="D54" s="476">
        <f t="shared" si="75"/>
        <v>3.3425169866666664</v>
      </c>
      <c r="E54" s="477">
        <f t="shared" si="84"/>
        <v>43.078117663073577</v>
      </c>
      <c r="F54" s="478">
        <f t="shared" si="85"/>
        <v>42.986199456977232</v>
      </c>
      <c r="G54" s="479">
        <f t="shared" si="86"/>
        <v>42.78249072472456</v>
      </c>
      <c r="H54" s="479">
        <f t="shared" si="87"/>
        <v>42.392857504190864</v>
      </c>
      <c r="I54" s="479">
        <f t="shared" si="88"/>
        <v>41.940816743999832</v>
      </c>
      <c r="J54" s="479">
        <f t="shared" si="89"/>
        <v>41.420955209418793</v>
      </c>
      <c r="K54" s="479">
        <f t="shared" si="90"/>
        <v>40.085661895879191</v>
      </c>
      <c r="L54" s="479">
        <f>MIN(AT54,BG54,BT54)</f>
        <v>39.121831505635782</v>
      </c>
      <c r="M54" s="480" t="s">
        <v>381</v>
      </c>
      <c r="N54" s="466"/>
      <c r="O54" s="925"/>
      <c r="P54" s="475">
        <f t="shared" si="91"/>
        <v>40</v>
      </c>
      <c r="Q54" s="481">
        <v>40</v>
      </c>
      <c r="R54" s="519">
        <v>-17.5</v>
      </c>
      <c r="S54" s="483">
        <f t="shared" si="92"/>
        <v>3.3425169866666664</v>
      </c>
      <c r="T54" s="551">
        <v>4.0699434600000002</v>
      </c>
      <c r="U54" s="556">
        <v>3.7603316100000002</v>
      </c>
      <c r="V54" s="532">
        <f t="shared" si="77"/>
        <v>11.303604701319184</v>
      </c>
      <c r="W54" s="486">
        <f t="shared" si="78"/>
        <v>10.047648623394828</v>
      </c>
      <c r="X54" s="487">
        <v>2.4714745076067768</v>
      </c>
      <c r="Y54" s="488">
        <v>4.3510289073313144</v>
      </c>
      <c r="Z54" s="466"/>
      <c r="AA54" s="930"/>
      <c r="AB54" s="932"/>
      <c r="AC54" s="466"/>
      <c r="AD54" s="925"/>
      <c r="AE54" s="475">
        <f t="shared" si="93"/>
        <v>40</v>
      </c>
      <c r="AF54" s="489">
        <v>25</v>
      </c>
      <c r="AG54" s="519">
        <f t="shared" si="94"/>
        <v>-26</v>
      </c>
      <c r="AH54" s="490">
        <f t="shared" si="95"/>
        <v>3.3425169866666664</v>
      </c>
      <c r="AJ54" s="925"/>
      <c r="AK54" s="475">
        <v>40</v>
      </c>
      <c r="AL54" s="483">
        <f t="shared" si="79"/>
        <v>3.3425169866666664</v>
      </c>
      <c r="AM54" s="477">
        <v>49.124139016630174</v>
      </c>
      <c r="AN54" s="479">
        <v>48.962062463310438</v>
      </c>
      <c r="AO54" s="478">
        <v>48.689014890158553</v>
      </c>
      <c r="AP54" s="478">
        <v>48.460590350017625</v>
      </c>
      <c r="AQ54" s="478">
        <v>48.264719154219335</v>
      </c>
      <c r="AR54" s="478">
        <v>48.137212943200538</v>
      </c>
      <c r="AS54" s="478">
        <v>48.028676182763739</v>
      </c>
      <c r="AT54" s="478">
        <v>47.977764400250422</v>
      </c>
      <c r="AU54" s="522" t="s">
        <v>381</v>
      </c>
      <c r="AV54" s="466"/>
      <c r="AW54" s="925"/>
      <c r="AX54" s="475">
        <v>40</v>
      </c>
      <c r="AY54" s="483">
        <f t="shared" si="80"/>
        <v>3.7603316100000002</v>
      </c>
      <c r="AZ54" s="477">
        <v>43.215236383377373</v>
      </c>
      <c r="BA54" s="478">
        <v>43.141315517513434</v>
      </c>
      <c r="BB54" s="478">
        <v>42.97236991386044</v>
      </c>
      <c r="BC54" s="478">
        <v>42.637581798101813</v>
      </c>
      <c r="BD54" s="478">
        <v>42.227462462486656</v>
      </c>
      <c r="BE54" s="478">
        <v>41.726688504062572</v>
      </c>
      <c r="BF54" s="478">
        <v>40.300269173279574</v>
      </c>
      <c r="BG54" s="478">
        <v>39.194923104762559</v>
      </c>
      <c r="BH54" s="522" t="s">
        <v>381</v>
      </c>
      <c r="BI54" s="533"/>
      <c r="BJ54" s="925"/>
      <c r="BK54" s="475">
        <v>40</v>
      </c>
      <c r="BL54" s="483">
        <f t="shared" si="81"/>
        <v>3.7603316100000002</v>
      </c>
      <c r="BM54" s="477">
        <v>43.078117663073577</v>
      </c>
      <c r="BN54" s="478">
        <v>42.986199456977232</v>
      </c>
      <c r="BO54" s="478">
        <v>42.78249072472456</v>
      </c>
      <c r="BP54" s="478">
        <v>42.392857504190864</v>
      </c>
      <c r="BQ54" s="478">
        <v>41.940816743999832</v>
      </c>
      <c r="BR54" s="478">
        <v>41.420955209418793</v>
      </c>
      <c r="BS54" s="478">
        <v>40.085661895879191</v>
      </c>
      <c r="BT54" s="478">
        <v>39.121831505635782</v>
      </c>
      <c r="BU54" s="522" t="s">
        <v>381</v>
      </c>
      <c r="BV54" s="466"/>
      <c r="BW54" s="925"/>
      <c r="BX54" s="475">
        <f t="shared" si="96"/>
        <v>40</v>
      </c>
      <c r="BY54" s="491">
        <v>1.2000000000000088</v>
      </c>
      <c r="BZ54" s="492">
        <v>1.2</v>
      </c>
      <c r="CA54" s="492">
        <v>1.2000000000000088</v>
      </c>
      <c r="CB54" s="492">
        <v>1.2</v>
      </c>
      <c r="CC54" s="492">
        <v>1.2</v>
      </c>
      <c r="CD54" s="493">
        <v>1.2000000000000002</v>
      </c>
      <c r="CE54" s="493">
        <v>1.2000000000000035</v>
      </c>
      <c r="CF54" s="493">
        <v>1.2000000000000017</v>
      </c>
      <c r="CG54" s="494" t="s">
        <v>381</v>
      </c>
      <c r="CH54" s="466"/>
      <c r="CI54" s="925"/>
      <c r="CJ54" s="475">
        <f t="shared" si="97"/>
        <v>40</v>
      </c>
      <c r="CK54" s="491">
        <v>1.0000000000000002</v>
      </c>
      <c r="CL54" s="492">
        <v>1</v>
      </c>
      <c r="CM54" s="492">
        <v>1</v>
      </c>
      <c r="CN54" s="492">
        <v>1.0000000000000002</v>
      </c>
      <c r="CO54" s="492">
        <v>1</v>
      </c>
      <c r="CP54" s="493">
        <v>1.0000000000000049</v>
      </c>
      <c r="CQ54" s="493">
        <v>1</v>
      </c>
      <c r="CR54" s="493">
        <v>1</v>
      </c>
      <c r="CS54" s="494" t="s">
        <v>381</v>
      </c>
      <c r="CT54" s="474"/>
      <c r="CU54" s="925"/>
      <c r="CV54" s="475">
        <f t="shared" si="98"/>
        <v>40</v>
      </c>
      <c r="CW54" s="491">
        <v>1</v>
      </c>
      <c r="CX54" s="492">
        <v>1.0000000000000104</v>
      </c>
      <c r="CY54" s="492">
        <v>1.0000000000000102</v>
      </c>
      <c r="CZ54" s="492">
        <v>1.0000000000000102</v>
      </c>
      <c r="DA54" s="492">
        <v>1.0000000000000002</v>
      </c>
      <c r="DB54" s="493">
        <v>1.0000000000000002</v>
      </c>
      <c r="DC54" s="493">
        <v>1</v>
      </c>
      <c r="DD54" s="493">
        <v>1.0000000000000002</v>
      </c>
      <c r="DE54" s="494" t="s">
        <v>381</v>
      </c>
      <c r="DF54" s="466"/>
      <c r="DG54" s="925"/>
      <c r="DH54" s="475">
        <f t="shared" si="99"/>
        <v>40</v>
      </c>
      <c r="DI54" s="495">
        <v>46.454352054576191</v>
      </c>
      <c r="DJ54" s="496">
        <v>45.43335624681913</v>
      </c>
      <c r="DK54" s="496">
        <v>43.713813730944139</v>
      </c>
      <c r="DL54" s="496">
        <v>42.275784141089503</v>
      </c>
      <c r="DM54" s="496">
        <v>41.043052356128555</v>
      </c>
      <c r="DN54" s="497">
        <v>40.240761545697467</v>
      </c>
      <c r="DO54" s="497">
        <v>39.557941771573951</v>
      </c>
      <c r="DP54" s="497">
        <v>39.237684516068498</v>
      </c>
      <c r="DQ54" s="494" t="s">
        <v>381</v>
      </c>
      <c r="DR54" s="466"/>
      <c r="DS54" s="925"/>
      <c r="DT54" s="475">
        <f t="shared" si="100"/>
        <v>40</v>
      </c>
      <c r="DU54" s="495">
        <v>80.27267398023389</v>
      </c>
      <c r="DV54" s="496">
        <v>79.681937245327788</v>
      </c>
      <c r="DW54" s="496">
        <v>78.332028148957363</v>
      </c>
      <c r="DX54" s="496">
        <v>75.657897128995444</v>
      </c>
      <c r="DY54" s="496">
        <v>72.383686093785229</v>
      </c>
      <c r="DZ54" s="497">
        <v>68.388190528020289</v>
      </c>
      <c r="EA54" s="497">
        <v>57.022452598655264</v>
      </c>
      <c r="EB54" s="497">
        <v>48.230886038079575</v>
      </c>
      <c r="EC54" s="494" t="s">
        <v>381</v>
      </c>
      <c r="EE54" s="925"/>
      <c r="EF54" s="475">
        <f t="shared" si="101"/>
        <v>40</v>
      </c>
      <c r="EG54" s="495">
        <v>79.176938402232793</v>
      </c>
      <c r="EH54" s="496">
        <v>78.442517468020583</v>
      </c>
      <c r="EI54" s="496">
        <v>76.815216008211621</v>
      </c>
      <c r="EJ54" s="496">
        <v>73.703909998280835</v>
      </c>
      <c r="EK54" s="496">
        <v>70.096309813988171</v>
      </c>
      <c r="EL54" s="497">
        <v>65.950199631726605</v>
      </c>
      <c r="EM54" s="497">
        <v>55.314436267905933</v>
      </c>
      <c r="EN54" s="497">
        <v>47.650038678631347</v>
      </c>
      <c r="EO54" s="494" t="s">
        <v>381</v>
      </c>
      <c r="EP54" s="474"/>
      <c r="EQ54" s="925"/>
      <c r="ER54" s="475">
        <f t="shared" si="102"/>
        <v>40</v>
      </c>
      <c r="ES54" s="491">
        <f t="shared" si="103"/>
        <v>1</v>
      </c>
      <c r="ET54" s="492">
        <f t="shared" si="104"/>
        <v>1</v>
      </c>
      <c r="EU54" s="492">
        <f t="shared" si="105"/>
        <v>1</v>
      </c>
      <c r="EV54" s="492">
        <f t="shared" si="106"/>
        <v>1.0000000000000002</v>
      </c>
      <c r="EW54" s="492">
        <f t="shared" si="107"/>
        <v>1</v>
      </c>
      <c r="EX54" s="493">
        <f t="shared" si="108"/>
        <v>1.0000000000000002</v>
      </c>
      <c r="EY54" s="493">
        <f t="shared" si="109"/>
        <v>1</v>
      </c>
      <c r="EZ54" s="493">
        <f>MIN(CF54,CR54,DD54)</f>
        <v>1</v>
      </c>
      <c r="FA54" s="494" t="s">
        <v>381</v>
      </c>
      <c r="FC54" s="925"/>
      <c r="FD54" s="475">
        <f t="shared" si="110"/>
        <v>40</v>
      </c>
      <c r="FE54" s="495">
        <f t="shared" si="111"/>
        <v>80.27267398023389</v>
      </c>
      <c r="FF54" s="496">
        <f t="shared" si="112"/>
        <v>79.681937245327788</v>
      </c>
      <c r="FG54" s="496">
        <f t="shared" si="113"/>
        <v>78.332028148957363</v>
      </c>
      <c r="FH54" s="496">
        <f t="shared" si="114"/>
        <v>75.657897128995444</v>
      </c>
      <c r="FI54" s="496">
        <f t="shared" si="115"/>
        <v>72.383686093785229</v>
      </c>
      <c r="FJ54" s="497">
        <f t="shared" si="116"/>
        <v>68.388190528020289</v>
      </c>
      <c r="FK54" s="497">
        <f t="shared" si="117"/>
        <v>57.022452598655264</v>
      </c>
      <c r="FL54" s="497">
        <f>MAX(DP54,EB54,EN54)</f>
        <v>48.230886038079575</v>
      </c>
      <c r="FM54" s="494" t="s">
        <v>381</v>
      </c>
    </row>
    <row r="55" spans="2:169" ht="15" customHeight="1">
      <c r="B55" s="925"/>
      <c r="C55" s="475">
        <v>35</v>
      </c>
      <c r="D55" s="476">
        <f t="shared" si="75"/>
        <v>3.5384382044444442</v>
      </c>
      <c r="E55" s="477">
        <f t="shared" si="84"/>
        <v>43.083149978871845</v>
      </c>
      <c r="F55" s="478">
        <f t="shared" si="85"/>
        <v>42.98744634489951</v>
      </c>
      <c r="G55" s="479">
        <f t="shared" si="86"/>
        <v>42.778254491495233</v>
      </c>
      <c r="H55" s="479">
        <f t="shared" si="87"/>
        <v>42.379478355727592</v>
      </c>
      <c r="I55" s="479">
        <f t="shared" si="88"/>
        <v>41.918822524095432</v>
      </c>
      <c r="J55" s="479">
        <f t="shared" si="89"/>
        <v>41.390205648553412</v>
      </c>
      <c r="K55" s="479">
        <f t="shared" si="90"/>
        <v>40.044706586784287</v>
      </c>
      <c r="L55" s="479">
        <f>MIN(AT55,BG55,BT55)</f>
        <v>39.09179757377219</v>
      </c>
      <c r="M55" s="480" t="s">
        <v>381</v>
      </c>
      <c r="N55" s="466"/>
      <c r="O55" s="925"/>
      <c r="P55" s="475">
        <f t="shared" si="91"/>
        <v>35</v>
      </c>
      <c r="Q55" s="481">
        <v>40</v>
      </c>
      <c r="R55" s="519">
        <v>-17.5</v>
      </c>
      <c r="S55" s="483">
        <f t="shared" si="92"/>
        <v>3.5384382044444442</v>
      </c>
      <c r="T55" s="551">
        <v>4.3965123000000004</v>
      </c>
      <c r="U55" s="556">
        <v>3.98074298</v>
      </c>
      <c r="V55" s="532">
        <f t="shared" si="77"/>
        <v>10.676533631149464</v>
      </c>
      <c r="W55" s="486">
        <f t="shared" si="78"/>
        <v>9.4902521165773006</v>
      </c>
      <c r="X55" s="487">
        <v>2.7470125759410569</v>
      </c>
      <c r="Y55" s="488">
        <v>4.7077934070722831</v>
      </c>
      <c r="Z55" s="466"/>
      <c r="AA55" s="930"/>
      <c r="AB55" s="932"/>
      <c r="AC55" s="466"/>
      <c r="AD55" s="925"/>
      <c r="AE55" s="475">
        <f t="shared" si="93"/>
        <v>35</v>
      </c>
      <c r="AF55" s="489">
        <f t="shared" ref="AF55:AF63" si="118">AE55-10</f>
        <v>25</v>
      </c>
      <c r="AG55" s="519">
        <f t="shared" si="94"/>
        <v>-26</v>
      </c>
      <c r="AH55" s="490">
        <f t="shared" si="95"/>
        <v>3.5384382044444442</v>
      </c>
      <c r="AJ55" s="925"/>
      <c r="AK55" s="475">
        <v>35</v>
      </c>
      <c r="AL55" s="483">
        <f t="shared" si="79"/>
        <v>3.5384382044444442</v>
      </c>
      <c r="AM55" s="477">
        <v>48.767554627012863</v>
      </c>
      <c r="AN55" s="479">
        <v>48.614614692664993</v>
      </c>
      <c r="AO55" s="478">
        <v>48.360477173354582</v>
      </c>
      <c r="AP55" s="478">
        <v>48.186871132359954</v>
      </c>
      <c r="AQ55" s="478">
        <v>48.034931496343972</v>
      </c>
      <c r="AR55" s="478">
        <v>47.95221774255986</v>
      </c>
      <c r="AS55" s="478">
        <v>47.929838984151878</v>
      </c>
      <c r="AT55" s="478">
        <v>47.916937884505089</v>
      </c>
      <c r="AU55" s="522" t="s">
        <v>381</v>
      </c>
      <c r="AV55" s="466"/>
      <c r="AW55" s="925"/>
      <c r="AX55" s="475">
        <v>35</v>
      </c>
      <c r="AY55" s="483">
        <f t="shared" si="80"/>
        <v>3.98074298</v>
      </c>
      <c r="AZ55" s="477">
        <v>43.181036391974807</v>
      </c>
      <c r="BA55" s="478">
        <v>43.104416077059241</v>
      </c>
      <c r="BB55" s="478">
        <v>42.930945576853638</v>
      </c>
      <c r="BC55" s="478">
        <v>42.58648235075578</v>
      </c>
      <c r="BD55" s="478">
        <v>42.169193715470385</v>
      </c>
      <c r="BE55" s="478">
        <v>41.662403838883932</v>
      </c>
      <c r="BF55" s="478">
        <v>40.240602324250837</v>
      </c>
      <c r="BG55" s="478">
        <v>39.158603584899367</v>
      </c>
      <c r="BH55" s="522" t="s">
        <v>381</v>
      </c>
      <c r="BI55" s="533"/>
      <c r="BJ55" s="925"/>
      <c r="BK55" s="475">
        <v>35</v>
      </c>
      <c r="BL55" s="483">
        <f t="shared" si="81"/>
        <v>3.98074298</v>
      </c>
      <c r="BM55" s="477">
        <v>43.083149978871845</v>
      </c>
      <c r="BN55" s="478">
        <v>42.98744634489951</v>
      </c>
      <c r="BO55" s="478">
        <v>42.778254491495233</v>
      </c>
      <c r="BP55" s="478">
        <v>42.379478355727592</v>
      </c>
      <c r="BQ55" s="478">
        <v>41.918822524095432</v>
      </c>
      <c r="BR55" s="478">
        <v>41.390205648553412</v>
      </c>
      <c r="BS55" s="478">
        <v>40.044706586784287</v>
      </c>
      <c r="BT55" s="478">
        <v>39.09179757377219</v>
      </c>
      <c r="BU55" s="522" t="s">
        <v>381</v>
      </c>
      <c r="BV55" s="466"/>
      <c r="BW55" s="925"/>
      <c r="BX55" s="475">
        <f t="shared" si="96"/>
        <v>35</v>
      </c>
      <c r="BY55" s="491">
        <v>1.2000000000000004</v>
      </c>
      <c r="BZ55" s="492">
        <v>1.2000000000000097</v>
      </c>
      <c r="CA55" s="492">
        <v>1.2000000000000097</v>
      </c>
      <c r="CB55" s="492">
        <v>1.2000000000000095</v>
      </c>
      <c r="CC55" s="492">
        <v>1.2000000000000004</v>
      </c>
      <c r="CD55" s="493">
        <v>1.2</v>
      </c>
      <c r="CE55" s="493">
        <v>1.2000000000000004</v>
      </c>
      <c r="CF55" s="493">
        <v>1.2000000000000022</v>
      </c>
      <c r="CG55" s="494" t="s">
        <v>381</v>
      </c>
      <c r="CH55" s="466"/>
      <c r="CI55" s="925"/>
      <c r="CJ55" s="475">
        <f t="shared" si="97"/>
        <v>35</v>
      </c>
      <c r="CK55" s="491">
        <v>1</v>
      </c>
      <c r="CL55" s="492">
        <v>1</v>
      </c>
      <c r="CM55" s="492">
        <v>1.0000000000000107</v>
      </c>
      <c r="CN55" s="492">
        <v>1.0000000000000056</v>
      </c>
      <c r="CO55" s="492">
        <v>1.0000000000000053</v>
      </c>
      <c r="CP55" s="493">
        <v>1.0000000000000049</v>
      </c>
      <c r="CQ55" s="493">
        <v>1</v>
      </c>
      <c r="CR55" s="493">
        <v>1</v>
      </c>
      <c r="CS55" s="494" t="s">
        <v>381</v>
      </c>
      <c r="CT55" s="474"/>
      <c r="CU55" s="925"/>
      <c r="CV55" s="475">
        <f t="shared" si="98"/>
        <v>35</v>
      </c>
      <c r="CW55" s="491">
        <v>1.0000000000000111</v>
      </c>
      <c r="CX55" s="492">
        <v>1</v>
      </c>
      <c r="CY55" s="492">
        <v>1.0000000000000109</v>
      </c>
      <c r="CZ55" s="492">
        <v>1.0000000000000004</v>
      </c>
      <c r="DA55" s="492">
        <v>1.0000000000000053</v>
      </c>
      <c r="DB55" s="493">
        <v>1</v>
      </c>
      <c r="DC55" s="493">
        <v>1</v>
      </c>
      <c r="DD55" s="493">
        <v>1</v>
      </c>
      <c r="DE55" s="494" t="s">
        <v>381</v>
      </c>
      <c r="DF55" s="466"/>
      <c r="DG55" s="925"/>
      <c r="DH55" s="475">
        <f t="shared" si="99"/>
        <v>35</v>
      </c>
      <c r="DI55" s="495">
        <v>44.208359061968281</v>
      </c>
      <c r="DJ55" s="496">
        <v>43.245383091525525</v>
      </c>
      <c r="DK55" s="496">
        <v>41.645671870944796</v>
      </c>
      <c r="DL55" s="496">
        <v>40.55320268267252</v>
      </c>
      <c r="DM55" s="496">
        <v>39.597292072005928</v>
      </c>
      <c r="DN55" s="497">
        <v>39.076993520321821</v>
      </c>
      <c r="DO55" s="497">
        <v>38.936233286875506</v>
      </c>
      <c r="DP55" s="497">
        <v>38.855088842982695</v>
      </c>
      <c r="DQ55" s="494" t="s">
        <v>381</v>
      </c>
      <c r="DR55" s="466"/>
      <c r="DS55" s="925"/>
      <c r="DT55" s="475">
        <f t="shared" si="100"/>
        <v>35</v>
      </c>
      <c r="DU55" s="495">
        <v>79.999358507621196</v>
      </c>
      <c r="DV55" s="496">
        <v>79.387077530357431</v>
      </c>
      <c r="DW55" s="496">
        <v>78.00108521050106</v>
      </c>
      <c r="DX55" s="496">
        <v>75.249843750239108</v>
      </c>
      <c r="DY55" s="496">
        <v>71.918641193369865</v>
      </c>
      <c r="DZ55" s="497">
        <v>67.875484057607366</v>
      </c>
      <c r="EA55" s="497">
        <v>56.547523283491557</v>
      </c>
      <c r="EB55" s="497">
        <v>47.942252813478945</v>
      </c>
      <c r="EC55" s="494" t="s">
        <v>381</v>
      </c>
      <c r="EE55" s="925"/>
      <c r="EF55" s="475">
        <f t="shared" si="101"/>
        <v>35</v>
      </c>
      <c r="EG55" s="495">
        <v>79.21714900423467</v>
      </c>
      <c r="EH55" s="496">
        <v>78.452479619247868</v>
      </c>
      <c r="EI55" s="496">
        <v>76.78137987924697</v>
      </c>
      <c r="EJ55" s="496">
        <v>73.597103113328274</v>
      </c>
      <c r="EK55" s="496">
        <v>69.920836791511647</v>
      </c>
      <c r="EL55" s="497">
        <v>65.705052016891557</v>
      </c>
      <c r="EM55" s="497">
        <v>54.988540613757493</v>
      </c>
      <c r="EN55" s="497">
        <v>47.4113819547361</v>
      </c>
      <c r="EO55" s="494" t="s">
        <v>381</v>
      </c>
      <c r="EP55" s="474"/>
      <c r="EQ55" s="925"/>
      <c r="ER55" s="475">
        <f t="shared" si="102"/>
        <v>35</v>
      </c>
      <c r="ES55" s="491">
        <f t="shared" si="103"/>
        <v>1</v>
      </c>
      <c r="ET55" s="492">
        <f t="shared" si="104"/>
        <v>1</v>
      </c>
      <c r="EU55" s="492">
        <f t="shared" si="105"/>
        <v>1.0000000000000107</v>
      </c>
      <c r="EV55" s="492">
        <f t="shared" si="106"/>
        <v>1.0000000000000004</v>
      </c>
      <c r="EW55" s="492">
        <f t="shared" si="107"/>
        <v>1.0000000000000053</v>
      </c>
      <c r="EX55" s="493">
        <f t="shared" si="108"/>
        <v>1</v>
      </c>
      <c r="EY55" s="493">
        <f t="shared" si="109"/>
        <v>1</v>
      </c>
      <c r="EZ55" s="493">
        <f>MIN(CF55,CR55,DD55)</f>
        <v>1</v>
      </c>
      <c r="FA55" s="494" t="s">
        <v>381</v>
      </c>
      <c r="FC55" s="925"/>
      <c r="FD55" s="475">
        <f t="shared" si="110"/>
        <v>35</v>
      </c>
      <c r="FE55" s="495">
        <f t="shared" si="111"/>
        <v>79.999358507621196</v>
      </c>
      <c r="FF55" s="496">
        <f t="shared" si="112"/>
        <v>79.387077530357431</v>
      </c>
      <c r="FG55" s="496">
        <f t="shared" si="113"/>
        <v>78.00108521050106</v>
      </c>
      <c r="FH55" s="496">
        <f t="shared" si="114"/>
        <v>75.249843750239108</v>
      </c>
      <c r="FI55" s="496">
        <f t="shared" si="115"/>
        <v>71.918641193369865</v>
      </c>
      <c r="FJ55" s="497">
        <f t="shared" si="116"/>
        <v>67.875484057607366</v>
      </c>
      <c r="FK55" s="497">
        <f t="shared" si="117"/>
        <v>56.547523283491557</v>
      </c>
      <c r="FL55" s="497">
        <f>MAX(DP55,EB55,EN55)</f>
        <v>47.942252813478945</v>
      </c>
      <c r="FM55" s="494" t="s">
        <v>381</v>
      </c>
    </row>
    <row r="56" spans="2:169" ht="15" customHeight="1">
      <c r="B56" s="925"/>
      <c r="C56" s="475">
        <v>30</v>
      </c>
      <c r="D56" s="476">
        <f t="shared" si="75"/>
        <v>4.4600016622222221</v>
      </c>
      <c r="E56" s="477">
        <f t="shared" si="84"/>
        <v>43.09671560189534</v>
      </c>
      <c r="F56" s="478">
        <f t="shared" si="85"/>
        <v>42.982865682766402</v>
      </c>
      <c r="G56" s="479">
        <f t="shared" si="86"/>
        <v>42.732691384279399</v>
      </c>
      <c r="H56" s="479">
        <f t="shared" si="87"/>
        <v>42.262954525278687</v>
      </c>
      <c r="I56" s="479">
        <f t="shared" si="88"/>
        <v>41.727339598921326</v>
      </c>
      <c r="J56" s="479">
        <f t="shared" si="89"/>
        <v>41.120367746772409</v>
      </c>
      <c r="K56" s="479">
        <f t="shared" si="90"/>
        <v>39.613999298271033</v>
      </c>
      <c r="L56" s="479">
        <f>MIN(AT56,BG56,BT56)</f>
        <v>38.584363420140946</v>
      </c>
      <c r="M56" s="480" t="s">
        <v>381</v>
      </c>
      <c r="N56" s="466"/>
      <c r="O56" s="925"/>
      <c r="P56" s="475">
        <f t="shared" si="91"/>
        <v>30</v>
      </c>
      <c r="Q56" s="498">
        <v>36.700000000000003</v>
      </c>
      <c r="R56" s="519">
        <v>-17.5</v>
      </c>
      <c r="S56" s="483">
        <f t="shared" si="92"/>
        <v>4.4600016622222221</v>
      </c>
      <c r="T56" s="551">
        <v>5.6114577099999998</v>
      </c>
      <c r="U56" s="556">
        <v>5.0175018700000003</v>
      </c>
      <c r="V56" s="532">
        <f t="shared" si="77"/>
        <v>8.4602415519008716</v>
      </c>
      <c r="W56" s="486">
        <f t="shared" si="78"/>
        <v>7.5202147128007741</v>
      </c>
      <c r="X56" s="487">
        <v>3.5391601698080803</v>
      </c>
      <c r="Y56" s="488">
        <v>5.9887267845371825</v>
      </c>
      <c r="Z56" s="466"/>
      <c r="AA56" s="930"/>
      <c r="AB56" s="932"/>
      <c r="AC56" s="466"/>
      <c r="AD56" s="925"/>
      <c r="AE56" s="475">
        <f t="shared" si="93"/>
        <v>30</v>
      </c>
      <c r="AF56" s="489">
        <f t="shared" si="118"/>
        <v>20</v>
      </c>
      <c r="AG56" s="519">
        <f t="shared" si="94"/>
        <v>-26</v>
      </c>
      <c r="AH56" s="490">
        <f t="shared" si="95"/>
        <v>4.4600016622222221</v>
      </c>
      <c r="AJ56" s="925"/>
      <c r="AK56" s="475">
        <v>30</v>
      </c>
      <c r="AL56" s="483">
        <f t="shared" si="79"/>
        <v>4.4600016622222221</v>
      </c>
      <c r="AM56" s="477">
        <v>48.254972138493642</v>
      </c>
      <c r="AN56" s="479">
        <v>48.091396330020331</v>
      </c>
      <c r="AO56" s="478">
        <v>47.810907948386983</v>
      </c>
      <c r="AP56" s="478">
        <v>47.663044801901343</v>
      </c>
      <c r="AQ56" s="478">
        <v>47.489237172876159</v>
      </c>
      <c r="AR56" s="478">
        <v>47.376702636753528</v>
      </c>
      <c r="AS56" s="478">
        <v>47.280335035688928</v>
      </c>
      <c r="AT56" s="478">
        <v>47.236399836511289</v>
      </c>
      <c r="AU56" s="522" t="s">
        <v>381</v>
      </c>
      <c r="AV56" s="466"/>
      <c r="AW56" s="925"/>
      <c r="AX56" s="475">
        <v>30</v>
      </c>
      <c r="AY56" s="483">
        <f t="shared" si="80"/>
        <v>5.0175018700000003</v>
      </c>
      <c r="AZ56" s="477">
        <v>43.166032433172845</v>
      </c>
      <c r="BA56" s="478">
        <v>43.073321343819934</v>
      </c>
      <c r="BB56" s="478">
        <v>42.86292549570225</v>
      </c>
      <c r="BC56" s="478">
        <v>42.451081514971918</v>
      </c>
      <c r="BD56" s="478">
        <v>41.959897980188586</v>
      </c>
      <c r="BE56" s="478">
        <v>41.375851524012234</v>
      </c>
      <c r="BF56" s="478">
        <v>39.795039159275227</v>
      </c>
      <c r="BG56" s="478">
        <v>38.634119021218574</v>
      </c>
      <c r="BH56" s="522" t="s">
        <v>381</v>
      </c>
      <c r="BI56" s="533"/>
      <c r="BJ56" s="925"/>
      <c r="BK56" s="475">
        <v>30</v>
      </c>
      <c r="BL56" s="483">
        <f t="shared" si="81"/>
        <v>5.0175018700000003</v>
      </c>
      <c r="BM56" s="477">
        <v>43.09671560189534</v>
      </c>
      <c r="BN56" s="478">
        <v>42.982865682766402</v>
      </c>
      <c r="BO56" s="478">
        <v>42.732691384279399</v>
      </c>
      <c r="BP56" s="478">
        <v>42.262954525278687</v>
      </c>
      <c r="BQ56" s="478">
        <v>41.727339598921326</v>
      </c>
      <c r="BR56" s="478">
        <v>41.120367746772409</v>
      </c>
      <c r="BS56" s="478">
        <v>39.613999298271033</v>
      </c>
      <c r="BT56" s="478">
        <v>38.584363420140946</v>
      </c>
      <c r="BU56" s="522" t="s">
        <v>381</v>
      </c>
      <c r="BV56" s="466"/>
      <c r="BW56" s="925"/>
      <c r="BX56" s="475">
        <f t="shared" si="96"/>
        <v>30</v>
      </c>
      <c r="BY56" s="491">
        <v>1.2</v>
      </c>
      <c r="BZ56" s="492">
        <v>1.2000000000000122</v>
      </c>
      <c r="CA56" s="492">
        <v>1.2000000000000126</v>
      </c>
      <c r="CB56" s="492">
        <v>1.2000000000000128</v>
      </c>
      <c r="CC56" s="492">
        <v>1.2</v>
      </c>
      <c r="CD56" s="493">
        <v>1.2</v>
      </c>
      <c r="CE56" s="493">
        <v>1.2</v>
      </c>
      <c r="CF56" s="493">
        <v>1.2</v>
      </c>
      <c r="CG56" s="494" t="s">
        <v>381</v>
      </c>
      <c r="CH56" s="466"/>
      <c r="CI56" s="925"/>
      <c r="CJ56" s="475">
        <f t="shared" si="97"/>
        <v>30</v>
      </c>
      <c r="CK56" s="491">
        <v>1.0000000000000135</v>
      </c>
      <c r="CL56" s="492">
        <v>1.0000000000000002</v>
      </c>
      <c r="CM56" s="492">
        <v>1.0000000000000071</v>
      </c>
      <c r="CN56" s="492">
        <v>1</v>
      </c>
      <c r="CO56" s="492">
        <v>1.0000000000000071</v>
      </c>
      <c r="CP56" s="493">
        <v>1</v>
      </c>
      <c r="CQ56" s="493">
        <v>1</v>
      </c>
      <c r="CR56" s="493">
        <v>1.0000000000000004</v>
      </c>
      <c r="CS56" s="494" t="s">
        <v>381</v>
      </c>
      <c r="CT56" s="474"/>
      <c r="CU56" s="925"/>
      <c r="CV56" s="475">
        <f t="shared" si="98"/>
        <v>30</v>
      </c>
      <c r="CW56" s="491">
        <v>1.0000000000000002</v>
      </c>
      <c r="CX56" s="492">
        <v>1.0000000000000002</v>
      </c>
      <c r="CY56" s="492">
        <v>1.0000000000000069</v>
      </c>
      <c r="CZ56" s="492">
        <v>1</v>
      </c>
      <c r="DA56" s="492">
        <v>1.0000000000000069</v>
      </c>
      <c r="DB56" s="493">
        <v>1.0000000000000069</v>
      </c>
      <c r="DC56" s="493">
        <v>1.0000000000000011</v>
      </c>
      <c r="DD56" s="493">
        <v>1.0000000000000007</v>
      </c>
      <c r="DE56" s="494" t="s">
        <v>381</v>
      </c>
      <c r="DF56" s="466"/>
      <c r="DG56" s="925"/>
      <c r="DH56" s="475">
        <f t="shared" si="99"/>
        <v>30</v>
      </c>
      <c r="DI56" s="495">
        <v>40.981717769366412</v>
      </c>
      <c r="DJ56" s="496">
        <v>39.952510324665923</v>
      </c>
      <c r="DK56" s="496">
        <v>38.188244094348079</v>
      </c>
      <c r="DL56" s="496">
        <v>37.258466701613202</v>
      </c>
      <c r="DM56" s="496">
        <v>36.165795601158834</v>
      </c>
      <c r="DN56" s="497">
        <v>35.458471106045636</v>
      </c>
      <c r="DO56" s="497">
        <v>34.852852329823463</v>
      </c>
      <c r="DP56" s="497">
        <v>34.576770298222527</v>
      </c>
      <c r="DQ56" s="494" t="s">
        <v>381</v>
      </c>
      <c r="DR56" s="466"/>
      <c r="DS56" s="925"/>
      <c r="DT56" s="475">
        <f t="shared" si="100"/>
        <v>30</v>
      </c>
      <c r="DU56" s="495">
        <v>79.879455599676817</v>
      </c>
      <c r="DV56" s="496">
        <v>79.138614022408092</v>
      </c>
      <c r="DW56" s="496">
        <v>77.457706530691723</v>
      </c>
      <c r="DX56" s="496">
        <v>74.168738108482842</v>
      </c>
      <c r="DY56" s="496">
        <v>70.248546556395524</v>
      </c>
      <c r="DZ56" s="497">
        <v>65.590618987177606</v>
      </c>
      <c r="EA56" s="497">
        <v>53.00226761315048</v>
      </c>
      <c r="EB56" s="497">
        <v>43.775876767462421</v>
      </c>
      <c r="EC56" s="494" t="s">
        <v>381</v>
      </c>
      <c r="EE56" s="925"/>
      <c r="EF56" s="475">
        <f t="shared" si="101"/>
        <v>30</v>
      </c>
      <c r="EG56" s="495">
        <v>79.32554569801448</v>
      </c>
      <c r="EH56" s="496">
        <v>78.415882604362992</v>
      </c>
      <c r="EI56" s="496">
        <v>76.417467042638236</v>
      </c>
      <c r="EJ56" s="496">
        <v>72.666967586701219</v>
      </c>
      <c r="EK56" s="496">
        <v>68.393383714727804</v>
      </c>
      <c r="EL56" s="497">
        <v>63.554246870302165</v>
      </c>
      <c r="EM56" s="497">
        <v>51.562422062718383</v>
      </c>
      <c r="EN56" s="497">
        <v>43.380799717192701</v>
      </c>
      <c r="EO56" s="494" t="s">
        <v>381</v>
      </c>
      <c r="EP56" s="474"/>
      <c r="EQ56" s="925"/>
      <c r="ER56" s="475">
        <f t="shared" si="102"/>
        <v>30</v>
      </c>
      <c r="ES56" s="491">
        <f t="shared" si="103"/>
        <v>1.0000000000000002</v>
      </c>
      <c r="ET56" s="492">
        <f t="shared" si="104"/>
        <v>1.0000000000000002</v>
      </c>
      <c r="EU56" s="492">
        <f t="shared" si="105"/>
        <v>1.0000000000000069</v>
      </c>
      <c r="EV56" s="492">
        <f t="shared" si="106"/>
        <v>1</v>
      </c>
      <c r="EW56" s="492">
        <f t="shared" si="107"/>
        <v>1.0000000000000069</v>
      </c>
      <c r="EX56" s="493">
        <f t="shared" si="108"/>
        <v>1</v>
      </c>
      <c r="EY56" s="493">
        <f t="shared" si="109"/>
        <v>1</v>
      </c>
      <c r="EZ56" s="493">
        <f>MIN(CF56,CR56,DD56)</f>
        <v>1.0000000000000004</v>
      </c>
      <c r="FA56" s="494" t="s">
        <v>381</v>
      </c>
      <c r="FC56" s="925"/>
      <c r="FD56" s="475">
        <f t="shared" si="110"/>
        <v>30</v>
      </c>
      <c r="FE56" s="495">
        <f t="shared" si="111"/>
        <v>79.879455599676817</v>
      </c>
      <c r="FF56" s="496">
        <f t="shared" si="112"/>
        <v>79.138614022408092</v>
      </c>
      <c r="FG56" s="496">
        <f t="shared" si="113"/>
        <v>77.457706530691723</v>
      </c>
      <c r="FH56" s="496">
        <f t="shared" si="114"/>
        <v>74.168738108482842</v>
      </c>
      <c r="FI56" s="496">
        <f t="shared" si="115"/>
        <v>70.248546556395524</v>
      </c>
      <c r="FJ56" s="497">
        <f t="shared" si="116"/>
        <v>65.590618987177606</v>
      </c>
      <c r="FK56" s="497">
        <f t="shared" si="117"/>
        <v>53.00226761315048</v>
      </c>
      <c r="FL56" s="497">
        <f>MAX(DP56,EB56,EN56)</f>
        <v>43.775876767462421</v>
      </c>
      <c r="FM56" s="494" t="s">
        <v>381</v>
      </c>
    </row>
    <row r="57" spans="2:169" ht="15" customHeight="1">
      <c r="B57" s="925"/>
      <c r="C57" s="475">
        <v>25</v>
      </c>
      <c r="D57" s="476">
        <f t="shared" si="75"/>
        <v>5.4958524088888883</v>
      </c>
      <c r="E57" s="477">
        <f t="shared" si="84"/>
        <v>43.127282718413127</v>
      </c>
      <c r="F57" s="478">
        <f t="shared" si="85"/>
        <v>42.991636518959155</v>
      </c>
      <c r="G57" s="479">
        <f t="shared" si="86"/>
        <v>42.695368083195682</v>
      </c>
      <c r="H57" s="479">
        <f t="shared" si="87"/>
        <v>42.14594387859708</v>
      </c>
      <c r="I57" s="479">
        <f t="shared" si="88"/>
        <v>41.528357696976215</v>
      </c>
      <c r="J57" s="479">
        <f t="shared" si="89"/>
        <v>40.837606909505759</v>
      </c>
      <c r="K57" s="479">
        <f t="shared" si="90"/>
        <v>39.170679602460702</v>
      </c>
      <c r="L57" s="522" t="s">
        <v>381</v>
      </c>
      <c r="M57" s="480" t="s">
        <v>381</v>
      </c>
      <c r="N57" s="466"/>
      <c r="O57" s="925"/>
      <c r="P57" s="475">
        <f t="shared" si="91"/>
        <v>25</v>
      </c>
      <c r="Q57" s="498">
        <v>33.299999999999997</v>
      </c>
      <c r="R57" s="519">
        <v>-17.5</v>
      </c>
      <c r="S57" s="483">
        <f t="shared" si="92"/>
        <v>5.4958524088888883</v>
      </c>
      <c r="T57" s="551">
        <v>6.9795470499999999</v>
      </c>
      <c r="U57" s="556">
        <v>6.18283396</v>
      </c>
      <c r="V57" s="532">
        <f t="shared" si="77"/>
        <v>6.858875617225074</v>
      </c>
      <c r="W57" s="486">
        <f t="shared" si="78"/>
        <v>6.096778326422287</v>
      </c>
      <c r="X57" s="487">
        <v>4.4041686075623776</v>
      </c>
      <c r="Y57" s="488">
        <v>7.3891001483971106</v>
      </c>
      <c r="Z57" s="466"/>
      <c r="AA57" s="930"/>
      <c r="AB57" s="932"/>
      <c r="AC57" s="466"/>
      <c r="AD57" s="925"/>
      <c r="AE57" s="475">
        <f t="shared" si="93"/>
        <v>25</v>
      </c>
      <c r="AF57" s="489">
        <f t="shared" si="118"/>
        <v>15</v>
      </c>
      <c r="AG57" s="519">
        <f t="shared" si="94"/>
        <v>-26</v>
      </c>
      <c r="AH57" s="490">
        <f t="shared" si="95"/>
        <v>5.4958524088888883</v>
      </c>
      <c r="AJ57" s="925"/>
      <c r="AK57" s="475">
        <v>25</v>
      </c>
      <c r="AL57" s="483">
        <f t="shared" si="79"/>
        <v>5.4958524088888883</v>
      </c>
      <c r="AM57" s="477">
        <v>47.793214906276432</v>
      </c>
      <c r="AN57" s="479">
        <v>47.61388697043293</v>
      </c>
      <c r="AO57" s="478">
        <v>47.300643674979447</v>
      </c>
      <c r="AP57" s="478">
        <v>47.166884374085775</v>
      </c>
      <c r="AQ57" s="478">
        <v>46.954209851411917</v>
      </c>
      <c r="AR57" s="478">
        <v>46.795453566423745</v>
      </c>
      <c r="AS57" s="478">
        <v>46.602476128938825</v>
      </c>
      <c r="AT57" s="499" t="s">
        <v>381</v>
      </c>
      <c r="AU57" s="522" t="s">
        <v>381</v>
      </c>
      <c r="AV57" s="466"/>
      <c r="AW57" s="925"/>
      <c r="AX57" s="475">
        <v>25</v>
      </c>
      <c r="AY57" s="483">
        <f t="shared" si="80"/>
        <v>6.18283396</v>
      </c>
      <c r="AZ57" s="477">
        <v>43.170590397945951</v>
      </c>
      <c r="BA57" s="478">
        <v>43.056642097774706</v>
      </c>
      <c r="BB57" s="478">
        <v>42.803074396802458</v>
      </c>
      <c r="BC57" s="478">
        <v>42.314481289498694</v>
      </c>
      <c r="BD57" s="478">
        <v>41.742017983118394</v>
      </c>
      <c r="BE57" s="478">
        <v>41.07461699429917</v>
      </c>
      <c r="BF57" s="478">
        <v>39.334264401654529</v>
      </c>
      <c r="BG57" s="522" t="s">
        <v>381</v>
      </c>
      <c r="BH57" s="522" t="s">
        <v>381</v>
      </c>
      <c r="BI57" s="533"/>
      <c r="BJ57" s="925"/>
      <c r="BK57" s="475">
        <v>25</v>
      </c>
      <c r="BL57" s="483">
        <f t="shared" si="81"/>
        <v>6.18283396</v>
      </c>
      <c r="BM57" s="477">
        <v>43.127282718413127</v>
      </c>
      <c r="BN57" s="478">
        <v>42.991636518959155</v>
      </c>
      <c r="BO57" s="478">
        <v>42.695368083195682</v>
      </c>
      <c r="BP57" s="478">
        <v>42.14594387859708</v>
      </c>
      <c r="BQ57" s="478">
        <v>41.528357696976215</v>
      </c>
      <c r="BR57" s="478">
        <v>40.837606909505759</v>
      </c>
      <c r="BS57" s="478">
        <v>39.170679602460702</v>
      </c>
      <c r="BT57" s="499" t="s">
        <v>381</v>
      </c>
      <c r="BU57" s="522" t="s">
        <v>381</v>
      </c>
      <c r="BV57" s="466"/>
      <c r="BW57" s="925"/>
      <c r="BX57" s="475">
        <f t="shared" si="96"/>
        <v>25</v>
      </c>
      <c r="BY57" s="491">
        <v>1.2000000000000153</v>
      </c>
      <c r="BZ57" s="492">
        <v>1.2000000000000002</v>
      </c>
      <c r="CA57" s="492">
        <v>1.2</v>
      </c>
      <c r="CB57" s="492">
        <v>1.2000000000000004</v>
      </c>
      <c r="CC57" s="492">
        <v>1.2000000000000079</v>
      </c>
      <c r="CD57" s="493">
        <v>1.2</v>
      </c>
      <c r="CE57" s="493">
        <v>1.2</v>
      </c>
      <c r="CF57" s="546" t="s">
        <v>381</v>
      </c>
      <c r="CG57" s="502" t="s">
        <v>381</v>
      </c>
      <c r="CH57" s="466"/>
      <c r="CI57" s="925"/>
      <c r="CJ57" s="475">
        <f t="shared" si="97"/>
        <v>25</v>
      </c>
      <c r="CK57" s="491">
        <v>1.0000000000000082</v>
      </c>
      <c r="CL57" s="492">
        <v>1.0000000000000002</v>
      </c>
      <c r="CM57" s="492">
        <v>1</v>
      </c>
      <c r="CN57" s="492">
        <v>1</v>
      </c>
      <c r="CO57" s="492">
        <v>1.0000000000000002</v>
      </c>
      <c r="CP57" s="493">
        <v>1.000000000000004</v>
      </c>
      <c r="CQ57" s="493">
        <v>1.0000000000000022</v>
      </c>
      <c r="CR57" s="546" t="s">
        <v>381</v>
      </c>
      <c r="CS57" s="502" t="s">
        <v>381</v>
      </c>
      <c r="CT57" s="474"/>
      <c r="CU57" s="925"/>
      <c r="CV57" s="475">
        <f t="shared" si="98"/>
        <v>25</v>
      </c>
      <c r="CW57" s="491">
        <v>1</v>
      </c>
      <c r="CX57" s="492">
        <v>1.0000000000000002</v>
      </c>
      <c r="CY57" s="492">
        <v>1.0000000000000084</v>
      </c>
      <c r="CZ57" s="492">
        <v>1.0000000000000002</v>
      </c>
      <c r="DA57" s="492">
        <v>1.0000000000000002</v>
      </c>
      <c r="DB57" s="493">
        <v>1.0000000000000042</v>
      </c>
      <c r="DC57" s="493">
        <v>1</v>
      </c>
      <c r="DD57" s="546" t="s">
        <v>381</v>
      </c>
      <c r="DE57" s="502" t="s">
        <v>381</v>
      </c>
      <c r="DF57" s="466"/>
      <c r="DG57" s="925"/>
      <c r="DH57" s="475">
        <f t="shared" si="99"/>
        <v>25</v>
      </c>
      <c r="DI57" s="495">
        <v>38.076978339665175</v>
      </c>
      <c r="DJ57" s="496">
        <v>36.949400742898433</v>
      </c>
      <c r="DK57" s="496">
        <v>34.980474494515079</v>
      </c>
      <c r="DL57" s="496">
        <v>34.139981427635348</v>
      </c>
      <c r="DM57" s="496">
        <v>32.80394481578486</v>
      </c>
      <c r="DN57" s="497">
        <v>31.806891753953607</v>
      </c>
      <c r="DO57" s="497">
        <v>30.59522226111892</v>
      </c>
      <c r="DP57" s="546" t="s">
        <v>381</v>
      </c>
      <c r="DQ57" s="502" t="s">
        <v>381</v>
      </c>
      <c r="DR57" s="466"/>
      <c r="DS57" s="925"/>
      <c r="DT57" s="475">
        <f t="shared" si="100"/>
        <v>25</v>
      </c>
      <c r="DU57" s="495">
        <v>79.915879903224493</v>
      </c>
      <c r="DV57" s="496">
        <v>79.00534197194429</v>
      </c>
      <c r="DW57" s="496">
        <v>76.979625815833231</v>
      </c>
      <c r="DX57" s="496">
        <v>73.078255205910637</v>
      </c>
      <c r="DY57" s="496">
        <v>68.510458530045639</v>
      </c>
      <c r="DZ57" s="497">
        <v>63.189659927267144</v>
      </c>
      <c r="EA57" s="497">
        <v>49.338382347924096</v>
      </c>
      <c r="EB57" s="546" t="s">
        <v>381</v>
      </c>
      <c r="EC57" s="502" t="s">
        <v>381</v>
      </c>
      <c r="EE57" s="925"/>
      <c r="EF57" s="475">
        <f t="shared" si="101"/>
        <v>25</v>
      </c>
      <c r="EG57" s="495">
        <v>79.569800803165037</v>
      </c>
      <c r="EH57" s="496">
        <v>78.485956939259438</v>
      </c>
      <c r="EI57" s="496">
        <v>76.119381865569551</v>
      </c>
      <c r="EJ57" s="496">
        <v>71.733093361780561</v>
      </c>
      <c r="EK57" s="496">
        <v>66.806535973606685</v>
      </c>
      <c r="EL57" s="497">
        <v>61.301304627058187</v>
      </c>
      <c r="EM57" s="497">
        <v>48.038219704584378</v>
      </c>
      <c r="EN57" s="546" t="s">
        <v>381</v>
      </c>
      <c r="EO57" s="502" t="s">
        <v>381</v>
      </c>
      <c r="EP57" s="474"/>
      <c r="EQ57" s="925"/>
      <c r="ER57" s="475">
        <f t="shared" si="102"/>
        <v>25</v>
      </c>
      <c r="ES57" s="491">
        <f t="shared" si="103"/>
        <v>1</v>
      </c>
      <c r="ET57" s="492">
        <f t="shared" si="104"/>
        <v>1.0000000000000002</v>
      </c>
      <c r="EU57" s="492">
        <f t="shared" si="105"/>
        <v>1</v>
      </c>
      <c r="EV57" s="492">
        <f t="shared" si="106"/>
        <v>1</v>
      </c>
      <c r="EW57" s="492">
        <f t="shared" si="107"/>
        <v>1.0000000000000002</v>
      </c>
      <c r="EX57" s="493">
        <f t="shared" si="108"/>
        <v>1.000000000000004</v>
      </c>
      <c r="EY57" s="493">
        <f t="shared" si="109"/>
        <v>1</v>
      </c>
      <c r="EZ57" s="546" t="s">
        <v>381</v>
      </c>
      <c r="FA57" s="502" t="s">
        <v>381</v>
      </c>
      <c r="FC57" s="925"/>
      <c r="FD57" s="475">
        <f t="shared" si="110"/>
        <v>25</v>
      </c>
      <c r="FE57" s="495">
        <f t="shared" si="111"/>
        <v>79.915879903224493</v>
      </c>
      <c r="FF57" s="496">
        <f t="shared" si="112"/>
        <v>79.00534197194429</v>
      </c>
      <c r="FG57" s="496">
        <f t="shared" si="113"/>
        <v>76.979625815833231</v>
      </c>
      <c r="FH57" s="496">
        <f t="shared" si="114"/>
        <v>73.078255205910637</v>
      </c>
      <c r="FI57" s="496">
        <f t="shared" si="115"/>
        <v>68.510458530045639</v>
      </c>
      <c r="FJ57" s="497">
        <f t="shared" si="116"/>
        <v>63.189659927267144</v>
      </c>
      <c r="FK57" s="497">
        <f t="shared" si="117"/>
        <v>49.338382347924096</v>
      </c>
      <c r="FL57" s="546" t="s">
        <v>381</v>
      </c>
      <c r="FM57" s="502" t="s">
        <v>381</v>
      </c>
    </row>
    <row r="58" spans="2:169" ht="15" customHeight="1">
      <c r="B58" s="925"/>
      <c r="C58" s="503">
        <v>20</v>
      </c>
      <c r="D58" s="476">
        <f t="shared" si="75"/>
        <v>6.6557980622222219</v>
      </c>
      <c r="E58" s="477">
        <f t="shared" si="84"/>
        <v>43.152392425100075</v>
      </c>
      <c r="F58" s="478">
        <f t="shared" si="85"/>
        <v>42.993844215110876</v>
      </c>
      <c r="G58" s="479">
        <f t="shared" si="86"/>
        <v>42.647839400776427</v>
      </c>
      <c r="H58" s="479">
        <f t="shared" si="87"/>
        <v>42.013050674061759</v>
      </c>
      <c r="I58" s="479">
        <f t="shared" si="88"/>
        <v>41.310549168119628</v>
      </c>
      <c r="J58" s="479">
        <f t="shared" si="89"/>
        <v>40.535910965450491</v>
      </c>
      <c r="K58" s="479">
        <f t="shared" si="90"/>
        <v>38.71399223823741</v>
      </c>
      <c r="L58" s="522" t="s">
        <v>381</v>
      </c>
      <c r="M58" s="480" t="s">
        <v>381</v>
      </c>
      <c r="N58" s="466"/>
      <c r="O58" s="925"/>
      <c r="P58" s="503">
        <f t="shared" si="91"/>
        <v>20</v>
      </c>
      <c r="Q58" s="481">
        <v>30</v>
      </c>
      <c r="R58" s="519">
        <v>-17.5</v>
      </c>
      <c r="S58" s="483">
        <f t="shared" si="92"/>
        <v>6.6557980622222219</v>
      </c>
      <c r="T58" s="551">
        <v>8.5236430300000006</v>
      </c>
      <c r="U58" s="556">
        <v>7.48777282</v>
      </c>
      <c r="V58" s="532">
        <f t="shared" si="77"/>
        <v>5.6563974821385514</v>
      </c>
      <c r="W58" s="486">
        <f t="shared" si="78"/>
        <v>5.0279088730120458</v>
      </c>
      <c r="X58" s="487">
        <v>5.3515060856095769</v>
      </c>
      <c r="Y58" s="488">
        <v>8.9180035201234276</v>
      </c>
      <c r="Z58" s="466"/>
      <c r="AA58" s="930"/>
      <c r="AB58" s="932"/>
      <c r="AC58" s="466"/>
      <c r="AD58" s="925"/>
      <c r="AE58" s="503">
        <f t="shared" si="93"/>
        <v>20</v>
      </c>
      <c r="AF58" s="489">
        <f t="shared" si="118"/>
        <v>10</v>
      </c>
      <c r="AG58" s="519">
        <f t="shared" si="94"/>
        <v>-26</v>
      </c>
      <c r="AH58" s="490">
        <f t="shared" si="95"/>
        <v>6.6557980622222219</v>
      </c>
      <c r="AJ58" s="925"/>
      <c r="AK58" s="503">
        <v>20</v>
      </c>
      <c r="AL58" s="483">
        <f t="shared" si="79"/>
        <v>6.6557980622222219</v>
      </c>
      <c r="AM58" s="477">
        <v>47.396243920771546</v>
      </c>
      <c r="AN58" s="479">
        <v>47.196752042597993</v>
      </c>
      <c r="AO58" s="478">
        <v>46.835097958235202</v>
      </c>
      <c r="AP58" s="478">
        <v>46.715840979838511</v>
      </c>
      <c r="AQ58" s="478">
        <v>46.447823992564224</v>
      </c>
      <c r="AR58" s="478">
        <v>46.225532043125511</v>
      </c>
      <c r="AS58" s="478">
        <v>45.915920458546744</v>
      </c>
      <c r="AT58" s="499" t="s">
        <v>381</v>
      </c>
      <c r="AU58" s="522" t="s">
        <v>381</v>
      </c>
      <c r="AV58" s="466"/>
      <c r="AW58" s="925"/>
      <c r="AX58" s="503">
        <v>20</v>
      </c>
      <c r="AY58" s="483">
        <f t="shared" si="80"/>
        <v>7.48777282</v>
      </c>
      <c r="AZ58" s="477">
        <v>43.162182131503158</v>
      </c>
      <c r="BA58" s="478">
        <v>43.02587992774604</v>
      </c>
      <c r="BB58" s="478">
        <v>42.726709785933153</v>
      </c>
      <c r="BC58" s="478">
        <v>42.155565922050471</v>
      </c>
      <c r="BD58" s="478">
        <v>41.499139303350908</v>
      </c>
      <c r="BE58" s="478">
        <v>40.748361653350933</v>
      </c>
      <c r="BF58" s="478">
        <v>38.856224384306309</v>
      </c>
      <c r="BG58" s="522" t="s">
        <v>381</v>
      </c>
      <c r="BH58" s="522" t="s">
        <v>381</v>
      </c>
      <c r="BI58" s="533"/>
      <c r="BJ58" s="925"/>
      <c r="BK58" s="503">
        <v>20</v>
      </c>
      <c r="BL58" s="483">
        <f t="shared" si="81"/>
        <v>7.48777282</v>
      </c>
      <c r="BM58" s="477">
        <v>43.152392425100075</v>
      </c>
      <c r="BN58" s="478">
        <v>42.993844215110876</v>
      </c>
      <c r="BO58" s="478">
        <v>42.647839400776427</v>
      </c>
      <c r="BP58" s="478">
        <v>42.013050674061759</v>
      </c>
      <c r="BQ58" s="478">
        <v>41.310549168119628</v>
      </c>
      <c r="BR58" s="478">
        <v>40.535910965450491</v>
      </c>
      <c r="BS58" s="478">
        <v>38.71399223823741</v>
      </c>
      <c r="BT58" s="499" t="s">
        <v>381</v>
      </c>
      <c r="BU58" s="522" t="s">
        <v>381</v>
      </c>
      <c r="BV58" s="466"/>
      <c r="BW58" s="925"/>
      <c r="BX58" s="503">
        <f t="shared" si="96"/>
        <v>20</v>
      </c>
      <c r="BY58" s="491">
        <v>1.2000000000000093</v>
      </c>
      <c r="BZ58" s="492">
        <v>1.2000000000000088</v>
      </c>
      <c r="CA58" s="492">
        <v>1.2000000000000002</v>
      </c>
      <c r="CB58" s="492">
        <v>1.2000000000000102</v>
      </c>
      <c r="CC58" s="492">
        <v>1.2</v>
      </c>
      <c r="CD58" s="493">
        <v>1.2000000000000046</v>
      </c>
      <c r="CE58" s="493">
        <v>1.2</v>
      </c>
      <c r="CF58" s="546" t="s">
        <v>381</v>
      </c>
      <c r="CG58" s="502" t="s">
        <v>381</v>
      </c>
      <c r="CH58" s="466"/>
      <c r="CI58" s="925"/>
      <c r="CJ58" s="503">
        <f t="shared" si="97"/>
        <v>20</v>
      </c>
      <c r="CK58" s="491">
        <v>1</v>
      </c>
      <c r="CL58" s="492">
        <v>1.0000000000000002</v>
      </c>
      <c r="CM58" s="492">
        <v>1.0000000000000002</v>
      </c>
      <c r="CN58" s="492">
        <v>1.0000000000000002</v>
      </c>
      <c r="CO58" s="492">
        <v>1.0000000000000053</v>
      </c>
      <c r="CP58" s="493">
        <v>1</v>
      </c>
      <c r="CQ58" s="493">
        <v>1.0000000000000007</v>
      </c>
      <c r="CR58" s="546" t="s">
        <v>381</v>
      </c>
      <c r="CS58" s="502" t="s">
        <v>381</v>
      </c>
      <c r="CT58" s="474"/>
      <c r="CU58" s="925"/>
      <c r="CV58" s="503">
        <f t="shared" si="98"/>
        <v>20</v>
      </c>
      <c r="CW58" s="491">
        <v>1.0000000000000104</v>
      </c>
      <c r="CX58" s="492">
        <v>1.0000000000000109</v>
      </c>
      <c r="CY58" s="492">
        <v>1.0000000000000111</v>
      </c>
      <c r="CZ58" s="492">
        <v>1.0000000000000002</v>
      </c>
      <c r="DA58" s="492">
        <v>1</v>
      </c>
      <c r="DB58" s="493">
        <v>1</v>
      </c>
      <c r="DC58" s="493">
        <v>1.0000000000000002</v>
      </c>
      <c r="DD58" s="546" t="s">
        <v>381</v>
      </c>
      <c r="DE58" s="502" t="s">
        <v>381</v>
      </c>
      <c r="DF58" s="466"/>
      <c r="DG58" s="925"/>
      <c r="DH58" s="503">
        <f t="shared" si="99"/>
        <v>20</v>
      </c>
      <c r="DI58" s="495">
        <v>35.581287819261945</v>
      </c>
      <c r="DJ58" s="496">
        <v>34.327644684224879</v>
      </c>
      <c r="DK58" s="496">
        <v>32.055853075908942</v>
      </c>
      <c r="DL58" s="496">
        <v>31.306977980748457</v>
      </c>
      <c r="DM58" s="496">
        <v>29.624433650110348</v>
      </c>
      <c r="DN58" s="497">
        <v>28.22943535867131</v>
      </c>
      <c r="DO58" s="497">
        <v>26.287213436507557</v>
      </c>
      <c r="DP58" s="546" t="s">
        <v>381</v>
      </c>
      <c r="DQ58" s="502" t="s">
        <v>381</v>
      </c>
      <c r="DR58" s="466"/>
      <c r="DS58" s="925"/>
      <c r="DT58" s="503">
        <f t="shared" si="100"/>
        <v>20</v>
      </c>
      <c r="DU58" s="495">
        <v>79.84868642166515</v>
      </c>
      <c r="DV58" s="496">
        <v>78.759551144966849</v>
      </c>
      <c r="DW58" s="496">
        <v>76.369693506365024</v>
      </c>
      <c r="DX58" s="496">
        <v>71.809882367863395</v>
      </c>
      <c r="DY58" s="496">
        <v>66.573560681885454</v>
      </c>
      <c r="DZ58" s="497">
        <v>60.59041437426896</v>
      </c>
      <c r="EA58" s="497">
        <v>45.539830124039383</v>
      </c>
      <c r="EB58" s="546" t="s">
        <v>381</v>
      </c>
      <c r="EC58" s="502" t="s">
        <v>381</v>
      </c>
      <c r="EE58" s="925"/>
      <c r="EF58" s="503">
        <f t="shared" si="101"/>
        <v>20</v>
      </c>
      <c r="EG58" s="495">
        <v>79.7704542844466</v>
      </c>
      <c r="EH58" s="496">
        <v>78.503595371893425</v>
      </c>
      <c r="EI58" s="496">
        <v>75.739812489869621</v>
      </c>
      <c r="EJ58" s="496">
        <v>70.672638424087154</v>
      </c>
      <c r="EK58" s="496">
        <v>65.070047779488561</v>
      </c>
      <c r="EL58" s="497">
        <v>58.898481116081769</v>
      </c>
      <c r="EM58" s="497">
        <v>44.410159788615545</v>
      </c>
      <c r="EN58" s="546" t="s">
        <v>381</v>
      </c>
      <c r="EO58" s="502" t="s">
        <v>381</v>
      </c>
      <c r="EP58" s="474"/>
      <c r="EQ58" s="925"/>
      <c r="ER58" s="503">
        <f t="shared" si="102"/>
        <v>20</v>
      </c>
      <c r="ES58" s="491">
        <f t="shared" si="103"/>
        <v>1</v>
      </c>
      <c r="ET58" s="492">
        <f t="shared" si="104"/>
        <v>1.0000000000000002</v>
      </c>
      <c r="EU58" s="492">
        <f t="shared" si="105"/>
        <v>1.0000000000000002</v>
      </c>
      <c r="EV58" s="492">
        <f t="shared" si="106"/>
        <v>1.0000000000000002</v>
      </c>
      <c r="EW58" s="492">
        <f t="shared" si="107"/>
        <v>1</v>
      </c>
      <c r="EX58" s="493">
        <f t="shared" si="108"/>
        <v>1</v>
      </c>
      <c r="EY58" s="493">
        <f t="shared" si="109"/>
        <v>1.0000000000000002</v>
      </c>
      <c r="EZ58" s="546" t="s">
        <v>381</v>
      </c>
      <c r="FA58" s="502" t="s">
        <v>381</v>
      </c>
      <c r="FC58" s="925"/>
      <c r="FD58" s="503">
        <f t="shared" si="110"/>
        <v>20</v>
      </c>
      <c r="FE58" s="495">
        <f t="shared" si="111"/>
        <v>79.84868642166515</v>
      </c>
      <c r="FF58" s="496">
        <f t="shared" si="112"/>
        <v>78.759551144966849</v>
      </c>
      <c r="FG58" s="496">
        <f t="shared" si="113"/>
        <v>76.369693506365024</v>
      </c>
      <c r="FH58" s="496">
        <f t="shared" si="114"/>
        <v>71.809882367863395</v>
      </c>
      <c r="FI58" s="496">
        <f t="shared" si="115"/>
        <v>66.573560681885454</v>
      </c>
      <c r="FJ58" s="497">
        <f t="shared" si="116"/>
        <v>60.59041437426896</v>
      </c>
      <c r="FK58" s="497">
        <f t="shared" si="117"/>
        <v>45.539830124039383</v>
      </c>
      <c r="FL58" s="546" t="s">
        <v>381</v>
      </c>
      <c r="FM58" s="502" t="s">
        <v>381</v>
      </c>
    </row>
    <row r="59" spans="2:169" ht="15" customHeight="1">
      <c r="B59" s="925"/>
      <c r="C59" s="475">
        <v>10</v>
      </c>
      <c r="D59" s="476">
        <f t="shared" si="75"/>
        <v>8.8092197599999995</v>
      </c>
      <c r="E59" s="477">
        <f t="shared" si="84"/>
        <v>43.119735217811076</v>
      </c>
      <c r="F59" s="478">
        <f t="shared" si="85"/>
        <v>42.943417328577539</v>
      </c>
      <c r="G59" s="479">
        <f t="shared" si="86"/>
        <v>42.56067345380027</v>
      </c>
      <c r="H59" s="479">
        <f t="shared" si="87"/>
        <v>41.784368473176123</v>
      </c>
      <c r="I59" s="479">
        <f t="shared" si="88"/>
        <v>40.941364712580977</v>
      </c>
      <c r="J59" s="479">
        <f t="shared" si="89"/>
        <v>40.03430704742415</v>
      </c>
      <c r="K59" s="479">
        <f t="shared" si="90"/>
        <v>37.983819839331467</v>
      </c>
      <c r="L59" s="522" t="s">
        <v>381</v>
      </c>
      <c r="M59" s="480" t="s">
        <v>381</v>
      </c>
      <c r="N59" s="466"/>
      <c r="O59" s="925"/>
      <c r="P59" s="475">
        <f t="shared" si="91"/>
        <v>10</v>
      </c>
      <c r="Q59" s="481">
        <f>P59+15</f>
        <v>25</v>
      </c>
      <c r="R59" s="519">
        <v>-17.5</v>
      </c>
      <c r="S59" s="483">
        <f t="shared" si="92"/>
        <v>8.8092197599999995</v>
      </c>
      <c r="T59" s="551">
        <v>11.486806899999999</v>
      </c>
      <c r="U59" s="556">
        <v>9.9103722300000001</v>
      </c>
      <c r="V59" s="532">
        <f t="shared" si="77"/>
        <v>4.2637911730107945</v>
      </c>
      <c r="W59" s="486">
        <f t="shared" si="78"/>
        <v>3.7900365982318172</v>
      </c>
      <c r="X59" s="487">
        <v>7.1648405310286059</v>
      </c>
      <c r="Y59" s="488">
        <v>11.709397976217039</v>
      </c>
      <c r="Z59" s="466"/>
      <c r="AA59" s="930"/>
      <c r="AB59" s="932"/>
      <c r="AC59" s="466"/>
      <c r="AD59" s="925"/>
      <c r="AE59" s="475">
        <f t="shared" si="93"/>
        <v>10</v>
      </c>
      <c r="AF59" s="489">
        <f t="shared" si="118"/>
        <v>0</v>
      </c>
      <c r="AG59" s="519">
        <f t="shared" si="94"/>
        <v>-26</v>
      </c>
      <c r="AH59" s="490">
        <f t="shared" si="95"/>
        <v>8.8092197599999995</v>
      </c>
      <c r="AJ59" s="925"/>
      <c r="AK59" s="475">
        <v>10</v>
      </c>
      <c r="AL59" s="483">
        <f t="shared" si="79"/>
        <v>8.8092197599999995</v>
      </c>
      <c r="AM59" s="477">
        <v>46.68814351825845</v>
      </c>
      <c r="AN59" s="479">
        <v>46.379534589348218</v>
      </c>
      <c r="AO59" s="478">
        <v>46.063585002427395</v>
      </c>
      <c r="AP59" s="478">
        <v>45.77111730873893</v>
      </c>
      <c r="AQ59" s="478">
        <v>45.366445599902853</v>
      </c>
      <c r="AR59" s="478">
        <v>44.997376581623065</v>
      </c>
      <c r="AS59" s="478">
        <v>44.459321061140891</v>
      </c>
      <c r="AT59" s="499" t="s">
        <v>381</v>
      </c>
      <c r="AU59" s="522" t="s">
        <v>381</v>
      </c>
      <c r="AV59" s="466"/>
      <c r="AW59" s="925"/>
      <c r="AX59" s="475">
        <v>10</v>
      </c>
      <c r="AY59" s="483">
        <f t="shared" si="80"/>
        <v>9.9103722300000001</v>
      </c>
      <c r="AZ59" s="477">
        <v>43.119735217811076</v>
      </c>
      <c r="BA59" s="478">
        <v>42.943417328577539</v>
      </c>
      <c r="BB59" s="478">
        <v>42.561408958311475</v>
      </c>
      <c r="BC59" s="478">
        <v>41.85103493449207</v>
      </c>
      <c r="BD59" s="478">
        <v>41.059411657007942</v>
      </c>
      <c r="BE59" s="478">
        <v>40.18106423036015</v>
      </c>
      <c r="BF59" s="478">
        <v>38.079789856722442</v>
      </c>
      <c r="BG59" s="522" t="s">
        <v>381</v>
      </c>
      <c r="BH59" s="522" t="s">
        <v>381</v>
      </c>
      <c r="BI59" s="533"/>
      <c r="BJ59" s="925"/>
      <c r="BK59" s="475">
        <v>10</v>
      </c>
      <c r="BL59" s="483">
        <f t="shared" si="81"/>
        <v>9.9103722300000001</v>
      </c>
      <c r="BM59" s="477">
        <v>43.193352964191398</v>
      </c>
      <c r="BN59" s="478">
        <v>42.992341007894012</v>
      </c>
      <c r="BO59" s="478">
        <v>42.56067345380027</v>
      </c>
      <c r="BP59" s="478">
        <v>41.784368473176123</v>
      </c>
      <c r="BQ59" s="478">
        <v>40.941364712580977</v>
      </c>
      <c r="BR59" s="478">
        <v>40.03430704742415</v>
      </c>
      <c r="BS59" s="478">
        <v>37.983819839331467</v>
      </c>
      <c r="BT59" s="499" t="s">
        <v>381</v>
      </c>
      <c r="BU59" s="522" t="s">
        <v>381</v>
      </c>
      <c r="BV59" s="466"/>
      <c r="BW59" s="925"/>
      <c r="BX59" s="475">
        <f t="shared" si="96"/>
        <v>10</v>
      </c>
      <c r="BY59" s="491">
        <v>1.2000000000000126</v>
      </c>
      <c r="BZ59" s="492">
        <v>1.2</v>
      </c>
      <c r="CA59" s="492">
        <v>1.2000000000000193</v>
      </c>
      <c r="CB59" s="492">
        <v>1.2</v>
      </c>
      <c r="CC59" s="492">
        <v>1.2</v>
      </c>
      <c r="CD59" s="493">
        <v>1.2000000000000002</v>
      </c>
      <c r="CE59" s="493">
        <v>1.2000000000000004</v>
      </c>
      <c r="CF59" s="546" t="s">
        <v>381</v>
      </c>
      <c r="CG59" s="502" t="s">
        <v>381</v>
      </c>
      <c r="CH59" s="466"/>
      <c r="CI59" s="925"/>
      <c r="CJ59" s="475">
        <f t="shared" si="97"/>
        <v>10</v>
      </c>
      <c r="CK59" s="491">
        <v>1.0000000000000153</v>
      </c>
      <c r="CL59" s="492">
        <v>1.0000000000000002</v>
      </c>
      <c r="CM59" s="492">
        <v>1</v>
      </c>
      <c r="CN59" s="492">
        <v>1.0000000000000069</v>
      </c>
      <c r="CO59" s="492">
        <v>1.0000000000000075</v>
      </c>
      <c r="CP59" s="493">
        <v>1.0000000000000002</v>
      </c>
      <c r="CQ59" s="493">
        <v>1.0000000000000011</v>
      </c>
      <c r="CR59" s="546" t="s">
        <v>381</v>
      </c>
      <c r="CS59" s="502" t="s">
        <v>381</v>
      </c>
      <c r="CT59" s="474"/>
      <c r="CU59" s="925"/>
      <c r="CV59" s="475">
        <f t="shared" si="98"/>
        <v>10</v>
      </c>
      <c r="CW59" s="491">
        <v>1</v>
      </c>
      <c r="CX59" s="492">
        <v>1</v>
      </c>
      <c r="CY59" s="492">
        <v>1.0000000000000002</v>
      </c>
      <c r="CZ59" s="492">
        <v>1.0000000000000078</v>
      </c>
      <c r="DA59" s="492">
        <v>1.0000000000000002</v>
      </c>
      <c r="DB59" s="493">
        <v>1.0000000000000073</v>
      </c>
      <c r="DC59" s="493">
        <v>1</v>
      </c>
      <c r="DD59" s="546" t="s">
        <v>381</v>
      </c>
      <c r="DE59" s="502" t="s">
        <v>381</v>
      </c>
      <c r="DF59" s="466"/>
      <c r="DG59" s="925"/>
      <c r="DH59" s="475">
        <f t="shared" si="99"/>
        <v>10</v>
      </c>
      <c r="DI59" s="495">
        <v>31.133070215231839</v>
      </c>
      <c r="DJ59" s="496">
        <v>29.195834049857297</v>
      </c>
      <c r="DK59" s="496">
        <v>25.973618048524429</v>
      </c>
      <c r="DL59" s="496">
        <v>25.379152758151065</v>
      </c>
      <c r="DM59" s="496">
        <v>22.842485281410177</v>
      </c>
      <c r="DN59" s="497">
        <v>20.530322761728542</v>
      </c>
      <c r="DO59" s="497">
        <v>17.161783143636512</v>
      </c>
      <c r="DP59" s="546" t="s">
        <v>381</v>
      </c>
      <c r="DQ59" s="502" t="s">
        <v>381</v>
      </c>
      <c r="DR59" s="466"/>
      <c r="DS59" s="925"/>
      <c r="DT59" s="475">
        <f t="shared" si="100"/>
        <v>10</v>
      </c>
      <c r="DU59" s="495">
        <v>79.509489604600674</v>
      </c>
      <c r="DV59" s="496">
        <v>78.100721560562818</v>
      </c>
      <c r="DW59" s="496">
        <v>75.04963058566841</v>
      </c>
      <c r="DX59" s="496">
        <v>69.380051868139446</v>
      </c>
      <c r="DY59" s="496">
        <v>63.068494144199292</v>
      </c>
      <c r="DZ59" s="497">
        <v>56.073659419310104</v>
      </c>
      <c r="EA59" s="497">
        <v>39.375982131599301</v>
      </c>
      <c r="EB59" s="546" t="s">
        <v>381</v>
      </c>
      <c r="EC59" s="502" t="s">
        <v>381</v>
      </c>
      <c r="EE59" s="925"/>
      <c r="EF59" s="475">
        <f t="shared" si="101"/>
        <v>10</v>
      </c>
      <c r="EG59" s="495">
        <v>80.09778716822791</v>
      </c>
      <c r="EH59" s="496">
        <v>78.491585308211256</v>
      </c>
      <c r="EI59" s="496">
        <v>75.043757767009822</v>
      </c>
      <c r="EJ59" s="496">
        <v>68.848259591021929</v>
      </c>
      <c r="EK59" s="496">
        <v>62.127907919810809</v>
      </c>
      <c r="EL59" s="497">
        <v>54.905791168377107</v>
      </c>
      <c r="EM59" s="497">
        <v>38.614612017777802</v>
      </c>
      <c r="EN59" s="546" t="s">
        <v>381</v>
      </c>
      <c r="EO59" s="502" t="s">
        <v>381</v>
      </c>
      <c r="EP59" s="474"/>
      <c r="EQ59" s="925"/>
      <c r="ER59" s="475">
        <f t="shared" si="102"/>
        <v>10</v>
      </c>
      <c r="ES59" s="491">
        <f t="shared" si="103"/>
        <v>1</v>
      </c>
      <c r="ET59" s="492">
        <f t="shared" si="104"/>
        <v>1</v>
      </c>
      <c r="EU59" s="492">
        <f t="shared" si="105"/>
        <v>1</v>
      </c>
      <c r="EV59" s="492">
        <f t="shared" si="106"/>
        <v>1.0000000000000069</v>
      </c>
      <c r="EW59" s="492">
        <f t="shared" si="107"/>
        <v>1.0000000000000002</v>
      </c>
      <c r="EX59" s="493">
        <f t="shared" si="108"/>
        <v>1.0000000000000002</v>
      </c>
      <c r="EY59" s="493">
        <f t="shared" si="109"/>
        <v>1</v>
      </c>
      <c r="EZ59" s="546" t="s">
        <v>381</v>
      </c>
      <c r="FA59" s="502" t="s">
        <v>381</v>
      </c>
      <c r="FC59" s="925"/>
      <c r="FD59" s="475">
        <f t="shared" si="110"/>
        <v>10</v>
      </c>
      <c r="FE59" s="495">
        <f t="shared" si="111"/>
        <v>80.09778716822791</v>
      </c>
      <c r="FF59" s="496">
        <f t="shared" si="112"/>
        <v>78.491585308211256</v>
      </c>
      <c r="FG59" s="496">
        <f t="shared" si="113"/>
        <v>75.04963058566841</v>
      </c>
      <c r="FH59" s="496">
        <f t="shared" si="114"/>
        <v>69.380051868139446</v>
      </c>
      <c r="FI59" s="496">
        <f t="shared" si="115"/>
        <v>63.068494144199292</v>
      </c>
      <c r="FJ59" s="497">
        <f t="shared" si="116"/>
        <v>56.073659419310104</v>
      </c>
      <c r="FK59" s="497">
        <f t="shared" si="117"/>
        <v>39.375982131599301</v>
      </c>
      <c r="FL59" s="546" t="s">
        <v>381</v>
      </c>
      <c r="FM59" s="502" t="s">
        <v>381</v>
      </c>
    </row>
    <row r="60" spans="2:169" ht="15" customHeight="1">
      <c r="B60" s="925"/>
      <c r="C60" s="475">
        <v>0</v>
      </c>
      <c r="D60" s="476">
        <f t="shared" si="75"/>
        <v>13.186780977777778</v>
      </c>
      <c r="E60" s="537">
        <f t="shared" si="84"/>
        <v>43.041328240549632</v>
      </c>
      <c r="F60" s="538">
        <f t="shared" si="85"/>
        <v>42.792742164759353</v>
      </c>
      <c r="G60" s="538">
        <f t="shared" si="86"/>
        <v>42.255455463181299</v>
      </c>
      <c r="H60" s="538">
        <f t="shared" si="87"/>
        <v>41.283948442330733</v>
      </c>
      <c r="I60" s="538">
        <f t="shared" si="88"/>
        <v>40.206645392638798</v>
      </c>
      <c r="J60" s="538">
        <f t="shared" si="89"/>
        <v>39.046221317273009</v>
      </c>
      <c r="K60" s="538">
        <f t="shared" si="90"/>
        <v>36.539475050970012</v>
      </c>
      <c r="L60" s="522" t="s">
        <v>381</v>
      </c>
      <c r="M60" s="539" t="s">
        <v>381</v>
      </c>
      <c r="N60" s="466"/>
      <c r="O60" s="925"/>
      <c r="P60" s="475">
        <f t="shared" si="91"/>
        <v>0</v>
      </c>
      <c r="Q60" s="481">
        <f>P60+15</f>
        <v>15</v>
      </c>
      <c r="R60" s="519">
        <v>-17.5</v>
      </c>
      <c r="S60" s="483">
        <f t="shared" si="92"/>
        <v>13.186780977777778</v>
      </c>
      <c r="T60" s="551">
        <v>17.2670821</v>
      </c>
      <c r="U60" s="556">
        <v>14.835128600000001</v>
      </c>
      <c r="V60" s="532">
        <f t="shared" si="77"/>
        <v>2.8252122732578782</v>
      </c>
      <c r="W60" s="486">
        <f t="shared" si="78"/>
        <v>2.5112997984514469</v>
      </c>
      <c r="X60" s="487">
        <v>10.192333815435907</v>
      </c>
      <c r="Y60" s="488">
        <v>16.659110334089121</v>
      </c>
      <c r="Z60" s="466"/>
      <c r="AA60" s="930"/>
      <c r="AB60" s="932"/>
      <c r="AC60" s="466"/>
      <c r="AD60" s="925"/>
      <c r="AE60" s="475">
        <f t="shared" si="93"/>
        <v>0</v>
      </c>
      <c r="AF60" s="489">
        <f t="shared" si="118"/>
        <v>-10</v>
      </c>
      <c r="AG60" s="519">
        <f t="shared" si="94"/>
        <v>-26</v>
      </c>
      <c r="AH60" s="490">
        <f t="shared" si="95"/>
        <v>13.186780977777778</v>
      </c>
      <c r="AJ60" s="925"/>
      <c r="AK60" s="475">
        <v>0</v>
      </c>
      <c r="AL60" s="483">
        <f t="shared" si="79"/>
        <v>13.186780977777778</v>
      </c>
      <c r="AM60" s="477">
        <v>46.708461588569257</v>
      </c>
      <c r="AN60" s="479">
        <v>46.22476211628026</v>
      </c>
      <c r="AO60" s="478">
        <v>45.641105146633329</v>
      </c>
      <c r="AP60" s="478">
        <v>45.118166981769036</v>
      </c>
      <c r="AQ60" s="478">
        <v>44.481228092962468</v>
      </c>
      <c r="AR60" s="478">
        <v>43.876695053542782</v>
      </c>
      <c r="AS60" s="478">
        <v>43.032957737474099</v>
      </c>
      <c r="AT60" s="499" t="s">
        <v>381</v>
      </c>
      <c r="AU60" s="522" t="s">
        <v>381</v>
      </c>
      <c r="AV60" s="466"/>
      <c r="AW60" s="925"/>
      <c r="AX60" s="475">
        <v>0</v>
      </c>
      <c r="AY60" s="483">
        <f t="shared" si="80"/>
        <v>14.835128600000001</v>
      </c>
      <c r="AZ60" s="477">
        <v>43.041328240549632</v>
      </c>
      <c r="BA60" s="478">
        <v>42.792742164759353</v>
      </c>
      <c r="BB60" s="478">
        <v>42.255455463181299</v>
      </c>
      <c r="BC60" s="478">
        <v>41.283948442330733</v>
      </c>
      <c r="BD60" s="478">
        <v>40.236139668078351</v>
      </c>
      <c r="BE60" s="478">
        <v>39.115018885004694</v>
      </c>
      <c r="BF60" s="478">
        <v>36.582780657171973</v>
      </c>
      <c r="BG60" s="522" t="s">
        <v>381</v>
      </c>
      <c r="BH60" s="522" t="s">
        <v>381</v>
      </c>
      <c r="BI60" s="533"/>
      <c r="BJ60" s="925"/>
      <c r="BK60" s="475">
        <v>0</v>
      </c>
      <c r="BL60" s="483">
        <f t="shared" si="81"/>
        <v>14.835128600000001</v>
      </c>
      <c r="BM60" s="477">
        <v>43.24053870627219</v>
      </c>
      <c r="BN60" s="478">
        <v>42.960755766356101</v>
      </c>
      <c r="BO60" s="478">
        <v>42.365744432874642</v>
      </c>
      <c r="BP60" s="478">
        <v>41.314185133672915</v>
      </c>
      <c r="BQ60" s="478">
        <v>40.206645392638798</v>
      </c>
      <c r="BR60" s="478">
        <v>39.046221317273009</v>
      </c>
      <c r="BS60" s="478">
        <v>36.539475050970012</v>
      </c>
      <c r="BT60" s="499" t="s">
        <v>381</v>
      </c>
      <c r="BU60" s="522" t="s">
        <v>381</v>
      </c>
      <c r="BV60" s="466"/>
      <c r="BW60" s="925"/>
      <c r="BX60" s="475">
        <f t="shared" si="96"/>
        <v>0</v>
      </c>
      <c r="BY60" s="491">
        <v>1.2000000000000002</v>
      </c>
      <c r="BZ60" s="492">
        <v>1.2</v>
      </c>
      <c r="CA60" s="492">
        <v>1.2</v>
      </c>
      <c r="CB60" s="492">
        <v>1.2000000000000004</v>
      </c>
      <c r="CC60" s="492">
        <v>1.2</v>
      </c>
      <c r="CD60" s="493">
        <v>1.2000000000000046</v>
      </c>
      <c r="CE60" s="493">
        <v>1.2000000000000004</v>
      </c>
      <c r="CF60" s="546" t="s">
        <v>381</v>
      </c>
      <c r="CG60" s="502" t="s">
        <v>381</v>
      </c>
      <c r="CH60" s="466"/>
      <c r="CI60" s="925"/>
      <c r="CJ60" s="475">
        <f t="shared" si="97"/>
        <v>0</v>
      </c>
      <c r="CK60" s="491">
        <v>1</v>
      </c>
      <c r="CL60" s="492">
        <v>1</v>
      </c>
      <c r="CM60" s="492">
        <v>1</v>
      </c>
      <c r="CN60" s="492">
        <v>1.0000000000000122</v>
      </c>
      <c r="CO60" s="492">
        <v>1.0000000000000056</v>
      </c>
      <c r="CP60" s="493">
        <v>1.0000000000000002</v>
      </c>
      <c r="CQ60" s="493">
        <v>1.000000000000002</v>
      </c>
      <c r="CR60" s="546" t="s">
        <v>381</v>
      </c>
      <c r="CS60" s="502" t="s">
        <v>381</v>
      </c>
      <c r="CT60" s="474"/>
      <c r="CU60" s="925"/>
      <c r="CV60" s="475">
        <f t="shared" si="98"/>
        <v>0</v>
      </c>
      <c r="CW60" s="491">
        <v>1</v>
      </c>
      <c r="CX60" s="492">
        <v>1.0000000000000002</v>
      </c>
      <c r="CY60" s="492">
        <v>1.0000000000000124</v>
      </c>
      <c r="CZ60" s="492">
        <v>1</v>
      </c>
      <c r="DA60" s="492">
        <v>1.0000000000000002</v>
      </c>
      <c r="DB60" s="493">
        <v>1</v>
      </c>
      <c r="DC60" s="493">
        <v>1.0000000000000027</v>
      </c>
      <c r="DD60" s="546" t="s">
        <v>381</v>
      </c>
      <c r="DE60" s="502" t="s">
        <v>381</v>
      </c>
      <c r="DF60" s="466"/>
      <c r="DG60" s="925"/>
      <c r="DH60" s="475">
        <f t="shared" si="99"/>
        <v>0</v>
      </c>
      <c r="DI60" s="495">
        <v>31.260643370688911</v>
      </c>
      <c r="DJ60" s="496">
        <v>28.224604270814552</v>
      </c>
      <c r="DK60" s="496">
        <v>22.611762935070317</v>
      </c>
      <c r="DL60" s="496">
        <v>21.286916032280089</v>
      </c>
      <c r="DM60" s="496">
        <v>17.298880322203161</v>
      </c>
      <c r="DN60" s="497">
        <v>13.517317123450198</v>
      </c>
      <c r="DO60" s="497">
        <v>8.2453596787485139</v>
      </c>
      <c r="DP60" s="546" t="s">
        <v>381</v>
      </c>
      <c r="DQ60" s="502" t="s">
        <v>381</v>
      </c>
      <c r="DR60" s="466"/>
      <c r="DS60" s="925"/>
      <c r="DT60" s="475">
        <f t="shared" si="100"/>
        <v>0</v>
      </c>
      <c r="DU60" s="495">
        <v>78.882982479961925</v>
      </c>
      <c r="DV60" s="496">
        <v>76.897097584454798</v>
      </c>
      <c r="DW60" s="496">
        <v>72.607112641153378</v>
      </c>
      <c r="DX60" s="496">
        <v>64.85800852875326</v>
      </c>
      <c r="DY60" s="496">
        <v>56.51200355693021</v>
      </c>
      <c r="DZ60" s="497">
        <v>47.595903117351952</v>
      </c>
      <c r="EA60" s="497">
        <v>27.512454925644477</v>
      </c>
      <c r="EB60" s="546" t="s">
        <v>381</v>
      </c>
      <c r="EC60" s="502" t="s">
        <v>381</v>
      </c>
      <c r="EE60" s="925"/>
      <c r="EF60" s="475">
        <f t="shared" si="101"/>
        <v>0</v>
      </c>
      <c r="EG60" s="495">
        <v>80.474890441759612</v>
      </c>
      <c r="EH60" s="496">
        <v>78.239239597908124</v>
      </c>
      <c r="EI60" s="496">
        <v>73.487466646481835</v>
      </c>
      <c r="EJ60" s="496">
        <v>65.099031496893758</v>
      </c>
      <c r="EK60" s="496">
        <v>56.277255112126966</v>
      </c>
      <c r="EL60" s="497">
        <v>47.04924269058813</v>
      </c>
      <c r="EM60" s="497">
        <v>27.169680899782861</v>
      </c>
      <c r="EN60" s="546" t="s">
        <v>381</v>
      </c>
      <c r="EO60" s="502" t="s">
        <v>381</v>
      </c>
      <c r="EP60" s="474"/>
      <c r="EQ60" s="925"/>
      <c r="ER60" s="475">
        <f t="shared" si="102"/>
        <v>0</v>
      </c>
      <c r="ES60" s="491">
        <f t="shared" si="103"/>
        <v>1</v>
      </c>
      <c r="ET60" s="492">
        <f t="shared" si="104"/>
        <v>1</v>
      </c>
      <c r="EU60" s="492">
        <f t="shared" si="105"/>
        <v>1</v>
      </c>
      <c r="EV60" s="492">
        <f t="shared" si="106"/>
        <v>1</v>
      </c>
      <c r="EW60" s="492">
        <f t="shared" si="107"/>
        <v>1.0000000000000002</v>
      </c>
      <c r="EX60" s="493">
        <f t="shared" si="108"/>
        <v>1</v>
      </c>
      <c r="EY60" s="493">
        <f t="shared" si="109"/>
        <v>1.000000000000002</v>
      </c>
      <c r="EZ60" s="546" t="s">
        <v>381</v>
      </c>
      <c r="FA60" s="502" t="s">
        <v>381</v>
      </c>
      <c r="FC60" s="925"/>
      <c r="FD60" s="475">
        <f t="shared" si="110"/>
        <v>0</v>
      </c>
      <c r="FE60" s="495">
        <f t="shared" si="111"/>
        <v>80.474890441759612</v>
      </c>
      <c r="FF60" s="496">
        <f t="shared" si="112"/>
        <v>78.239239597908124</v>
      </c>
      <c r="FG60" s="496">
        <f t="shared" si="113"/>
        <v>73.487466646481835</v>
      </c>
      <c r="FH60" s="496">
        <f t="shared" si="114"/>
        <v>65.099031496893758</v>
      </c>
      <c r="FI60" s="496">
        <f t="shared" si="115"/>
        <v>56.51200355693021</v>
      </c>
      <c r="FJ60" s="497">
        <f t="shared" si="116"/>
        <v>47.595903117351952</v>
      </c>
      <c r="FK60" s="497">
        <f t="shared" si="117"/>
        <v>27.512454925644477</v>
      </c>
      <c r="FL60" s="546" t="s">
        <v>381</v>
      </c>
      <c r="FM60" s="502" t="s">
        <v>381</v>
      </c>
    </row>
    <row r="61" spans="2:169" ht="15" customHeight="1">
      <c r="B61" s="925"/>
      <c r="C61" s="475">
        <v>-10</v>
      </c>
      <c r="D61" s="476">
        <f t="shared" si="75"/>
        <v>14.183860177777776</v>
      </c>
      <c r="E61" s="477">
        <f t="shared" si="84"/>
        <v>42.938401016274526</v>
      </c>
      <c r="F61" s="479">
        <f t="shared" si="85"/>
        <v>42.678569431210597</v>
      </c>
      <c r="G61" s="479">
        <f t="shared" si="86"/>
        <v>42.117475900105177</v>
      </c>
      <c r="H61" s="479">
        <f t="shared" si="87"/>
        <v>41.118229496283909</v>
      </c>
      <c r="I61" s="479">
        <f t="shared" si="88"/>
        <v>40.05239841785184</v>
      </c>
      <c r="J61" s="479">
        <f t="shared" si="89"/>
        <v>38.926224807895601</v>
      </c>
      <c r="K61" s="479">
        <f t="shared" si="90"/>
        <v>36.436454288868667</v>
      </c>
      <c r="L61" s="522" t="s">
        <v>381</v>
      </c>
      <c r="M61" s="480" t="s">
        <v>381</v>
      </c>
      <c r="N61" s="466"/>
      <c r="O61" s="925"/>
      <c r="P61" s="475">
        <f t="shared" si="91"/>
        <v>-10</v>
      </c>
      <c r="Q61" s="481">
        <v>15</v>
      </c>
      <c r="R61" s="519">
        <v>-17.5</v>
      </c>
      <c r="S61" s="483">
        <f t="shared" si="92"/>
        <v>14.183860177777776</v>
      </c>
      <c r="T61" s="551">
        <v>19.068591099999999</v>
      </c>
      <c r="U61" s="556">
        <v>15.956842699999999</v>
      </c>
      <c r="V61" s="532">
        <f t="shared" si="77"/>
        <v>2.6168811194471653</v>
      </c>
      <c r="W61" s="486">
        <f t="shared" si="78"/>
        <v>2.3261165506197026</v>
      </c>
      <c r="X61" s="487">
        <v>11.443943971424529</v>
      </c>
      <c r="Y61" s="488">
        <v>18.119326550811984</v>
      </c>
      <c r="Z61" s="466"/>
      <c r="AA61" s="930"/>
      <c r="AB61" s="932"/>
      <c r="AC61" s="466"/>
      <c r="AD61" s="925"/>
      <c r="AE61" s="475">
        <f t="shared" si="93"/>
        <v>-10</v>
      </c>
      <c r="AF61" s="489">
        <f t="shared" si="118"/>
        <v>-20</v>
      </c>
      <c r="AG61" s="519">
        <f t="shared" si="94"/>
        <v>-26</v>
      </c>
      <c r="AH61" s="490">
        <f t="shared" si="95"/>
        <v>14.183860177777776</v>
      </c>
      <c r="AJ61" s="925"/>
      <c r="AK61" s="475">
        <v>-10</v>
      </c>
      <c r="AL61" s="483">
        <f t="shared" si="79"/>
        <v>14.183860177777776</v>
      </c>
      <c r="AM61" s="477">
        <v>46.432093290534709</v>
      </c>
      <c r="AN61" s="479">
        <v>45.935241352649484</v>
      </c>
      <c r="AO61" s="478">
        <v>45.507485459797721</v>
      </c>
      <c r="AP61" s="478">
        <v>44.26505607201608</v>
      </c>
      <c r="AQ61" s="478">
        <v>43.20040215043236</v>
      </c>
      <c r="AR61" s="478">
        <v>42.423755715986253</v>
      </c>
      <c r="AS61" s="478">
        <v>41.450808611276706</v>
      </c>
      <c r="AT61" s="499" t="s">
        <v>381</v>
      </c>
      <c r="AU61" s="522" t="s">
        <v>381</v>
      </c>
      <c r="AV61" s="466"/>
      <c r="AW61" s="925"/>
      <c r="AX61" s="475">
        <v>-10</v>
      </c>
      <c r="AY61" s="483">
        <f t="shared" si="80"/>
        <v>15.956842699999999</v>
      </c>
      <c r="AZ61" s="477">
        <v>42.938401016274526</v>
      </c>
      <c r="BA61" s="478">
        <v>42.678569431210597</v>
      </c>
      <c r="BB61" s="478">
        <v>42.117475900105177</v>
      </c>
      <c r="BC61" s="478">
        <v>41.118229496283909</v>
      </c>
      <c r="BD61" s="478">
        <v>40.05239841785184</v>
      </c>
      <c r="BE61" s="478">
        <v>38.926224807895601</v>
      </c>
      <c r="BF61" s="478">
        <v>36.450860424912541</v>
      </c>
      <c r="BG61" s="522" t="s">
        <v>381</v>
      </c>
      <c r="BH61" s="522" t="s">
        <v>381</v>
      </c>
      <c r="BI61" s="533"/>
      <c r="BJ61" s="925"/>
      <c r="BK61" s="475">
        <v>-10</v>
      </c>
      <c r="BL61" s="483">
        <f t="shared" si="81"/>
        <v>15.956842699999999</v>
      </c>
      <c r="BM61" s="477">
        <v>43.24661839865319</v>
      </c>
      <c r="BN61" s="478">
        <v>42.955084540710381</v>
      </c>
      <c r="BO61" s="478">
        <v>42.337826164284373</v>
      </c>
      <c r="BP61" s="478">
        <v>41.254161865903718</v>
      </c>
      <c r="BQ61" s="478">
        <v>40.121104716822742</v>
      </c>
      <c r="BR61" s="478">
        <v>38.943532713301607</v>
      </c>
      <c r="BS61" s="478">
        <v>36.436454288868667</v>
      </c>
      <c r="BT61" s="499" t="s">
        <v>381</v>
      </c>
      <c r="BU61" s="522" t="s">
        <v>381</v>
      </c>
      <c r="BV61" s="466"/>
      <c r="BW61" s="925"/>
      <c r="BX61" s="475">
        <f t="shared" si="96"/>
        <v>-10</v>
      </c>
      <c r="BY61" s="491">
        <v>1.2000000000000004</v>
      </c>
      <c r="BZ61" s="492">
        <v>1.2</v>
      </c>
      <c r="CA61" s="492">
        <v>1.2000000000000151</v>
      </c>
      <c r="CB61" s="492">
        <v>1.2000000000000004</v>
      </c>
      <c r="CC61" s="492">
        <v>1.2000000000000104</v>
      </c>
      <c r="CD61" s="493">
        <v>1.2000000000000055</v>
      </c>
      <c r="CE61" s="493">
        <v>1.2000000000000004</v>
      </c>
      <c r="CF61" s="546" t="s">
        <v>381</v>
      </c>
      <c r="CG61" s="502" t="s">
        <v>381</v>
      </c>
      <c r="CH61" s="466"/>
      <c r="CI61" s="925"/>
      <c r="CJ61" s="475">
        <f t="shared" si="97"/>
        <v>-10</v>
      </c>
      <c r="CK61" s="491">
        <v>1.0000000000000007</v>
      </c>
      <c r="CL61" s="492">
        <v>1.0000000000000138</v>
      </c>
      <c r="CM61" s="492">
        <v>1.0000000000000135</v>
      </c>
      <c r="CN61" s="492">
        <v>1.0000000000000131</v>
      </c>
      <c r="CO61" s="492">
        <v>1.0000000000000002</v>
      </c>
      <c r="CP61" s="493">
        <v>1.0000000000000056</v>
      </c>
      <c r="CQ61" s="493">
        <v>1.000000000000002</v>
      </c>
      <c r="CR61" s="546" t="s">
        <v>381</v>
      </c>
      <c r="CS61" s="502" t="s">
        <v>381</v>
      </c>
      <c r="CT61" s="474"/>
      <c r="CU61" s="925"/>
      <c r="CV61" s="475">
        <f t="shared" si="98"/>
        <v>-10</v>
      </c>
      <c r="CW61" s="491">
        <v>1</v>
      </c>
      <c r="CX61" s="492">
        <v>1</v>
      </c>
      <c r="CY61" s="492">
        <v>1.0000000000000135</v>
      </c>
      <c r="CZ61" s="492">
        <v>1</v>
      </c>
      <c r="DA61" s="492">
        <v>1.0000000000000002</v>
      </c>
      <c r="DB61" s="493">
        <v>1.000000000000006</v>
      </c>
      <c r="DC61" s="493">
        <v>1.0000000000000002</v>
      </c>
      <c r="DD61" s="546" t="s">
        <v>381</v>
      </c>
      <c r="DE61" s="502" t="s">
        <v>381</v>
      </c>
      <c r="DF61" s="466"/>
      <c r="DG61" s="925"/>
      <c r="DH61" s="475">
        <f t="shared" si="99"/>
        <v>-10</v>
      </c>
      <c r="DI61" s="495">
        <v>29.525700479488535</v>
      </c>
      <c r="DJ61" s="496">
        <v>26.408389711123334</v>
      </c>
      <c r="DK61" s="496">
        <v>19.991242475769866</v>
      </c>
      <c r="DL61" s="496">
        <v>15.946247305012093</v>
      </c>
      <c r="DM61" s="496">
        <v>9.291055729850541</v>
      </c>
      <c r="DN61" s="497">
        <v>4.4432097739836536</v>
      </c>
      <c r="DO61" s="497">
        <v>-1.6214277894729889</v>
      </c>
      <c r="DP61" s="546" t="s">
        <v>381</v>
      </c>
      <c r="DQ61" s="502" t="s">
        <v>381</v>
      </c>
      <c r="DR61" s="466"/>
      <c r="DS61" s="925"/>
      <c r="DT61" s="475">
        <f t="shared" si="100"/>
        <v>-10</v>
      </c>
      <c r="DU61" s="495">
        <v>78.060646182971141</v>
      </c>
      <c r="DV61" s="496">
        <v>75.98522331599446</v>
      </c>
      <c r="DW61" s="496">
        <v>71.505909881008222</v>
      </c>
      <c r="DX61" s="496">
        <v>63.537206773023286</v>
      </c>
      <c r="DY61" s="496">
        <v>55.04974571311908</v>
      </c>
      <c r="DZ61" s="497">
        <v>46.095892311921489</v>
      </c>
      <c r="EA61" s="497">
        <v>26.468349254866041</v>
      </c>
      <c r="EB61" s="546" t="s">
        <v>381</v>
      </c>
      <c r="EC61" s="502" t="s">
        <v>381</v>
      </c>
      <c r="EE61" s="925"/>
      <c r="EF61" s="475">
        <f t="shared" si="101"/>
        <v>-10</v>
      </c>
      <c r="EG61" s="495">
        <v>80.523480165609499</v>
      </c>
      <c r="EH61" s="496">
        <v>78.193931391437786</v>
      </c>
      <c r="EI61" s="496">
        <v>73.264603655028282</v>
      </c>
      <c r="EJ61" s="496">
        <v>64.620582998857969</v>
      </c>
      <c r="EK61" s="496">
        <v>55.596482218681217</v>
      </c>
      <c r="EL61" s="497">
        <v>46.23338979768107</v>
      </c>
      <c r="EM61" s="497">
        <v>26.35434291623244</v>
      </c>
      <c r="EN61" s="546" t="s">
        <v>381</v>
      </c>
      <c r="EO61" s="502" t="s">
        <v>381</v>
      </c>
      <c r="EP61" s="474"/>
      <c r="EQ61" s="925"/>
      <c r="ER61" s="475">
        <f t="shared" si="102"/>
        <v>-10</v>
      </c>
      <c r="ES61" s="491">
        <f t="shared" si="103"/>
        <v>1</v>
      </c>
      <c r="ET61" s="492">
        <f t="shared" si="104"/>
        <v>1</v>
      </c>
      <c r="EU61" s="492">
        <f t="shared" si="105"/>
        <v>1.0000000000000135</v>
      </c>
      <c r="EV61" s="492">
        <f t="shared" si="106"/>
        <v>1</v>
      </c>
      <c r="EW61" s="492">
        <f t="shared" si="107"/>
        <v>1.0000000000000002</v>
      </c>
      <c r="EX61" s="493">
        <f t="shared" si="108"/>
        <v>1.0000000000000056</v>
      </c>
      <c r="EY61" s="493">
        <f t="shared" si="109"/>
        <v>1.0000000000000002</v>
      </c>
      <c r="EZ61" s="546" t="s">
        <v>381</v>
      </c>
      <c r="FA61" s="502" t="s">
        <v>381</v>
      </c>
      <c r="FC61" s="925"/>
      <c r="FD61" s="475">
        <f t="shared" si="110"/>
        <v>-10</v>
      </c>
      <c r="FE61" s="495">
        <f t="shared" si="111"/>
        <v>80.523480165609499</v>
      </c>
      <c r="FF61" s="496">
        <f t="shared" si="112"/>
        <v>78.193931391437786</v>
      </c>
      <c r="FG61" s="496">
        <f t="shared" si="113"/>
        <v>73.264603655028282</v>
      </c>
      <c r="FH61" s="496">
        <f t="shared" si="114"/>
        <v>64.620582998857969</v>
      </c>
      <c r="FI61" s="496">
        <f t="shared" si="115"/>
        <v>55.596482218681217</v>
      </c>
      <c r="FJ61" s="497">
        <f t="shared" si="116"/>
        <v>46.23338979768107</v>
      </c>
      <c r="FK61" s="497">
        <f t="shared" si="117"/>
        <v>26.468349254866041</v>
      </c>
      <c r="FL61" s="546" t="s">
        <v>381</v>
      </c>
      <c r="FM61" s="502" t="s">
        <v>381</v>
      </c>
    </row>
    <row r="62" spans="2:169" ht="15" customHeight="1">
      <c r="B62" s="925"/>
      <c r="C62" s="475">
        <v>-20</v>
      </c>
      <c r="D62" s="476">
        <f t="shared" si="75"/>
        <v>15.196583200000001</v>
      </c>
      <c r="E62" s="477">
        <f t="shared" si="84"/>
        <v>42.825988787430724</v>
      </c>
      <c r="F62" s="479">
        <f t="shared" si="85"/>
        <v>42.552142335465895</v>
      </c>
      <c r="G62" s="479">
        <f t="shared" si="86"/>
        <v>41.973691933676477</v>
      </c>
      <c r="H62" s="479">
        <f t="shared" si="87"/>
        <v>40.947436475548983</v>
      </c>
      <c r="I62" s="479">
        <f t="shared" si="88"/>
        <v>39.867624946195441</v>
      </c>
      <c r="J62" s="479">
        <f t="shared" si="89"/>
        <v>38.738284660142561</v>
      </c>
      <c r="K62" s="546" t="s">
        <v>381</v>
      </c>
      <c r="L62" s="522" t="s">
        <v>381</v>
      </c>
      <c r="M62" s="480" t="s">
        <v>381</v>
      </c>
      <c r="N62" s="466"/>
      <c r="O62" s="925"/>
      <c r="P62" s="475">
        <f t="shared" si="91"/>
        <v>-20</v>
      </c>
      <c r="Q62" s="481">
        <v>15</v>
      </c>
      <c r="R62" s="519">
        <v>-17.5</v>
      </c>
      <c r="S62" s="483">
        <f t="shared" si="92"/>
        <v>15.196583200000001</v>
      </c>
      <c r="T62" s="551">
        <v>20.965929899999999</v>
      </c>
      <c r="U62" s="556">
        <v>17.096156100000002</v>
      </c>
      <c r="V62" s="532">
        <f t="shared" si="77"/>
        <v>2.4330266512591114</v>
      </c>
      <c r="W62" s="486">
        <f t="shared" si="78"/>
        <v>2.1626903566747657</v>
      </c>
      <c r="X62" s="487">
        <v>12.807760573229018</v>
      </c>
      <c r="Y62" s="488">
        <v>19.607215751917309</v>
      </c>
      <c r="Z62" s="466"/>
      <c r="AA62" s="930"/>
      <c r="AB62" s="932"/>
      <c r="AC62" s="466"/>
      <c r="AD62" s="925"/>
      <c r="AE62" s="475">
        <f t="shared" si="93"/>
        <v>-20</v>
      </c>
      <c r="AF62" s="489">
        <f t="shared" si="118"/>
        <v>-30</v>
      </c>
      <c r="AG62" s="519">
        <f t="shared" si="94"/>
        <v>-26</v>
      </c>
      <c r="AH62" s="490">
        <f t="shared" si="95"/>
        <v>15.196583200000001</v>
      </c>
      <c r="AJ62" s="925"/>
      <c r="AK62" s="475">
        <v>-20</v>
      </c>
      <c r="AL62" s="483">
        <f t="shared" si="79"/>
        <v>15.196583200000001</v>
      </c>
      <c r="AM62" s="477">
        <v>46.16501272118559</v>
      </c>
      <c r="AN62" s="479">
        <v>45.675242572995209</v>
      </c>
      <c r="AO62" s="478">
        <v>45.358222079005479</v>
      </c>
      <c r="AP62" s="478">
        <v>44.012174918349423</v>
      </c>
      <c r="AQ62" s="478">
        <v>42.586802575458194</v>
      </c>
      <c r="AR62" s="478">
        <v>41.077986491749776</v>
      </c>
      <c r="AS62" s="499" t="s">
        <v>381</v>
      </c>
      <c r="AT62" s="499" t="s">
        <v>381</v>
      </c>
      <c r="AU62" s="522" t="s">
        <v>381</v>
      </c>
      <c r="AV62" s="466"/>
      <c r="AW62" s="925"/>
      <c r="AX62" s="475">
        <v>-20</v>
      </c>
      <c r="AY62" s="483">
        <f t="shared" si="80"/>
        <v>17.096156100000002</v>
      </c>
      <c r="AZ62" s="477">
        <v>42.825988787430724</v>
      </c>
      <c r="BA62" s="478">
        <v>42.552142335465895</v>
      </c>
      <c r="BB62" s="478">
        <v>41.973691933676477</v>
      </c>
      <c r="BC62" s="478">
        <v>40.947436475548983</v>
      </c>
      <c r="BD62" s="478">
        <v>39.867624946195441</v>
      </c>
      <c r="BE62" s="478">
        <v>38.738284660142561</v>
      </c>
      <c r="BF62" s="546" t="s">
        <v>381</v>
      </c>
      <c r="BG62" s="522" t="s">
        <v>381</v>
      </c>
      <c r="BH62" s="522" t="s">
        <v>381</v>
      </c>
      <c r="BI62" s="533"/>
      <c r="BJ62" s="925"/>
      <c r="BK62" s="475">
        <v>-20</v>
      </c>
      <c r="BL62" s="483">
        <f t="shared" si="81"/>
        <v>17.096156100000002</v>
      </c>
      <c r="BM62" s="477">
        <v>43.241786118583434</v>
      </c>
      <c r="BN62" s="478">
        <v>42.938130568199959</v>
      </c>
      <c r="BO62" s="478">
        <v>42.301398145388433</v>
      </c>
      <c r="BP62" s="478">
        <v>41.190267502786241</v>
      </c>
      <c r="BQ62" s="478">
        <v>40.036083490353469</v>
      </c>
      <c r="BR62" s="478">
        <v>38.844136503626721</v>
      </c>
      <c r="BS62" s="499" t="s">
        <v>381</v>
      </c>
      <c r="BT62" s="499" t="s">
        <v>381</v>
      </c>
      <c r="BU62" s="522" t="s">
        <v>381</v>
      </c>
      <c r="BV62" s="466"/>
      <c r="BW62" s="925"/>
      <c r="BX62" s="475">
        <f t="shared" si="96"/>
        <v>-20</v>
      </c>
      <c r="BY62" s="491">
        <v>1.2</v>
      </c>
      <c r="BZ62" s="492">
        <v>1.2000000000000004</v>
      </c>
      <c r="CA62" s="492">
        <v>1.2</v>
      </c>
      <c r="CB62" s="492">
        <v>1.2</v>
      </c>
      <c r="CC62" s="492">
        <v>1.2</v>
      </c>
      <c r="CD62" s="493">
        <v>1.2000000000000004</v>
      </c>
      <c r="CE62" s="546" t="s">
        <v>381</v>
      </c>
      <c r="CF62" s="546" t="s">
        <v>381</v>
      </c>
      <c r="CG62" s="502" t="s">
        <v>381</v>
      </c>
      <c r="CH62" s="466"/>
      <c r="CI62" s="925"/>
      <c r="CJ62" s="475">
        <f t="shared" si="97"/>
        <v>-20</v>
      </c>
      <c r="CK62" s="491">
        <v>1.0000000000000002</v>
      </c>
      <c r="CL62" s="492">
        <v>1.0000000000000151</v>
      </c>
      <c r="CM62" s="492">
        <v>1.0000000000000149</v>
      </c>
      <c r="CN62" s="492">
        <v>1</v>
      </c>
      <c r="CO62" s="492">
        <v>1.0000000000000002</v>
      </c>
      <c r="CP62" s="493">
        <v>1</v>
      </c>
      <c r="CQ62" s="546" t="s">
        <v>381</v>
      </c>
      <c r="CR62" s="546" t="s">
        <v>381</v>
      </c>
      <c r="CS62" s="502" t="s">
        <v>381</v>
      </c>
      <c r="CT62" s="474"/>
      <c r="CU62" s="925"/>
      <c r="CV62" s="475">
        <f t="shared" si="98"/>
        <v>-20</v>
      </c>
      <c r="CW62" s="491">
        <v>1.0000000000000153</v>
      </c>
      <c r="CX62" s="492">
        <v>1</v>
      </c>
      <c r="CY62" s="492">
        <v>1.0000000000000144</v>
      </c>
      <c r="CZ62" s="492">
        <v>1.000000000000014</v>
      </c>
      <c r="DA62" s="492">
        <v>1.0000000000000002</v>
      </c>
      <c r="DB62" s="493">
        <v>1</v>
      </c>
      <c r="DC62" s="546" t="s">
        <v>381</v>
      </c>
      <c r="DD62" s="546" t="s">
        <v>381</v>
      </c>
      <c r="DE62" s="502" t="s">
        <v>381</v>
      </c>
      <c r="DF62" s="466"/>
      <c r="DG62" s="925"/>
      <c r="DH62" s="475">
        <f t="shared" si="99"/>
        <v>-20</v>
      </c>
      <c r="DI62" s="495">
        <v>27.849722707669741</v>
      </c>
      <c r="DJ62" s="496">
        <v>24.778028927621051</v>
      </c>
      <c r="DK62" s="496">
        <v>22.790952262684641</v>
      </c>
      <c r="DL62" s="496">
        <v>14.364485546220465</v>
      </c>
      <c r="DM62" s="496">
        <v>5.4604561137533096</v>
      </c>
      <c r="DN62" s="497">
        <v>-3.9427723463932125</v>
      </c>
      <c r="DO62" s="546" t="s">
        <v>381</v>
      </c>
      <c r="DP62" s="546" t="s">
        <v>381</v>
      </c>
      <c r="DQ62" s="502" t="s">
        <v>381</v>
      </c>
      <c r="DR62" s="466"/>
      <c r="DS62" s="925"/>
      <c r="DT62" s="475">
        <f t="shared" si="100"/>
        <v>-20</v>
      </c>
      <c r="DU62" s="495">
        <v>77.162657697333202</v>
      </c>
      <c r="DV62" s="496">
        <v>74.975637670723643</v>
      </c>
      <c r="DW62" s="496">
        <v>70.358602173865677</v>
      </c>
      <c r="DX62" s="496">
        <v>62.176283373494584</v>
      </c>
      <c r="DY62" s="496">
        <v>53.579662607641751</v>
      </c>
      <c r="DZ62" s="497">
        <v>44.603084109726638</v>
      </c>
      <c r="EA62" s="546" t="s">
        <v>381</v>
      </c>
      <c r="EB62" s="546" t="s">
        <v>381</v>
      </c>
      <c r="EC62" s="502" t="s">
        <v>381</v>
      </c>
      <c r="EE62" s="925"/>
      <c r="EF62" s="475">
        <f t="shared" si="101"/>
        <v>-20</v>
      </c>
      <c r="EG62" s="495">
        <v>80.484859791740803</v>
      </c>
      <c r="EH62" s="496">
        <v>78.058485741449999</v>
      </c>
      <c r="EI62" s="496">
        <v>72.97382269484325</v>
      </c>
      <c r="EJ62" s="496">
        <v>64.111321466479524</v>
      </c>
      <c r="EK62" s="496">
        <v>54.919926115891201</v>
      </c>
      <c r="EL62" s="497">
        <v>45.443813664266258</v>
      </c>
      <c r="EM62" s="546" t="s">
        <v>381</v>
      </c>
      <c r="EN62" s="546" t="s">
        <v>381</v>
      </c>
      <c r="EO62" s="502" t="s">
        <v>381</v>
      </c>
      <c r="EP62" s="474"/>
      <c r="EQ62" s="925"/>
      <c r="ER62" s="475">
        <f t="shared" si="102"/>
        <v>-20</v>
      </c>
      <c r="ES62" s="491">
        <f t="shared" si="103"/>
        <v>1.0000000000000002</v>
      </c>
      <c r="ET62" s="492">
        <f t="shared" si="104"/>
        <v>1</v>
      </c>
      <c r="EU62" s="492">
        <f t="shared" si="105"/>
        <v>1.0000000000000144</v>
      </c>
      <c r="EV62" s="492">
        <f t="shared" si="106"/>
        <v>1</v>
      </c>
      <c r="EW62" s="492">
        <f t="shared" si="107"/>
        <v>1.0000000000000002</v>
      </c>
      <c r="EX62" s="493">
        <f t="shared" si="108"/>
        <v>1</v>
      </c>
      <c r="EY62" s="546" t="s">
        <v>381</v>
      </c>
      <c r="EZ62" s="546" t="s">
        <v>381</v>
      </c>
      <c r="FA62" s="502" t="s">
        <v>381</v>
      </c>
      <c r="FC62" s="925"/>
      <c r="FD62" s="475">
        <f t="shared" si="110"/>
        <v>-20</v>
      </c>
      <c r="FE62" s="495">
        <f t="shared" si="111"/>
        <v>80.484859791740803</v>
      </c>
      <c r="FF62" s="496">
        <f t="shared" si="112"/>
        <v>78.058485741449999</v>
      </c>
      <c r="FG62" s="496">
        <f t="shared" si="113"/>
        <v>72.97382269484325</v>
      </c>
      <c r="FH62" s="496">
        <f t="shared" si="114"/>
        <v>64.111321466479524</v>
      </c>
      <c r="FI62" s="496">
        <f t="shared" si="115"/>
        <v>54.919926115891201</v>
      </c>
      <c r="FJ62" s="497">
        <f t="shared" si="116"/>
        <v>45.443813664266258</v>
      </c>
      <c r="FK62" s="546" t="s">
        <v>381</v>
      </c>
      <c r="FL62" s="546" t="s">
        <v>381</v>
      </c>
      <c r="FM62" s="502" t="s">
        <v>381</v>
      </c>
    </row>
    <row r="63" spans="2:169" ht="15" customHeight="1">
      <c r="B63" s="925"/>
      <c r="C63" s="475">
        <v>-30</v>
      </c>
      <c r="D63" s="476">
        <f>S63</f>
        <v>16.145572444444444</v>
      </c>
      <c r="E63" s="477">
        <f t="shared" si="84"/>
        <v>42.716707918645263</v>
      </c>
      <c r="F63" s="479">
        <f t="shared" si="85"/>
        <v>42.433616649183925</v>
      </c>
      <c r="G63" s="479">
        <f t="shared" si="86"/>
        <v>41.838198132021745</v>
      </c>
      <c r="H63" s="479">
        <f t="shared" si="87"/>
        <v>40.793523011349258</v>
      </c>
      <c r="I63" s="479">
        <f t="shared" si="88"/>
        <v>39.704561314251741</v>
      </c>
      <c r="J63" s="479">
        <f t="shared" si="89"/>
        <v>38.576026321461292</v>
      </c>
      <c r="K63" s="546" t="s">
        <v>381</v>
      </c>
      <c r="L63" s="522" t="s">
        <v>381</v>
      </c>
      <c r="M63" s="480" t="s">
        <v>381</v>
      </c>
      <c r="N63" s="466"/>
      <c r="O63" s="925"/>
      <c r="P63" s="475">
        <f t="shared" si="91"/>
        <v>-30</v>
      </c>
      <c r="Q63" s="481">
        <v>15</v>
      </c>
      <c r="R63" s="519">
        <v>-17.5</v>
      </c>
      <c r="S63" s="483">
        <f t="shared" si="92"/>
        <v>16.145572444444444</v>
      </c>
      <c r="T63" s="551">
        <v>22.850911499999999</v>
      </c>
      <c r="U63" s="556">
        <v>18.163768999999998</v>
      </c>
      <c r="V63" s="532">
        <f t="shared" si="77"/>
        <v>2.2816284934324185</v>
      </c>
      <c r="W63" s="486">
        <f t="shared" si="78"/>
        <v>2.0281142163843722</v>
      </c>
      <c r="X63" s="487">
        <v>14.223052069441112</v>
      </c>
      <c r="Y63" s="488">
        <v>21.043575956151319</v>
      </c>
      <c r="Z63" s="466"/>
      <c r="AA63" s="930"/>
      <c r="AB63" s="932"/>
      <c r="AC63" s="466"/>
      <c r="AD63" s="925"/>
      <c r="AE63" s="475">
        <f t="shared" si="93"/>
        <v>-30</v>
      </c>
      <c r="AF63" s="489">
        <f t="shared" si="118"/>
        <v>-40</v>
      </c>
      <c r="AG63" s="519">
        <f t="shared" si="94"/>
        <v>-30</v>
      </c>
      <c r="AH63" s="490">
        <f t="shared" si="95"/>
        <v>16.145572444444444</v>
      </c>
      <c r="AJ63" s="925"/>
      <c r="AK63" s="475">
        <v>-30</v>
      </c>
      <c r="AL63" s="483">
        <f t="shared" si="79"/>
        <v>16.145572444444444</v>
      </c>
      <c r="AM63" s="477">
        <v>45.714006838799556</v>
      </c>
      <c r="AN63" s="479">
        <v>45.276618838664355</v>
      </c>
      <c r="AO63" s="478">
        <v>45.036799717628213</v>
      </c>
      <c r="AP63" s="478">
        <v>43.697105799430815</v>
      </c>
      <c r="AQ63" s="478">
        <v>42.269799057144773</v>
      </c>
      <c r="AR63" s="478">
        <v>40.670852514319044</v>
      </c>
      <c r="AS63" s="499" t="s">
        <v>381</v>
      </c>
      <c r="AT63" s="499" t="s">
        <v>381</v>
      </c>
      <c r="AU63" s="522" t="s">
        <v>381</v>
      </c>
      <c r="AV63" s="466"/>
      <c r="AW63" s="925"/>
      <c r="AX63" s="475">
        <v>-30</v>
      </c>
      <c r="AY63" s="483">
        <f t="shared" si="80"/>
        <v>18.163768999999998</v>
      </c>
      <c r="AZ63" s="477">
        <v>42.716707918645263</v>
      </c>
      <c r="BA63" s="478">
        <v>42.433616649183925</v>
      </c>
      <c r="BB63" s="478">
        <v>41.838198132021745</v>
      </c>
      <c r="BC63" s="478">
        <v>40.793523011349258</v>
      </c>
      <c r="BD63" s="478">
        <v>39.704561314251741</v>
      </c>
      <c r="BE63" s="478">
        <v>38.576026321461292</v>
      </c>
      <c r="BF63" s="546" t="s">
        <v>381</v>
      </c>
      <c r="BG63" s="522" t="s">
        <v>381</v>
      </c>
      <c r="BH63" s="522" t="s">
        <v>381</v>
      </c>
      <c r="BI63" s="533"/>
      <c r="BJ63" s="925"/>
      <c r="BK63" s="475">
        <v>-30</v>
      </c>
      <c r="BL63" s="483">
        <f t="shared" si="81"/>
        <v>18.163768999999998</v>
      </c>
      <c r="BM63" s="477">
        <v>43.242525122490143</v>
      </c>
      <c r="BN63" s="478">
        <v>42.930199300399124</v>
      </c>
      <c r="BO63" s="478">
        <v>42.278822097681207</v>
      </c>
      <c r="BP63" s="478">
        <v>41.147091247741145</v>
      </c>
      <c r="BQ63" s="478">
        <v>39.977304792657712</v>
      </c>
      <c r="BR63" s="478">
        <v>38.776033487058392</v>
      </c>
      <c r="BS63" s="499" t="s">
        <v>381</v>
      </c>
      <c r="BT63" s="499" t="s">
        <v>381</v>
      </c>
      <c r="BU63" s="522" t="s">
        <v>381</v>
      </c>
      <c r="BV63" s="466"/>
      <c r="BW63" s="925"/>
      <c r="BX63" s="475">
        <f t="shared" si="96"/>
        <v>-30</v>
      </c>
      <c r="BY63" s="491">
        <v>1.2</v>
      </c>
      <c r="BZ63" s="492">
        <v>1.2000000000000128</v>
      </c>
      <c r="CA63" s="492">
        <v>1.2000000000000131</v>
      </c>
      <c r="CB63" s="492">
        <v>1.2000000000000006</v>
      </c>
      <c r="CC63" s="492">
        <v>1.2000000000000002</v>
      </c>
      <c r="CD63" s="493">
        <v>1.2</v>
      </c>
      <c r="CE63" s="546" t="s">
        <v>381</v>
      </c>
      <c r="CF63" s="546" t="s">
        <v>381</v>
      </c>
      <c r="CG63" s="502" t="s">
        <v>381</v>
      </c>
      <c r="CH63" s="466"/>
      <c r="CI63" s="925"/>
      <c r="CJ63" s="475">
        <f t="shared" si="97"/>
        <v>-30</v>
      </c>
      <c r="CK63" s="491">
        <v>1.0000000000000164</v>
      </c>
      <c r="CL63" s="492">
        <v>1</v>
      </c>
      <c r="CM63" s="492">
        <v>1</v>
      </c>
      <c r="CN63" s="492">
        <v>1.0000000000000073</v>
      </c>
      <c r="CO63" s="492">
        <v>1.0000000000000071</v>
      </c>
      <c r="CP63" s="493">
        <v>1</v>
      </c>
      <c r="CQ63" s="546" t="s">
        <v>381</v>
      </c>
      <c r="CR63" s="546" t="s">
        <v>381</v>
      </c>
      <c r="CS63" s="502" t="s">
        <v>381</v>
      </c>
      <c r="CT63" s="474"/>
      <c r="CU63" s="925"/>
      <c r="CV63" s="475">
        <f t="shared" si="98"/>
        <v>-30</v>
      </c>
      <c r="CW63" s="491">
        <v>1</v>
      </c>
      <c r="CX63" s="492">
        <v>1.0000000000000002</v>
      </c>
      <c r="CY63" s="492">
        <v>1</v>
      </c>
      <c r="CZ63" s="492">
        <v>1</v>
      </c>
      <c r="DA63" s="492">
        <v>1</v>
      </c>
      <c r="DB63" s="493">
        <v>1.0000000000000067</v>
      </c>
      <c r="DC63" s="546" t="s">
        <v>381</v>
      </c>
      <c r="DD63" s="546" t="s">
        <v>381</v>
      </c>
      <c r="DE63" s="502" t="s">
        <v>381</v>
      </c>
      <c r="DF63" s="466"/>
      <c r="DG63" s="925"/>
      <c r="DH63" s="475">
        <f t="shared" si="99"/>
        <v>-30</v>
      </c>
      <c r="DI63" s="495">
        <v>25.021066276272052</v>
      </c>
      <c r="DJ63" s="496">
        <v>22.279616470774499</v>
      </c>
      <c r="DK63" s="496">
        <v>20.777241724680096</v>
      </c>
      <c r="DL63" s="496">
        <v>12.394601880772996</v>
      </c>
      <c r="DM63" s="496">
        <v>3.4829211086754981</v>
      </c>
      <c r="DN63" s="497">
        <v>-6.4761161972521109</v>
      </c>
      <c r="DO63" s="546" t="s">
        <v>381</v>
      </c>
      <c r="DP63" s="546" t="s">
        <v>381</v>
      </c>
      <c r="DQ63" s="502" t="s">
        <v>381</v>
      </c>
      <c r="DR63" s="466"/>
      <c r="DS63" s="925"/>
      <c r="DT63" s="475">
        <f t="shared" si="100"/>
        <v>-30</v>
      </c>
      <c r="DU63" s="495">
        <v>76.289812092858199</v>
      </c>
      <c r="DV63" s="496">
        <v>74.029304229997479</v>
      </c>
      <c r="DW63" s="496">
        <v>69.277649912022525</v>
      </c>
      <c r="DX63" s="496">
        <v>60.950139449873745</v>
      </c>
      <c r="DY63" s="496">
        <v>52.282632105054518</v>
      </c>
      <c r="DZ63" s="497">
        <v>43.314603281924406</v>
      </c>
      <c r="EA63" s="546" t="s">
        <v>381</v>
      </c>
      <c r="EB63" s="546" t="s">
        <v>381</v>
      </c>
      <c r="EC63" s="502" t="s">
        <v>381</v>
      </c>
      <c r="EE63" s="925"/>
      <c r="EF63" s="475">
        <f t="shared" si="101"/>
        <v>-30</v>
      </c>
      <c r="EG63" s="495">
        <v>80.490766035600871</v>
      </c>
      <c r="EH63" s="496">
        <v>77.995123538485871</v>
      </c>
      <c r="EI63" s="496">
        <v>72.793619982439566</v>
      </c>
      <c r="EJ63" s="496">
        <v>63.767216893224713</v>
      </c>
      <c r="EK63" s="496">
        <v>54.452243563492743</v>
      </c>
      <c r="EL63" s="497">
        <v>44.902889204408723</v>
      </c>
      <c r="EM63" s="546" t="s">
        <v>381</v>
      </c>
      <c r="EN63" s="546" t="s">
        <v>381</v>
      </c>
      <c r="EO63" s="502" t="s">
        <v>381</v>
      </c>
      <c r="EP63" s="474"/>
      <c r="EQ63" s="925"/>
      <c r="ER63" s="475">
        <f t="shared" si="102"/>
        <v>-30</v>
      </c>
      <c r="ES63" s="491">
        <f t="shared" si="103"/>
        <v>1</v>
      </c>
      <c r="ET63" s="492">
        <f t="shared" si="104"/>
        <v>1</v>
      </c>
      <c r="EU63" s="492">
        <f t="shared" si="105"/>
        <v>1</v>
      </c>
      <c r="EV63" s="492">
        <f t="shared" si="106"/>
        <v>1</v>
      </c>
      <c r="EW63" s="492">
        <f t="shared" si="107"/>
        <v>1</v>
      </c>
      <c r="EX63" s="493">
        <f t="shared" si="108"/>
        <v>1</v>
      </c>
      <c r="EY63" s="546" t="s">
        <v>381</v>
      </c>
      <c r="EZ63" s="546" t="s">
        <v>381</v>
      </c>
      <c r="FA63" s="502" t="s">
        <v>381</v>
      </c>
      <c r="FC63" s="925"/>
      <c r="FD63" s="475">
        <f t="shared" si="110"/>
        <v>-30</v>
      </c>
      <c r="FE63" s="495">
        <f t="shared" si="111"/>
        <v>80.490766035600871</v>
      </c>
      <c r="FF63" s="496">
        <f t="shared" si="112"/>
        <v>77.995123538485871</v>
      </c>
      <c r="FG63" s="496">
        <f t="shared" si="113"/>
        <v>72.793619982439566</v>
      </c>
      <c r="FH63" s="496">
        <f t="shared" si="114"/>
        <v>63.767216893224713</v>
      </c>
      <c r="FI63" s="496">
        <f t="shared" si="115"/>
        <v>54.452243563492743</v>
      </c>
      <c r="FJ63" s="497">
        <f t="shared" si="116"/>
        <v>44.902889204408723</v>
      </c>
      <c r="FK63" s="546" t="s">
        <v>381</v>
      </c>
      <c r="FL63" s="546" t="s">
        <v>381</v>
      </c>
      <c r="FM63" s="502" t="s">
        <v>381</v>
      </c>
    </row>
    <row r="64" spans="2:169" ht="15" customHeight="1">
      <c r="B64" s="925"/>
      <c r="C64" s="475">
        <v>-40</v>
      </c>
      <c r="D64" s="476">
        <f t="shared" si="75"/>
        <v>17.130595644444444</v>
      </c>
      <c r="E64" s="477">
        <f t="shared" si="84"/>
        <v>42.602615327858544</v>
      </c>
      <c r="F64" s="479">
        <f t="shared" si="85"/>
        <v>42.308379539009096</v>
      </c>
      <c r="G64" s="479">
        <f t="shared" si="86"/>
        <v>41.698527609820324</v>
      </c>
      <c r="H64" s="479">
        <f t="shared" si="87"/>
        <v>40.638648243353849</v>
      </c>
      <c r="I64" s="479">
        <f t="shared" si="88"/>
        <v>39.540049858445592</v>
      </c>
      <c r="J64" s="479">
        <f t="shared" si="89"/>
        <v>38.413600323781246</v>
      </c>
      <c r="K64" s="546" t="s">
        <v>381</v>
      </c>
      <c r="L64" s="522" t="s">
        <v>381</v>
      </c>
      <c r="M64" s="480" t="s">
        <v>381</v>
      </c>
      <c r="N64" s="466"/>
      <c r="O64" s="925"/>
      <c r="P64" s="475">
        <f t="shared" si="91"/>
        <v>-40</v>
      </c>
      <c r="Q64" s="481">
        <v>15</v>
      </c>
      <c r="R64" s="519">
        <v>-17.5</v>
      </c>
      <c r="S64" s="483">
        <f t="shared" si="92"/>
        <v>17.130595644444444</v>
      </c>
      <c r="T64" s="551">
        <v>24.901603000000001</v>
      </c>
      <c r="U64" s="556">
        <v>19.271920099999999</v>
      </c>
      <c r="V64" s="532">
        <f t="shared" si="77"/>
        <v>2.142279718202436</v>
      </c>
      <c r="W64" s="486">
        <f t="shared" si="78"/>
        <v>1.9042486384021655</v>
      </c>
      <c r="X64" s="487">
        <v>15.752974114792897</v>
      </c>
      <c r="Y64" s="488">
        <v>22.557056492583147</v>
      </c>
      <c r="Z64" s="466"/>
      <c r="AA64" s="930"/>
      <c r="AB64" s="932"/>
      <c r="AC64" s="466"/>
      <c r="AD64" s="925"/>
      <c r="AE64" s="475">
        <f t="shared" si="93"/>
        <v>-40</v>
      </c>
      <c r="AF64" s="489">
        <v>-40</v>
      </c>
      <c r="AG64" s="519">
        <f t="shared" si="94"/>
        <v>-40</v>
      </c>
      <c r="AH64" s="490">
        <f t="shared" si="95"/>
        <v>17.130595644444444</v>
      </c>
      <c r="AJ64" s="925"/>
      <c r="AK64" s="475">
        <v>-40</v>
      </c>
      <c r="AL64" s="483">
        <f t="shared" si="79"/>
        <v>17.130595644444444</v>
      </c>
      <c r="AM64" s="477">
        <v>45.5866588858282</v>
      </c>
      <c r="AN64" s="479">
        <v>45.139723287555377</v>
      </c>
      <c r="AO64" s="478">
        <v>44.917177647843239</v>
      </c>
      <c r="AP64" s="478">
        <v>43.553477748072119</v>
      </c>
      <c r="AQ64" s="478">
        <v>42.107134974494194</v>
      </c>
      <c r="AR64" s="478">
        <v>40.49911952313402</v>
      </c>
      <c r="AS64" s="499" t="s">
        <v>381</v>
      </c>
      <c r="AT64" s="499" t="s">
        <v>381</v>
      </c>
      <c r="AU64" s="522" t="s">
        <v>381</v>
      </c>
      <c r="AV64" s="466"/>
      <c r="AW64" s="925"/>
      <c r="AX64" s="475">
        <v>-40</v>
      </c>
      <c r="AY64" s="483">
        <f t="shared" si="80"/>
        <v>19.271920099999999</v>
      </c>
      <c r="AZ64" s="477">
        <v>42.602615327858544</v>
      </c>
      <c r="BA64" s="478">
        <v>42.308379539009096</v>
      </c>
      <c r="BB64" s="478">
        <v>41.698527609820324</v>
      </c>
      <c r="BC64" s="478">
        <v>40.638648243353849</v>
      </c>
      <c r="BD64" s="478">
        <v>39.540049858445592</v>
      </c>
      <c r="BE64" s="478">
        <v>38.413600323781246</v>
      </c>
      <c r="BF64" s="546" t="s">
        <v>381</v>
      </c>
      <c r="BG64" s="522" t="s">
        <v>381</v>
      </c>
      <c r="BH64" s="522" t="s">
        <v>381</v>
      </c>
      <c r="BI64" s="533"/>
      <c r="BJ64" s="925"/>
      <c r="BK64" s="475">
        <v>-40</v>
      </c>
      <c r="BL64" s="483">
        <f t="shared" si="81"/>
        <v>19.271920099999999</v>
      </c>
      <c r="BM64" s="477">
        <v>43.238146788836119</v>
      </c>
      <c r="BN64" s="478">
        <v>42.91950008238657</v>
      </c>
      <c r="BO64" s="478">
        <v>42.252979021716669</v>
      </c>
      <c r="BP64" s="478">
        <v>41.102075955763681</v>
      </c>
      <c r="BQ64" s="478">
        <v>39.91784444843001</v>
      </c>
      <c r="BR64" s="478">
        <v>38.707353811415679</v>
      </c>
      <c r="BS64" s="499" t="s">
        <v>381</v>
      </c>
      <c r="BT64" s="499" t="s">
        <v>381</v>
      </c>
      <c r="BU64" s="522" t="s">
        <v>381</v>
      </c>
      <c r="BV64" s="466"/>
      <c r="BW64" s="925"/>
      <c r="BX64" s="475">
        <f t="shared" si="96"/>
        <v>-40</v>
      </c>
      <c r="BY64" s="491">
        <v>1.2000000000000142</v>
      </c>
      <c r="BZ64" s="492">
        <v>1.2000000000000004</v>
      </c>
      <c r="CA64" s="492">
        <v>1.2000000000000137</v>
      </c>
      <c r="CB64" s="492">
        <v>1.2</v>
      </c>
      <c r="CC64" s="492">
        <v>1.2</v>
      </c>
      <c r="CD64" s="493">
        <v>1.2</v>
      </c>
      <c r="CE64" s="546" t="s">
        <v>381</v>
      </c>
      <c r="CF64" s="546" t="s">
        <v>381</v>
      </c>
      <c r="CG64" s="502" t="s">
        <v>381</v>
      </c>
      <c r="CH64" s="466"/>
      <c r="CI64" s="925"/>
      <c r="CJ64" s="475">
        <f t="shared" si="97"/>
        <v>-40</v>
      </c>
      <c r="CK64" s="491">
        <v>1.0000000000000002</v>
      </c>
      <c r="CL64" s="492">
        <v>1.0000000000000171</v>
      </c>
      <c r="CM64" s="492">
        <v>1</v>
      </c>
      <c r="CN64" s="492">
        <v>1.0000000000000078</v>
      </c>
      <c r="CO64" s="492">
        <v>1.0000000000000002</v>
      </c>
      <c r="CP64" s="493">
        <v>1</v>
      </c>
      <c r="CQ64" s="546" t="s">
        <v>381</v>
      </c>
      <c r="CR64" s="546" t="s">
        <v>381</v>
      </c>
      <c r="CS64" s="502" t="s">
        <v>381</v>
      </c>
      <c r="CT64" s="474"/>
      <c r="CU64" s="925"/>
      <c r="CV64" s="475">
        <f t="shared" si="98"/>
        <v>-40</v>
      </c>
      <c r="CW64" s="491">
        <v>1.0000000000000002</v>
      </c>
      <c r="CX64" s="492">
        <v>1.0000000000000175</v>
      </c>
      <c r="CY64" s="492">
        <v>1.0000000000000002</v>
      </c>
      <c r="CZ64" s="492">
        <v>1</v>
      </c>
      <c r="DA64" s="492">
        <v>1.0000000000000002</v>
      </c>
      <c r="DB64" s="493">
        <v>1.0000000000000069</v>
      </c>
      <c r="DC64" s="546" t="s">
        <v>381</v>
      </c>
      <c r="DD64" s="546" t="s">
        <v>381</v>
      </c>
      <c r="DE64" s="502" t="s">
        <v>381</v>
      </c>
      <c r="DF64" s="466"/>
      <c r="DG64" s="925"/>
      <c r="DH64" s="475">
        <f t="shared" si="99"/>
        <v>-40</v>
      </c>
      <c r="DI64" s="495">
        <v>24.222694563305026</v>
      </c>
      <c r="DJ64" s="496">
        <v>21.421952379800416</v>
      </c>
      <c r="DK64" s="496">
        <v>20.028057397362147</v>
      </c>
      <c r="DL64" s="496">
        <v>11.496925764776222</v>
      </c>
      <c r="DM64" s="496">
        <v>2.468579130110129</v>
      </c>
      <c r="DN64" s="497">
        <v>-7.5441873443375016</v>
      </c>
      <c r="DO64" s="546" t="s">
        <v>381</v>
      </c>
      <c r="DP64" s="546" t="s">
        <v>381</v>
      </c>
      <c r="DQ64" s="502" t="s">
        <v>381</v>
      </c>
      <c r="DR64" s="466"/>
      <c r="DS64" s="925"/>
      <c r="DT64" s="475">
        <f t="shared" si="100"/>
        <v>-40</v>
      </c>
      <c r="DU64" s="495">
        <v>75.378670301975831</v>
      </c>
      <c r="DV64" s="496">
        <v>73.029549215457848</v>
      </c>
      <c r="DW64" s="496">
        <v>68.163586037529228</v>
      </c>
      <c r="DX64" s="496">
        <v>59.716605533765915</v>
      </c>
      <c r="DY64" s="496">
        <v>50.974396630007391</v>
      </c>
      <c r="DZ64" s="497">
        <v>42.025105399963024</v>
      </c>
      <c r="EA64" s="546" t="s">
        <v>381</v>
      </c>
      <c r="EB64" s="546" t="s">
        <v>381</v>
      </c>
      <c r="EC64" s="502" t="s">
        <v>381</v>
      </c>
      <c r="EE64" s="925"/>
      <c r="EF64" s="475">
        <f t="shared" si="101"/>
        <v>-40</v>
      </c>
      <c r="EG64" s="495">
        <v>80.455773777551997</v>
      </c>
      <c r="EH64" s="496">
        <v>77.909649707358312</v>
      </c>
      <c r="EI64" s="496">
        <v>72.587346318568052</v>
      </c>
      <c r="EJ64" s="496">
        <v>63.408477039539434</v>
      </c>
      <c r="EK64" s="496">
        <v>53.979177320338408</v>
      </c>
      <c r="EL64" s="497">
        <v>44.357440356479572</v>
      </c>
      <c r="EM64" s="546" t="s">
        <v>381</v>
      </c>
      <c r="EN64" s="546" t="s">
        <v>381</v>
      </c>
      <c r="EO64" s="502" t="s">
        <v>381</v>
      </c>
      <c r="EP64" s="474"/>
      <c r="EQ64" s="925"/>
      <c r="ER64" s="475">
        <f t="shared" si="102"/>
        <v>-40</v>
      </c>
      <c r="ES64" s="491">
        <f t="shared" si="103"/>
        <v>1.0000000000000002</v>
      </c>
      <c r="ET64" s="492">
        <f t="shared" si="104"/>
        <v>1.0000000000000171</v>
      </c>
      <c r="EU64" s="492">
        <f t="shared" si="105"/>
        <v>1</v>
      </c>
      <c r="EV64" s="492">
        <f t="shared" si="106"/>
        <v>1</v>
      </c>
      <c r="EW64" s="492">
        <f t="shared" si="107"/>
        <v>1.0000000000000002</v>
      </c>
      <c r="EX64" s="493">
        <f t="shared" si="108"/>
        <v>1</v>
      </c>
      <c r="EY64" s="546" t="s">
        <v>381</v>
      </c>
      <c r="EZ64" s="546" t="s">
        <v>381</v>
      </c>
      <c r="FA64" s="502" t="s">
        <v>381</v>
      </c>
      <c r="FC64" s="925"/>
      <c r="FD64" s="475">
        <f t="shared" si="110"/>
        <v>-40</v>
      </c>
      <c r="FE64" s="495">
        <f t="shared" si="111"/>
        <v>80.455773777551997</v>
      </c>
      <c r="FF64" s="496">
        <f t="shared" si="112"/>
        <v>77.909649707358312</v>
      </c>
      <c r="FG64" s="496">
        <f t="shared" si="113"/>
        <v>72.587346318568052</v>
      </c>
      <c r="FH64" s="496">
        <f t="shared" si="114"/>
        <v>63.408477039539434</v>
      </c>
      <c r="FI64" s="496">
        <f t="shared" si="115"/>
        <v>53.979177320338408</v>
      </c>
      <c r="FJ64" s="497">
        <f t="shared" si="116"/>
        <v>44.357440356479572</v>
      </c>
      <c r="FK64" s="546" t="s">
        <v>381</v>
      </c>
      <c r="FL64" s="546" t="s">
        <v>381</v>
      </c>
      <c r="FM64" s="502" t="s">
        <v>381</v>
      </c>
    </row>
    <row r="65" spans="2:169" ht="15" customHeight="1" thickBot="1">
      <c r="B65" s="926"/>
      <c r="C65" s="506" t="s">
        <v>382</v>
      </c>
      <c r="D65" s="507" t="s">
        <v>381</v>
      </c>
      <c r="E65" s="508" t="s">
        <v>381</v>
      </c>
      <c r="F65" s="509" t="s">
        <v>381</v>
      </c>
      <c r="G65" s="509" t="s">
        <v>381</v>
      </c>
      <c r="H65" s="509" t="s">
        <v>381</v>
      </c>
      <c r="I65" s="509" t="s">
        <v>381</v>
      </c>
      <c r="J65" s="509" t="s">
        <v>381</v>
      </c>
      <c r="K65" s="509" t="s">
        <v>381</v>
      </c>
      <c r="L65" s="509" t="s">
        <v>381</v>
      </c>
      <c r="M65" s="510" t="s">
        <v>381</v>
      </c>
      <c r="N65" s="466"/>
      <c r="O65" s="926"/>
      <c r="P65" s="506" t="str">
        <f t="shared" si="91"/>
        <v>&lt; -40</v>
      </c>
      <c r="Q65" s="511" t="s">
        <v>381</v>
      </c>
      <c r="R65" s="512" t="s">
        <v>381</v>
      </c>
      <c r="S65" s="507" t="s">
        <v>381</v>
      </c>
      <c r="T65" s="554" t="s">
        <v>381</v>
      </c>
      <c r="U65" s="555" t="s">
        <v>381</v>
      </c>
      <c r="V65" s="548" t="s">
        <v>381</v>
      </c>
      <c r="W65" s="514" t="s">
        <v>381</v>
      </c>
      <c r="X65" s="511" t="s">
        <v>381</v>
      </c>
      <c r="Y65" s="512" t="s">
        <v>381</v>
      </c>
      <c r="Z65" s="466"/>
      <c r="AA65" s="931"/>
      <c r="AB65" s="933"/>
      <c r="AC65" s="466"/>
      <c r="AD65" s="926"/>
      <c r="AE65" s="506" t="str">
        <f t="shared" si="93"/>
        <v>&lt; -40</v>
      </c>
      <c r="AF65" s="511" t="s">
        <v>381</v>
      </c>
      <c r="AG65" s="512" t="s">
        <v>381</v>
      </c>
      <c r="AH65" s="515" t="s">
        <v>381</v>
      </c>
      <c r="AJ65" s="926"/>
      <c r="AK65" s="506" t="s">
        <v>382</v>
      </c>
      <c r="AL65" s="507" t="s">
        <v>381</v>
      </c>
      <c r="AM65" s="508" t="s">
        <v>381</v>
      </c>
      <c r="AN65" s="509" t="s">
        <v>381</v>
      </c>
      <c r="AO65" s="509" t="s">
        <v>381</v>
      </c>
      <c r="AP65" s="509" t="s">
        <v>381</v>
      </c>
      <c r="AQ65" s="509" t="s">
        <v>381</v>
      </c>
      <c r="AR65" s="509" t="s">
        <v>381</v>
      </c>
      <c r="AS65" s="509" t="s">
        <v>381</v>
      </c>
      <c r="AT65" s="509" t="s">
        <v>381</v>
      </c>
      <c r="AU65" s="510" t="s">
        <v>381</v>
      </c>
      <c r="AV65" s="466"/>
      <c r="AW65" s="926"/>
      <c r="AX65" s="506" t="s">
        <v>382</v>
      </c>
      <c r="AY65" s="507" t="s">
        <v>381</v>
      </c>
      <c r="AZ65" s="508" t="s">
        <v>381</v>
      </c>
      <c r="BA65" s="509" t="s">
        <v>381</v>
      </c>
      <c r="BB65" s="509" t="s">
        <v>381</v>
      </c>
      <c r="BC65" s="509" t="s">
        <v>381</v>
      </c>
      <c r="BD65" s="509" t="s">
        <v>381</v>
      </c>
      <c r="BE65" s="509" t="s">
        <v>381</v>
      </c>
      <c r="BF65" s="509" t="s">
        <v>381</v>
      </c>
      <c r="BG65" s="509" t="s">
        <v>381</v>
      </c>
      <c r="BH65" s="510" t="s">
        <v>381</v>
      </c>
      <c r="BI65" s="466"/>
      <c r="BJ65" s="926"/>
      <c r="BK65" s="506" t="s">
        <v>382</v>
      </c>
      <c r="BL65" s="507" t="s">
        <v>381</v>
      </c>
      <c r="BM65" s="508" t="s">
        <v>381</v>
      </c>
      <c r="BN65" s="509" t="s">
        <v>381</v>
      </c>
      <c r="BO65" s="509" t="s">
        <v>381</v>
      </c>
      <c r="BP65" s="509" t="s">
        <v>381</v>
      </c>
      <c r="BQ65" s="509" t="s">
        <v>381</v>
      </c>
      <c r="BR65" s="509" t="s">
        <v>381</v>
      </c>
      <c r="BS65" s="509" t="s">
        <v>381</v>
      </c>
      <c r="BT65" s="509" t="s">
        <v>381</v>
      </c>
      <c r="BU65" s="510" t="s">
        <v>381</v>
      </c>
      <c r="BV65" s="466"/>
      <c r="BW65" s="926"/>
      <c r="BX65" s="506" t="str">
        <f t="shared" si="96"/>
        <v>&lt; -40</v>
      </c>
      <c r="BY65" s="516" t="s">
        <v>381</v>
      </c>
      <c r="BZ65" s="517" t="s">
        <v>381</v>
      </c>
      <c r="CA65" s="517" t="s">
        <v>381</v>
      </c>
      <c r="CB65" s="517" t="s">
        <v>381</v>
      </c>
      <c r="CC65" s="517" t="s">
        <v>381</v>
      </c>
      <c r="CD65" s="517" t="s">
        <v>381</v>
      </c>
      <c r="CE65" s="517" t="s">
        <v>381</v>
      </c>
      <c r="CF65" s="517" t="s">
        <v>381</v>
      </c>
      <c r="CG65" s="512" t="s">
        <v>381</v>
      </c>
      <c r="CH65" s="466"/>
      <c r="CI65" s="926"/>
      <c r="CJ65" s="506" t="str">
        <f t="shared" si="97"/>
        <v>&lt; -40</v>
      </c>
      <c r="CK65" s="516" t="s">
        <v>381</v>
      </c>
      <c r="CL65" s="517" t="s">
        <v>381</v>
      </c>
      <c r="CM65" s="517" t="s">
        <v>381</v>
      </c>
      <c r="CN65" s="517" t="s">
        <v>381</v>
      </c>
      <c r="CO65" s="517" t="s">
        <v>381</v>
      </c>
      <c r="CP65" s="517" t="s">
        <v>381</v>
      </c>
      <c r="CQ65" s="517" t="s">
        <v>381</v>
      </c>
      <c r="CR65" s="517" t="s">
        <v>381</v>
      </c>
      <c r="CS65" s="512" t="s">
        <v>381</v>
      </c>
      <c r="CT65" s="474"/>
      <c r="CU65" s="926"/>
      <c r="CV65" s="506" t="str">
        <f t="shared" si="98"/>
        <v>&lt; -40</v>
      </c>
      <c r="CW65" s="516" t="s">
        <v>381</v>
      </c>
      <c r="CX65" s="517" t="s">
        <v>381</v>
      </c>
      <c r="CY65" s="517" t="s">
        <v>381</v>
      </c>
      <c r="CZ65" s="517" t="s">
        <v>381</v>
      </c>
      <c r="DA65" s="517" t="s">
        <v>381</v>
      </c>
      <c r="DB65" s="517" t="s">
        <v>381</v>
      </c>
      <c r="DC65" s="517" t="s">
        <v>381</v>
      </c>
      <c r="DD65" s="517" t="s">
        <v>381</v>
      </c>
      <c r="DE65" s="512" t="s">
        <v>381</v>
      </c>
      <c r="DF65" s="466"/>
      <c r="DG65" s="926"/>
      <c r="DH65" s="506" t="str">
        <f t="shared" si="99"/>
        <v>&lt; -40</v>
      </c>
      <c r="DI65" s="516" t="s">
        <v>381</v>
      </c>
      <c r="DJ65" s="517" t="s">
        <v>381</v>
      </c>
      <c r="DK65" s="517" t="s">
        <v>381</v>
      </c>
      <c r="DL65" s="517" t="s">
        <v>381</v>
      </c>
      <c r="DM65" s="517" t="s">
        <v>381</v>
      </c>
      <c r="DN65" s="517" t="s">
        <v>381</v>
      </c>
      <c r="DO65" s="517" t="s">
        <v>381</v>
      </c>
      <c r="DP65" s="517" t="s">
        <v>381</v>
      </c>
      <c r="DQ65" s="512" t="s">
        <v>381</v>
      </c>
      <c r="DR65" s="466"/>
      <c r="DS65" s="926"/>
      <c r="DT65" s="506" t="str">
        <f t="shared" si="100"/>
        <v>&lt; -40</v>
      </c>
      <c r="DU65" s="516" t="s">
        <v>381</v>
      </c>
      <c r="DV65" s="517" t="s">
        <v>381</v>
      </c>
      <c r="DW65" s="517" t="s">
        <v>381</v>
      </c>
      <c r="DX65" s="517" t="s">
        <v>381</v>
      </c>
      <c r="DY65" s="517" t="s">
        <v>381</v>
      </c>
      <c r="DZ65" s="517" t="s">
        <v>381</v>
      </c>
      <c r="EA65" s="517" t="s">
        <v>381</v>
      </c>
      <c r="EB65" s="517" t="s">
        <v>381</v>
      </c>
      <c r="EC65" s="512" t="s">
        <v>381</v>
      </c>
      <c r="EE65" s="926"/>
      <c r="EF65" s="506" t="str">
        <f t="shared" si="101"/>
        <v>&lt; -40</v>
      </c>
      <c r="EG65" s="516" t="s">
        <v>381</v>
      </c>
      <c r="EH65" s="517" t="s">
        <v>381</v>
      </c>
      <c r="EI65" s="517" t="s">
        <v>381</v>
      </c>
      <c r="EJ65" s="517" t="s">
        <v>381</v>
      </c>
      <c r="EK65" s="517" t="s">
        <v>381</v>
      </c>
      <c r="EL65" s="517" t="s">
        <v>381</v>
      </c>
      <c r="EM65" s="517" t="s">
        <v>381</v>
      </c>
      <c r="EN65" s="517" t="s">
        <v>381</v>
      </c>
      <c r="EO65" s="512" t="s">
        <v>381</v>
      </c>
      <c r="EP65" s="474"/>
      <c r="EQ65" s="926"/>
      <c r="ER65" s="506" t="str">
        <f t="shared" si="102"/>
        <v>&lt; -40</v>
      </c>
      <c r="ES65" s="516" t="s">
        <v>381</v>
      </c>
      <c r="ET65" s="517" t="s">
        <v>381</v>
      </c>
      <c r="EU65" s="517" t="s">
        <v>381</v>
      </c>
      <c r="EV65" s="517" t="s">
        <v>381</v>
      </c>
      <c r="EW65" s="517" t="s">
        <v>381</v>
      </c>
      <c r="EX65" s="517" t="s">
        <v>381</v>
      </c>
      <c r="EY65" s="517" t="s">
        <v>381</v>
      </c>
      <c r="EZ65" s="517" t="s">
        <v>381</v>
      </c>
      <c r="FA65" s="512" t="s">
        <v>381</v>
      </c>
      <c r="FC65" s="926"/>
      <c r="FD65" s="506" t="str">
        <f t="shared" si="110"/>
        <v>&lt; -40</v>
      </c>
      <c r="FE65" s="516" t="s">
        <v>381</v>
      </c>
      <c r="FF65" s="517" t="s">
        <v>381</v>
      </c>
      <c r="FG65" s="517" t="s">
        <v>381</v>
      </c>
      <c r="FH65" s="517" t="s">
        <v>381</v>
      </c>
      <c r="FI65" s="517" t="s">
        <v>381</v>
      </c>
      <c r="FJ65" s="517" t="s">
        <v>381</v>
      </c>
      <c r="FK65" s="517" t="s">
        <v>381</v>
      </c>
      <c r="FL65" s="517" t="s">
        <v>381</v>
      </c>
      <c r="FM65" s="512" t="s">
        <v>381</v>
      </c>
    </row>
  </sheetData>
  <mergeCells count="249">
    <mergeCell ref="AJ2:AU2"/>
    <mergeCell ref="AW2:BH2"/>
    <mergeCell ref="BJ2:BU2"/>
    <mergeCell ref="B4:C6"/>
    <mergeCell ref="D4:D6"/>
    <mergeCell ref="E4:M4"/>
    <mergeCell ref="O4:P6"/>
    <mergeCell ref="Q4:R4"/>
    <mergeCell ref="S4:U4"/>
    <mergeCell ref="B2:M2"/>
    <mergeCell ref="S2:U2"/>
    <mergeCell ref="W2:Y2"/>
    <mergeCell ref="E5:M5"/>
    <mergeCell ref="Q5:Q6"/>
    <mergeCell ref="R5:R6"/>
    <mergeCell ref="S5:S6"/>
    <mergeCell ref="T5:T6"/>
    <mergeCell ref="U5:U6"/>
    <mergeCell ref="AH4:AH6"/>
    <mergeCell ref="AJ4:AK6"/>
    <mergeCell ref="AL4:AL6"/>
    <mergeCell ref="V4:W4"/>
    <mergeCell ref="X4:Y4"/>
    <mergeCell ref="AA4:AA6"/>
    <mergeCell ref="AB4:AB6"/>
    <mergeCell ref="AD4:AE6"/>
    <mergeCell ref="AF4:AG4"/>
    <mergeCell ref="V5:V6"/>
    <mergeCell ref="W5:W6"/>
    <mergeCell ref="X5:X6"/>
    <mergeCell ref="Y5:Y6"/>
    <mergeCell ref="AF5:AF6"/>
    <mergeCell ref="AG5:AG6"/>
    <mergeCell ref="AM5:AU5"/>
    <mergeCell ref="AZ5:BH5"/>
    <mergeCell ref="BM5:BU5"/>
    <mergeCell ref="AZ4:BH4"/>
    <mergeCell ref="BJ4:BK6"/>
    <mergeCell ref="BL4:BL6"/>
    <mergeCell ref="BM4:BU4"/>
    <mergeCell ref="AM4:AU4"/>
    <mergeCell ref="AW4:AX6"/>
    <mergeCell ref="AY4:AY6"/>
    <mergeCell ref="B26:C28"/>
    <mergeCell ref="D26:D28"/>
    <mergeCell ref="E26:M26"/>
    <mergeCell ref="O26:P28"/>
    <mergeCell ref="Q26:R26"/>
    <mergeCell ref="S26:U26"/>
    <mergeCell ref="AW7:AW21"/>
    <mergeCell ref="BJ7:BJ21"/>
    <mergeCell ref="B24:M24"/>
    <mergeCell ref="S24:U24"/>
    <mergeCell ref="W24:Y24"/>
    <mergeCell ref="AJ24:AU24"/>
    <mergeCell ref="AW24:BH24"/>
    <mergeCell ref="BJ24:BU24"/>
    <mergeCell ref="B7:B21"/>
    <mergeCell ref="O7:O21"/>
    <mergeCell ref="AA7:AA21"/>
    <mergeCell ref="AB7:AB21"/>
    <mergeCell ref="AD7:AD21"/>
    <mergeCell ref="AJ7:AJ21"/>
    <mergeCell ref="E27:M27"/>
    <mergeCell ref="Q27:Q28"/>
    <mergeCell ref="R27:R28"/>
    <mergeCell ref="S27:S28"/>
    <mergeCell ref="T27:T28"/>
    <mergeCell ref="U27:U28"/>
    <mergeCell ref="AH26:AH28"/>
    <mergeCell ref="AJ26:AK28"/>
    <mergeCell ref="AL26:AL28"/>
    <mergeCell ref="V26:W26"/>
    <mergeCell ref="X26:Y26"/>
    <mergeCell ref="AA26:AA28"/>
    <mergeCell ref="AB26:AB28"/>
    <mergeCell ref="AD26:AE28"/>
    <mergeCell ref="AF26:AG26"/>
    <mergeCell ref="V27:V28"/>
    <mergeCell ref="W27:W28"/>
    <mergeCell ref="X27:X28"/>
    <mergeCell ref="Y27:Y28"/>
    <mergeCell ref="AF27:AF28"/>
    <mergeCell ref="AG27:AG28"/>
    <mergeCell ref="AM27:AU27"/>
    <mergeCell ref="AZ27:BH27"/>
    <mergeCell ref="BM27:BU27"/>
    <mergeCell ref="AZ26:BH26"/>
    <mergeCell ref="BJ26:BK28"/>
    <mergeCell ref="BL26:BL28"/>
    <mergeCell ref="BM26:BU26"/>
    <mergeCell ref="AM26:AU26"/>
    <mergeCell ref="AW26:AX28"/>
    <mergeCell ref="AY26:AY28"/>
    <mergeCell ref="AW29:AW43"/>
    <mergeCell ref="BJ29:BJ43"/>
    <mergeCell ref="B46:M46"/>
    <mergeCell ref="S46:U46"/>
    <mergeCell ref="W46:Y46"/>
    <mergeCell ref="AJ46:AU46"/>
    <mergeCell ref="AW46:BH46"/>
    <mergeCell ref="BJ46:BU46"/>
    <mergeCell ref="B29:B43"/>
    <mergeCell ref="O29:O43"/>
    <mergeCell ref="AA29:AA43"/>
    <mergeCell ref="AB29:AB43"/>
    <mergeCell ref="AD29:AD43"/>
    <mergeCell ref="AJ29:AJ43"/>
    <mergeCell ref="BM49:BU49"/>
    <mergeCell ref="AZ48:BH48"/>
    <mergeCell ref="BJ48:BK50"/>
    <mergeCell ref="BL48:BL50"/>
    <mergeCell ref="BM48:BU48"/>
    <mergeCell ref="E49:M49"/>
    <mergeCell ref="Q49:Q50"/>
    <mergeCell ref="R49:R50"/>
    <mergeCell ref="S49:S50"/>
    <mergeCell ref="T49:T50"/>
    <mergeCell ref="U49:U50"/>
    <mergeCell ref="AH48:AH50"/>
    <mergeCell ref="AJ48:AK50"/>
    <mergeCell ref="AL48:AL50"/>
    <mergeCell ref="AM48:AU48"/>
    <mergeCell ref="AW48:AX50"/>
    <mergeCell ref="AY48:AY50"/>
    <mergeCell ref="V48:W48"/>
    <mergeCell ref="X48:Y48"/>
    <mergeCell ref="AA48:AA50"/>
    <mergeCell ref="AB48:AB50"/>
    <mergeCell ref="AD48:AE50"/>
    <mergeCell ref="AF48:AG48"/>
    <mergeCell ref="V49:V50"/>
    <mergeCell ref="AW51:AW65"/>
    <mergeCell ref="BJ51:BJ65"/>
    <mergeCell ref="B51:B65"/>
    <mergeCell ref="O51:O65"/>
    <mergeCell ref="AA51:AA65"/>
    <mergeCell ref="AB51:AB65"/>
    <mergeCell ref="AD51:AD65"/>
    <mergeCell ref="AJ51:AJ65"/>
    <mergeCell ref="AF49:AF50"/>
    <mergeCell ref="AG49:AG50"/>
    <mergeCell ref="AM49:AU49"/>
    <mergeCell ref="AZ49:BH49"/>
    <mergeCell ref="W49:W50"/>
    <mergeCell ref="X49:X50"/>
    <mergeCell ref="Y49:Y50"/>
    <mergeCell ref="B48:C50"/>
    <mergeCell ref="D48:D50"/>
    <mergeCell ref="E48:M48"/>
    <mergeCell ref="O48:P50"/>
    <mergeCell ref="Q48:R48"/>
    <mergeCell ref="S48:U48"/>
    <mergeCell ref="BW4:BX6"/>
    <mergeCell ref="BY4:CG4"/>
    <mergeCell ref="CI4:CJ6"/>
    <mergeCell ref="CK4:CS4"/>
    <mergeCell ref="CU4:CV6"/>
    <mergeCell ref="CW4:DE4"/>
    <mergeCell ref="DG4:DH6"/>
    <mergeCell ref="DI4:DQ4"/>
    <mergeCell ref="DS4:DT6"/>
    <mergeCell ref="DU4:EC4"/>
    <mergeCell ref="EE4:EF6"/>
    <mergeCell ref="EG4:EO4"/>
    <mergeCell ref="EQ4:ER6"/>
    <mergeCell ref="ES4:FA4"/>
    <mergeCell ref="FC4:FD6"/>
    <mergeCell ref="FE4:FM4"/>
    <mergeCell ref="BY5:CG5"/>
    <mergeCell ref="CK5:CS5"/>
    <mergeCell ref="CW5:DE5"/>
    <mergeCell ref="DI5:DQ5"/>
    <mergeCell ref="DU5:EC5"/>
    <mergeCell ref="EG5:EO5"/>
    <mergeCell ref="ES5:FA5"/>
    <mergeCell ref="FE5:FM5"/>
    <mergeCell ref="BW7:BW21"/>
    <mergeCell ref="CI7:CI21"/>
    <mergeCell ref="CU7:CU21"/>
    <mergeCell ref="DG7:DG21"/>
    <mergeCell ref="DS7:DS21"/>
    <mergeCell ref="EE7:EE21"/>
    <mergeCell ref="EQ7:EQ21"/>
    <mergeCell ref="FC7:FC21"/>
    <mergeCell ref="BW26:BX28"/>
    <mergeCell ref="BY26:CG26"/>
    <mergeCell ref="CI26:CJ28"/>
    <mergeCell ref="CK26:CS26"/>
    <mergeCell ref="CU26:CV28"/>
    <mergeCell ref="CW26:DE26"/>
    <mergeCell ref="DG26:DH28"/>
    <mergeCell ref="DI26:DQ26"/>
    <mergeCell ref="DS26:DT28"/>
    <mergeCell ref="DU26:EC26"/>
    <mergeCell ref="EE26:EF28"/>
    <mergeCell ref="EG26:EO26"/>
    <mergeCell ref="EQ26:ER28"/>
    <mergeCell ref="ES26:FA26"/>
    <mergeCell ref="FC26:FD28"/>
    <mergeCell ref="FE26:FM26"/>
    <mergeCell ref="BY27:CG27"/>
    <mergeCell ref="CK27:CS27"/>
    <mergeCell ref="CW27:DE27"/>
    <mergeCell ref="DI27:DQ27"/>
    <mergeCell ref="DU27:EC27"/>
    <mergeCell ref="EG27:EO27"/>
    <mergeCell ref="ES27:FA27"/>
    <mergeCell ref="FE27:FM27"/>
    <mergeCell ref="BW29:BW43"/>
    <mergeCell ref="CI29:CI43"/>
    <mergeCell ref="CU29:CU43"/>
    <mergeCell ref="DG29:DG43"/>
    <mergeCell ref="DS29:DS43"/>
    <mergeCell ref="EE29:EE43"/>
    <mergeCell ref="EQ29:EQ43"/>
    <mergeCell ref="FC29:FC43"/>
    <mergeCell ref="BW48:BX50"/>
    <mergeCell ref="BY48:CG48"/>
    <mergeCell ref="CI48:CJ50"/>
    <mergeCell ref="CK48:CS48"/>
    <mergeCell ref="CU48:CV50"/>
    <mergeCell ref="CW48:DE48"/>
    <mergeCell ref="DG48:DH50"/>
    <mergeCell ref="DI48:DQ48"/>
    <mergeCell ref="DS48:DT50"/>
    <mergeCell ref="DU48:EC48"/>
    <mergeCell ref="EE48:EF50"/>
    <mergeCell ref="EG48:EO48"/>
    <mergeCell ref="EQ48:ER50"/>
    <mergeCell ref="ES48:FA48"/>
    <mergeCell ref="FC48:FD50"/>
    <mergeCell ref="BW51:BW65"/>
    <mergeCell ref="CI51:CI65"/>
    <mergeCell ref="CU51:CU65"/>
    <mergeCell ref="DG51:DG65"/>
    <mergeCell ref="DS51:DS65"/>
    <mergeCell ref="EE51:EE65"/>
    <mergeCell ref="EQ51:EQ65"/>
    <mergeCell ref="FC51:FC65"/>
    <mergeCell ref="FE48:FM48"/>
    <mergeCell ref="BY49:CG49"/>
    <mergeCell ref="CK49:CS49"/>
    <mergeCell ref="CW49:DE49"/>
    <mergeCell ref="DI49:DQ49"/>
    <mergeCell ref="DU49:EC49"/>
    <mergeCell ref="EG49:EO49"/>
    <mergeCell ref="ES49:FA49"/>
    <mergeCell ref="FE49:FM49"/>
  </mergeCells>
  <conditionalFormatting sqref="X3:X4 Y3 W2:X2 FN1:HU43 V1:Y1 V3:W7 Q3:T5 Q1:T1 S2:T2 N8:P20 N30:P42 A1:C43 X7 S6 U1:U6 U29 AF29:AH29 U43 AF43:AH43 V27:W28 AV1:AV43 AP6:AT7 A48:D51 AI51:AK51 AI65:AK65 X43 X29 D4 D26:D43 N48:U48 A65:D65 D7:D21 ES43:FA49 AN29:AT29 Z22:AH23 AC5:AG5 AC6:AE6 Z1:AH3 AC8:AE20 AA7 AC21:AH21 AC7:AH7 Z26:Z43 AC26:AE43 N4:N5 E27 N27:S27 E49 N49:R49 AI48:AI50 G23:Y23 H21:X21 H22:Y22 H43:S43 H65:R65 H7:U7 H6:N6 G24:AH25 H28:S29 H50:R51 D22:F25 A44:W47 D1:P3 AI44:AU47 AO65:AU65 AN1:AU3 AN22:AU25 AO51:AU51 AN28:AS28 AO50:AS50 AZ65:BI65 AW44:BU47 BM65:BU65 BM51:BU51 BM50:BS50 AP21:AT21 AN43:AT43 CG30:CG33 CG35:CG42 CA1:CG5 A66:CG65533 CS30:CT33 CS35:CT42 CM1:CT5 CK53:CT56 CI66:DF65533 CY50:DC50 DE35:DE42 CY1:DE5 CW51:DE51 DK1:DQ3 DW1:EC3 DR66:ED65533 EI1:EP3 EQ66:FA65533 EU28:EY28 EU50:EY50 EU1:FA5 ES29:FA29 ES51:FA51 ES65:FA65 FC27:FM27 FC5:FM5 FC66:HU65533 FG29:FM29 FG7:FM7 FG1:FM3 FG49:FM49 FG21:FM25 FG43:FM47 FG65:FM65 CA6:CE6 CM6:CQ6 CT6 CA29:CG29 CA28:CE28 CM29:CT29 CM28:CQ28 CT28 BY51:CG51 BY50:CE50 CK51:CT51 CK50:CQ50 CT50 DK51:DQ51 DK50:DO50 CY29:DE29 CY28:DC28 DK28:DO28 DW51:EC51 DW50:EA50 DW28:EA28 CY6:DC6 DK6:DO6 DW6:EA6 EI6:EM6 EP6 EU7:FA7 EU6:EY6 FG6:FK6 EI28:EM28 EP28 FG28:FK28 EI51:EP51 EI50:EM50 EP50 FG51:FM51 FG50:FK50 CA7:CG7 CM7:CT15 CY7:DE7 DK7:DQ7 DW7:EC15 EI7:EP7 DW29:EC41 EI29:EP29 DK29:DQ29 BY65:CG65 CK65:CT65 CK62:CP64 CW65:DE65 DG65:DQ65533 DR65:EC65 DQ62:DZ64 EE65:EP65533 EE53:EF64 DG53:DH64 EC57:EC64 DQ57:EA61 DE53:DE64 CK57:CQ61 CS57:CT64 CG53:CG64 CA21:CG27 CG8:CG20 DK21:DQ25 DQ8:DQ20 DK43:DQ47 DQ30:DQ42 DQ53:EC56 CY21:DE27 DE8:DE20 EI21:EP25 EO8:EP20 EI43:EP47 EO30:EP42 EO53:EP64 CM21:CT27 CR16:CT20 DW21:EC25 EB16:EC20 DW43:EC47 EA42:EC42 CK52:CR52 Z4:Z21 AC4:AH4 AF26:AG28 ES21:FA27 BI1:BI5 AZ1:BH3 BI22:BI27 AZ22:BH25 BI48:BI51 BM22:BU25 BM1:BU3 EE5:EP5 EE27:EP27 DG5:EC5 DG27:EC27 DI49:DQ49 DU49:EC49 EG49:EP49 CW43:DE49 CK43:CT49 BY43:CG49 BY27:CG27 CK27:CS27 CK5:CS5 BY5:CG5 BM5:BU5 AZ5:BH5 AM5:AU5 AM27:AU27 AZ27:BH27 AM49:AU49 AZ49:BH51 BM49:BU49 BM27:BU27 CW27:DE27 N26:W26">
    <cfRule type="cellIs" dxfId="8646" priority="727" operator="equal">
      <formula>"no fueling"</formula>
    </cfRule>
  </conditionalFormatting>
  <conditionalFormatting sqref="Q8:R20">
    <cfRule type="cellIs" dxfId="8645" priority="726" operator="equal">
      <formula>"no fueling"</formula>
    </cfRule>
  </conditionalFormatting>
  <conditionalFormatting sqref="AF8:AG20">
    <cfRule type="cellIs" dxfId="8644" priority="725" operator="equal">
      <formula>"no fueling"</formula>
    </cfRule>
  </conditionalFormatting>
  <conditionalFormatting sqref="R30:R42">
    <cfRule type="cellIs" dxfId="8643" priority="724" operator="equal">
      <formula>"no fueling"</formula>
    </cfRule>
  </conditionalFormatting>
  <conditionalFormatting sqref="AF30:AG42">
    <cfRule type="cellIs" dxfId="8642" priority="723" operator="equal">
      <formula>"no fueling"</formula>
    </cfRule>
  </conditionalFormatting>
  <conditionalFormatting sqref="AH8:AH20">
    <cfRule type="cellIs" dxfId="8641" priority="722" operator="equal">
      <formula>"no fueling"</formula>
    </cfRule>
  </conditionalFormatting>
  <conditionalFormatting sqref="AF52:AG64">
    <cfRule type="cellIs" dxfId="8640" priority="719" operator="equal">
      <formula>"no fueling"</formula>
    </cfRule>
  </conditionalFormatting>
  <conditionalFormatting sqref="FN44:HU65 AV44:AV65 X44:AH47 AF65:AG65 A52:C64 N52:P64 Z48:Z65 AC48:AG51 AC52:AE65">
    <cfRule type="cellIs" dxfId="8639" priority="721" operator="equal">
      <formula>"no fueling"</formula>
    </cfRule>
  </conditionalFormatting>
  <conditionalFormatting sqref="R52:R64">
    <cfRule type="cellIs" dxfId="8638" priority="720" operator="equal">
      <formula>"no fueling"</formula>
    </cfRule>
  </conditionalFormatting>
  <conditionalFormatting sqref="S8:S20 V8:X20">
    <cfRule type="cellIs" dxfId="8637" priority="718" operator="equal">
      <formula>"no fueling"</formula>
    </cfRule>
  </conditionalFormatting>
  <conditionalFormatting sqref="AH30:AH42">
    <cfRule type="cellIs" dxfId="8636" priority="710" operator="equal">
      <formula>"no fueling"</formula>
    </cfRule>
  </conditionalFormatting>
  <conditionalFormatting sqref="D52:D64">
    <cfRule type="cellIs" dxfId="8635" priority="717" operator="equal">
      <formula>"no fueling"</formula>
    </cfRule>
  </conditionalFormatting>
  <conditionalFormatting sqref="M8:M20">
    <cfRule type="cellIs" dxfId="8634" priority="716" operator="equal">
      <formula>"no fueling"</formula>
    </cfRule>
  </conditionalFormatting>
  <conditionalFormatting sqref="AU8:AU20">
    <cfRule type="cellIs" dxfId="8633" priority="702" operator="equal">
      <formula>"no fueling"</formula>
    </cfRule>
  </conditionalFormatting>
  <conditionalFormatting sqref="Q30:Q42">
    <cfRule type="cellIs" dxfId="8632" priority="714" operator="equal">
      <formula>"no fueling"</formula>
    </cfRule>
  </conditionalFormatting>
  <conditionalFormatting sqref="X26">
    <cfRule type="cellIs" dxfId="8631" priority="713" operator="equal">
      <formula>"no fueling"</formula>
    </cfRule>
  </conditionalFormatting>
  <conditionalFormatting sqref="X30:X42">
    <cfRule type="cellIs" dxfId="8630" priority="712" operator="equal">
      <formula>"no fueling"</formula>
    </cfRule>
  </conditionalFormatting>
  <conditionalFormatting sqref="AW51:AX51 AW65:AX65 AZ29:BG34 AZ53:BG56 AZ7:BG7 AZ28:BF28 AZ6:BF6 AZ21:BG21 AZ14:BF15 AZ43:BG43 AZ40:BE41 AZ62:BE64 AZ57:BF61 AZ35:BF39 BG8:BG12">
    <cfRule type="cellIs" dxfId="8629" priority="699" operator="equal">
      <formula>"no fueling"</formula>
    </cfRule>
  </conditionalFormatting>
  <conditionalFormatting sqref="AY1:AY4 BH43:BI43 AW1:AX3 BH7:BI7 BH29:BI29 BH21:BI21 AW29:AX43 AW7:AX25 AY7:AY43 BI28 BI6">
    <cfRule type="cellIs" dxfId="8628" priority="698" operator="equal">
      <formula>"no fueling"</formula>
    </cfRule>
  </conditionalFormatting>
  <conditionalFormatting sqref="AW52:AX64">
    <cfRule type="cellIs" dxfId="8627" priority="697" operator="equal">
      <formula>"no fueling"</formula>
    </cfRule>
  </conditionalFormatting>
  <conditionalFormatting sqref="AH26">
    <cfRule type="cellIs" dxfId="8626" priority="711" operator="equal">
      <formula>"no fueling"</formula>
    </cfRule>
  </conditionalFormatting>
  <conditionalFormatting sqref="T29 T43">
    <cfRule type="cellIs" dxfId="8625" priority="709" operator="equal">
      <formula>"no fueling"</formula>
    </cfRule>
  </conditionalFormatting>
  <conditionalFormatting sqref="T30">
    <cfRule type="cellIs" dxfId="8624" priority="708" operator="equal">
      <formula>"no fueling"</formula>
    </cfRule>
  </conditionalFormatting>
  <conditionalFormatting sqref="T31:T42">
    <cfRule type="cellIs" dxfId="8623" priority="707" operator="equal">
      <formula>"no fueling"</formula>
    </cfRule>
  </conditionalFormatting>
  <conditionalFormatting sqref="S30:S42">
    <cfRule type="cellIs" dxfId="8622" priority="705" operator="equal">
      <formula>"no fueling"</formula>
    </cfRule>
  </conditionalFormatting>
  <conditionalFormatting sqref="AL1:AM3 AU43 AI1:AK43 AU6:AU7 AU29 AU21 AL22:AM25 AL4 AL7:AL21 AL26:AL43">
    <cfRule type="cellIs" dxfId="8621" priority="704" operator="equal">
      <formula>"no fueling"</formula>
    </cfRule>
  </conditionalFormatting>
  <conditionalFormatting sqref="AI52:AK64">
    <cfRule type="cellIs" dxfId="8620" priority="703" operator="equal">
      <formula>"no fueling"</formula>
    </cfRule>
  </conditionalFormatting>
  <conditionalFormatting sqref="BH8:BI20">
    <cfRule type="cellIs" dxfId="8619" priority="696" operator="equal">
      <formula>"no fueling"</formula>
    </cfRule>
  </conditionalFormatting>
  <conditionalFormatting sqref="AU30:AU42">
    <cfRule type="cellIs" dxfId="8618" priority="701" operator="equal">
      <formula>"no fueling"</formula>
    </cfRule>
  </conditionalFormatting>
  <conditionalFormatting sqref="AU52:AU64">
    <cfRule type="cellIs" dxfId="8617" priority="700" operator="equal">
      <formula>"no fueling"</formula>
    </cfRule>
  </conditionalFormatting>
  <conditionalFormatting sqref="BI30:BI42">
    <cfRule type="cellIs" dxfId="8616" priority="695" operator="equal">
      <formula>"no fueling"</formula>
    </cfRule>
  </conditionalFormatting>
  <conditionalFormatting sqref="BH52:BI64">
    <cfRule type="cellIs" dxfId="8615" priority="694" operator="equal">
      <formula>"no fueling"</formula>
    </cfRule>
  </conditionalFormatting>
  <conditionalFormatting sqref="BV1:BV43">
    <cfRule type="cellIs" dxfId="8614" priority="693" operator="equal">
      <formula>"no fueling"</formula>
    </cfRule>
  </conditionalFormatting>
  <conditionalFormatting sqref="BV44:BV65">
    <cfRule type="cellIs" dxfId="8613" priority="692" operator="equal">
      <formula>"no fueling"</formula>
    </cfRule>
  </conditionalFormatting>
  <conditionalFormatting sqref="BU30:BU42">
    <cfRule type="cellIs" dxfId="8612" priority="647" operator="equal">
      <formula>"no fueling"</formula>
    </cfRule>
  </conditionalFormatting>
  <conditionalFormatting sqref="BJ51:BK51 BJ65:BK65 BM29:BT29 BM6:BT7 BM28:BS28 BM21:BT21 BM43:BT43">
    <cfRule type="cellIs" dxfId="8611" priority="660" operator="equal">
      <formula>"no fueling"</formula>
    </cfRule>
  </conditionalFormatting>
  <conditionalFormatting sqref="BL1:BL4 BU43 BJ1:BK3 BU6:BU7 BU29 BU21 BL7 BL21:BL29 BL43 BJ7:BK25 BJ29:BK43">
    <cfRule type="cellIs" dxfId="8610" priority="659" operator="equal">
      <formula>"no fueling"</formula>
    </cfRule>
  </conditionalFormatting>
  <conditionalFormatting sqref="BJ52:BK64">
    <cfRule type="cellIs" dxfId="8609" priority="658" operator="equal">
      <formula>"no fueling"</formula>
    </cfRule>
  </conditionalFormatting>
  <conditionalFormatting sqref="BU52:BU64">
    <cfRule type="cellIs" dxfId="8608" priority="657" operator="equal">
      <formula>"no fueling"</formula>
    </cfRule>
  </conditionalFormatting>
  <conditionalFormatting sqref="BU8:BU20">
    <cfRule type="cellIs" dxfId="8607" priority="649" operator="equal">
      <formula>"no fueling"</formula>
    </cfRule>
  </conditionalFormatting>
  <conditionalFormatting sqref="BH30:BH42">
    <cfRule type="cellIs" dxfId="8606" priority="648" operator="equal">
      <formula>"no fueling"</formula>
    </cfRule>
  </conditionalFormatting>
  <conditionalFormatting sqref="BL8:BL20">
    <cfRule type="cellIs" dxfId="8605" priority="646" operator="equal">
      <formula>"no fueling"</formula>
    </cfRule>
  </conditionalFormatting>
  <conditionalFormatting sqref="U51 U65 S65 S49:S51">
    <cfRule type="cellIs" dxfId="8604" priority="616" operator="equal">
      <formula>"no fueling"</formula>
    </cfRule>
  </conditionalFormatting>
  <conditionalFormatting sqref="U52">
    <cfRule type="cellIs" dxfId="8603" priority="615" operator="equal">
      <formula>"no fueling"</formula>
    </cfRule>
  </conditionalFormatting>
  <conditionalFormatting sqref="U57:U64">
    <cfRule type="cellIs" dxfId="8602" priority="614" operator="equal">
      <formula>"no fueling"</formula>
    </cfRule>
  </conditionalFormatting>
  <conditionalFormatting sqref="U53:U56">
    <cfRule type="cellIs" dxfId="8601" priority="613" operator="equal">
      <formula>"no fueling"</formula>
    </cfRule>
  </conditionalFormatting>
  <conditionalFormatting sqref="Y7 Y21">
    <cfRule type="cellIs" dxfId="8600" priority="596" operator="equal">
      <formula>"no fueling"</formula>
    </cfRule>
  </conditionalFormatting>
  <conditionalFormatting sqref="Y8">
    <cfRule type="cellIs" dxfId="8599" priority="595" operator="equal">
      <formula>"no fueling"</formula>
    </cfRule>
  </conditionalFormatting>
  <conditionalFormatting sqref="Y13:Y20">
    <cfRule type="cellIs" dxfId="8598" priority="594" operator="equal">
      <formula>"no fueling"</formula>
    </cfRule>
  </conditionalFormatting>
  <conditionalFormatting sqref="Y9:Y12">
    <cfRule type="cellIs" dxfId="8597" priority="593" operator="equal">
      <formula>"no fueling"</formula>
    </cfRule>
  </conditionalFormatting>
  <conditionalFormatting sqref="AH51 AH65">
    <cfRule type="cellIs" dxfId="8596" priority="592" operator="equal">
      <formula>"no fueling"</formula>
    </cfRule>
  </conditionalFormatting>
  <conditionalFormatting sqref="AH48">
    <cfRule type="cellIs" dxfId="8595" priority="591" operator="equal">
      <formula>"no fueling"</formula>
    </cfRule>
  </conditionalFormatting>
  <conditionalFormatting sqref="AH52:AH64">
    <cfRule type="cellIs" dxfId="8594" priority="590" operator="equal">
      <formula>"no fueling"</formula>
    </cfRule>
  </conditionalFormatting>
  <conditionalFormatting sqref="AL48:AL51 AL65">
    <cfRule type="cellIs" dxfId="8593" priority="589" operator="equal">
      <formula>"no fueling"</formula>
    </cfRule>
  </conditionalFormatting>
  <conditionalFormatting sqref="T8:U20">
    <cfRule type="cellIs" dxfId="8592" priority="617" operator="equal">
      <formula>"no fueling"</formula>
    </cfRule>
  </conditionalFormatting>
  <conditionalFormatting sqref="T51 T65">
    <cfRule type="cellIs" dxfId="8591" priority="612" operator="equal">
      <formula>"no fueling"</formula>
    </cfRule>
  </conditionalFormatting>
  <conditionalFormatting sqref="T52">
    <cfRule type="cellIs" dxfId="8590" priority="611" operator="equal">
      <formula>"no fueling"</formula>
    </cfRule>
  </conditionalFormatting>
  <conditionalFormatting sqref="T53:T64">
    <cfRule type="cellIs" dxfId="8589" priority="610" operator="equal">
      <formula>"no fueling"</formula>
    </cfRule>
  </conditionalFormatting>
  <conditionalFormatting sqref="S52:S64">
    <cfRule type="cellIs" dxfId="8588" priority="608" operator="equal">
      <formula>"no fueling"</formula>
    </cfRule>
  </conditionalFormatting>
  <conditionalFormatting sqref="V48:W50">
    <cfRule type="cellIs" dxfId="8587" priority="607" operator="equal">
      <formula>"no fueling"</formula>
    </cfRule>
  </conditionalFormatting>
  <conditionalFormatting sqref="X51:Y51 X65:Y65">
    <cfRule type="cellIs" dxfId="8586" priority="606" operator="equal">
      <formula>"no fueling"</formula>
    </cfRule>
  </conditionalFormatting>
  <conditionalFormatting sqref="X48">
    <cfRule type="cellIs" dxfId="8585" priority="605" operator="equal">
      <formula>"no fueling"</formula>
    </cfRule>
  </conditionalFormatting>
  <conditionalFormatting sqref="X52:X64">
    <cfRule type="cellIs" dxfId="8584" priority="604" operator="equal">
      <formula>"no fueling"</formula>
    </cfRule>
  </conditionalFormatting>
  <conditionalFormatting sqref="Y52">
    <cfRule type="cellIs" dxfId="8583" priority="603" operator="equal">
      <formula>"no fueling"</formula>
    </cfRule>
  </conditionalFormatting>
  <conditionalFormatting sqref="Y57:Y64">
    <cfRule type="cellIs" dxfId="8582" priority="602" operator="equal">
      <formula>"no fueling"</formula>
    </cfRule>
  </conditionalFormatting>
  <conditionalFormatting sqref="Y53:Y56">
    <cfRule type="cellIs" dxfId="8581" priority="601" operator="equal">
      <formula>"no fueling"</formula>
    </cfRule>
  </conditionalFormatting>
  <conditionalFormatting sqref="Y29 Y43">
    <cfRule type="cellIs" dxfId="8580" priority="600" operator="equal">
      <formula>"no fueling"</formula>
    </cfRule>
  </conditionalFormatting>
  <conditionalFormatting sqref="Y30">
    <cfRule type="cellIs" dxfId="8579" priority="599" operator="equal">
      <formula>"no fueling"</formula>
    </cfRule>
  </conditionalFormatting>
  <conditionalFormatting sqref="Y35:Y42">
    <cfRule type="cellIs" dxfId="8578" priority="598" operator="equal">
      <formula>"no fueling"</formula>
    </cfRule>
  </conditionalFormatting>
  <conditionalFormatting sqref="Y31:Y34">
    <cfRule type="cellIs" dxfId="8577" priority="597" operator="equal">
      <formula>"no fueling"</formula>
    </cfRule>
  </conditionalFormatting>
  <conditionalFormatting sqref="AY48:AY51 AY65">
    <cfRule type="cellIs" dxfId="8576" priority="588" operator="equal">
      <formula>"no fueling"</formula>
    </cfRule>
  </conditionalFormatting>
  <conditionalFormatting sqref="BL48:BL51 BL65">
    <cfRule type="cellIs" dxfId="8575" priority="587" operator="equal">
      <formula>"no fueling"</formula>
    </cfRule>
  </conditionalFormatting>
  <conditionalFormatting sqref="V29:W29 V43:W43">
    <cfRule type="cellIs" dxfId="8574" priority="586" operator="equal">
      <formula>"no fueling"</formula>
    </cfRule>
  </conditionalFormatting>
  <conditionalFormatting sqref="V30:W42">
    <cfRule type="cellIs" dxfId="8573" priority="585" operator="equal">
      <formula>"no fueling"</formula>
    </cfRule>
  </conditionalFormatting>
  <conditionalFormatting sqref="V51:W51 V65:W65">
    <cfRule type="cellIs" dxfId="8572" priority="584" operator="equal">
      <formula>"no fueling"</formula>
    </cfRule>
  </conditionalFormatting>
  <conditionalFormatting sqref="V52:W64">
    <cfRule type="cellIs" dxfId="8571" priority="583" operator="equal">
      <formula>"no fueling"</formula>
    </cfRule>
  </conditionalFormatting>
  <conditionalFormatting sqref="E6:F6 E8:F15">
    <cfRule type="cellIs" dxfId="8570" priority="557" operator="equal">
      <formula>"no fueling"</formula>
    </cfRule>
  </conditionalFormatting>
  <conditionalFormatting sqref="E7">
    <cfRule type="cellIs" dxfId="8569" priority="556" operator="equal">
      <formula>"no fueling"</formula>
    </cfRule>
  </conditionalFormatting>
  <conditionalFormatting sqref="G21:G22 G13:K17 E16:F20 G6:G12 H8:L12 G18:J20">
    <cfRule type="cellIs" dxfId="8568" priority="555" operator="equal">
      <formula>"no fueling"</formula>
    </cfRule>
  </conditionalFormatting>
  <conditionalFormatting sqref="E21">
    <cfRule type="cellIs" dxfId="8567" priority="554" operator="equal">
      <formula>"no fueling"</formula>
    </cfRule>
  </conditionalFormatting>
  <conditionalFormatting sqref="AM29 AM43">
    <cfRule type="cellIs" dxfId="8566" priority="553" operator="equal">
      <formula>"no fueling"</formula>
    </cfRule>
  </conditionalFormatting>
  <conditionalFormatting sqref="AM6">
    <cfRule type="cellIs" dxfId="8565" priority="549" operator="equal">
      <formula>"no fueling"</formula>
    </cfRule>
  </conditionalFormatting>
  <conditionalFormatting sqref="AM28">
    <cfRule type="cellIs" dxfId="8564" priority="552" operator="equal">
      <formula>"no fueling"</formula>
    </cfRule>
  </conditionalFormatting>
  <conditionalFormatting sqref="AN6:AO7 AN21:AO21">
    <cfRule type="cellIs" dxfId="8563" priority="551" operator="equal">
      <formula>"no fueling"</formula>
    </cfRule>
  </conditionalFormatting>
  <conditionalFormatting sqref="AM7 AM21">
    <cfRule type="cellIs" dxfId="8562" priority="550" operator="equal">
      <formula>"no fueling"</formula>
    </cfRule>
  </conditionalFormatting>
  <conditionalFormatting sqref="AN50:AN51 AN65">
    <cfRule type="cellIs" dxfId="8561" priority="548" operator="equal">
      <formula>"no fueling"</formula>
    </cfRule>
  </conditionalFormatting>
  <conditionalFormatting sqref="AM51 AM65">
    <cfRule type="cellIs" dxfId="8560" priority="547" operator="equal">
      <formula>"no fueling"</formula>
    </cfRule>
  </conditionalFormatting>
  <conditionalFormatting sqref="AM50">
    <cfRule type="cellIs" dxfId="8559" priority="546" operator="equal">
      <formula>"no fueling"</formula>
    </cfRule>
  </conditionalFormatting>
  <conditionalFormatting sqref="E28:F28">
    <cfRule type="cellIs" dxfId="8558" priority="545" operator="equal">
      <formula>"no fueling"</formula>
    </cfRule>
  </conditionalFormatting>
  <conditionalFormatting sqref="E29">
    <cfRule type="cellIs" dxfId="8557" priority="544" operator="equal">
      <formula>"no fueling"</formula>
    </cfRule>
  </conditionalFormatting>
  <conditionalFormatting sqref="G28:G29 G43">
    <cfRule type="cellIs" dxfId="8556" priority="543" operator="equal">
      <formula>"no fueling"</formula>
    </cfRule>
  </conditionalFormatting>
  <conditionalFormatting sqref="E43">
    <cfRule type="cellIs" dxfId="8555" priority="542" operator="equal">
      <formula>"no fueling"</formula>
    </cfRule>
  </conditionalFormatting>
  <conditionalFormatting sqref="E65">
    <cfRule type="cellIs" dxfId="8554" priority="538" operator="equal">
      <formula>"no fueling"</formula>
    </cfRule>
  </conditionalFormatting>
  <conditionalFormatting sqref="E50:F50">
    <cfRule type="cellIs" dxfId="8553" priority="541" operator="equal">
      <formula>"no fueling"</formula>
    </cfRule>
  </conditionalFormatting>
  <conditionalFormatting sqref="E51">
    <cfRule type="cellIs" dxfId="8552" priority="540" operator="equal">
      <formula>"no fueling"</formula>
    </cfRule>
  </conditionalFormatting>
  <conditionalFormatting sqref="G50:G51 G65">
    <cfRule type="cellIs" dxfId="8551" priority="539" operator="equal">
      <formula>"no fueling"</formula>
    </cfRule>
  </conditionalFormatting>
  <conditionalFormatting sqref="AA26:AB26 AA29">
    <cfRule type="cellIs" dxfId="8550" priority="537" operator="equal">
      <formula>"no fueling"</formula>
    </cfRule>
  </conditionalFormatting>
  <conditionalFormatting sqref="AA48:AB48 AA51">
    <cfRule type="cellIs" dxfId="8549" priority="536" operator="equal">
      <formula>"no fueling"</formula>
    </cfRule>
  </conditionalFormatting>
  <conditionalFormatting sqref="F7">
    <cfRule type="cellIs" dxfId="8548" priority="535" operator="equal">
      <formula>"no fueling"</formula>
    </cfRule>
  </conditionalFormatting>
  <conditionalFormatting sqref="F21">
    <cfRule type="cellIs" dxfId="8547" priority="534" operator="equal">
      <formula>"no fueling"</formula>
    </cfRule>
  </conditionalFormatting>
  <conditionalFormatting sqref="M52:M64">
    <cfRule type="cellIs" dxfId="8546" priority="526" operator="equal">
      <formula>"no fueling"</formula>
    </cfRule>
  </conditionalFormatting>
  <conditionalFormatting sqref="F29">
    <cfRule type="cellIs" dxfId="8545" priority="531" operator="equal">
      <formula>"no fueling"</formula>
    </cfRule>
  </conditionalFormatting>
  <conditionalFormatting sqref="F43">
    <cfRule type="cellIs" dxfId="8544" priority="530" operator="equal">
      <formula>"no fueling"</formula>
    </cfRule>
  </conditionalFormatting>
  <conditionalFormatting sqref="F51">
    <cfRule type="cellIs" dxfId="8543" priority="529" operator="equal">
      <formula>"no fueling"</formula>
    </cfRule>
  </conditionalFormatting>
  <conditionalFormatting sqref="F65">
    <cfRule type="cellIs" dxfId="8542" priority="528" operator="equal">
      <formula>"no fueling"</formula>
    </cfRule>
  </conditionalFormatting>
  <conditionalFormatting sqref="M30:M42">
    <cfRule type="cellIs" dxfId="8541" priority="527" operator="equal">
      <formula>"no fueling"</formula>
    </cfRule>
  </conditionalFormatting>
  <conditionalFormatting sqref="U30">
    <cfRule type="cellIs" dxfId="8540" priority="525" operator="equal">
      <formula>"no fueling"</formula>
    </cfRule>
  </conditionalFormatting>
  <conditionalFormatting sqref="U31:U42">
    <cfRule type="cellIs" dxfId="8539" priority="524" operator="equal">
      <formula>"no fueling"</formula>
    </cfRule>
  </conditionalFormatting>
  <conditionalFormatting sqref="AW4:AX6">
    <cfRule type="cellIs" dxfId="8538" priority="517" operator="equal">
      <formula>"no fueling"</formula>
    </cfRule>
  </conditionalFormatting>
  <conditionalFormatting sqref="AJ48:AK50">
    <cfRule type="cellIs" dxfId="8537" priority="520" operator="equal">
      <formula>"no fueling"</formula>
    </cfRule>
  </conditionalFormatting>
  <conditionalFormatting sqref="AW48:AX50">
    <cfRule type="cellIs" dxfId="8536" priority="519" operator="equal">
      <formula>"no fueling"</formula>
    </cfRule>
  </conditionalFormatting>
  <conditionalFormatting sqref="AW26:AX28">
    <cfRule type="cellIs" dxfId="8535" priority="518" operator="equal">
      <formula>"no fueling"</formula>
    </cfRule>
  </conditionalFormatting>
  <conditionalFormatting sqref="BJ4:BK6">
    <cfRule type="cellIs" dxfId="8534" priority="516" operator="equal">
      <formula>"no fueling"</formula>
    </cfRule>
  </conditionalFormatting>
  <conditionalFormatting sqref="BJ26:BK28">
    <cfRule type="cellIs" dxfId="8533" priority="515" operator="equal">
      <formula>"no fueling"</formula>
    </cfRule>
  </conditionalFormatting>
  <conditionalFormatting sqref="BJ48:BK50">
    <cfRule type="cellIs" dxfId="8532" priority="514" operator="equal">
      <formula>"no fueling"</formula>
    </cfRule>
  </conditionalFormatting>
  <conditionalFormatting sqref="O4:P6">
    <cfRule type="cellIs" dxfId="8531" priority="513" operator="equal">
      <formula>"no fueling"</formula>
    </cfRule>
  </conditionalFormatting>
  <conditionalFormatting sqref="AL52:AL64">
    <cfRule type="cellIs" dxfId="8530" priority="466" operator="equal">
      <formula>"no fueling"</formula>
    </cfRule>
  </conditionalFormatting>
  <conditionalFormatting sqref="AY52:AY64">
    <cfRule type="cellIs" dxfId="8529" priority="465" operator="equal">
      <formula>"no fueling"</formula>
    </cfRule>
  </conditionalFormatting>
  <conditionalFormatting sqref="BL30:BL42">
    <cfRule type="cellIs" dxfId="8528" priority="464" operator="equal">
      <formula>"no fueling"</formula>
    </cfRule>
  </conditionalFormatting>
  <conditionalFormatting sqref="BL52:BL64">
    <cfRule type="cellIs" dxfId="8527" priority="463" operator="equal">
      <formula>"no fueling"</formula>
    </cfRule>
  </conditionalFormatting>
  <conditionalFormatting sqref="AT28">
    <cfRule type="cellIs" dxfId="8526" priority="456" operator="equal">
      <formula>"no fueling"</formula>
    </cfRule>
  </conditionalFormatting>
  <conditionalFormatting sqref="AU28">
    <cfRule type="cellIs" dxfId="8525" priority="455" operator="equal">
      <formula>"no fueling"</formula>
    </cfRule>
  </conditionalFormatting>
  <conditionalFormatting sqref="AT50">
    <cfRule type="cellIs" dxfId="8524" priority="454" operator="equal">
      <formula>"no fueling"</formula>
    </cfRule>
  </conditionalFormatting>
  <conditionalFormatting sqref="AU50">
    <cfRule type="cellIs" dxfId="8523" priority="453" operator="equal">
      <formula>"no fueling"</formula>
    </cfRule>
  </conditionalFormatting>
  <conditionalFormatting sqref="BG28:BH28">
    <cfRule type="cellIs" dxfId="8522" priority="452" operator="equal">
      <formula>"no fueling"</formula>
    </cfRule>
  </conditionalFormatting>
  <conditionalFormatting sqref="BG6:BH6">
    <cfRule type="cellIs" dxfId="8521" priority="451" operator="equal">
      <formula>"no fueling"</formula>
    </cfRule>
  </conditionalFormatting>
  <conditionalFormatting sqref="BT28">
    <cfRule type="cellIs" dxfId="8520" priority="450" operator="equal">
      <formula>"no fueling"</formula>
    </cfRule>
  </conditionalFormatting>
  <conditionalFormatting sqref="BU28">
    <cfRule type="cellIs" dxfId="8519" priority="449" operator="equal">
      <formula>"no fueling"</formula>
    </cfRule>
  </conditionalFormatting>
  <conditionalFormatting sqref="BT50">
    <cfRule type="cellIs" dxfId="8518" priority="448" operator="equal">
      <formula>"no fueling"</formula>
    </cfRule>
  </conditionalFormatting>
  <conditionalFormatting sqref="BU50">
    <cfRule type="cellIs" dxfId="8517" priority="447" operator="equal">
      <formula>"no fueling"</formula>
    </cfRule>
  </conditionalFormatting>
  <conditionalFormatting sqref="BG13">
    <cfRule type="cellIs" dxfId="8516" priority="435" operator="equal">
      <formula>"no fueling"</formula>
    </cfRule>
  </conditionalFormatting>
  <conditionalFormatting sqref="BG14:BG20">
    <cfRule type="cellIs" dxfId="8515" priority="434" operator="equal">
      <formula>"no fueling"</formula>
    </cfRule>
  </conditionalFormatting>
  <conditionalFormatting sqref="BF40:BF42">
    <cfRule type="cellIs" dxfId="8514" priority="429" operator="equal">
      <formula>"no fueling"</formula>
    </cfRule>
  </conditionalFormatting>
  <conditionalFormatting sqref="EE6:EH7 EE28:EH29 EE8:EF20 EE43:EH51 EE30:EF42 EE21:EH26 EE1:EH4">
    <cfRule type="cellIs" dxfId="8513" priority="388" operator="equal">
      <formula>"no fueling"</formula>
    </cfRule>
  </conditionalFormatting>
  <conditionalFormatting sqref="BF62:BF64">
    <cfRule type="cellIs" dxfId="8512" priority="427" operator="equal">
      <formula>"no fueling"</formula>
    </cfRule>
  </conditionalFormatting>
  <conditionalFormatting sqref="BG57">
    <cfRule type="cellIs" dxfId="8511" priority="425" operator="equal">
      <formula>"no fueling"</formula>
    </cfRule>
  </conditionalFormatting>
  <conditionalFormatting sqref="BG58:BG64">
    <cfRule type="cellIs" dxfId="8510" priority="424" operator="equal">
      <formula>"no fueling"</formula>
    </cfRule>
  </conditionalFormatting>
  <conditionalFormatting sqref="FC1:FF4 FC30:FD42 FM30:FM42 FC29:FE29 FC65:FE65 FC7:FD21 FC51:FE51 FC50:FD50 FC43:FE43 FC22:FF26 FC44:FF49">
    <cfRule type="cellIs" dxfId="8509" priority="385" operator="equal">
      <formula>"no fueling"</formula>
    </cfRule>
  </conditionalFormatting>
  <conditionalFormatting sqref="BG35">
    <cfRule type="cellIs" dxfId="8508" priority="419" operator="equal">
      <formula>"no fueling"</formula>
    </cfRule>
  </conditionalFormatting>
  <conditionalFormatting sqref="BG36:BG42">
    <cfRule type="cellIs" dxfId="8507" priority="418" operator="equal">
      <formula>"no fueling"</formula>
    </cfRule>
  </conditionalFormatting>
  <conditionalFormatting sqref="L13">
    <cfRule type="cellIs" dxfId="8506" priority="417" operator="equal">
      <formula>"no fueling"</formula>
    </cfRule>
  </conditionalFormatting>
  <conditionalFormatting sqref="L14:L20">
    <cfRule type="cellIs" dxfId="8505" priority="416" operator="equal">
      <formula>"no fueling"</formula>
    </cfRule>
  </conditionalFormatting>
  <conditionalFormatting sqref="K18:K20">
    <cfRule type="cellIs" dxfId="8504" priority="415" operator="equal">
      <formula>"no fueling"</formula>
    </cfRule>
  </conditionalFormatting>
  <conditionalFormatting sqref="K40:K42">
    <cfRule type="cellIs" dxfId="8503" priority="404" operator="equal">
      <formula>"no fueling"</formula>
    </cfRule>
  </conditionalFormatting>
  <conditionalFormatting sqref="E52:F59">
    <cfRule type="cellIs" dxfId="8502" priority="403" operator="equal">
      <formula>"no fueling"</formula>
    </cfRule>
  </conditionalFormatting>
  <conditionalFormatting sqref="G57:K61 E60:F64 G62:J64 G52:L56">
    <cfRule type="cellIs" dxfId="8501" priority="402" operator="equal">
      <formula>"no fueling"</formula>
    </cfRule>
  </conditionalFormatting>
  <conditionalFormatting sqref="L35">
    <cfRule type="cellIs" dxfId="8500" priority="406" operator="equal">
      <formula>"no fueling"</formula>
    </cfRule>
  </conditionalFormatting>
  <conditionalFormatting sqref="L36:L42">
    <cfRule type="cellIs" dxfId="8499" priority="405" operator="equal">
      <formula>"no fueling"</formula>
    </cfRule>
  </conditionalFormatting>
  <conditionalFormatting sqref="E30:F37">
    <cfRule type="cellIs" dxfId="8498" priority="408" operator="equal">
      <formula>"no fueling"</formula>
    </cfRule>
  </conditionalFormatting>
  <conditionalFormatting sqref="G35:K39 E38:F42 G30:L34 G40:J42">
    <cfRule type="cellIs" dxfId="8497" priority="407" operator="equal">
      <formula>"no fueling"</formula>
    </cfRule>
  </conditionalFormatting>
  <conditionalFormatting sqref="L57">
    <cfRule type="cellIs" dxfId="8496" priority="401" operator="equal">
      <formula>"no fueling"</formula>
    </cfRule>
  </conditionalFormatting>
  <conditionalFormatting sqref="L58:L64">
    <cfRule type="cellIs" dxfId="8495" priority="400" operator="equal">
      <formula>"no fueling"</formula>
    </cfRule>
  </conditionalFormatting>
  <conditionalFormatting sqref="K62:K64">
    <cfRule type="cellIs" dxfId="8494" priority="399" operator="equal">
      <formula>"no fueling"</formula>
    </cfRule>
  </conditionalFormatting>
  <conditionalFormatting sqref="AZ8:BF13">
    <cfRule type="cellIs" dxfId="8493" priority="398" operator="equal">
      <formula>"no fueling"</formula>
    </cfRule>
  </conditionalFormatting>
  <conditionalFormatting sqref="CH66:CH65533">
    <cfRule type="cellIs" dxfId="8492" priority="397" operator="equal">
      <formula>"no fueling"</formula>
    </cfRule>
  </conditionalFormatting>
  <conditionalFormatting sqref="CH1:CH43">
    <cfRule type="cellIs" dxfId="8491" priority="396" operator="equal">
      <formula>"no fueling"</formula>
    </cfRule>
  </conditionalFormatting>
  <conditionalFormatting sqref="CH44:CH65">
    <cfRule type="cellIs" dxfId="8490" priority="395" operator="equal">
      <formula>"no fueling"</formula>
    </cfRule>
  </conditionalFormatting>
  <conditionalFormatting sqref="CK1:CL1 CJ1:CJ3 CI1:CI4 CJ7:CJ25 CI7:CI26 CI29:CJ43 ED1:ED65 CJ44:CJ47 CI51:CJ65 CS34:CT34 CK30:CN41 CI44:CI48 FB1:FB65533 CS52:CT52 DE52:DF52 EC52 EE52:EF52 EO52:EP52 FA52:FA64 FC52:FD64 CK3:CL15 DF1:DF51 DF53:DF65 FC28:FD28 FC6:FD6 DR28:DV41 DR6:DV15 DR52:DT52 DR1:DV4 FM52:FM64 CK21:CL29 DR21:DV26 DR16:DT20 DR43:DV51 DR42:DT42">
    <cfRule type="cellIs" dxfId="8489" priority="394" operator="equal">
      <formula>"no fueling"</formula>
    </cfRule>
  </conditionalFormatting>
  <conditionalFormatting sqref="CO30 CO32:CO41 CP30:CR34 CP40:CP41 CP35:CQ39">
    <cfRule type="cellIs" dxfId="8488" priority="393" operator="equal">
      <formula>"no fueling"</formula>
    </cfRule>
  </conditionalFormatting>
  <conditionalFormatting sqref="CO31">
    <cfRule type="cellIs" dxfId="8487" priority="392" operator="equal">
      <formula>"no fueling"</formula>
    </cfRule>
  </conditionalFormatting>
  <conditionalFormatting sqref="CW1:CX1 CV1:CV3 CU1:CU4 CV7:CV25 CU7:CU26 CU29:CV43 CV44:CV47 CU51:CV65 DE30:DE34 CU44:CU48 CW3:CX7 CW21:CX29">
    <cfRule type="cellIs" dxfId="8486" priority="391" operator="equal">
      <formula>"no fueling"</formula>
    </cfRule>
  </conditionalFormatting>
  <conditionalFormatting sqref="ES28:ET28">
    <cfRule type="cellIs" dxfId="8485" priority="358" operator="equal">
      <formula>"no fueling"</formula>
    </cfRule>
  </conditionalFormatting>
  <conditionalFormatting sqref="FE28:FF28">
    <cfRule type="cellIs" dxfId="8484" priority="357" operator="equal">
      <formula>"no fueling"</formula>
    </cfRule>
  </conditionalFormatting>
  <conditionalFormatting sqref="ES1:ET1 ER1:ER3 EQ1:EQ4 ER7:ER25 EQ7:EQ26 EQ29:ER43 ER44:ER47 EQ44:EQ48 EQ51:ER65 FA8:FA20 FA30:FA42 ES3:ET5 ES7:ET7">
    <cfRule type="cellIs" dxfId="8483" priority="384" operator="equal">
      <formula>"no fueling"</formula>
    </cfRule>
  </conditionalFormatting>
  <conditionalFormatting sqref="CW50:CX50">
    <cfRule type="cellIs" dxfId="8482" priority="362" operator="equal">
      <formula>"no fueling"</formula>
    </cfRule>
  </conditionalFormatting>
  <conditionalFormatting sqref="EB6">
    <cfRule type="cellIs" dxfId="8481" priority="284" operator="equal">
      <formula>"no fueling"</formula>
    </cfRule>
  </conditionalFormatting>
  <conditionalFormatting sqref="EC6">
    <cfRule type="cellIs" dxfId="8480" priority="283" operator="equal">
      <formula>"no fueling"</formula>
    </cfRule>
  </conditionalFormatting>
  <conditionalFormatting sqref="FM8:FM20 FE7 FE21">
    <cfRule type="cellIs" dxfId="8479" priority="383" operator="equal">
      <formula>"no fueling"</formula>
    </cfRule>
  </conditionalFormatting>
  <conditionalFormatting sqref="FF65">
    <cfRule type="cellIs" dxfId="8478" priority="350" operator="equal">
      <formula>"no fueling"</formula>
    </cfRule>
  </conditionalFormatting>
  <conditionalFormatting sqref="DX52:EB52">
    <cfRule type="cellIs" dxfId="8477" priority="376" operator="equal">
      <formula>"no fueling"</formula>
    </cfRule>
  </conditionalFormatting>
  <conditionalFormatting sqref="FF29">
    <cfRule type="cellIs" dxfId="8476" priority="352" operator="equal">
      <formula>"no fueling"</formula>
    </cfRule>
  </conditionalFormatting>
  <conditionalFormatting sqref="FF51">
    <cfRule type="cellIs" dxfId="8475" priority="351" operator="equal">
      <formula>"no fueling"</formula>
    </cfRule>
  </conditionalFormatting>
  <conditionalFormatting sqref="DW52">
    <cfRule type="cellIs" dxfId="8474" priority="375" operator="equal">
      <formula>"no fueling"</formula>
    </cfRule>
  </conditionalFormatting>
  <conditionalFormatting sqref="DU52">
    <cfRule type="cellIs" dxfId="8473" priority="374" operator="equal">
      <formula>"no fueling"</formula>
    </cfRule>
  </conditionalFormatting>
  <conditionalFormatting sqref="FE6:FF6">
    <cfRule type="cellIs" dxfId="8472" priority="356" operator="equal">
      <formula>"no fueling"</formula>
    </cfRule>
  </conditionalFormatting>
  <conditionalFormatting sqref="FE50:FF50">
    <cfRule type="cellIs" dxfId="8471" priority="355" operator="equal">
      <formula>"no fueling"</formula>
    </cfRule>
  </conditionalFormatting>
  <conditionalFormatting sqref="ES50:ET50">
    <cfRule type="cellIs" dxfId="8470" priority="354" operator="equal">
      <formula>"no fueling"</formula>
    </cfRule>
  </conditionalFormatting>
  <conditionalFormatting sqref="DD6">
    <cfRule type="cellIs" dxfId="8469" priority="288" operator="equal">
      <formula>"no fueling"</formula>
    </cfRule>
  </conditionalFormatting>
  <conditionalFormatting sqref="DE6">
    <cfRule type="cellIs" dxfId="8468" priority="287" operator="equal">
      <formula>"no fueling"</formula>
    </cfRule>
  </conditionalFormatting>
  <conditionalFormatting sqref="DP6">
    <cfRule type="cellIs" dxfId="8467" priority="286" operator="equal">
      <formula>"no fueling"</formula>
    </cfRule>
  </conditionalFormatting>
  <conditionalFormatting sqref="DQ6">
    <cfRule type="cellIs" dxfId="8466" priority="285" operator="equal">
      <formula>"no fueling"</formula>
    </cfRule>
  </conditionalFormatting>
  <conditionalFormatting sqref="DV52">
    <cfRule type="cellIs" dxfId="8465" priority="361" operator="equal">
      <formula>"no fueling"</formula>
    </cfRule>
  </conditionalFormatting>
  <conditionalFormatting sqref="ES6:ET6">
    <cfRule type="cellIs" dxfId="8464" priority="359" operator="equal">
      <formula>"no fueling"</formula>
    </cfRule>
  </conditionalFormatting>
  <conditionalFormatting sqref="FF7">
    <cfRule type="cellIs" dxfId="8463" priority="353" operator="equal">
      <formula>"no fueling"</formula>
    </cfRule>
  </conditionalFormatting>
  <conditionalFormatting sqref="FF43">
    <cfRule type="cellIs" dxfId="8462" priority="349" operator="equal">
      <formula>"no fueling"</formula>
    </cfRule>
  </conditionalFormatting>
  <conditionalFormatting sqref="FF21">
    <cfRule type="cellIs" dxfId="8461" priority="348" operator="equal">
      <formula>"no fueling"</formula>
    </cfRule>
  </conditionalFormatting>
  <conditionalFormatting sqref="FM50">
    <cfRule type="cellIs" dxfId="8460" priority="265" operator="equal">
      <formula>"no fueling"</formula>
    </cfRule>
  </conditionalFormatting>
  <conditionalFormatting sqref="EZ13:EZ20">
    <cfRule type="cellIs" dxfId="8459" priority="264" operator="equal">
      <formula>"no fueling"</formula>
    </cfRule>
  </conditionalFormatting>
  <conditionalFormatting sqref="BY1:BZ1 BX1:BX3 BW1:BW4 BX7:BX25 BW7:BW26 BW29:BX43 BX44:BX47 BW51:BX65 CG34 BW44:BW48 CG52 BY3:BZ7 BY21:BZ29">
    <cfRule type="cellIs" dxfId="8458" priority="345" operator="equal">
      <formula>"no fueling"</formula>
    </cfRule>
  </conditionalFormatting>
  <conditionalFormatting sqref="EY18:EY20">
    <cfRule type="cellIs" dxfId="8457" priority="263" operator="equal">
      <formula>"no fueling"</formula>
    </cfRule>
  </conditionalFormatting>
  <conditionalFormatting sqref="FK18:FK20">
    <cfRule type="cellIs" dxfId="8456" priority="262" operator="equal">
      <formula>"no fueling"</formula>
    </cfRule>
  </conditionalFormatting>
  <conditionalFormatting sqref="FL13:FL20">
    <cfRule type="cellIs" dxfId="8455" priority="261" operator="equal">
      <formula>"no fueling"</formula>
    </cfRule>
  </conditionalFormatting>
  <conditionalFormatting sqref="DQ52 DG28:DJ29 DG6:DJ7 DG52:DH52 DG1:DJ4 DG21:DJ26 DG8:DH20 DG30:DH42 DG43:DI51 DJ43:DJ47 DJ49:DJ51">
    <cfRule type="cellIs" dxfId="8454" priority="337" operator="equal">
      <formula>"no fueling"</formula>
    </cfRule>
  </conditionalFormatting>
  <conditionalFormatting sqref="FE52:FF64">
    <cfRule type="cellIs" dxfId="8453" priority="313" operator="equal">
      <formula>"no fueling"</formula>
    </cfRule>
  </conditionalFormatting>
  <conditionalFormatting sqref="ES30:EZ34 ES40:EX42 ES35:EY39">
    <cfRule type="cellIs" dxfId="8452" priority="332" operator="equal">
      <formula>"no fueling"</formula>
    </cfRule>
  </conditionalFormatting>
  <conditionalFormatting sqref="FG30:FL30">
    <cfRule type="cellIs" dxfId="8451" priority="329" operator="equal">
      <formula>"no fueling"</formula>
    </cfRule>
  </conditionalFormatting>
  <conditionalFormatting sqref="FE31:FL34 FE40:FJ42 FE35:FK39">
    <cfRule type="cellIs" dxfId="8450" priority="327" operator="equal">
      <formula>"no fueling"</formula>
    </cfRule>
  </conditionalFormatting>
  <conditionalFormatting sqref="FE30:FF42">
    <cfRule type="cellIs" dxfId="8449" priority="326" operator="equal">
      <formula>"no fueling"</formula>
    </cfRule>
  </conditionalFormatting>
  <conditionalFormatting sqref="FE9:FL12 FE18:FJ20 FE13:FK17">
    <cfRule type="cellIs" dxfId="8448" priority="317" operator="equal">
      <formula>"no fueling"</formula>
    </cfRule>
  </conditionalFormatting>
  <conditionalFormatting sqref="FE8:FF20">
    <cfRule type="cellIs" dxfId="8447" priority="316" operator="equal">
      <formula>"no fueling"</formula>
    </cfRule>
  </conditionalFormatting>
  <conditionalFormatting sqref="ES8:EZ12 ES13:EY17 ES18:EX20">
    <cfRule type="cellIs" dxfId="8446" priority="325" operator="equal">
      <formula>"no fueling"</formula>
    </cfRule>
  </conditionalFormatting>
  <conditionalFormatting sqref="ES62:EX64 ES57:EY61 ES52:EZ56">
    <cfRule type="cellIs" dxfId="8445" priority="322" operator="equal">
      <formula>"no fueling"</formula>
    </cfRule>
  </conditionalFormatting>
  <conditionalFormatting sqref="FG8:FL8">
    <cfRule type="cellIs" dxfId="8444" priority="319" operator="equal">
      <formula>"no fueling"</formula>
    </cfRule>
  </conditionalFormatting>
  <conditionalFormatting sqref="FE62:FJ64 FE57:FK61 FE52:FL56">
    <cfRule type="cellIs" dxfId="8443" priority="314" operator="equal">
      <formula>"no fueling"</formula>
    </cfRule>
  </conditionalFormatting>
  <conditionalFormatting sqref="CF6">
    <cfRule type="cellIs" dxfId="8442" priority="312" operator="equal">
      <formula>"no fueling"</formula>
    </cfRule>
  </conditionalFormatting>
  <conditionalFormatting sqref="CG6">
    <cfRule type="cellIs" dxfId="8441" priority="311" operator="equal">
      <formula>"no fueling"</formula>
    </cfRule>
  </conditionalFormatting>
  <conditionalFormatting sqref="CR6">
    <cfRule type="cellIs" dxfId="8440" priority="310" operator="equal">
      <formula>"no fueling"</formula>
    </cfRule>
  </conditionalFormatting>
  <conditionalFormatting sqref="CS6">
    <cfRule type="cellIs" dxfId="8439" priority="309" operator="equal">
      <formula>"no fueling"</formula>
    </cfRule>
  </conditionalFormatting>
  <conditionalFormatting sqref="CF28">
    <cfRule type="cellIs" dxfId="8438" priority="308" operator="equal">
      <formula>"no fueling"</formula>
    </cfRule>
  </conditionalFormatting>
  <conditionalFormatting sqref="CG28">
    <cfRule type="cellIs" dxfId="8437" priority="307" operator="equal">
      <formula>"no fueling"</formula>
    </cfRule>
  </conditionalFormatting>
  <conditionalFormatting sqref="CR28">
    <cfRule type="cellIs" dxfId="8436" priority="306" operator="equal">
      <formula>"no fueling"</formula>
    </cfRule>
  </conditionalFormatting>
  <conditionalFormatting sqref="CS28">
    <cfRule type="cellIs" dxfId="8435" priority="305" operator="equal">
      <formula>"no fueling"</formula>
    </cfRule>
  </conditionalFormatting>
  <conditionalFormatting sqref="CF50">
    <cfRule type="cellIs" dxfId="8434" priority="304" operator="equal">
      <formula>"no fueling"</formula>
    </cfRule>
  </conditionalFormatting>
  <conditionalFormatting sqref="CG50">
    <cfRule type="cellIs" dxfId="8433" priority="303" operator="equal">
      <formula>"no fueling"</formula>
    </cfRule>
  </conditionalFormatting>
  <conditionalFormatting sqref="CR50">
    <cfRule type="cellIs" dxfId="8432" priority="302" operator="equal">
      <formula>"no fueling"</formula>
    </cfRule>
  </conditionalFormatting>
  <conditionalFormatting sqref="CS50">
    <cfRule type="cellIs" dxfId="8431" priority="301" operator="equal">
      <formula>"no fueling"</formula>
    </cfRule>
  </conditionalFormatting>
  <conditionalFormatting sqref="DP50">
    <cfRule type="cellIs" dxfId="8430" priority="300" operator="equal">
      <formula>"no fueling"</formula>
    </cfRule>
  </conditionalFormatting>
  <conditionalFormatting sqref="DQ50">
    <cfRule type="cellIs" dxfId="8429" priority="299" operator="equal">
      <formula>"no fueling"</formula>
    </cfRule>
  </conditionalFormatting>
  <conditionalFormatting sqref="DD50">
    <cfRule type="cellIs" dxfId="8428" priority="298" operator="equal">
      <formula>"no fueling"</formula>
    </cfRule>
  </conditionalFormatting>
  <conditionalFormatting sqref="DE50">
    <cfRule type="cellIs" dxfId="8427" priority="297" operator="equal">
      <formula>"no fueling"</formula>
    </cfRule>
  </conditionalFormatting>
  <conditionalFormatting sqref="DD28">
    <cfRule type="cellIs" dxfId="8426" priority="296" operator="equal">
      <formula>"no fueling"</formula>
    </cfRule>
  </conditionalFormatting>
  <conditionalFormatting sqref="DE28">
    <cfRule type="cellIs" dxfId="8425" priority="295" operator="equal">
      <formula>"no fueling"</formula>
    </cfRule>
  </conditionalFormatting>
  <conditionalFormatting sqref="DP28">
    <cfRule type="cellIs" dxfId="8424" priority="294" operator="equal">
      <formula>"no fueling"</formula>
    </cfRule>
  </conditionalFormatting>
  <conditionalFormatting sqref="DQ28">
    <cfRule type="cellIs" dxfId="8423" priority="293" operator="equal">
      <formula>"no fueling"</formula>
    </cfRule>
  </conditionalFormatting>
  <conditionalFormatting sqref="EB50">
    <cfRule type="cellIs" dxfId="8422" priority="292" operator="equal">
      <formula>"no fueling"</formula>
    </cfRule>
  </conditionalFormatting>
  <conditionalFormatting sqref="EC50">
    <cfRule type="cellIs" dxfId="8421" priority="291" operator="equal">
      <formula>"no fueling"</formula>
    </cfRule>
  </conditionalFormatting>
  <conditionalFormatting sqref="EB28">
    <cfRule type="cellIs" dxfId="8420" priority="290" operator="equal">
      <formula>"no fueling"</formula>
    </cfRule>
  </conditionalFormatting>
  <conditionalFormatting sqref="EC28">
    <cfRule type="cellIs" dxfId="8419" priority="289" operator="equal">
      <formula>"no fueling"</formula>
    </cfRule>
  </conditionalFormatting>
  <conditionalFormatting sqref="EN6">
    <cfRule type="cellIs" dxfId="8418" priority="282" operator="equal">
      <formula>"no fueling"</formula>
    </cfRule>
  </conditionalFormatting>
  <conditionalFormatting sqref="EO6">
    <cfRule type="cellIs" dxfId="8417" priority="281" operator="equal">
      <formula>"no fueling"</formula>
    </cfRule>
  </conditionalFormatting>
  <conditionalFormatting sqref="EZ6">
    <cfRule type="cellIs" dxfId="8416" priority="280" operator="equal">
      <formula>"no fueling"</formula>
    </cfRule>
  </conditionalFormatting>
  <conditionalFormatting sqref="FA6">
    <cfRule type="cellIs" dxfId="8415" priority="279" operator="equal">
      <formula>"no fueling"</formula>
    </cfRule>
  </conditionalFormatting>
  <conditionalFormatting sqref="FL6">
    <cfRule type="cellIs" dxfId="8414" priority="278" operator="equal">
      <formula>"no fueling"</formula>
    </cfRule>
  </conditionalFormatting>
  <conditionalFormatting sqref="FM6">
    <cfRule type="cellIs" dxfId="8413" priority="277" operator="equal">
      <formula>"no fueling"</formula>
    </cfRule>
  </conditionalFormatting>
  <conditionalFormatting sqref="EN28">
    <cfRule type="cellIs" dxfId="8412" priority="276" operator="equal">
      <formula>"no fueling"</formula>
    </cfRule>
  </conditionalFormatting>
  <conditionalFormatting sqref="EO28">
    <cfRule type="cellIs" dxfId="8411" priority="275" operator="equal">
      <formula>"no fueling"</formula>
    </cfRule>
  </conditionalFormatting>
  <conditionalFormatting sqref="EZ28">
    <cfRule type="cellIs" dxfId="8410" priority="274" operator="equal">
      <formula>"no fueling"</formula>
    </cfRule>
  </conditionalFormatting>
  <conditionalFormatting sqref="FA28">
    <cfRule type="cellIs" dxfId="8409" priority="273" operator="equal">
      <formula>"no fueling"</formula>
    </cfRule>
  </conditionalFormatting>
  <conditionalFormatting sqref="FL28">
    <cfRule type="cellIs" dxfId="8408" priority="272" operator="equal">
      <formula>"no fueling"</formula>
    </cfRule>
  </conditionalFormatting>
  <conditionalFormatting sqref="FM28">
    <cfRule type="cellIs" dxfId="8407" priority="271" operator="equal">
      <formula>"no fueling"</formula>
    </cfRule>
  </conditionalFormatting>
  <conditionalFormatting sqref="EN50">
    <cfRule type="cellIs" dxfId="8406" priority="270" operator="equal">
      <formula>"no fueling"</formula>
    </cfRule>
  </conditionalFormatting>
  <conditionalFormatting sqref="EO50">
    <cfRule type="cellIs" dxfId="8405" priority="269" operator="equal">
      <formula>"no fueling"</formula>
    </cfRule>
  </conditionalFormatting>
  <conditionalFormatting sqref="EZ50">
    <cfRule type="cellIs" dxfId="8404" priority="268" operator="equal">
      <formula>"no fueling"</formula>
    </cfRule>
  </conditionalFormatting>
  <conditionalFormatting sqref="FA50">
    <cfRule type="cellIs" dxfId="8403" priority="267" operator="equal">
      <formula>"no fueling"</formula>
    </cfRule>
  </conditionalFormatting>
  <conditionalFormatting sqref="FL50">
    <cfRule type="cellIs" dxfId="8402" priority="266" operator="equal">
      <formula>"no fueling"</formula>
    </cfRule>
  </conditionalFormatting>
  <conditionalFormatting sqref="DP60:DP62">
    <cfRule type="cellIs" dxfId="8401" priority="181" operator="equal">
      <formula>"no fueling"</formula>
    </cfRule>
  </conditionalFormatting>
  <conditionalFormatting sqref="CQ40:CQ42">
    <cfRule type="cellIs" dxfId="8400" priority="259" operator="equal">
      <formula>"no fueling"</formula>
    </cfRule>
  </conditionalFormatting>
  <conditionalFormatting sqref="CR63:CR64">
    <cfRule type="cellIs" dxfId="8399" priority="226" operator="equal">
      <formula>"no fueling"</formula>
    </cfRule>
  </conditionalFormatting>
  <conditionalFormatting sqref="CR35:CR42">
    <cfRule type="cellIs" dxfId="8398" priority="256" operator="equal">
      <formula>"no fueling"</formula>
    </cfRule>
  </conditionalFormatting>
  <conditionalFormatting sqref="BT13:BT20">
    <cfRule type="cellIs" dxfId="8397" priority="176" operator="equal">
      <formula>"no fueling"</formula>
    </cfRule>
  </conditionalFormatting>
  <conditionalFormatting sqref="BS18:BS20">
    <cfRule type="cellIs" dxfId="8396" priority="177" operator="equal">
      <formula>"no fueling"</formula>
    </cfRule>
  </conditionalFormatting>
  <conditionalFormatting sqref="CQ62:CQ64">
    <cfRule type="cellIs" dxfId="8395" priority="253" operator="equal">
      <formula>"no fueling"</formula>
    </cfRule>
  </conditionalFormatting>
  <conditionalFormatting sqref="AM52:AM64">
    <cfRule type="cellIs" dxfId="8394" priority="202" operator="equal">
      <formula>"no fueling"</formula>
    </cfRule>
  </conditionalFormatting>
  <conditionalFormatting sqref="EA62:EA64">
    <cfRule type="cellIs" dxfId="8393" priority="250" operator="equal">
      <formula>"no fueling"</formula>
    </cfRule>
  </conditionalFormatting>
  <conditionalFormatting sqref="EY62:EY64">
    <cfRule type="cellIs" dxfId="8392" priority="248" operator="equal">
      <formula>"no fueling"</formula>
    </cfRule>
  </conditionalFormatting>
  <conditionalFormatting sqref="FK62:FK64">
    <cfRule type="cellIs" dxfId="8391" priority="247" operator="equal">
      <formula>"no fueling"</formula>
    </cfRule>
  </conditionalFormatting>
  <conditionalFormatting sqref="CR57:CR59">
    <cfRule type="cellIs" dxfId="8390" priority="228" operator="equal">
      <formula>"no fueling"</formula>
    </cfRule>
  </conditionalFormatting>
  <conditionalFormatting sqref="CR60:CR62">
    <cfRule type="cellIs" dxfId="8389" priority="227" operator="equal">
      <formula>"no fueling"</formula>
    </cfRule>
  </conditionalFormatting>
  <conditionalFormatting sqref="EZ57:EZ59">
    <cfRule type="cellIs" dxfId="8388" priority="243" operator="equal">
      <formula>"no fueling"</formula>
    </cfRule>
  </conditionalFormatting>
  <conditionalFormatting sqref="EZ60:EZ62">
    <cfRule type="cellIs" dxfId="8387" priority="242" operator="equal">
      <formula>"no fueling"</formula>
    </cfRule>
  </conditionalFormatting>
  <conditionalFormatting sqref="EZ63:EZ64">
    <cfRule type="cellIs" dxfId="8386" priority="241" operator="equal">
      <formula>"no fueling"</formula>
    </cfRule>
  </conditionalFormatting>
  <conditionalFormatting sqref="FL57:FL59">
    <cfRule type="cellIs" dxfId="8385" priority="240" operator="equal">
      <formula>"no fueling"</formula>
    </cfRule>
  </conditionalFormatting>
  <conditionalFormatting sqref="FL60:FL62">
    <cfRule type="cellIs" dxfId="8384" priority="239" operator="equal">
      <formula>"no fueling"</formula>
    </cfRule>
  </conditionalFormatting>
  <conditionalFormatting sqref="FL63:FL64">
    <cfRule type="cellIs" dxfId="8383" priority="238" operator="equal">
      <formula>"no fueling"</formula>
    </cfRule>
  </conditionalFormatting>
  <conditionalFormatting sqref="EB57:EB59">
    <cfRule type="cellIs" dxfId="8382" priority="237" operator="equal">
      <formula>"no fueling"</formula>
    </cfRule>
  </conditionalFormatting>
  <conditionalFormatting sqref="EB60:EB62">
    <cfRule type="cellIs" dxfId="8381" priority="236" operator="equal">
      <formula>"no fueling"</formula>
    </cfRule>
  </conditionalFormatting>
  <conditionalFormatting sqref="EB63:EB64">
    <cfRule type="cellIs" dxfId="8380" priority="235" operator="equal">
      <formula>"no fueling"</formula>
    </cfRule>
  </conditionalFormatting>
  <conditionalFormatting sqref="DI30:DJ42">
    <cfRule type="cellIs" dxfId="8379" priority="185" operator="equal">
      <formula>"no fueling"</formula>
    </cfRule>
  </conditionalFormatting>
  <conditionalFormatting sqref="DI53:DP56 DI62:DN64 DI57:DO61">
    <cfRule type="cellIs" dxfId="8378" priority="184" operator="equal">
      <formula>"no fueling"</formula>
    </cfRule>
  </conditionalFormatting>
  <conditionalFormatting sqref="DO62:DO64">
    <cfRule type="cellIs" dxfId="8377" priority="183" operator="equal">
      <formula>"no fueling"</formula>
    </cfRule>
  </conditionalFormatting>
  <conditionalFormatting sqref="AO52:AT64">
    <cfRule type="cellIs" dxfId="8376" priority="204" operator="equal">
      <formula>"no fueling"</formula>
    </cfRule>
  </conditionalFormatting>
  <conditionalFormatting sqref="AN52:AN64">
    <cfRule type="cellIs" dxfId="8375" priority="203" operator="equal">
      <formula>"no fueling"</formula>
    </cfRule>
  </conditionalFormatting>
  <conditionalFormatting sqref="EN63:EN64">
    <cfRule type="cellIs" dxfId="8374" priority="148" operator="equal">
      <formula>"no fueling"</formula>
    </cfRule>
  </conditionalFormatting>
  <conditionalFormatting sqref="EG52:EN52">
    <cfRule type="cellIs" dxfId="8373" priority="147" operator="equal">
      <formula>"no fueling"</formula>
    </cfRule>
  </conditionalFormatting>
  <conditionalFormatting sqref="AZ16:BF17 AZ18:BE20">
    <cfRule type="cellIs" dxfId="8372" priority="146" operator="equal">
      <formula>"no fueling"</formula>
    </cfRule>
  </conditionalFormatting>
  <conditionalFormatting sqref="EY40:EY42">
    <cfRule type="cellIs" dxfId="8371" priority="222" operator="equal">
      <formula>"no fueling"</formula>
    </cfRule>
  </conditionalFormatting>
  <conditionalFormatting sqref="EZ36:EZ42">
    <cfRule type="cellIs" dxfId="8370" priority="221" operator="equal">
      <formula>"no fueling"</formula>
    </cfRule>
  </conditionalFormatting>
  <conditionalFormatting sqref="FK40:FK42">
    <cfRule type="cellIs" dxfId="8369" priority="220" operator="equal">
      <formula>"no fueling"</formula>
    </cfRule>
  </conditionalFormatting>
  <conditionalFormatting sqref="FL35:FL42">
    <cfRule type="cellIs" dxfId="8368" priority="219" operator="equal">
      <formula>"no fueling"</formula>
    </cfRule>
  </conditionalFormatting>
  <conditionalFormatting sqref="EZ35">
    <cfRule type="cellIs" dxfId="8367" priority="218" operator="equal">
      <formula>"no fueling"</formula>
    </cfRule>
  </conditionalFormatting>
  <conditionalFormatting sqref="DU42:DV42">
    <cfRule type="cellIs" dxfId="8366" priority="136" operator="equal">
      <formula>"no fueling"</formula>
    </cfRule>
  </conditionalFormatting>
  <conditionalFormatting sqref="EM62:EM64">
    <cfRule type="cellIs" dxfId="8365" priority="151" operator="equal">
      <formula>"no fueling"</formula>
    </cfRule>
  </conditionalFormatting>
  <conditionalFormatting sqref="EN57:EN59">
    <cfRule type="cellIs" dxfId="8364" priority="150" operator="equal">
      <formula>"no fueling"</formula>
    </cfRule>
  </conditionalFormatting>
  <conditionalFormatting sqref="EN60:EN62">
    <cfRule type="cellIs" dxfId="8363" priority="149" operator="equal">
      <formula>"no fueling"</formula>
    </cfRule>
  </conditionalFormatting>
  <conditionalFormatting sqref="EG30:EH42">
    <cfRule type="cellIs" dxfId="8362" priority="153" operator="equal">
      <formula>"no fueling"</formula>
    </cfRule>
  </conditionalFormatting>
  <conditionalFormatting sqref="EG53:EN56 EG62:EL64 EG57:EM61">
    <cfRule type="cellIs" dxfId="8361" priority="152" operator="equal">
      <formula>"no fueling"</formula>
    </cfRule>
  </conditionalFormatting>
  <conditionalFormatting sqref="AP8:AT20">
    <cfRule type="cellIs" dxfId="8360" priority="209" operator="equal">
      <formula>"no fueling"</formula>
    </cfRule>
  </conditionalFormatting>
  <conditionalFormatting sqref="AN8:AO20">
    <cfRule type="cellIs" dxfId="8359" priority="208" operator="equal">
      <formula>"no fueling"</formula>
    </cfRule>
  </conditionalFormatting>
  <conditionalFormatting sqref="AM8:AM20">
    <cfRule type="cellIs" dxfId="8358" priority="207" operator="equal">
      <formula>"no fueling"</formula>
    </cfRule>
  </conditionalFormatting>
  <conditionalFormatting sqref="AN30:AT42">
    <cfRule type="cellIs" dxfId="8357" priority="206" operator="equal">
      <formula>"no fueling"</formula>
    </cfRule>
  </conditionalFormatting>
  <conditionalFormatting sqref="AM30:AM42">
    <cfRule type="cellIs" dxfId="8356" priority="205" operator="equal">
      <formula>"no fueling"</formula>
    </cfRule>
  </conditionalFormatting>
  <conditionalFormatting sqref="CA8:CF20">
    <cfRule type="cellIs" dxfId="8355" priority="201" operator="equal">
      <formula>"no fueling"</formula>
    </cfRule>
  </conditionalFormatting>
  <conditionalFormatting sqref="BY8:BZ20">
    <cfRule type="cellIs" dxfId="8354" priority="200" operator="equal">
      <formula>"no fueling"</formula>
    </cfRule>
  </conditionalFormatting>
  <conditionalFormatting sqref="BY30:CB42">
    <cfRule type="cellIs" dxfId="8353" priority="199" operator="equal">
      <formula>"no fueling"</formula>
    </cfRule>
  </conditionalFormatting>
  <conditionalFormatting sqref="CC30 CC32:CC42 CD30:CF34 CD40:CD42 CD35:CE39">
    <cfRule type="cellIs" dxfId="8352" priority="198" operator="equal">
      <formula>"no fueling"</formula>
    </cfRule>
  </conditionalFormatting>
  <conditionalFormatting sqref="CC31">
    <cfRule type="cellIs" dxfId="8351" priority="197" operator="equal">
      <formula>"no fueling"</formula>
    </cfRule>
  </conditionalFormatting>
  <conditionalFormatting sqref="CE40:CE42">
    <cfRule type="cellIs" dxfId="8350" priority="196" operator="equal">
      <formula>"no fueling"</formula>
    </cfRule>
  </conditionalFormatting>
  <conditionalFormatting sqref="CF35:CF42">
    <cfRule type="cellIs" dxfId="8349" priority="195" operator="equal">
      <formula>"no fueling"</formula>
    </cfRule>
  </conditionalFormatting>
  <conditionalFormatting sqref="BY53:CF56 BY62:CD64 BY57:CE61">
    <cfRule type="cellIs" dxfId="8348" priority="194" operator="equal">
      <formula>"no fueling"</formula>
    </cfRule>
  </conditionalFormatting>
  <conditionalFormatting sqref="CE62:CE64">
    <cfRule type="cellIs" dxfId="8347" priority="193" operator="equal">
      <formula>"no fueling"</formula>
    </cfRule>
  </conditionalFormatting>
  <conditionalFormatting sqref="CF57:CF59">
    <cfRule type="cellIs" dxfId="8346" priority="192" operator="equal">
      <formula>"no fueling"</formula>
    </cfRule>
  </conditionalFormatting>
  <conditionalFormatting sqref="CF60:CF62">
    <cfRule type="cellIs" dxfId="8345" priority="191" operator="equal">
      <formula>"no fueling"</formula>
    </cfRule>
  </conditionalFormatting>
  <conditionalFormatting sqref="CF63:CF64">
    <cfRule type="cellIs" dxfId="8344" priority="190" operator="equal">
      <formula>"no fueling"</formula>
    </cfRule>
  </conditionalFormatting>
  <conditionalFormatting sqref="BY52:CF52">
    <cfRule type="cellIs" dxfId="8343" priority="189" operator="equal">
      <formula>"no fueling"</formula>
    </cfRule>
  </conditionalFormatting>
  <conditionalFormatting sqref="DK8:DP20">
    <cfRule type="cellIs" dxfId="8342" priority="188" operator="equal">
      <formula>"no fueling"</formula>
    </cfRule>
  </conditionalFormatting>
  <conditionalFormatting sqref="DI8:DJ20">
    <cfRule type="cellIs" dxfId="8341" priority="187" operator="equal">
      <formula>"no fueling"</formula>
    </cfRule>
  </conditionalFormatting>
  <conditionalFormatting sqref="DK30:DP42">
    <cfRule type="cellIs" dxfId="8340" priority="186" operator="equal">
      <formula>"no fueling"</formula>
    </cfRule>
  </conditionalFormatting>
  <conditionalFormatting sqref="DP57:DP59">
    <cfRule type="cellIs" dxfId="8339" priority="182" operator="equal">
      <formula>"no fueling"</formula>
    </cfRule>
  </conditionalFormatting>
  <conditionalFormatting sqref="DP63:DP64">
    <cfRule type="cellIs" dxfId="8338" priority="180" operator="equal">
      <formula>"no fueling"</formula>
    </cfRule>
  </conditionalFormatting>
  <conditionalFormatting sqref="DI52:DP52">
    <cfRule type="cellIs" dxfId="8337" priority="179" operator="equal">
      <formula>"no fueling"</formula>
    </cfRule>
  </conditionalFormatting>
  <conditionalFormatting sqref="BM8:BT12 BM18:BR20 BM13:BS17">
    <cfRule type="cellIs" dxfId="8336" priority="178" operator="equal">
      <formula>"no fueling"</formula>
    </cfRule>
  </conditionalFormatting>
  <conditionalFormatting sqref="BM30:BT34 BM40:BR42 BM35:BS39">
    <cfRule type="cellIs" dxfId="8335" priority="175" operator="equal">
      <formula>"no fueling"</formula>
    </cfRule>
  </conditionalFormatting>
  <conditionalFormatting sqref="BS40:BT42">
    <cfRule type="cellIs" dxfId="8334" priority="174" operator="equal">
      <formula>"no fueling"</formula>
    </cfRule>
  </conditionalFormatting>
  <conditionalFormatting sqref="BT35:BT39">
    <cfRule type="cellIs" dxfId="8333" priority="173" operator="equal">
      <formula>"no fueling"</formula>
    </cfRule>
  </conditionalFormatting>
  <conditionalFormatting sqref="BM52:BT56 BM62:BR64 BM57:BS61">
    <cfRule type="cellIs" dxfId="8332" priority="172" operator="equal">
      <formula>"no fueling"</formula>
    </cfRule>
  </conditionalFormatting>
  <conditionalFormatting sqref="BS62:BT64">
    <cfRule type="cellIs" dxfId="8331" priority="170" operator="equal">
      <formula>"no fueling"</formula>
    </cfRule>
  </conditionalFormatting>
  <conditionalFormatting sqref="BT57:BT61">
    <cfRule type="cellIs" dxfId="8330" priority="171" operator="equal">
      <formula>"no fueling"</formula>
    </cfRule>
  </conditionalFormatting>
  <conditionalFormatting sqref="CY8:DD20">
    <cfRule type="cellIs" dxfId="8329" priority="169" operator="equal">
      <formula>"no fueling"</formula>
    </cfRule>
  </conditionalFormatting>
  <conditionalFormatting sqref="CW8:CX20">
    <cfRule type="cellIs" dxfId="8328" priority="168" operator="equal">
      <formula>"no fueling"</formula>
    </cfRule>
  </conditionalFormatting>
  <conditionalFormatting sqref="CW30:CZ42">
    <cfRule type="cellIs" dxfId="8327" priority="167" operator="equal">
      <formula>"no fueling"</formula>
    </cfRule>
  </conditionalFormatting>
  <conditionalFormatting sqref="DA30 DA32:DA42 DB30:DD34 DB40:DB42 DB35:DC39">
    <cfRule type="cellIs" dxfId="8326" priority="166" operator="equal">
      <formula>"no fueling"</formula>
    </cfRule>
  </conditionalFormatting>
  <conditionalFormatting sqref="DA31">
    <cfRule type="cellIs" dxfId="8325" priority="165" operator="equal">
      <formula>"no fueling"</formula>
    </cfRule>
  </conditionalFormatting>
  <conditionalFormatting sqref="DC40:DC42">
    <cfRule type="cellIs" dxfId="8324" priority="164" operator="equal">
      <formula>"no fueling"</formula>
    </cfRule>
  </conditionalFormatting>
  <conditionalFormatting sqref="DD35:DD42">
    <cfRule type="cellIs" dxfId="8323" priority="163" operator="equal">
      <formula>"no fueling"</formula>
    </cfRule>
  </conditionalFormatting>
  <conditionalFormatting sqref="CW53:DD56 CW62:DB64 CW57:DC61">
    <cfRule type="cellIs" dxfId="8322" priority="162" operator="equal">
      <formula>"no fueling"</formula>
    </cfRule>
  </conditionalFormatting>
  <conditionalFormatting sqref="DC62:DC64">
    <cfRule type="cellIs" dxfId="8321" priority="161" operator="equal">
      <formula>"no fueling"</formula>
    </cfRule>
  </conditionalFormatting>
  <conditionalFormatting sqref="DD57:DD59">
    <cfRule type="cellIs" dxfId="8320" priority="160" operator="equal">
      <formula>"no fueling"</formula>
    </cfRule>
  </conditionalFormatting>
  <conditionalFormatting sqref="DD60:DD62">
    <cfRule type="cellIs" dxfId="8319" priority="159" operator="equal">
      <formula>"no fueling"</formula>
    </cfRule>
  </conditionalFormatting>
  <conditionalFormatting sqref="DD63:DD64">
    <cfRule type="cellIs" dxfId="8318" priority="158" operator="equal">
      <formula>"no fueling"</formula>
    </cfRule>
  </conditionalFormatting>
  <conditionalFormatting sqref="CW52:DD52">
    <cfRule type="cellIs" dxfId="8317" priority="157" operator="equal">
      <formula>"no fueling"</formula>
    </cfRule>
  </conditionalFormatting>
  <conditionalFormatting sqref="EI8:EN20">
    <cfRule type="cellIs" dxfId="8316" priority="156" operator="equal">
      <formula>"no fueling"</formula>
    </cfRule>
  </conditionalFormatting>
  <conditionalFormatting sqref="EG8:EH20">
    <cfRule type="cellIs" dxfId="8315" priority="155" operator="equal">
      <formula>"no fueling"</formula>
    </cfRule>
  </conditionalFormatting>
  <conditionalFormatting sqref="EI30:EN42">
    <cfRule type="cellIs" dxfId="8314" priority="154" operator="equal">
      <formula>"no fueling"</formula>
    </cfRule>
  </conditionalFormatting>
  <conditionalFormatting sqref="BF18:BF20">
    <cfRule type="cellIs" dxfId="8313" priority="145" operator="equal">
      <formula>"no fueling"</formula>
    </cfRule>
  </conditionalFormatting>
  <conditionalFormatting sqref="CM16:CQ20">
    <cfRule type="cellIs" dxfId="8312" priority="144" operator="equal">
      <formula>"no fueling"</formula>
    </cfRule>
  </conditionalFormatting>
  <conditionalFormatting sqref="CK16:CL20">
    <cfRule type="cellIs" dxfId="8311" priority="143" operator="equal">
      <formula>"no fueling"</formula>
    </cfRule>
  </conditionalFormatting>
  <conditionalFormatting sqref="DW16:EA20">
    <cfRule type="cellIs" dxfId="8310" priority="142" operator="equal">
      <formula>"no fueling"</formula>
    </cfRule>
  </conditionalFormatting>
  <conditionalFormatting sqref="DU16:DV20">
    <cfRule type="cellIs" dxfId="8309" priority="141" operator="equal">
      <formula>"no fueling"</formula>
    </cfRule>
  </conditionalFormatting>
  <conditionalFormatting sqref="AZ42:BE42">
    <cfRule type="cellIs" dxfId="8308" priority="140" operator="equal">
      <formula>"no fueling"</formula>
    </cfRule>
  </conditionalFormatting>
  <conditionalFormatting sqref="CK42:CN42">
    <cfRule type="cellIs" dxfId="8307" priority="139" operator="equal">
      <formula>"no fueling"</formula>
    </cfRule>
  </conditionalFormatting>
  <conditionalFormatting sqref="CO42:CP42">
    <cfRule type="cellIs" dxfId="8306" priority="138" operator="equal">
      <formula>"no fueling"</formula>
    </cfRule>
  </conditionalFormatting>
  <conditionalFormatting sqref="DW42:DZ42">
    <cfRule type="cellIs" dxfId="8305" priority="137" operator="equal">
      <formula>"no fueling"</formula>
    </cfRule>
  </conditionalFormatting>
  <conditionalFormatting sqref="AZ52:BG52">
    <cfRule type="cellIs" dxfId="8304" priority="135" operator="equal">
      <formula>"no fueling"</formula>
    </cfRule>
  </conditionalFormatting>
  <conditionalFormatting sqref="T27 U27:U28">
    <cfRule type="cellIs" dxfId="8303" priority="134" operator="equal">
      <formula>"no fueling"</formula>
    </cfRule>
  </conditionalFormatting>
  <conditionalFormatting sqref="T49 U49:U50">
    <cfRule type="cellIs" dxfId="8302" priority="133" operator="equal">
      <formula>"no fueling"</formula>
    </cfRule>
  </conditionalFormatting>
  <conditionalFormatting sqref="AB4">
    <cfRule type="cellIs" dxfId="8301" priority="132" operator="equal">
      <formula>"no fueling"</formula>
    </cfRule>
  </conditionalFormatting>
  <conditionalFormatting sqref="AA4">
    <cfRule type="cellIs" dxfId="8300" priority="131" operator="equal">
      <formula>"no fueling"</formula>
    </cfRule>
  </conditionalFormatting>
  <conditionalFormatting sqref="Q52:Q64">
    <cfRule type="cellIs" dxfId="8299" priority="130" operator="equal">
      <formula>"no fueling"</formula>
    </cfRule>
  </conditionalFormatting>
  <conditionalFormatting sqref="Q4:X4">
    <cfRule type="cellIs" dxfId="8298" priority="129" operator="equal">
      <formula>"no fueling"</formula>
    </cfRule>
  </conditionalFormatting>
  <conditionalFormatting sqref="Q26:X26">
    <cfRule type="cellIs" dxfId="8297" priority="128" operator="equal">
      <formula>"no fueling"</formula>
    </cfRule>
  </conditionalFormatting>
  <conditionalFormatting sqref="Q48:X48">
    <cfRule type="cellIs" dxfId="8296" priority="127" operator="equal">
      <formula>"no fueling"</formula>
    </cfRule>
  </conditionalFormatting>
  <conditionalFormatting sqref="D48 E49 H50:M50">
    <cfRule type="cellIs" dxfId="8295" priority="126" operator="equal">
      <formula>"no fueling"</formula>
    </cfRule>
  </conditionalFormatting>
  <conditionalFormatting sqref="E50:F50">
    <cfRule type="cellIs" dxfId="8294" priority="125" operator="equal">
      <formula>"no fueling"</formula>
    </cfRule>
  </conditionalFormatting>
  <conditionalFormatting sqref="G50">
    <cfRule type="cellIs" dxfId="8293" priority="124" operator="equal">
      <formula>"no fueling"</formula>
    </cfRule>
  </conditionalFormatting>
  <conditionalFormatting sqref="D26 E27 H28:M28">
    <cfRule type="cellIs" dxfId="8292" priority="123" operator="equal">
      <formula>"no fueling"</formula>
    </cfRule>
  </conditionalFormatting>
  <conditionalFormatting sqref="E28:F28">
    <cfRule type="cellIs" dxfId="8291" priority="122" operator="equal">
      <formula>"no fueling"</formula>
    </cfRule>
  </conditionalFormatting>
  <conditionalFormatting sqref="G28">
    <cfRule type="cellIs" dxfId="8290" priority="121" operator="equal">
      <formula>"no fueling"</formula>
    </cfRule>
  </conditionalFormatting>
  <conditionalFormatting sqref="D4 H6:M6">
    <cfRule type="cellIs" dxfId="8289" priority="120" operator="equal">
      <formula>"no fueling"</formula>
    </cfRule>
  </conditionalFormatting>
  <conditionalFormatting sqref="E6:F6">
    <cfRule type="cellIs" dxfId="8288" priority="119" operator="equal">
      <formula>"no fueling"</formula>
    </cfRule>
  </conditionalFormatting>
  <conditionalFormatting sqref="G6">
    <cfRule type="cellIs" dxfId="8287" priority="118" operator="equal">
      <formula>"no fueling"</formula>
    </cfRule>
  </conditionalFormatting>
  <conditionalFormatting sqref="AF48:AG48">
    <cfRule type="cellIs" dxfId="8286" priority="117" operator="equal">
      <formula>"no fueling"</formula>
    </cfRule>
  </conditionalFormatting>
  <conditionalFormatting sqref="ES5">
    <cfRule type="cellIs" dxfId="8285" priority="116" operator="equal">
      <formula>"no fueling"</formula>
    </cfRule>
  </conditionalFormatting>
  <conditionalFormatting sqref="FE5">
    <cfRule type="cellIs" dxfId="8284" priority="115" operator="equal">
      <formula>"no fueling"</formula>
    </cfRule>
  </conditionalFormatting>
  <conditionalFormatting sqref="FE27">
    <cfRule type="cellIs" dxfId="8283" priority="114" operator="equal">
      <formula>"no fueling"</formula>
    </cfRule>
  </conditionalFormatting>
  <conditionalFormatting sqref="ES27">
    <cfRule type="cellIs" dxfId="8282" priority="113" operator="equal">
      <formula>"no fueling"</formula>
    </cfRule>
  </conditionalFormatting>
  <conditionalFormatting sqref="ES49">
    <cfRule type="cellIs" dxfId="8281" priority="112" operator="equal">
      <formula>"no fueling"</formula>
    </cfRule>
  </conditionalFormatting>
  <conditionalFormatting sqref="FE49">
    <cfRule type="cellIs" dxfId="8280" priority="111" operator="equal">
      <formula>"no fueling"</formula>
    </cfRule>
  </conditionalFormatting>
  <conditionalFormatting sqref="B7:B21">
    <cfRule type="cellIs" dxfId="8279" priority="110" operator="equal">
      <formula>"no fueling"</formula>
    </cfRule>
  </conditionalFormatting>
  <conditionalFormatting sqref="O7:O21">
    <cfRule type="cellIs" dxfId="8278" priority="109" operator="equal">
      <formula>"no fueling"</formula>
    </cfRule>
  </conditionalFormatting>
  <conditionalFormatting sqref="B29:B43">
    <cfRule type="cellIs" dxfId="8277" priority="108" operator="equal">
      <formula>"no fueling"</formula>
    </cfRule>
  </conditionalFormatting>
  <conditionalFormatting sqref="O29:O43">
    <cfRule type="cellIs" dxfId="8276" priority="107" operator="equal">
      <formula>"no fueling"</formula>
    </cfRule>
  </conditionalFormatting>
  <conditionalFormatting sqref="AD7:AD21">
    <cfRule type="cellIs" dxfId="8275" priority="106" operator="equal">
      <formula>"no fueling"</formula>
    </cfRule>
  </conditionalFormatting>
  <conditionalFormatting sqref="EQ7:EQ21">
    <cfRule type="cellIs" dxfId="8274" priority="105" operator="equal">
      <formula>"no fueling"</formula>
    </cfRule>
  </conditionalFormatting>
  <conditionalFormatting sqref="FC7:FC21">
    <cfRule type="cellIs" dxfId="8273" priority="104" operator="equal">
      <formula>"no fueling"</formula>
    </cfRule>
  </conditionalFormatting>
  <conditionalFormatting sqref="FC29:FC43">
    <cfRule type="cellIs" dxfId="8272" priority="103" operator="equal">
      <formula>"no fueling"</formula>
    </cfRule>
  </conditionalFormatting>
  <conditionalFormatting sqref="EQ29:EQ43">
    <cfRule type="cellIs" dxfId="8271" priority="102" operator="equal">
      <formula>"no fueling"</formula>
    </cfRule>
  </conditionalFormatting>
  <conditionalFormatting sqref="AD29:AD43">
    <cfRule type="cellIs" dxfId="8270" priority="101" operator="equal">
      <formula>"no fueling"</formula>
    </cfRule>
  </conditionalFormatting>
  <conditionalFormatting sqref="B51:B65">
    <cfRule type="cellIs" dxfId="8269" priority="100" operator="equal">
      <formula>"no fueling"</formula>
    </cfRule>
  </conditionalFormatting>
  <conditionalFormatting sqref="O51:O65">
    <cfRule type="cellIs" dxfId="8268" priority="99" operator="equal">
      <formula>"no fueling"</formula>
    </cfRule>
  </conditionalFormatting>
  <conditionalFormatting sqref="EQ51:EQ65">
    <cfRule type="cellIs" dxfId="8267" priority="98" operator="equal">
      <formula>"no fueling"</formula>
    </cfRule>
  </conditionalFormatting>
  <conditionalFormatting sqref="AD51:AD65">
    <cfRule type="cellIs" dxfId="8266" priority="97" operator="equal">
      <formula>"no fueling"</formula>
    </cfRule>
  </conditionalFormatting>
  <conditionalFormatting sqref="FC51:FC65">
    <cfRule type="cellIs" dxfId="8265" priority="96" operator="equal">
      <formula>"no fueling"</formula>
    </cfRule>
  </conditionalFormatting>
  <conditionalFormatting sqref="ES26:ET26">
    <cfRule type="cellIs" dxfId="8264" priority="95" operator="equal">
      <formula>"no fueling"</formula>
    </cfRule>
  </conditionalFormatting>
  <conditionalFormatting sqref="ES48:ET48">
    <cfRule type="cellIs" dxfId="8263" priority="94" operator="equal">
      <formula>"no fueling"</formula>
    </cfRule>
  </conditionalFormatting>
  <conditionalFormatting sqref="EE7:EE21">
    <cfRule type="cellIs" dxfId="8262" priority="93" operator="equal">
      <formula>"no fueling"</formula>
    </cfRule>
  </conditionalFormatting>
  <conditionalFormatting sqref="EE7:EE21">
    <cfRule type="cellIs" dxfId="8261" priority="92" operator="equal">
      <formula>"no fueling"</formula>
    </cfRule>
  </conditionalFormatting>
  <conditionalFormatting sqref="DS7:DS21">
    <cfRule type="cellIs" dxfId="8260" priority="91" operator="equal">
      <formula>"no fueling"</formula>
    </cfRule>
  </conditionalFormatting>
  <conditionalFormatting sqref="DS7:DS21">
    <cfRule type="cellIs" dxfId="8259" priority="90" operator="equal">
      <formula>"no fueling"</formula>
    </cfRule>
  </conditionalFormatting>
  <conditionalFormatting sqref="DS29:DS43">
    <cfRule type="cellIs" dxfId="8258" priority="89" operator="equal">
      <formula>"no fueling"</formula>
    </cfRule>
  </conditionalFormatting>
  <conditionalFormatting sqref="DS29:DS43">
    <cfRule type="cellIs" dxfId="8257" priority="88" operator="equal">
      <formula>"no fueling"</formula>
    </cfRule>
  </conditionalFormatting>
  <conditionalFormatting sqref="EE29:EE43">
    <cfRule type="cellIs" dxfId="8256" priority="87" operator="equal">
      <formula>"no fueling"</formula>
    </cfRule>
  </conditionalFormatting>
  <conditionalFormatting sqref="EE29:EE43">
    <cfRule type="cellIs" dxfId="8255" priority="86" operator="equal">
      <formula>"no fueling"</formula>
    </cfRule>
  </conditionalFormatting>
  <conditionalFormatting sqref="EE51:EE65">
    <cfRule type="cellIs" dxfId="8254" priority="85" operator="equal">
      <formula>"no fueling"</formula>
    </cfRule>
  </conditionalFormatting>
  <conditionalFormatting sqref="EE51:EE65">
    <cfRule type="cellIs" dxfId="8253" priority="84" operator="equal">
      <formula>"no fueling"</formula>
    </cfRule>
  </conditionalFormatting>
  <conditionalFormatting sqref="DS51:DS65">
    <cfRule type="cellIs" dxfId="8252" priority="83" operator="equal">
      <formula>"no fueling"</formula>
    </cfRule>
  </conditionalFormatting>
  <conditionalFormatting sqref="DS51:DS65">
    <cfRule type="cellIs" dxfId="8251" priority="82" operator="equal">
      <formula>"no fueling"</formula>
    </cfRule>
  </conditionalFormatting>
  <conditionalFormatting sqref="DG51:DG65">
    <cfRule type="cellIs" dxfId="8250" priority="81" operator="equal">
      <formula>"no fueling"</formula>
    </cfRule>
  </conditionalFormatting>
  <conditionalFormatting sqref="DG51:DG65">
    <cfRule type="cellIs" dxfId="8249" priority="80" operator="equal">
      <formula>"no fueling"</formula>
    </cfRule>
  </conditionalFormatting>
  <conditionalFormatting sqref="CU51:CU65">
    <cfRule type="cellIs" dxfId="8248" priority="79" operator="equal">
      <formula>"no fueling"</formula>
    </cfRule>
  </conditionalFormatting>
  <conditionalFormatting sqref="CU51:CU65">
    <cfRule type="cellIs" dxfId="8247" priority="78" operator="equal">
      <formula>"no fueling"</formula>
    </cfRule>
  </conditionalFormatting>
  <conditionalFormatting sqref="CU29:CU43">
    <cfRule type="cellIs" dxfId="8246" priority="77" operator="equal">
      <formula>"no fueling"</formula>
    </cfRule>
  </conditionalFormatting>
  <conditionalFormatting sqref="CU29:CU43">
    <cfRule type="cellIs" dxfId="8245" priority="76" operator="equal">
      <formula>"no fueling"</formula>
    </cfRule>
  </conditionalFormatting>
  <conditionalFormatting sqref="DG29:DG43">
    <cfRule type="cellIs" dxfId="8244" priority="75" operator="equal">
      <formula>"no fueling"</formula>
    </cfRule>
  </conditionalFormatting>
  <conditionalFormatting sqref="DG29:DG43">
    <cfRule type="cellIs" dxfId="8243" priority="74" operator="equal">
      <formula>"no fueling"</formula>
    </cfRule>
  </conditionalFormatting>
  <conditionalFormatting sqref="DG7:DG21">
    <cfRule type="cellIs" dxfId="8242" priority="73" operator="equal">
      <formula>"no fueling"</formula>
    </cfRule>
  </conditionalFormatting>
  <conditionalFormatting sqref="DG7:DG21">
    <cfRule type="cellIs" dxfId="8241" priority="72" operator="equal">
      <formula>"no fueling"</formula>
    </cfRule>
  </conditionalFormatting>
  <conditionalFormatting sqref="CU7:CU21">
    <cfRule type="cellIs" dxfId="8240" priority="71" operator="equal">
      <formula>"no fueling"</formula>
    </cfRule>
  </conditionalFormatting>
  <conditionalFormatting sqref="CU7:CU21">
    <cfRule type="cellIs" dxfId="8239" priority="70" operator="equal">
      <formula>"no fueling"</formula>
    </cfRule>
  </conditionalFormatting>
  <conditionalFormatting sqref="CI7:CI21">
    <cfRule type="cellIs" dxfId="8238" priority="69" operator="equal">
      <formula>"no fueling"</formula>
    </cfRule>
  </conditionalFormatting>
  <conditionalFormatting sqref="CI7:CI21">
    <cfRule type="cellIs" dxfId="8237" priority="68" operator="equal">
      <formula>"no fueling"</formula>
    </cfRule>
  </conditionalFormatting>
  <conditionalFormatting sqref="BW7:BW21">
    <cfRule type="cellIs" dxfId="8236" priority="67" operator="equal">
      <formula>"no fueling"</formula>
    </cfRule>
  </conditionalFormatting>
  <conditionalFormatting sqref="BW7:BW21">
    <cfRule type="cellIs" dxfId="8235" priority="66" operator="equal">
      <formula>"no fueling"</formula>
    </cfRule>
  </conditionalFormatting>
  <conditionalFormatting sqref="BJ7:BJ21">
    <cfRule type="cellIs" dxfId="8234" priority="65" operator="equal">
      <formula>"no fueling"</formula>
    </cfRule>
  </conditionalFormatting>
  <conditionalFormatting sqref="BJ7:BJ21">
    <cfRule type="cellIs" dxfId="8233" priority="64" operator="equal">
      <formula>"no fueling"</formula>
    </cfRule>
  </conditionalFormatting>
  <conditionalFormatting sqref="BJ29:BJ43">
    <cfRule type="cellIs" dxfId="8232" priority="63" operator="equal">
      <formula>"no fueling"</formula>
    </cfRule>
  </conditionalFormatting>
  <conditionalFormatting sqref="BJ29:BJ43">
    <cfRule type="cellIs" dxfId="8231" priority="62" operator="equal">
      <formula>"no fueling"</formula>
    </cfRule>
  </conditionalFormatting>
  <conditionalFormatting sqref="BW29:BW43">
    <cfRule type="cellIs" dxfId="8230" priority="61" operator="equal">
      <formula>"no fueling"</formula>
    </cfRule>
  </conditionalFormatting>
  <conditionalFormatting sqref="BW29:BW43">
    <cfRule type="cellIs" dxfId="8229" priority="60" operator="equal">
      <formula>"no fueling"</formula>
    </cfRule>
  </conditionalFormatting>
  <conditionalFormatting sqref="CI29:CI43">
    <cfRule type="cellIs" dxfId="8228" priority="59" operator="equal">
      <formula>"no fueling"</formula>
    </cfRule>
  </conditionalFormatting>
  <conditionalFormatting sqref="CI29:CI43">
    <cfRule type="cellIs" dxfId="8227" priority="58" operator="equal">
      <formula>"no fueling"</formula>
    </cfRule>
  </conditionalFormatting>
  <conditionalFormatting sqref="CI51:CI65">
    <cfRule type="cellIs" dxfId="8226" priority="57" operator="equal">
      <formula>"no fueling"</formula>
    </cfRule>
  </conditionalFormatting>
  <conditionalFormatting sqref="CI51:CI65">
    <cfRule type="cellIs" dxfId="8225" priority="56" operator="equal">
      <formula>"no fueling"</formula>
    </cfRule>
  </conditionalFormatting>
  <conditionalFormatting sqref="BW51:BW65">
    <cfRule type="cellIs" dxfId="8224" priority="55" operator="equal">
      <formula>"no fueling"</formula>
    </cfRule>
  </conditionalFormatting>
  <conditionalFormatting sqref="BW51:BW65">
    <cfRule type="cellIs" dxfId="8223" priority="54" operator="equal">
      <formula>"no fueling"</formula>
    </cfRule>
  </conditionalFormatting>
  <conditionalFormatting sqref="BJ51:BJ65">
    <cfRule type="cellIs" dxfId="8222" priority="53" operator="equal">
      <formula>"no fueling"</formula>
    </cfRule>
  </conditionalFormatting>
  <conditionalFormatting sqref="BJ51:BJ65">
    <cfRule type="cellIs" dxfId="8221" priority="52" operator="equal">
      <formula>"no fueling"</formula>
    </cfRule>
  </conditionalFormatting>
  <conditionalFormatting sqref="AW51:AW65">
    <cfRule type="cellIs" dxfId="8220" priority="51" operator="equal">
      <formula>"no fueling"</formula>
    </cfRule>
  </conditionalFormatting>
  <conditionalFormatting sqref="AW51:AW65">
    <cfRule type="cellIs" dxfId="8219" priority="50" operator="equal">
      <formula>"no fueling"</formula>
    </cfRule>
  </conditionalFormatting>
  <conditionalFormatting sqref="AJ51:AJ65">
    <cfRule type="cellIs" dxfId="8218" priority="49" operator="equal">
      <formula>"no fueling"</formula>
    </cfRule>
  </conditionalFormatting>
  <conditionalFormatting sqref="AJ51:AJ65">
    <cfRule type="cellIs" dxfId="8217" priority="48" operator="equal">
      <formula>"no fueling"</formula>
    </cfRule>
  </conditionalFormatting>
  <conditionalFormatting sqref="AJ29:AJ43">
    <cfRule type="cellIs" dxfId="8216" priority="47" operator="equal">
      <formula>"no fueling"</formula>
    </cfRule>
  </conditionalFormatting>
  <conditionalFormatting sqref="AJ29:AJ43">
    <cfRule type="cellIs" dxfId="8215" priority="46" operator="equal">
      <formula>"no fueling"</formula>
    </cfRule>
  </conditionalFormatting>
  <conditionalFormatting sqref="AW29:AW43">
    <cfRule type="cellIs" dxfId="8214" priority="45" operator="equal">
      <formula>"no fueling"</formula>
    </cfRule>
  </conditionalFormatting>
  <conditionalFormatting sqref="AW29:AW43">
    <cfRule type="cellIs" dxfId="8213" priority="44" operator="equal">
      <formula>"no fueling"</formula>
    </cfRule>
  </conditionalFormatting>
  <conditionalFormatting sqref="AW7:AW21">
    <cfRule type="cellIs" dxfId="8212" priority="43" operator="equal">
      <formula>"no fueling"</formula>
    </cfRule>
  </conditionalFormatting>
  <conditionalFormatting sqref="AW7:AW21">
    <cfRule type="cellIs" dxfId="8211" priority="42" operator="equal">
      <formula>"no fueling"</formula>
    </cfRule>
  </conditionalFormatting>
  <conditionalFormatting sqref="AJ7:AJ21">
    <cfRule type="cellIs" dxfId="8210" priority="41" operator="equal">
      <formula>"no fueling"</formula>
    </cfRule>
  </conditionalFormatting>
  <conditionalFormatting sqref="AJ7:AJ21">
    <cfRule type="cellIs" dxfId="8209" priority="40" operator="equal">
      <formula>"no fueling"</formula>
    </cfRule>
  </conditionalFormatting>
  <conditionalFormatting sqref="EG5">
    <cfRule type="cellIs" dxfId="8208" priority="39" operator="equal">
      <formula>"no fueling"</formula>
    </cfRule>
  </conditionalFormatting>
  <conditionalFormatting sqref="EG27">
    <cfRule type="cellIs" dxfId="8207" priority="38" operator="equal">
      <formula>"no fueling"</formula>
    </cfRule>
  </conditionalFormatting>
  <conditionalFormatting sqref="DU27">
    <cfRule type="cellIs" dxfId="8206" priority="37" operator="equal">
      <formula>"no fueling"</formula>
    </cfRule>
  </conditionalFormatting>
  <conditionalFormatting sqref="DU5">
    <cfRule type="cellIs" dxfId="8205" priority="36" operator="equal">
      <formula>"no fueling"</formula>
    </cfRule>
  </conditionalFormatting>
  <conditionalFormatting sqref="DI5">
    <cfRule type="cellIs" dxfId="8204" priority="35" operator="equal">
      <formula>"no fueling"</formula>
    </cfRule>
  </conditionalFormatting>
  <conditionalFormatting sqref="DI27">
    <cfRule type="cellIs" dxfId="8203" priority="34" operator="equal">
      <formula>"no fueling"</formula>
    </cfRule>
  </conditionalFormatting>
  <conditionalFormatting sqref="DI49">
    <cfRule type="cellIs" dxfId="8202" priority="33" operator="equal">
      <formula>"no fueling"</formula>
    </cfRule>
  </conditionalFormatting>
  <conditionalFormatting sqref="DU49">
    <cfRule type="cellIs" dxfId="8201" priority="32" operator="equal">
      <formula>"no fueling"</formula>
    </cfRule>
  </conditionalFormatting>
  <conditionalFormatting sqref="EG49">
    <cfRule type="cellIs" dxfId="8200" priority="31" operator="equal">
      <formula>"no fueling"</formula>
    </cfRule>
  </conditionalFormatting>
  <conditionalFormatting sqref="CW49">
    <cfRule type="cellIs" dxfId="8199" priority="30" operator="equal">
      <formula>"no fueling"</formula>
    </cfRule>
  </conditionalFormatting>
  <conditionalFormatting sqref="CK49">
    <cfRule type="cellIs" dxfId="8198" priority="29" operator="equal">
      <formula>"no fueling"</formula>
    </cfRule>
  </conditionalFormatting>
  <conditionalFormatting sqref="BY49">
    <cfRule type="cellIs" dxfId="8197" priority="28" operator="equal">
      <formula>"no fueling"</formula>
    </cfRule>
  </conditionalFormatting>
  <conditionalFormatting sqref="BM27">
    <cfRule type="cellIs" dxfId="8196" priority="27" operator="equal">
      <formula>"no fueling"</formula>
    </cfRule>
  </conditionalFormatting>
  <conditionalFormatting sqref="BY27">
    <cfRule type="cellIs" dxfId="8195" priority="26" operator="equal">
      <formula>"no fueling"</formula>
    </cfRule>
  </conditionalFormatting>
  <conditionalFormatting sqref="CK27">
    <cfRule type="cellIs" dxfId="8194" priority="25" operator="equal">
      <formula>"no fueling"</formula>
    </cfRule>
  </conditionalFormatting>
  <conditionalFormatting sqref="CK5">
    <cfRule type="cellIs" dxfId="8193" priority="24" operator="equal">
      <formula>"no fueling"</formula>
    </cfRule>
  </conditionalFormatting>
  <conditionalFormatting sqref="BY5">
    <cfRule type="cellIs" dxfId="8192" priority="23" operator="equal">
      <formula>"no fueling"</formula>
    </cfRule>
  </conditionalFormatting>
  <conditionalFormatting sqref="BM5">
    <cfRule type="cellIs" dxfId="8191" priority="22" operator="equal">
      <formula>"no fueling"</formula>
    </cfRule>
  </conditionalFormatting>
  <conditionalFormatting sqref="AZ5">
    <cfRule type="cellIs" dxfId="8190" priority="21" operator="equal">
      <formula>"no fueling"</formula>
    </cfRule>
  </conditionalFormatting>
  <conditionalFormatting sqref="AM5">
    <cfRule type="cellIs" dxfId="8189" priority="20" operator="equal">
      <formula>"no fueling"</formula>
    </cfRule>
  </conditionalFormatting>
  <conditionalFormatting sqref="AM27">
    <cfRule type="cellIs" dxfId="8188" priority="19" operator="equal">
      <formula>"no fueling"</formula>
    </cfRule>
  </conditionalFormatting>
  <conditionalFormatting sqref="AZ27">
    <cfRule type="cellIs" dxfId="8187" priority="18" operator="equal">
      <formula>"no fueling"</formula>
    </cfRule>
  </conditionalFormatting>
  <conditionalFormatting sqref="AM49">
    <cfRule type="cellIs" dxfId="8186" priority="17" operator="equal">
      <formula>"no fueling"</formula>
    </cfRule>
  </conditionalFormatting>
  <conditionalFormatting sqref="AZ49">
    <cfRule type="cellIs" dxfId="8185" priority="16" operator="equal">
      <formula>"no fueling"</formula>
    </cfRule>
  </conditionalFormatting>
  <conditionalFormatting sqref="BM49">
    <cfRule type="cellIs" dxfId="8184" priority="15" operator="equal">
      <formula>"no fueling"</formula>
    </cfRule>
  </conditionalFormatting>
  <conditionalFormatting sqref="BM27">
    <cfRule type="cellIs" dxfId="8183" priority="14" operator="equal">
      <formula>"no fueling"</formula>
    </cfRule>
  </conditionalFormatting>
  <conditionalFormatting sqref="DU4:DV4">
    <cfRule type="cellIs" dxfId="8182" priority="13" operator="equal">
      <formula>"no fueling"</formula>
    </cfRule>
  </conditionalFormatting>
  <conditionalFormatting sqref="DU26:DV26">
    <cfRule type="cellIs" dxfId="8181" priority="12" operator="equal">
      <formula>"no fueling"</formula>
    </cfRule>
  </conditionalFormatting>
  <conditionalFormatting sqref="DU48:DV48">
    <cfRule type="cellIs" dxfId="8180" priority="11" operator="equal">
      <formula>"no fueling"</formula>
    </cfRule>
  </conditionalFormatting>
  <conditionalFormatting sqref="CW27">
    <cfRule type="cellIs" dxfId="8179" priority="10" operator="equal">
      <formula>"no fueling"</formula>
    </cfRule>
  </conditionalFormatting>
  <conditionalFormatting sqref="V26:W26">
    <cfRule type="cellIs" dxfId="8178" priority="9" operator="equal">
      <formula>"no fueling"</formula>
    </cfRule>
  </conditionalFormatting>
  <conditionalFormatting sqref="V48:W48">
    <cfRule type="cellIs" dxfId="8177" priority="8" operator="equal">
      <formula>"no fueling"</formula>
    </cfRule>
  </conditionalFormatting>
  <conditionalFormatting sqref="V48:W48">
    <cfRule type="cellIs" dxfId="8176" priority="7" operator="equal">
      <formula>"no fueling"</formula>
    </cfRule>
  </conditionalFormatting>
  <conditionalFormatting sqref="AL48">
    <cfRule type="cellIs" dxfId="8175" priority="6" operator="equal">
      <formula>"no fueling"</formula>
    </cfRule>
  </conditionalFormatting>
  <conditionalFormatting sqref="AY26:AY28">
    <cfRule type="cellIs" dxfId="8174" priority="5" operator="equal">
      <formula>"no fueling"</formula>
    </cfRule>
  </conditionalFormatting>
  <conditionalFormatting sqref="AY4:AY6">
    <cfRule type="cellIs" dxfId="8173" priority="4" operator="equal">
      <formula>"no fueling"</formula>
    </cfRule>
  </conditionalFormatting>
  <conditionalFormatting sqref="E4:M5">
    <cfRule type="cellIs" dxfId="8172" priority="3" operator="equal">
      <formula>"no fueling"</formula>
    </cfRule>
  </conditionalFormatting>
  <conditionalFormatting sqref="E5">
    <cfRule type="cellIs" dxfId="8171" priority="2" operator="equal">
      <formula>"no fueling"</formula>
    </cfRule>
  </conditionalFormatting>
  <conditionalFormatting sqref="E5">
    <cfRule type="cellIs" dxfId="8170" priority="1" operator="equal">
      <formula>"no fueling"</formula>
    </cfRule>
  </conditionalFormatting>
  <pageMargins left="0.7" right="0.7" top="0.75" bottom="0.75" header="0.3" footer="0.3"/>
  <pageSetup paperSize="9" scale="16"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outlinePr summaryBelow="0" summaryRight="0"/>
    <pageSetUpPr fitToPage="1"/>
  </sheetPr>
  <dimension ref="B2:DB65"/>
  <sheetViews>
    <sheetView showGridLines="0" topLeftCell="A25" zoomScale="90" zoomScaleNormal="90" workbookViewId="0">
      <selection activeCell="H54" sqref="H54"/>
    </sheetView>
  </sheetViews>
  <sheetFormatPr defaultColWidth="9.140625" defaultRowHeight="12.75" outlineLevelCol="1"/>
  <cols>
    <col min="1" max="1" width="1.85546875" style="447" customWidth="1"/>
    <col min="2" max="2" width="6" style="447" customWidth="1"/>
    <col min="3" max="3" width="8.7109375" style="447" customWidth="1"/>
    <col min="4" max="4" width="12.42578125" style="447" customWidth="1"/>
    <col min="5" max="6" width="8.28515625" style="447" customWidth="1"/>
    <col min="7" max="8" width="9.28515625" style="447" bestFit="1" customWidth="1"/>
    <col min="9" max="12" width="8.28515625" style="447" bestFit="1" customWidth="1"/>
    <col min="13" max="13" width="8.42578125" style="447" bestFit="1" customWidth="1"/>
    <col min="14" max="14" width="2.28515625" style="450" customWidth="1"/>
    <col min="15" max="15" width="6" style="447" customWidth="1"/>
    <col min="16" max="16" width="8.140625" style="447" customWidth="1"/>
    <col min="17" max="21" width="7.85546875" style="447" customWidth="1"/>
    <col min="22" max="22" width="11.85546875" style="447" customWidth="1"/>
    <col min="23" max="23" width="12.140625" style="447" customWidth="1"/>
    <col min="24" max="25" width="7.85546875" style="447" customWidth="1"/>
    <col min="26" max="26" width="2.28515625" style="450" customWidth="1"/>
    <col min="27" max="27" width="12.140625" style="450" customWidth="1"/>
    <col min="28" max="28" width="12.28515625" style="450" customWidth="1"/>
    <col min="29" max="29" width="2.28515625" style="450" customWidth="1"/>
    <col min="30" max="30" width="6" style="447" customWidth="1"/>
    <col min="31" max="31" width="8.140625" style="447" customWidth="1"/>
    <col min="32" max="33" width="7.85546875" style="447" customWidth="1"/>
    <col min="34" max="34" width="8.28515625" style="447" bestFit="1" customWidth="1"/>
    <col min="35" max="35" width="4.85546875" style="450" customWidth="1"/>
    <col min="36" max="36" width="6" style="447" customWidth="1" outlineLevel="1"/>
    <col min="37" max="37" width="8.42578125" style="447" customWidth="1" outlineLevel="1"/>
    <col min="38" max="46" width="7.85546875" style="447" customWidth="1" outlineLevel="1"/>
    <col min="47" max="47" width="1.85546875" style="447" customWidth="1" outlineLevel="1"/>
    <col min="48" max="48" width="6" style="447" customWidth="1" outlineLevel="1"/>
    <col min="49" max="49" width="8.5703125" style="447" customWidth="1" outlineLevel="1"/>
    <col min="50" max="58" width="7.85546875" style="447" customWidth="1" outlineLevel="1"/>
    <col min="59" max="59" width="2.28515625" style="450" customWidth="1" outlineLevel="1"/>
    <col min="60" max="60" width="6" style="447" customWidth="1" outlineLevel="1"/>
    <col min="61" max="61" width="8.28515625" style="447" customWidth="1" outlineLevel="1"/>
    <col min="62" max="70" width="7.85546875" style="447" customWidth="1" outlineLevel="1"/>
    <col min="71" max="71" width="2" style="447" customWidth="1" outlineLevel="1"/>
    <col min="72" max="72" width="6" style="447" customWidth="1" outlineLevel="1"/>
    <col min="73" max="73" width="8.140625" style="447" customWidth="1" outlineLevel="1"/>
    <col min="74" max="82" width="7.85546875" style="447" customWidth="1" outlineLevel="1"/>
    <col min="83" max="83" width="2.5703125" style="447" customWidth="1" outlineLevel="1"/>
    <col min="84" max="84" width="6" style="447" customWidth="1"/>
    <col min="85" max="85" width="8.42578125" style="447" customWidth="1"/>
    <col min="86" max="94" width="7.85546875" style="447" customWidth="1"/>
    <col min="95" max="95" width="1.85546875" style="447" customWidth="1"/>
    <col min="96" max="96" width="6" style="447" customWidth="1"/>
    <col min="97" max="97" width="8.5703125" style="447" customWidth="1"/>
    <col min="98" max="106" width="7.85546875" style="447" customWidth="1"/>
    <col min="107" max="16384" width="9.140625" style="447"/>
  </cols>
  <sheetData>
    <row r="2" spans="2:106" s="445" customFormat="1" ht="18">
      <c r="B2" s="962" t="s">
        <v>819</v>
      </c>
      <c r="C2" s="962"/>
      <c r="D2" s="962"/>
      <c r="E2" s="962"/>
      <c r="F2" s="962"/>
      <c r="G2" s="962"/>
      <c r="H2" s="962"/>
      <c r="I2" s="962"/>
      <c r="J2" s="962"/>
      <c r="K2" s="962"/>
      <c r="L2" s="962"/>
      <c r="M2" s="962"/>
      <c r="N2" s="444"/>
      <c r="O2" s="445" t="s">
        <v>487</v>
      </c>
      <c r="P2" s="444"/>
      <c r="S2" s="963" t="s">
        <v>505</v>
      </c>
      <c r="T2" s="963"/>
      <c r="U2" s="963"/>
      <c r="V2" s="446"/>
      <c r="W2" s="964" t="s">
        <v>490</v>
      </c>
      <c r="X2" s="964"/>
      <c r="Y2" s="964"/>
      <c r="Z2" s="444"/>
      <c r="AA2" s="444"/>
      <c r="AB2" s="444"/>
      <c r="AC2" s="444"/>
      <c r="AD2" s="445" t="s">
        <v>696</v>
      </c>
      <c r="AE2" s="444"/>
      <c r="AH2" s="444"/>
      <c r="AI2" s="444"/>
      <c r="AJ2" s="445" t="s">
        <v>960</v>
      </c>
      <c r="AK2" s="444"/>
      <c r="AV2" s="445" t="s">
        <v>961</v>
      </c>
      <c r="AW2" s="444"/>
      <c r="BG2" s="444"/>
      <c r="BH2" s="445" t="s">
        <v>962</v>
      </c>
      <c r="BI2" s="444"/>
      <c r="BT2" s="445" t="s">
        <v>963</v>
      </c>
      <c r="BU2" s="444"/>
      <c r="CF2" s="445" t="s">
        <v>489</v>
      </c>
      <c r="CG2" s="444"/>
      <c r="CR2" s="445" t="s">
        <v>489</v>
      </c>
      <c r="CS2" s="444"/>
    </row>
    <row r="3" spans="2:106" ht="13.5" thickBot="1">
      <c r="C3" s="448"/>
      <c r="D3" s="449"/>
      <c r="P3" s="448"/>
      <c r="Q3" s="451"/>
      <c r="R3" s="451"/>
      <c r="S3" s="449"/>
      <c r="T3" s="449"/>
      <c r="U3" s="449"/>
      <c r="V3" s="449"/>
      <c r="W3" s="449"/>
      <c r="AE3" s="448"/>
      <c r="AF3" s="451"/>
      <c r="AG3" s="451"/>
      <c r="AH3" s="449"/>
      <c r="AK3" s="448"/>
      <c r="AL3" s="451"/>
      <c r="AM3" s="451"/>
      <c r="AW3" s="448"/>
      <c r="AX3" s="451"/>
      <c r="AY3" s="451"/>
      <c r="BI3" s="448"/>
      <c r="BJ3" s="451"/>
      <c r="BK3" s="451"/>
      <c r="BU3" s="448"/>
      <c r="BV3" s="451"/>
      <c r="BW3" s="451"/>
      <c r="CG3" s="448"/>
      <c r="CH3" s="451"/>
      <c r="CI3" s="451"/>
      <c r="CS3" s="448"/>
      <c r="CT3" s="451"/>
      <c r="CU3" s="451"/>
    </row>
    <row r="4" spans="2:106" ht="56.25" customHeight="1" thickBot="1">
      <c r="B4" s="934" t="s">
        <v>929</v>
      </c>
      <c r="C4" s="965"/>
      <c r="D4" s="970" t="s">
        <v>886</v>
      </c>
      <c r="E4" s="973" t="s">
        <v>926</v>
      </c>
      <c r="F4" s="973"/>
      <c r="G4" s="973"/>
      <c r="H4" s="973"/>
      <c r="I4" s="973"/>
      <c r="J4" s="973"/>
      <c r="K4" s="973"/>
      <c r="L4" s="973"/>
      <c r="M4" s="974"/>
      <c r="N4" s="311"/>
      <c r="O4" s="934" t="str">
        <f>$B4</f>
        <v>H35-T40
4.2-6.0kg non-comm</v>
      </c>
      <c r="P4" s="965"/>
      <c r="Q4" s="957" t="s">
        <v>907</v>
      </c>
      <c r="R4" s="958"/>
      <c r="S4" s="957" t="s">
        <v>909</v>
      </c>
      <c r="T4" s="975"/>
      <c r="U4" s="958"/>
      <c r="V4" s="976" t="s">
        <v>958</v>
      </c>
      <c r="W4" s="977"/>
      <c r="X4" s="957" t="s">
        <v>908</v>
      </c>
      <c r="Y4" s="958"/>
      <c r="Z4" s="311"/>
      <c r="AA4" s="978" t="s">
        <v>776</v>
      </c>
      <c r="AB4" s="980" t="s">
        <v>777</v>
      </c>
      <c r="AC4" s="311"/>
      <c r="AD4" s="934" t="str">
        <f>$B4</f>
        <v>H35-T40
4.2-6.0kg non-comm</v>
      </c>
      <c r="AE4" s="965"/>
      <c r="AF4" s="957" t="s">
        <v>907</v>
      </c>
      <c r="AG4" s="958"/>
      <c r="AH4" s="959" t="s">
        <v>167</v>
      </c>
      <c r="AI4" s="311"/>
      <c r="AJ4" s="934" t="str">
        <f>$B4</f>
        <v>H35-T40
4.2-6.0kg non-comm</v>
      </c>
      <c r="AK4" s="935"/>
      <c r="AL4" s="940" t="s">
        <v>530</v>
      </c>
      <c r="AM4" s="941"/>
      <c r="AN4" s="942"/>
      <c r="AO4" s="942"/>
      <c r="AP4" s="942"/>
      <c r="AQ4" s="942"/>
      <c r="AR4" s="942"/>
      <c r="AS4" s="942"/>
      <c r="AT4" s="943"/>
      <c r="AU4" s="311"/>
      <c r="AV4" s="934" t="str">
        <f>$B4</f>
        <v>H35-T40
4.2-6.0kg non-comm</v>
      </c>
      <c r="AW4" s="935"/>
      <c r="AX4" s="940" t="s">
        <v>530</v>
      </c>
      <c r="AY4" s="941"/>
      <c r="AZ4" s="942"/>
      <c r="BA4" s="942"/>
      <c r="BB4" s="942"/>
      <c r="BC4" s="942"/>
      <c r="BD4" s="942"/>
      <c r="BE4" s="942"/>
      <c r="BF4" s="943"/>
      <c r="BG4" s="311"/>
      <c r="BH4" s="934" t="str">
        <f>$B4</f>
        <v>H35-T40
4.2-6.0kg non-comm</v>
      </c>
      <c r="BI4" s="935"/>
      <c r="BJ4" s="940" t="s">
        <v>911</v>
      </c>
      <c r="BK4" s="941"/>
      <c r="BL4" s="942"/>
      <c r="BM4" s="942"/>
      <c r="BN4" s="942"/>
      <c r="BO4" s="942"/>
      <c r="BP4" s="942"/>
      <c r="BQ4" s="942"/>
      <c r="BR4" s="943"/>
      <c r="BT4" s="934" t="str">
        <f>$B4</f>
        <v>H35-T40
4.2-6.0kg non-comm</v>
      </c>
      <c r="BU4" s="935"/>
      <c r="BV4" s="940" t="s">
        <v>911</v>
      </c>
      <c r="BW4" s="941"/>
      <c r="BX4" s="942"/>
      <c r="BY4" s="942"/>
      <c r="BZ4" s="942"/>
      <c r="CA4" s="942"/>
      <c r="CB4" s="942"/>
      <c r="CC4" s="942"/>
      <c r="CD4" s="943"/>
      <c r="CE4" s="311"/>
      <c r="CF4" s="934" t="str">
        <f>$B4</f>
        <v>H35-T40
4.2-6.0kg non-comm</v>
      </c>
      <c r="CG4" s="935"/>
      <c r="CH4" s="940" t="s">
        <v>956</v>
      </c>
      <c r="CI4" s="941"/>
      <c r="CJ4" s="942"/>
      <c r="CK4" s="942"/>
      <c r="CL4" s="942"/>
      <c r="CM4" s="942"/>
      <c r="CN4" s="942"/>
      <c r="CO4" s="942"/>
      <c r="CP4" s="943"/>
      <c r="CR4" s="934" t="str">
        <f>$B4</f>
        <v>H35-T40
4.2-6.0kg non-comm</v>
      </c>
      <c r="CS4" s="935"/>
      <c r="CT4" s="940" t="s">
        <v>955</v>
      </c>
      <c r="CU4" s="941"/>
      <c r="CV4" s="942"/>
      <c r="CW4" s="942"/>
      <c r="CX4" s="942"/>
      <c r="CY4" s="942"/>
      <c r="CZ4" s="942"/>
      <c r="DA4" s="942"/>
      <c r="DB4" s="943"/>
    </row>
    <row r="5" spans="2:106" ht="14.25">
      <c r="B5" s="966"/>
      <c r="C5" s="967"/>
      <c r="D5" s="971"/>
      <c r="E5" s="927" t="s">
        <v>891</v>
      </c>
      <c r="F5" s="928"/>
      <c r="G5" s="928"/>
      <c r="H5" s="928"/>
      <c r="I5" s="928"/>
      <c r="J5" s="928"/>
      <c r="K5" s="928"/>
      <c r="L5" s="928"/>
      <c r="M5" s="929"/>
      <c r="N5" s="452"/>
      <c r="O5" s="966"/>
      <c r="P5" s="967"/>
      <c r="Q5" s="944" t="s">
        <v>496</v>
      </c>
      <c r="R5" s="946" t="s">
        <v>497</v>
      </c>
      <c r="S5" s="948" t="s">
        <v>128</v>
      </c>
      <c r="T5" s="950" t="s">
        <v>765</v>
      </c>
      <c r="U5" s="946" t="s">
        <v>692</v>
      </c>
      <c r="V5" s="953" t="s">
        <v>130</v>
      </c>
      <c r="W5" s="955" t="s">
        <v>131</v>
      </c>
      <c r="X5" s="988" t="s">
        <v>767</v>
      </c>
      <c r="Y5" s="946" t="s">
        <v>775</v>
      </c>
      <c r="Z5" s="452"/>
      <c r="AA5" s="979"/>
      <c r="AB5" s="981"/>
      <c r="AC5" s="452"/>
      <c r="AD5" s="966"/>
      <c r="AE5" s="967"/>
      <c r="AF5" s="944" t="s">
        <v>498</v>
      </c>
      <c r="AG5" s="989" t="s">
        <v>497</v>
      </c>
      <c r="AH5" s="960"/>
      <c r="AI5" s="452"/>
      <c r="AJ5" s="936"/>
      <c r="AK5" s="937"/>
      <c r="AL5" s="927" t="s">
        <v>891</v>
      </c>
      <c r="AM5" s="928"/>
      <c r="AN5" s="928"/>
      <c r="AO5" s="928"/>
      <c r="AP5" s="928"/>
      <c r="AQ5" s="928"/>
      <c r="AR5" s="928"/>
      <c r="AS5" s="928"/>
      <c r="AT5" s="929"/>
      <c r="AU5" s="452"/>
      <c r="AV5" s="936"/>
      <c r="AW5" s="937"/>
      <c r="AX5" s="927" t="s">
        <v>891</v>
      </c>
      <c r="AY5" s="928"/>
      <c r="AZ5" s="928"/>
      <c r="BA5" s="928"/>
      <c r="BB5" s="928"/>
      <c r="BC5" s="928"/>
      <c r="BD5" s="928"/>
      <c r="BE5" s="928"/>
      <c r="BF5" s="929"/>
      <c r="BG5" s="452"/>
      <c r="BH5" s="936"/>
      <c r="BI5" s="937"/>
      <c r="BJ5" s="927" t="s">
        <v>891</v>
      </c>
      <c r="BK5" s="928"/>
      <c r="BL5" s="928"/>
      <c r="BM5" s="928"/>
      <c r="BN5" s="928"/>
      <c r="BO5" s="928"/>
      <c r="BP5" s="928"/>
      <c r="BQ5" s="928"/>
      <c r="BR5" s="929"/>
      <c r="BT5" s="936"/>
      <c r="BU5" s="937"/>
      <c r="BV5" s="927" t="s">
        <v>891</v>
      </c>
      <c r="BW5" s="928"/>
      <c r="BX5" s="928"/>
      <c r="BY5" s="928"/>
      <c r="BZ5" s="928"/>
      <c r="CA5" s="928"/>
      <c r="CB5" s="928"/>
      <c r="CC5" s="928"/>
      <c r="CD5" s="929"/>
      <c r="CE5" s="452"/>
      <c r="CF5" s="936"/>
      <c r="CG5" s="937"/>
      <c r="CH5" s="927" t="s">
        <v>891</v>
      </c>
      <c r="CI5" s="928"/>
      <c r="CJ5" s="928"/>
      <c r="CK5" s="928"/>
      <c r="CL5" s="928"/>
      <c r="CM5" s="928"/>
      <c r="CN5" s="928"/>
      <c r="CO5" s="928"/>
      <c r="CP5" s="929"/>
      <c r="CR5" s="936"/>
      <c r="CS5" s="937"/>
      <c r="CT5" s="927" t="s">
        <v>891</v>
      </c>
      <c r="CU5" s="928"/>
      <c r="CV5" s="928"/>
      <c r="CW5" s="928"/>
      <c r="CX5" s="928"/>
      <c r="CY5" s="928"/>
      <c r="CZ5" s="928"/>
      <c r="DA5" s="928"/>
      <c r="DB5" s="929"/>
    </row>
    <row r="6" spans="2:106" ht="13.5" thickBot="1">
      <c r="B6" s="968"/>
      <c r="C6" s="969"/>
      <c r="D6" s="972"/>
      <c r="E6" s="453">
        <v>0.5</v>
      </c>
      <c r="F6" s="453">
        <v>2</v>
      </c>
      <c r="G6" s="453">
        <v>5</v>
      </c>
      <c r="H6" s="453">
        <v>10</v>
      </c>
      <c r="I6" s="453">
        <v>15</v>
      </c>
      <c r="J6" s="454">
        <v>20</v>
      </c>
      <c r="K6" s="455">
        <v>30</v>
      </c>
      <c r="L6" s="454">
        <v>35</v>
      </c>
      <c r="M6" s="456" t="s">
        <v>755</v>
      </c>
      <c r="N6" s="452"/>
      <c r="O6" s="968"/>
      <c r="P6" s="969"/>
      <c r="Q6" s="945"/>
      <c r="R6" s="947"/>
      <c r="S6" s="949"/>
      <c r="T6" s="951"/>
      <c r="U6" s="952"/>
      <c r="V6" s="954"/>
      <c r="W6" s="956"/>
      <c r="X6" s="945"/>
      <c r="Y6" s="947"/>
      <c r="Z6" s="452"/>
      <c r="AA6" s="945"/>
      <c r="AB6" s="947"/>
      <c r="AC6" s="452"/>
      <c r="AD6" s="968"/>
      <c r="AE6" s="969"/>
      <c r="AF6" s="945"/>
      <c r="AG6" s="990"/>
      <c r="AH6" s="961"/>
      <c r="AI6" s="452"/>
      <c r="AJ6" s="938"/>
      <c r="AK6" s="939"/>
      <c r="AL6" s="457">
        <v>0.5</v>
      </c>
      <c r="AM6" s="458">
        <v>2</v>
      </c>
      <c r="AN6" s="458">
        <v>5</v>
      </c>
      <c r="AO6" s="458">
        <v>10</v>
      </c>
      <c r="AP6" s="458">
        <v>15</v>
      </c>
      <c r="AQ6" s="459">
        <v>20</v>
      </c>
      <c r="AR6" s="460">
        <v>30</v>
      </c>
      <c r="AS6" s="459">
        <v>35</v>
      </c>
      <c r="AT6" s="456" t="s">
        <v>755</v>
      </c>
      <c r="AU6" s="452"/>
      <c r="AV6" s="938"/>
      <c r="AW6" s="939"/>
      <c r="AX6" s="457">
        <v>0.5</v>
      </c>
      <c r="AY6" s="458">
        <v>2</v>
      </c>
      <c r="AZ6" s="458">
        <v>5</v>
      </c>
      <c r="BA6" s="458">
        <v>10</v>
      </c>
      <c r="BB6" s="458">
        <v>15</v>
      </c>
      <c r="BC6" s="459">
        <v>20</v>
      </c>
      <c r="BD6" s="460">
        <v>30</v>
      </c>
      <c r="BE6" s="459">
        <v>35</v>
      </c>
      <c r="BF6" s="456" t="s">
        <v>755</v>
      </c>
      <c r="BG6" s="452"/>
      <c r="BH6" s="938"/>
      <c r="BI6" s="939"/>
      <c r="BJ6" s="457">
        <v>0.5</v>
      </c>
      <c r="BK6" s="458">
        <v>2</v>
      </c>
      <c r="BL6" s="458">
        <v>5</v>
      </c>
      <c r="BM6" s="458">
        <v>10</v>
      </c>
      <c r="BN6" s="458">
        <v>15</v>
      </c>
      <c r="BO6" s="459">
        <v>20</v>
      </c>
      <c r="BP6" s="460">
        <v>30</v>
      </c>
      <c r="BQ6" s="459">
        <v>35</v>
      </c>
      <c r="BR6" s="456" t="s">
        <v>755</v>
      </c>
      <c r="BT6" s="938"/>
      <c r="BU6" s="939"/>
      <c r="BV6" s="457">
        <v>0.5</v>
      </c>
      <c r="BW6" s="458">
        <v>2</v>
      </c>
      <c r="BX6" s="458">
        <v>5</v>
      </c>
      <c r="BY6" s="458">
        <v>10</v>
      </c>
      <c r="BZ6" s="458">
        <v>15</v>
      </c>
      <c r="CA6" s="459">
        <v>20</v>
      </c>
      <c r="CB6" s="460">
        <v>30</v>
      </c>
      <c r="CC6" s="459">
        <v>35</v>
      </c>
      <c r="CD6" s="456" t="s">
        <v>755</v>
      </c>
      <c r="CE6" s="452"/>
      <c r="CF6" s="938"/>
      <c r="CG6" s="939"/>
      <c r="CH6" s="457">
        <v>0.5</v>
      </c>
      <c r="CI6" s="458">
        <v>2</v>
      </c>
      <c r="CJ6" s="458">
        <v>5</v>
      </c>
      <c r="CK6" s="458">
        <v>10</v>
      </c>
      <c r="CL6" s="458">
        <v>15</v>
      </c>
      <c r="CM6" s="459">
        <v>20</v>
      </c>
      <c r="CN6" s="460">
        <v>30</v>
      </c>
      <c r="CO6" s="459">
        <v>35</v>
      </c>
      <c r="CP6" s="456" t="s">
        <v>755</v>
      </c>
      <c r="CR6" s="938"/>
      <c r="CS6" s="939"/>
      <c r="CT6" s="457">
        <v>0.5</v>
      </c>
      <c r="CU6" s="458">
        <v>2</v>
      </c>
      <c r="CV6" s="458">
        <v>5</v>
      </c>
      <c r="CW6" s="458">
        <v>10</v>
      </c>
      <c r="CX6" s="458">
        <v>15</v>
      </c>
      <c r="CY6" s="459">
        <v>20</v>
      </c>
      <c r="CZ6" s="460">
        <v>30</v>
      </c>
      <c r="DA6" s="459">
        <v>35</v>
      </c>
      <c r="DB6" s="456" t="s">
        <v>755</v>
      </c>
    </row>
    <row r="7" spans="2:106" ht="15" customHeight="1">
      <c r="B7" s="924" t="s">
        <v>890</v>
      </c>
      <c r="C7" s="461" t="s">
        <v>380</v>
      </c>
      <c r="D7" s="462" t="s">
        <v>381</v>
      </c>
      <c r="E7" s="463" t="s">
        <v>381</v>
      </c>
      <c r="F7" s="473" t="s">
        <v>381</v>
      </c>
      <c r="G7" s="464" t="s">
        <v>381</v>
      </c>
      <c r="H7" s="464" t="s">
        <v>381</v>
      </c>
      <c r="I7" s="464" t="s">
        <v>381</v>
      </c>
      <c r="J7" s="464" t="s">
        <v>381</v>
      </c>
      <c r="K7" s="464" t="s">
        <v>381</v>
      </c>
      <c r="L7" s="464" t="s">
        <v>381</v>
      </c>
      <c r="M7" s="465" t="s">
        <v>381</v>
      </c>
      <c r="N7" s="466"/>
      <c r="O7" s="924" t="s">
        <v>890</v>
      </c>
      <c r="P7" s="461" t="str">
        <f>$C7</f>
        <v>&gt; 50</v>
      </c>
      <c r="Q7" s="467" t="s">
        <v>381</v>
      </c>
      <c r="R7" s="468" t="s">
        <v>381</v>
      </c>
      <c r="S7" s="462" t="s">
        <v>381</v>
      </c>
      <c r="T7" s="469" t="s">
        <v>381</v>
      </c>
      <c r="U7" s="470" t="s">
        <v>381</v>
      </c>
      <c r="V7" s="462" t="s">
        <v>381</v>
      </c>
      <c r="W7" s="470" t="s">
        <v>381</v>
      </c>
      <c r="X7" s="467" t="s">
        <v>381</v>
      </c>
      <c r="Y7" s="468" t="s">
        <v>381</v>
      </c>
      <c r="Z7" s="466"/>
      <c r="AA7" s="930">
        <f>(87.5-2)/4.3</f>
        <v>19.88372093023256</v>
      </c>
      <c r="AB7" s="932">
        <f>AA7/(1-(2.5+7)/(87.5-2))</f>
        <v>22.369186046511629</v>
      </c>
      <c r="AC7" s="466"/>
      <c r="AD7" s="924" t="s">
        <v>890</v>
      </c>
      <c r="AE7" s="461" t="str">
        <f>$C7</f>
        <v>&gt; 50</v>
      </c>
      <c r="AF7" s="467" t="s">
        <v>381</v>
      </c>
      <c r="AG7" s="468" t="s">
        <v>381</v>
      </c>
      <c r="AH7" s="471" t="s">
        <v>381</v>
      </c>
      <c r="AI7" s="466"/>
      <c r="AJ7" s="924" t="s">
        <v>890</v>
      </c>
      <c r="AK7" s="461" t="str">
        <f>$C7</f>
        <v>&gt; 50</v>
      </c>
      <c r="AL7" s="472" t="s">
        <v>381</v>
      </c>
      <c r="AM7" s="473" t="s">
        <v>381</v>
      </c>
      <c r="AN7" s="473" t="s">
        <v>381</v>
      </c>
      <c r="AO7" s="473" t="s">
        <v>381</v>
      </c>
      <c r="AP7" s="473" t="s">
        <v>381</v>
      </c>
      <c r="AQ7" s="473" t="s">
        <v>381</v>
      </c>
      <c r="AR7" s="473" t="s">
        <v>381</v>
      </c>
      <c r="AS7" s="473" t="s">
        <v>381</v>
      </c>
      <c r="AT7" s="468" t="s">
        <v>381</v>
      </c>
      <c r="AU7" s="474"/>
      <c r="AV7" s="924" t="s">
        <v>890</v>
      </c>
      <c r="AW7" s="461" t="str">
        <f>$C7</f>
        <v>&gt; 50</v>
      </c>
      <c r="AX7" s="472" t="s">
        <v>381</v>
      </c>
      <c r="AY7" s="473" t="s">
        <v>381</v>
      </c>
      <c r="AZ7" s="473" t="s">
        <v>381</v>
      </c>
      <c r="BA7" s="473" t="s">
        <v>381</v>
      </c>
      <c r="BB7" s="473" t="s">
        <v>381</v>
      </c>
      <c r="BC7" s="473" t="s">
        <v>381</v>
      </c>
      <c r="BD7" s="473" t="s">
        <v>381</v>
      </c>
      <c r="BE7" s="473" t="s">
        <v>381</v>
      </c>
      <c r="BF7" s="468" t="s">
        <v>381</v>
      </c>
      <c r="BG7" s="466"/>
      <c r="BH7" s="924" t="s">
        <v>890</v>
      </c>
      <c r="BI7" s="461" t="str">
        <f>$C7</f>
        <v>&gt; 50</v>
      </c>
      <c r="BJ7" s="472" t="s">
        <v>381</v>
      </c>
      <c r="BK7" s="473" t="s">
        <v>381</v>
      </c>
      <c r="BL7" s="473" t="s">
        <v>381</v>
      </c>
      <c r="BM7" s="473" t="s">
        <v>381</v>
      </c>
      <c r="BN7" s="473" t="s">
        <v>381</v>
      </c>
      <c r="BO7" s="473" t="s">
        <v>381</v>
      </c>
      <c r="BP7" s="473" t="s">
        <v>381</v>
      </c>
      <c r="BQ7" s="473" t="s">
        <v>381</v>
      </c>
      <c r="BR7" s="468" t="s">
        <v>381</v>
      </c>
      <c r="BT7" s="924" t="s">
        <v>890</v>
      </c>
      <c r="BU7" s="461" t="str">
        <f>$C7</f>
        <v>&gt; 50</v>
      </c>
      <c r="BV7" s="472" t="s">
        <v>381</v>
      </c>
      <c r="BW7" s="473" t="s">
        <v>381</v>
      </c>
      <c r="BX7" s="473" t="s">
        <v>381</v>
      </c>
      <c r="BY7" s="473" t="s">
        <v>381</v>
      </c>
      <c r="BZ7" s="473" t="s">
        <v>381</v>
      </c>
      <c r="CA7" s="473" t="s">
        <v>381</v>
      </c>
      <c r="CB7" s="473" t="s">
        <v>381</v>
      </c>
      <c r="CC7" s="473" t="s">
        <v>381</v>
      </c>
      <c r="CD7" s="468" t="s">
        <v>381</v>
      </c>
      <c r="CE7" s="474"/>
      <c r="CF7" s="924" t="s">
        <v>890</v>
      </c>
      <c r="CG7" s="461" t="str">
        <f>$C7</f>
        <v>&gt; 50</v>
      </c>
      <c r="CH7" s="472" t="s">
        <v>381</v>
      </c>
      <c r="CI7" s="473" t="s">
        <v>381</v>
      </c>
      <c r="CJ7" s="473" t="s">
        <v>381</v>
      </c>
      <c r="CK7" s="473" t="s">
        <v>381</v>
      </c>
      <c r="CL7" s="473" t="s">
        <v>381</v>
      </c>
      <c r="CM7" s="473" t="s">
        <v>381</v>
      </c>
      <c r="CN7" s="473" t="s">
        <v>381</v>
      </c>
      <c r="CO7" s="473" t="s">
        <v>381</v>
      </c>
      <c r="CP7" s="468" t="s">
        <v>381</v>
      </c>
      <c r="CR7" s="924" t="s">
        <v>890</v>
      </c>
      <c r="CS7" s="461" t="str">
        <f>$C7</f>
        <v>&gt; 50</v>
      </c>
      <c r="CT7" s="472" t="s">
        <v>381</v>
      </c>
      <c r="CU7" s="473" t="s">
        <v>381</v>
      </c>
      <c r="CV7" s="473" t="s">
        <v>381</v>
      </c>
      <c r="CW7" s="473" t="s">
        <v>381</v>
      </c>
      <c r="CX7" s="473" t="s">
        <v>381</v>
      </c>
      <c r="CY7" s="473" t="s">
        <v>381</v>
      </c>
      <c r="CZ7" s="473" t="s">
        <v>381</v>
      </c>
      <c r="DA7" s="473" t="s">
        <v>381</v>
      </c>
      <c r="DB7" s="468" t="s">
        <v>381</v>
      </c>
    </row>
    <row r="8" spans="2:106" ht="15" customHeight="1">
      <c r="B8" s="925"/>
      <c r="C8" s="475">
        <v>50</v>
      </c>
      <c r="D8" s="476">
        <f>S8</f>
        <v>7.6249331022222222</v>
      </c>
      <c r="E8" s="477">
        <v>38.900686057700632</v>
      </c>
      <c r="F8" s="478">
        <v>38.807118884023282</v>
      </c>
      <c r="G8" s="479">
        <v>38.651052904187523</v>
      </c>
      <c r="H8" s="479">
        <v>38.42820518021864</v>
      </c>
      <c r="I8" s="479">
        <v>38.192419843262982</v>
      </c>
      <c r="J8" s="479">
        <v>38.06372478958744</v>
      </c>
      <c r="K8" s="479">
        <v>37.229686310270139</v>
      </c>
      <c r="L8" s="479">
        <v>36.38986591668214</v>
      </c>
      <c r="M8" s="480" t="s">
        <v>381</v>
      </c>
      <c r="N8" s="466"/>
      <c r="O8" s="925"/>
      <c r="P8" s="475">
        <f>$C8</f>
        <v>50</v>
      </c>
      <c r="Q8" s="481">
        <v>50</v>
      </c>
      <c r="R8" s="482">
        <v>-33</v>
      </c>
      <c r="S8" s="483">
        <f>IF(MIN(U8,T8)*(1-(2.5+7)/(87.5-2))&gt;$AA$7,$AA$7,MIN(U8,T8)*(1-(2.5+7)/(87.5-2)))</f>
        <v>7.6249331022222222</v>
      </c>
      <c r="T8" s="484">
        <f>'35MPa, 4.2-6.0kg (comm)'!T8</f>
        <v>8.5780497400000009</v>
      </c>
      <c r="U8" s="485">
        <f>'35MPa, 4.2-6.0kg (comm)'!U8</f>
        <v>11.242920250901607</v>
      </c>
      <c r="V8" s="483">
        <f t="shared" ref="V8:V20" si="0">(E8-2)/S8</f>
        <v>4.8394766961229125</v>
      </c>
      <c r="W8" s="486">
        <f t="shared" ref="W8:W20" si="1">(E8-2)/MIN(T8,U8)</f>
        <v>4.3017570632203661</v>
      </c>
      <c r="X8" s="487">
        <f>'70MPa, 4-7kg (comm)'!AD8</f>
        <v>6.1087303527288501</v>
      </c>
      <c r="Y8" s="488">
        <f>'70MPa, 4-7kg (comm)'!AE8</f>
        <v>15.850931136683791</v>
      </c>
      <c r="Z8" s="466"/>
      <c r="AA8" s="930"/>
      <c r="AB8" s="932"/>
      <c r="AC8" s="466"/>
      <c r="AD8" s="925"/>
      <c r="AE8" s="475">
        <f>$C8</f>
        <v>50</v>
      </c>
      <c r="AF8" s="489">
        <v>25</v>
      </c>
      <c r="AG8" s="482">
        <f>MIN(-40,AE8)</f>
        <v>-40</v>
      </c>
      <c r="AH8" s="490">
        <f>S8</f>
        <v>7.6249331022222222</v>
      </c>
      <c r="AI8" s="466"/>
      <c r="AJ8" s="925"/>
      <c r="AK8" s="475">
        <f>$C8</f>
        <v>50</v>
      </c>
      <c r="AL8" s="491">
        <v>0.92049575900000002</v>
      </c>
      <c r="AM8" s="492">
        <v>0.91894646700000004</v>
      </c>
      <c r="AN8" s="492">
        <v>0.91702584600000003</v>
      </c>
      <c r="AO8" s="492">
        <v>0.91590212999999998</v>
      </c>
      <c r="AP8" s="492">
        <v>0.91596882099999999</v>
      </c>
      <c r="AQ8" s="493">
        <v>0.91982250399999999</v>
      </c>
      <c r="AR8" s="493">
        <v>0.92413920999999999</v>
      </c>
      <c r="AS8" s="493">
        <v>0.92898395899999997</v>
      </c>
      <c r="AT8" s="494" t="s">
        <v>381</v>
      </c>
      <c r="AU8" s="474"/>
      <c r="AV8" s="925"/>
      <c r="AW8" s="475">
        <f>$C8</f>
        <v>50</v>
      </c>
      <c r="AX8" s="491">
        <v>0.92548112199999999</v>
      </c>
      <c r="AY8" s="492">
        <v>0.92406673699999997</v>
      </c>
      <c r="AZ8" s="492">
        <v>0.922349953</v>
      </c>
      <c r="BA8" s="492">
        <v>0.92128853700000002</v>
      </c>
      <c r="BB8" s="492">
        <v>0.921242491</v>
      </c>
      <c r="BC8" s="493">
        <v>0.92464739900000004</v>
      </c>
      <c r="BD8" s="493">
        <v>0.92636359000000001</v>
      </c>
      <c r="BE8" s="493">
        <v>0.92906404799999998</v>
      </c>
      <c r="BF8" s="494" t="s">
        <v>381</v>
      </c>
      <c r="BG8" s="466"/>
      <c r="BH8" s="925"/>
      <c r="BI8" s="475">
        <f>$C8</f>
        <v>50</v>
      </c>
      <c r="BJ8" s="495">
        <v>79.059595479999999</v>
      </c>
      <c r="BK8" s="496">
        <v>78.926266519999999</v>
      </c>
      <c r="BL8" s="496">
        <v>78.411046159999998</v>
      </c>
      <c r="BM8" s="496">
        <v>76.948954839999999</v>
      </c>
      <c r="BN8" s="496">
        <v>74.818559859999993</v>
      </c>
      <c r="BO8" s="497">
        <v>71.958645379999993</v>
      </c>
      <c r="BP8" s="497">
        <v>62.71891334</v>
      </c>
      <c r="BQ8" s="497">
        <v>53.323736599999997</v>
      </c>
      <c r="BR8" s="494" t="s">
        <v>381</v>
      </c>
      <c r="BT8" s="925"/>
      <c r="BU8" s="475">
        <f>$C8</f>
        <v>50</v>
      </c>
      <c r="BV8" s="495">
        <v>76.807120800000007</v>
      </c>
      <c r="BW8" s="496">
        <v>76.620699790000003</v>
      </c>
      <c r="BX8" s="496">
        <v>76.013203239999996</v>
      </c>
      <c r="BY8" s="496">
        <v>74.517788199999998</v>
      </c>
      <c r="BZ8" s="496">
        <v>72.460156670000003</v>
      </c>
      <c r="CA8" s="497">
        <v>69.82346733</v>
      </c>
      <c r="CB8" s="497">
        <v>61.76371383</v>
      </c>
      <c r="CC8" s="497">
        <v>53.290457500000002</v>
      </c>
      <c r="CD8" s="494" t="s">
        <v>381</v>
      </c>
      <c r="CE8" s="474"/>
      <c r="CF8" s="925"/>
      <c r="CG8" s="475">
        <f>$C8</f>
        <v>50</v>
      </c>
      <c r="CH8" s="491">
        <f t="shared" ref="CH8:CH20" si="2">MIN(AL8,AX8)</f>
        <v>0.92049575900000002</v>
      </c>
      <c r="CI8" s="492">
        <f t="shared" ref="CI8:CI20" si="3">MIN(AM8,AY8)</f>
        <v>0.91894646700000004</v>
      </c>
      <c r="CJ8" s="492">
        <f t="shared" ref="CJ8:CJ20" si="4">MIN(AN8,AZ8)</f>
        <v>0.91702584600000003</v>
      </c>
      <c r="CK8" s="492">
        <f t="shared" ref="CK8:CK20" si="5">MIN(AO8,BA8)</f>
        <v>0.91590212999999998</v>
      </c>
      <c r="CL8" s="492">
        <f t="shared" ref="CL8:CL20" si="6">MIN(AP8,BB8)</f>
        <v>0.91596882099999999</v>
      </c>
      <c r="CM8" s="493">
        <f t="shared" ref="CM8:CM20" si="7">MIN(AQ8,BC8)</f>
        <v>0.91982250399999999</v>
      </c>
      <c r="CN8" s="493">
        <f t="shared" ref="CN8:CN17" si="8">MIN(AR8,BD8)</f>
        <v>0.92413920999999999</v>
      </c>
      <c r="CO8" s="493">
        <f>MIN(AS8,BE8)</f>
        <v>0.92898395899999997</v>
      </c>
      <c r="CP8" s="494" t="s">
        <v>381</v>
      </c>
      <c r="CR8" s="925"/>
      <c r="CS8" s="475">
        <f>$C8</f>
        <v>50</v>
      </c>
      <c r="CT8" s="495">
        <f t="shared" ref="CT8:CT20" si="9">MAX(BJ8,BV8)</f>
        <v>79.059595479999999</v>
      </c>
      <c r="CU8" s="496">
        <f t="shared" ref="CU8:CU20" si="10">MAX(BK8,BW8)</f>
        <v>78.926266519999999</v>
      </c>
      <c r="CV8" s="496">
        <f t="shared" ref="CV8:CV20" si="11">MAX(BL8,BX8)</f>
        <v>78.411046159999998</v>
      </c>
      <c r="CW8" s="496">
        <f t="shared" ref="CW8:CW20" si="12">MAX(BM8,BY8)</f>
        <v>76.948954839999999</v>
      </c>
      <c r="CX8" s="496">
        <f t="shared" ref="CX8:CX20" si="13">MAX(BN8,BZ8)</f>
        <v>74.818559859999993</v>
      </c>
      <c r="CY8" s="497">
        <f t="shared" ref="CY8:CY20" si="14">MAX(BO8,CA8)</f>
        <v>71.958645379999993</v>
      </c>
      <c r="CZ8" s="497">
        <f t="shared" ref="CZ8:CZ17" si="15">MAX(BP8,CB8)</f>
        <v>62.71891334</v>
      </c>
      <c r="DA8" s="497">
        <f>MAX(BQ8,CC8)</f>
        <v>53.323736599999997</v>
      </c>
      <c r="DB8" s="494" t="s">
        <v>381</v>
      </c>
    </row>
    <row r="9" spans="2:106" ht="15" customHeight="1">
      <c r="B9" s="925"/>
      <c r="C9" s="475">
        <v>45</v>
      </c>
      <c r="D9" s="476">
        <f t="shared" ref="D9:D20" si="16">S9</f>
        <v>10.9755664</v>
      </c>
      <c r="E9" s="477">
        <v>38.989137036991039</v>
      </c>
      <c r="F9" s="478">
        <v>38.89249663597483</v>
      </c>
      <c r="G9" s="479">
        <v>38.727869273339415</v>
      </c>
      <c r="H9" s="479">
        <v>38.479630861789197</v>
      </c>
      <c r="I9" s="479">
        <v>38.211048489094694</v>
      </c>
      <c r="J9" s="479">
        <v>38.090664174814293</v>
      </c>
      <c r="K9" s="479">
        <v>37.192839930579787</v>
      </c>
      <c r="L9" s="479">
        <v>36.369523613448131</v>
      </c>
      <c r="M9" s="480" t="s">
        <v>381</v>
      </c>
      <c r="N9" s="466"/>
      <c r="O9" s="925"/>
      <c r="P9" s="475">
        <f t="shared" ref="P9:P21" si="17">$C9</f>
        <v>45</v>
      </c>
      <c r="Q9" s="481">
        <v>45</v>
      </c>
      <c r="R9" s="482">
        <v>-33</v>
      </c>
      <c r="S9" s="483">
        <f t="shared" ref="S9:S15" si="18">IF(MIN(U9,T9)*(1-(2.5+7)/(87.5-2))&gt;$AA$7,$AA$7,MIN(U9,T9)*(1-(2.5+7)/(87.5-2)))</f>
        <v>10.9755664</v>
      </c>
      <c r="T9" s="484">
        <f>'35MPa, 4.2-6.0kg (comm)'!T9</f>
        <v>12.347512200000001</v>
      </c>
      <c r="U9" s="485">
        <f>'35MPa, 4.2-6.0kg (comm)'!U9</f>
        <v>15.052915559813981</v>
      </c>
      <c r="V9" s="483">
        <f t="shared" si="0"/>
        <v>3.3701346872623392</v>
      </c>
      <c r="W9" s="486">
        <f t="shared" si="1"/>
        <v>2.9956752775665239</v>
      </c>
      <c r="X9" s="487">
        <f>'70MPa, 4-7kg (comm)'!AD9</f>
        <v>9.4656916948460097</v>
      </c>
      <c r="Y9" s="488">
        <f>'70MPa, 4-7kg (comm)'!AE9</f>
        <v>22.085453578075018</v>
      </c>
      <c r="Z9" s="466"/>
      <c r="AA9" s="930"/>
      <c r="AB9" s="932"/>
      <c r="AC9" s="466"/>
      <c r="AD9" s="925"/>
      <c r="AE9" s="475">
        <f t="shared" ref="AE9:AE20" si="19">$C9</f>
        <v>45</v>
      </c>
      <c r="AF9" s="489">
        <v>25</v>
      </c>
      <c r="AG9" s="482">
        <f t="shared" ref="AG9:AG20" si="20">MIN(-40,AE9)</f>
        <v>-40</v>
      </c>
      <c r="AH9" s="490">
        <f>S9</f>
        <v>10.9755664</v>
      </c>
      <c r="AI9" s="466"/>
      <c r="AJ9" s="925"/>
      <c r="AK9" s="475">
        <f t="shared" ref="AK9:AK21" si="21">$C9</f>
        <v>45</v>
      </c>
      <c r="AL9" s="491">
        <v>0.92270842500000005</v>
      </c>
      <c r="AM9" s="492">
        <v>0.92165468100000003</v>
      </c>
      <c r="AN9" s="492">
        <v>0.920734359</v>
      </c>
      <c r="AO9" s="492">
        <v>0.92102770599999995</v>
      </c>
      <c r="AP9" s="492">
        <v>0.92242359699999998</v>
      </c>
      <c r="AQ9" s="493">
        <v>0.92819403199999995</v>
      </c>
      <c r="AR9" s="493">
        <v>0.93413549600000001</v>
      </c>
      <c r="AS9" s="493">
        <v>0.94090578599999997</v>
      </c>
      <c r="AT9" s="494" t="s">
        <v>381</v>
      </c>
      <c r="AU9" s="474"/>
      <c r="AV9" s="925"/>
      <c r="AW9" s="475">
        <f t="shared" ref="AW9:AW21" si="22">$C9</f>
        <v>45</v>
      </c>
      <c r="AX9" s="491">
        <v>0.92710605099999999</v>
      </c>
      <c r="AY9" s="492">
        <v>0.92620232499999999</v>
      </c>
      <c r="AZ9" s="492">
        <v>0.92543342500000003</v>
      </c>
      <c r="BA9" s="492">
        <v>0.92589772199999998</v>
      </c>
      <c r="BB9" s="492">
        <v>0.92716278299999999</v>
      </c>
      <c r="BC9" s="493">
        <v>0.93257320300000002</v>
      </c>
      <c r="BD9" s="493">
        <v>0.93607829799999998</v>
      </c>
      <c r="BE9" s="493">
        <v>0.94097079500000003</v>
      </c>
      <c r="BF9" s="494" t="s">
        <v>381</v>
      </c>
      <c r="BG9" s="466"/>
      <c r="BH9" s="925"/>
      <c r="BI9" s="475">
        <f t="shared" ref="BI9:BI21" si="23">$C9</f>
        <v>45</v>
      </c>
      <c r="BJ9" s="495">
        <v>78.821644610000007</v>
      </c>
      <c r="BK9" s="496">
        <v>78.454152719999996</v>
      </c>
      <c r="BL9" s="496">
        <v>77.411222499999994</v>
      </c>
      <c r="BM9" s="496">
        <v>75.088129649999999</v>
      </c>
      <c r="BN9" s="496">
        <v>72.0962988</v>
      </c>
      <c r="BO9" s="497">
        <v>68.501555199999999</v>
      </c>
      <c r="BP9" s="497">
        <v>58.14509992</v>
      </c>
      <c r="BQ9" s="497">
        <v>48.26045586</v>
      </c>
      <c r="BR9" s="494" t="s">
        <v>381</v>
      </c>
      <c r="BT9" s="925"/>
      <c r="BU9" s="475">
        <f t="shared" ref="BU9:BU21" si="24">$C9</f>
        <v>45</v>
      </c>
      <c r="BV9" s="495">
        <v>76.849089419999999</v>
      </c>
      <c r="BW9" s="496">
        <v>76.409308429999996</v>
      </c>
      <c r="BX9" s="496">
        <v>75.295090340000002</v>
      </c>
      <c r="BY9" s="496">
        <v>72.921005129999998</v>
      </c>
      <c r="BZ9" s="496">
        <v>70.00125018</v>
      </c>
      <c r="CA9" s="497">
        <v>66.601752540000007</v>
      </c>
      <c r="CB9" s="497">
        <v>57.33009303</v>
      </c>
      <c r="CC9" s="497">
        <v>48.234172639999997</v>
      </c>
      <c r="CD9" s="494" t="s">
        <v>381</v>
      </c>
      <c r="CE9" s="474"/>
      <c r="CF9" s="925"/>
      <c r="CG9" s="475">
        <f t="shared" ref="CG9:CG21" si="25">$C9</f>
        <v>45</v>
      </c>
      <c r="CH9" s="491">
        <f t="shared" si="2"/>
        <v>0.92270842500000005</v>
      </c>
      <c r="CI9" s="492">
        <f t="shared" si="3"/>
        <v>0.92165468100000003</v>
      </c>
      <c r="CJ9" s="492">
        <f t="shared" si="4"/>
        <v>0.920734359</v>
      </c>
      <c r="CK9" s="492">
        <f t="shared" si="5"/>
        <v>0.92102770599999995</v>
      </c>
      <c r="CL9" s="492">
        <f t="shared" si="6"/>
        <v>0.92242359699999998</v>
      </c>
      <c r="CM9" s="493">
        <f t="shared" si="7"/>
        <v>0.92819403199999995</v>
      </c>
      <c r="CN9" s="493">
        <f t="shared" si="8"/>
        <v>0.93413549600000001</v>
      </c>
      <c r="CO9" s="493">
        <f>MIN(AS9,BE9)</f>
        <v>0.94090578599999997</v>
      </c>
      <c r="CP9" s="494" t="s">
        <v>381</v>
      </c>
      <c r="CR9" s="925"/>
      <c r="CS9" s="475">
        <f t="shared" ref="CS9:CS21" si="26">$C9</f>
        <v>45</v>
      </c>
      <c r="CT9" s="495">
        <f t="shared" si="9"/>
        <v>78.821644610000007</v>
      </c>
      <c r="CU9" s="496">
        <f t="shared" si="10"/>
        <v>78.454152719999996</v>
      </c>
      <c r="CV9" s="496">
        <f t="shared" si="11"/>
        <v>77.411222499999994</v>
      </c>
      <c r="CW9" s="496">
        <f t="shared" si="12"/>
        <v>75.088129649999999</v>
      </c>
      <c r="CX9" s="496">
        <f t="shared" si="13"/>
        <v>72.0962988</v>
      </c>
      <c r="CY9" s="497">
        <f t="shared" si="14"/>
        <v>68.501555199999999</v>
      </c>
      <c r="CZ9" s="497">
        <f t="shared" si="15"/>
        <v>58.14509992</v>
      </c>
      <c r="DA9" s="497">
        <f>MAX(BQ9,CC9)</f>
        <v>48.26045586</v>
      </c>
      <c r="DB9" s="494" t="s">
        <v>381</v>
      </c>
    </row>
    <row r="10" spans="2:106" ht="15" customHeight="1">
      <c r="B10" s="925"/>
      <c r="C10" s="475">
        <v>40</v>
      </c>
      <c r="D10" s="476">
        <f t="shared" si="16"/>
        <v>14.494340711111109</v>
      </c>
      <c r="E10" s="477">
        <v>39.070879403281097</v>
      </c>
      <c r="F10" s="478">
        <v>38.965463956023129</v>
      </c>
      <c r="G10" s="479">
        <v>38.779566122191511</v>
      </c>
      <c r="H10" s="479">
        <v>38.494615355122477</v>
      </c>
      <c r="I10" s="479">
        <v>38.190332846816105</v>
      </c>
      <c r="J10" s="479">
        <v>38.07372664373942</v>
      </c>
      <c r="K10" s="479">
        <v>37.138453142454807</v>
      </c>
      <c r="L10" s="479">
        <v>36.351038430224378</v>
      </c>
      <c r="M10" s="480" t="s">
        <v>381</v>
      </c>
      <c r="N10" s="466"/>
      <c r="O10" s="925"/>
      <c r="P10" s="475">
        <f t="shared" si="17"/>
        <v>40</v>
      </c>
      <c r="Q10" s="481">
        <v>40</v>
      </c>
      <c r="R10" s="482">
        <v>-33</v>
      </c>
      <c r="S10" s="483">
        <f t="shared" si="18"/>
        <v>14.494340711111109</v>
      </c>
      <c r="T10" s="484">
        <f>'35MPa, 4.2-6.0kg (comm)'!T10</f>
        <v>16.306133299999999</v>
      </c>
      <c r="U10" s="485">
        <f>'35MPa, 4.2-6.0kg (comm)'!U10</f>
        <v>18.815611805683339</v>
      </c>
      <c r="V10" s="483">
        <f t="shared" si="0"/>
        <v>2.5576105972769914</v>
      </c>
      <c r="W10" s="486">
        <f t="shared" si="1"/>
        <v>2.2734316420239922</v>
      </c>
      <c r="X10" s="487">
        <f>'70MPa, 4-7kg (comm)'!AD10</f>
        <v>13.008957265041907</v>
      </c>
      <c r="Y10" s="488">
        <f>'70MPa, 4-7kg (comm)'!AE10</f>
        <v>28.098437430948607</v>
      </c>
      <c r="Z10" s="466"/>
      <c r="AA10" s="930"/>
      <c r="AB10" s="932"/>
      <c r="AC10" s="466"/>
      <c r="AD10" s="925"/>
      <c r="AE10" s="475">
        <f t="shared" si="19"/>
        <v>40</v>
      </c>
      <c r="AF10" s="489">
        <v>25</v>
      </c>
      <c r="AG10" s="482">
        <f t="shared" si="20"/>
        <v>-40</v>
      </c>
      <c r="AH10" s="490">
        <f t="shared" ref="AH10:AH20" si="27">S10</f>
        <v>14.494340711111109</v>
      </c>
      <c r="AI10" s="466"/>
      <c r="AJ10" s="925"/>
      <c r="AK10" s="475">
        <f t="shared" si="21"/>
        <v>40</v>
      </c>
      <c r="AL10" s="491">
        <v>0.92481994899999997</v>
      </c>
      <c r="AM10" s="492">
        <v>0.92418294700000003</v>
      </c>
      <c r="AN10" s="492">
        <v>0.92406370100000002</v>
      </c>
      <c r="AO10" s="492">
        <v>0.925704254</v>
      </c>
      <c r="AP10" s="492">
        <v>0.928338094</v>
      </c>
      <c r="AQ10" s="493">
        <v>0.93595360500000002</v>
      </c>
      <c r="AR10" s="493">
        <v>0.94418812500000004</v>
      </c>
      <c r="AS10" s="493">
        <v>0.95321787300000005</v>
      </c>
      <c r="AT10" s="494" t="s">
        <v>381</v>
      </c>
      <c r="AU10" s="474"/>
      <c r="AV10" s="925"/>
      <c r="AW10" s="475">
        <f t="shared" si="22"/>
        <v>40</v>
      </c>
      <c r="AX10" s="491">
        <v>0.92864707999999996</v>
      </c>
      <c r="AY10" s="492">
        <v>0.92806248800000002</v>
      </c>
      <c r="AZ10" s="492">
        <v>0.92816356600000005</v>
      </c>
      <c r="BA10" s="492">
        <v>0.92996593100000002</v>
      </c>
      <c r="BB10" s="492">
        <v>0.93253738600000002</v>
      </c>
      <c r="BC10" s="493">
        <v>0.93986423900000005</v>
      </c>
      <c r="BD10" s="493">
        <v>0.94584516699999999</v>
      </c>
      <c r="BE10" s="493">
        <v>0.95327238199999997</v>
      </c>
      <c r="BF10" s="494" t="s">
        <v>381</v>
      </c>
      <c r="BG10" s="466"/>
      <c r="BH10" s="925"/>
      <c r="BI10" s="475">
        <f t="shared" si="23"/>
        <v>40</v>
      </c>
      <c r="BJ10" s="495">
        <v>78.568992269999995</v>
      </c>
      <c r="BK10" s="496">
        <v>77.93990153</v>
      </c>
      <c r="BL10" s="496">
        <v>76.358085759999994</v>
      </c>
      <c r="BM10" s="496">
        <v>73.1321382</v>
      </c>
      <c r="BN10" s="496">
        <v>69.305134890000005</v>
      </c>
      <c r="BO10" s="497">
        <v>64.995348100000001</v>
      </c>
      <c r="BP10" s="497">
        <v>53.501271410000001</v>
      </c>
      <c r="BQ10" s="497">
        <v>43.191797510000001</v>
      </c>
      <c r="BR10" s="494" t="s">
        <v>381</v>
      </c>
      <c r="BT10" s="925"/>
      <c r="BU10" s="475">
        <f t="shared" si="24"/>
        <v>40</v>
      </c>
      <c r="BV10" s="495">
        <v>76.873857430000001</v>
      </c>
      <c r="BW10" s="496">
        <v>76.195014319999999</v>
      </c>
      <c r="BX10" s="496">
        <v>74.527101329999994</v>
      </c>
      <c r="BY10" s="496">
        <v>71.249166299999999</v>
      </c>
      <c r="BZ10" s="496">
        <v>67.470408879999994</v>
      </c>
      <c r="CA10" s="497">
        <v>63.324350870000004</v>
      </c>
      <c r="CB10" s="497">
        <v>52.822160799999999</v>
      </c>
      <c r="CC10" s="497">
        <v>43.170322609999999</v>
      </c>
      <c r="CD10" s="494" t="s">
        <v>381</v>
      </c>
      <c r="CE10" s="474"/>
      <c r="CF10" s="925"/>
      <c r="CG10" s="475">
        <f t="shared" si="25"/>
        <v>40</v>
      </c>
      <c r="CH10" s="491">
        <f t="shared" si="2"/>
        <v>0.92481994899999997</v>
      </c>
      <c r="CI10" s="492">
        <f t="shared" si="3"/>
        <v>0.92418294700000003</v>
      </c>
      <c r="CJ10" s="492">
        <f t="shared" si="4"/>
        <v>0.92406370100000002</v>
      </c>
      <c r="CK10" s="492">
        <f t="shared" si="5"/>
        <v>0.925704254</v>
      </c>
      <c r="CL10" s="492">
        <f t="shared" si="6"/>
        <v>0.928338094</v>
      </c>
      <c r="CM10" s="493">
        <f t="shared" si="7"/>
        <v>0.93595360500000002</v>
      </c>
      <c r="CN10" s="493">
        <f t="shared" si="8"/>
        <v>0.94418812500000004</v>
      </c>
      <c r="CO10" s="493">
        <f>MIN(AS10,BE10)</f>
        <v>0.95321787300000005</v>
      </c>
      <c r="CP10" s="494" t="s">
        <v>381</v>
      </c>
      <c r="CR10" s="925"/>
      <c r="CS10" s="475">
        <f t="shared" si="26"/>
        <v>40</v>
      </c>
      <c r="CT10" s="495">
        <f t="shared" si="9"/>
        <v>78.568992269999995</v>
      </c>
      <c r="CU10" s="496">
        <f t="shared" si="10"/>
        <v>77.93990153</v>
      </c>
      <c r="CV10" s="496">
        <f t="shared" si="11"/>
        <v>76.358085759999994</v>
      </c>
      <c r="CW10" s="496">
        <f t="shared" si="12"/>
        <v>73.1321382</v>
      </c>
      <c r="CX10" s="496">
        <f t="shared" si="13"/>
        <v>69.305134890000005</v>
      </c>
      <c r="CY10" s="497">
        <f t="shared" si="14"/>
        <v>64.995348100000001</v>
      </c>
      <c r="CZ10" s="497">
        <f t="shared" si="15"/>
        <v>53.501271410000001</v>
      </c>
      <c r="DA10" s="497">
        <f>MAX(BQ10,CC10)</f>
        <v>43.191797510000001</v>
      </c>
      <c r="DB10" s="494" t="s">
        <v>381</v>
      </c>
    </row>
    <row r="11" spans="2:106" ht="15" customHeight="1">
      <c r="B11" s="925"/>
      <c r="C11" s="475">
        <v>35</v>
      </c>
      <c r="D11" s="476">
        <f t="shared" si="16"/>
        <v>15.25581848888889</v>
      </c>
      <c r="E11" s="477">
        <v>38.913604645519364</v>
      </c>
      <c r="F11" s="478">
        <v>38.806008059308638</v>
      </c>
      <c r="G11" s="479">
        <v>38.619458624788621</v>
      </c>
      <c r="H11" s="479">
        <v>38.338018235164725</v>
      </c>
      <c r="I11" s="479">
        <v>38.042355809678583</v>
      </c>
      <c r="J11" s="479">
        <v>37.948367704656903</v>
      </c>
      <c r="K11" s="479">
        <v>37.066661107576245</v>
      </c>
      <c r="L11" s="479">
        <v>36.335143891901375</v>
      </c>
      <c r="M11" s="480" t="s">
        <v>381</v>
      </c>
      <c r="N11" s="466"/>
      <c r="O11" s="925"/>
      <c r="P11" s="475">
        <f t="shared" si="17"/>
        <v>35</v>
      </c>
      <c r="Q11" s="481">
        <v>40</v>
      </c>
      <c r="R11" s="482">
        <v>-33</v>
      </c>
      <c r="S11" s="483">
        <f t="shared" si="18"/>
        <v>15.25581848888889</v>
      </c>
      <c r="T11" s="484">
        <f>'35MPa, 4.2-6.0kg (comm)'!T11</f>
        <v>17.162795800000001</v>
      </c>
      <c r="U11" s="485">
        <f>'35MPa, 4.2-6.0kg (comm)'!U11</f>
        <v>19.500953048248324</v>
      </c>
      <c r="V11" s="483">
        <f t="shared" si="0"/>
        <v>2.4196410485877413</v>
      </c>
      <c r="W11" s="486">
        <f t="shared" si="1"/>
        <v>2.1507920431891034</v>
      </c>
      <c r="X11" s="487">
        <f>'70MPa, 4-7kg (comm)'!AD11</f>
        <v>13.989595215734568</v>
      </c>
      <c r="Y11" s="488">
        <f>'70MPa, 4-7kg (comm)'!AE11</f>
        <v>29.378586857094177</v>
      </c>
      <c r="Z11" s="466"/>
      <c r="AA11" s="930"/>
      <c r="AB11" s="932"/>
      <c r="AC11" s="466"/>
      <c r="AD11" s="925"/>
      <c r="AE11" s="475">
        <f t="shared" si="19"/>
        <v>35</v>
      </c>
      <c r="AF11" s="489">
        <f t="shared" ref="AF11:AF19" si="28">AE11-10</f>
        <v>25</v>
      </c>
      <c r="AG11" s="482">
        <f t="shared" si="20"/>
        <v>-40</v>
      </c>
      <c r="AH11" s="490">
        <f t="shared" si="27"/>
        <v>15.25581848888889</v>
      </c>
      <c r="AI11" s="466"/>
      <c r="AJ11" s="925"/>
      <c r="AK11" s="475">
        <f t="shared" si="21"/>
        <v>35</v>
      </c>
      <c r="AL11" s="491">
        <v>0.92224148500000003</v>
      </c>
      <c r="AM11" s="492">
        <v>0.92170559600000002</v>
      </c>
      <c r="AN11" s="492">
        <v>0.92169890200000004</v>
      </c>
      <c r="AO11" s="492">
        <v>0.92363034600000005</v>
      </c>
      <c r="AP11" s="492">
        <v>0.92659019200000003</v>
      </c>
      <c r="AQ11" s="493">
        <v>0.934698362</v>
      </c>
      <c r="AR11" s="493">
        <v>0.94377078400000003</v>
      </c>
      <c r="AS11" s="493">
        <v>0.95322832599999996</v>
      </c>
      <c r="AT11" s="494" t="s">
        <v>381</v>
      </c>
      <c r="AU11" s="474"/>
      <c r="AV11" s="925"/>
      <c r="AW11" s="475">
        <f t="shared" si="22"/>
        <v>35</v>
      </c>
      <c r="AX11" s="491">
        <v>0.92570025899999997</v>
      </c>
      <c r="AY11" s="492">
        <v>0.92519963900000002</v>
      </c>
      <c r="AZ11" s="492">
        <v>0.925455264</v>
      </c>
      <c r="BA11" s="492">
        <v>0.92751457500000001</v>
      </c>
      <c r="BB11" s="492">
        <v>0.93043205799999995</v>
      </c>
      <c r="BC11" s="493">
        <v>0.93829145700000005</v>
      </c>
      <c r="BD11" s="493">
        <v>0.94527637399999997</v>
      </c>
      <c r="BE11" s="493">
        <v>0.95327899599999999</v>
      </c>
      <c r="BF11" s="494" t="s">
        <v>381</v>
      </c>
      <c r="BG11" s="466"/>
      <c r="BH11" s="925"/>
      <c r="BI11" s="475">
        <f t="shared" si="23"/>
        <v>35</v>
      </c>
      <c r="BJ11" s="495">
        <v>78.354882700000005</v>
      </c>
      <c r="BK11" s="496">
        <v>77.671961659999994</v>
      </c>
      <c r="BL11" s="496">
        <v>76.01485418</v>
      </c>
      <c r="BM11" s="496">
        <v>72.679830850000002</v>
      </c>
      <c r="BN11" s="496">
        <v>68.783391960000003</v>
      </c>
      <c r="BO11" s="497">
        <v>64.445277750000002</v>
      </c>
      <c r="BP11" s="497">
        <v>53.059331569999998</v>
      </c>
      <c r="BQ11" s="497">
        <v>43.053727889999998</v>
      </c>
      <c r="BR11" s="494" t="s">
        <v>381</v>
      </c>
      <c r="BT11" s="925"/>
      <c r="BU11" s="475">
        <f t="shared" si="24"/>
        <v>35</v>
      </c>
      <c r="BV11" s="495">
        <v>76.822051060000007</v>
      </c>
      <c r="BW11" s="496">
        <v>76.094859679999999</v>
      </c>
      <c r="BX11" s="496">
        <v>74.342843700000003</v>
      </c>
      <c r="BY11" s="496">
        <v>70.962201460000003</v>
      </c>
      <c r="BZ11" s="496">
        <v>67.103008209999999</v>
      </c>
      <c r="CA11" s="497">
        <v>62.910979380000001</v>
      </c>
      <c r="CB11" s="497">
        <v>52.442938750000003</v>
      </c>
      <c r="CC11" s="497">
        <v>43.033736580000003</v>
      </c>
      <c r="CD11" s="494" t="s">
        <v>381</v>
      </c>
      <c r="CE11" s="474"/>
      <c r="CF11" s="925"/>
      <c r="CG11" s="475">
        <f t="shared" si="25"/>
        <v>35</v>
      </c>
      <c r="CH11" s="491">
        <f t="shared" si="2"/>
        <v>0.92224148500000003</v>
      </c>
      <c r="CI11" s="492">
        <f t="shared" si="3"/>
        <v>0.92170559600000002</v>
      </c>
      <c r="CJ11" s="492">
        <f t="shared" si="4"/>
        <v>0.92169890200000004</v>
      </c>
      <c r="CK11" s="492">
        <f t="shared" si="5"/>
        <v>0.92363034600000005</v>
      </c>
      <c r="CL11" s="492">
        <f t="shared" si="6"/>
        <v>0.92659019200000003</v>
      </c>
      <c r="CM11" s="493">
        <f t="shared" si="7"/>
        <v>0.934698362</v>
      </c>
      <c r="CN11" s="493">
        <f t="shared" si="8"/>
        <v>0.94377078400000003</v>
      </c>
      <c r="CO11" s="493">
        <f>MIN(AS11,BE11)</f>
        <v>0.95322832599999996</v>
      </c>
      <c r="CP11" s="494" t="s">
        <v>381</v>
      </c>
      <c r="CR11" s="925"/>
      <c r="CS11" s="475">
        <f t="shared" si="26"/>
        <v>35</v>
      </c>
      <c r="CT11" s="495">
        <f t="shared" si="9"/>
        <v>78.354882700000005</v>
      </c>
      <c r="CU11" s="496">
        <f t="shared" si="10"/>
        <v>77.671961659999994</v>
      </c>
      <c r="CV11" s="496">
        <f t="shared" si="11"/>
        <v>76.01485418</v>
      </c>
      <c r="CW11" s="496">
        <f t="shared" si="12"/>
        <v>72.679830850000002</v>
      </c>
      <c r="CX11" s="496">
        <f t="shared" si="13"/>
        <v>68.783391960000003</v>
      </c>
      <c r="CY11" s="497">
        <f t="shared" si="14"/>
        <v>64.445277750000002</v>
      </c>
      <c r="CZ11" s="497">
        <f t="shared" si="15"/>
        <v>53.059331569999998</v>
      </c>
      <c r="DA11" s="497">
        <f>MAX(BQ11,CC11)</f>
        <v>43.053727889999998</v>
      </c>
      <c r="DB11" s="494" t="s">
        <v>381</v>
      </c>
    </row>
    <row r="12" spans="2:106" ht="15" customHeight="1">
      <c r="B12" s="925"/>
      <c r="C12" s="475">
        <v>30</v>
      </c>
      <c r="D12" s="476">
        <f t="shared" si="16"/>
        <v>17.9309136</v>
      </c>
      <c r="E12" s="477">
        <v>38.731128458636043</v>
      </c>
      <c r="F12" s="478">
        <v>38.599364618637324</v>
      </c>
      <c r="G12" s="479">
        <v>38.357337194481602</v>
      </c>
      <c r="H12" s="479">
        <v>37.984890154149241</v>
      </c>
      <c r="I12" s="479">
        <v>37.595677647915295</v>
      </c>
      <c r="J12" s="479">
        <v>37.445550100661507</v>
      </c>
      <c r="K12" s="479">
        <v>36.380424241505409</v>
      </c>
      <c r="L12" s="479">
        <v>35.653577614564092</v>
      </c>
      <c r="M12" s="480" t="s">
        <v>381</v>
      </c>
      <c r="N12" s="466"/>
      <c r="O12" s="925"/>
      <c r="P12" s="475">
        <f t="shared" si="17"/>
        <v>30</v>
      </c>
      <c r="Q12" s="498">
        <v>36.700000000000003</v>
      </c>
      <c r="R12" s="482">
        <v>-33</v>
      </c>
      <c r="S12" s="483">
        <f t="shared" si="18"/>
        <v>17.9309136</v>
      </c>
      <c r="T12" s="484">
        <f>'35MPa, 4.2-6.0kg (comm)'!T12</f>
        <v>20.1722778</v>
      </c>
      <c r="U12" s="485">
        <f>'35MPa, 4.2-6.0kg (comm)'!U12</f>
        <v>22.273961436383647</v>
      </c>
      <c r="V12" s="483">
        <f t="shared" si="0"/>
        <v>2.0484805893346136</v>
      </c>
      <c r="W12" s="486">
        <f t="shared" si="1"/>
        <v>1.8208716349641012</v>
      </c>
      <c r="X12" s="487">
        <f>'70MPa, 4-7kg (comm)'!AD12</f>
        <v>16.792673926699667</v>
      </c>
      <c r="Y12" s="488">
        <f>'70MPa, 4-7kg (comm)'!AE12</f>
        <v>33.594397301827421</v>
      </c>
      <c r="Z12" s="466"/>
      <c r="AA12" s="930"/>
      <c r="AB12" s="932"/>
      <c r="AC12" s="466"/>
      <c r="AD12" s="925"/>
      <c r="AE12" s="475">
        <f t="shared" si="19"/>
        <v>30</v>
      </c>
      <c r="AF12" s="489">
        <f t="shared" si="28"/>
        <v>20</v>
      </c>
      <c r="AG12" s="482">
        <f t="shared" si="20"/>
        <v>-40</v>
      </c>
      <c r="AH12" s="490">
        <f t="shared" si="27"/>
        <v>17.9309136</v>
      </c>
      <c r="AI12" s="466"/>
      <c r="AJ12" s="925"/>
      <c r="AK12" s="475">
        <f t="shared" si="21"/>
        <v>30</v>
      </c>
      <c r="AL12" s="491">
        <v>0.91947474600000001</v>
      </c>
      <c r="AM12" s="492">
        <v>0.91887721600000005</v>
      </c>
      <c r="AN12" s="492">
        <v>0.91866305800000003</v>
      </c>
      <c r="AO12" s="492">
        <v>0.92027301500000003</v>
      </c>
      <c r="AP12" s="492">
        <v>0.92283411199999998</v>
      </c>
      <c r="AQ12" s="493">
        <v>0.931122212</v>
      </c>
      <c r="AR12" s="493">
        <v>0.93928524300000005</v>
      </c>
      <c r="AS12" s="493">
        <v>0.950976245</v>
      </c>
      <c r="AT12" s="494" t="s">
        <v>381</v>
      </c>
      <c r="AU12" s="474"/>
      <c r="AV12" s="925"/>
      <c r="AW12" s="475">
        <f t="shared" si="22"/>
        <v>30</v>
      </c>
      <c r="AX12" s="491">
        <v>0.92236236800000004</v>
      </c>
      <c r="AY12" s="492">
        <v>0.921843203</v>
      </c>
      <c r="AZ12" s="492">
        <v>0.92188796100000003</v>
      </c>
      <c r="BA12" s="492">
        <v>0.92370885000000003</v>
      </c>
      <c r="BB12" s="492">
        <v>0.92622789599999999</v>
      </c>
      <c r="BC12" s="493">
        <v>0.93430674000000002</v>
      </c>
      <c r="BD12" s="493">
        <v>0.94039338900000002</v>
      </c>
      <c r="BE12" s="493">
        <v>0.95098785299999999</v>
      </c>
      <c r="BF12" s="494" t="s">
        <v>381</v>
      </c>
      <c r="BG12" s="466"/>
      <c r="BH12" s="925"/>
      <c r="BI12" s="475">
        <f t="shared" si="23"/>
        <v>30</v>
      </c>
      <c r="BJ12" s="495">
        <v>78.004904780000004</v>
      </c>
      <c r="BK12" s="496">
        <v>77.123989289999997</v>
      </c>
      <c r="BL12" s="496">
        <v>75.050950510000007</v>
      </c>
      <c r="BM12" s="496">
        <v>71.044195920000007</v>
      </c>
      <c r="BN12" s="496">
        <v>66.50281339</v>
      </c>
      <c r="BO12" s="497">
        <v>61.612827520000003</v>
      </c>
      <c r="BP12" s="497">
        <v>49.010692689999999</v>
      </c>
      <c r="BQ12" s="497">
        <v>38.184294819999998</v>
      </c>
      <c r="BR12" s="494" t="s">
        <v>381</v>
      </c>
      <c r="BT12" s="925"/>
      <c r="BU12" s="475">
        <f t="shared" si="24"/>
        <v>30</v>
      </c>
      <c r="BV12" s="495">
        <v>76.712412220000004</v>
      </c>
      <c r="BW12" s="496">
        <v>75.773108410000006</v>
      </c>
      <c r="BX12" s="496">
        <v>73.612577160000001</v>
      </c>
      <c r="BY12" s="496">
        <v>69.536246230000003</v>
      </c>
      <c r="BZ12" s="496">
        <v>65.024165440000004</v>
      </c>
      <c r="CA12" s="497">
        <v>60.256532290000003</v>
      </c>
      <c r="CB12" s="497">
        <v>48.561203169999999</v>
      </c>
      <c r="CC12" s="497">
        <v>38.179796899999999</v>
      </c>
      <c r="CD12" s="494" t="s">
        <v>381</v>
      </c>
      <c r="CE12" s="474"/>
      <c r="CF12" s="925"/>
      <c r="CG12" s="475">
        <f t="shared" si="25"/>
        <v>30</v>
      </c>
      <c r="CH12" s="491">
        <f t="shared" si="2"/>
        <v>0.91947474600000001</v>
      </c>
      <c r="CI12" s="492">
        <f t="shared" si="3"/>
        <v>0.91887721600000005</v>
      </c>
      <c r="CJ12" s="492">
        <f t="shared" si="4"/>
        <v>0.91866305800000003</v>
      </c>
      <c r="CK12" s="492">
        <f t="shared" si="5"/>
        <v>0.92027301500000003</v>
      </c>
      <c r="CL12" s="492">
        <f t="shared" si="6"/>
        <v>0.92283411199999998</v>
      </c>
      <c r="CM12" s="493">
        <f t="shared" si="7"/>
        <v>0.931122212</v>
      </c>
      <c r="CN12" s="493">
        <f t="shared" si="8"/>
        <v>0.93928524300000005</v>
      </c>
      <c r="CO12" s="493">
        <f>MIN(AS12,BE12)</f>
        <v>0.950976245</v>
      </c>
      <c r="CP12" s="494" t="s">
        <v>381</v>
      </c>
      <c r="CR12" s="925"/>
      <c r="CS12" s="475">
        <f t="shared" si="26"/>
        <v>30</v>
      </c>
      <c r="CT12" s="495">
        <f t="shared" si="9"/>
        <v>78.004904780000004</v>
      </c>
      <c r="CU12" s="496">
        <f t="shared" si="10"/>
        <v>77.123989289999997</v>
      </c>
      <c r="CV12" s="496">
        <f t="shared" si="11"/>
        <v>75.050950510000007</v>
      </c>
      <c r="CW12" s="496">
        <f t="shared" si="12"/>
        <v>71.044195920000007</v>
      </c>
      <c r="CX12" s="496">
        <f t="shared" si="13"/>
        <v>66.50281339</v>
      </c>
      <c r="CY12" s="497">
        <f t="shared" si="14"/>
        <v>61.612827520000003</v>
      </c>
      <c r="CZ12" s="497">
        <f t="shared" si="15"/>
        <v>49.010692689999999</v>
      </c>
      <c r="DA12" s="497">
        <f>MAX(BQ12,CC12)</f>
        <v>38.184294819999998</v>
      </c>
      <c r="DB12" s="494" t="s">
        <v>381</v>
      </c>
    </row>
    <row r="13" spans="2:106" ht="15" customHeight="1">
      <c r="B13" s="925"/>
      <c r="C13" s="475">
        <v>25</v>
      </c>
      <c r="D13" s="476">
        <f t="shared" si="16"/>
        <v>19.88372093023256</v>
      </c>
      <c r="E13" s="477">
        <v>38.496165014424534</v>
      </c>
      <c r="F13" s="478">
        <v>38.338505935800022</v>
      </c>
      <c r="G13" s="479">
        <v>38.046736711205192</v>
      </c>
      <c r="H13" s="479">
        <v>37.588907287977491</v>
      </c>
      <c r="I13" s="479">
        <v>37.114973733955431</v>
      </c>
      <c r="J13" s="479">
        <v>36.908935661207039</v>
      </c>
      <c r="K13" s="479">
        <v>35.677211884719249</v>
      </c>
      <c r="L13" s="499" t="s">
        <v>381</v>
      </c>
      <c r="M13" s="480" t="s">
        <v>381</v>
      </c>
      <c r="N13" s="466"/>
      <c r="O13" s="925"/>
      <c r="P13" s="475">
        <f t="shared" si="17"/>
        <v>25</v>
      </c>
      <c r="Q13" s="498">
        <v>33.299999999999997</v>
      </c>
      <c r="R13" s="482">
        <v>-33</v>
      </c>
      <c r="S13" s="483">
        <f t="shared" si="18"/>
        <v>19.88372093023256</v>
      </c>
      <c r="T13" s="484">
        <f>'35MPa, 4.2-6.0kg (comm)'!T13</f>
        <v>23.274849499999998</v>
      </c>
      <c r="U13" s="485">
        <f>'35MPa, 4.2-6.0kg (comm)'!U13</f>
        <v>25.084491571972517</v>
      </c>
      <c r="V13" s="483">
        <f t="shared" si="0"/>
        <v>1.8354796440002981</v>
      </c>
      <c r="W13" s="486">
        <f t="shared" si="1"/>
        <v>1.5680516006956151</v>
      </c>
      <c r="X13" s="487">
        <f>'70MPa, 4-7kg (comm)'!AD13</f>
        <v>19.599632547607587</v>
      </c>
      <c r="Y13" s="488">
        <f>'70MPa, 4-7kg (comm)'!AE13</f>
        <v>37.73280488254926</v>
      </c>
      <c r="Z13" s="466"/>
      <c r="AA13" s="930"/>
      <c r="AB13" s="932"/>
      <c r="AC13" s="466"/>
      <c r="AD13" s="925"/>
      <c r="AE13" s="475">
        <f t="shared" si="19"/>
        <v>25</v>
      </c>
      <c r="AF13" s="489">
        <f t="shared" si="28"/>
        <v>15</v>
      </c>
      <c r="AG13" s="482">
        <f t="shared" si="20"/>
        <v>-40</v>
      </c>
      <c r="AH13" s="490">
        <f t="shared" si="27"/>
        <v>19.88372093023256</v>
      </c>
      <c r="AI13" s="466"/>
      <c r="AJ13" s="925"/>
      <c r="AK13" s="475">
        <f t="shared" si="21"/>
        <v>25</v>
      </c>
      <c r="AL13" s="491">
        <v>0.91638844900000005</v>
      </c>
      <c r="AM13" s="492">
        <v>0.91567074500000001</v>
      </c>
      <c r="AN13" s="492">
        <v>0.91541113500000004</v>
      </c>
      <c r="AO13" s="492">
        <v>0.91667300299999999</v>
      </c>
      <c r="AP13" s="492">
        <v>0.91884953700000005</v>
      </c>
      <c r="AQ13" s="493">
        <v>0.92729617399999997</v>
      </c>
      <c r="AR13" s="493">
        <v>0.93489986599999997</v>
      </c>
      <c r="AS13" s="499" t="s">
        <v>381</v>
      </c>
      <c r="AT13" s="502" t="s">
        <v>381</v>
      </c>
      <c r="AU13" s="474"/>
      <c r="AV13" s="925"/>
      <c r="AW13" s="475">
        <f t="shared" si="22"/>
        <v>25</v>
      </c>
      <c r="AX13" s="491">
        <v>0.91876950899999998</v>
      </c>
      <c r="AY13" s="492">
        <v>0.91826347799999997</v>
      </c>
      <c r="AZ13" s="492">
        <v>0.91816441900000001</v>
      </c>
      <c r="BA13" s="492">
        <v>0.91969192499999997</v>
      </c>
      <c r="BB13" s="492">
        <v>0.921873304</v>
      </c>
      <c r="BC13" s="493">
        <v>0.93012227300000005</v>
      </c>
      <c r="BD13" s="493">
        <v>0.93568819299999995</v>
      </c>
      <c r="BE13" s="499" t="s">
        <v>381</v>
      </c>
      <c r="BF13" s="502" t="s">
        <v>381</v>
      </c>
      <c r="BG13" s="466"/>
      <c r="BH13" s="925"/>
      <c r="BI13" s="475">
        <f t="shared" si="23"/>
        <v>25</v>
      </c>
      <c r="BJ13" s="495">
        <v>77.298705549999994</v>
      </c>
      <c r="BK13" s="496">
        <v>76.231723430000002</v>
      </c>
      <c r="BL13" s="496">
        <v>73.76715102</v>
      </c>
      <c r="BM13" s="496">
        <v>69.131784819999993</v>
      </c>
      <c r="BN13" s="496">
        <v>63.988456679999999</v>
      </c>
      <c r="BO13" s="497">
        <v>58.561542350000003</v>
      </c>
      <c r="BP13" s="497">
        <v>44.725715270000002</v>
      </c>
      <c r="BQ13" s="499" t="s">
        <v>381</v>
      </c>
      <c r="BR13" s="502" t="s">
        <v>381</v>
      </c>
      <c r="BT13" s="925"/>
      <c r="BU13" s="475">
        <f t="shared" si="24"/>
        <v>25</v>
      </c>
      <c r="BV13" s="495">
        <v>76.225138830000006</v>
      </c>
      <c r="BW13" s="496">
        <v>75.091516139999996</v>
      </c>
      <c r="BX13" s="496">
        <v>72.530697950000004</v>
      </c>
      <c r="BY13" s="496">
        <v>67.813505169999999</v>
      </c>
      <c r="BZ13" s="496">
        <v>62.683501380000003</v>
      </c>
      <c r="CA13" s="497">
        <v>57.364850840000003</v>
      </c>
      <c r="CB13" s="497">
        <v>44.4092786</v>
      </c>
      <c r="CC13" s="499" t="s">
        <v>381</v>
      </c>
      <c r="CD13" s="502" t="s">
        <v>381</v>
      </c>
      <c r="CE13" s="474"/>
      <c r="CF13" s="925"/>
      <c r="CG13" s="475">
        <f t="shared" si="25"/>
        <v>25</v>
      </c>
      <c r="CH13" s="491">
        <f t="shared" si="2"/>
        <v>0.91638844900000005</v>
      </c>
      <c r="CI13" s="492">
        <f t="shared" si="3"/>
        <v>0.91567074500000001</v>
      </c>
      <c r="CJ13" s="492">
        <f t="shared" si="4"/>
        <v>0.91541113500000004</v>
      </c>
      <c r="CK13" s="492">
        <f t="shared" si="5"/>
        <v>0.91667300299999999</v>
      </c>
      <c r="CL13" s="492">
        <f t="shared" si="6"/>
        <v>0.91884953700000005</v>
      </c>
      <c r="CM13" s="493">
        <f t="shared" si="7"/>
        <v>0.92729617399999997</v>
      </c>
      <c r="CN13" s="493">
        <f t="shared" si="8"/>
        <v>0.93489986599999997</v>
      </c>
      <c r="CO13" s="499" t="s">
        <v>381</v>
      </c>
      <c r="CP13" s="502" t="s">
        <v>381</v>
      </c>
      <c r="CR13" s="925"/>
      <c r="CS13" s="475">
        <f t="shared" si="26"/>
        <v>25</v>
      </c>
      <c r="CT13" s="495">
        <f t="shared" si="9"/>
        <v>77.298705549999994</v>
      </c>
      <c r="CU13" s="496">
        <f t="shared" si="10"/>
        <v>76.231723430000002</v>
      </c>
      <c r="CV13" s="496">
        <f t="shared" si="11"/>
        <v>73.76715102</v>
      </c>
      <c r="CW13" s="496">
        <f t="shared" si="12"/>
        <v>69.131784819999993</v>
      </c>
      <c r="CX13" s="496">
        <f t="shared" si="13"/>
        <v>63.988456679999999</v>
      </c>
      <c r="CY13" s="497">
        <f t="shared" si="14"/>
        <v>58.561542350000003</v>
      </c>
      <c r="CZ13" s="497">
        <f t="shared" si="15"/>
        <v>44.725715270000002</v>
      </c>
      <c r="DA13" s="499" t="s">
        <v>381</v>
      </c>
      <c r="DB13" s="502" t="s">
        <v>381</v>
      </c>
    </row>
    <row r="14" spans="2:106" ht="15" customHeight="1">
      <c r="B14" s="925"/>
      <c r="C14" s="503">
        <v>20</v>
      </c>
      <c r="D14" s="476">
        <f t="shared" si="16"/>
        <v>19.88372093023256</v>
      </c>
      <c r="E14" s="477">
        <v>38.121012043692858</v>
      </c>
      <c r="F14" s="478">
        <v>37.943007538901625</v>
      </c>
      <c r="G14" s="479">
        <v>37.61574483443421</v>
      </c>
      <c r="H14" s="479">
        <v>37.097939488105453</v>
      </c>
      <c r="I14" s="479">
        <v>36.560688960420116</v>
      </c>
      <c r="J14" s="479">
        <v>36.317921443644302</v>
      </c>
      <c r="K14" s="479">
        <v>34.960642836333932</v>
      </c>
      <c r="L14" s="499" t="s">
        <v>381</v>
      </c>
      <c r="M14" s="480" t="s">
        <v>381</v>
      </c>
      <c r="N14" s="466"/>
      <c r="O14" s="925"/>
      <c r="P14" s="503">
        <f t="shared" si="17"/>
        <v>20</v>
      </c>
      <c r="Q14" s="481">
        <v>30</v>
      </c>
      <c r="R14" s="482">
        <v>-33</v>
      </c>
      <c r="S14" s="483">
        <f t="shared" si="18"/>
        <v>19.88372093023256</v>
      </c>
      <c r="T14" s="484">
        <f>'35MPa, 4.2-6.0kg (comm)'!T14</f>
        <v>26.463826600000001</v>
      </c>
      <c r="U14" s="485">
        <f>'35MPa, 4.2-6.0kg (comm)'!U14</f>
        <v>26.586835940847948</v>
      </c>
      <c r="V14" s="483">
        <f t="shared" si="0"/>
        <v>1.8166123016126232</v>
      </c>
      <c r="W14" s="486">
        <f t="shared" si="1"/>
        <v>1.3649202207096103</v>
      </c>
      <c r="X14" s="487">
        <f>'70MPa, 4-7kg (comm)'!AD14</f>
        <v>22.40445523393489</v>
      </c>
      <c r="Y14" s="488">
        <f>'70MPa, 4-7kg (comm)'!AE14</f>
        <v>41.780985636054176</v>
      </c>
      <c r="Z14" s="466"/>
      <c r="AA14" s="930"/>
      <c r="AB14" s="932"/>
      <c r="AC14" s="466"/>
      <c r="AD14" s="925"/>
      <c r="AE14" s="503">
        <f t="shared" si="19"/>
        <v>20</v>
      </c>
      <c r="AF14" s="489">
        <f t="shared" si="28"/>
        <v>10</v>
      </c>
      <c r="AG14" s="482">
        <f t="shared" si="20"/>
        <v>-40</v>
      </c>
      <c r="AH14" s="490">
        <f t="shared" si="27"/>
        <v>19.88372093023256</v>
      </c>
      <c r="AI14" s="466"/>
      <c r="AJ14" s="925"/>
      <c r="AK14" s="503">
        <f t="shared" si="21"/>
        <v>20</v>
      </c>
      <c r="AL14" s="491">
        <v>0.91245338499999995</v>
      </c>
      <c r="AM14" s="492">
        <v>0.91172911499999998</v>
      </c>
      <c r="AN14" s="492">
        <v>0.91132877199999995</v>
      </c>
      <c r="AO14" s="492">
        <v>0.91247449199999997</v>
      </c>
      <c r="AP14" s="492">
        <v>0.91438641399999998</v>
      </c>
      <c r="AQ14" s="493">
        <v>0.923149212</v>
      </c>
      <c r="AR14" s="493">
        <v>0.93073351100000001</v>
      </c>
      <c r="AS14" s="499" t="s">
        <v>381</v>
      </c>
      <c r="AT14" s="502" t="s">
        <v>381</v>
      </c>
      <c r="AU14" s="474"/>
      <c r="AV14" s="925"/>
      <c r="AW14" s="503">
        <f t="shared" si="22"/>
        <v>20</v>
      </c>
      <c r="AX14" s="491">
        <v>0.91459094299999999</v>
      </c>
      <c r="AY14" s="492">
        <v>0.91393354599999999</v>
      </c>
      <c r="AZ14" s="492">
        <v>0.91372200400000003</v>
      </c>
      <c r="BA14" s="492">
        <v>0.91514178300000004</v>
      </c>
      <c r="BB14" s="492">
        <v>0.91709996800000004</v>
      </c>
      <c r="BC14" s="493">
        <v>0.92570750400000001</v>
      </c>
      <c r="BD14" s="493">
        <v>0.93130729199999995</v>
      </c>
      <c r="BE14" s="499" t="s">
        <v>381</v>
      </c>
      <c r="BF14" s="502" t="s">
        <v>381</v>
      </c>
      <c r="BG14" s="466"/>
      <c r="BH14" s="925"/>
      <c r="BI14" s="503">
        <f t="shared" si="23"/>
        <v>20</v>
      </c>
      <c r="BJ14" s="495">
        <v>75.72455764</v>
      </c>
      <c r="BK14" s="496">
        <v>74.510453749999996</v>
      </c>
      <c r="BL14" s="496">
        <v>71.746951600000003</v>
      </c>
      <c r="BM14" s="496">
        <v>66.627309030000006</v>
      </c>
      <c r="BN14" s="496">
        <v>61.002005140000001</v>
      </c>
      <c r="BO14" s="497">
        <v>55.126606969999997</v>
      </c>
      <c r="BP14" s="497">
        <v>40.188703599999997</v>
      </c>
      <c r="BQ14" s="499" t="s">
        <v>381</v>
      </c>
      <c r="BR14" s="502" t="s">
        <v>381</v>
      </c>
      <c r="BT14" s="925"/>
      <c r="BU14" s="503">
        <f t="shared" si="24"/>
        <v>20</v>
      </c>
      <c r="BV14" s="495">
        <v>74.794648620000004</v>
      </c>
      <c r="BW14" s="496">
        <v>73.509980830000003</v>
      </c>
      <c r="BX14" s="496">
        <v>70.663950779999993</v>
      </c>
      <c r="BY14" s="496">
        <v>65.456353640000003</v>
      </c>
      <c r="BZ14" s="496">
        <v>59.831547579999999</v>
      </c>
      <c r="CA14" s="497">
        <v>54.0591224</v>
      </c>
      <c r="CB14" s="497">
        <v>39.960441520000003</v>
      </c>
      <c r="CC14" s="499" t="s">
        <v>381</v>
      </c>
      <c r="CD14" s="502" t="s">
        <v>381</v>
      </c>
      <c r="CE14" s="474"/>
      <c r="CF14" s="925"/>
      <c r="CG14" s="503">
        <f t="shared" si="25"/>
        <v>20</v>
      </c>
      <c r="CH14" s="491">
        <f t="shared" si="2"/>
        <v>0.91245338499999995</v>
      </c>
      <c r="CI14" s="492">
        <f t="shared" si="3"/>
        <v>0.91172911499999998</v>
      </c>
      <c r="CJ14" s="492">
        <f t="shared" si="4"/>
        <v>0.91132877199999995</v>
      </c>
      <c r="CK14" s="492">
        <f t="shared" si="5"/>
        <v>0.91247449199999997</v>
      </c>
      <c r="CL14" s="492">
        <f t="shared" si="6"/>
        <v>0.91438641399999998</v>
      </c>
      <c r="CM14" s="493">
        <f t="shared" si="7"/>
        <v>0.923149212</v>
      </c>
      <c r="CN14" s="493">
        <f t="shared" si="8"/>
        <v>0.93073351100000001</v>
      </c>
      <c r="CO14" s="499" t="s">
        <v>381</v>
      </c>
      <c r="CP14" s="502" t="s">
        <v>381</v>
      </c>
      <c r="CR14" s="925"/>
      <c r="CS14" s="503">
        <f t="shared" si="26"/>
        <v>20</v>
      </c>
      <c r="CT14" s="495">
        <f t="shared" si="9"/>
        <v>75.72455764</v>
      </c>
      <c r="CU14" s="496">
        <f t="shared" si="10"/>
        <v>74.510453749999996</v>
      </c>
      <c r="CV14" s="496">
        <f t="shared" si="11"/>
        <v>71.746951600000003</v>
      </c>
      <c r="CW14" s="496">
        <f t="shared" si="12"/>
        <v>66.627309030000006</v>
      </c>
      <c r="CX14" s="496">
        <f t="shared" si="13"/>
        <v>61.002005140000001</v>
      </c>
      <c r="CY14" s="497">
        <f t="shared" si="14"/>
        <v>55.126606969999997</v>
      </c>
      <c r="CZ14" s="497">
        <f t="shared" si="15"/>
        <v>40.188703599999997</v>
      </c>
      <c r="DA14" s="499" t="s">
        <v>381</v>
      </c>
      <c r="DB14" s="502" t="s">
        <v>381</v>
      </c>
    </row>
    <row r="15" spans="2:106" ht="15" customHeight="1">
      <c r="B15" s="925"/>
      <c r="C15" s="475">
        <v>10</v>
      </c>
      <c r="D15" s="476">
        <f t="shared" si="16"/>
        <v>19.88372093023256</v>
      </c>
      <c r="E15" s="477">
        <v>37.418532143554302</v>
      </c>
      <c r="F15" s="478">
        <v>37.157796120919357</v>
      </c>
      <c r="G15" s="479">
        <v>36.746441189555526</v>
      </c>
      <c r="H15" s="479">
        <v>36.102331765470495</v>
      </c>
      <c r="I15" s="479">
        <v>35.429026763825632</v>
      </c>
      <c r="J15" s="479">
        <v>35.111047963323415</v>
      </c>
      <c r="K15" s="479">
        <v>33.4994506013864</v>
      </c>
      <c r="L15" s="499" t="s">
        <v>381</v>
      </c>
      <c r="M15" s="480" t="s">
        <v>381</v>
      </c>
      <c r="N15" s="466"/>
      <c r="O15" s="925"/>
      <c r="P15" s="475">
        <f t="shared" si="17"/>
        <v>10</v>
      </c>
      <c r="Q15" s="481">
        <f>P15+15</f>
        <v>25</v>
      </c>
      <c r="R15" s="482">
        <v>-33</v>
      </c>
      <c r="S15" s="483">
        <f t="shared" si="18"/>
        <v>19.88372093023256</v>
      </c>
      <c r="T15" s="484">
        <f>'35MPa, 4.2-6.0kg (comm)'!T15</f>
        <v>32.067028299999997</v>
      </c>
      <c r="U15" s="485">
        <f>'35MPa, 4.2-6.0kg (comm)'!U15</f>
        <v>26.503847231525977</v>
      </c>
      <c r="V15" s="483">
        <f t="shared" si="0"/>
        <v>1.7812829031261226</v>
      </c>
      <c r="W15" s="486">
        <f t="shared" si="1"/>
        <v>1.3363543727879788</v>
      </c>
      <c r="X15" s="487">
        <f>'70MPa, 4-7kg (comm)'!AD15</f>
        <v>27.315856939553669</v>
      </c>
      <c r="Y15" s="488">
        <f>'70MPa, 4-7kg (comm)'!AE15</f>
        <v>48.498184517349678</v>
      </c>
      <c r="Z15" s="466"/>
      <c r="AA15" s="930"/>
      <c r="AB15" s="932"/>
      <c r="AC15" s="466"/>
      <c r="AD15" s="925"/>
      <c r="AE15" s="475">
        <f t="shared" si="19"/>
        <v>10</v>
      </c>
      <c r="AF15" s="489">
        <f t="shared" si="28"/>
        <v>0</v>
      </c>
      <c r="AG15" s="482">
        <f t="shared" si="20"/>
        <v>-40</v>
      </c>
      <c r="AH15" s="490">
        <f t="shared" si="27"/>
        <v>19.88372093023256</v>
      </c>
      <c r="AI15" s="466"/>
      <c r="AJ15" s="925"/>
      <c r="AK15" s="475">
        <f t="shared" si="21"/>
        <v>10</v>
      </c>
      <c r="AL15" s="491">
        <v>0.90462916299999996</v>
      </c>
      <c r="AM15" s="492">
        <v>0.90266451800000003</v>
      </c>
      <c r="AN15" s="492">
        <v>0.90154770799999995</v>
      </c>
      <c r="AO15" s="492">
        <v>0.90183427800000004</v>
      </c>
      <c r="AP15" s="492">
        <v>0.90265340199999999</v>
      </c>
      <c r="AQ15" s="493">
        <v>0.91156440599999999</v>
      </c>
      <c r="AR15" s="493">
        <v>0.91809330899999997</v>
      </c>
      <c r="AS15" s="499" t="s">
        <v>381</v>
      </c>
      <c r="AT15" s="502" t="s">
        <v>381</v>
      </c>
      <c r="AU15" s="474"/>
      <c r="AV15" s="925"/>
      <c r="AW15" s="475">
        <f t="shared" si="22"/>
        <v>10</v>
      </c>
      <c r="AX15" s="491">
        <v>0.905955705</v>
      </c>
      <c r="AY15" s="492">
        <v>0.90413661700000003</v>
      </c>
      <c r="AZ15" s="492">
        <v>0.90334752799999996</v>
      </c>
      <c r="BA15" s="492">
        <v>0.90385907700000001</v>
      </c>
      <c r="BB15" s="492">
        <v>0.90478748399999998</v>
      </c>
      <c r="BC15" s="493">
        <v>0.91355644599999997</v>
      </c>
      <c r="BD15" s="493">
        <v>0.91834707699999996</v>
      </c>
      <c r="BE15" s="499" t="s">
        <v>381</v>
      </c>
      <c r="BF15" s="502" t="s">
        <v>381</v>
      </c>
      <c r="BG15" s="466"/>
      <c r="BH15" s="925"/>
      <c r="BI15" s="475">
        <f t="shared" si="23"/>
        <v>10</v>
      </c>
      <c r="BJ15" s="495">
        <v>73.006479200000001</v>
      </c>
      <c r="BK15" s="496">
        <v>71.533851350000006</v>
      </c>
      <c r="BL15" s="496">
        <v>68.286675380000005</v>
      </c>
      <c r="BM15" s="496">
        <v>62.352797559999999</v>
      </c>
      <c r="BN15" s="496">
        <v>55.911038900000001</v>
      </c>
      <c r="BO15" s="497">
        <v>49.298674589999997</v>
      </c>
      <c r="BP15" s="497">
        <v>32.390047119999998</v>
      </c>
      <c r="BQ15" s="499" t="s">
        <v>381</v>
      </c>
      <c r="BR15" s="502" t="s">
        <v>381</v>
      </c>
      <c r="BT15" s="925"/>
      <c r="BU15" s="475">
        <f t="shared" si="24"/>
        <v>10</v>
      </c>
      <c r="BV15" s="495">
        <v>72.368784629999993</v>
      </c>
      <c r="BW15" s="496">
        <v>70.840036710000007</v>
      </c>
      <c r="BX15" s="496">
        <v>67.490436709999997</v>
      </c>
      <c r="BY15" s="496">
        <v>61.456309930000003</v>
      </c>
      <c r="BZ15" s="496">
        <v>55.001959820000003</v>
      </c>
      <c r="CA15" s="497">
        <v>48.471214689999996</v>
      </c>
      <c r="CB15" s="497">
        <v>32.291350549999997</v>
      </c>
      <c r="CC15" s="499" t="s">
        <v>381</v>
      </c>
      <c r="CD15" s="502" t="s">
        <v>381</v>
      </c>
      <c r="CE15" s="474"/>
      <c r="CF15" s="925"/>
      <c r="CG15" s="475">
        <f t="shared" si="25"/>
        <v>10</v>
      </c>
      <c r="CH15" s="491">
        <f t="shared" si="2"/>
        <v>0.90462916299999996</v>
      </c>
      <c r="CI15" s="492">
        <f t="shared" si="3"/>
        <v>0.90266451800000003</v>
      </c>
      <c r="CJ15" s="492">
        <f t="shared" si="4"/>
        <v>0.90154770799999995</v>
      </c>
      <c r="CK15" s="492">
        <f t="shared" si="5"/>
        <v>0.90183427800000004</v>
      </c>
      <c r="CL15" s="492">
        <f t="shared" si="6"/>
        <v>0.90265340199999999</v>
      </c>
      <c r="CM15" s="493">
        <f t="shared" si="7"/>
        <v>0.91156440599999999</v>
      </c>
      <c r="CN15" s="493">
        <f t="shared" si="8"/>
        <v>0.91809330899999997</v>
      </c>
      <c r="CO15" s="499" t="s">
        <v>381</v>
      </c>
      <c r="CP15" s="502" t="s">
        <v>381</v>
      </c>
      <c r="CR15" s="925"/>
      <c r="CS15" s="475">
        <f t="shared" si="26"/>
        <v>10</v>
      </c>
      <c r="CT15" s="495">
        <f t="shared" si="9"/>
        <v>73.006479200000001</v>
      </c>
      <c r="CU15" s="496">
        <f t="shared" si="10"/>
        <v>71.533851350000006</v>
      </c>
      <c r="CV15" s="496">
        <f t="shared" si="11"/>
        <v>68.286675380000005</v>
      </c>
      <c r="CW15" s="496">
        <f t="shared" si="12"/>
        <v>62.352797559999999</v>
      </c>
      <c r="CX15" s="496">
        <f t="shared" si="13"/>
        <v>55.911038900000001</v>
      </c>
      <c r="CY15" s="497">
        <f t="shared" si="14"/>
        <v>49.298674589999997</v>
      </c>
      <c r="CZ15" s="497">
        <f t="shared" si="15"/>
        <v>32.390047119999998</v>
      </c>
      <c r="DA15" s="499" t="s">
        <v>381</v>
      </c>
      <c r="DB15" s="502" t="s">
        <v>381</v>
      </c>
    </row>
    <row r="16" spans="2:106" ht="15" customHeight="1">
      <c r="B16" s="925"/>
      <c r="C16" s="475">
        <v>0</v>
      </c>
      <c r="D16" s="476">
        <f t="shared" si="16"/>
        <v>19.88372093023256</v>
      </c>
      <c r="E16" s="477">
        <v>36.943772211746882</v>
      </c>
      <c r="F16" s="478">
        <v>36.57918287819372</v>
      </c>
      <c r="G16" s="479">
        <v>35.945425066278737</v>
      </c>
      <c r="H16" s="479">
        <v>35.087492988249018</v>
      </c>
      <c r="I16" s="479">
        <v>34.261441638605476</v>
      </c>
      <c r="J16" s="479">
        <v>33.868625462297615</v>
      </c>
      <c r="K16" s="479">
        <v>32.018879872151743</v>
      </c>
      <c r="L16" s="499" t="s">
        <v>381</v>
      </c>
      <c r="M16" s="480" t="s">
        <v>381</v>
      </c>
      <c r="N16" s="466"/>
      <c r="O16" s="925"/>
      <c r="P16" s="475">
        <f t="shared" si="17"/>
        <v>0</v>
      </c>
      <c r="Q16" s="481">
        <f>P16+15</f>
        <v>15</v>
      </c>
      <c r="R16" s="482">
        <v>-33</v>
      </c>
      <c r="S16" s="483">
        <f>IF(MIN(U16,T16)*(1-(2.5+7)/(87.5-2))&gt;$AA$7,$AA$7,MIN(U16,T16)*(1-(2.5+7)/(87.5-2)))</f>
        <v>19.88372093023256</v>
      </c>
      <c r="T16" s="504">
        <f>'35MPa, 4.2-6.0kg (comm)'!T16</f>
        <v>41.9466289</v>
      </c>
      <c r="U16" s="505">
        <f>'35MPa, 4.2-6.0kg (comm)'!U16</f>
        <v>26.371771512993664</v>
      </c>
      <c r="V16" s="483">
        <f t="shared" si="0"/>
        <v>1.7574060878422406</v>
      </c>
      <c r="W16" s="486">
        <f t="shared" si="1"/>
        <v>1.3250445535875244</v>
      </c>
      <c r="X16" s="487">
        <f>'70MPa, 4-7kg (comm)'!AD16</f>
        <v>31</v>
      </c>
      <c r="Y16" s="488">
        <f>'70MPa, 4-7kg (comm)'!AE16</f>
        <v>52.6</v>
      </c>
      <c r="Z16" s="466"/>
      <c r="AA16" s="930"/>
      <c r="AB16" s="932"/>
      <c r="AC16" s="466"/>
      <c r="AD16" s="925"/>
      <c r="AE16" s="475">
        <f t="shared" si="19"/>
        <v>0</v>
      </c>
      <c r="AF16" s="489">
        <f t="shared" si="28"/>
        <v>-10</v>
      </c>
      <c r="AG16" s="482">
        <f t="shared" si="20"/>
        <v>-40</v>
      </c>
      <c r="AH16" s="490">
        <f t="shared" si="27"/>
        <v>19.88372093023256</v>
      </c>
      <c r="AI16" s="466"/>
      <c r="AJ16" s="925"/>
      <c r="AK16" s="475">
        <f t="shared" si="21"/>
        <v>0</v>
      </c>
      <c r="AL16" s="491">
        <v>0.903977056</v>
      </c>
      <c r="AM16" s="492">
        <v>0.90090966800000005</v>
      </c>
      <c r="AN16" s="492">
        <v>0.89738362000000005</v>
      </c>
      <c r="AO16" s="492">
        <v>0.89667577700000001</v>
      </c>
      <c r="AP16" s="492">
        <v>0.89774143500000003</v>
      </c>
      <c r="AQ16" s="493">
        <v>0.908575103</v>
      </c>
      <c r="AR16" s="493">
        <v>0.91781843600000002</v>
      </c>
      <c r="AS16" s="499" t="s">
        <v>381</v>
      </c>
      <c r="AT16" s="502" t="s">
        <v>381</v>
      </c>
      <c r="AU16" s="474"/>
      <c r="AV16" s="925"/>
      <c r="AW16" s="475">
        <f t="shared" si="22"/>
        <v>0</v>
      </c>
      <c r="AX16" s="491">
        <v>0.90474191900000001</v>
      </c>
      <c r="AY16" s="492">
        <v>0.90176515199999996</v>
      </c>
      <c r="AZ16" s="492">
        <v>0.89852801500000001</v>
      </c>
      <c r="BA16" s="492">
        <v>0.89806849200000005</v>
      </c>
      <c r="BB16" s="492">
        <v>0.89928931599999995</v>
      </c>
      <c r="BC16" s="493">
        <v>0.91003956500000005</v>
      </c>
      <c r="BD16" s="493">
        <v>0.91789325700000002</v>
      </c>
      <c r="BE16" s="499" t="s">
        <v>381</v>
      </c>
      <c r="BF16" s="502" t="s">
        <v>381</v>
      </c>
      <c r="BG16" s="466"/>
      <c r="BH16" s="925"/>
      <c r="BI16" s="475">
        <f t="shared" si="23"/>
        <v>0</v>
      </c>
      <c r="BJ16" s="495">
        <v>68.982172890000001</v>
      </c>
      <c r="BK16" s="496">
        <v>67.049440140000002</v>
      </c>
      <c r="BL16" s="496">
        <v>62.859781660000003</v>
      </c>
      <c r="BM16" s="496">
        <v>55.381359420000003</v>
      </c>
      <c r="BN16" s="496">
        <v>47.417230150000002</v>
      </c>
      <c r="BO16" s="497">
        <v>39.4361046</v>
      </c>
      <c r="BP16" s="497">
        <v>19.46924997</v>
      </c>
      <c r="BQ16" s="499" t="s">
        <v>381</v>
      </c>
      <c r="BR16" s="502" t="s">
        <v>381</v>
      </c>
      <c r="BT16" s="925"/>
      <c r="BU16" s="475">
        <f t="shared" si="24"/>
        <v>0</v>
      </c>
      <c r="BV16" s="495">
        <v>68.668603070000003</v>
      </c>
      <c r="BW16" s="496">
        <v>66.679191459999998</v>
      </c>
      <c r="BX16" s="496">
        <v>62.375123139999999</v>
      </c>
      <c r="BY16" s="496">
        <v>54.770780240000001</v>
      </c>
      <c r="BZ16" s="496">
        <v>46.774203380000003</v>
      </c>
      <c r="CA16" s="497">
        <v>38.848269250000001</v>
      </c>
      <c r="CB16" s="497">
        <v>19.441491599999999</v>
      </c>
      <c r="CC16" s="499" t="s">
        <v>381</v>
      </c>
      <c r="CD16" s="502" t="s">
        <v>381</v>
      </c>
      <c r="CE16" s="474"/>
      <c r="CF16" s="925"/>
      <c r="CG16" s="475">
        <f t="shared" si="25"/>
        <v>0</v>
      </c>
      <c r="CH16" s="491">
        <f t="shared" si="2"/>
        <v>0.903977056</v>
      </c>
      <c r="CI16" s="492">
        <f t="shared" si="3"/>
        <v>0.90090966800000005</v>
      </c>
      <c r="CJ16" s="492">
        <f t="shared" si="4"/>
        <v>0.89738362000000005</v>
      </c>
      <c r="CK16" s="492">
        <f t="shared" si="5"/>
        <v>0.89667577700000001</v>
      </c>
      <c r="CL16" s="492">
        <f t="shared" si="6"/>
        <v>0.89774143500000003</v>
      </c>
      <c r="CM16" s="493">
        <f t="shared" si="7"/>
        <v>0.908575103</v>
      </c>
      <c r="CN16" s="493">
        <f t="shared" si="8"/>
        <v>0.91781843600000002</v>
      </c>
      <c r="CO16" s="499" t="s">
        <v>381</v>
      </c>
      <c r="CP16" s="502" t="s">
        <v>381</v>
      </c>
      <c r="CR16" s="925"/>
      <c r="CS16" s="475">
        <f t="shared" si="26"/>
        <v>0</v>
      </c>
      <c r="CT16" s="495">
        <f t="shared" si="9"/>
        <v>68.982172890000001</v>
      </c>
      <c r="CU16" s="496">
        <f t="shared" si="10"/>
        <v>67.049440140000002</v>
      </c>
      <c r="CV16" s="496">
        <f t="shared" si="11"/>
        <v>62.859781660000003</v>
      </c>
      <c r="CW16" s="496">
        <f t="shared" si="12"/>
        <v>55.381359420000003</v>
      </c>
      <c r="CX16" s="496">
        <f t="shared" si="13"/>
        <v>47.417230150000002</v>
      </c>
      <c r="CY16" s="497">
        <f t="shared" si="14"/>
        <v>39.4361046</v>
      </c>
      <c r="CZ16" s="497">
        <f t="shared" si="15"/>
        <v>19.46924997</v>
      </c>
      <c r="DA16" s="499" t="s">
        <v>381</v>
      </c>
      <c r="DB16" s="502" t="s">
        <v>381</v>
      </c>
    </row>
    <row r="17" spans="2:106" ht="15" customHeight="1">
      <c r="B17" s="925"/>
      <c r="C17" s="475">
        <v>-10</v>
      </c>
      <c r="D17" s="476">
        <f t="shared" si="16"/>
        <v>19.88372093023256</v>
      </c>
      <c r="E17" s="477">
        <v>36.621921586418495</v>
      </c>
      <c r="F17" s="478">
        <v>36.252329209493837</v>
      </c>
      <c r="G17" s="479">
        <v>35.549812773743099</v>
      </c>
      <c r="H17" s="479">
        <v>34.302239835857627</v>
      </c>
      <c r="I17" s="479">
        <v>33.057082373288296</v>
      </c>
      <c r="J17" s="479">
        <v>32.584633848409659</v>
      </c>
      <c r="K17" s="479">
        <v>30.579252877561231</v>
      </c>
      <c r="L17" s="499" t="s">
        <v>381</v>
      </c>
      <c r="M17" s="480" t="s">
        <v>381</v>
      </c>
      <c r="N17" s="466"/>
      <c r="O17" s="925"/>
      <c r="P17" s="475">
        <f t="shared" si="17"/>
        <v>-10</v>
      </c>
      <c r="Q17" s="481">
        <v>15</v>
      </c>
      <c r="R17" s="482">
        <v>-33</v>
      </c>
      <c r="S17" s="483">
        <f>IF(MIN(U17,T17)*(1-(2.5+7)/(87.5-2))&gt;$AA$7,$AA$7,MIN(U17,T17)*(1-(2.5+7)/(87.5-2)))</f>
        <v>19.88372093023256</v>
      </c>
      <c r="T17" s="484">
        <f>'35MPa, 4.2-6.0kg (comm)'!T17</f>
        <v>42.682820599999999</v>
      </c>
      <c r="U17" s="485">
        <f>'35MPa, 4.2-6.0kg (comm)'!U17</f>
        <v>26.337325283350477</v>
      </c>
      <c r="V17" s="483">
        <f t="shared" si="0"/>
        <v>1.7412194482058423</v>
      </c>
      <c r="W17" s="486">
        <f t="shared" si="1"/>
        <v>1.3145572382137545</v>
      </c>
      <c r="X17" s="487">
        <f>'70MPa, 4-7kg (comm)'!AD17</f>
        <v>33.200000000000003</v>
      </c>
      <c r="Y17" s="488">
        <f>'70MPa, 4-7kg (comm)'!AE17</f>
        <v>55</v>
      </c>
      <c r="Z17" s="466"/>
      <c r="AA17" s="930"/>
      <c r="AB17" s="932"/>
      <c r="AC17" s="466"/>
      <c r="AD17" s="925"/>
      <c r="AE17" s="475">
        <f t="shared" si="19"/>
        <v>-10</v>
      </c>
      <c r="AF17" s="489">
        <f t="shared" si="28"/>
        <v>-20</v>
      </c>
      <c r="AG17" s="482">
        <f t="shared" si="20"/>
        <v>-40</v>
      </c>
      <c r="AH17" s="490">
        <f t="shared" si="27"/>
        <v>19.88372093023256</v>
      </c>
      <c r="AI17" s="466"/>
      <c r="AJ17" s="925"/>
      <c r="AK17" s="475">
        <f t="shared" si="21"/>
        <v>-10</v>
      </c>
      <c r="AL17" s="491">
        <v>0.90026835299999997</v>
      </c>
      <c r="AM17" s="492">
        <v>0.89724451199999999</v>
      </c>
      <c r="AN17" s="492">
        <v>0.89251499999999995</v>
      </c>
      <c r="AO17" s="492">
        <v>0.88415180800000004</v>
      </c>
      <c r="AP17" s="492">
        <v>0.87682850599999995</v>
      </c>
      <c r="AQ17" s="493">
        <v>0.88608423999999997</v>
      </c>
      <c r="AR17" s="493">
        <v>0.89199400299999998</v>
      </c>
      <c r="AS17" s="499" t="s">
        <v>381</v>
      </c>
      <c r="AT17" s="502" t="s">
        <v>381</v>
      </c>
      <c r="AU17" s="474"/>
      <c r="AV17" s="925"/>
      <c r="AW17" s="475">
        <f t="shared" si="22"/>
        <v>-10</v>
      </c>
      <c r="AX17" s="491">
        <v>0.90038275199999995</v>
      </c>
      <c r="AY17" s="492">
        <v>0.89748368300000003</v>
      </c>
      <c r="AZ17" s="492">
        <v>0.89299213099999997</v>
      </c>
      <c r="BA17" s="492">
        <v>0.884969593</v>
      </c>
      <c r="BB17" s="492">
        <v>0.87779655499999998</v>
      </c>
      <c r="BC17" s="493">
        <v>0.887023636</v>
      </c>
      <c r="BD17" s="493">
        <v>0.892000024</v>
      </c>
      <c r="BE17" s="499" t="s">
        <v>381</v>
      </c>
      <c r="BF17" s="502" t="s">
        <v>381</v>
      </c>
      <c r="BG17" s="466"/>
      <c r="BH17" s="925"/>
      <c r="BI17" s="475">
        <f t="shared" si="23"/>
        <v>-10</v>
      </c>
      <c r="BJ17" s="495">
        <v>67.740031000000002</v>
      </c>
      <c r="BK17" s="496">
        <v>65.738861369999995</v>
      </c>
      <c r="BL17" s="496">
        <v>61.41768459</v>
      </c>
      <c r="BM17" s="496">
        <v>53.57393939</v>
      </c>
      <c r="BN17" s="496">
        <v>45.137497949999997</v>
      </c>
      <c r="BO17" s="497">
        <v>36.910925310000003</v>
      </c>
      <c r="BP17" s="497">
        <v>16.250495090000001</v>
      </c>
      <c r="BQ17" s="499" t="s">
        <v>381</v>
      </c>
      <c r="BR17" s="502" t="s">
        <v>381</v>
      </c>
      <c r="BT17" s="925"/>
      <c r="BU17" s="475">
        <f t="shared" si="24"/>
        <v>-10</v>
      </c>
      <c r="BV17" s="495">
        <v>67.698314120000006</v>
      </c>
      <c r="BW17" s="496">
        <v>65.633342990000003</v>
      </c>
      <c r="BX17" s="496">
        <v>61.198859030000001</v>
      </c>
      <c r="BY17" s="496">
        <v>53.227173739999998</v>
      </c>
      <c r="BZ17" s="496">
        <v>44.725305710000001</v>
      </c>
      <c r="CA17" s="497">
        <v>36.528800070000003</v>
      </c>
      <c r="CB17" s="497">
        <v>16.248229129999999</v>
      </c>
      <c r="CC17" s="499" t="s">
        <v>381</v>
      </c>
      <c r="CD17" s="502" t="s">
        <v>381</v>
      </c>
      <c r="CE17" s="474"/>
      <c r="CF17" s="925"/>
      <c r="CG17" s="475">
        <f t="shared" si="25"/>
        <v>-10</v>
      </c>
      <c r="CH17" s="491">
        <f t="shared" si="2"/>
        <v>0.90026835299999997</v>
      </c>
      <c r="CI17" s="492">
        <f t="shared" si="3"/>
        <v>0.89724451199999999</v>
      </c>
      <c r="CJ17" s="492">
        <f t="shared" si="4"/>
        <v>0.89251499999999995</v>
      </c>
      <c r="CK17" s="492">
        <f t="shared" si="5"/>
        <v>0.88415180800000004</v>
      </c>
      <c r="CL17" s="492">
        <f t="shared" si="6"/>
        <v>0.87682850599999995</v>
      </c>
      <c r="CM17" s="493">
        <f t="shared" si="7"/>
        <v>0.88608423999999997</v>
      </c>
      <c r="CN17" s="493">
        <f t="shared" si="8"/>
        <v>0.89199400299999998</v>
      </c>
      <c r="CO17" s="499" t="s">
        <v>381</v>
      </c>
      <c r="CP17" s="502" t="s">
        <v>381</v>
      </c>
      <c r="CR17" s="925"/>
      <c r="CS17" s="475">
        <f t="shared" si="26"/>
        <v>-10</v>
      </c>
      <c r="CT17" s="495">
        <f t="shared" si="9"/>
        <v>67.740031000000002</v>
      </c>
      <c r="CU17" s="496">
        <f t="shared" si="10"/>
        <v>65.738861369999995</v>
      </c>
      <c r="CV17" s="496">
        <f t="shared" si="11"/>
        <v>61.41768459</v>
      </c>
      <c r="CW17" s="496">
        <f t="shared" si="12"/>
        <v>53.57393939</v>
      </c>
      <c r="CX17" s="496">
        <f t="shared" si="13"/>
        <v>45.137497949999997</v>
      </c>
      <c r="CY17" s="497">
        <f t="shared" si="14"/>
        <v>36.910925310000003</v>
      </c>
      <c r="CZ17" s="497">
        <f t="shared" si="15"/>
        <v>16.250495090000001</v>
      </c>
      <c r="DA17" s="499" t="s">
        <v>381</v>
      </c>
      <c r="DB17" s="502" t="s">
        <v>381</v>
      </c>
    </row>
    <row r="18" spans="2:106" ht="15" customHeight="1">
      <c r="B18" s="925"/>
      <c r="C18" s="475">
        <v>-20</v>
      </c>
      <c r="D18" s="476">
        <f t="shared" si="16"/>
        <v>19.88372093023256</v>
      </c>
      <c r="E18" s="477">
        <v>36.304212955279539</v>
      </c>
      <c r="F18" s="478">
        <v>35.945378689589312</v>
      </c>
      <c r="G18" s="479">
        <v>35.250262024140923</v>
      </c>
      <c r="H18" s="479">
        <v>33.994444817365732</v>
      </c>
      <c r="I18" s="479">
        <v>32.482343875205402</v>
      </c>
      <c r="J18" s="479">
        <v>31.457467634067044</v>
      </c>
      <c r="K18" s="499" t="s">
        <v>381</v>
      </c>
      <c r="L18" s="499" t="s">
        <v>381</v>
      </c>
      <c r="M18" s="480" t="s">
        <v>381</v>
      </c>
      <c r="N18" s="466"/>
      <c r="O18" s="925"/>
      <c r="P18" s="475">
        <f t="shared" si="17"/>
        <v>-20</v>
      </c>
      <c r="Q18" s="481">
        <v>15</v>
      </c>
      <c r="R18" s="482">
        <v>-33</v>
      </c>
      <c r="S18" s="483">
        <f>IF(MIN(U18,T18)*(1-(2.5+7)/(87.5-2))&gt;$AA$7,$AA$7,MIN(U18,T18)*(1-(2.5+7)/(87.5-2)))</f>
        <v>19.88372093023256</v>
      </c>
      <c r="T18" s="484">
        <f>'35MPa, 4.2-6.0kg (comm)'!T18</f>
        <v>42.608245599999997</v>
      </c>
      <c r="U18" s="485">
        <f>'35MPa, 4.2-6.0kg (comm)'!U18</f>
        <v>26.299744845967894</v>
      </c>
      <c r="V18" s="483">
        <f t="shared" si="0"/>
        <v>1.7252411193883275</v>
      </c>
      <c r="W18" s="486">
        <f t="shared" si="1"/>
        <v>1.3043553523500757</v>
      </c>
      <c r="X18" s="487">
        <f>'70MPa, 4-7kg (comm)'!AD18</f>
        <v>35.4</v>
      </c>
      <c r="Y18" s="488">
        <f>'70MPa, 4-7kg (comm)'!AE18</f>
        <v>57.5</v>
      </c>
      <c r="Z18" s="466"/>
      <c r="AA18" s="930"/>
      <c r="AB18" s="932"/>
      <c r="AC18" s="466"/>
      <c r="AD18" s="925"/>
      <c r="AE18" s="475">
        <f t="shared" si="19"/>
        <v>-20</v>
      </c>
      <c r="AF18" s="489">
        <f t="shared" si="28"/>
        <v>-30</v>
      </c>
      <c r="AG18" s="482">
        <f t="shared" si="20"/>
        <v>-40</v>
      </c>
      <c r="AH18" s="490">
        <f t="shared" si="27"/>
        <v>19.88372093023256</v>
      </c>
      <c r="AI18" s="466"/>
      <c r="AJ18" s="925"/>
      <c r="AK18" s="475">
        <f t="shared" si="21"/>
        <v>-20</v>
      </c>
      <c r="AL18" s="491">
        <v>0.89662831200000004</v>
      </c>
      <c r="AM18" s="492">
        <v>0.89391841500000002</v>
      </c>
      <c r="AN18" s="492">
        <v>0.88948746000000001</v>
      </c>
      <c r="AO18" s="492">
        <v>0.88108498400000002</v>
      </c>
      <c r="AP18" s="492">
        <v>0.86836983300000004</v>
      </c>
      <c r="AQ18" s="493">
        <v>0.86639608899999998</v>
      </c>
      <c r="AR18" s="499" t="s">
        <v>381</v>
      </c>
      <c r="AS18" s="499" t="s">
        <v>381</v>
      </c>
      <c r="AT18" s="502" t="s">
        <v>381</v>
      </c>
      <c r="AU18" s="474"/>
      <c r="AV18" s="925"/>
      <c r="AW18" s="475">
        <f t="shared" si="22"/>
        <v>-20</v>
      </c>
      <c r="AX18" s="491">
        <v>0.89610728799999995</v>
      </c>
      <c r="AY18" s="492">
        <v>0.89351319699999998</v>
      </c>
      <c r="AZ18" s="492">
        <v>0.88931307000000004</v>
      </c>
      <c r="BA18" s="492">
        <v>0.88126825200000003</v>
      </c>
      <c r="BB18" s="492">
        <v>0.86877664399999999</v>
      </c>
      <c r="BC18" s="493">
        <v>0.86684799800000001</v>
      </c>
      <c r="BD18" s="499" t="s">
        <v>381</v>
      </c>
      <c r="BE18" s="499" t="s">
        <v>381</v>
      </c>
      <c r="BF18" s="502" t="s">
        <v>381</v>
      </c>
      <c r="BG18" s="466"/>
      <c r="BH18" s="925"/>
      <c r="BI18" s="475">
        <f t="shared" si="23"/>
        <v>-20</v>
      </c>
      <c r="BJ18" s="495">
        <v>66.482370750000001</v>
      </c>
      <c r="BK18" s="496">
        <v>64.417684030000004</v>
      </c>
      <c r="BL18" s="496">
        <v>59.997943139999997</v>
      </c>
      <c r="BM18" s="496">
        <v>52.043077289999999</v>
      </c>
      <c r="BN18" s="496">
        <v>43.319815400000003</v>
      </c>
      <c r="BO18" s="497">
        <v>34.462501369999998</v>
      </c>
      <c r="BP18" s="499" t="s">
        <v>381</v>
      </c>
      <c r="BQ18" s="499" t="s">
        <v>381</v>
      </c>
      <c r="BR18" s="502" t="s">
        <v>381</v>
      </c>
      <c r="BT18" s="925"/>
      <c r="BU18" s="475">
        <f t="shared" si="24"/>
        <v>-20</v>
      </c>
      <c r="BV18" s="495">
        <v>66.724028529999998</v>
      </c>
      <c r="BW18" s="496">
        <v>64.599812499999999</v>
      </c>
      <c r="BX18" s="496">
        <v>60.06446519</v>
      </c>
      <c r="BY18" s="496">
        <v>51.96245218</v>
      </c>
      <c r="BZ18" s="496">
        <v>43.147549300000001</v>
      </c>
      <c r="CA18" s="497">
        <v>34.275245200000001</v>
      </c>
      <c r="CB18" s="499" t="s">
        <v>381</v>
      </c>
      <c r="CC18" s="499" t="s">
        <v>381</v>
      </c>
      <c r="CD18" s="502" t="s">
        <v>381</v>
      </c>
      <c r="CE18" s="474"/>
      <c r="CF18" s="925"/>
      <c r="CG18" s="475">
        <f t="shared" si="25"/>
        <v>-20</v>
      </c>
      <c r="CH18" s="491">
        <f t="shared" si="2"/>
        <v>0.89610728799999995</v>
      </c>
      <c r="CI18" s="492">
        <f t="shared" si="3"/>
        <v>0.89351319699999998</v>
      </c>
      <c r="CJ18" s="492">
        <f t="shared" si="4"/>
        <v>0.88931307000000004</v>
      </c>
      <c r="CK18" s="492">
        <f t="shared" si="5"/>
        <v>0.88108498400000002</v>
      </c>
      <c r="CL18" s="492">
        <f t="shared" si="6"/>
        <v>0.86836983300000004</v>
      </c>
      <c r="CM18" s="493">
        <f t="shared" si="7"/>
        <v>0.86639608899999998</v>
      </c>
      <c r="CN18" s="499" t="s">
        <v>381</v>
      </c>
      <c r="CO18" s="499" t="s">
        <v>381</v>
      </c>
      <c r="CP18" s="502" t="s">
        <v>381</v>
      </c>
      <c r="CR18" s="925"/>
      <c r="CS18" s="475">
        <f t="shared" si="26"/>
        <v>-20</v>
      </c>
      <c r="CT18" s="495">
        <f t="shared" si="9"/>
        <v>66.724028529999998</v>
      </c>
      <c r="CU18" s="496">
        <f t="shared" si="10"/>
        <v>64.599812499999999</v>
      </c>
      <c r="CV18" s="496">
        <f t="shared" si="11"/>
        <v>60.06446519</v>
      </c>
      <c r="CW18" s="496">
        <f t="shared" si="12"/>
        <v>52.043077289999999</v>
      </c>
      <c r="CX18" s="496">
        <f t="shared" si="13"/>
        <v>43.319815400000003</v>
      </c>
      <c r="CY18" s="497">
        <f t="shared" si="14"/>
        <v>34.462501369999998</v>
      </c>
      <c r="CZ18" s="499" t="s">
        <v>381</v>
      </c>
      <c r="DA18" s="499" t="s">
        <v>381</v>
      </c>
      <c r="DB18" s="502" t="s">
        <v>381</v>
      </c>
    </row>
    <row r="19" spans="2:106" ht="15" customHeight="1">
      <c r="B19" s="925"/>
      <c r="C19" s="475">
        <v>-30</v>
      </c>
      <c r="D19" s="476">
        <f t="shared" si="16"/>
        <v>19.88372093023256</v>
      </c>
      <c r="E19" s="477">
        <v>35.861276682737767</v>
      </c>
      <c r="F19" s="478">
        <v>35.547411133833705</v>
      </c>
      <c r="G19" s="479">
        <v>34.881523758789612</v>
      </c>
      <c r="H19" s="479">
        <v>33.647676966081164</v>
      </c>
      <c r="I19" s="479">
        <v>32.587475725527241</v>
      </c>
      <c r="J19" s="479">
        <v>31.128913990579157</v>
      </c>
      <c r="K19" s="499" t="s">
        <v>381</v>
      </c>
      <c r="L19" s="499" t="s">
        <v>381</v>
      </c>
      <c r="M19" s="480" t="s">
        <v>381</v>
      </c>
      <c r="N19" s="466"/>
      <c r="O19" s="925"/>
      <c r="P19" s="475">
        <f t="shared" si="17"/>
        <v>-30</v>
      </c>
      <c r="Q19" s="481">
        <v>15</v>
      </c>
      <c r="R19" s="482">
        <v>-33</v>
      </c>
      <c r="S19" s="483">
        <f>IF(MIN(U19,T19)*(1-(2.5+7)/(87.5-2))&gt;$AA$7,$AA$7,MIN(U19,T19)*(1-(2.5+7)/(87.5-2)))</f>
        <v>19.88372093023256</v>
      </c>
      <c r="T19" s="484">
        <f>'35MPa, 4.2-6.0kg (comm)'!T19</f>
        <v>42.547624800000001</v>
      </c>
      <c r="U19" s="485">
        <f>'35MPa, 4.2-6.0kg (comm)'!U19</f>
        <v>26.263774318198205</v>
      </c>
      <c r="V19" s="483">
        <f t="shared" si="0"/>
        <v>1.7029647922312561</v>
      </c>
      <c r="W19" s="486">
        <f t="shared" si="1"/>
        <v>1.2892768675397597</v>
      </c>
      <c r="X19" s="487">
        <f>'70MPa, 4-7kg (comm)'!AD19</f>
        <v>37.5</v>
      </c>
      <c r="Y19" s="488">
        <f>'70MPa, 4-7kg (comm)'!AE19</f>
        <v>59.9</v>
      </c>
      <c r="Z19" s="466"/>
      <c r="AA19" s="930"/>
      <c r="AB19" s="932"/>
      <c r="AC19" s="466"/>
      <c r="AD19" s="925"/>
      <c r="AE19" s="475">
        <f t="shared" si="19"/>
        <v>-30</v>
      </c>
      <c r="AF19" s="489">
        <f t="shared" si="28"/>
        <v>-40</v>
      </c>
      <c r="AG19" s="482">
        <f t="shared" si="20"/>
        <v>-40</v>
      </c>
      <c r="AH19" s="490">
        <f t="shared" si="27"/>
        <v>19.88372093023256</v>
      </c>
      <c r="AI19" s="466"/>
      <c r="AJ19" s="925"/>
      <c r="AK19" s="475">
        <f t="shared" si="21"/>
        <v>-30</v>
      </c>
      <c r="AL19" s="491">
        <v>0.89049740099999997</v>
      </c>
      <c r="AM19" s="492">
        <v>0.888763313</v>
      </c>
      <c r="AN19" s="492">
        <v>0.88506169899999998</v>
      </c>
      <c r="AO19" s="492">
        <v>0.87722975199999997</v>
      </c>
      <c r="AP19" s="492">
        <v>0.87366020700000002</v>
      </c>
      <c r="AQ19" s="493">
        <v>0.862754935</v>
      </c>
      <c r="AR19" s="499" t="s">
        <v>381</v>
      </c>
      <c r="AS19" s="499" t="s">
        <v>381</v>
      </c>
      <c r="AT19" s="502" t="s">
        <v>381</v>
      </c>
      <c r="AU19" s="474"/>
      <c r="AV19" s="925"/>
      <c r="AW19" s="475">
        <f t="shared" si="22"/>
        <v>-30</v>
      </c>
      <c r="AX19" s="491">
        <v>0.88935782399999996</v>
      </c>
      <c r="AY19" s="492">
        <v>0.88775102800000005</v>
      </c>
      <c r="AZ19" s="492">
        <v>0.88427571900000002</v>
      </c>
      <c r="BA19" s="492">
        <v>0.87680396500000002</v>
      </c>
      <c r="BB19" s="492">
        <v>0.87349592300000001</v>
      </c>
      <c r="BC19" s="493">
        <v>0.86275379500000005</v>
      </c>
      <c r="BD19" s="499" t="s">
        <v>381</v>
      </c>
      <c r="BE19" s="499" t="s">
        <v>381</v>
      </c>
      <c r="BF19" s="502" t="s">
        <v>381</v>
      </c>
      <c r="BG19" s="466"/>
      <c r="BH19" s="925"/>
      <c r="BI19" s="475">
        <f t="shared" si="23"/>
        <v>-30</v>
      </c>
      <c r="BJ19" s="495">
        <v>65.172309440000006</v>
      </c>
      <c r="BK19" s="496">
        <v>63.057038579999997</v>
      </c>
      <c r="BL19" s="496">
        <v>58.543944959999997</v>
      </c>
      <c r="BM19" s="496">
        <v>50.480622109999999</v>
      </c>
      <c r="BN19" s="496">
        <v>42.078075579999997</v>
      </c>
      <c r="BO19" s="497">
        <v>32.844468290000002</v>
      </c>
      <c r="BP19" s="499" t="s">
        <v>381</v>
      </c>
      <c r="BQ19" s="499" t="s">
        <v>381</v>
      </c>
      <c r="BR19" s="502" t="s">
        <v>381</v>
      </c>
      <c r="BT19" s="925"/>
      <c r="BU19" s="475">
        <f t="shared" si="24"/>
        <v>-30</v>
      </c>
      <c r="BV19" s="495">
        <v>65.679775460000002</v>
      </c>
      <c r="BW19" s="496">
        <v>63.507589369999998</v>
      </c>
      <c r="BX19" s="496">
        <v>58.88257548</v>
      </c>
      <c r="BY19" s="496">
        <v>50.663118400000002</v>
      </c>
      <c r="BZ19" s="496">
        <v>42.150143900000003</v>
      </c>
      <c r="CA19" s="497">
        <v>32.844665399999997</v>
      </c>
      <c r="CB19" s="499" t="s">
        <v>381</v>
      </c>
      <c r="CC19" s="499" t="s">
        <v>381</v>
      </c>
      <c r="CD19" s="502" t="s">
        <v>381</v>
      </c>
      <c r="CE19" s="474"/>
      <c r="CF19" s="925"/>
      <c r="CG19" s="475">
        <f t="shared" si="25"/>
        <v>-30</v>
      </c>
      <c r="CH19" s="491">
        <f t="shared" si="2"/>
        <v>0.88935782399999996</v>
      </c>
      <c r="CI19" s="492">
        <f t="shared" si="3"/>
        <v>0.88775102800000005</v>
      </c>
      <c r="CJ19" s="492">
        <f t="shared" si="4"/>
        <v>0.88427571900000002</v>
      </c>
      <c r="CK19" s="492">
        <f t="shared" si="5"/>
        <v>0.87680396500000002</v>
      </c>
      <c r="CL19" s="492">
        <f t="shared" si="6"/>
        <v>0.87349592300000001</v>
      </c>
      <c r="CM19" s="493">
        <f t="shared" si="7"/>
        <v>0.86275379500000005</v>
      </c>
      <c r="CN19" s="499" t="s">
        <v>381</v>
      </c>
      <c r="CO19" s="499" t="s">
        <v>381</v>
      </c>
      <c r="CP19" s="502" t="s">
        <v>381</v>
      </c>
      <c r="CR19" s="925"/>
      <c r="CS19" s="475">
        <f t="shared" si="26"/>
        <v>-30</v>
      </c>
      <c r="CT19" s="495">
        <f t="shared" si="9"/>
        <v>65.679775460000002</v>
      </c>
      <c r="CU19" s="496">
        <f t="shared" si="10"/>
        <v>63.507589369999998</v>
      </c>
      <c r="CV19" s="496">
        <f t="shared" si="11"/>
        <v>58.88257548</v>
      </c>
      <c r="CW19" s="496">
        <f t="shared" si="12"/>
        <v>50.663118400000002</v>
      </c>
      <c r="CX19" s="496">
        <f t="shared" si="13"/>
        <v>42.150143900000003</v>
      </c>
      <c r="CY19" s="497">
        <f t="shared" si="14"/>
        <v>32.844665399999997</v>
      </c>
      <c r="CZ19" s="499" t="s">
        <v>381</v>
      </c>
      <c r="DA19" s="499" t="s">
        <v>381</v>
      </c>
      <c r="DB19" s="502" t="s">
        <v>381</v>
      </c>
    </row>
    <row r="20" spans="2:106" ht="15" customHeight="1">
      <c r="B20" s="925"/>
      <c r="C20" s="475">
        <v>-40</v>
      </c>
      <c r="D20" s="476">
        <f t="shared" si="16"/>
        <v>19.88372093023256</v>
      </c>
      <c r="E20" s="477">
        <v>35.642099658413215</v>
      </c>
      <c r="F20" s="478">
        <v>35.325878683223529</v>
      </c>
      <c r="G20" s="479">
        <v>34.657070041612926</v>
      </c>
      <c r="H20" s="479">
        <v>33.427328580829993</v>
      </c>
      <c r="I20" s="479">
        <v>32.37817121108128</v>
      </c>
      <c r="J20" s="479">
        <v>30.951801060871261</v>
      </c>
      <c r="K20" s="499" t="s">
        <v>381</v>
      </c>
      <c r="L20" s="499" t="s">
        <v>381</v>
      </c>
      <c r="M20" s="480" t="s">
        <v>381</v>
      </c>
      <c r="N20" s="466"/>
      <c r="O20" s="925"/>
      <c r="P20" s="475">
        <f t="shared" si="17"/>
        <v>-40</v>
      </c>
      <c r="Q20" s="481">
        <v>15</v>
      </c>
      <c r="R20" s="482">
        <v>-33</v>
      </c>
      <c r="S20" s="483">
        <f>IF(MIN(U20,T20)*(1-(2.5+7)/(87.5-2))&gt;$AA$7,$AA$7,MIN(U20,T20)*(1-(2.5+7)/(87.5-2)))</f>
        <v>19.88372093023256</v>
      </c>
      <c r="T20" s="484">
        <f>'35MPa, 4.2-6.0kg (comm)'!T20</f>
        <v>42.481558499999998</v>
      </c>
      <c r="U20" s="485">
        <f>'35MPa, 4.2-6.0kg (comm)'!U20</f>
        <v>26.226724322223404</v>
      </c>
      <c r="V20" s="483">
        <f t="shared" si="0"/>
        <v>1.6919418541658107</v>
      </c>
      <c r="W20" s="486">
        <f t="shared" si="1"/>
        <v>1.2827411934896626</v>
      </c>
      <c r="X20" s="487">
        <f>'70MPa, 4-7kg (comm)'!AD20</f>
        <v>39.5</v>
      </c>
      <c r="Y20" s="488">
        <f>'70MPa, 4-7kg (comm)'!AE20</f>
        <v>60</v>
      </c>
      <c r="Z20" s="466"/>
      <c r="AA20" s="930"/>
      <c r="AB20" s="932"/>
      <c r="AC20" s="466"/>
      <c r="AD20" s="925"/>
      <c r="AE20" s="475">
        <f t="shared" si="19"/>
        <v>-40</v>
      </c>
      <c r="AF20" s="489">
        <v>-40</v>
      </c>
      <c r="AG20" s="482">
        <f t="shared" si="20"/>
        <v>-40</v>
      </c>
      <c r="AH20" s="490">
        <f t="shared" si="27"/>
        <v>19.88372093023256</v>
      </c>
      <c r="AI20" s="466"/>
      <c r="AJ20" s="925"/>
      <c r="AK20" s="475">
        <f t="shared" si="21"/>
        <v>-40</v>
      </c>
      <c r="AL20" s="491">
        <v>0.88839305099999999</v>
      </c>
      <c r="AM20" s="492">
        <v>0.88673259100000001</v>
      </c>
      <c r="AN20" s="492">
        <v>0.88308812599999997</v>
      </c>
      <c r="AO20" s="492">
        <v>0.87535408599999998</v>
      </c>
      <c r="AP20" s="492">
        <v>0.87196771299999998</v>
      </c>
      <c r="AQ20" s="493">
        <v>0.86150165899999998</v>
      </c>
      <c r="AR20" s="499" t="s">
        <v>381</v>
      </c>
      <c r="AS20" s="499" t="s">
        <v>381</v>
      </c>
      <c r="AT20" s="502" t="s">
        <v>381</v>
      </c>
      <c r="AU20" s="474"/>
      <c r="AV20" s="925"/>
      <c r="AW20" s="475">
        <f t="shared" si="22"/>
        <v>-40</v>
      </c>
      <c r="AX20" s="491">
        <v>0.88669851399999999</v>
      </c>
      <c r="AY20" s="492">
        <v>0.88510347599999994</v>
      </c>
      <c r="AZ20" s="492">
        <v>0.88164814800000002</v>
      </c>
      <c r="BA20" s="492">
        <v>0.874309695</v>
      </c>
      <c r="BB20" s="492">
        <v>0.87122006299999999</v>
      </c>
      <c r="BC20" s="493">
        <v>0.86100212499999995</v>
      </c>
      <c r="BD20" s="499" t="s">
        <v>381</v>
      </c>
      <c r="BE20" s="499" t="s">
        <v>381</v>
      </c>
      <c r="BF20" s="502" t="s">
        <v>381</v>
      </c>
      <c r="BG20" s="466"/>
      <c r="BH20" s="925"/>
      <c r="BI20" s="475">
        <f t="shared" si="23"/>
        <v>-40</v>
      </c>
      <c r="BJ20" s="495">
        <v>64.067845259999999</v>
      </c>
      <c r="BK20" s="496">
        <v>61.915042470000003</v>
      </c>
      <c r="BL20" s="496">
        <v>57.330793470000003</v>
      </c>
      <c r="BM20" s="496">
        <v>49.213130499999998</v>
      </c>
      <c r="BN20" s="496">
        <v>40.813699399999997</v>
      </c>
      <c r="BO20" s="497">
        <v>31.672703309999999</v>
      </c>
      <c r="BP20" s="499" t="s">
        <v>381</v>
      </c>
      <c r="BQ20" s="499" t="s">
        <v>381</v>
      </c>
      <c r="BR20" s="502" t="s">
        <v>381</v>
      </c>
      <c r="BT20" s="925"/>
      <c r="BU20" s="475">
        <f t="shared" si="24"/>
        <v>-40</v>
      </c>
      <c r="BV20" s="495">
        <v>64.850611709999995</v>
      </c>
      <c r="BW20" s="496">
        <v>62.633489509999997</v>
      </c>
      <c r="BX20" s="496">
        <v>57.94734021</v>
      </c>
      <c r="BY20" s="496">
        <v>49.670832830000002</v>
      </c>
      <c r="BZ20" s="496">
        <v>41.139520169999997</v>
      </c>
      <c r="CA20" s="497">
        <v>31.877297299999999</v>
      </c>
      <c r="CB20" s="499" t="s">
        <v>381</v>
      </c>
      <c r="CC20" s="499" t="s">
        <v>381</v>
      </c>
      <c r="CD20" s="502" t="s">
        <v>381</v>
      </c>
      <c r="CE20" s="474"/>
      <c r="CF20" s="925"/>
      <c r="CG20" s="475">
        <f t="shared" si="25"/>
        <v>-40</v>
      </c>
      <c r="CH20" s="491">
        <f t="shared" si="2"/>
        <v>0.88669851399999999</v>
      </c>
      <c r="CI20" s="492">
        <f t="shared" si="3"/>
        <v>0.88510347599999994</v>
      </c>
      <c r="CJ20" s="492">
        <f t="shared" si="4"/>
        <v>0.88164814800000002</v>
      </c>
      <c r="CK20" s="492">
        <f t="shared" si="5"/>
        <v>0.874309695</v>
      </c>
      <c r="CL20" s="492">
        <f t="shared" si="6"/>
        <v>0.87122006299999999</v>
      </c>
      <c r="CM20" s="493">
        <f t="shared" si="7"/>
        <v>0.86100212499999995</v>
      </c>
      <c r="CN20" s="499" t="s">
        <v>381</v>
      </c>
      <c r="CO20" s="499" t="s">
        <v>381</v>
      </c>
      <c r="CP20" s="502" t="s">
        <v>381</v>
      </c>
      <c r="CR20" s="925"/>
      <c r="CS20" s="475">
        <f t="shared" si="26"/>
        <v>-40</v>
      </c>
      <c r="CT20" s="495">
        <f t="shared" si="9"/>
        <v>64.850611709999995</v>
      </c>
      <c r="CU20" s="496">
        <f t="shared" si="10"/>
        <v>62.633489509999997</v>
      </c>
      <c r="CV20" s="496">
        <f t="shared" si="11"/>
        <v>57.94734021</v>
      </c>
      <c r="CW20" s="496">
        <f t="shared" si="12"/>
        <v>49.670832830000002</v>
      </c>
      <c r="CX20" s="496">
        <f t="shared" si="13"/>
        <v>41.139520169999997</v>
      </c>
      <c r="CY20" s="497">
        <f t="shared" si="14"/>
        <v>31.877297299999999</v>
      </c>
      <c r="CZ20" s="499" t="s">
        <v>381</v>
      </c>
      <c r="DA20" s="499" t="s">
        <v>381</v>
      </c>
      <c r="DB20" s="502" t="s">
        <v>381</v>
      </c>
    </row>
    <row r="21" spans="2:106" ht="15" customHeight="1" thickBot="1">
      <c r="B21" s="926"/>
      <c r="C21" s="506" t="s">
        <v>382</v>
      </c>
      <c r="D21" s="507" t="s">
        <v>381</v>
      </c>
      <c r="E21" s="508" t="s">
        <v>381</v>
      </c>
      <c r="F21" s="509" t="s">
        <v>381</v>
      </c>
      <c r="G21" s="509" t="s">
        <v>381</v>
      </c>
      <c r="H21" s="509" t="s">
        <v>381</v>
      </c>
      <c r="I21" s="509" t="s">
        <v>381</v>
      </c>
      <c r="J21" s="509" t="s">
        <v>381</v>
      </c>
      <c r="K21" s="509" t="s">
        <v>381</v>
      </c>
      <c r="L21" s="509" t="s">
        <v>381</v>
      </c>
      <c r="M21" s="510" t="s">
        <v>381</v>
      </c>
      <c r="N21" s="466"/>
      <c r="O21" s="926"/>
      <c r="P21" s="506" t="str">
        <f t="shared" si="17"/>
        <v>&lt; -40</v>
      </c>
      <c r="Q21" s="511" t="s">
        <v>381</v>
      </c>
      <c r="R21" s="512" t="s">
        <v>381</v>
      </c>
      <c r="S21" s="507" t="s">
        <v>381</v>
      </c>
      <c r="T21" s="513" t="s">
        <v>381</v>
      </c>
      <c r="U21" s="514" t="s">
        <v>381</v>
      </c>
      <c r="V21" s="507" t="s">
        <v>381</v>
      </c>
      <c r="W21" s="514" t="s">
        <v>381</v>
      </c>
      <c r="X21" s="511" t="s">
        <v>381</v>
      </c>
      <c r="Y21" s="512" t="s">
        <v>381</v>
      </c>
      <c r="Z21" s="466"/>
      <c r="AA21" s="931"/>
      <c r="AB21" s="933"/>
      <c r="AC21" s="466"/>
      <c r="AD21" s="926"/>
      <c r="AE21" s="506" t="str">
        <f>$C21</f>
        <v>&lt; -40</v>
      </c>
      <c r="AF21" s="511" t="s">
        <v>381</v>
      </c>
      <c r="AG21" s="512" t="s">
        <v>381</v>
      </c>
      <c r="AH21" s="515" t="s">
        <v>381</v>
      </c>
      <c r="AI21" s="466"/>
      <c r="AJ21" s="926"/>
      <c r="AK21" s="506" t="str">
        <f t="shared" si="21"/>
        <v>&lt; -40</v>
      </c>
      <c r="AL21" s="516" t="s">
        <v>381</v>
      </c>
      <c r="AM21" s="509" t="s">
        <v>381</v>
      </c>
      <c r="AN21" s="517" t="s">
        <v>381</v>
      </c>
      <c r="AO21" s="517" t="s">
        <v>381</v>
      </c>
      <c r="AP21" s="517" t="s">
        <v>381</v>
      </c>
      <c r="AQ21" s="517" t="s">
        <v>381</v>
      </c>
      <c r="AR21" s="517" t="s">
        <v>381</v>
      </c>
      <c r="AS21" s="517" t="s">
        <v>381</v>
      </c>
      <c r="AT21" s="512" t="s">
        <v>381</v>
      </c>
      <c r="AU21" s="474"/>
      <c r="AV21" s="926"/>
      <c r="AW21" s="506" t="str">
        <f t="shared" si="22"/>
        <v>&lt; -40</v>
      </c>
      <c r="AX21" s="516" t="s">
        <v>381</v>
      </c>
      <c r="AY21" s="509" t="s">
        <v>381</v>
      </c>
      <c r="AZ21" s="517" t="s">
        <v>381</v>
      </c>
      <c r="BA21" s="517" t="s">
        <v>381</v>
      </c>
      <c r="BB21" s="517" t="s">
        <v>381</v>
      </c>
      <c r="BC21" s="517" t="s">
        <v>381</v>
      </c>
      <c r="BD21" s="517" t="s">
        <v>381</v>
      </c>
      <c r="BE21" s="517" t="s">
        <v>381</v>
      </c>
      <c r="BF21" s="512" t="s">
        <v>381</v>
      </c>
      <c r="BG21" s="466"/>
      <c r="BH21" s="926"/>
      <c r="BI21" s="506" t="str">
        <f t="shared" si="23"/>
        <v>&lt; -40</v>
      </c>
      <c r="BJ21" s="516" t="s">
        <v>381</v>
      </c>
      <c r="BK21" s="509" t="s">
        <v>381</v>
      </c>
      <c r="BL21" s="517" t="s">
        <v>381</v>
      </c>
      <c r="BM21" s="517" t="s">
        <v>381</v>
      </c>
      <c r="BN21" s="517" t="s">
        <v>381</v>
      </c>
      <c r="BO21" s="517" t="s">
        <v>381</v>
      </c>
      <c r="BP21" s="517" t="s">
        <v>381</v>
      </c>
      <c r="BQ21" s="517" t="s">
        <v>381</v>
      </c>
      <c r="BR21" s="512" t="s">
        <v>381</v>
      </c>
      <c r="BT21" s="926"/>
      <c r="BU21" s="506" t="str">
        <f t="shared" si="24"/>
        <v>&lt; -40</v>
      </c>
      <c r="BV21" s="516" t="s">
        <v>381</v>
      </c>
      <c r="BW21" s="509" t="s">
        <v>381</v>
      </c>
      <c r="BX21" s="517" t="s">
        <v>381</v>
      </c>
      <c r="BY21" s="517" t="s">
        <v>381</v>
      </c>
      <c r="BZ21" s="517" t="s">
        <v>381</v>
      </c>
      <c r="CA21" s="517" t="s">
        <v>381</v>
      </c>
      <c r="CB21" s="517" t="s">
        <v>381</v>
      </c>
      <c r="CC21" s="517" t="s">
        <v>381</v>
      </c>
      <c r="CD21" s="512" t="s">
        <v>381</v>
      </c>
      <c r="CE21" s="474"/>
      <c r="CF21" s="926"/>
      <c r="CG21" s="506" t="str">
        <f t="shared" si="25"/>
        <v>&lt; -40</v>
      </c>
      <c r="CH21" s="516" t="s">
        <v>381</v>
      </c>
      <c r="CI21" s="509" t="s">
        <v>381</v>
      </c>
      <c r="CJ21" s="517" t="s">
        <v>381</v>
      </c>
      <c r="CK21" s="517" t="s">
        <v>381</v>
      </c>
      <c r="CL21" s="517" t="s">
        <v>381</v>
      </c>
      <c r="CM21" s="517" t="s">
        <v>381</v>
      </c>
      <c r="CN21" s="517" t="s">
        <v>381</v>
      </c>
      <c r="CO21" s="517" t="s">
        <v>381</v>
      </c>
      <c r="CP21" s="512" t="s">
        <v>381</v>
      </c>
      <c r="CR21" s="926"/>
      <c r="CS21" s="506" t="str">
        <f t="shared" si="26"/>
        <v>&lt; -40</v>
      </c>
      <c r="CT21" s="516" t="s">
        <v>381</v>
      </c>
      <c r="CU21" s="509" t="s">
        <v>381</v>
      </c>
      <c r="CV21" s="517" t="s">
        <v>381</v>
      </c>
      <c r="CW21" s="517" t="s">
        <v>381</v>
      </c>
      <c r="CX21" s="517" t="s">
        <v>381</v>
      </c>
      <c r="CY21" s="517" t="s">
        <v>381</v>
      </c>
      <c r="CZ21" s="517" t="s">
        <v>381</v>
      </c>
      <c r="DA21" s="517" t="s">
        <v>381</v>
      </c>
      <c r="DB21" s="512" t="s">
        <v>381</v>
      </c>
    </row>
    <row r="23" spans="2:106">
      <c r="S23" s="518"/>
    </row>
    <row r="24" spans="2:106" ht="18">
      <c r="B24" s="962" t="s">
        <v>817</v>
      </c>
      <c r="C24" s="962"/>
      <c r="D24" s="962"/>
      <c r="E24" s="962"/>
      <c r="F24" s="962"/>
      <c r="G24" s="962"/>
      <c r="H24" s="962"/>
      <c r="I24" s="962"/>
      <c r="J24" s="962"/>
      <c r="K24" s="962"/>
      <c r="L24" s="962"/>
      <c r="M24" s="962"/>
      <c r="N24" s="444"/>
      <c r="O24" s="445" t="s">
        <v>487</v>
      </c>
      <c r="P24" s="444"/>
      <c r="Q24" s="445"/>
      <c r="R24" s="445"/>
      <c r="S24" s="963" t="s">
        <v>505</v>
      </c>
      <c r="T24" s="963"/>
      <c r="U24" s="963"/>
      <c r="V24" s="445"/>
      <c r="W24" s="964" t="s">
        <v>490</v>
      </c>
      <c r="X24" s="964"/>
      <c r="Y24" s="964"/>
      <c r="Z24" s="444"/>
      <c r="AA24" s="444"/>
      <c r="AB24" s="444"/>
      <c r="AC24" s="444"/>
      <c r="AD24" s="445" t="s">
        <v>488</v>
      </c>
      <c r="AE24" s="444"/>
      <c r="AF24" s="445"/>
      <c r="AG24" s="445"/>
      <c r="AH24" s="444"/>
      <c r="AI24" s="444"/>
      <c r="AJ24" s="445" t="str">
        <f>AJ2</f>
        <v>Step 3 Information (4.2kg, 174 liter 70 MPa Type IV)</v>
      </c>
      <c r="AK24" s="444"/>
      <c r="AV24" s="445" t="str">
        <f>AV2</f>
        <v>Step 3 Information (7kg, 249liter 70 MPa Type IV)</v>
      </c>
      <c r="AW24" s="444"/>
      <c r="BG24" s="444"/>
      <c r="BH24" s="445" t="str">
        <f>BH2</f>
        <v>Step 3 Information (4kg, 174 liter 70 MPa Type IV)</v>
      </c>
      <c r="BI24" s="444"/>
      <c r="BT24" s="445" t="str">
        <f>BT2</f>
        <v>Step 3 Information (7kg, 249 liter 70 MPa Type IV)</v>
      </c>
      <c r="BU24" s="444"/>
      <c r="CF24" s="445" t="s">
        <v>489</v>
      </c>
      <c r="CG24" s="444"/>
      <c r="CR24" s="445" t="s">
        <v>489</v>
      </c>
      <c r="CS24" s="444"/>
    </row>
    <row r="25" spans="2:106" ht="13.5" thickBot="1">
      <c r="C25" s="448"/>
      <c r="D25" s="449"/>
      <c r="P25" s="448"/>
      <c r="Q25" s="451"/>
      <c r="R25" s="451"/>
      <c r="S25" s="449"/>
      <c r="T25" s="449"/>
      <c r="U25" s="449"/>
      <c r="V25" s="449"/>
      <c r="W25" s="449"/>
      <c r="AE25" s="448"/>
      <c r="AF25" s="451"/>
      <c r="AG25" s="451"/>
      <c r="AH25" s="449"/>
      <c r="AK25" s="448"/>
      <c r="AL25" s="451"/>
      <c r="AM25" s="451"/>
      <c r="AW25" s="448"/>
      <c r="AX25" s="451"/>
      <c r="AY25" s="451"/>
      <c r="BI25" s="448"/>
      <c r="BJ25" s="451"/>
      <c r="BK25" s="451"/>
      <c r="BU25" s="448"/>
      <c r="BV25" s="451"/>
      <c r="BW25" s="451"/>
      <c r="CG25" s="448"/>
      <c r="CH25" s="451"/>
      <c r="CI25" s="451"/>
      <c r="CS25" s="448"/>
      <c r="CT25" s="451"/>
      <c r="CU25" s="451"/>
    </row>
    <row r="26" spans="2:106" ht="51.75" customHeight="1" thickBot="1">
      <c r="B26" s="934" t="s">
        <v>930</v>
      </c>
      <c r="C26" s="965"/>
      <c r="D26" s="970" t="s">
        <v>886</v>
      </c>
      <c r="E26" s="973" t="s">
        <v>926</v>
      </c>
      <c r="F26" s="973"/>
      <c r="G26" s="973"/>
      <c r="H26" s="973"/>
      <c r="I26" s="973"/>
      <c r="J26" s="973"/>
      <c r="K26" s="973"/>
      <c r="L26" s="973"/>
      <c r="M26" s="974"/>
      <c r="N26" s="311"/>
      <c r="O26" s="934" t="str">
        <f>$B26</f>
        <v>H35-T30
4.2-6.0kg non-comm</v>
      </c>
      <c r="P26" s="965"/>
      <c r="Q26" s="957" t="s">
        <v>907</v>
      </c>
      <c r="R26" s="958"/>
      <c r="S26" s="957" t="s">
        <v>909</v>
      </c>
      <c r="T26" s="975"/>
      <c r="U26" s="958"/>
      <c r="V26" s="976" t="s">
        <v>958</v>
      </c>
      <c r="W26" s="977"/>
      <c r="X26" s="957" t="s">
        <v>908</v>
      </c>
      <c r="Y26" s="958"/>
      <c r="Z26" s="311"/>
      <c r="AA26" s="978" t="str">
        <f>AA4</f>
        <v>max. APRR
[MPa/min]
up to 7kg (249 liter)</v>
      </c>
      <c r="AB26" s="980" t="str">
        <f>AB4</f>
        <v>max. HPRR
[MPa/min]
up to 7kg (249 liter)</v>
      </c>
      <c r="AC26" s="311"/>
      <c r="AD26" s="934" t="str">
        <f>$B26</f>
        <v>H35-T30
4.2-6.0kg non-comm</v>
      </c>
      <c r="AE26" s="965"/>
      <c r="AF26" s="957" t="s">
        <v>907</v>
      </c>
      <c r="AG26" s="958"/>
      <c r="AH26" s="959" t="s">
        <v>167</v>
      </c>
      <c r="AI26" s="311"/>
      <c r="AJ26" s="934" t="str">
        <f>$B26</f>
        <v>H35-T30
4.2-6.0kg non-comm</v>
      </c>
      <c r="AK26" s="935"/>
      <c r="AL26" s="940" t="s">
        <v>530</v>
      </c>
      <c r="AM26" s="941"/>
      <c r="AN26" s="942"/>
      <c r="AO26" s="942"/>
      <c r="AP26" s="942"/>
      <c r="AQ26" s="942"/>
      <c r="AR26" s="942"/>
      <c r="AS26" s="942"/>
      <c r="AT26" s="943"/>
      <c r="AU26" s="311"/>
      <c r="AV26" s="934" t="str">
        <f>$B26</f>
        <v>H35-T30
4.2-6.0kg non-comm</v>
      </c>
      <c r="AW26" s="935"/>
      <c r="AX26" s="940" t="s">
        <v>530</v>
      </c>
      <c r="AY26" s="941"/>
      <c r="AZ26" s="942"/>
      <c r="BA26" s="942"/>
      <c r="BB26" s="942"/>
      <c r="BC26" s="942"/>
      <c r="BD26" s="942"/>
      <c r="BE26" s="942"/>
      <c r="BF26" s="943"/>
      <c r="BG26" s="311"/>
      <c r="BH26" s="934" t="str">
        <f>$B26</f>
        <v>H35-T30
4.2-6.0kg non-comm</v>
      </c>
      <c r="BI26" s="935"/>
      <c r="BJ26" s="940" t="s">
        <v>911</v>
      </c>
      <c r="BK26" s="941"/>
      <c r="BL26" s="942"/>
      <c r="BM26" s="942"/>
      <c r="BN26" s="942"/>
      <c r="BO26" s="942"/>
      <c r="BP26" s="942"/>
      <c r="BQ26" s="942"/>
      <c r="BR26" s="943"/>
      <c r="BT26" s="934" t="str">
        <f>$B26</f>
        <v>H35-T30
4.2-6.0kg non-comm</v>
      </c>
      <c r="BU26" s="935"/>
      <c r="BV26" s="940" t="s">
        <v>911</v>
      </c>
      <c r="BW26" s="941"/>
      <c r="BX26" s="942"/>
      <c r="BY26" s="942"/>
      <c r="BZ26" s="942"/>
      <c r="CA26" s="942"/>
      <c r="CB26" s="942"/>
      <c r="CC26" s="942"/>
      <c r="CD26" s="943"/>
      <c r="CE26" s="311"/>
      <c r="CF26" s="934" t="str">
        <f>$B26</f>
        <v>H35-T30
4.2-6.0kg non-comm</v>
      </c>
      <c r="CG26" s="935"/>
      <c r="CH26" s="940" t="str">
        <f>CH4</f>
        <v>Final State of Charge, SOC</v>
      </c>
      <c r="CI26" s="941"/>
      <c r="CJ26" s="942"/>
      <c r="CK26" s="942"/>
      <c r="CL26" s="942"/>
      <c r="CM26" s="942"/>
      <c r="CN26" s="942"/>
      <c r="CO26" s="942"/>
      <c r="CP26" s="943"/>
      <c r="CR26" s="934" t="str">
        <f>$B26</f>
        <v>H35-T30
4.2-6.0kg non-comm</v>
      </c>
      <c r="CS26" s="935"/>
      <c r="CT26" s="940" t="str">
        <f>CT4</f>
        <v>Final Gas Temperature [°C]</v>
      </c>
      <c r="CU26" s="941"/>
      <c r="CV26" s="942"/>
      <c r="CW26" s="942"/>
      <c r="CX26" s="942"/>
      <c r="CY26" s="942"/>
      <c r="CZ26" s="942"/>
      <c r="DA26" s="942"/>
      <c r="DB26" s="943"/>
    </row>
    <row r="27" spans="2:106" ht="14.25">
      <c r="B27" s="966"/>
      <c r="C27" s="967"/>
      <c r="D27" s="971"/>
      <c r="E27" s="927" t="s">
        <v>891</v>
      </c>
      <c r="F27" s="928"/>
      <c r="G27" s="928"/>
      <c r="H27" s="928"/>
      <c r="I27" s="928"/>
      <c r="J27" s="928"/>
      <c r="K27" s="928"/>
      <c r="L27" s="928"/>
      <c r="M27" s="929"/>
      <c r="N27" s="452"/>
      <c r="O27" s="966"/>
      <c r="P27" s="967"/>
      <c r="Q27" s="944" t="s">
        <v>496</v>
      </c>
      <c r="R27" s="946" t="s">
        <v>497</v>
      </c>
      <c r="S27" s="948" t="s">
        <v>128</v>
      </c>
      <c r="T27" s="950" t="s">
        <v>765</v>
      </c>
      <c r="U27" s="946" t="s">
        <v>692</v>
      </c>
      <c r="V27" s="953" t="s">
        <v>130</v>
      </c>
      <c r="W27" s="955" t="s">
        <v>131</v>
      </c>
      <c r="X27" s="988" t="str">
        <f>X5</f>
        <v>174l
4.2kg</v>
      </c>
      <c r="Y27" s="946" t="str">
        <f>Y5</f>
        <v>249l
7kg</v>
      </c>
      <c r="Z27" s="452"/>
      <c r="AA27" s="979"/>
      <c r="AB27" s="981"/>
      <c r="AC27" s="452"/>
      <c r="AD27" s="966"/>
      <c r="AE27" s="967"/>
      <c r="AF27" s="944" t="s">
        <v>498</v>
      </c>
      <c r="AG27" s="946" t="s">
        <v>497</v>
      </c>
      <c r="AH27" s="960"/>
      <c r="AI27" s="452"/>
      <c r="AJ27" s="936"/>
      <c r="AK27" s="937"/>
      <c r="AL27" s="927" t="s">
        <v>891</v>
      </c>
      <c r="AM27" s="928"/>
      <c r="AN27" s="928"/>
      <c r="AO27" s="928"/>
      <c r="AP27" s="928"/>
      <c r="AQ27" s="928"/>
      <c r="AR27" s="928"/>
      <c r="AS27" s="928"/>
      <c r="AT27" s="929"/>
      <c r="AU27" s="452"/>
      <c r="AV27" s="936"/>
      <c r="AW27" s="937"/>
      <c r="AX27" s="927" t="s">
        <v>891</v>
      </c>
      <c r="AY27" s="928"/>
      <c r="AZ27" s="928"/>
      <c r="BA27" s="928"/>
      <c r="BB27" s="928"/>
      <c r="BC27" s="928"/>
      <c r="BD27" s="928"/>
      <c r="BE27" s="928"/>
      <c r="BF27" s="929"/>
      <c r="BG27" s="452"/>
      <c r="BH27" s="936"/>
      <c r="BI27" s="937"/>
      <c r="BJ27" s="927" t="s">
        <v>891</v>
      </c>
      <c r="BK27" s="928"/>
      <c r="BL27" s="928"/>
      <c r="BM27" s="928"/>
      <c r="BN27" s="928"/>
      <c r="BO27" s="928"/>
      <c r="BP27" s="928"/>
      <c r="BQ27" s="928"/>
      <c r="BR27" s="929"/>
      <c r="BT27" s="936"/>
      <c r="BU27" s="937"/>
      <c r="BV27" s="927" t="s">
        <v>891</v>
      </c>
      <c r="BW27" s="928"/>
      <c r="BX27" s="928"/>
      <c r="BY27" s="928"/>
      <c r="BZ27" s="928"/>
      <c r="CA27" s="928"/>
      <c r="CB27" s="928"/>
      <c r="CC27" s="928"/>
      <c r="CD27" s="929"/>
      <c r="CE27" s="452"/>
      <c r="CF27" s="936"/>
      <c r="CG27" s="937"/>
      <c r="CH27" s="927" t="s">
        <v>891</v>
      </c>
      <c r="CI27" s="928"/>
      <c r="CJ27" s="928"/>
      <c r="CK27" s="928"/>
      <c r="CL27" s="928"/>
      <c r="CM27" s="928"/>
      <c r="CN27" s="928"/>
      <c r="CO27" s="928"/>
      <c r="CP27" s="929"/>
      <c r="CR27" s="936"/>
      <c r="CS27" s="937"/>
      <c r="CT27" s="927" t="s">
        <v>891</v>
      </c>
      <c r="CU27" s="928"/>
      <c r="CV27" s="928"/>
      <c r="CW27" s="928"/>
      <c r="CX27" s="928"/>
      <c r="CY27" s="928"/>
      <c r="CZ27" s="928"/>
      <c r="DA27" s="928"/>
      <c r="DB27" s="929"/>
    </row>
    <row r="28" spans="2:106" ht="13.5" thickBot="1">
      <c r="B28" s="968"/>
      <c r="C28" s="969"/>
      <c r="D28" s="972"/>
      <c r="E28" s="453">
        <v>0.5</v>
      </c>
      <c r="F28" s="453">
        <v>2</v>
      </c>
      <c r="G28" s="453">
        <v>5</v>
      </c>
      <c r="H28" s="453">
        <v>10</v>
      </c>
      <c r="I28" s="453">
        <v>15</v>
      </c>
      <c r="J28" s="454">
        <v>20</v>
      </c>
      <c r="K28" s="455">
        <v>30</v>
      </c>
      <c r="L28" s="454">
        <v>35</v>
      </c>
      <c r="M28" s="456" t="s">
        <v>755</v>
      </c>
      <c r="N28" s="452"/>
      <c r="O28" s="968"/>
      <c r="P28" s="969"/>
      <c r="Q28" s="945"/>
      <c r="R28" s="947"/>
      <c r="S28" s="949"/>
      <c r="T28" s="951"/>
      <c r="U28" s="952"/>
      <c r="V28" s="954"/>
      <c r="W28" s="956"/>
      <c r="X28" s="945"/>
      <c r="Y28" s="947"/>
      <c r="Z28" s="452"/>
      <c r="AA28" s="945"/>
      <c r="AB28" s="947"/>
      <c r="AC28" s="452"/>
      <c r="AD28" s="968"/>
      <c r="AE28" s="969"/>
      <c r="AF28" s="945"/>
      <c r="AG28" s="947"/>
      <c r="AH28" s="961"/>
      <c r="AI28" s="452"/>
      <c r="AJ28" s="938"/>
      <c r="AK28" s="939"/>
      <c r="AL28" s="457">
        <v>0.5</v>
      </c>
      <c r="AM28" s="458">
        <v>2</v>
      </c>
      <c r="AN28" s="458">
        <v>5</v>
      </c>
      <c r="AO28" s="458">
        <v>10</v>
      </c>
      <c r="AP28" s="458">
        <v>15</v>
      </c>
      <c r="AQ28" s="459">
        <v>20</v>
      </c>
      <c r="AR28" s="460">
        <v>30</v>
      </c>
      <c r="AS28" s="459">
        <v>35</v>
      </c>
      <c r="AT28" s="456" t="s">
        <v>755</v>
      </c>
      <c r="AU28" s="452"/>
      <c r="AV28" s="938"/>
      <c r="AW28" s="939"/>
      <c r="AX28" s="457">
        <v>0.5</v>
      </c>
      <c r="AY28" s="458">
        <v>2</v>
      </c>
      <c r="AZ28" s="458">
        <v>5</v>
      </c>
      <c r="BA28" s="458">
        <v>10</v>
      </c>
      <c r="BB28" s="458">
        <v>15</v>
      </c>
      <c r="BC28" s="459">
        <v>20</v>
      </c>
      <c r="BD28" s="460">
        <v>30</v>
      </c>
      <c r="BE28" s="459">
        <v>35</v>
      </c>
      <c r="BF28" s="456" t="s">
        <v>755</v>
      </c>
      <c r="BG28" s="452"/>
      <c r="BH28" s="938"/>
      <c r="BI28" s="939"/>
      <c r="BJ28" s="457">
        <v>0.5</v>
      </c>
      <c r="BK28" s="458">
        <v>2</v>
      </c>
      <c r="BL28" s="458">
        <v>5</v>
      </c>
      <c r="BM28" s="458">
        <v>10</v>
      </c>
      <c r="BN28" s="458">
        <v>15</v>
      </c>
      <c r="BO28" s="459">
        <v>20</v>
      </c>
      <c r="BP28" s="460">
        <v>30</v>
      </c>
      <c r="BQ28" s="459">
        <v>35</v>
      </c>
      <c r="BR28" s="456" t="s">
        <v>755</v>
      </c>
      <c r="BT28" s="938"/>
      <c r="BU28" s="939"/>
      <c r="BV28" s="457">
        <v>0.5</v>
      </c>
      <c r="BW28" s="458">
        <v>2</v>
      </c>
      <c r="BX28" s="458">
        <v>5</v>
      </c>
      <c r="BY28" s="458">
        <v>10</v>
      </c>
      <c r="BZ28" s="458">
        <v>15</v>
      </c>
      <c r="CA28" s="459">
        <v>20</v>
      </c>
      <c r="CB28" s="460">
        <v>30</v>
      </c>
      <c r="CC28" s="459">
        <v>35</v>
      </c>
      <c r="CD28" s="456" t="s">
        <v>755</v>
      </c>
      <c r="CE28" s="452"/>
      <c r="CF28" s="938"/>
      <c r="CG28" s="939"/>
      <c r="CH28" s="457">
        <v>0.5</v>
      </c>
      <c r="CI28" s="458">
        <v>2</v>
      </c>
      <c r="CJ28" s="458">
        <v>5</v>
      </c>
      <c r="CK28" s="458">
        <v>10</v>
      </c>
      <c r="CL28" s="458">
        <v>15</v>
      </c>
      <c r="CM28" s="459">
        <v>20</v>
      </c>
      <c r="CN28" s="460">
        <v>30</v>
      </c>
      <c r="CO28" s="459">
        <v>35</v>
      </c>
      <c r="CP28" s="456" t="s">
        <v>755</v>
      </c>
      <c r="CR28" s="938"/>
      <c r="CS28" s="939"/>
      <c r="CT28" s="457">
        <v>0.5</v>
      </c>
      <c r="CU28" s="458">
        <v>2</v>
      </c>
      <c r="CV28" s="458">
        <v>5</v>
      </c>
      <c r="CW28" s="458">
        <v>10</v>
      </c>
      <c r="CX28" s="458">
        <v>15</v>
      </c>
      <c r="CY28" s="459">
        <v>20</v>
      </c>
      <c r="CZ28" s="460">
        <v>30</v>
      </c>
      <c r="DA28" s="459">
        <v>35</v>
      </c>
      <c r="DB28" s="456" t="s">
        <v>755</v>
      </c>
    </row>
    <row r="29" spans="2:106" ht="15" customHeight="1">
      <c r="B29" s="924" t="s">
        <v>890</v>
      </c>
      <c r="C29" s="461" t="s">
        <v>380</v>
      </c>
      <c r="D29" s="462" t="s">
        <v>381</v>
      </c>
      <c r="E29" s="463" t="s">
        <v>381</v>
      </c>
      <c r="F29" s="473" t="s">
        <v>381</v>
      </c>
      <c r="G29" s="464" t="s">
        <v>381</v>
      </c>
      <c r="H29" s="464" t="s">
        <v>381</v>
      </c>
      <c r="I29" s="464" t="s">
        <v>381</v>
      </c>
      <c r="J29" s="464" t="s">
        <v>381</v>
      </c>
      <c r="K29" s="464" t="s">
        <v>381</v>
      </c>
      <c r="L29" s="464" t="s">
        <v>381</v>
      </c>
      <c r="M29" s="465" t="s">
        <v>381</v>
      </c>
      <c r="N29" s="466"/>
      <c r="O29" s="924" t="s">
        <v>890</v>
      </c>
      <c r="P29" s="461" t="str">
        <f>$C29</f>
        <v>&gt; 50</v>
      </c>
      <c r="Q29" s="467" t="s">
        <v>381</v>
      </c>
      <c r="R29" s="468" t="s">
        <v>381</v>
      </c>
      <c r="S29" s="462" t="s">
        <v>381</v>
      </c>
      <c r="T29" s="469" t="s">
        <v>381</v>
      </c>
      <c r="U29" s="470" t="s">
        <v>381</v>
      </c>
      <c r="V29" s="462" t="s">
        <v>381</v>
      </c>
      <c r="W29" s="470" t="s">
        <v>381</v>
      </c>
      <c r="X29" s="467" t="s">
        <v>381</v>
      </c>
      <c r="Y29" s="468" t="s">
        <v>381</v>
      </c>
      <c r="Z29" s="466"/>
      <c r="AA29" s="930">
        <f>AA7</f>
        <v>19.88372093023256</v>
      </c>
      <c r="AB29" s="932">
        <f>AB7</f>
        <v>22.369186046511629</v>
      </c>
      <c r="AC29" s="466"/>
      <c r="AD29" s="924" t="s">
        <v>890</v>
      </c>
      <c r="AE29" s="461" t="str">
        <f>$C29</f>
        <v>&gt; 50</v>
      </c>
      <c r="AF29" s="467" t="s">
        <v>381</v>
      </c>
      <c r="AG29" s="468" t="s">
        <v>381</v>
      </c>
      <c r="AH29" s="471" t="s">
        <v>381</v>
      </c>
      <c r="AI29" s="466"/>
      <c r="AJ29" s="924" t="s">
        <v>890</v>
      </c>
      <c r="AK29" s="461" t="str">
        <f>$C29</f>
        <v>&gt; 50</v>
      </c>
      <c r="AL29" s="472" t="s">
        <v>381</v>
      </c>
      <c r="AM29" s="473" t="s">
        <v>381</v>
      </c>
      <c r="AN29" s="473" t="s">
        <v>381</v>
      </c>
      <c r="AO29" s="473" t="s">
        <v>381</v>
      </c>
      <c r="AP29" s="473" t="s">
        <v>381</v>
      </c>
      <c r="AQ29" s="473" t="s">
        <v>381</v>
      </c>
      <c r="AR29" s="473" t="s">
        <v>381</v>
      </c>
      <c r="AS29" s="473" t="s">
        <v>381</v>
      </c>
      <c r="AT29" s="468" t="s">
        <v>381</v>
      </c>
      <c r="AU29" s="474"/>
      <c r="AV29" s="924" t="s">
        <v>890</v>
      </c>
      <c r="AW29" s="461" t="str">
        <f>$C29</f>
        <v>&gt; 50</v>
      </c>
      <c r="AX29" s="472" t="s">
        <v>381</v>
      </c>
      <c r="AY29" s="473" t="s">
        <v>381</v>
      </c>
      <c r="AZ29" s="473" t="s">
        <v>381</v>
      </c>
      <c r="BA29" s="473" t="s">
        <v>381</v>
      </c>
      <c r="BB29" s="473" t="s">
        <v>381</v>
      </c>
      <c r="BC29" s="473" t="s">
        <v>381</v>
      </c>
      <c r="BD29" s="473" t="s">
        <v>381</v>
      </c>
      <c r="BE29" s="473" t="s">
        <v>381</v>
      </c>
      <c r="BF29" s="468" t="s">
        <v>381</v>
      </c>
      <c r="BG29" s="466"/>
      <c r="BH29" s="924" t="s">
        <v>890</v>
      </c>
      <c r="BI29" s="461" t="str">
        <f>$C29</f>
        <v>&gt; 50</v>
      </c>
      <c r="BJ29" s="472" t="s">
        <v>381</v>
      </c>
      <c r="BK29" s="473" t="s">
        <v>381</v>
      </c>
      <c r="BL29" s="473" t="s">
        <v>381</v>
      </c>
      <c r="BM29" s="473" t="s">
        <v>381</v>
      </c>
      <c r="BN29" s="473" t="s">
        <v>381</v>
      </c>
      <c r="BO29" s="473" t="s">
        <v>381</v>
      </c>
      <c r="BP29" s="473" t="s">
        <v>381</v>
      </c>
      <c r="BQ29" s="473" t="s">
        <v>381</v>
      </c>
      <c r="BR29" s="468" t="s">
        <v>381</v>
      </c>
      <c r="BT29" s="924" t="s">
        <v>890</v>
      </c>
      <c r="BU29" s="461" t="str">
        <f>$C29</f>
        <v>&gt; 50</v>
      </c>
      <c r="BV29" s="472" t="s">
        <v>381</v>
      </c>
      <c r="BW29" s="473" t="s">
        <v>381</v>
      </c>
      <c r="BX29" s="473" t="s">
        <v>381</v>
      </c>
      <c r="BY29" s="473" t="s">
        <v>381</v>
      </c>
      <c r="BZ29" s="473" t="s">
        <v>381</v>
      </c>
      <c r="CA29" s="473" t="s">
        <v>381</v>
      </c>
      <c r="CB29" s="473" t="s">
        <v>381</v>
      </c>
      <c r="CC29" s="473" t="s">
        <v>381</v>
      </c>
      <c r="CD29" s="468" t="s">
        <v>381</v>
      </c>
      <c r="CE29" s="474"/>
      <c r="CF29" s="924" t="s">
        <v>890</v>
      </c>
      <c r="CG29" s="461" t="str">
        <f>$C29</f>
        <v>&gt; 50</v>
      </c>
      <c r="CH29" s="472" t="s">
        <v>381</v>
      </c>
      <c r="CI29" s="473" t="s">
        <v>381</v>
      </c>
      <c r="CJ29" s="473" t="s">
        <v>381</v>
      </c>
      <c r="CK29" s="473" t="s">
        <v>381</v>
      </c>
      <c r="CL29" s="473" t="s">
        <v>381</v>
      </c>
      <c r="CM29" s="473" t="s">
        <v>381</v>
      </c>
      <c r="CN29" s="473" t="s">
        <v>381</v>
      </c>
      <c r="CO29" s="473" t="s">
        <v>381</v>
      </c>
      <c r="CP29" s="468" t="s">
        <v>381</v>
      </c>
      <c r="CR29" s="924" t="s">
        <v>890</v>
      </c>
      <c r="CS29" s="461" t="str">
        <f>$C29</f>
        <v>&gt; 50</v>
      </c>
      <c r="CT29" s="472" t="s">
        <v>381</v>
      </c>
      <c r="CU29" s="473" t="s">
        <v>381</v>
      </c>
      <c r="CV29" s="473" t="s">
        <v>381</v>
      </c>
      <c r="CW29" s="473" t="s">
        <v>381</v>
      </c>
      <c r="CX29" s="473" t="s">
        <v>381</v>
      </c>
      <c r="CY29" s="473" t="s">
        <v>381</v>
      </c>
      <c r="CZ29" s="473" t="s">
        <v>381</v>
      </c>
      <c r="DA29" s="473" t="s">
        <v>381</v>
      </c>
      <c r="DB29" s="468" t="s">
        <v>381</v>
      </c>
    </row>
    <row r="30" spans="2:106" ht="15" customHeight="1">
      <c r="B30" s="925"/>
      <c r="C30" s="475">
        <v>50</v>
      </c>
      <c r="D30" s="476">
        <f>S30</f>
        <v>3.076494951111111</v>
      </c>
      <c r="E30" s="477">
        <v>38.800099869747335</v>
      </c>
      <c r="F30" s="478">
        <v>38.668649550460579</v>
      </c>
      <c r="G30" s="478">
        <v>38.451078450380209</v>
      </c>
      <c r="H30" s="478">
        <v>38.156603109668161</v>
      </c>
      <c r="I30" s="478">
        <v>37.904045019886453</v>
      </c>
      <c r="J30" s="478">
        <v>37.740131076286538</v>
      </c>
      <c r="K30" s="478">
        <v>37.128085235222983</v>
      </c>
      <c r="L30" s="478">
        <v>36.406157069505518</v>
      </c>
      <c r="M30" s="480" t="s">
        <v>381</v>
      </c>
      <c r="N30" s="466"/>
      <c r="O30" s="925"/>
      <c r="P30" s="475">
        <f>$C30</f>
        <v>50</v>
      </c>
      <c r="Q30" s="481">
        <v>50</v>
      </c>
      <c r="R30" s="519">
        <v>-26</v>
      </c>
      <c r="S30" s="483">
        <f>IF(MIN(U30,T30)*(1-(2.5+7)/(87.5-2))&gt;$AA$7,$AA$7,MIN(U30,T30)*(1-(2.5+7)/(87.5-2)))</f>
        <v>3.076494951111111</v>
      </c>
      <c r="T30" s="484">
        <f>'35MPa, 4.2-6.0kg (comm)'!T30</f>
        <v>3.46105682</v>
      </c>
      <c r="U30" s="485">
        <f>'35MPa, 4.2-6.0kg (comm)'!U30</f>
        <v>4.2701597199999997</v>
      </c>
      <c r="V30" s="483">
        <f t="shared" ref="V30:V42" si="29">(E30-2)/S30</f>
        <v>11.96169681879587</v>
      </c>
      <c r="W30" s="486">
        <f t="shared" ref="W30:W42" si="30">(E30-2)/MIN(T30,U30)</f>
        <v>10.632619394485218</v>
      </c>
      <c r="X30" s="487">
        <f>'70MPa, 4-7kg (comm)'!AD30</f>
        <v>3.0224022000000001</v>
      </c>
      <c r="Y30" s="488">
        <f>'70MPa, 4-7kg (comm)'!AE30</f>
        <v>6.54130696</v>
      </c>
      <c r="Z30" s="466"/>
      <c r="AA30" s="930"/>
      <c r="AB30" s="932"/>
      <c r="AC30" s="466"/>
      <c r="AD30" s="925"/>
      <c r="AE30" s="475">
        <f>$C30</f>
        <v>50</v>
      </c>
      <c r="AF30" s="489">
        <v>25</v>
      </c>
      <c r="AG30" s="519">
        <f>MIN(-33,AE30)</f>
        <v>-33</v>
      </c>
      <c r="AH30" s="490">
        <f>S30</f>
        <v>3.076494951111111</v>
      </c>
      <c r="AI30" s="466"/>
      <c r="AJ30" s="925"/>
      <c r="AK30" s="475">
        <f>$C30</f>
        <v>50</v>
      </c>
      <c r="AL30" s="520">
        <v>0.91839045600000002</v>
      </c>
      <c r="AM30" s="521">
        <v>0.916388117</v>
      </c>
      <c r="AN30" s="521">
        <v>0.91369169400000005</v>
      </c>
      <c r="AO30" s="521">
        <v>0.91137920800000005</v>
      </c>
      <c r="AP30" s="521">
        <v>0.91110124299999995</v>
      </c>
      <c r="AQ30" s="521">
        <v>0.91411286199999997</v>
      </c>
      <c r="AR30" s="521">
        <v>0.92302624600000005</v>
      </c>
      <c r="AS30" s="521">
        <v>0.92943319800000002</v>
      </c>
      <c r="AT30" s="494" t="s">
        <v>381</v>
      </c>
      <c r="AU30" s="474"/>
      <c r="AV30" s="925"/>
      <c r="AW30" s="475">
        <f>$C30</f>
        <v>50</v>
      </c>
      <c r="AX30" s="520">
        <v>0.92217792600000004</v>
      </c>
      <c r="AY30" s="521">
        <v>0.92029216899999999</v>
      </c>
      <c r="AZ30" s="521">
        <v>0.91774114500000004</v>
      </c>
      <c r="BA30" s="521">
        <v>0.91557912500000005</v>
      </c>
      <c r="BB30" s="521">
        <v>0.91531468400000005</v>
      </c>
      <c r="BC30" s="521">
        <v>0.91807461599999995</v>
      </c>
      <c r="BD30" s="521">
        <v>0.92496324600000002</v>
      </c>
      <c r="BE30" s="521">
        <v>0.92954246900000004</v>
      </c>
      <c r="BF30" s="494" t="s">
        <v>381</v>
      </c>
      <c r="BG30" s="466"/>
      <c r="BH30" s="925"/>
      <c r="BI30" s="475">
        <f>$C30</f>
        <v>50</v>
      </c>
      <c r="BJ30" s="495">
        <v>79.128601410000002</v>
      </c>
      <c r="BK30" s="496">
        <v>78.861333630000004</v>
      </c>
      <c r="BL30" s="496">
        <v>78.161666969999999</v>
      </c>
      <c r="BM30" s="496">
        <v>76.583115759999998</v>
      </c>
      <c r="BN30" s="496">
        <v>74.448743120000003</v>
      </c>
      <c r="BO30" s="497">
        <v>71.629096509999997</v>
      </c>
      <c r="BP30" s="497">
        <v>62.30536232</v>
      </c>
      <c r="BQ30" s="497">
        <v>53.279018389999997</v>
      </c>
      <c r="BR30" s="494" t="s">
        <v>381</v>
      </c>
      <c r="BT30" s="925"/>
      <c r="BU30" s="475">
        <f>$C30</f>
        <v>50</v>
      </c>
      <c r="BV30" s="495">
        <v>77.408107529999995</v>
      </c>
      <c r="BW30" s="496">
        <v>77.096446610000001</v>
      </c>
      <c r="BX30" s="496">
        <v>76.325820390000004</v>
      </c>
      <c r="BY30" s="496">
        <v>74.679558619999995</v>
      </c>
      <c r="BZ30" s="496">
        <v>72.551686610000004</v>
      </c>
      <c r="CA30" s="497">
        <v>69.867012489999993</v>
      </c>
      <c r="CB30" s="497">
        <v>61.47355769</v>
      </c>
      <c r="CC30" s="497">
        <v>53.233629010000001</v>
      </c>
      <c r="CD30" s="494" t="s">
        <v>381</v>
      </c>
      <c r="CE30" s="474"/>
      <c r="CF30" s="925"/>
      <c r="CG30" s="475">
        <f>$C30</f>
        <v>50</v>
      </c>
      <c r="CH30" s="491">
        <f t="shared" ref="CH30:CH42" si="31">MIN(AL30,AX30)</f>
        <v>0.91839045600000002</v>
      </c>
      <c r="CI30" s="492">
        <f t="shared" ref="CI30:CI42" si="32">MIN(AM30,AY30)</f>
        <v>0.916388117</v>
      </c>
      <c r="CJ30" s="521">
        <f t="shared" ref="CJ30:CJ42" si="33">MIN(AN30,AZ30)</f>
        <v>0.91369169400000005</v>
      </c>
      <c r="CK30" s="521">
        <f t="shared" ref="CK30:CK42" si="34">MIN(AO30,BA30)</f>
        <v>0.91137920800000005</v>
      </c>
      <c r="CL30" s="521">
        <f t="shared" ref="CL30:CL42" si="35">MIN(AP30,BB30)</f>
        <v>0.91110124299999995</v>
      </c>
      <c r="CM30" s="521">
        <f t="shared" ref="CM30:CM42" si="36">MIN(AQ30,BC30)</f>
        <v>0.91411286199999997</v>
      </c>
      <c r="CN30" s="521">
        <f t="shared" ref="CN30:CN39" si="37">MIN(AR30,BD30)</f>
        <v>0.92302624600000005</v>
      </c>
      <c r="CO30" s="521">
        <f>MIN(AS30,BE30)</f>
        <v>0.92943319800000002</v>
      </c>
      <c r="CP30" s="494" t="s">
        <v>381</v>
      </c>
      <c r="CR30" s="925"/>
      <c r="CS30" s="475">
        <f>$C30</f>
        <v>50</v>
      </c>
      <c r="CT30" s="495">
        <f t="shared" ref="CT30:CT42" si="38">MAX(BJ30,BV30)</f>
        <v>79.128601410000002</v>
      </c>
      <c r="CU30" s="496">
        <f t="shared" ref="CU30:CU42" si="39">MAX(BK30,BW30)</f>
        <v>78.861333630000004</v>
      </c>
      <c r="CV30" s="496">
        <f t="shared" ref="CV30:CV42" si="40">MAX(BL30,BX30)</f>
        <v>78.161666969999999</v>
      </c>
      <c r="CW30" s="496">
        <f t="shared" ref="CW30:CW42" si="41">MAX(BM30,BY30)</f>
        <v>76.583115759999998</v>
      </c>
      <c r="CX30" s="496">
        <f t="shared" ref="CX30:CX42" si="42">MAX(BN30,BZ30)</f>
        <v>74.448743120000003</v>
      </c>
      <c r="CY30" s="497">
        <f t="shared" ref="CY30:CY42" si="43">MAX(BO30,CA30)</f>
        <v>71.629096509999997</v>
      </c>
      <c r="CZ30" s="497">
        <f t="shared" ref="CZ30:CZ39" si="44">MAX(BP30,CB30)</f>
        <v>62.30536232</v>
      </c>
      <c r="DA30" s="497">
        <f>MAX(BQ30,CC30)</f>
        <v>53.279018389999997</v>
      </c>
      <c r="DB30" s="494" t="s">
        <v>381</v>
      </c>
    </row>
    <row r="31" spans="2:106" ht="15" customHeight="1">
      <c r="B31" s="925"/>
      <c r="C31" s="475">
        <v>45</v>
      </c>
      <c r="D31" s="476">
        <f t="shared" ref="D31:D42" si="45">S31</f>
        <v>4.9139524266666665</v>
      </c>
      <c r="E31" s="477">
        <v>38.649138259336937</v>
      </c>
      <c r="F31" s="478">
        <v>38.537945635969969</v>
      </c>
      <c r="G31" s="478">
        <v>38.359207071701491</v>
      </c>
      <c r="H31" s="478">
        <v>38.12316582278735</v>
      </c>
      <c r="I31" s="478">
        <v>37.906441017900974</v>
      </c>
      <c r="J31" s="478">
        <v>37.789971782243505</v>
      </c>
      <c r="K31" s="478">
        <v>37.125893994167178</v>
      </c>
      <c r="L31" s="478">
        <v>36.384094421203379</v>
      </c>
      <c r="M31" s="480" t="s">
        <v>381</v>
      </c>
      <c r="N31" s="466"/>
      <c r="O31" s="925"/>
      <c r="P31" s="475">
        <f t="shared" ref="P31:P43" si="46">$C31</f>
        <v>45</v>
      </c>
      <c r="Q31" s="481">
        <v>45</v>
      </c>
      <c r="R31" s="519">
        <v>-26</v>
      </c>
      <c r="S31" s="483">
        <f t="shared" ref="S31:S37" si="47">IF(MIN(U31,T31)*(1-(2.5+7)/(87.5-2))&gt;$AA$7,$AA$7,MIN(U31,T31)*(1-(2.5+7)/(87.5-2)))</f>
        <v>4.9139524266666665</v>
      </c>
      <c r="T31" s="484">
        <f>'35MPa, 4.2-6.0kg (comm)'!T31</f>
        <v>5.5281964800000001</v>
      </c>
      <c r="U31" s="485">
        <f>'35MPa, 4.2-6.0kg (comm)'!U31</f>
        <v>6.48408184</v>
      </c>
      <c r="V31" s="483">
        <f t="shared" si="29"/>
        <v>7.458179297880899</v>
      </c>
      <c r="W31" s="486">
        <f t="shared" si="30"/>
        <v>6.6294927092274651</v>
      </c>
      <c r="X31" s="487">
        <f>'70MPa, 4-7kg (comm)'!AD31</f>
        <v>5.2300288699999999</v>
      </c>
      <c r="Y31" s="488">
        <f>'70MPa, 4-7kg (comm)'!AE31</f>
        <v>10.429893</v>
      </c>
      <c r="Z31" s="466"/>
      <c r="AA31" s="930"/>
      <c r="AB31" s="932"/>
      <c r="AC31" s="466"/>
      <c r="AD31" s="925"/>
      <c r="AE31" s="475">
        <f t="shared" ref="AE31:AE43" si="48">$C31</f>
        <v>45</v>
      </c>
      <c r="AF31" s="489">
        <v>25</v>
      </c>
      <c r="AG31" s="519">
        <f t="shared" ref="AG31:AG42" si="49">MIN(-33,AE31)</f>
        <v>-33</v>
      </c>
      <c r="AH31" s="490">
        <f t="shared" ref="AH31:AH42" si="50">S31</f>
        <v>4.9139524266666665</v>
      </c>
      <c r="AI31" s="466"/>
      <c r="AJ31" s="925"/>
      <c r="AK31" s="475">
        <f t="shared" ref="AK31:AK43" si="51">$C31</f>
        <v>45</v>
      </c>
      <c r="AL31" s="520">
        <v>0.91536966900000005</v>
      </c>
      <c r="AM31" s="521">
        <v>0.91412179299999996</v>
      </c>
      <c r="AN31" s="521">
        <v>0.91299195799999999</v>
      </c>
      <c r="AO31" s="521">
        <v>0.91347324699999999</v>
      </c>
      <c r="AP31" s="521">
        <v>0.91582426400000005</v>
      </c>
      <c r="AQ31" s="521">
        <v>0.92184160500000001</v>
      </c>
      <c r="AR31" s="521">
        <v>0.93369121300000002</v>
      </c>
      <c r="AS31" s="521">
        <v>0.94124562099999998</v>
      </c>
      <c r="AT31" s="494" t="s">
        <v>381</v>
      </c>
      <c r="AU31" s="474"/>
      <c r="AV31" s="925"/>
      <c r="AW31" s="475">
        <f t="shared" ref="AW31:AW43" si="52">$C31</f>
        <v>45</v>
      </c>
      <c r="AX31" s="520">
        <v>0.91914587599999997</v>
      </c>
      <c r="AY31" s="521">
        <v>0.91804744000000005</v>
      </c>
      <c r="AZ31" s="521">
        <v>0.91707868199999998</v>
      </c>
      <c r="BA31" s="521">
        <v>0.91775245299999997</v>
      </c>
      <c r="BB31" s="521">
        <v>0.92005419799999999</v>
      </c>
      <c r="BC31" s="521">
        <v>0.92576723800000005</v>
      </c>
      <c r="BD31" s="521">
        <v>0.93558110900000002</v>
      </c>
      <c r="BE31" s="521">
        <v>0.94132944600000001</v>
      </c>
      <c r="BF31" s="494" t="s">
        <v>381</v>
      </c>
      <c r="BG31" s="466"/>
      <c r="BH31" s="925"/>
      <c r="BI31" s="475">
        <f t="shared" ref="BI31:BI43" si="53">$C31</f>
        <v>45</v>
      </c>
      <c r="BJ31" s="495">
        <v>79.155990540000005</v>
      </c>
      <c r="BK31" s="496">
        <v>78.73320674</v>
      </c>
      <c r="BL31" s="496">
        <v>77.653049550000006</v>
      </c>
      <c r="BM31" s="496">
        <v>75.329900719999998</v>
      </c>
      <c r="BN31" s="496">
        <v>72.346867140000001</v>
      </c>
      <c r="BO31" s="497">
        <v>68.649526059999999</v>
      </c>
      <c r="BP31" s="497">
        <v>57.751204029999997</v>
      </c>
      <c r="BQ31" s="497">
        <v>48.24787001</v>
      </c>
      <c r="BR31" s="494" t="s">
        <v>381</v>
      </c>
      <c r="BT31" s="925"/>
      <c r="BU31" s="475">
        <f t="shared" ref="BU31:BU43" si="54">$C31</f>
        <v>45</v>
      </c>
      <c r="BV31" s="495">
        <v>77.445573089999996</v>
      </c>
      <c r="BW31" s="496">
        <v>76.956887480000006</v>
      </c>
      <c r="BX31" s="496">
        <v>75.801407650000002</v>
      </c>
      <c r="BY31" s="496">
        <v>73.409455059999999</v>
      </c>
      <c r="BZ31" s="496">
        <v>70.464389639999993</v>
      </c>
      <c r="CA31" s="497">
        <v>66.928172559999993</v>
      </c>
      <c r="CB31" s="497">
        <v>56.96000334</v>
      </c>
      <c r="CC31" s="497">
        <v>48.214061350000001</v>
      </c>
      <c r="CD31" s="494" t="s">
        <v>381</v>
      </c>
      <c r="CE31" s="474"/>
      <c r="CF31" s="925"/>
      <c r="CG31" s="475">
        <f t="shared" ref="CG31:CG43" si="55">$C31</f>
        <v>45</v>
      </c>
      <c r="CH31" s="491">
        <f t="shared" si="31"/>
        <v>0.91536966900000005</v>
      </c>
      <c r="CI31" s="492">
        <f t="shared" si="32"/>
        <v>0.91412179299999996</v>
      </c>
      <c r="CJ31" s="521">
        <f t="shared" si="33"/>
        <v>0.91299195799999999</v>
      </c>
      <c r="CK31" s="521">
        <f t="shared" si="34"/>
        <v>0.91347324699999999</v>
      </c>
      <c r="CL31" s="521">
        <f t="shared" si="35"/>
        <v>0.91582426400000005</v>
      </c>
      <c r="CM31" s="521">
        <f t="shared" si="36"/>
        <v>0.92184160500000001</v>
      </c>
      <c r="CN31" s="521">
        <f t="shared" si="37"/>
        <v>0.93369121300000002</v>
      </c>
      <c r="CO31" s="521">
        <f>MIN(AS31,BE31)</f>
        <v>0.94124562099999998</v>
      </c>
      <c r="CP31" s="494" t="s">
        <v>381</v>
      </c>
      <c r="CR31" s="925"/>
      <c r="CS31" s="475">
        <f t="shared" ref="CS31:CS43" si="56">$C31</f>
        <v>45</v>
      </c>
      <c r="CT31" s="495">
        <f t="shared" si="38"/>
        <v>79.155990540000005</v>
      </c>
      <c r="CU31" s="496">
        <f t="shared" si="39"/>
        <v>78.73320674</v>
      </c>
      <c r="CV31" s="496">
        <f t="shared" si="40"/>
        <v>77.653049550000006</v>
      </c>
      <c r="CW31" s="496">
        <f t="shared" si="41"/>
        <v>75.329900719999998</v>
      </c>
      <c r="CX31" s="496">
        <f t="shared" si="42"/>
        <v>72.346867140000001</v>
      </c>
      <c r="CY31" s="497">
        <f t="shared" si="43"/>
        <v>68.649526059999999</v>
      </c>
      <c r="CZ31" s="497">
        <f t="shared" si="44"/>
        <v>57.751204029999997</v>
      </c>
      <c r="DA31" s="497">
        <f>MAX(BQ31,CC31)</f>
        <v>48.24787001</v>
      </c>
      <c r="DB31" s="494" t="s">
        <v>381</v>
      </c>
    </row>
    <row r="32" spans="2:106" ht="15" customHeight="1">
      <c r="B32" s="925"/>
      <c r="C32" s="475">
        <v>40</v>
      </c>
      <c r="D32" s="476">
        <f t="shared" si="45"/>
        <v>7.0524997777777774</v>
      </c>
      <c r="E32" s="477">
        <v>38.651347465156199</v>
      </c>
      <c r="F32" s="478">
        <v>38.547886315790585</v>
      </c>
      <c r="G32" s="478">
        <v>38.382678135432421</v>
      </c>
      <c r="H32" s="478">
        <v>38.155017014664757</v>
      </c>
      <c r="I32" s="478">
        <v>37.929782578031279</v>
      </c>
      <c r="J32" s="478">
        <v>37.828235642991409</v>
      </c>
      <c r="K32" s="478">
        <v>37.10442324106868</v>
      </c>
      <c r="L32" s="478">
        <v>36.363598229089156</v>
      </c>
      <c r="M32" s="480" t="s">
        <v>381</v>
      </c>
      <c r="N32" s="466"/>
      <c r="O32" s="925"/>
      <c r="P32" s="475">
        <f t="shared" si="46"/>
        <v>40</v>
      </c>
      <c r="Q32" s="481">
        <v>40</v>
      </c>
      <c r="R32" s="519">
        <v>-26</v>
      </c>
      <c r="S32" s="483">
        <f t="shared" si="47"/>
        <v>7.0524997777777774</v>
      </c>
      <c r="T32" s="484">
        <f>'35MPa, 4.2-6.0kg (comm)'!T32</f>
        <v>7.9340622500000002</v>
      </c>
      <c r="U32" s="485">
        <f>'35MPa, 4.2-6.0kg (comm)'!U32</f>
        <v>9.0049369600000002</v>
      </c>
      <c r="V32" s="483">
        <f t="shared" si="29"/>
        <v>5.1969299709364805</v>
      </c>
      <c r="W32" s="486">
        <f t="shared" si="30"/>
        <v>4.6194933074990931</v>
      </c>
      <c r="X32" s="487">
        <f>'70MPa, 4-7kg (comm)'!AD32</f>
        <v>7.6237848799999997</v>
      </c>
      <c r="Y32" s="488">
        <f>'70MPa, 4-7kg (comm)'!AE32</f>
        <v>14.713137</v>
      </c>
      <c r="Z32" s="466"/>
      <c r="AA32" s="930"/>
      <c r="AB32" s="932"/>
      <c r="AC32" s="466"/>
      <c r="AD32" s="925"/>
      <c r="AE32" s="475">
        <f t="shared" si="48"/>
        <v>40</v>
      </c>
      <c r="AF32" s="489">
        <v>25</v>
      </c>
      <c r="AG32" s="519">
        <f t="shared" si="49"/>
        <v>-33</v>
      </c>
      <c r="AH32" s="490">
        <f t="shared" si="50"/>
        <v>7.0524997777777774</v>
      </c>
      <c r="AI32" s="466"/>
      <c r="AJ32" s="925"/>
      <c r="AK32" s="475">
        <f t="shared" si="51"/>
        <v>40</v>
      </c>
      <c r="AL32" s="520">
        <v>0.91527612800000002</v>
      </c>
      <c r="AM32" s="521">
        <v>0.91474104199999995</v>
      </c>
      <c r="AN32" s="521">
        <v>0.91497493900000004</v>
      </c>
      <c r="AO32" s="521">
        <v>0.91761984299999999</v>
      </c>
      <c r="AP32" s="521">
        <v>0.92191332400000003</v>
      </c>
      <c r="AQ32" s="521">
        <v>0.930296024</v>
      </c>
      <c r="AR32" s="521">
        <v>0.944472647</v>
      </c>
      <c r="AS32" s="521">
        <v>0.95348833</v>
      </c>
      <c r="AT32" s="494" t="s">
        <v>381</v>
      </c>
      <c r="AU32" s="474"/>
      <c r="AV32" s="925"/>
      <c r="AW32" s="475">
        <f t="shared" si="52"/>
        <v>40</v>
      </c>
      <c r="AX32" s="520">
        <v>0.91881329199999995</v>
      </c>
      <c r="AY32" s="521">
        <v>0.91836532999999998</v>
      </c>
      <c r="AZ32" s="521">
        <v>0.91885006999999996</v>
      </c>
      <c r="BA32" s="521">
        <v>0.92166864999999998</v>
      </c>
      <c r="BB32" s="521">
        <v>0.925930684</v>
      </c>
      <c r="BC32" s="521">
        <v>0.93401412299999997</v>
      </c>
      <c r="BD32" s="521">
        <v>0.94621426600000003</v>
      </c>
      <c r="BE32" s="521">
        <v>0.953555877</v>
      </c>
      <c r="BF32" s="494" t="s">
        <v>381</v>
      </c>
      <c r="BG32" s="466"/>
      <c r="BH32" s="925"/>
      <c r="BI32" s="475">
        <f t="shared" si="53"/>
        <v>40</v>
      </c>
      <c r="BJ32" s="495">
        <v>79.222513910000004</v>
      </c>
      <c r="BK32" s="496">
        <v>78.549021929999995</v>
      </c>
      <c r="BL32" s="496">
        <v>76.969494620000006</v>
      </c>
      <c r="BM32" s="496">
        <v>73.744034470000003</v>
      </c>
      <c r="BN32" s="496">
        <v>69.842398029999998</v>
      </c>
      <c r="BO32" s="497">
        <v>65.298548679999996</v>
      </c>
      <c r="BP32" s="497">
        <v>53.093106980000002</v>
      </c>
      <c r="BQ32" s="497">
        <v>43.191175340000001</v>
      </c>
      <c r="BR32" s="494" t="s">
        <v>381</v>
      </c>
      <c r="BT32" s="925"/>
      <c r="BU32" s="475">
        <f t="shared" si="54"/>
        <v>40</v>
      </c>
      <c r="BV32" s="495">
        <v>77.607618560000006</v>
      </c>
      <c r="BW32" s="496">
        <v>76.901679119999997</v>
      </c>
      <c r="BX32" s="496">
        <v>75.218247109999993</v>
      </c>
      <c r="BY32" s="496">
        <v>71.937298440000006</v>
      </c>
      <c r="BZ32" s="496">
        <v>68.081218829999997</v>
      </c>
      <c r="CA32" s="497">
        <v>63.700310909999999</v>
      </c>
      <c r="CB32" s="497">
        <v>52.381494330000002</v>
      </c>
      <c r="CC32" s="497">
        <v>43.164622960000003</v>
      </c>
      <c r="CD32" s="494" t="s">
        <v>381</v>
      </c>
      <c r="CE32" s="474"/>
      <c r="CF32" s="925"/>
      <c r="CG32" s="475">
        <f t="shared" si="55"/>
        <v>40</v>
      </c>
      <c r="CH32" s="491">
        <f t="shared" si="31"/>
        <v>0.91527612800000002</v>
      </c>
      <c r="CI32" s="492">
        <f t="shared" si="32"/>
        <v>0.91474104199999995</v>
      </c>
      <c r="CJ32" s="521">
        <f t="shared" si="33"/>
        <v>0.91497493900000004</v>
      </c>
      <c r="CK32" s="521">
        <f t="shared" si="34"/>
        <v>0.91761984299999999</v>
      </c>
      <c r="CL32" s="521">
        <f t="shared" si="35"/>
        <v>0.92191332400000003</v>
      </c>
      <c r="CM32" s="521">
        <f t="shared" si="36"/>
        <v>0.930296024</v>
      </c>
      <c r="CN32" s="521">
        <f t="shared" si="37"/>
        <v>0.944472647</v>
      </c>
      <c r="CO32" s="521">
        <f>MIN(AS32,BE32)</f>
        <v>0.95348833</v>
      </c>
      <c r="CP32" s="494" t="s">
        <v>381</v>
      </c>
      <c r="CR32" s="925"/>
      <c r="CS32" s="475">
        <f t="shared" si="56"/>
        <v>40</v>
      </c>
      <c r="CT32" s="495">
        <f t="shared" si="38"/>
        <v>79.222513910000004</v>
      </c>
      <c r="CU32" s="496">
        <f t="shared" si="39"/>
        <v>78.549021929999995</v>
      </c>
      <c r="CV32" s="496">
        <f t="shared" si="40"/>
        <v>76.969494620000006</v>
      </c>
      <c r="CW32" s="496">
        <f t="shared" si="41"/>
        <v>73.744034470000003</v>
      </c>
      <c r="CX32" s="496">
        <f t="shared" si="42"/>
        <v>69.842398029999998</v>
      </c>
      <c r="CY32" s="497">
        <f t="shared" si="43"/>
        <v>65.298548679999996</v>
      </c>
      <c r="CZ32" s="497">
        <f t="shared" si="44"/>
        <v>53.093106980000002</v>
      </c>
      <c r="DA32" s="497">
        <f>MAX(BQ32,CC32)</f>
        <v>43.191175340000001</v>
      </c>
      <c r="DB32" s="494" t="s">
        <v>381</v>
      </c>
    </row>
    <row r="33" spans="2:106" ht="15" customHeight="1">
      <c r="B33" s="925"/>
      <c r="C33" s="475">
        <v>35</v>
      </c>
      <c r="D33" s="476">
        <f t="shared" si="45"/>
        <v>7.4676905422222219</v>
      </c>
      <c r="E33" s="477">
        <v>38.45201762231936</v>
      </c>
      <c r="F33" s="478">
        <v>38.353076710967066</v>
      </c>
      <c r="G33" s="478">
        <v>38.197293190346663</v>
      </c>
      <c r="H33" s="478">
        <v>37.986900220210998</v>
      </c>
      <c r="I33" s="478">
        <v>37.779889710239758</v>
      </c>
      <c r="J33" s="478">
        <v>37.707035423783779</v>
      </c>
      <c r="K33" s="478">
        <v>37.039094863596283</v>
      </c>
      <c r="L33" s="478">
        <v>36.347299410121295</v>
      </c>
      <c r="M33" s="480" t="s">
        <v>381</v>
      </c>
      <c r="N33" s="466"/>
      <c r="O33" s="925"/>
      <c r="P33" s="475">
        <f t="shared" si="46"/>
        <v>35</v>
      </c>
      <c r="Q33" s="481">
        <v>40</v>
      </c>
      <c r="R33" s="519">
        <v>-26</v>
      </c>
      <c r="S33" s="483">
        <f t="shared" si="47"/>
        <v>7.4676905422222219</v>
      </c>
      <c r="T33" s="484">
        <f>'35MPa, 4.2-6.0kg (comm)'!T33</f>
        <v>8.4011518600000006</v>
      </c>
      <c r="U33" s="485">
        <f>'35MPa, 4.2-6.0kg (comm)'!U33</f>
        <v>9.4281967000000009</v>
      </c>
      <c r="V33" s="483">
        <f t="shared" si="29"/>
        <v>4.8812972921440894</v>
      </c>
      <c r="W33" s="486">
        <f t="shared" si="30"/>
        <v>4.3389309263503018</v>
      </c>
      <c r="X33" s="487">
        <f>'70MPa, 4-7kg (comm)'!AD33</f>
        <v>8.2347724600000003</v>
      </c>
      <c r="Y33" s="488">
        <f>'70MPa, 4-7kg (comm)'!AE33</f>
        <v>15.5360341</v>
      </c>
      <c r="Z33" s="466"/>
      <c r="AA33" s="930"/>
      <c r="AB33" s="932"/>
      <c r="AC33" s="466"/>
      <c r="AD33" s="925"/>
      <c r="AE33" s="475">
        <f t="shared" si="48"/>
        <v>35</v>
      </c>
      <c r="AF33" s="489">
        <f t="shared" ref="AF33:AF41" si="57">AE33-10</f>
        <v>25</v>
      </c>
      <c r="AG33" s="519">
        <f t="shared" si="49"/>
        <v>-33</v>
      </c>
      <c r="AH33" s="490">
        <f t="shared" si="50"/>
        <v>7.4676905422222219</v>
      </c>
      <c r="AI33" s="466"/>
      <c r="AJ33" s="925"/>
      <c r="AK33" s="475">
        <f t="shared" si="51"/>
        <v>35</v>
      </c>
      <c r="AL33" s="520">
        <v>0.91171646799999995</v>
      </c>
      <c r="AM33" s="521">
        <v>0.91130352699999995</v>
      </c>
      <c r="AN33" s="521">
        <v>0.911888056</v>
      </c>
      <c r="AO33" s="521">
        <v>0.91515727499999999</v>
      </c>
      <c r="AP33" s="521">
        <v>0.91999657099999999</v>
      </c>
      <c r="AQ33" s="521">
        <v>0.92905884999999999</v>
      </c>
      <c r="AR33" s="521">
        <v>0.94412838799999999</v>
      </c>
      <c r="AS33" s="521">
        <v>0.95348547900000002</v>
      </c>
      <c r="AT33" s="494" t="s">
        <v>381</v>
      </c>
      <c r="AU33" s="474"/>
      <c r="AV33" s="925"/>
      <c r="AW33" s="475">
        <f t="shared" si="52"/>
        <v>35</v>
      </c>
      <c r="AX33" s="520">
        <v>0.91493155999999998</v>
      </c>
      <c r="AY33" s="521">
        <v>0.91466334699999996</v>
      </c>
      <c r="AZ33" s="521">
        <v>0.91546769299999997</v>
      </c>
      <c r="BA33" s="521">
        <v>0.91888376599999999</v>
      </c>
      <c r="BB33" s="521">
        <v>0.92369902500000001</v>
      </c>
      <c r="BC33" s="521">
        <v>0.93248710099999998</v>
      </c>
      <c r="BD33" s="521">
        <v>0.945727137</v>
      </c>
      <c r="BE33" s="521">
        <v>0.95354749900000002</v>
      </c>
      <c r="BF33" s="494" t="s">
        <v>381</v>
      </c>
      <c r="BG33" s="466"/>
      <c r="BH33" s="925"/>
      <c r="BI33" s="475">
        <f t="shared" si="53"/>
        <v>35</v>
      </c>
      <c r="BJ33" s="495">
        <v>79.065207259999994</v>
      </c>
      <c r="BK33" s="496">
        <v>78.367568570000003</v>
      </c>
      <c r="BL33" s="496">
        <v>76.704524039999995</v>
      </c>
      <c r="BM33" s="496">
        <v>73.360847789999994</v>
      </c>
      <c r="BN33" s="496">
        <v>69.366787669999994</v>
      </c>
      <c r="BO33" s="497">
        <v>64.776074899999998</v>
      </c>
      <c r="BP33" s="497">
        <v>52.677060019999999</v>
      </c>
      <c r="BQ33" s="497">
        <v>43.055031380000003</v>
      </c>
      <c r="BR33" s="494" t="s">
        <v>381</v>
      </c>
      <c r="BT33" s="925"/>
      <c r="BU33" s="475">
        <f t="shared" si="54"/>
        <v>35</v>
      </c>
      <c r="BV33" s="495">
        <v>77.607122950000004</v>
      </c>
      <c r="BW33" s="496">
        <v>76.841806520000006</v>
      </c>
      <c r="BX33" s="496">
        <v>75.095903320000005</v>
      </c>
      <c r="BY33" s="496">
        <v>71.695684619999994</v>
      </c>
      <c r="BZ33" s="496">
        <v>67.744907449999999</v>
      </c>
      <c r="CA33" s="497">
        <v>63.305570099999997</v>
      </c>
      <c r="CB33" s="497">
        <v>52.023457630000003</v>
      </c>
      <c r="CC33" s="497">
        <v>43.030643509999997</v>
      </c>
      <c r="CD33" s="494" t="s">
        <v>381</v>
      </c>
      <c r="CE33" s="474"/>
      <c r="CF33" s="925"/>
      <c r="CG33" s="475">
        <f t="shared" si="55"/>
        <v>35</v>
      </c>
      <c r="CH33" s="491">
        <f t="shared" si="31"/>
        <v>0.91171646799999995</v>
      </c>
      <c r="CI33" s="492">
        <f t="shared" si="32"/>
        <v>0.91130352699999995</v>
      </c>
      <c r="CJ33" s="521">
        <f t="shared" si="33"/>
        <v>0.911888056</v>
      </c>
      <c r="CK33" s="521">
        <f t="shared" si="34"/>
        <v>0.91515727499999999</v>
      </c>
      <c r="CL33" s="521">
        <f t="shared" si="35"/>
        <v>0.91999657099999999</v>
      </c>
      <c r="CM33" s="521">
        <f t="shared" si="36"/>
        <v>0.92905884999999999</v>
      </c>
      <c r="CN33" s="521">
        <f t="shared" si="37"/>
        <v>0.94412838799999999</v>
      </c>
      <c r="CO33" s="521">
        <f>MIN(AS33,BE33)</f>
        <v>0.95348547900000002</v>
      </c>
      <c r="CP33" s="494" t="s">
        <v>381</v>
      </c>
      <c r="CR33" s="925"/>
      <c r="CS33" s="475">
        <f t="shared" si="56"/>
        <v>35</v>
      </c>
      <c r="CT33" s="495">
        <f t="shared" si="38"/>
        <v>79.065207259999994</v>
      </c>
      <c r="CU33" s="496">
        <f t="shared" si="39"/>
        <v>78.367568570000003</v>
      </c>
      <c r="CV33" s="496">
        <f t="shared" si="40"/>
        <v>76.704524039999995</v>
      </c>
      <c r="CW33" s="496">
        <f t="shared" si="41"/>
        <v>73.360847789999994</v>
      </c>
      <c r="CX33" s="496">
        <f t="shared" si="42"/>
        <v>69.366787669999994</v>
      </c>
      <c r="CY33" s="497">
        <f t="shared" si="43"/>
        <v>64.776074899999998</v>
      </c>
      <c r="CZ33" s="497">
        <f t="shared" si="44"/>
        <v>52.677060019999999</v>
      </c>
      <c r="DA33" s="497">
        <f>MAX(BQ33,CC33)</f>
        <v>43.055031380000003</v>
      </c>
      <c r="DB33" s="494" t="s">
        <v>381</v>
      </c>
    </row>
    <row r="34" spans="2:106" ht="15" customHeight="1">
      <c r="B34" s="925"/>
      <c r="C34" s="475">
        <v>30</v>
      </c>
      <c r="D34" s="476">
        <f t="shared" si="45"/>
        <v>9.2681616888888882</v>
      </c>
      <c r="E34" s="477">
        <v>38.250667755006774</v>
      </c>
      <c r="F34" s="478">
        <v>38.134201802445105</v>
      </c>
      <c r="G34" s="478">
        <v>37.936600749035982</v>
      </c>
      <c r="H34" s="478">
        <v>37.652301663796713</v>
      </c>
      <c r="I34" s="478">
        <v>37.359814667830108</v>
      </c>
      <c r="J34" s="478">
        <v>37.240718289557712</v>
      </c>
      <c r="K34" s="478">
        <v>36.376478412758395</v>
      </c>
      <c r="L34" s="478">
        <v>35.657982208384489</v>
      </c>
      <c r="M34" s="480" t="s">
        <v>381</v>
      </c>
      <c r="N34" s="466"/>
      <c r="O34" s="925"/>
      <c r="P34" s="475">
        <f t="shared" si="46"/>
        <v>30</v>
      </c>
      <c r="Q34" s="498">
        <v>36.700000000000003</v>
      </c>
      <c r="R34" s="519">
        <v>-26</v>
      </c>
      <c r="S34" s="483">
        <f t="shared" si="47"/>
        <v>9.2681616888888882</v>
      </c>
      <c r="T34" s="484">
        <f>'35MPa, 4.2-6.0kg (comm)'!T34</f>
        <v>10.4266819</v>
      </c>
      <c r="U34" s="485">
        <f>'35MPa, 4.2-6.0kg (comm)'!U34</f>
        <v>11.4606785</v>
      </c>
      <c r="V34" s="483">
        <f t="shared" si="29"/>
        <v>3.9113115385617188</v>
      </c>
      <c r="W34" s="486">
        <f t="shared" si="30"/>
        <v>3.4767213676104163</v>
      </c>
      <c r="X34" s="487">
        <f>'70MPa, 4-7kg (comm)'!AD34</f>
        <v>10.2683977</v>
      </c>
      <c r="Y34" s="488">
        <f>'70MPa, 4-7kg (comm)'!AE34</f>
        <v>18.939498400000002</v>
      </c>
      <c r="Z34" s="466"/>
      <c r="AA34" s="930"/>
      <c r="AB34" s="932"/>
      <c r="AC34" s="466"/>
      <c r="AD34" s="925"/>
      <c r="AE34" s="475">
        <f t="shared" si="48"/>
        <v>30</v>
      </c>
      <c r="AF34" s="489">
        <f t="shared" si="57"/>
        <v>20</v>
      </c>
      <c r="AG34" s="519">
        <f t="shared" si="49"/>
        <v>-33</v>
      </c>
      <c r="AH34" s="490">
        <f t="shared" si="50"/>
        <v>9.2681616888888882</v>
      </c>
      <c r="AI34" s="466"/>
      <c r="AJ34" s="925"/>
      <c r="AK34" s="475">
        <f t="shared" si="51"/>
        <v>30</v>
      </c>
      <c r="AL34" s="520">
        <v>0.908172278</v>
      </c>
      <c r="AM34" s="521">
        <v>0.90787087099999997</v>
      </c>
      <c r="AN34" s="521">
        <v>0.90852813600000004</v>
      </c>
      <c r="AO34" s="521">
        <v>0.911863172</v>
      </c>
      <c r="AP34" s="521">
        <v>0.91658161999999999</v>
      </c>
      <c r="AQ34" s="521">
        <v>0.92616042600000004</v>
      </c>
      <c r="AR34" s="521">
        <v>0.94010707199999999</v>
      </c>
      <c r="AS34" s="521">
        <v>0.95105700500000001</v>
      </c>
      <c r="AT34" s="494" t="s">
        <v>381</v>
      </c>
      <c r="AU34" s="474"/>
      <c r="AV34" s="925"/>
      <c r="AW34" s="475">
        <f t="shared" si="52"/>
        <v>30</v>
      </c>
      <c r="AX34" s="520">
        <v>0.91101639899999998</v>
      </c>
      <c r="AY34" s="521">
        <v>0.91079741299999994</v>
      </c>
      <c r="AZ34" s="521">
        <v>0.91167544099999998</v>
      </c>
      <c r="BA34" s="521">
        <v>0.91521125000000003</v>
      </c>
      <c r="BB34" s="521">
        <v>0.91989069499999998</v>
      </c>
      <c r="BC34" s="521">
        <v>0.92923101399999997</v>
      </c>
      <c r="BD34" s="521">
        <v>0.94136545599999999</v>
      </c>
      <c r="BE34" s="521">
        <v>0.95107044299999999</v>
      </c>
      <c r="BF34" s="494" t="s">
        <v>381</v>
      </c>
      <c r="BG34" s="466"/>
      <c r="BH34" s="925"/>
      <c r="BI34" s="475">
        <f t="shared" si="53"/>
        <v>30</v>
      </c>
      <c r="BJ34" s="495">
        <v>78.884105289999994</v>
      </c>
      <c r="BK34" s="496">
        <v>77.981448330000006</v>
      </c>
      <c r="BL34" s="496">
        <v>75.895139610000001</v>
      </c>
      <c r="BM34" s="496">
        <v>71.842797610000005</v>
      </c>
      <c r="BN34" s="496">
        <v>67.152389959999994</v>
      </c>
      <c r="BO34" s="497">
        <v>61.942962700000002</v>
      </c>
      <c r="BP34" s="497">
        <v>48.643319750000003</v>
      </c>
      <c r="BQ34" s="497">
        <v>38.190187690000002</v>
      </c>
      <c r="BR34" s="494" t="s">
        <v>381</v>
      </c>
      <c r="BT34" s="925"/>
      <c r="BU34" s="475">
        <f t="shared" si="54"/>
        <v>30</v>
      </c>
      <c r="BV34" s="495">
        <v>77.58810776</v>
      </c>
      <c r="BW34" s="496">
        <v>76.646843779999998</v>
      </c>
      <c r="BX34" s="496">
        <v>74.472431049999997</v>
      </c>
      <c r="BY34" s="496">
        <v>70.356633590000001</v>
      </c>
      <c r="BZ34" s="496">
        <v>65.700329699999998</v>
      </c>
      <c r="CA34" s="497">
        <v>60.632971079999997</v>
      </c>
      <c r="CB34" s="497">
        <v>48.133949010000002</v>
      </c>
      <c r="CC34" s="497">
        <v>38.184984499999999</v>
      </c>
      <c r="CD34" s="494" t="s">
        <v>381</v>
      </c>
      <c r="CE34" s="474"/>
      <c r="CF34" s="925"/>
      <c r="CG34" s="475">
        <f t="shared" si="55"/>
        <v>30</v>
      </c>
      <c r="CH34" s="491">
        <f t="shared" si="31"/>
        <v>0.908172278</v>
      </c>
      <c r="CI34" s="492">
        <f t="shared" si="32"/>
        <v>0.90787087099999997</v>
      </c>
      <c r="CJ34" s="521">
        <f t="shared" si="33"/>
        <v>0.90852813600000004</v>
      </c>
      <c r="CK34" s="521">
        <f t="shared" si="34"/>
        <v>0.911863172</v>
      </c>
      <c r="CL34" s="521">
        <f t="shared" si="35"/>
        <v>0.91658161999999999</v>
      </c>
      <c r="CM34" s="521">
        <f t="shared" si="36"/>
        <v>0.92616042600000004</v>
      </c>
      <c r="CN34" s="521">
        <f t="shared" si="37"/>
        <v>0.94010707199999999</v>
      </c>
      <c r="CO34" s="521">
        <f>MIN(AS34,BE34)</f>
        <v>0.95105700500000001</v>
      </c>
      <c r="CP34" s="494" t="s">
        <v>381</v>
      </c>
      <c r="CR34" s="925"/>
      <c r="CS34" s="475">
        <f t="shared" si="56"/>
        <v>30</v>
      </c>
      <c r="CT34" s="495">
        <f t="shared" si="38"/>
        <v>78.884105289999994</v>
      </c>
      <c r="CU34" s="496">
        <f t="shared" si="39"/>
        <v>77.981448330000006</v>
      </c>
      <c r="CV34" s="496">
        <f t="shared" si="40"/>
        <v>75.895139610000001</v>
      </c>
      <c r="CW34" s="496">
        <f t="shared" si="41"/>
        <v>71.842797610000005</v>
      </c>
      <c r="CX34" s="496">
        <f t="shared" si="42"/>
        <v>67.152389959999994</v>
      </c>
      <c r="CY34" s="497">
        <f t="shared" si="43"/>
        <v>61.942962700000002</v>
      </c>
      <c r="CZ34" s="497">
        <f t="shared" si="44"/>
        <v>48.643319750000003</v>
      </c>
      <c r="DA34" s="497">
        <f>MAX(BQ34,CC34)</f>
        <v>38.190187690000002</v>
      </c>
      <c r="DB34" s="494" t="s">
        <v>381</v>
      </c>
    </row>
    <row r="35" spans="2:106" ht="15" customHeight="1">
      <c r="B35" s="925"/>
      <c r="C35" s="475">
        <v>25</v>
      </c>
      <c r="D35" s="476">
        <f t="shared" si="45"/>
        <v>11.226319199999999</v>
      </c>
      <c r="E35" s="477">
        <v>38.070900351397889</v>
      </c>
      <c r="F35" s="478">
        <v>37.930642349485893</v>
      </c>
      <c r="G35" s="478">
        <v>37.683506184650277</v>
      </c>
      <c r="H35" s="478">
        <v>37.312843986210424</v>
      </c>
      <c r="I35" s="478">
        <v>36.923729934733807</v>
      </c>
      <c r="J35" s="478">
        <v>36.755822837425903</v>
      </c>
      <c r="K35" s="478">
        <v>35.689627573184104</v>
      </c>
      <c r="L35" s="499" t="s">
        <v>381</v>
      </c>
      <c r="M35" s="480" t="s">
        <v>381</v>
      </c>
      <c r="N35" s="466"/>
      <c r="O35" s="925"/>
      <c r="P35" s="475">
        <f t="shared" si="46"/>
        <v>25</v>
      </c>
      <c r="Q35" s="498">
        <v>33.299999999999997</v>
      </c>
      <c r="R35" s="519">
        <v>-26</v>
      </c>
      <c r="S35" s="483">
        <f t="shared" si="47"/>
        <v>11.226319199999999</v>
      </c>
      <c r="T35" s="484">
        <f>'35MPa, 4.2-6.0kg (comm)'!T35</f>
        <v>12.6296091</v>
      </c>
      <c r="U35" s="485">
        <f>'35MPa, 4.2-6.0kg (comm)'!U35</f>
        <v>13.6040118</v>
      </c>
      <c r="V35" s="483">
        <f t="shared" si="29"/>
        <v>3.2130656280820782</v>
      </c>
      <c r="W35" s="486">
        <f t="shared" si="30"/>
        <v>2.8560583360729579</v>
      </c>
      <c r="X35" s="487">
        <f>'70MPa, 4-7kg (comm)'!AD35</f>
        <v>12.433184900000001</v>
      </c>
      <c r="Y35" s="488">
        <f>'70MPa, 4-7kg (comm)'!AE35</f>
        <v>22.4480434</v>
      </c>
      <c r="Z35" s="466"/>
      <c r="AA35" s="930"/>
      <c r="AB35" s="932"/>
      <c r="AC35" s="466"/>
      <c r="AD35" s="925"/>
      <c r="AE35" s="475">
        <f t="shared" si="48"/>
        <v>25</v>
      </c>
      <c r="AF35" s="489">
        <f t="shared" si="57"/>
        <v>15</v>
      </c>
      <c r="AG35" s="519">
        <f t="shared" si="49"/>
        <v>-33</v>
      </c>
      <c r="AH35" s="490">
        <f t="shared" si="50"/>
        <v>11.226319199999999</v>
      </c>
      <c r="AI35" s="466"/>
      <c r="AJ35" s="925"/>
      <c r="AK35" s="475">
        <f t="shared" si="51"/>
        <v>25</v>
      </c>
      <c r="AL35" s="520">
        <v>0.90519144200000001</v>
      </c>
      <c r="AM35" s="521">
        <v>0.90485870300000004</v>
      </c>
      <c r="AN35" s="521">
        <v>0.90550507499999999</v>
      </c>
      <c r="AO35" s="521">
        <v>0.90870721499999996</v>
      </c>
      <c r="AP35" s="521">
        <v>0.91304417299999996</v>
      </c>
      <c r="AQ35" s="521">
        <v>0.92307874700000003</v>
      </c>
      <c r="AR35" s="521">
        <v>0.93582120000000002</v>
      </c>
      <c r="AS35" s="499" t="s">
        <v>381</v>
      </c>
      <c r="AT35" s="502" t="s">
        <v>381</v>
      </c>
      <c r="AU35" s="474"/>
      <c r="AV35" s="925"/>
      <c r="AW35" s="475">
        <f t="shared" si="52"/>
        <v>25</v>
      </c>
      <c r="AX35" s="520">
        <v>0.90753481700000005</v>
      </c>
      <c r="AY35" s="521">
        <v>0.90734952999999996</v>
      </c>
      <c r="AZ35" s="521">
        <v>0.90820964000000004</v>
      </c>
      <c r="BA35" s="521">
        <v>0.91162428299999998</v>
      </c>
      <c r="BB35" s="521">
        <v>0.91594353500000003</v>
      </c>
      <c r="BC35" s="521">
        <v>0.92578917000000005</v>
      </c>
      <c r="BD35" s="521">
        <v>0.936746737</v>
      </c>
      <c r="BE35" s="499" t="s">
        <v>381</v>
      </c>
      <c r="BF35" s="502" t="s">
        <v>381</v>
      </c>
      <c r="BG35" s="466"/>
      <c r="BH35" s="925"/>
      <c r="BI35" s="475">
        <f t="shared" si="53"/>
        <v>25</v>
      </c>
      <c r="BJ35" s="495">
        <v>78.636274560000004</v>
      </c>
      <c r="BK35" s="496">
        <v>77.522686570000005</v>
      </c>
      <c r="BL35" s="496">
        <v>75.001618550000003</v>
      </c>
      <c r="BM35" s="496">
        <v>70.217363789999993</v>
      </c>
      <c r="BN35" s="496">
        <v>64.823130160000005</v>
      </c>
      <c r="BO35" s="497">
        <v>59.001898169999997</v>
      </c>
      <c r="BP35" s="497">
        <v>44.463599420000001</v>
      </c>
      <c r="BQ35" s="499" t="s">
        <v>381</v>
      </c>
      <c r="BR35" s="502" t="s">
        <v>381</v>
      </c>
      <c r="BT35" s="925"/>
      <c r="BU35" s="475">
        <f t="shared" si="54"/>
        <v>25</v>
      </c>
      <c r="BV35" s="495">
        <v>77.555749309999996</v>
      </c>
      <c r="BW35" s="496">
        <v>76.380588779999997</v>
      </c>
      <c r="BX35" s="496">
        <v>73.773737190000006</v>
      </c>
      <c r="BY35" s="496">
        <v>68.923170760000005</v>
      </c>
      <c r="BZ35" s="496">
        <v>63.555205399999998</v>
      </c>
      <c r="CA35" s="497">
        <v>57.858837200000004</v>
      </c>
      <c r="CB35" s="497">
        <v>44.092726110000001</v>
      </c>
      <c r="CC35" s="499" t="s">
        <v>381</v>
      </c>
      <c r="CD35" s="502" t="s">
        <v>381</v>
      </c>
      <c r="CE35" s="474"/>
      <c r="CF35" s="925"/>
      <c r="CG35" s="475">
        <f t="shared" si="55"/>
        <v>25</v>
      </c>
      <c r="CH35" s="491">
        <f t="shared" si="31"/>
        <v>0.90519144200000001</v>
      </c>
      <c r="CI35" s="492">
        <f t="shared" si="32"/>
        <v>0.90485870300000004</v>
      </c>
      <c r="CJ35" s="521">
        <f t="shared" si="33"/>
        <v>0.90550507499999999</v>
      </c>
      <c r="CK35" s="521">
        <f t="shared" si="34"/>
        <v>0.90870721499999996</v>
      </c>
      <c r="CL35" s="521">
        <f t="shared" si="35"/>
        <v>0.91304417299999996</v>
      </c>
      <c r="CM35" s="521">
        <f t="shared" si="36"/>
        <v>0.92307874700000003</v>
      </c>
      <c r="CN35" s="521">
        <f t="shared" si="37"/>
        <v>0.93582120000000002</v>
      </c>
      <c r="CO35" s="499" t="s">
        <v>381</v>
      </c>
      <c r="CP35" s="502" t="s">
        <v>381</v>
      </c>
      <c r="CR35" s="925"/>
      <c r="CS35" s="475">
        <f t="shared" si="56"/>
        <v>25</v>
      </c>
      <c r="CT35" s="495">
        <f t="shared" si="38"/>
        <v>78.636274560000004</v>
      </c>
      <c r="CU35" s="496">
        <f t="shared" si="39"/>
        <v>77.522686570000005</v>
      </c>
      <c r="CV35" s="496">
        <f t="shared" si="40"/>
        <v>75.001618550000003</v>
      </c>
      <c r="CW35" s="496">
        <f t="shared" si="41"/>
        <v>70.217363789999993</v>
      </c>
      <c r="CX35" s="496">
        <f t="shared" si="42"/>
        <v>64.823130160000005</v>
      </c>
      <c r="CY35" s="497">
        <f t="shared" si="43"/>
        <v>59.001898169999997</v>
      </c>
      <c r="CZ35" s="497">
        <f t="shared" si="44"/>
        <v>44.463599420000001</v>
      </c>
      <c r="DA35" s="499" t="s">
        <v>381</v>
      </c>
      <c r="DB35" s="502" t="s">
        <v>381</v>
      </c>
    </row>
    <row r="36" spans="2:106" ht="15" customHeight="1">
      <c r="B36" s="925"/>
      <c r="C36" s="503">
        <v>20</v>
      </c>
      <c r="D36" s="476">
        <f t="shared" si="45"/>
        <v>13.285798666666665</v>
      </c>
      <c r="E36" s="477">
        <v>37.920992712213618</v>
      </c>
      <c r="F36" s="478">
        <v>37.74965380292776</v>
      </c>
      <c r="G36" s="478">
        <v>37.44551587360575</v>
      </c>
      <c r="H36" s="478">
        <v>36.975698212862362</v>
      </c>
      <c r="I36" s="478">
        <v>36.478649536340654</v>
      </c>
      <c r="J36" s="478">
        <v>36.256881524320427</v>
      </c>
      <c r="K36" s="478">
        <v>34.982014608201368</v>
      </c>
      <c r="L36" s="499" t="s">
        <v>381</v>
      </c>
      <c r="M36" s="480" t="s">
        <v>381</v>
      </c>
      <c r="N36" s="466"/>
      <c r="O36" s="925"/>
      <c r="P36" s="503">
        <f t="shared" si="46"/>
        <v>20</v>
      </c>
      <c r="Q36" s="481">
        <v>30</v>
      </c>
      <c r="R36" s="519">
        <v>-26</v>
      </c>
      <c r="S36" s="483">
        <f t="shared" si="47"/>
        <v>13.285798666666665</v>
      </c>
      <c r="T36" s="484">
        <f>'35MPa, 4.2-6.0kg (comm)'!T36</f>
        <v>14.9465235</v>
      </c>
      <c r="U36" s="485">
        <f>'35MPa, 4.2-6.0kg (comm)'!U36</f>
        <v>15.8391295</v>
      </c>
      <c r="V36" s="483">
        <f t="shared" si="29"/>
        <v>2.7037134622803976</v>
      </c>
      <c r="W36" s="486">
        <f t="shared" si="30"/>
        <v>2.403300855360353</v>
      </c>
      <c r="X36" s="487">
        <f>'70MPa, 4-7kg (comm)'!AD36</f>
        <v>14.6924271</v>
      </c>
      <c r="Y36" s="488">
        <f>'70MPa, 4-7kg (comm)'!AE36</f>
        <v>26.006862900000002</v>
      </c>
      <c r="Z36" s="466"/>
      <c r="AA36" s="930"/>
      <c r="AB36" s="932"/>
      <c r="AC36" s="466"/>
      <c r="AD36" s="925"/>
      <c r="AE36" s="503">
        <f t="shared" si="48"/>
        <v>20</v>
      </c>
      <c r="AF36" s="489">
        <f t="shared" si="57"/>
        <v>10</v>
      </c>
      <c r="AG36" s="519">
        <f t="shared" si="49"/>
        <v>-33</v>
      </c>
      <c r="AH36" s="490">
        <f t="shared" si="50"/>
        <v>13.285798666666665</v>
      </c>
      <c r="AI36" s="466"/>
      <c r="AJ36" s="925"/>
      <c r="AK36" s="503">
        <f t="shared" si="51"/>
        <v>20</v>
      </c>
      <c r="AL36" s="520">
        <v>0.90292091399999996</v>
      </c>
      <c r="AM36" s="521">
        <v>0.90241491699999998</v>
      </c>
      <c r="AN36" s="521">
        <v>0.90290957100000002</v>
      </c>
      <c r="AO36" s="521">
        <v>0.90575538700000002</v>
      </c>
      <c r="AP36" s="521">
        <v>0.90951674400000004</v>
      </c>
      <c r="AQ36" s="521">
        <v>0.91991584500000001</v>
      </c>
      <c r="AR36" s="521">
        <v>0.93137611099999995</v>
      </c>
      <c r="AS36" s="499" t="s">
        <v>381</v>
      </c>
      <c r="AT36" s="502" t="s">
        <v>381</v>
      </c>
      <c r="AU36" s="474"/>
      <c r="AV36" s="925"/>
      <c r="AW36" s="503">
        <f t="shared" si="52"/>
        <v>20</v>
      </c>
      <c r="AX36" s="520">
        <v>0.90484115799999998</v>
      </c>
      <c r="AY36" s="521">
        <v>0.90449554099999996</v>
      </c>
      <c r="AZ36" s="521">
        <v>0.90520247399999998</v>
      </c>
      <c r="BA36" s="521">
        <v>0.908240716</v>
      </c>
      <c r="BB36" s="521">
        <v>0.91202231600000006</v>
      </c>
      <c r="BC36" s="521">
        <v>0.92224395800000003</v>
      </c>
      <c r="BD36" s="521">
        <v>0.93200482500000004</v>
      </c>
      <c r="BE36" s="499" t="s">
        <v>381</v>
      </c>
      <c r="BF36" s="502" t="s">
        <v>381</v>
      </c>
      <c r="BG36" s="466"/>
      <c r="BH36" s="925"/>
      <c r="BI36" s="503">
        <f t="shared" si="53"/>
        <v>20</v>
      </c>
      <c r="BJ36" s="495">
        <v>78.310175330000007</v>
      </c>
      <c r="BK36" s="496">
        <v>76.979029080000004</v>
      </c>
      <c r="BL36" s="496">
        <v>74.011019730000001</v>
      </c>
      <c r="BM36" s="496">
        <v>68.489711940000007</v>
      </c>
      <c r="BN36" s="496">
        <v>62.383994800000004</v>
      </c>
      <c r="BO36" s="497">
        <v>55.956969030000003</v>
      </c>
      <c r="BP36" s="497">
        <v>40.119630280000003</v>
      </c>
      <c r="BQ36" s="499" t="s">
        <v>381</v>
      </c>
      <c r="BR36" s="502" t="s">
        <v>381</v>
      </c>
      <c r="BT36" s="925"/>
      <c r="BU36" s="503">
        <f t="shared" si="54"/>
        <v>20</v>
      </c>
      <c r="BV36" s="495">
        <v>77.44354491</v>
      </c>
      <c r="BW36" s="496">
        <v>76.05905679</v>
      </c>
      <c r="BX36" s="496">
        <v>72.991266789999997</v>
      </c>
      <c r="BY36" s="496">
        <v>67.392706169999997</v>
      </c>
      <c r="BZ36" s="496">
        <v>61.295318270000003</v>
      </c>
      <c r="CA36" s="497">
        <v>54.971562779999999</v>
      </c>
      <c r="CB36" s="497">
        <v>39.870611060000002</v>
      </c>
      <c r="CC36" s="499" t="s">
        <v>381</v>
      </c>
      <c r="CD36" s="502" t="s">
        <v>381</v>
      </c>
      <c r="CE36" s="474"/>
      <c r="CF36" s="925"/>
      <c r="CG36" s="503">
        <f t="shared" si="55"/>
        <v>20</v>
      </c>
      <c r="CH36" s="491">
        <f t="shared" si="31"/>
        <v>0.90292091399999996</v>
      </c>
      <c r="CI36" s="492">
        <f t="shared" si="32"/>
        <v>0.90241491699999998</v>
      </c>
      <c r="CJ36" s="521">
        <f t="shared" si="33"/>
        <v>0.90290957100000002</v>
      </c>
      <c r="CK36" s="521">
        <f t="shared" si="34"/>
        <v>0.90575538700000002</v>
      </c>
      <c r="CL36" s="521">
        <f t="shared" si="35"/>
        <v>0.90951674400000004</v>
      </c>
      <c r="CM36" s="521">
        <f t="shared" si="36"/>
        <v>0.91991584500000001</v>
      </c>
      <c r="CN36" s="521">
        <f t="shared" si="37"/>
        <v>0.93137611099999995</v>
      </c>
      <c r="CO36" s="499" t="s">
        <v>381</v>
      </c>
      <c r="CP36" s="502" t="s">
        <v>381</v>
      </c>
      <c r="CR36" s="925"/>
      <c r="CS36" s="503">
        <f t="shared" si="56"/>
        <v>20</v>
      </c>
      <c r="CT36" s="495">
        <f t="shared" si="38"/>
        <v>78.310175330000007</v>
      </c>
      <c r="CU36" s="496">
        <f t="shared" si="39"/>
        <v>76.979029080000004</v>
      </c>
      <c r="CV36" s="496">
        <f t="shared" si="40"/>
        <v>74.011019730000001</v>
      </c>
      <c r="CW36" s="496">
        <f t="shared" si="41"/>
        <v>68.489711940000007</v>
      </c>
      <c r="CX36" s="496">
        <f t="shared" si="42"/>
        <v>62.383994800000004</v>
      </c>
      <c r="CY36" s="497">
        <f t="shared" si="43"/>
        <v>55.956969030000003</v>
      </c>
      <c r="CZ36" s="497">
        <f t="shared" si="44"/>
        <v>40.119630280000003</v>
      </c>
      <c r="DA36" s="499" t="s">
        <v>381</v>
      </c>
      <c r="DB36" s="502" t="s">
        <v>381</v>
      </c>
    </row>
    <row r="37" spans="2:106" ht="15" customHeight="1">
      <c r="B37" s="925"/>
      <c r="C37" s="475">
        <v>10</v>
      </c>
      <c r="D37" s="476">
        <f t="shared" si="45"/>
        <v>16.973097066666668</v>
      </c>
      <c r="E37" s="477">
        <v>37.604966169329842</v>
      </c>
      <c r="F37" s="478">
        <v>37.327752474432657</v>
      </c>
      <c r="G37" s="478">
        <v>36.895440215971476</v>
      </c>
      <c r="H37" s="478">
        <v>36.220856290065264</v>
      </c>
      <c r="I37" s="478">
        <v>35.51180312041425</v>
      </c>
      <c r="J37" s="478">
        <v>35.173297156210609</v>
      </c>
      <c r="K37" s="478">
        <v>33.519002807727411</v>
      </c>
      <c r="L37" s="499" t="s">
        <v>381</v>
      </c>
      <c r="M37" s="480" t="s">
        <v>381</v>
      </c>
      <c r="N37" s="466"/>
      <c r="O37" s="925"/>
      <c r="P37" s="475">
        <f t="shared" si="46"/>
        <v>10</v>
      </c>
      <c r="Q37" s="481">
        <f>P37+15</f>
        <v>25</v>
      </c>
      <c r="R37" s="519">
        <v>-26</v>
      </c>
      <c r="S37" s="483">
        <f t="shared" si="47"/>
        <v>16.973097066666668</v>
      </c>
      <c r="T37" s="484">
        <f>'35MPa, 4.2-6.0kg (comm)'!T37</f>
        <v>19.094734200000001</v>
      </c>
      <c r="U37" s="485">
        <f>'35MPa, 4.2-6.0kg (comm)'!U37</f>
        <v>19.622528299999999</v>
      </c>
      <c r="V37" s="483">
        <f t="shared" si="29"/>
        <v>2.0977294850480854</v>
      </c>
      <c r="W37" s="486">
        <f t="shared" si="30"/>
        <v>1.8646484311538538</v>
      </c>
      <c r="X37" s="487">
        <f>'70MPa, 4-7kg (comm)'!AD37</f>
        <v>18.6124787</v>
      </c>
      <c r="Y37" s="488">
        <f>'70MPa, 4-7kg (comm)'!AE37</f>
        <v>31.893095500000001</v>
      </c>
      <c r="Z37" s="466"/>
      <c r="AA37" s="930"/>
      <c r="AB37" s="932"/>
      <c r="AC37" s="466"/>
      <c r="AD37" s="925"/>
      <c r="AE37" s="475">
        <f t="shared" si="48"/>
        <v>10</v>
      </c>
      <c r="AF37" s="489">
        <f t="shared" si="57"/>
        <v>0</v>
      </c>
      <c r="AG37" s="519">
        <f t="shared" si="49"/>
        <v>-33</v>
      </c>
      <c r="AH37" s="490">
        <f t="shared" si="50"/>
        <v>16.973097066666668</v>
      </c>
      <c r="AI37" s="466"/>
      <c r="AJ37" s="925"/>
      <c r="AK37" s="475">
        <f t="shared" si="51"/>
        <v>10</v>
      </c>
      <c r="AL37" s="520">
        <v>0.89806858599999995</v>
      </c>
      <c r="AM37" s="521">
        <v>0.89634854799999997</v>
      </c>
      <c r="AN37" s="521">
        <v>0.89587391699999996</v>
      </c>
      <c r="AO37" s="521">
        <v>0.89728470699999996</v>
      </c>
      <c r="AP37" s="521">
        <v>0.89924679399999996</v>
      </c>
      <c r="AQ37" s="521">
        <v>0.90957438300000004</v>
      </c>
      <c r="AR37" s="521">
        <v>0.91833487499999999</v>
      </c>
      <c r="AS37" s="499" t="s">
        <v>381</v>
      </c>
      <c r="AT37" s="502" t="s">
        <v>381</v>
      </c>
      <c r="AU37" s="474"/>
      <c r="AV37" s="925"/>
      <c r="AW37" s="475">
        <f t="shared" si="52"/>
        <v>10</v>
      </c>
      <c r="AX37" s="520">
        <v>0.89910767000000003</v>
      </c>
      <c r="AY37" s="521">
        <v>0.89748939699999997</v>
      </c>
      <c r="AZ37" s="521">
        <v>0.89728074400000002</v>
      </c>
      <c r="BA37" s="521">
        <v>0.89893337900000003</v>
      </c>
      <c r="BB37" s="521">
        <v>0.90101888200000002</v>
      </c>
      <c r="BC37" s="521">
        <v>0.91124681100000005</v>
      </c>
      <c r="BD37" s="521">
        <v>0.91857000099999997</v>
      </c>
      <c r="BE37" s="499" t="s">
        <v>381</v>
      </c>
      <c r="BF37" s="502" t="s">
        <v>381</v>
      </c>
      <c r="BG37" s="466"/>
      <c r="BH37" s="925"/>
      <c r="BI37" s="475">
        <f t="shared" si="53"/>
        <v>10</v>
      </c>
      <c r="BJ37" s="495">
        <v>77.678701529999998</v>
      </c>
      <c r="BK37" s="496">
        <v>75.949031079999997</v>
      </c>
      <c r="BL37" s="496">
        <v>72.217225510000006</v>
      </c>
      <c r="BM37" s="496">
        <v>65.438466840000004</v>
      </c>
      <c r="BN37" s="496">
        <v>58.127696839999999</v>
      </c>
      <c r="BO37" s="497">
        <v>50.681162700000002</v>
      </c>
      <c r="BP37" s="497">
        <v>32.468858500000003</v>
      </c>
      <c r="BQ37" s="499" t="s">
        <v>381</v>
      </c>
      <c r="BR37" s="502" t="s">
        <v>381</v>
      </c>
      <c r="BT37" s="925"/>
      <c r="BU37" s="475">
        <f t="shared" si="54"/>
        <v>10</v>
      </c>
      <c r="BV37" s="495">
        <v>77.213744969999993</v>
      </c>
      <c r="BW37" s="496">
        <v>75.434613499999998</v>
      </c>
      <c r="BX37" s="496">
        <v>71.580930219999999</v>
      </c>
      <c r="BY37" s="496">
        <v>64.702198559999999</v>
      </c>
      <c r="BZ37" s="496">
        <v>57.36526087</v>
      </c>
      <c r="CA37" s="497">
        <v>49.98209172</v>
      </c>
      <c r="CB37" s="497">
        <v>32.376637479999999</v>
      </c>
      <c r="CC37" s="499" t="s">
        <v>381</v>
      </c>
      <c r="CD37" s="502" t="s">
        <v>381</v>
      </c>
      <c r="CE37" s="474"/>
      <c r="CF37" s="925"/>
      <c r="CG37" s="475">
        <f t="shared" si="55"/>
        <v>10</v>
      </c>
      <c r="CH37" s="491">
        <f t="shared" si="31"/>
        <v>0.89806858599999995</v>
      </c>
      <c r="CI37" s="492">
        <f t="shared" si="32"/>
        <v>0.89634854799999997</v>
      </c>
      <c r="CJ37" s="521">
        <f t="shared" si="33"/>
        <v>0.89587391699999996</v>
      </c>
      <c r="CK37" s="521">
        <f t="shared" si="34"/>
        <v>0.89728470699999996</v>
      </c>
      <c r="CL37" s="521">
        <f t="shared" si="35"/>
        <v>0.89924679399999996</v>
      </c>
      <c r="CM37" s="521">
        <f t="shared" si="36"/>
        <v>0.90957438300000004</v>
      </c>
      <c r="CN37" s="521">
        <f t="shared" si="37"/>
        <v>0.91833487499999999</v>
      </c>
      <c r="CO37" s="499" t="s">
        <v>381</v>
      </c>
      <c r="CP37" s="502" t="s">
        <v>381</v>
      </c>
      <c r="CR37" s="925"/>
      <c r="CS37" s="475">
        <f t="shared" si="56"/>
        <v>10</v>
      </c>
      <c r="CT37" s="495">
        <f t="shared" si="38"/>
        <v>77.678701529999998</v>
      </c>
      <c r="CU37" s="496">
        <f t="shared" si="39"/>
        <v>75.949031079999997</v>
      </c>
      <c r="CV37" s="496">
        <f t="shared" si="40"/>
        <v>72.217225510000006</v>
      </c>
      <c r="CW37" s="496">
        <f t="shared" si="41"/>
        <v>65.438466840000004</v>
      </c>
      <c r="CX37" s="496">
        <f t="shared" si="42"/>
        <v>58.127696839999999</v>
      </c>
      <c r="CY37" s="497">
        <f t="shared" si="43"/>
        <v>50.681162700000002</v>
      </c>
      <c r="CZ37" s="497">
        <f t="shared" si="44"/>
        <v>32.468858500000003</v>
      </c>
      <c r="DA37" s="499" t="s">
        <v>381</v>
      </c>
      <c r="DB37" s="502" t="s">
        <v>381</v>
      </c>
    </row>
    <row r="38" spans="2:106" ht="15" customHeight="1">
      <c r="B38" s="925"/>
      <c r="C38" s="475">
        <v>0</v>
      </c>
      <c r="D38" s="476">
        <f>S38</f>
        <v>19.88372093023256</v>
      </c>
      <c r="E38" s="477">
        <v>37.402121780575179</v>
      </c>
      <c r="F38" s="478">
        <v>37.008466312532192</v>
      </c>
      <c r="G38" s="478">
        <v>36.317798419220317</v>
      </c>
      <c r="H38" s="478">
        <v>35.367604506158372</v>
      </c>
      <c r="I38" s="478">
        <v>34.456298629814526</v>
      </c>
      <c r="J38" s="478">
        <v>33.994666745296051</v>
      </c>
      <c r="K38" s="478">
        <v>32.028881470630225</v>
      </c>
      <c r="L38" s="499" t="s">
        <v>381</v>
      </c>
      <c r="M38" s="480" t="s">
        <v>381</v>
      </c>
      <c r="N38" s="466"/>
      <c r="O38" s="925"/>
      <c r="P38" s="475">
        <f t="shared" si="46"/>
        <v>0</v>
      </c>
      <c r="Q38" s="481">
        <f>P38+15</f>
        <v>15</v>
      </c>
      <c r="R38" s="519">
        <v>-26</v>
      </c>
      <c r="S38" s="483">
        <f>IF(MIN(U38,T38)*(1-(2.5+7)/(87.5-2))&gt;$AA$7,$AA$7,MIN(U38,T38)*(1-(2.5+7)/(87.5-2)))</f>
        <v>19.88372093023256</v>
      </c>
      <c r="T38" s="504">
        <f>'35MPa, 4.2-6.0kg (comm)'!T38</f>
        <v>26.588601600000001</v>
      </c>
      <c r="U38" s="505">
        <f>'35MPa, 4.2-6.0kg (comm)'!U38</f>
        <v>26.575176500000001</v>
      </c>
      <c r="V38" s="483">
        <f t="shared" si="29"/>
        <v>1.7804575866254182</v>
      </c>
      <c r="W38" s="486">
        <f t="shared" si="30"/>
        <v>1.3321500152811845</v>
      </c>
      <c r="X38" s="487">
        <f>'70MPa, 4-7kg (comm)'!AD38</f>
        <v>25.1160447</v>
      </c>
      <c r="Y38" s="488">
        <f>'70MPa, 4-7kg (comm)'!AE38</f>
        <v>41.673859</v>
      </c>
      <c r="Z38" s="466"/>
      <c r="AA38" s="930"/>
      <c r="AB38" s="932"/>
      <c r="AC38" s="466"/>
      <c r="AD38" s="925"/>
      <c r="AE38" s="475">
        <f t="shared" si="48"/>
        <v>0</v>
      </c>
      <c r="AF38" s="489">
        <f t="shared" si="57"/>
        <v>-10</v>
      </c>
      <c r="AG38" s="519">
        <f t="shared" si="49"/>
        <v>-33</v>
      </c>
      <c r="AH38" s="490">
        <f t="shared" si="50"/>
        <v>19.88372093023256</v>
      </c>
      <c r="AI38" s="466"/>
      <c r="AJ38" s="925"/>
      <c r="AK38" s="475">
        <f t="shared" si="51"/>
        <v>0</v>
      </c>
      <c r="AL38" s="520">
        <v>0.89590974899999998</v>
      </c>
      <c r="AM38" s="521">
        <v>0.89337154500000004</v>
      </c>
      <c r="AN38" s="521">
        <v>0.89082970900000003</v>
      </c>
      <c r="AO38" s="521">
        <v>0.89162350499999998</v>
      </c>
      <c r="AP38" s="521">
        <v>0.89420374599999997</v>
      </c>
      <c r="AQ38" s="521">
        <v>0.90645766299999997</v>
      </c>
      <c r="AR38" s="521">
        <v>0.91789412299999995</v>
      </c>
      <c r="AS38" s="499" t="s">
        <v>381</v>
      </c>
      <c r="AT38" s="502" t="s">
        <v>381</v>
      </c>
      <c r="AU38" s="474"/>
      <c r="AV38" s="925"/>
      <c r="AW38" s="475">
        <f t="shared" si="52"/>
        <v>0</v>
      </c>
      <c r="AX38" s="520">
        <v>0.89593905900000004</v>
      </c>
      <c r="AY38" s="521">
        <v>0.89352157300000001</v>
      </c>
      <c r="AZ38" s="521">
        <v>0.891254875</v>
      </c>
      <c r="BA38" s="521">
        <v>0.89241833100000001</v>
      </c>
      <c r="BB38" s="521">
        <v>0.895210442</v>
      </c>
      <c r="BC38" s="521">
        <v>0.90747277800000004</v>
      </c>
      <c r="BD38" s="521">
        <v>0.91794885800000003</v>
      </c>
      <c r="BE38" s="499" t="s">
        <v>381</v>
      </c>
      <c r="BF38" s="502" t="s">
        <v>381</v>
      </c>
      <c r="BG38" s="466"/>
      <c r="BH38" s="925"/>
      <c r="BI38" s="475">
        <f t="shared" si="53"/>
        <v>0</v>
      </c>
      <c r="BJ38" s="495">
        <v>76.819321239999994</v>
      </c>
      <c r="BK38" s="496">
        <v>74.397901059999995</v>
      </c>
      <c r="BL38" s="496">
        <v>69.217044380000004</v>
      </c>
      <c r="BM38" s="496">
        <v>60.1336911</v>
      </c>
      <c r="BN38" s="496">
        <v>50.681744170000002</v>
      </c>
      <c r="BO38" s="497">
        <v>41.418000890000002</v>
      </c>
      <c r="BP38" s="497">
        <v>19.529110280000001</v>
      </c>
      <c r="BQ38" s="499" t="s">
        <v>381</v>
      </c>
      <c r="BR38" s="502" t="s">
        <v>381</v>
      </c>
      <c r="BT38" s="925"/>
      <c r="BU38" s="475">
        <f t="shared" si="54"/>
        <v>0</v>
      </c>
      <c r="BV38" s="495">
        <v>76.821180470000002</v>
      </c>
      <c r="BW38" s="496">
        <v>74.331518099999997</v>
      </c>
      <c r="BX38" s="496">
        <v>69.012033860000003</v>
      </c>
      <c r="BY38" s="496">
        <v>59.781645820000001</v>
      </c>
      <c r="BZ38" s="496">
        <v>50.258427730000001</v>
      </c>
      <c r="CA38" s="497">
        <v>41.008690430000001</v>
      </c>
      <c r="CB38" s="497">
        <v>19.50866216</v>
      </c>
      <c r="CC38" s="499" t="s">
        <v>381</v>
      </c>
      <c r="CD38" s="502" t="s">
        <v>381</v>
      </c>
      <c r="CE38" s="474"/>
      <c r="CF38" s="925"/>
      <c r="CG38" s="475">
        <f t="shared" si="55"/>
        <v>0</v>
      </c>
      <c r="CH38" s="491">
        <f t="shared" si="31"/>
        <v>0.89590974899999998</v>
      </c>
      <c r="CI38" s="492">
        <f t="shared" si="32"/>
        <v>0.89337154500000004</v>
      </c>
      <c r="CJ38" s="521">
        <f t="shared" si="33"/>
        <v>0.89082970900000003</v>
      </c>
      <c r="CK38" s="521">
        <f t="shared" si="34"/>
        <v>0.89162350499999998</v>
      </c>
      <c r="CL38" s="521">
        <f t="shared" si="35"/>
        <v>0.89420374599999997</v>
      </c>
      <c r="CM38" s="521">
        <f t="shared" si="36"/>
        <v>0.90645766299999997</v>
      </c>
      <c r="CN38" s="521">
        <f t="shared" si="37"/>
        <v>0.91789412299999995</v>
      </c>
      <c r="CO38" s="499" t="s">
        <v>381</v>
      </c>
      <c r="CP38" s="502" t="s">
        <v>381</v>
      </c>
      <c r="CR38" s="925"/>
      <c r="CS38" s="475">
        <f t="shared" si="56"/>
        <v>0</v>
      </c>
      <c r="CT38" s="495">
        <f t="shared" si="38"/>
        <v>76.821180470000002</v>
      </c>
      <c r="CU38" s="496">
        <f t="shared" si="39"/>
        <v>74.397901059999995</v>
      </c>
      <c r="CV38" s="496">
        <f t="shared" si="40"/>
        <v>69.217044380000004</v>
      </c>
      <c r="CW38" s="496">
        <f t="shared" si="41"/>
        <v>60.1336911</v>
      </c>
      <c r="CX38" s="496">
        <f t="shared" si="42"/>
        <v>50.681744170000002</v>
      </c>
      <c r="CY38" s="497">
        <f t="shared" si="43"/>
        <v>41.418000890000002</v>
      </c>
      <c r="CZ38" s="497">
        <f t="shared" si="44"/>
        <v>19.529110280000001</v>
      </c>
      <c r="DA38" s="499" t="s">
        <v>381</v>
      </c>
      <c r="DB38" s="502" t="s">
        <v>381</v>
      </c>
    </row>
    <row r="39" spans="2:106" ht="15" customHeight="1">
      <c r="B39" s="925"/>
      <c r="C39" s="475">
        <v>-10</v>
      </c>
      <c r="D39" s="476">
        <f t="shared" si="45"/>
        <v>19.88372093023256</v>
      </c>
      <c r="E39" s="477">
        <v>37.0821542635302</v>
      </c>
      <c r="F39" s="478">
        <v>36.683957758744427</v>
      </c>
      <c r="G39" s="478">
        <v>35.922524706153666</v>
      </c>
      <c r="H39" s="478">
        <v>34.580276448525161</v>
      </c>
      <c r="I39" s="478">
        <v>33.242937079621299</v>
      </c>
      <c r="J39" s="478">
        <v>32.69939567663252</v>
      </c>
      <c r="K39" s="478">
        <v>30.58137332578184</v>
      </c>
      <c r="L39" s="499" t="s">
        <v>381</v>
      </c>
      <c r="M39" s="480" t="s">
        <v>381</v>
      </c>
      <c r="N39" s="466"/>
      <c r="O39" s="925"/>
      <c r="P39" s="475">
        <f t="shared" si="46"/>
        <v>-10</v>
      </c>
      <c r="Q39" s="481">
        <v>15</v>
      </c>
      <c r="R39" s="519">
        <v>-26</v>
      </c>
      <c r="S39" s="483">
        <f>IF(MIN(U39,T39)*(1-(2.5+7)/(87.5-2))&gt;$AA$7,$AA$7,MIN(U39,T39)*(1-(2.5+7)/(87.5-2)))</f>
        <v>19.88372093023256</v>
      </c>
      <c r="T39" s="484">
        <f>'35MPa, 4.2-6.0kg (comm)'!T39</f>
        <v>28.578849999999999</v>
      </c>
      <c r="U39" s="485">
        <f>'35MPa, 4.2-6.0kg (comm)'!U39</f>
        <v>26.832623900000002</v>
      </c>
      <c r="V39" s="483">
        <f t="shared" si="29"/>
        <v>1.7643656530196474</v>
      </c>
      <c r="W39" s="486">
        <f t="shared" si="30"/>
        <v>1.3074440425310101</v>
      </c>
      <c r="X39" s="487">
        <f>'70MPa, 4-7kg (comm)'!AD39</f>
        <v>27.2364414</v>
      </c>
      <c r="Y39" s="488">
        <f>'70MPa, 4-7kg (comm)'!AE39</f>
        <v>44.077502699999997</v>
      </c>
      <c r="Z39" s="466"/>
      <c r="AA39" s="930"/>
      <c r="AB39" s="932"/>
      <c r="AC39" s="466"/>
      <c r="AD39" s="925"/>
      <c r="AE39" s="475">
        <f t="shared" si="48"/>
        <v>-10</v>
      </c>
      <c r="AF39" s="489">
        <f t="shared" si="57"/>
        <v>-20</v>
      </c>
      <c r="AG39" s="519">
        <f t="shared" si="49"/>
        <v>-33</v>
      </c>
      <c r="AH39" s="490">
        <f t="shared" si="50"/>
        <v>19.88372093023256</v>
      </c>
      <c r="AI39" s="466"/>
      <c r="AJ39" s="925"/>
      <c r="AK39" s="475">
        <f t="shared" si="51"/>
        <v>-10</v>
      </c>
      <c r="AL39" s="520">
        <v>0.89219256000000002</v>
      </c>
      <c r="AM39" s="521">
        <v>0.88965993399999999</v>
      </c>
      <c r="AN39" s="521">
        <v>0.88594193099999996</v>
      </c>
      <c r="AO39" s="521">
        <v>0.87933409799999995</v>
      </c>
      <c r="AP39" s="521">
        <v>0.87359482899999996</v>
      </c>
      <c r="AQ39" s="521">
        <v>0.88429274300000005</v>
      </c>
      <c r="AR39" s="521">
        <v>0.89202452799999998</v>
      </c>
      <c r="AS39" s="499" t="s">
        <v>381</v>
      </c>
      <c r="AT39" s="502" t="s">
        <v>381</v>
      </c>
      <c r="AU39" s="474"/>
      <c r="AV39" s="925"/>
      <c r="AW39" s="475">
        <f t="shared" si="52"/>
        <v>-10</v>
      </c>
      <c r="AX39" s="520">
        <v>0.89162787799999998</v>
      </c>
      <c r="AY39" s="521">
        <v>0.88923642000000003</v>
      </c>
      <c r="AZ39" s="521">
        <v>0.88578480800000003</v>
      </c>
      <c r="BA39" s="521">
        <v>0.87954346500000002</v>
      </c>
      <c r="BB39" s="521">
        <v>0.87405131700000005</v>
      </c>
      <c r="BC39" s="521">
        <v>0.88482310200000003</v>
      </c>
      <c r="BD39" s="521">
        <v>0.89202933600000001</v>
      </c>
      <c r="BE39" s="499" t="s">
        <v>381</v>
      </c>
      <c r="BF39" s="502" t="s">
        <v>381</v>
      </c>
      <c r="BG39" s="466"/>
      <c r="BH39" s="925"/>
      <c r="BI39" s="475">
        <f t="shared" si="53"/>
        <v>-10</v>
      </c>
      <c r="BJ39" s="495">
        <v>75.616634579999996</v>
      </c>
      <c r="BK39" s="496">
        <v>73.114251280000005</v>
      </c>
      <c r="BL39" s="496">
        <v>67.776559739999996</v>
      </c>
      <c r="BM39" s="496">
        <v>58.268837040000001</v>
      </c>
      <c r="BN39" s="496">
        <v>48.253010269999997</v>
      </c>
      <c r="BO39" s="497">
        <v>38.702697489999998</v>
      </c>
      <c r="BP39" s="497">
        <v>16.258294450000001</v>
      </c>
      <c r="BQ39" s="499" t="s">
        <v>381</v>
      </c>
      <c r="BR39" s="502" t="s">
        <v>381</v>
      </c>
      <c r="BT39" s="925"/>
      <c r="BU39" s="475">
        <f t="shared" si="54"/>
        <v>-10</v>
      </c>
      <c r="BV39" s="495">
        <v>75.882169200000007</v>
      </c>
      <c r="BW39" s="496">
        <v>73.31241172</v>
      </c>
      <c r="BX39" s="496">
        <v>67.841762380000006</v>
      </c>
      <c r="BY39" s="496">
        <v>58.170156609999999</v>
      </c>
      <c r="BZ39" s="496">
        <v>48.052622409999998</v>
      </c>
      <c r="CA39" s="497">
        <v>38.484657169999998</v>
      </c>
      <c r="CB39" s="497">
        <v>16.25648352</v>
      </c>
      <c r="CC39" s="499" t="s">
        <v>381</v>
      </c>
      <c r="CD39" s="502" t="s">
        <v>381</v>
      </c>
      <c r="CE39" s="474"/>
      <c r="CF39" s="925"/>
      <c r="CG39" s="475">
        <f t="shared" si="55"/>
        <v>-10</v>
      </c>
      <c r="CH39" s="491">
        <f t="shared" si="31"/>
        <v>0.89162787799999998</v>
      </c>
      <c r="CI39" s="492">
        <f t="shared" si="32"/>
        <v>0.88923642000000003</v>
      </c>
      <c r="CJ39" s="521">
        <f t="shared" si="33"/>
        <v>0.88578480800000003</v>
      </c>
      <c r="CK39" s="521">
        <f t="shared" si="34"/>
        <v>0.87933409799999995</v>
      </c>
      <c r="CL39" s="521">
        <f t="shared" si="35"/>
        <v>0.87359482899999996</v>
      </c>
      <c r="CM39" s="521">
        <f t="shared" si="36"/>
        <v>0.88429274300000005</v>
      </c>
      <c r="CN39" s="521">
        <f t="shared" si="37"/>
        <v>0.89202452799999998</v>
      </c>
      <c r="CO39" s="499" t="s">
        <v>381</v>
      </c>
      <c r="CP39" s="502" t="s">
        <v>381</v>
      </c>
      <c r="CR39" s="925"/>
      <c r="CS39" s="475">
        <f t="shared" si="56"/>
        <v>-10</v>
      </c>
      <c r="CT39" s="495">
        <f t="shared" si="38"/>
        <v>75.882169200000007</v>
      </c>
      <c r="CU39" s="496">
        <f t="shared" si="39"/>
        <v>73.31241172</v>
      </c>
      <c r="CV39" s="496">
        <f t="shared" si="40"/>
        <v>67.841762380000006</v>
      </c>
      <c r="CW39" s="496">
        <f t="shared" si="41"/>
        <v>58.268837040000001</v>
      </c>
      <c r="CX39" s="496">
        <f t="shared" si="42"/>
        <v>48.253010269999997</v>
      </c>
      <c r="CY39" s="497">
        <f t="shared" si="43"/>
        <v>38.702697489999998</v>
      </c>
      <c r="CZ39" s="497">
        <f t="shared" si="44"/>
        <v>16.258294450000001</v>
      </c>
      <c r="DA39" s="499" t="s">
        <v>381</v>
      </c>
      <c r="DB39" s="502" t="s">
        <v>381</v>
      </c>
    </row>
    <row r="40" spans="2:106" ht="15" customHeight="1">
      <c r="B40" s="925"/>
      <c r="C40" s="475">
        <v>-20</v>
      </c>
      <c r="D40" s="476">
        <f t="shared" si="45"/>
        <v>19.88372093023256</v>
      </c>
      <c r="E40" s="477">
        <v>36.766111279882054</v>
      </c>
      <c r="F40" s="478">
        <v>36.378096167475434</v>
      </c>
      <c r="G40" s="478">
        <v>35.624335349363257</v>
      </c>
      <c r="H40" s="478">
        <v>34.273135419470869</v>
      </c>
      <c r="I40" s="478">
        <v>32.666982562283224</v>
      </c>
      <c r="J40" s="478">
        <v>31.563166268025576</v>
      </c>
      <c r="K40" s="499" t="s">
        <v>381</v>
      </c>
      <c r="L40" s="499" t="s">
        <v>381</v>
      </c>
      <c r="M40" s="480" t="s">
        <v>381</v>
      </c>
      <c r="N40" s="466"/>
      <c r="O40" s="925"/>
      <c r="P40" s="475">
        <f t="shared" si="46"/>
        <v>-20</v>
      </c>
      <c r="Q40" s="481">
        <v>15</v>
      </c>
      <c r="R40" s="519">
        <v>-26</v>
      </c>
      <c r="S40" s="483">
        <f>IF(MIN(U40,T40)*(1-(2.5+7)/(87.5-2))&gt;$AA$7,$AA$7,MIN(U40,T40)*(1-(2.5+7)/(87.5-2)))</f>
        <v>19.88372093023256</v>
      </c>
      <c r="T40" s="484">
        <f>'35MPa, 4.2-6.0kg (comm)'!T40</f>
        <v>30.701517899999999</v>
      </c>
      <c r="U40" s="485">
        <f>'35MPa, 4.2-6.0kg (comm)'!U40</f>
        <v>26.7972939</v>
      </c>
      <c r="V40" s="483">
        <f t="shared" si="29"/>
        <v>1.7484710936081032</v>
      </c>
      <c r="W40" s="486">
        <f t="shared" si="30"/>
        <v>1.2973739590877889</v>
      </c>
      <c r="X40" s="487">
        <f>'70MPa, 4-7kg (comm)'!AD40</f>
        <v>29.484051699999998</v>
      </c>
      <c r="Y40" s="488">
        <f>'70MPa, 4-7kg (comm)'!AE40</f>
        <v>46.594073600000002</v>
      </c>
      <c r="Z40" s="466"/>
      <c r="AA40" s="930"/>
      <c r="AB40" s="932"/>
      <c r="AC40" s="466"/>
      <c r="AD40" s="925"/>
      <c r="AE40" s="475">
        <f t="shared" si="48"/>
        <v>-20</v>
      </c>
      <c r="AF40" s="489">
        <f t="shared" si="57"/>
        <v>-30</v>
      </c>
      <c r="AG40" s="519">
        <f t="shared" si="49"/>
        <v>-33</v>
      </c>
      <c r="AH40" s="490">
        <f t="shared" si="50"/>
        <v>19.88372093023256</v>
      </c>
      <c r="AI40" s="466"/>
      <c r="AJ40" s="925"/>
      <c r="AK40" s="475">
        <f t="shared" si="51"/>
        <v>-20</v>
      </c>
      <c r="AL40" s="520">
        <v>0.88869540800000002</v>
      </c>
      <c r="AM40" s="521">
        <v>0.88647699899999999</v>
      </c>
      <c r="AN40" s="521">
        <v>0.88307042000000002</v>
      </c>
      <c r="AO40" s="521">
        <v>0.87641573399999995</v>
      </c>
      <c r="AP40" s="521">
        <v>0.86539559700000002</v>
      </c>
      <c r="AQ40" s="521">
        <v>0.86495069700000005</v>
      </c>
      <c r="AR40" s="499" t="s">
        <v>381</v>
      </c>
      <c r="AS40" s="499" t="s">
        <v>381</v>
      </c>
      <c r="AT40" s="502" t="s">
        <v>381</v>
      </c>
      <c r="AU40" s="474"/>
      <c r="AV40" s="925"/>
      <c r="AW40" s="475">
        <f t="shared" si="52"/>
        <v>-20</v>
      </c>
      <c r="AX40" s="520">
        <v>0.88751704099999995</v>
      </c>
      <c r="AY40" s="521">
        <v>0.88545183800000005</v>
      </c>
      <c r="AZ40" s="521">
        <v>0.88231541899999999</v>
      </c>
      <c r="BA40" s="521">
        <v>0.87604492700000003</v>
      </c>
      <c r="BB40" s="521">
        <v>0.865322971</v>
      </c>
      <c r="BC40" s="521">
        <v>0.865037261</v>
      </c>
      <c r="BD40" s="499" t="s">
        <v>381</v>
      </c>
      <c r="BE40" s="499" t="s">
        <v>381</v>
      </c>
      <c r="BF40" s="502" t="s">
        <v>381</v>
      </c>
      <c r="BG40" s="466"/>
      <c r="BH40" s="925"/>
      <c r="BI40" s="475">
        <f t="shared" si="53"/>
        <v>-20</v>
      </c>
      <c r="BJ40" s="495">
        <v>74.324088290000006</v>
      </c>
      <c r="BK40" s="496">
        <v>71.757719460000004</v>
      </c>
      <c r="BL40" s="496">
        <v>66.316398379999995</v>
      </c>
      <c r="BM40" s="496">
        <v>56.685207839999997</v>
      </c>
      <c r="BN40" s="496">
        <v>46.335352630000003</v>
      </c>
      <c r="BO40" s="497">
        <v>36.059118069999997</v>
      </c>
      <c r="BP40" s="499" t="s">
        <v>381</v>
      </c>
      <c r="BQ40" s="499" t="s">
        <v>381</v>
      </c>
      <c r="BR40" s="502" t="s">
        <v>381</v>
      </c>
      <c r="BT40" s="925"/>
      <c r="BU40" s="475">
        <f t="shared" si="54"/>
        <v>-20</v>
      </c>
      <c r="BV40" s="495">
        <v>74.862667369999997</v>
      </c>
      <c r="BW40" s="496">
        <v>72.22723877</v>
      </c>
      <c r="BX40" s="496">
        <v>66.655332799999996</v>
      </c>
      <c r="BY40" s="496">
        <v>56.846864799999999</v>
      </c>
      <c r="BZ40" s="496">
        <v>46.370562059999997</v>
      </c>
      <c r="CA40" s="497">
        <v>36.021795300000001</v>
      </c>
      <c r="CB40" s="499" t="s">
        <v>381</v>
      </c>
      <c r="CC40" s="499" t="s">
        <v>381</v>
      </c>
      <c r="CD40" s="502" t="s">
        <v>381</v>
      </c>
      <c r="CE40" s="474"/>
      <c r="CF40" s="925"/>
      <c r="CG40" s="475">
        <f t="shared" si="55"/>
        <v>-20</v>
      </c>
      <c r="CH40" s="491">
        <f t="shared" si="31"/>
        <v>0.88751704099999995</v>
      </c>
      <c r="CI40" s="492">
        <f t="shared" si="32"/>
        <v>0.88545183800000005</v>
      </c>
      <c r="CJ40" s="521">
        <f t="shared" si="33"/>
        <v>0.88231541899999999</v>
      </c>
      <c r="CK40" s="521">
        <f t="shared" si="34"/>
        <v>0.87604492700000003</v>
      </c>
      <c r="CL40" s="521">
        <f t="shared" si="35"/>
        <v>0.865322971</v>
      </c>
      <c r="CM40" s="521">
        <f t="shared" si="36"/>
        <v>0.86495069700000005</v>
      </c>
      <c r="CN40" s="499" t="s">
        <v>381</v>
      </c>
      <c r="CO40" s="499" t="s">
        <v>381</v>
      </c>
      <c r="CP40" s="502" t="s">
        <v>381</v>
      </c>
      <c r="CR40" s="925"/>
      <c r="CS40" s="475">
        <f t="shared" si="56"/>
        <v>-20</v>
      </c>
      <c r="CT40" s="495">
        <f t="shared" si="38"/>
        <v>74.862667369999997</v>
      </c>
      <c r="CU40" s="496">
        <f t="shared" si="39"/>
        <v>72.22723877</v>
      </c>
      <c r="CV40" s="496">
        <f t="shared" si="40"/>
        <v>66.655332799999996</v>
      </c>
      <c r="CW40" s="496">
        <f t="shared" si="41"/>
        <v>56.846864799999999</v>
      </c>
      <c r="CX40" s="496">
        <f t="shared" si="42"/>
        <v>46.370562059999997</v>
      </c>
      <c r="CY40" s="497">
        <f t="shared" si="43"/>
        <v>36.059118069999997</v>
      </c>
      <c r="CZ40" s="499" t="s">
        <v>381</v>
      </c>
      <c r="DA40" s="499" t="s">
        <v>381</v>
      </c>
      <c r="DB40" s="502" t="s">
        <v>381</v>
      </c>
    </row>
    <row r="41" spans="2:106" ht="15" customHeight="1">
      <c r="B41" s="925"/>
      <c r="C41" s="475">
        <v>-30</v>
      </c>
      <c r="D41" s="476">
        <f t="shared" si="45"/>
        <v>19.88372093023256</v>
      </c>
      <c r="E41" s="477">
        <v>36.321441766948134</v>
      </c>
      <c r="F41" s="478">
        <v>35.980453106625646</v>
      </c>
      <c r="G41" s="478">
        <v>35.255409039407432</v>
      </c>
      <c r="H41" s="478">
        <v>33.927544855323383</v>
      </c>
      <c r="I41" s="478">
        <v>32.344536329377569</v>
      </c>
      <c r="J41" s="478">
        <v>31.23401013399349</v>
      </c>
      <c r="K41" s="499" t="s">
        <v>381</v>
      </c>
      <c r="L41" s="499" t="s">
        <v>381</v>
      </c>
      <c r="M41" s="480" t="s">
        <v>381</v>
      </c>
      <c r="N41" s="466"/>
      <c r="O41" s="925"/>
      <c r="P41" s="475">
        <f t="shared" si="46"/>
        <v>-30</v>
      </c>
      <c r="Q41" s="481">
        <v>15</v>
      </c>
      <c r="R41" s="519">
        <v>-26</v>
      </c>
      <c r="S41" s="483">
        <f>IF(MIN(U41,T41)*(1-(2.5+7)/(87.5-2))&gt;$AA$7,$AA$7,MIN(U41,T41)*(1-(2.5+7)/(87.5-2)))</f>
        <v>19.88372093023256</v>
      </c>
      <c r="T41" s="484">
        <f>'35MPa, 4.2-6.0kg (comm)'!T41</f>
        <v>32.633609999999997</v>
      </c>
      <c r="U41" s="485">
        <f>'35MPa, 4.2-6.0kg (comm)'!U41</f>
        <v>26.7610356</v>
      </c>
      <c r="V41" s="483">
        <f t="shared" si="29"/>
        <v>1.7261075976359879</v>
      </c>
      <c r="W41" s="486">
        <f t="shared" si="30"/>
        <v>1.282515455677961</v>
      </c>
      <c r="X41" s="487">
        <f>'70MPa, 4-7kg (comm)'!AD41</f>
        <v>27.4457308</v>
      </c>
      <c r="Y41" s="488">
        <f>'70MPa, 4-7kg (comm)'!AE41</f>
        <v>48.835925799999998</v>
      </c>
      <c r="Z41" s="466"/>
      <c r="AA41" s="930"/>
      <c r="AB41" s="932"/>
      <c r="AC41" s="466"/>
      <c r="AD41" s="925"/>
      <c r="AE41" s="475">
        <f t="shared" si="48"/>
        <v>-30</v>
      </c>
      <c r="AF41" s="489">
        <f t="shared" si="57"/>
        <v>-40</v>
      </c>
      <c r="AG41" s="519">
        <f t="shared" si="49"/>
        <v>-33</v>
      </c>
      <c r="AH41" s="490">
        <f t="shared" si="50"/>
        <v>19.88372093023256</v>
      </c>
      <c r="AI41" s="466"/>
      <c r="AJ41" s="925"/>
      <c r="AK41" s="475">
        <f t="shared" si="51"/>
        <v>-30</v>
      </c>
      <c r="AL41" s="520">
        <v>0.88248764899999999</v>
      </c>
      <c r="AM41" s="521">
        <v>0.88125288899999998</v>
      </c>
      <c r="AN41" s="521">
        <v>0.87852892800000004</v>
      </c>
      <c r="AO41" s="521">
        <v>0.87238310600000002</v>
      </c>
      <c r="AP41" s="521">
        <v>0.86178608199999995</v>
      </c>
      <c r="AQ41" s="521">
        <v>0.86104258899999997</v>
      </c>
      <c r="AR41" s="499" t="s">
        <v>381</v>
      </c>
      <c r="AS41" s="499" t="s">
        <v>381</v>
      </c>
      <c r="AT41" s="502" t="s">
        <v>381</v>
      </c>
      <c r="AU41" s="474"/>
      <c r="AV41" s="925"/>
      <c r="AW41" s="475">
        <f t="shared" si="52"/>
        <v>-30</v>
      </c>
      <c r="AX41" s="520">
        <v>0.88070894899999996</v>
      </c>
      <c r="AY41" s="521">
        <v>0.879654512</v>
      </c>
      <c r="AZ41" s="521">
        <v>0.87718295300000004</v>
      </c>
      <c r="BA41" s="521">
        <v>0.87143179000000004</v>
      </c>
      <c r="BB41" s="521">
        <v>0.86115614900000004</v>
      </c>
      <c r="BC41" s="521">
        <v>0.86067505200000005</v>
      </c>
      <c r="BD41" s="499" t="s">
        <v>381</v>
      </c>
      <c r="BE41" s="499" t="s">
        <v>381</v>
      </c>
      <c r="BF41" s="502" t="s">
        <v>381</v>
      </c>
      <c r="BG41" s="466"/>
      <c r="BH41" s="925"/>
      <c r="BI41" s="475">
        <f t="shared" si="53"/>
        <v>-30</v>
      </c>
      <c r="BJ41" s="495">
        <v>73.056879469999998</v>
      </c>
      <c r="BK41" s="496">
        <v>70.454933969999999</v>
      </c>
      <c r="BL41" s="496">
        <v>64.928381220000006</v>
      </c>
      <c r="BM41" s="496">
        <v>55.206523730000001</v>
      </c>
      <c r="BN41" s="496">
        <v>44.820487219999997</v>
      </c>
      <c r="BO41" s="497">
        <v>34.543257760000003</v>
      </c>
      <c r="BP41" s="499" t="s">
        <v>381</v>
      </c>
      <c r="BQ41" s="499" t="s">
        <v>381</v>
      </c>
      <c r="BR41" s="502" t="s">
        <v>381</v>
      </c>
      <c r="BT41" s="925"/>
      <c r="BU41" s="475">
        <f t="shared" si="54"/>
        <v>-30</v>
      </c>
      <c r="BV41" s="495">
        <v>73.869538050000003</v>
      </c>
      <c r="BW41" s="496">
        <v>71.191062930000001</v>
      </c>
      <c r="BX41" s="496">
        <v>65.536994419999999</v>
      </c>
      <c r="BY41" s="496">
        <v>55.630754009999997</v>
      </c>
      <c r="BZ41" s="496">
        <v>45.091089770000004</v>
      </c>
      <c r="CA41" s="497">
        <v>34.697896370000002</v>
      </c>
      <c r="CB41" s="499" t="s">
        <v>381</v>
      </c>
      <c r="CC41" s="499" t="s">
        <v>381</v>
      </c>
      <c r="CD41" s="502" t="s">
        <v>381</v>
      </c>
      <c r="CE41" s="474"/>
      <c r="CF41" s="925"/>
      <c r="CG41" s="475">
        <f t="shared" si="55"/>
        <v>-30</v>
      </c>
      <c r="CH41" s="491">
        <f t="shared" si="31"/>
        <v>0.88070894899999996</v>
      </c>
      <c r="CI41" s="492">
        <f t="shared" si="32"/>
        <v>0.879654512</v>
      </c>
      <c r="CJ41" s="521">
        <f t="shared" si="33"/>
        <v>0.87718295300000004</v>
      </c>
      <c r="CK41" s="521">
        <f t="shared" si="34"/>
        <v>0.87143179000000004</v>
      </c>
      <c r="CL41" s="521">
        <f t="shared" si="35"/>
        <v>0.86115614900000004</v>
      </c>
      <c r="CM41" s="521">
        <f t="shared" si="36"/>
        <v>0.86067505200000005</v>
      </c>
      <c r="CN41" s="499" t="s">
        <v>381</v>
      </c>
      <c r="CO41" s="499" t="s">
        <v>381</v>
      </c>
      <c r="CP41" s="502" t="s">
        <v>381</v>
      </c>
      <c r="CR41" s="925"/>
      <c r="CS41" s="475">
        <f t="shared" si="56"/>
        <v>-30</v>
      </c>
      <c r="CT41" s="495">
        <f t="shared" si="38"/>
        <v>73.869538050000003</v>
      </c>
      <c r="CU41" s="496">
        <f t="shared" si="39"/>
        <v>71.191062930000001</v>
      </c>
      <c r="CV41" s="496">
        <f t="shared" si="40"/>
        <v>65.536994419999999</v>
      </c>
      <c r="CW41" s="496">
        <f t="shared" si="41"/>
        <v>55.630754009999997</v>
      </c>
      <c r="CX41" s="496">
        <f t="shared" si="42"/>
        <v>45.091089770000004</v>
      </c>
      <c r="CY41" s="497">
        <f t="shared" si="43"/>
        <v>34.697896370000002</v>
      </c>
      <c r="CZ41" s="499" t="s">
        <v>381</v>
      </c>
      <c r="DA41" s="499" t="s">
        <v>381</v>
      </c>
      <c r="DB41" s="502" t="s">
        <v>381</v>
      </c>
    </row>
    <row r="42" spans="2:106" ht="15" customHeight="1">
      <c r="B42" s="925"/>
      <c r="C42" s="475">
        <v>-40</v>
      </c>
      <c r="D42" s="476">
        <f t="shared" si="45"/>
        <v>19.88372093023256</v>
      </c>
      <c r="E42" s="477">
        <v>36.107633957144564</v>
      </c>
      <c r="F42" s="478">
        <v>35.762903946683281</v>
      </c>
      <c r="G42" s="478">
        <v>35.034446159114388</v>
      </c>
      <c r="H42" s="478">
        <v>33.708219390366487</v>
      </c>
      <c r="I42" s="478">
        <v>32.571420167172576</v>
      </c>
      <c r="J42" s="478">
        <v>31.057441951351251</v>
      </c>
      <c r="K42" s="499" t="s">
        <v>381</v>
      </c>
      <c r="L42" s="499" t="s">
        <v>381</v>
      </c>
      <c r="M42" s="480" t="s">
        <v>381</v>
      </c>
      <c r="N42" s="466"/>
      <c r="O42" s="925"/>
      <c r="P42" s="475">
        <f t="shared" si="46"/>
        <v>-40</v>
      </c>
      <c r="Q42" s="481">
        <v>15</v>
      </c>
      <c r="R42" s="519">
        <v>-26</v>
      </c>
      <c r="S42" s="483">
        <f>IF(MIN(U42,T42)*(1-(2.5+7)/(87.5-2))&gt;$AA$7,$AA$7,MIN(U42,T42)*(1-(2.5+7)/(87.5-2)))</f>
        <v>19.88372093023256</v>
      </c>
      <c r="T42" s="484">
        <f>'35MPa, 4.2-6.0kg (comm)'!T42</f>
        <v>34.374763700000003</v>
      </c>
      <c r="U42" s="485">
        <f>'35MPa, 4.2-6.0kg (comm)'!U42</f>
        <v>26.723269899999998</v>
      </c>
      <c r="V42" s="483">
        <f t="shared" si="29"/>
        <v>1.715354690242358</v>
      </c>
      <c r="W42" s="486">
        <f t="shared" si="30"/>
        <v>1.2763271143380761</v>
      </c>
      <c r="X42" s="487">
        <f>'70MPa, 4-7kg (comm)'!AD42</f>
        <v>29.126051199999999</v>
      </c>
      <c r="Y42" s="488">
        <f>'70MPa, 4-7kg (comm)'!AE42</f>
        <v>50.8174098</v>
      </c>
      <c r="Z42" s="466"/>
      <c r="AA42" s="930"/>
      <c r="AB42" s="932"/>
      <c r="AC42" s="466"/>
      <c r="AD42" s="925"/>
      <c r="AE42" s="475">
        <f t="shared" si="48"/>
        <v>-40</v>
      </c>
      <c r="AF42" s="489">
        <v>-40</v>
      </c>
      <c r="AG42" s="519">
        <f t="shared" si="49"/>
        <v>-40</v>
      </c>
      <c r="AH42" s="490">
        <f t="shared" si="50"/>
        <v>19.88372093023256</v>
      </c>
      <c r="AI42" s="466"/>
      <c r="AJ42" s="925"/>
      <c r="AK42" s="475">
        <f t="shared" si="51"/>
        <v>-40</v>
      </c>
      <c r="AL42" s="520">
        <v>0.88049187100000004</v>
      </c>
      <c r="AM42" s="521">
        <v>0.87927923600000002</v>
      </c>
      <c r="AN42" s="521">
        <v>0.87643229300000003</v>
      </c>
      <c r="AO42" s="521">
        <v>0.87035724299999995</v>
      </c>
      <c r="AP42" s="521">
        <v>0.86847566399999998</v>
      </c>
      <c r="AQ42" s="521">
        <v>0.85948202799999995</v>
      </c>
      <c r="AR42" s="499" t="s">
        <v>381</v>
      </c>
      <c r="AS42" s="499" t="s">
        <v>381</v>
      </c>
      <c r="AT42" s="502" t="s">
        <v>381</v>
      </c>
      <c r="AU42" s="474"/>
      <c r="AV42" s="925"/>
      <c r="AW42" s="475">
        <f t="shared" si="52"/>
        <v>-40</v>
      </c>
      <c r="AX42" s="520">
        <v>0.87819859600000005</v>
      </c>
      <c r="AY42" s="521">
        <v>0.87705357500000003</v>
      </c>
      <c r="AZ42" s="521">
        <v>0.87453454100000005</v>
      </c>
      <c r="BA42" s="521">
        <v>0.86877489200000002</v>
      </c>
      <c r="BB42" s="521">
        <v>0.86724766600000003</v>
      </c>
      <c r="BC42" s="521">
        <v>0.85862099300000005</v>
      </c>
      <c r="BD42" s="499" t="s">
        <v>381</v>
      </c>
      <c r="BE42" s="499" t="s">
        <v>381</v>
      </c>
      <c r="BF42" s="502" t="s">
        <v>381</v>
      </c>
      <c r="BG42" s="466"/>
      <c r="BH42" s="925"/>
      <c r="BI42" s="475">
        <f t="shared" si="53"/>
        <v>-40</v>
      </c>
      <c r="BJ42" s="495">
        <v>71.966466139999994</v>
      </c>
      <c r="BK42" s="496">
        <v>69.330427270000001</v>
      </c>
      <c r="BL42" s="496">
        <v>63.769956000000001</v>
      </c>
      <c r="BM42" s="496">
        <v>54.033237309999997</v>
      </c>
      <c r="BN42" s="496">
        <v>44.11426325</v>
      </c>
      <c r="BO42" s="497">
        <v>33.506324059999997</v>
      </c>
      <c r="BP42" s="499" t="s">
        <v>381</v>
      </c>
      <c r="BQ42" s="499" t="s">
        <v>381</v>
      </c>
      <c r="BR42" s="502" t="s">
        <v>381</v>
      </c>
      <c r="BT42" s="925"/>
      <c r="BU42" s="475">
        <f t="shared" si="54"/>
        <v>-40</v>
      </c>
      <c r="BV42" s="495">
        <v>73.046655139999999</v>
      </c>
      <c r="BW42" s="496">
        <v>70.351240239999996</v>
      </c>
      <c r="BX42" s="496">
        <v>64.655018249999998</v>
      </c>
      <c r="BY42" s="496">
        <v>54.722755820000003</v>
      </c>
      <c r="BZ42" s="496">
        <v>44.634764580000002</v>
      </c>
      <c r="CA42" s="497">
        <v>33.864685000000001</v>
      </c>
      <c r="CB42" s="499" t="s">
        <v>381</v>
      </c>
      <c r="CC42" s="499" t="s">
        <v>381</v>
      </c>
      <c r="CD42" s="502" t="s">
        <v>381</v>
      </c>
      <c r="CE42" s="474"/>
      <c r="CF42" s="925"/>
      <c r="CG42" s="475">
        <f t="shared" si="55"/>
        <v>-40</v>
      </c>
      <c r="CH42" s="491">
        <f t="shared" si="31"/>
        <v>0.87819859600000005</v>
      </c>
      <c r="CI42" s="492">
        <f t="shared" si="32"/>
        <v>0.87705357500000003</v>
      </c>
      <c r="CJ42" s="521">
        <f t="shared" si="33"/>
        <v>0.87453454100000005</v>
      </c>
      <c r="CK42" s="521">
        <f t="shared" si="34"/>
        <v>0.86877489200000002</v>
      </c>
      <c r="CL42" s="521">
        <f t="shared" si="35"/>
        <v>0.86724766600000003</v>
      </c>
      <c r="CM42" s="521">
        <f t="shared" si="36"/>
        <v>0.85862099300000005</v>
      </c>
      <c r="CN42" s="499" t="s">
        <v>381</v>
      </c>
      <c r="CO42" s="499" t="s">
        <v>381</v>
      </c>
      <c r="CP42" s="502" t="s">
        <v>381</v>
      </c>
      <c r="CR42" s="925"/>
      <c r="CS42" s="475">
        <f t="shared" si="56"/>
        <v>-40</v>
      </c>
      <c r="CT42" s="495">
        <f t="shared" si="38"/>
        <v>73.046655139999999</v>
      </c>
      <c r="CU42" s="496">
        <f t="shared" si="39"/>
        <v>70.351240239999996</v>
      </c>
      <c r="CV42" s="496">
        <f t="shared" si="40"/>
        <v>64.655018249999998</v>
      </c>
      <c r="CW42" s="496">
        <f t="shared" si="41"/>
        <v>54.722755820000003</v>
      </c>
      <c r="CX42" s="496">
        <f t="shared" si="42"/>
        <v>44.634764580000002</v>
      </c>
      <c r="CY42" s="497">
        <f t="shared" si="43"/>
        <v>33.864685000000001</v>
      </c>
      <c r="CZ42" s="499" t="s">
        <v>381</v>
      </c>
      <c r="DA42" s="499" t="s">
        <v>381</v>
      </c>
      <c r="DB42" s="502" t="s">
        <v>381</v>
      </c>
    </row>
    <row r="43" spans="2:106" ht="15" customHeight="1" thickBot="1">
      <c r="B43" s="926"/>
      <c r="C43" s="506" t="s">
        <v>382</v>
      </c>
      <c r="D43" s="507" t="s">
        <v>381</v>
      </c>
      <c r="E43" s="508" t="s">
        <v>381</v>
      </c>
      <c r="F43" s="509" t="s">
        <v>381</v>
      </c>
      <c r="G43" s="509" t="s">
        <v>381</v>
      </c>
      <c r="H43" s="509" t="s">
        <v>381</v>
      </c>
      <c r="I43" s="509" t="s">
        <v>381</v>
      </c>
      <c r="J43" s="509" t="s">
        <v>381</v>
      </c>
      <c r="K43" s="509" t="s">
        <v>381</v>
      </c>
      <c r="L43" s="509" t="s">
        <v>381</v>
      </c>
      <c r="M43" s="510" t="s">
        <v>381</v>
      </c>
      <c r="N43" s="466"/>
      <c r="O43" s="926"/>
      <c r="P43" s="506" t="str">
        <f t="shared" si="46"/>
        <v>&lt; -40</v>
      </c>
      <c r="Q43" s="511" t="s">
        <v>381</v>
      </c>
      <c r="R43" s="512" t="s">
        <v>381</v>
      </c>
      <c r="S43" s="507" t="s">
        <v>381</v>
      </c>
      <c r="T43" s="513" t="s">
        <v>381</v>
      </c>
      <c r="U43" s="514" t="s">
        <v>381</v>
      </c>
      <c r="V43" s="507" t="s">
        <v>381</v>
      </c>
      <c r="W43" s="514" t="s">
        <v>381</v>
      </c>
      <c r="X43" s="511" t="s">
        <v>381</v>
      </c>
      <c r="Y43" s="512" t="s">
        <v>381</v>
      </c>
      <c r="Z43" s="466"/>
      <c r="AA43" s="931"/>
      <c r="AB43" s="933"/>
      <c r="AC43" s="466"/>
      <c r="AD43" s="926"/>
      <c r="AE43" s="506" t="str">
        <f t="shared" si="48"/>
        <v>&lt; -40</v>
      </c>
      <c r="AF43" s="511" t="s">
        <v>381</v>
      </c>
      <c r="AG43" s="512" t="s">
        <v>381</v>
      </c>
      <c r="AH43" s="515" t="s">
        <v>381</v>
      </c>
      <c r="AI43" s="466"/>
      <c r="AJ43" s="926"/>
      <c r="AK43" s="506" t="str">
        <f t="shared" si="51"/>
        <v>&lt; -40</v>
      </c>
      <c r="AL43" s="516" t="s">
        <v>381</v>
      </c>
      <c r="AM43" s="509" t="s">
        <v>381</v>
      </c>
      <c r="AN43" s="517" t="s">
        <v>381</v>
      </c>
      <c r="AO43" s="517" t="s">
        <v>381</v>
      </c>
      <c r="AP43" s="517" t="s">
        <v>381</v>
      </c>
      <c r="AQ43" s="517" t="s">
        <v>381</v>
      </c>
      <c r="AR43" s="517" t="s">
        <v>381</v>
      </c>
      <c r="AS43" s="517" t="s">
        <v>381</v>
      </c>
      <c r="AT43" s="512" t="s">
        <v>381</v>
      </c>
      <c r="AU43" s="474"/>
      <c r="AV43" s="926"/>
      <c r="AW43" s="506" t="str">
        <f t="shared" si="52"/>
        <v>&lt; -40</v>
      </c>
      <c r="AX43" s="516" t="s">
        <v>381</v>
      </c>
      <c r="AY43" s="509" t="s">
        <v>381</v>
      </c>
      <c r="AZ43" s="517" t="s">
        <v>381</v>
      </c>
      <c r="BA43" s="517" t="s">
        <v>381</v>
      </c>
      <c r="BB43" s="517" t="s">
        <v>381</v>
      </c>
      <c r="BC43" s="517" t="s">
        <v>381</v>
      </c>
      <c r="BD43" s="517" t="s">
        <v>381</v>
      </c>
      <c r="BE43" s="517" t="s">
        <v>381</v>
      </c>
      <c r="BF43" s="512" t="s">
        <v>381</v>
      </c>
      <c r="BG43" s="466"/>
      <c r="BH43" s="926"/>
      <c r="BI43" s="506" t="str">
        <f t="shared" si="53"/>
        <v>&lt; -40</v>
      </c>
      <c r="BJ43" s="516" t="s">
        <v>381</v>
      </c>
      <c r="BK43" s="509" t="s">
        <v>381</v>
      </c>
      <c r="BL43" s="517" t="s">
        <v>381</v>
      </c>
      <c r="BM43" s="517" t="s">
        <v>381</v>
      </c>
      <c r="BN43" s="517" t="s">
        <v>381</v>
      </c>
      <c r="BO43" s="517" t="s">
        <v>381</v>
      </c>
      <c r="BP43" s="517" t="s">
        <v>381</v>
      </c>
      <c r="BQ43" s="517" t="s">
        <v>381</v>
      </c>
      <c r="BR43" s="512" t="s">
        <v>381</v>
      </c>
      <c r="BT43" s="926"/>
      <c r="BU43" s="506" t="str">
        <f t="shared" si="54"/>
        <v>&lt; -40</v>
      </c>
      <c r="BV43" s="516" t="s">
        <v>381</v>
      </c>
      <c r="BW43" s="509" t="s">
        <v>381</v>
      </c>
      <c r="BX43" s="517" t="s">
        <v>381</v>
      </c>
      <c r="BY43" s="517" t="s">
        <v>381</v>
      </c>
      <c r="BZ43" s="517" t="s">
        <v>381</v>
      </c>
      <c r="CA43" s="517" t="s">
        <v>381</v>
      </c>
      <c r="CB43" s="517" t="s">
        <v>381</v>
      </c>
      <c r="CC43" s="517" t="s">
        <v>381</v>
      </c>
      <c r="CD43" s="512" t="s">
        <v>381</v>
      </c>
      <c r="CE43" s="474"/>
      <c r="CF43" s="926"/>
      <c r="CG43" s="506" t="str">
        <f t="shared" si="55"/>
        <v>&lt; -40</v>
      </c>
      <c r="CH43" s="516" t="s">
        <v>381</v>
      </c>
      <c r="CI43" s="509" t="s">
        <v>381</v>
      </c>
      <c r="CJ43" s="517" t="s">
        <v>381</v>
      </c>
      <c r="CK43" s="517" t="s">
        <v>381</v>
      </c>
      <c r="CL43" s="517" t="s">
        <v>381</v>
      </c>
      <c r="CM43" s="517" t="s">
        <v>381</v>
      </c>
      <c r="CN43" s="517" t="s">
        <v>381</v>
      </c>
      <c r="CO43" s="517" t="s">
        <v>381</v>
      </c>
      <c r="CP43" s="512" t="s">
        <v>381</v>
      </c>
      <c r="CR43" s="926"/>
      <c r="CS43" s="506" t="str">
        <f t="shared" si="56"/>
        <v>&lt; -40</v>
      </c>
      <c r="CT43" s="516" t="s">
        <v>381</v>
      </c>
      <c r="CU43" s="509" t="s">
        <v>381</v>
      </c>
      <c r="CV43" s="517" t="s">
        <v>381</v>
      </c>
      <c r="CW43" s="517" t="s">
        <v>381</v>
      </c>
      <c r="CX43" s="517" t="s">
        <v>381</v>
      </c>
      <c r="CY43" s="517" t="s">
        <v>381</v>
      </c>
      <c r="CZ43" s="517" t="s">
        <v>381</v>
      </c>
      <c r="DA43" s="517" t="s">
        <v>381</v>
      </c>
      <c r="DB43" s="512" t="s">
        <v>381</v>
      </c>
    </row>
    <row r="46" spans="2:106" ht="18">
      <c r="B46" s="962" t="s">
        <v>818</v>
      </c>
      <c r="C46" s="962"/>
      <c r="D46" s="962"/>
      <c r="E46" s="962"/>
      <c r="F46" s="962"/>
      <c r="G46" s="962"/>
      <c r="H46" s="962"/>
      <c r="I46" s="962"/>
      <c r="J46" s="962"/>
      <c r="K46" s="962"/>
      <c r="L46" s="962"/>
      <c r="M46" s="962"/>
      <c r="N46" s="444"/>
      <c r="O46" s="445" t="s">
        <v>487</v>
      </c>
      <c r="P46" s="444"/>
      <c r="Q46" s="445"/>
      <c r="R46" s="445"/>
      <c r="S46" s="963" t="s">
        <v>505</v>
      </c>
      <c r="T46" s="963"/>
      <c r="U46" s="963"/>
      <c r="V46" s="445"/>
      <c r="W46" s="964" t="s">
        <v>490</v>
      </c>
      <c r="X46" s="964"/>
      <c r="Y46" s="964"/>
      <c r="Z46" s="444"/>
      <c r="AA46" s="444"/>
      <c r="AB46" s="444"/>
      <c r="AC46" s="444"/>
      <c r="AD46" s="445" t="s">
        <v>488</v>
      </c>
      <c r="AE46" s="444"/>
      <c r="AF46" s="445"/>
      <c r="AG46" s="445"/>
      <c r="AH46" s="444"/>
      <c r="AI46" s="444"/>
      <c r="AJ46" s="445" t="str">
        <f>AJ2</f>
        <v>Step 3 Information (4.2kg, 174 liter 70 MPa Type IV)</v>
      </c>
      <c r="AK46" s="444"/>
      <c r="AV46" s="445" t="str">
        <f>AV2</f>
        <v>Step 3 Information (7kg, 249liter 70 MPa Type IV)</v>
      </c>
      <c r="AW46" s="444"/>
      <c r="BG46" s="444"/>
      <c r="BH46" s="445" t="str">
        <f>BH2</f>
        <v>Step 3 Information (4kg, 174 liter 70 MPa Type IV)</v>
      </c>
      <c r="BI46" s="444"/>
      <c r="BT46" s="445" t="str">
        <f>BT2</f>
        <v>Step 3 Information (7kg, 249 liter 70 MPa Type IV)</v>
      </c>
      <c r="BU46" s="444"/>
      <c r="CF46" s="445" t="s">
        <v>489</v>
      </c>
      <c r="CG46" s="444"/>
      <c r="CR46" s="445" t="s">
        <v>489</v>
      </c>
      <c r="CS46" s="444"/>
    </row>
    <row r="47" spans="2:106" ht="13.5" thickBot="1">
      <c r="C47" s="448"/>
      <c r="D47" s="449"/>
      <c r="P47" s="448"/>
      <c r="Q47" s="451"/>
      <c r="R47" s="451"/>
      <c r="S47" s="449"/>
      <c r="T47" s="449"/>
      <c r="U47" s="449"/>
      <c r="V47" s="449"/>
      <c r="W47" s="449"/>
      <c r="AE47" s="448"/>
      <c r="AF47" s="451"/>
      <c r="AG47" s="451"/>
      <c r="AH47" s="449"/>
      <c r="AK47" s="448"/>
      <c r="AL47" s="451"/>
      <c r="AM47" s="451"/>
      <c r="AW47" s="448"/>
      <c r="AX47" s="451"/>
      <c r="AY47" s="451"/>
      <c r="BI47" s="448"/>
      <c r="BJ47" s="451"/>
      <c r="BK47" s="451"/>
      <c r="BU47" s="448"/>
      <c r="BV47" s="451"/>
      <c r="BW47" s="451"/>
      <c r="CG47" s="448"/>
      <c r="CH47" s="451"/>
      <c r="CI47" s="451"/>
      <c r="CS47" s="448"/>
      <c r="CT47" s="451"/>
      <c r="CU47" s="451"/>
    </row>
    <row r="48" spans="2:106" ht="60.75" customHeight="1" thickBot="1">
      <c r="B48" s="934" t="s">
        <v>931</v>
      </c>
      <c r="C48" s="965"/>
      <c r="D48" s="970" t="s">
        <v>886</v>
      </c>
      <c r="E48" s="973" t="s">
        <v>926</v>
      </c>
      <c r="F48" s="973"/>
      <c r="G48" s="973"/>
      <c r="H48" s="973"/>
      <c r="I48" s="973"/>
      <c r="J48" s="973"/>
      <c r="K48" s="973"/>
      <c r="L48" s="973"/>
      <c r="M48" s="974"/>
      <c r="N48" s="311"/>
      <c r="O48" s="934" t="str">
        <f>$B48</f>
        <v>H35-T20
4.2-6.0kg non-comm</v>
      </c>
      <c r="P48" s="965"/>
      <c r="Q48" s="957" t="s">
        <v>907</v>
      </c>
      <c r="R48" s="958"/>
      <c r="S48" s="957" t="s">
        <v>909</v>
      </c>
      <c r="T48" s="975"/>
      <c r="U48" s="958"/>
      <c r="V48" s="976" t="s">
        <v>958</v>
      </c>
      <c r="W48" s="977"/>
      <c r="X48" s="957" t="s">
        <v>908</v>
      </c>
      <c r="Y48" s="958"/>
      <c r="Z48" s="311"/>
      <c r="AA48" s="978" t="str">
        <f>AA4</f>
        <v>max. APRR
[MPa/min]
up to 7kg (249 liter)</v>
      </c>
      <c r="AB48" s="980" t="str">
        <f>AB4</f>
        <v>max. HPRR
[MPa/min]
up to 7kg (249 liter)</v>
      </c>
      <c r="AC48" s="311"/>
      <c r="AD48" s="934" t="str">
        <f>$B48</f>
        <v>H35-T20
4.2-6.0kg non-comm</v>
      </c>
      <c r="AE48" s="965"/>
      <c r="AF48" s="957" t="s">
        <v>907</v>
      </c>
      <c r="AG48" s="958"/>
      <c r="AH48" s="959" t="s">
        <v>167</v>
      </c>
      <c r="AI48" s="311"/>
      <c r="AJ48" s="934" t="str">
        <f>$B48</f>
        <v>H35-T20
4.2-6.0kg non-comm</v>
      </c>
      <c r="AK48" s="935"/>
      <c r="AL48" s="940" t="s">
        <v>530</v>
      </c>
      <c r="AM48" s="941"/>
      <c r="AN48" s="942"/>
      <c r="AO48" s="942"/>
      <c r="AP48" s="942"/>
      <c r="AQ48" s="942"/>
      <c r="AR48" s="942"/>
      <c r="AS48" s="942"/>
      <c r="AT48" s="943"/>
      <c r="AU48" s="311"/>
      <c r="AV48" s="934" t="str">
        <f>$B48</f>
        <v>H35-T20
4.2-6.0kg non-comm</v>
      </c>
      <c r="AW48" s="935"/>
      <c r="AX48" s="940" t="s">
        <v>530</v>
      </c>
      <c r="AY48" s="941"/>
      <c r="AZ48" s="942"/>
      <c r="BA48" s="942"/>
      <c r="BB48" s="942"/>
      <c r="BC48" s="942"/>
      <c r="BD48" s="942"/>
      <c r="BE48" s="942"/>
      <c r="BF48" s="943"/>
      <c r="BG48" s="311"/>
      <c r="BH48" s="934" t="str">
        <f>$B48</f>
        <v>H35-T20
4.2-6.0kg non-comm</v>
      </c>
      <c r="BI48" s="935"/>
      <c r="BJ48" s="940" t="s">
        <v>911</v>
      </c>
      <c r="BK48" s="941"/>
      <c r="BL48" s="942"/>
      <c r="BM48" s="942"/>
      <c r="BN48" s="942"/>
      <c r="BO48" s="942"/>
      <c r="BP48" s="942"/>
      <c r="BQ48" s="942"/>
      <c r="BR48" s="943"/>
      <c r="BT48" s="934" t="str">
        <f>$B48</f>
        <v>H35-T20
4.2-6.0kg non-comm</v>
      </c>
      <c r="BU48" s="935"/>
      <c r="BV48" s="940" t="s">
        <v>911</v>
      </c>
      <c r="BW48" s="941"/>
      <c r="BX48" s="942"/>
      <c r="BY48" s="942"/>
      <c r="BZ48" s="942"/>
      <c r="CA48" s="942"/>
      <c r="CB48" s="942"/>
      <c r="CC48" s="942"/>
      <c r="CD48" s="943"/>
      <c r="CE48" s="311"/>
      <c r="CF48" s="934" t="str">
        <f>$B48</f>
        <v>H35-T20
4.2-6.0kg non-comm</v>
      </c>
      <c r="CG48" s="935"/>
      <c r="CH48" s="940" t="str">
        <f>CH4</f>
        <v>Final State of Charge, SOC</v>
      </c>
      <c r="CI48" s="941"/>
      <c r="CJ48" s="942"/>
      <c r="CK48" s="942"/>
      <c r="CL48" s="942"/>
      <c r="CM48" s="942"/>
      <c r="CN48" s="942"/>
      <c r="CO48" s="942"/>
      <c r="CP48" s="943"/>
      <c r="CR48" s="934" t="str">
        <f>$B48</f>
        <v>H35-T20
4.2-6.0kg non-comm</v>
      </c>
      <c r="CS48" s="935"/>
      <c r="CT48" s="940" t="str">
        <f>CT4</f>
        <v>Final Gas Temperature [°C]</v>
      </c>
      <c r="CU48" s="941"/>
      <c r="CV48" s="942"/>
      <c r="CW48" s="942"/>
      <c r="CX48" s="942"/>
      <c r="CY48" s="942"/>
      <c r="CZ48" s="942"/>
      <c r="DA48" s="942"/>
      <c r="DB48" s="943"/>
    </row>
    <row r="49" spans="2:106" ht="14.25">
      <c r="B49" s="966"/>
      <c r="C49" s="967"/>
      <c r="D49" s="971"/>
      <c r="E49" s="927" t="s">
        <v>891</v>
      </c>
      <c r="F49" s="928"/>
      <c r="G49" s="928"/>
      <c r="H49" s="928"/>
      <c r="I49" s="928"/>
      <c r="J49" s="928"/>
      <c r="K49" s="928"/>
      <c r="L49" s="928"/>
      <c r="M49" s="929"/>
      <c r="N49" s="452"/>
      <c r="O49" s="966"/>
      <c r="P49" s="967"/>
      <c r="Q49" s="944" t="s">
        <v>496</v>
      </c>
      <c r="R49" s="946" t="s">
        <v>497</v>
      </c>
      <c r="S49" s="948" t="s">
        <v>128</v>
      </c>
      <c r="T49" s="950" t="str">
        <f>T5</f>
        <v>HPRR
4.2kg</v>
      </c>
      <c r="U49" s="946" t="str">
        <f>U5</f>
        <v>HPRR
7kg</v>
      </c>
      <c r="V49" s="953" t="s">
        <v>130</v>
      </c>
      <c r="W49" s="955" t="s">
        <v>131</v>
      </c>
      <c r="X49" s="988" t="str">
        <f>X5</f>
        <v>174l
4.2kg</v>
      </c>
      <c r="Y49" s="946" t="str">
        <f>Y5</f>
        <v>249l
7kg</v>
      </c>
      <c r="Z49" s="452"/>
      <c r="AA49" s="979"/>
      <c r="AB49" s="981"/>
      <c r="AC49" s="452"/>
      <c r="AD49" s="966"/>
      <c r="AE49" s="967"/>
      <c r="AF49" s="944" t="s">
        <v>498</v>
      </c>
      <c r="AG49" s="946" t="s">
        <v>497</v>
      </c>
      <c r="AH49" s="960"/>
      <c r="AI49" s="452"/>
      <c r="AJ49" s="936"/>
      <c r="AK49" s="937"/>
      <c r="AL49" s="927" t="s">
        <v>891</v>
      </c>
      <c r="AM49" s="928"/>
      <c r="AN49" s="928"/>
      <c r="AO49" s="928"/>
      <c r="AP49" s="928"/>
      <c r="AQ49" s="928"/>
      <c r="AR49" s="928"/>
      <c r="AS49" s="928"/>
      <c r="AT49" s="929"/>
      <c r="AU49" s="452"/>
      <c r="AV49" s="936"/>
      <c r="AW49" s="937"/>
      <c r="AX49" s="927" t="s">
        <v>891</v>
      </c>
      <c r="AY49" s="928"/>
      <c r="AZ49" s="928"/>
      <c r="BA49" s="928"/>
      <c r="BB49" s="928"/>
      <c r="BC49" s="928"/>
      <c r="BD49" s="928"/>
      <c r="BE49" s="928"/>
      <c r="BF49" s="929"/>
      <c r="BG49" s="452"/>
      <c r="BH49" s="936"/>
      <c r="BI49" s="937"/>
      <c r="BJ49" s="927" t="s">
        <v>891</v>
      </c>
      <c r="BK49" s="928"/>
      <c r="BL49" s="928"/>
      <c r="BM49" s="928"/>
      <c r="BN49" s="928"/>
      <c r="BO49" s="928"/>
      <c r="BP49" s="928"/>
      <c r="BQ49" s="928"/>
      <c r="BR49" s="929"/>
      <c r="BT49" s="936"/>
      <c r="BU49" s="937"/>
      <c r="BV49" s="927" t="s">
        <v>891</v>
      </c>
      <c r="BW49" s="928"/>
      <c r="BX49" s="928"/>
      <c r="BY49" s="928"/>
      <c r="BZ49" s="928"/>
      <c r="CA49" s="928"/>
      <c r="CB49" s="928"/>
      <c r="CC49" s="928"/>
      <c r="CD49" s="929"/>
      <c r="CE49" s="452"/>
      <c r="CF49" s="936"/>
      <c r="CG49" s="937"/>
      <c r="CH49" s="927" t="s">
        <v>891</v>
      </c>
      <c r="CI49" s="928"/>
      <c r="CJ49" s="928"/>
      <c r="CK49" s="928"/>
      <c r="CL49" s="928"/>
      <c r="CM49" s="928"/>
      <c r="CN49" s="928"/>
      <c r="CO49" s="928"/>
      <c r="CP49" s="929"/>
      <c r="CR49" s="936"/>
      <c r="CS49" s="937"/>
      <c r="CT49" s="927" t="s">
        <v>891</v>
      </c>
      <c r="CU49" s="928"/>
      <c r="CV49" s="928"/>
      <c r="CW49" s="928"/>
      <c r="CX49" s="928"/>
      <c r="CY49" s="928"/>
      <c r="CZ49" s="928"/>
      <c r="DA49" s="928"/>
      <c r="DB49" s="929"/>
    </row>
    <row r="50" spans="2:106" ht="13.5" thickBot="1">
      <c r="B50" s="968"/>
      <c r="C50" s="969"/>
      <c r="D50" s="972"/>
      <c r="E50" s="453">
        <v>0.5</v>
      </c>
      <c r="F50" s="453">
        <v>2</v>
      </c>
      <c r="G50" s="453">
        <v>5</v>
      </c>
      <c r="H50" s="453">
        <v>10</v>
      </c>
      <c r="I50" s="453">
        <v>15</v>
      </c>
      <c r="J50" s="454">
        <v>20</v>
      </c>
      <c r="K50" s="455">
        <v>30</v>
      </c>
      <c r="L50" s="454">
        <v>35</v>
      </c>
      <c r="M50" s="456" t="s">
        <v>755</v>
      </c>
      <c r="N50" s="452"/>
      <c r="O50" s="968"/>
      <c r="P50" s="969"/>
      <c r="Q50" s="945"/>
      <c r="R50" s="947"/>
      <c r="S50" s="949"/>
      <c r="T50" s="951"/>
      <c r="U50" s="952"/>
      <c r="V50" s="954"/>
      <c r="W50" s="956"/>
      <c r="X50" s="945"/>
      <c r="Y50" s="947"/>
      <c r="Z50" s="452"/>
      <c r="AA50" s="945"/>
      <c r="AB50" s="947"/>
      <c r="AC50" s="452"/>
      <c r="AD50" s="968"/>
      <c r="AE50" s="969"/>
      <c r="AF50" s="945"/>
      <c r="AG50" s="947"/>
      <c r="AH50" s="961"/>
      <c r="AI50" s="452"/>
      <c r="AJ50" s="938"/>
      <c r="AK50" s="939"/>
      <c r="AL50" s="457">
        <v>0.5</v>
      </c>
      <c r="AM50" s="458">
        <v>2</v>
      </c>
      <c r="AN50" s="458">
        <v>5</v>
      </c>
      <c r="AO50" s="458">
        <v>10</v>
      </c>
      <c r="AP50" s="458">
        <v>15</v>
      </c>
      <c r="AQ50" s="459">
        <v>20</v>
      </c>
      <c r="AR50" s="460">
        <v>30</v>
      </c>
      <c r="AS50" s="459">
        <v>35</v>
      </c>
      <c r="AT50" s="456" t="s">
        <v>755</v>
      </c>
      <c r="AU50" s="452"/>
      <c r="AV50" s="938"/>
      <c r="AW50" s="939"/>
      <c r="AX50" s="457">
        <v>0.5</v>
      </c>
      <c r="AY50" s="458">
        <v>2</v>
      </c>
      <c r="AZ50" s="458">
        <v>5</v>
      </c>
      <c r="BA50" s="458">
        <v>10</v>
      </c>
      <c r="BB50" s="458">
        <v>15</v>
      </c>
      <c r="BC50" s="459">
        <v>20</v>
      </c>
      <c r="BD50" s="460">
        <v>30</v>
      </c>
      <c r="BE50" s="459">
        <v>35</v>
      </c>
      <c r="BF50" s="456" t="s">
        <v>755</v>
      </c>
      <c r="BG50" s="452"/>
      <c r="BH50" s="938"/>
      <c r="BI50" s="939"/>
      <c r="BJ50" s="457">
        <v>0.5</v>
      </c>
      <c r="BK50" s="458">
        <v>2</v>
      </c>
      <c r="BL50" s="458">
        <v>5</v>
      </c>
      <c r="BM50" s="458">
        <v>10</v>
      </c>
      <c r="BN50" s="458">
        <v>15</v>
      </c>
      <c r="BO50" s="459">
        <v>20</v>
      </c>
      <c r="BP50" s="460">
        <v>30</v>
      </c>
      <c r="BQ50" s="459">
        <v>35</v>
      </c>
      <c r="BR50" s="456" t="s">
        <v>755</v>
      </c>
      <c r="BT50" s="938"/>
      <c r="BU50" s="939"/>
      <c r="BV50" s="457">
        <v>0.5</v>
      </c>
      <c r="BW50" s="458">
        <v>2</v>
      </c>
      <c r="BX50" s="458">
        <v>5</v>
      </c>
      <c r="BY50" s="458">
        <v>10</v>
      </c>
      <c r="BZ50" s="458">
        <v>15</v>
      </c>
      <c r="CA50" s="459">
        <v>20</v>
      </c>
      <c r="CB50" s="460">
        <v>30</v>
      </c>
      <c r="CC50" s="459">
        <v>35</v>
      </c>
      <c r="CD50" s="456" t="s">
        <v>755</v>
      </c>
      <c r="CE50" s="452"/>
      <c r="CF50" s="938"/>
      <c r="CG50" s="939"/>
      <c r="CH50" s="457">
        <v>0.5</v>
      </c>
      <c r="CI50" s="458">
        <v>2</v>
      </c>
      <c r="CJ50" s="458">
        <v>5</v>
      </c>
      <c r="CK50" s="458">
        <v>10</v>
      </c>
      <c r="CL50" s="458">
        <v>15</v>
      </c>
      <c r="CM50" s="459">
        <v>20</v>
      </c>
      <c r="CN50" s="460">
        <v>30</v>
      </c>
      <c r="CO50" s="459">
        <v>35</v>
      </c>
      <c r="CP50" s="456" t="s">
        <v>755</v>
      </c>
      <c r="CR50" s="938"/>
      <c r="CS50" s="939"/>
      <c r="CT50" s="457">
        <v>0.5</v>
      </c>
      <c r="CU50" s="458">
        <v>2</v>
      </c>
      <c r="CV50" s="458">
        <v>5</v>
      </c>
      <c r="CW50" s="458">
        <v>10</v>
      </c>
      <c r="CX50" s="458">
        <v>15</v>
      </c>
      <c r="CY50" s="459">
        <v>20</v>
      </c>
      <c r="CZ50" s="460">
        <v>30</v>
      </c>
      <c r="DA50" s="459">
        <v>35</v>
      </c>
      <c r="DB50" s="456" t="s">
        <v>755</v>
      </c>
    </row>
    <row r="51" spans="2:106" ht="15" customHeight="1">
      <c r="B51" s="924" t="s">
        <v>890</v>
      </c>
      <c r="C51" s="461" t="s">
        <v>380</v>
      </c>
      <c r="D51" s="462" t="s">
        <v>381</v>
      </c>
      <c r="E51" s="463" t="s">
        <v>381</v>
      </c>
      <c r="F51" s="473" t="s">
        <v>381</v>
      </c>
      <c r="G51" s="464" t="s">
        <v>381</v>
      </c>
      <c r="H51" s="464" t="s">
        <v>381</v>
      </c>
      <c r="I51" s="464" t="s">
        <v>381</v>
      </c>
      <c r="J51" s="464" t="s">
        <v>381</v>
      </c>
      <c r="K51" s="464" t="s">
        <v>381</v>
      </c>
      <c r="L51" s="464" t="s">
        <v>381</v>
      </c>
      <c r="M51" s="465" t="s">
        <v>381</v>
      </c>
      <c r="N51" s="466"/>
      <c r="O51" s="924" t="s">
        <v>890</v>
      </c>
      <c r="P51" s="461" t="str">
        <f>$C51</f>
        <v>&gt; 50</v>
      </c>
      <c r="Q51" s="467" t="s">
        <v>381</v>
      </c>
      <c r="R51" s="468" t="s">
        <v>381</v>
      </c>
      <c r="S51" s="462" t="s">
        <v>381</v>
      </c>
      <c r="T51" s="469" t="s">
        <v>381</v>
      </c>
      <c r="U51" s="470" t="s">
        <v>381</v>
      </c>
      <c r="V51" s="462" t="s">
        <v>381</v>
      </c>
      <c r="W51" s="470" t="s">
        <v>381</v>
      </c>
      <c r="X51" s="467" t="s">
        <v>381</v>
      </c>
      <c r="Y51" s="468" t="s">
        <v>381</v>
      </c>
      <c r="Z51" s="466"/>
      <c r="AA51" s="930">
        <f>AA7</f>
        <v>19.88372093023256</v>
      </c>
      <c r="AB51" s="932">
        <f>AB7</f>
        <v>22.369186046511629</v>
      </c>
      <c r="AC51" s="466"/>
      <c r="AD51" s="924" t="s">
        <v>890</v>
      </c>
      <c r="AE51" s="461" t="str">
        <f>$C51</f>
        <v>&gt; 50</v>
      </c>
      <c r="AF51" s="467" t="s">
        <v>381</v>
      </c>
      <c r="AG51" s="468" t="s">
        <v>381</v>
      </c>
      <c r="AH51" s="471" t="s">
        <v>381</v>
      </c>
      <c r="AI51" s="466"/>
      <c r="AJ51" s="924" t="s">
        <v>890</v>
      </c>
      <c r="AK51" s="461" t="str">
        <f>$C51</f>
        <v>&gt; 50</v>
      </c>
      <c r="AL51" s="472" t="s">
        <v>381</v>
      </c>
      <c r="AM51" s="473" t="s">
        <v>381</v>
      </c>
      <c r="AN51" s="473" t="s">
        <v>381</v>
      </c>
      <c r="AO51" s="473" t="s">
        <v>381</v>
      </c>
      <c r="AP51" s="473" t="s">
        <v>381</v>
      </c>
      <c r="AQ51" s="473" t="s">
        <v>381</v>
      </c>
      <c r="AR51" s="473" t="s">
        <v>381</v>
      </c>
      <c r="AS51" s="473" t="s">
        <v>381</v>
      </c>
      <c r="AT51" s="468" t="s">
        <v>381</v>
      </c>
      <c r="AU51" s="474"/>
      <c r="AV51" s="924" t="s">
        <v>890</v>
      </c>
      <c r="AW51" s="461" t="str">
        <f>$C51</f>
        <v>&gt; 50</v>
      </c>
      <c r="AX51" s="472" t="s">
        <v>381</v>
      </c>
      <c r="AY51" s="473" t="s">
        <v>381</v>
      </c>
      <c r="AZ51" s="473" t="s">
        <v>381</v>
      </c>
      <c r="BA51" s="473" t="s">
        <v>381</v>
      </c>
      <c r="BB51" s="473" t="s">
        <v>381</v>
      </c>
      <c r="BC51" s="473" t="s">
        <v>381</v>
      </c>
      <c r="BD51" s="473" t="s">
        <v>381</v>
      </c>
      <c r="BE51" s="473" t="s">
        <v>381</v>
      </c>
      <c r="BF51" s="468" t="s">
        <v>381</v>
      </c>
      <c r="BG51" s="466"/>
      <c r="BH51" s="924" t="s">
        <v>890</v>
      </c>
      <c r="BI51" s="461" t="str">
        <f>$C51</f>
        <v>&gt; 50</v>
      </c>
      <c r="BJ51" s="472" t="s">
        <v>381</v>
      </c>
      <c r="BK51" s="473" t="s">
        <v>381</v>
      </c>
      <c r="BL51" s="473" t="s">
        <v>381</v>
      </c>
      <c r="BM51" s="473" t="s">
        <v>381</v>
      </c>
      <c r="BN51" s="473" t="s">
        <v>381</v>
      </c>
      <c r="BO51" s="473" t="s">
        <v>381</v>
      </c>
      <c r="BP51" s="473" t="s">
        <v>381</v>
      </c>
      <c r="BQ51" s="473" t="s">
        <v>381</v>
      </c>
      <c r="BR51" s="468" t="s">
        <v>381</v>
      </c>
      <c r="BT51" s="924" t="s">
        <v>890</v>
      </c>
      <c r="BU51" s="461" t="str">
        <f>$C51</f>
        <v>&gt; 50</v>
      </c>
      <c r="BV51" s="472" t="s">
        <v>381</v>
      </c>
      <c r="BW51" s="473" t="s">
        <v>381</v>
      </c>
      <c r="BX51" s="473" t="s">
        <v>381</v>
      </c>
      <c r="BY51" s="473" t="s">
        <v>381</v>
      </c>
      <c r="BZ51" s="473" t="s">
        <v>381</v>
      </c>
      <c r="CA51" s="473" t="s">
        <v>381</v>
      </c>
      <c r="CB51" s="473" t="s">
        <v>381</v>
      </c>
      <c r="CC51" s="473" t="s">
        <v>381</v>
      </c>
      <c r="CD51" s="468" t="s">
        <v>381</v>
      </c>
      <c r="CE51" s="474"/>
      <c r="CF51" s="924" t="s">
        <v>890</v>
      </c>
      <c r="CG51" s="461" t="str">
        <f>$C51</f>
        <v>&gt; 50</v>
      </c>
      <c r="CH51" s="472" t="s">
        <v>381</v>
      </c>
      <c r="CI51" s="473" t="s">
        <v>381</v>
      </c>
      <c r="CJ51" s="473" t="s">
        <v>381</v>
      </c>
      <c r="CK51" s="473" t="s">
        <v>381</v>
      </c>
      <c r="CL51" s="473" t="s">
        <v>381</v>
      </c>
      <c r="CM51" s="473" t="s">
        <v>381</v>
      </c>
      <c r="CN51" s="473" t="s">
        <v>381</v>
      </c>
      <c r="CO51" s="473" t="s">
        <v>381</v>
      </c>
      <c r="CP51" s="468" t="s">
        <v>381</v>
      </c>
      <c r="CR51" s="924" t="s">
        <v>890</v>
      </c>
      <c r="CS51" s="461" t="str">
        <f>$C51</f>
        <v>&gt; 50</v>
      </c>
      <c r="CT51" s="472" t="s">
        <v>381</v>
      </c>
      <c r="CU51" s="473" t="s">
        <v>381</v>
      </c>
      <c r="CV51" s="473" t="s">
        <v>381</v>
      </c>
      <c r="CW51" s="473" t="s">
        <v>381</v>
      </c>
      <c r="CX51" s="473" t="s">
        <v>381</v>
      </c>
      <c r="CY51" s="473" t="s">
        <v>381</v>
      </c>
      <c r="CZ51" s="473" t="s">
        <v>381</v>
      </c>
      <c r="DA51" s="473" t="s">
        <v>381</v>
      </c>
      <c r="DB51" s="468" t="s">
        <v>381</v>
      </c>
    </row>
    <row r="52" spans="2:106" ht="15" customHeight="1">
      <c r="B52" s="925"/>
      <c r="C52" s="475">
        <v>50</v>
      </c>
      <c r="D52" s="476">
        <f>S52</f>
        <v>1.2197294455430578</v>
      </c>
      <c r="E52" s="477">
        <v>39.265529864795987</v>
      </c>
      <c r="F52" s="478">
        <v>39.087178478954677</v>
      </c>
      <c r="G52" s="478">
        <v>38.77212032181253</v>
      </c>
      <c r="H52" s="478">
        <v>38.316090424539993</v>
      </c>
      <c r="I52" s="478">
        <v>37.92111186539428</v>
      </c>
      <c r="J52" s="478">
        <v>37.598519453725601</v>
      </c>
      <c r="K52" s="478">
        <v>36.995656295624201</v>
      </c>
      <c r="L52" s="478">
        <v>36.420183975004164</v>
      </c>
      <c r="M52" s="480" t="s">
        <v>381</v>
      </c>
      <c r="N52" s="466"/>
      <c r="O52" s="925"/>
      <c r="P52" s="475">
        <f>$C52</f>
        <v>50</v>
      </c>
      <c r="Q52" s="481">
        <v>50</v>
      </c>
      <c r="R52" s="519">
        <v>-17.5</v>
      </c>
      <c r="S52" s="483">
        <f>IF(MIN(U52,T52)*(1-(2.5+7)/(87.5-2))&gt;$AA$7,$AA$7,MIN(U52,T52)*(1-(2.5+7)/(87.5-2)))</f>
        <v>1.2197294455430578</v>
      </c>
      <c r="T52" s="484">
        <f>'35MPa, 4.2-6.0kg (comm)'!T52</f>
        <v>1.37219562623594</v>
      </c>
      <c r="U52" s="485">
        <f>'35MPa, 4.2-6.0kg (comm)'!U52</f>
        <v>1.661361935295067</v>
      </c>
      <c r="V52" s="483">
        <f t="shared" ref="V52:V64" si="58">(E52-2)/S52</f>
        <v>30.552291740570652</v>
      </c>
      <c r="W52" s="486">
        <f t="shared" ref="W52:W64" si="59">(E52-2)/MIN(T52,U52)</f>
        <v>27.157592658285026</v>
      </c>
      <c r="X52" s="487">
        <f>'70MPa, 4-7kg (comm)'!AD52</f>
        <v>1.14973755</v>
      </c>
      <c r="Y52" s="488">
        <f>'70MPa, 4-7kg (comm)'!AE52</f>
        <v>2.5446567400000002</v>
      </c>
      <c r="Z52" s="466"/>
      <c r="AA52" s="930"/>
      <c r="AB52" s="932"/>
      <c r="AC52" s="466"/>
      <c r="AD52" s="925"/>
      <c r="AE52" s="475">
        <f>$C52</f>
        <v>50</v>
      </c>
      <c r="AF52" s="489">
        <v>25</v>
      </c>
      <c r="AG52" s="519">
        <f>MIN(-26,AE52)</f>
        <v>-26</v>
      </c>
      <c r="AH52" s="490">
        <f>S52</f>
        <v>1.2197294455430578</v>
      </c>
      <c r="AI52" s="466"/>
      <c r="AJ52" s="925"/>
      <c r="AK52" s="475">
        <f>$C52</f>
        <v>50</v>
      </c>
      <c r="AL52" s="491">
        <v>0.92886238700000001</v>
      </c>
      <c r="AM52" s="492">
        <v>0.92640968199999996</v>
      </c>
      <c r="AN52" s="492">
        <v>0.922489699</v>
      </c>
      <c r="AO52" s="492">
        <v>0.91779300900000005</v>
      </c>
      <c r="AP52" s="492">
        <v>0.91504249900000001</v>
      </c>
      <c r="AQ52" s="493">
        <v>0.91478290100000004</v>
      </c>
      <c r="AR52" s="493">
        <v>0.92204958800000003</v>
      </c>
      <c r="AS52" s="493">
        <v>0.92995601299999997</v>
      </c>
      <c r="AT52" s="494" t="s">
        <v>381</v>
      </c>
      <c r="AU52" s="474"/>
      <c r="AV52" s="925"/>
      <c r="AW52" s="475">
        <f>$C52</f>
        <v>50</v>
      </c>
      <c r="AX52" s="491">
        <v>0.93115504999999998</v>
      </c>
      <c r="AY52" s="492">
        <v>0.92873814099999996</v>
      </c>
      <c r="AZ52" s="492">
        <v>0.92487676600000002</v>
      </c>
      <c r="BA52" s="492">
        <v>0.92031725200000003</v>
      </c>
      <c r="BB52" s="492">
        <v>0.91767352499999999</v>
      </c>
      <c r="BC52" s="493">
        <v>0.91739206699999998</v>
      </c>
      <c r="BD52" s="493">
        <v>0.92340296700000002</v>
      </c>
      <c r="BE52" s="493">
        <v>0.93007622099999998</v>
      </c>
      <c r="BF52" s="494" t="s">
        <v>381</v>
      </c>
      <c r="BG52" s="466"/>
      <c r="BH52" s="925"/>
      <c r="BI52" s="475">
        <f>$C52</f>
        <v>50</v>
      </c>
      <c r="BJ52" s="495">
        <v>78.486338790000005</v>
      </c>
      <c r="BK52" s="496">
        <v>78.028154400000005</v>
      </c>
      <c r="BL52" s="496">
        <v>77.023807480000002</v>
      </c>
      <c r="BM52" s="496">
        <v>75.104315600000007</v>
      </c>
      <c r="BN52" s="496">
        <v>72.827749499999996</v>
      </c>
      <c r="BO52" s="497">
        <v>70.071492550000002</v>
      </c>
      <c r="BP52" s="497">
        <v>61.559314129999997</v>
      </c>
      <c r="BQ52" s="497">
        <v>53.184096240000002</v>
      </c>
      <c r="BR52" s="494" t="s">
        <v>381</v>
      </c>
      <c r="BT52" s="925"/>
      <c r="BU52" s="475">
        <f>$C52</f>
        <v>50</v>
      </c>
      <c r="BV52" s="495">
        <v>77.452789820000007</v>
      </c>
      <c r="BW52" s="496">
        <v>76.981043209999996</v>
      </c>
      <c r="BX52" s="496">
        <v>75.947865820000004</v>
      </c>
      <c r="BY52" s="496">
        <v>73.970645390000001</v>
      </c>
      <c r="BZ52" s="496">
        <v>71.651374809999993</v>
      </c>
      <c r="CA52" s="497">
        <v>68.916111369999996</v>
      </c>
      <c r="CB52" s="497">
        <v>60.979222350000001</v>
      </c>
      <c r="CC52" s="497">
        <v>53.134244440000003</v>
      </c>
      <c r="CD52" s="494" t="s">
        <v>381</v>
      </c>
      <c r="CE52" s="474"/>
      <c r="CF52" s="925"/>
      <c r="CG52" s="475">
        <f>$C52</f>
        <v>50</v>
      </c>
      <c r="CH52" s="491">
        <f t="shared" ref="CH52:CH64" si="60">MIN(AL52,AX52)</f>
        <v>0.92886238700000001</v>
      </c>
      <c r="CI52" s="492">
        <f t="shared" ref="CI52:CI64" si="61">MIN(AM52,AY52)</f>
        <v>0.92640968199999996</v>
      </c>
      <c r="CJ52" s="492">
        <f t="shared" ref="CJ52:CJ64" si="62">MIN(AN52,AZ52)</f>
        <v>0.922489699</v>
      </c>
      <c r="CK52" s="492">
        <f t="shared" ref="CK52:CK64" si="63">MIN(AO52,BA52)</f>
        <v>0.91779300900000005</v>
      </c>
      <c r="CL52" s="492">
        <f t="shared" ref="CL52:CL64" si="64">MIN(AP52,BB52)</f>
        <v>0.91504249900000001</v>
      </c>
      <c r="CM52" s="493">
        <f t="shared" ref="CM52:CM64" si="65">MIN(AQ52,BC52)</f>
        <v>0.91478290100000004</v>
      </c>
      <c r="CN52" s="493">
        <f t="shared" ref="CN52:CN61" si="66">MIN(AR52,BD52)</f>
        <v>0.92204958800000003</v>
      </c>
      <c r="CO52" s="493">
        <f>MIN(AS52,BE52)</f>
        <v>0.92995601299999997</v>
      </c>
      <c r="CP52" s="494" t="s">
        <v>381</v>
      </c>
      <c r="CR52" s="925"/>
      <c r="CS52" s="475">
        <f>$C52</f>
        <v>50</v>
      </c>
      <c r="CT52" s="495">
        <f t="shared" ref="CT52:CT64" si="67">MAX(BJ52,BV52)</f>
        <v>78.486338790000005</v>
      </c>
      <c r="CU52" s="496">
        <f t="shared" ref="CU52:CU64" si="68">MAX(BK52,BW52)</f>
        <v>78.028154400000005</v>
      </c>
      <c r="CV52" s="496">
        <f t="shared" ref="CV52:CV64" si="69">MAX(BL52,BX52)</f>
        <v>77.023807480000002</v>
      </c>
      <c r="CW52" s="496">
        <f t="shared" ref="CW52:CW64" si="70">MAX(BM52,BY52)</f>
        <v>75.104315600000007</v>
      </c>
      <c r="CX52" s="496">
        <f t="shared" ref="CX52:CX64" si="71">MAX(BN52,BZ52)</f>
        <v>72.827749499999996</v>
      </c>
      <c r="CY52" s="497">
        <f t="shared" ref="CY52:CY64" si="72">MAX(BO52,CA52)</f>
        <v>70.071492550000002</v>
      </c>
      <c r="CZ52" s="497">
        <f t="shared" ref="CZ52:CZ61" si="73">MAX(BP52,CB52)</f>
        <v>61.559314129999997</v>
      </c>
      <c r="DA52" s="497">
        <f>MAX(BQ52,CC52)</f>
        <v>53.184096240000002</v>
      </c>
      <c r="DB52" s="494" t="s">
        <v>381</v>
      </c>
    </row>
    <row r="53" spans="2:106" ht="15" customHeight="1">
      <c r="B53" s="925"/>
      <c r="C53" s="475">
        <v>45</v>
      </c>
      <c r="D53" s="476">
        <f t="shared" ref="D53:D64" si="74">S53</f>
        <v>2.2449710334926891</v>
      </c>
      <c r="E53" s="477">
        <v>38.730500355668205</v>
      </c>
      <c r="F53" s="478">
        <v>38.579894370347724</v>
      </c>
      <c r="G53" s="478">
        <v>38.327364539704263</v>
      </c>
      <c r="H53" s="478">
        <v>37.98602460867933</v>
      </c>
      <c r="I53" s="478">
        <v>37.704886955672066</v>
      </c>
      <c r="J53" s="478">
        <v>37.519334235854032</v>
      </c>
      <c r="K53" s="478">
        <v>37.01791680658458</v>
      </c>
      <c r="L53" s="478">
        <v>36.398140433494156</v>
      </c>
      <c r="M53" s="480" t="s">
        <v>381</v>
      </c>
      <c r="N53" s="466"/>
      <c r="O53" s="925"/>
      <c r="P53" s="475">
        <f t="shared" ref="P53:P65" si="75">$C53</f>
        <v>45</v>
      </c>
      <c r="Q53" s="481">
        <v>45</v>
      </c>
      <c r="R53" s="519">
        <v>-17.5</v>
      </c>
      <c r="S53" s="483">
        <f t="shared" ref="S53:S59" si="76">IF(MIN(U53,T53)*(1-(2.5+7)/(87.5-2))&gt;$AA$7,$AA$7,MIN(U53,T53)*(1-(2.5+7)/(87.5-2)))</f>
        <v>2.2449710334926891</v>
      </c>
      <c r="T53" s="484">
        <f>'35MPa, 4.2-6.0kg (comm)'!T53</f>
        <v>2.5255924126792753</v>
      </c>
      <c r="U53" s="485">
        <f>'35MPa, 4.2-6.0kg (comm)'!U53</f>
        <v>2.7475417312513959</v>
      </c>
      <c r="V53" s="483">
        <f t="shared" si="58"/>
        <v>16.361235761034962</v>
      </c>
      <c r="W53" s="486">
        <f t="shared" si="59"/>
        <v>14.543320676475522</v>
      </c>
      <c r="X53" s="487">
        <f>'70MPa, 4-7kg (comm)'!AD53</f>
        <v>2.8035631900000002</v>
      </c>
      <c r="Y53" s="488">
        <f>'70MPa, 4-7kg (comm)'!AE53</f>
        <v>4.7557660000000004</v>
      </c>
      <c r="Z53" s="466"/>
      <c r="AA53" s="930"/>
      <c r="AB53" s="932"/>
      <c r="AC53" s="466"/>
      <c r="AD53" s="925"/>
      <c r="AE53" s="475">
        <f t="shared" ref="AE53:AE65" si="77">$C53</f>
        <v>45</v>
      </c>
      <c r="AF53" s="489">
        <v>25</v>
      </c>
      <c r="AG53" s="519">
        <f t="shared" ref="AG53:AG64" si="78">MIN(-26,AE53)</f>
        <v>-26</v>
      </c>
      <c r="AH53" s="490">
        <f t="shared" ref="AH53:AH64" si="79">S53</f>
        <v>2.2449710334926891</v>
      </c>
      <c r="AI53" s="466"/>
      <c r="AJ53" s="925"/>
      <c r="AK53" s="475">
        <f t="shared" ref="AK53:AK65" si="80">$C53</f>
        <v>45</v>
      </c>
      <c r="AL53" s="491">
        <v>0.91758841999999996</v>
      </c>
      <c r="AM53" s="492">
        <v>0.91585505499999997</v>
      </c>
      <c r="AN53" s="492">
        <v>0.91368579100000002</v>
      </c>
      <c r="AO53" s="492">
        <v>0.91242395499999995</v>
      </c>
      <c r="AP53" s="492">
        <v>0.91351714699999997</v>
      </c>
      <c r="AQ53" s="493">
        <v>0.91796027999999996</v>
      </c>
      <c r="AR53" s="493">
        <v>0.93230332500000002</v>
      </c>
      <c r="AS53" s="493">
        <v>0.94166718000000005</v>
      </c>
      <c r="AT53" s="494" t="s">
        <v>381</v>
      </c>
      <c r="AU53" s="474"/>
      <c r="AV53" s="925"/>
      <c r="AW53" s="475">
        <f t="shared" ref="AW53:AW65" si="81">$C53</f>
        <v>45</v>
      </c>
      <c r="AX53" s="491">
        <v>0.91974473899999998</v>
      </c>
      <c r="AY53" s="492">
        <v>0.91812063099999996</v>
      </c>
      <c r="AZ53" s="492">
        <v>0.91610814100000004</v>
      </c>
      <c r="BA53" s="492">
        <v>0.91508262500000004</v>
      </c>
      <c r="BB53" s="492">
        <v>0.91632287800000001</v>
      </c>
      <c r="BC53" s="493">
        <v>0.92071303699999996</v>
      </c>
      <c r="BD53" s="493">
        <v>0.93371708399999997</v>
      </c>
      <c r="BE53" s="493">
        <v>0.941768834</v>
      </c>
      <c r="BF53" s="494" t="s">
        <v>381</v>
      </c>
      <c r="BG53" s="466"/>
      <c r="BH53" s="925"/>
      <c r="BI53" s="475">
        <f t="shared" ref="BI53:BI65" si="82">$C53</f>
        <v>45</v>
      </c>
      <c r="BJ53" s="495">
        <v>78.872357100000002</v>
      </c>
      <c r="BK53" s="496">
        <v>78.318009840000002</v>
      </c>
      <c r="BL53" s="496">
        <v>77.060260020000001</v>
      </c>
      <c r="BM53" s="496">
        <v>74.582471630000001</v>
      </c>
      <c r="BN53" s="496">
        <v>71.581687500000001</v>
      </c>
      <c r="BO53" s="497">
        <v>67.962308280000002</v>
      </c>
      <c r="BP53" s="497">
        <v>57.398998319999997</v>
      </c>
      <c r="BQ53" s="497">
        <v>48.197834630000003</v>
      </c>
      <c r="BR53" s="494" t="s">
        <v>381</v>
      </c>
      <c r="BT53" s="925"/>
      <c r="BU53" s="475">
        <f t="shared" ref="BU53:BU65" si="83">$C53</f>
        <v>45</v>
      </c>
      <c r="BV53" s="495">
        <v>77.893981240000002</v>
      </c>
      <c r="BW53" s="496">
        <v>77.297561009999995</v>
      </c>
      <c r="BX53" s="496">
        <v>75.964345489999999</v>
      </c>
      <c r="BY53" s="496">
        <v>73.386033800000007</v>
      </c>
      <c r="BZ53" s="496">
        <v>70.333606099999997</v>
      </c>
      <c r="CA53" s="497">
        <v>66.755329140000001</v>
      </c>
      <c r="CB53" s="497">
        <v>56.80587396</v>
      </c>
      <c r="CC53" s="497">
        <v>48.156751059999998</v>
      </c>
      <c r="CD53" s="494" t="s">
        <v>381</v>
      </c>
      <c r="CE53" s="474"/>
      <c r="CF53" s="925"/>
      <c r="CG53" s="475">
        <f t="shared" ref="CG53:CG65" si="84">$C53</f>
        <v>45</v>
      </c>
      <c r="CH53" s="491">
        <f t="shared" si="60"/>
        <v>0.91758841999999996</v>
      </c>
      <c r="CI53" s="492">
        <f t="shared" si="61"/>
        <v>0.91585505499999997</v>
      </c>
      <c r="CJ53" s="492">
        <f t="shared" si="62"/>
        <v>0.91368579100000002</v>
      </c>
      <c r="CK53" s="492">
        <f t="shared" si="63"/>
        <v>0.91242395499999995</v>
      </c>
      <c r="CL53" s="492">
        <f t="shared" si="64"/>
        <v>0.91351714699999997</v>
      </c>
      <c r="CM53" s="493">
        <f t="shared" si="65"/>
        <v>0.91796027999999996</v>
      </c>
      <c r="CN53" s="493">
        <f t="shared" si="66"/>
        <v>0.93230332500000002</v>
      </c>
      <c r="CO53" s="493">
        <f>MIN(AS53,BE53)</f>
        <v>0.94166718000000005</v>
      </c>
      <c r="CP53" s="494" t="s">
        <v>381</v>
      </c>
      <c r="CR53" s="925"/>
      <c r="CS53" s="475">
        <f t="shared" ref="CS53:CS65" si="85">$C53</f>
        <v>45</v>
      </c>
      <c r="CT53" s="495">
        <f t="shared" si="67"/>
        <v>78.872357100000002</v>
      </c>
      <c r="CU53" s="496">
        <f t="shared" si="68"/>
        <v>78.318009840000002</v>
      </c>
      <c r="CV53" s="496">
        <f t="shared" si="69"/>
        <v>77.060260020000001</v>
      </c>
      <c r="CW53" s="496">
        <f t="shared" si="70"/>
        <v>74.582471630000001</v>
      </c>
      <c r="CX53" s="496">
        <f t="shared" si="71"/>
        <v>71.581687500000001</v>
      </c>
      <c r="CY53" s="497">
        <f t="shared" si="72"/>
        <v>67.962308280000002</v>
      </c>
      <c r="CZ53" s="497">
        <f t="shared" si="73"/>
        <v>57.398998319999997</v>
      </c>
      <c r="DA53" s="497">
        <f>MAX(BQ53,CC53)</f>
        <v>48.197834630000003</v>
      </c>
      <c r="DB53" s="494" t="s">
        <v>381</v>
      </c>
    </row>
    <row r="54" spans="2:106" ht="15" customHeight="1">
      <c r="B54" s="925"/>
      <c r="C54" s="475">
        <v>40</v>
      </c>
      <c r="D54" s="476">
        <f t="shared" si="74"/>
        <v>3.3425169871610851</v>
      </c>
      <c r="E54" s="477">
        <v>38.473721530026481</v>
      </c>
      <c r="F54" s="478">
        <v>38.343153436581105</v>
      </c>
      <c r="G54" s="478">
        <v>38.131990234729756</v>
      </c>
      <c r="H54" s="478">
        <v>37.860769310140782</v>
      </c>
      <c r="I54" s="478">
        <v>37.639238712493885</v>
      </c>
      <c r="J54" s="478">
        <v>37.524025968186152</v>
      </c>
      <c r="K54" s="478">
        <v>37.016163961730157</v>
      </c>
      <c r="L54" s="478">
        <v>36.377150420131898</v>
      </c>
      <c r="M54" s="480" t="s">
        <v>381</v>
      </c>
      <c r="N54" s="466"/>
      <c r="O54" s="925"/>
      <c r="P54" s="475">
        <f t="shared" si="75"/>
        <v>40</v>
      </c>
      <c r="Q54" s="481">
        <v>40</v>
      </c>
      <c r="R54" s="519">
        <v>-17.5</v>
      </c>
      <c r="S54" s="483">
        <f t="shared" si="76"/>
        <v>3.3425169871610851</v>
      </c>
      <c r="T54" s="484">
        <f>'35MPa, 4.2-6.0kg (comm)'!T54</f>
        <v>3.760331610556221</v>
      </c>
      <c r="U54" s="485">
        <f>'35MPa, 4.2-6.0kg (comm)'!U54</f>
        <v>3.965776792524482</v>
      </c>
      <c r="V54" s="483">
        <f t="shared" si="58"/>
        <v>10.91205270463109</v>
      </c>
      <c r="W54" s="486">
        <f t="shared" si="59"/>
        <v>9.6996024041165239</v>
      </c>
      <c r="X54" s="487">
        <f>'70MPa, 4-7kg (comm)'!AD54</f>
        <v>4.3533935599999998</v>
      </c>
      <c r="Y54" s="488">
        <f>'70MPa, 4-7kg (comm)'!AE54</f>
        <v>7.12343759</v>
      </c>
      <c r="Z54" s="466"/>
      <c r="AA54" s="930"/>
      <c r="AB54" s="932"/>
      <c r="AC54" s="466"/>
      <c r="AD54" s="925"/>
      <c r="AE54" s="475">
        <f t="shared" si="77"/>
        <v>40</v>
      </c>
      <c r="AF54" s="489">
        <v>25</v>
      </c>
      <c r="AG54" s="519">
        <f t="shared" si="78"/>
        <v>-26</v>
      </c>
      <c r="AH54" s="490">
        <f t="shared" si="79"/>
        <v>3.3425169871610851</v>
      </c>
      <c r="AI54" s="466"/>
      <c r="AJ54" s="925"/>
      <c r="AK54" s="475">
        <f t="shared" si="80"/>
        <v>40</v>
      </c>
      <c r="AL54" s="491">
        <v>0.91180503999999996</v>
      </c>
      <c r="AM54" s="492">
        <v>0.91084232099999995</v>
      </c>
      <c r="AN54" s="492">
        <v>0.91033257700000003</v>
      </c>
      <c r="AO54" s="492">
        <v>0.91214607400000003</v>
      </c>
      <c r="AP54" s="492">
        <v>0.91639500600000001</v>
      </c>
      <c r="AQ54" s="493">
        <v>0.92440347199999995</v>
      </c>
      <c r="AR54" s="493">
        <v>0.94313849999999999</v>
      </c>
      <c r="AS54" s="493">
        <v>0.95381447200000002</v>
      </c>
      <c r="AT54" s="494" t="s">
        <v>381</v>
      </c>
      <c r="AU54" s="474"/>
      <c r="AV54" s="925"/>
      <c r="AW54" s="475">
        <f t="shared" si="81"/>
        <v>40</v>
      </c>
      <c r="AX54" s="491">
        <v>0.91391273200000001</v>
      </c>
      <c r="AY54" s="492">
        <v>0.91308526999999995</v>
      </c>
      <c r="AZ54" s="492">
        <v>0.91279001299999996</v>
      </c>
      <c r="BA54" s="492">
        <v>0.91486188000000002</v>
      </c>
      <c r="BB54" s="492">
        <v>0.91922114799999999</v>
      </c>
      <c r="BC54" s="493">
        <v>0.92714062799999997</v>
      </c>
      <c r="BD54" s="493">
        <v>0.94453802799999997</v>
      </c>
      <c r="BE54" s="493">
        <v>0.95389413499999998</v>
      </c>
      <c r="BF54" s="494" t="s">
        <v>381</v>
      </c>
      <c r="BG54" s="466"/>
      <c r="BH54" s="925"/>
      <c r="BI54" s="475">
        <f t="shared" si="82"/>
        <v>40</v>
      </c>
      <c r="BJ54" s="495">
        <v>79.228541120000003</v>
      </c>
      <c r="BK54" s="496">
        <v>78.493007570000003</v>
      </c>
      <c r="BL54" s="496">
        <v>76.836490470000001</v>
      </c>
      <c r="BM54" s="496">
        <v>73.588516530000007</v>
      </c>
      <c r="BN54" s="496">
        <v>69.718883050000002</v>
      </c>
      <c r="BO54" s="497">
        <v>65.189642399999997</v>
      </c>
      <c r="BP54" s="497">
        <v>52.886606129999997</v>
      </c>
      <c r="BQ54" s="497">
        <v>43.177090210000003</v>
      </c>
      <c r="BR54" s="494" t="s">
        <v>381</v>
      </c>
      <c r="BT54" s="925"/>
      <c r="BU54" s="475">
        <f t="shared" si="83"/>
        <v>40</v>
      </c>
      <c r="BV54" s="495">
        <v>78.264678559999993</v>
      </c>
      <c r="BW54" s="496">
        <v>77.469722340000004</v>
      </c>
      <c r="BX54" s="496">
        <v>75.722195189999994</v>
      </c>
      <c r="BY54" s="496">
        <v>72.371682309999997</v>
      </c>
      <c r="BZ54" s="496">
        <v>68.46946466</v>
      </c>
      <c r="CA54" s="497">
        <v>64.004210889999996</v>
      </c>
      <c r="CB54" s="497">
        <v>52.313780299999998</v>
      </c>
      <c r="CC54" s="497">
        <v>43.145744980000003</v>
      </c>
      <c r="CD54" s="494" t="s">
        <v>381</v>
      </c>
      <c r="CE54" s="474"/>
      <c r="CF54" s="925"/>
      <c r="CG54" s="475">
        <f t="shared" si="84"/>
        <v>40</v>
      </c>
      <c r="CH54" s="491">
        <f t="shared" si="60"/>
        <v>0.91180503999999996</v>
      </c>
      <c r="CI54" s="492">
        <f t="shared" si="61"/>
        <v>0.91084232099999995</v>
      </c>
      <c r="CJ54" s="492">
        <f t="shared" si="62"/>
        <v>0.91033257700000003</v>
      </c>
      <c r="CK54" s="492">
        <f t="shared" si="63"/>
        <v>0.91214607400000003</v>
      </c>
      <c r="CL54" s="492">
        <f t="shared" si="64"/>
        <v>0.91639500600000001</v>
      </c>
      <c r="CM54" s="493">
        <f t="shared" si="65"/>
        <v>0.92440347199999995</v>
      </c>
      <c r="CN54" s="493">
        <f t="shared" si="66"/>
        <v>0.94313849999999999</v>
      </c>
      <c r="CO54" s="493">
        <f>MIN(AS54,BE54)</f>
        <v>0.95381447200000002</v>
      </c>
      <c r="CP54" s="494" t="s">
        <v>381</v>
      </c>
      <c r="CR54" s="925"/>
      <c r="CS54" s="475">
        <f t="shared" si="85"/>
        <v>40</v>
      </c>
      <c r="CT54" s="495">
        <f t="shared" si="67"/>
        <v>79.228541120000003</v>
      </c>
      <c r="CU54" s="496">
        <f t="shared" si="68"/>
        <v>78.493007570000003</v>
      </c>
      <c r="CV54" s="496">
        <f t="shared" si="69"/>
        <v>76.836490470000001</v>
      </c>
      <c r="CW54" s="496">
        <f t="shared" si="70"/>
        <v>73.588516530000007</v>
      </c>
      <c r="CX54" s="496">
        <f t="shared" si="71"/>
        <v>69.718883050000002</v>
      </c>
      <c r="CY54" s="497">
        <f t="shared" si="72"/>
        <v>65.189642399999997</v>
      </c>
      <c r="CZ54" s="497">
        <f t="shared" si="73"/>
        <v>52.886606129999997</v>
      </c>
      <c r="DA54" s="497">
        <f>MAX(BQ54,CC54)</f>
        <v>43.177090210000003</v>
      </c>
      <c r="DB54" s="494" t="s">
        <v>381</v>
      </c>
    </row>
    <row r="55" spans="2:106" ht="15" customHeight="1">
      <c r="B55" s="925"/>
      <c r="C55" s="475">
        <v>35</v>
      </c>
      <c r="D55" s="476">
        <f t="shared" si="74"/>
        <v>3.5384382025987753</v>
      </c>
      <c r="E55" s="477">
        <v>38.210450624262791</v>
      </c>
      <c r="F55" s="478">
        <v>38.088452755366347</v>
      </c>
      <c r="G55" s="478">
        <v>37.897259970093941</v>
      </c>
      <c r="H55" s="478">
        <v>37.660850034291862</v>
      </c>
      <c r="I55" s="478">
        <v>37.4739086725113</v>
      </c>
      <c r="J55" s="478">
        <v>37.398938694754925</v>
      </c>
      <c r="K55" s="478">
        <v>36.95638126145429</v>
      </c>
      <c r="L55" s="478">
        <v>36.360729152969597</v>
      </c>
      <c r="M55" s="480" t="s">
        <v>381</v>
      </c>
      <c r="N55" s="466"/>
      <c r="O55" s="925"/>
      <c r="P55" s="475">
        <f t="shared" si="75"/>
        <v>35</v>
      </c>
      <c r="Q55" s="481">
        <v>40</v>
      </c>
      <c r="R55" s="519">
        <v>-17.5</v>
      </c>
      <c r="S55" s="483">
        <f t="shared" si="76"/>
        <v>3.5384382025987753</v>
      </c>
      <c r="T55" s="484">
        <f>'35MPa, 4.2-6.0kg (comm)'!T55</f>
        <v>3.9807429779236223</v>
      </c>
      <c r="U55" s="485">
        <f>'35MPa, 4.2-6.0kg (comm)'!U55</f>
        <v>4.1429620657794546</v>
      </c>
      <c r="V55" s="483">
        <f t="shared" si="58"/>
        <v>10.233455708698923</v>
      </c>
      <c r="W55" s="486">
        <f t="shared" si="59"/>
        <v>9.0964050743990423</v>
      </c>
      <c r="X55" s="487">
        <f>'70MPa, 4-7kg (comm)'!AD55</f>
        <v>4.70946658</v>
      </c>
      <c r="Y55" s="488">
        <f>'70MPa, 4-7kg (comm)'!AE55</f>
        <v>7.5518131400000001</v>
      </c>
      <c r="Z55" s="466"/>
      <c r="AA55" s="930"/>
      <c r="AB55" s="932"/>
      <c r="AC55" s="466"/>
      <c r="AD55" s="925"/>
      <c r="AE55" s="475">
        <f t="shared" si="77"/>
        <v>35</v>
      </c>
      <c r="AF55" s="489">
        <f t="shared" ref="AF55:AF63" si="86">AE55-10</f>
        <v>25</v>
      </c>
      <c r="AG55" s="519">
        <f t="shared" si="78"/>
        <v>-26</v>
      </c>
      <c r="AH55" s="490">
        <f t="shared" si="79"/>
        <v>3.5384382025987753</v>
      </c>
      <c r="AI55" s="466"/>
      <c r="AJ55" s="925"/>
      <c r="AK55" s="475">
        <f t="shared" si="80"/>
        <v>35</v>
      </c>
      <c r="AL55" s="491">
        <v>0.90694974500000003</v>
      </c>
      <c r="AM55" s="492">
        <v>0.90622116799999997</v>
      </c>
      <c r="AN55" s="492">
        <v>0.90619304099999998</v>
      </c>
      <c r="AO55" s="492">
        <v>0.908863906</v>
      </c>
      <c r="AP55" s="492">
        <v>0.91395064999999998</v>
      </c>
      <c r="AQ55" s="493">
        <v>0.92290182399999998</v>
      </c>
      <c r="AR55" s="493">
        <v>0.94284584599999999</v>
      </c>
      <c r="AS55" s="493">
        <v>0.953796961</v>
      </c>
      <c r="AT55" s="494" t="s">
        <v>381</v>
      </c>
      <c r="AU55" s="474"/>
      <c r="AV55" s="925"/>
      <c r="AW55" s="475">
        <f t="shared" si="81"/>
        <v>35</v>
      </c>
      <c r="AX55" s="491">
        <v>0.90880992000000005</v>
      </c>
      <c r="AY55" s="492">
        <v>0.90821222199999996</v>
      </c>
      <c r="AZ55" s="492">
        <v>0.90839210599999998</v>
      </c>
      <c r="BA55" s="492">
        <v>0.91130912600000002</v>
      </c>
      <c r="BB55" s="492">
        <v>0.91653126399999996</v>
      </c>
      <c r="BC55" s="493">
        <v>0.92539944799999996</v>
      </c>
      <c r="BD55" s="493">
        <v>0.944131253</v>
      </c>
      <c r="BE55" s="493">
        <v>0.95386915100000003</v>
      </c>
      <c r="BF55" s="494" t="s">
        <v>381</v>
      </c>
      <c r="BG55" s="466"/>
      <c r="BH55" s="925"/>
      <c r="BI55" s="475">
        <f t="shared" si="82"/>
        <v>35</v>
      </c>
      <c r="BJ55" s="495">
        <v>79.089334480000005</v>
      </c>
      <c r="BK55" s="496">
        <v>78.327670679999997</v>
      </c>
      <c r="BL55" s="496">
        <v>76.61491796</v>
      </c>
      <c r="BM55" s="496">
        <v>73.277353610000006</v>
      </c>
      <c r="BN55" s="496">
        <v>69.328433680000003</v>
      </c>
      <c r="BO55" s="497">
        <v>64.741802870000001</v>
      </c>
      <c r="BP55" s="497">
        <v>52.495309910000003</v>
      </c>
      <c r="BQ55" s="497">
        <v>43.04571481</v>
      </c>
      <c r="BR55" s="494" t="s">
        <v>381</v>
      </c>
      <c r="BT55" s="925"/>
      <c r="BU55" s="475">
        <f t="shared" si="83"/>
        <v>35</v>
      </c>
      <c r="BV55" s="495">
        <v>78.231089319999995</v>
      </c>
      <c r="BW55" s="496">
        <v>77.410805740000001</v>
      </c>
      <c r="BX55" s="496">
        <v>75.610202909999998</v>
      </c>
      <c r="BY55" s="496">
        <v>72.173517939999996</v>
      </c>
      <c r="BZ55" s="496">
        <v>68.187557690000006</v>
      </c>
      <c r="CA55" s="497">
        <v>63.659647720000002</v>
      </c>
      <c r="CB55" s="497">
        <v>51.969539869999998</v>
      </c>
      <c r="CC55" s="497">
        <v>43.017295670000003</v>
      </c>
      <c r="CD55" s="494" t="s">
        <v>381</v>
      </c>
      <c r="CE55" s="474"/>
      <c r="CF55" s="925"/>
      <c r="CG55" s="475">
        <f t="shared" si="84"/>
        <v>35</v>
      </c>
      <c r="CH55" s="491">
        <f t="shared" si="60"/>
        <v>0.90694974500000003</v>
      </c>
      <c r="CI55" s="492">
        <f t="shared" si="61"/>
        <v>0.90622116799999997</v>
      </c>
      <c r="CJ55" s="492">
        <f t="shared" si="62"/>
        <v>0.90619304099999998</v>
      </c>
      <c r="CK55" s="492">
        <f t="shared" si="63"/>
        <v>0.908863906</v>
      </c>
      <c r="CL55" s="492">
        <f t="shared" si="64"/>
        <v>0.91395064999999998</v>
      </c>
      <c r="CM55" s="493">
        <f t="shared" si="65"/>
        <v>0.92290182399999998</v>
      </c>
      <c r="CN55" s="493">
        <f t="shared" si="66"/>
        <v>0.94284584599999999</v>
      </c>
      <c r="CO55" s="493">
        <f>MIN(AS55,BE55)</f>
        <v>0.953796961</v>
      </c>
      <c r="CP55" s="494" t="s">
        <v>381</v>
      </c>
      <c r="CR55" s="925"/>
      <c r="CS55" s="475">
        <f t="shared" si="85"/>
        <v>35</v>
      </c>
      <c r="CT55" s="495">
        <f t="shared" si="67"/>
        <v>79.089334480000005</v>
      </c>
      <c r="CU55" s="496">
        <f t="shared" si="68"/>
        <v>78.327670679999997</v>
      </c>
      <c r="CV55" s="496">
        <f t="shared" si="69"/>
        <v>76.61491796</v>
      </c>
      <c r="CW55" s="496">
        <f t="shared" si="70"/>
        <v>73.277353610000006</v>
      </c>
      <c r="CX55" s="496">
        <f t="shared" si="71"/>
        <v>69.328433680000003</v>
      </c>
      <c r="CY55" s="497">
        <f t="shared" si="72"/>
        <v>64.741802870000001</v>
      </c>
      <c r="CZ55" s="497">
        <f t="shared" si="73"/>
        <v>52.495309910000003</v>
      </c>
      <c r="DA55" s="497">
        <f>MAX(BQ55,CC55)</f>
        <v>43.04571481</v>
      </c>
      <c r="DB55" s="494" t="s">
        <v>381</v>
      </c>
    </row>
    <row r="56" spans="2:106" ht="15" customHeight="1">
      <c r="B56" s="925"/>
      <c r="C56" s="475">
        <v>30</v>
      </c>
      <c r="D56" s="476">
        <f t="shared" si="74"/>
        <v>4.4626344037694148</v>
      </c>
      <c r="E56" s="477">
        <v>37.866554954299218</v>
      </c>
      <c r="F56" s="478">
        <v>37.738829239525863</v>
      </c>
      <c r="G56" s="478">
        <v>37.535101158552592</v>
      </c>
      <c r="H56" s="478">
        <v>37.272316280617645</v>
      </c>
      <c r="I56" s="478">
        <v>37.040481004693575</v>
      </c>
      <c r="J56" s="478">
        <v>36.941040420146471</v>
      </c>
      <c r="K56" s="478">
        <v>36.321632244845674</v>
      </c>
      <c r="L56" s="478">
        <v>35.663147379657175</v>
      </c>
      <c r="M56" s="480" t="s">
        <v>381</v>
      </c>
      <c r="N56" s="466"/>
      <c r="O56" s="925"/>
      <c r="P56" s="475">
        <f t="shared" si="75"/>
        <v>30</v>
      </c>
      <c r="Q56" s="498">
        <v>36.700000000000003</v>
      </c>
      <c r="R56" s="519">
        <v>-17.5</v>
      </c>
      <c r="S56" s="483">
        <f t="shared" si="76"/>
        <v>4.4626344037694148</v>
      </c>
      <c r="T56" s="484">
        <f>'35MPa, 4.2-6.0kg (comm)'!T56</f>
        <v>5.0204637042405924</v>
      </c>
      <c r="U56" s="485">
        <f>'35MPa, 4.2-6.0kg (comm)'!U56</f>
        <v>5.1500111110162763</v>
      </c>
      <c r="V56" s="483">
        <f t="shared" si="58"/>
        <v>8.0370811742956416</v>
      </c>
      <c r="W56" s="486">
        <f t="shared" si="59"/>
        <v>7.1440721549294581</v>
      </c>
      <c r="X56" s="487">
        <f>'70MPa, 4-7kg (comm)'!AD56</f>
        <v>5.9878368200000001</v>
      </c>
      <c r="Y56" s="488">
        <f>'70MPa, 4-7kg (comm)'!AE56</f>
        <v>9.4945754499999993</v>
      </c>
      <c r="Z56" s="466"/>
      <c r="AA56" s="930"/>
      <c r="AB56" s="932"/>
      <c r="AC56" s="466"/>
      <c r="AD56" s="925"/>
      <c r="AE56" s="475">
        <f t="shared" si="77"/>
        <v>30</v>
      </c>
      <c r="AF56" s="489">
        <f t="shared" si="86"/>
        <v>20</v>
      </c>
      <c r="AG56" s="519">
        <f t="shared" si="78"/>
        <v>-26</v>
      </c>
      <c r="AH56" s="490">
        <f t="shared" si="79"/>
        <v>4.4626344037694148</v>
      </c>
      <c r="AI56" s="466"/>
      <c r="AJ56" s="925"/>
      <c r="AK56" s="475">
        <f t="shared" si="80"/>
        <v>30</v>
      </c>
      <c r="AL56" s="491">
        <v>0.90036771100000001</v>
      </c>
      <c r="AM56" s="492">
        <v>0.89987671800000002</v>
      </c>
      <c r="AN56" s="492">
        <v>0.90035309799999996</v>
      </c>
      <c r="AO56" s="492">
        <v>0.90386183899999994</v>
      </c>
      <c r="AP56" s="492">
        <v>0.90957769300000002</v>
      </c>
      <c r="AQ56" s="493">
        <v>0.91961500600000001</v>
      </c>
      <c r="AR56" s="493">
        <v>0.93935492200000004</v>
      </c>
      <c r="AS56" s="493">
        <v>0.95115334699999998</v>
      </c>
      <c r="AT56" s="494" t="s">
        <v>381</v>
      </c>
      <c r="AU56" s="474"/>
      <c r="AV56" s="925"/>
      <c r="AW56" s="475">
        <f t="shared" si="81"/>
        <v>30</v>
      </c>
      <c r="AX56" s="491">
        <v>0.90210458800000004</v>
      </c>
      <c r="AY56" s="492">
        <v>0.90173796100000003</v>
      </c>
      <c r="AZ56" s="492">
        <v>0.902427058</v>
      </c>
      <c r="BA56" s="492">
        <v>0.906199058</v>
      </c>
      <c r="BB56" s="492">
        <v>0.91200885899999995</v>
      </c>
      <c r="BC56" s="493">
        <v>0.92195065399999998</v>
      </c>
      <c r="BD56" s="493">
        <v>0.94044384800000003</v>
      </c>
      <c r="BE56" s="493">
        <v>0.95116816800000004</v>
      </c>
      <c r="BF56" s="494" t="s">
        <v>381</v>
      </c>
      <c r="BG56" s="466"/>
      <c r="BH56" s="925"/>
      <c r="BI56" s="475">
        <f t="shared" si="82"/>
        <v>30</v>
      </c>
      <c r="BJ56" s="495">
        <v>79.014345230000004</v>
      </c>
      <c r="BK56" s="496">
        <v>78.081858929999996</v>
      </c>
      <c r="BL56" s="496">
        <v>76.010624359999994</v>
      </c>
      <c r="BM56" s="496">
        <v>72.030344159999999</v>
      </c>
      <c r="BN56" s="496">
        <v>67.392212729999997</v>
      </c>
      <c r="BO56" s="497">
        <v>62.123582599999999</v>
      </c>
      <c r="BP56" s="497">
        <v>48.475951809999998</v>
      </c>
      <c r="BQ56" s="497">
        <v>38.196492419999998</v>
      </c>
      <c r="BR56" s="494" t="s">
        <v>381</v>
      </c>
      <c r="BT56" s="925"/>
      <c r="BU56" s="475">
        <f t="shared" si="83"/>
        <v>30</v>
      </c>
      <c r="BV56" s="495">
        <v>78.212473750000001</v>
      </c>
      <c r="BW56" s="496">
        <v>77.225097939999998</v>
      </c>
      <c r="BX56" s="496">
        <v>75.061810359999996</v>
      </c>
      <c r="BY56" s="496">
        <v>70.979764779999996</v>
      </c>
      <c r="BZ56" s="496">
        <v>66.318515110000007</v>
      </c>
      <c r="CA56" s="497">
        <v>61.118735610000002</v>
      </c>
      <c r="CB56" s="497">
        <v>48.036043210000003</v>
      </c>
      <c r="CC56" s="497">
        <v>38.190737859999999</v>
      </c>
      <c r="CD56" s="494" t="s">
        <v>381</v>
      </c>
      <c r="CE56" s="474"/>
      <c r="CF56" s="925"/>
      <c r="CG56" s="475">
        <f t="shared" si="84"/>
        <v>30</v>
      </c>
      <c r="CH56" s="491">
        <f t="shared" si="60"/>
        <v>0.90036771100000001</v>
      </c>
      <c r="CI56" s="492">
        <f t="shared" si="61"/>
        <v>0.89987671800000002</v>
      </c>
      <c r="CJ56" s="492">
        <f t="shared" si="62"/>
        <v>0.90035309799999996</v>
      </c>
      <c r="CK56" s="492">
        <f t="shared" si="63"/>
        <v>0.90386183899999994</v>
      </c>
      <c r="CL56" s="492">
        <f t="shared" si="64"/>
        <v>0.90957769300000002</v>
      </c>
      <c r="CM56" s="493">
        <f t="shared" si="65"/>
        <v>0.91961500600000001</v>
      </c>
      <c r="CN56" s="493">
        <f t="shared" si="66"/>
        <v>0.93935492200000004</v>
      </c>
      <c r="CO56" s="493">
        <f>MIN(AS56,BE56)</f>
        <v>0.95115334699999998</v>
      </c>
      <c r="CP56" s="494" t="s">
        <v>381</v>
      </c>
      <c r="CR56" s="925"/>
      <c r="CS56" s="475">
        <f t="shared" si="85"/>
        <v>30</v>
      </c>
      <c r="CT56" s="495">
        <f t="shared" si="67"/>
        <v>79.014345230000004</v>
      </c>
      <c r="CU56" s="496">
        <f t="shared" si="68"/>
        <v>78.081858929999996</v>
      </c>
      <c r="CV56" s="496">
        <f t="shared" si="69"/>
        <v>76.010624359999994</v>
      </c>
      <c r="CW56" s="496">
        <f t="shared" si="70"/>
        <v>72.030344159999999</v>
      </c>
      <c r="CX56" s="496">
        <f t="shared" si="71"/>
        <v>67.392212729999997</v>
      </c>
      <c r="CY56" s="497">
        <f t="shared" si="72"/>
        <v>62.123582599999999</v>
      </c>
      <c r="CZ56" s="497">
        <f t="shared" si="73"/>
        <v>48.475951809999998</v>
      </c>
      <c r="DA56" s="497">
        <f>MAX(BQ56,CC56)</f>
        <v>38.196492419999998</v>
      </c>
      <c r="DB56" s="494" t="s">
        <v>381</v>
      </c>
    </row>
    <row r="57" spans="2:106" ht="15" customHeight="1">
      <c r="B57" s="925"/>
      <c r="C57" s="475">
        <v>25</v>
      </c>
      <c r="D57" s="476">
        <f t="shared" si="74"/>
        <v>5.4951868137602302</v>
      </c>
      <c r="E57" s="477">
        <v>37.560858205732643</v>
      </c>
      <c r="F57" s="478">
        <v>37.421902684934821</v>
      </c>
      <c r="G57" s="478">
        <v>37.196273714201347</v>
      </c>
      <c r="H57" s="478">
        <v>36.887996448413482</v>
      </c>
      <c r="I57" s="478">
        <v>36.59409355397262</v>
      </c>
      <c r="J57" s="478">
        <v>36.459182157426426</v>
      </c>
      <c r="K57" s="478">
        <v>35.657613038349879</v>
      </c>
      <c r="L57" s="499" t="s">
        <v>381</v>
      </c>
      <c r="M57" s="480" t="s">
        <v>381</v>
      </c>
      <c r="N57" s="466"/>
      <c r="O57" s="925"/>
      <c r="P57" s="475">
        <f t="shared" si="75"/>
        <v>25</v>
      </c>
      <c r="Q57" s="498">
        <v>33.299999999999997</v>
      </c>
      <c r="R57" s="519">
        <v>-17.5</v>
      </c>
      <c r="S57" s="483">
        <f t="shared" si="76"/>
        <v>5.4951868137602302</v>
      </c>
      <c r="T57" s="484">
        <f>'35MPa, 4.2-6.0kg (comm)'!T57</f>
        <v>6.1820851654802595</v>
      </c>
      <c r="U57" s="485">
        <f>'35MPa, 4.2-6.0kg (comm)'!U57</f>
        <v>6.2792314864081762</v>
      </c>
      <c r="V57" s="483">
        <f t="shared" si="58"/>
        <v>6.4712737548223886</v>
      </c>
      <c r="W57" s="486">
        <f t="shared" si="59"/>
        <v>5.7522433376199009</v>
      </c>
      <c r="X57" s="487">
        <f>'70MPa, 4-7kg (comm)'!AD57</f>
        <v>7.3885656199999996</v>
      </c>
      <c r="Y57" s="488">
        <f>'70MPa, 4-7kg (comm)'!AE57</f>
        <v>11.6193616</v>
      </c>
      <c r="Z57" s="466"/>
      <c r="AA57" s="930"/>
      <c r="AB57" s="932"/>
      <c r="AC57" s="466"/>
      <c r="AD57" s="925"/>
      <c r="AE57" s="475">
        <f t="shared" si="77"/>
        <v>25</v>
      </c>
      <c r="AF57" s="489">
        <f t="shared" si="86"/>
        <v>15</v>
      </c>
      <c r="AG57" s="519">
        <f t="shared" si="78"/>
        <v>-26</v>
      </c>
      <c r="AH57" s="490">
        <f t="shared" si="79"/>
        <v>5.4951868137602302</v>
      </c>
      <c r="AI57" s="466"/>
      <c r="AJ57" s="925"/>
      <c r="AK57" s="475">
        <f t="shared" si="80"/>
        <v>25</v>
      </c>
      <c r="AL57" s="491">
        <v>0.89427732999999998</v>
      </c>
      <c r="AM57" s="492">
        <v>0.89395597699999996</v>
      </c>
      <c r="AN57" s="492">
        <v>0.89486636799999997</v>
      </c>
      <c r="AO57" s="492">
        <v>0.89904941100000002</v>
      </c>
      <c r="AP57" s="492">
        <v>0.90516989000000003</v>
      </c>
      <c r="AQ57" s="493">
        <v>0.916147516</v>
      </c>
      <c r="AR57" s="493">
        <v>0.93553488600000001</v>
      </c>
      <c r="AS57" s="499" t="s">
        <v>381</v>
      </c>
      <c r="AT57" s="502" t="s">
        <v>381</v>
      </c>
      <c r="AU57" s="474"/>
      <c r="AV57" s="925"/>
      <c r="AW57" s="475">
        <f t="shared" si="81"/>
        <v>25</v>
      </c>
      <c r="AX57" s="491">
        <v>0.89582522399999998</v>
      </c>
      <c r="AY57" s="492">
        <v>0.89565574299999995</v>
      </c>
      <c r="AZ57" s="492">
        <v>0.89680860799999995</v>
      </c>
      <c r="BA57" s="492">
        <v>0.90122683100000001</v>
      </c>
      <c r="BB57" s="492">
        <v>0.90743342699999996</v>
      </c>
      <c r="BC57" s="493">
        <v>0.91829800900000003</v>
      </c>
      <c r="BD57" s="493">
        <v>0.93640474500000004</v>
      </c>
      <c r="BE57" s="499" t="s">
        <v>381</v>
      </c>
      <c r="BF57" s="502" t="s">
        <v>381</v>
      </c>
      <c r="BG57" s="466"/>
      <c r="BH57" s="925"/>
      <c r="BI57" s="475">
        <f t="shared" si="82"/>
        <v>25</v>
      </c>
      <c r="BJ57" s="495">
        <v>79.048423560000003</v>
      </c>
      <c r="BK57" s="496">
        <v>77.923950099999999</v>
      </c>
      <c r="BL57" s="496">
        <v>75.435512919999994</v>
      </c>
      <c r="BM57" s="496">
        <v>70.717165010000002</v>
      </c>
      <c r="BN57" s="496">
        <v>65.326449620000005</v>
      </c>
      <c r="BO57" s="497">
        <v>59.34678315</v>
      </c>
      <c r="BP57" s="497">
        <v>44.30209</v>
      </c>
      <c r="BQ57" s="499" t="s">
        <v>381</v>
      </c>
      <c r="BR57" s="502" t="s">
        <v>381</v>
      </c>
      <c r="BT57" s="925"/>
      <c r="BU57" s="475">
        <f t="shared" si="83"/>
        <v>25</v>
      </c>
      <c r="BV57" s="495">
        <v>78.331227530000007</v>
      </c>
      <c r="BW57" s="496">
        <v>77.139483769999998</v>
      </c>
      <c r="BX57" s="496">
        <v>74.547461670000004</v>
      </c>
      <c r="BY57" s="496">
        <v>69.739712470000001</v>
      </c>
      <c r="BZ57" s="496">
        <v>64.330482950000004</v>
      </c>
      <c r="CA57" s="497">
        <v>58.430249619999998</v>
      </c>
      <c r="CB57" s="497">
        <v>43.954015869999999</v>
      </c>
      <c r="CC57" s="499" t="s">
        <v>381</v>
      </c>
      <c r="CD57" s="502" t="s">
        <v>381</v>
      </c>
      <c r="CE57" s="474"/>
      <c r="CF57" s="925"/>
      <c r="CG57" s="475">
        <f t="shared" si="84"/>
        <v>25</v>
      </c>
      <c r="CH57" s="491">
        <f t="shared" si="60"/>
        <v>0.89427732999999998</v>
      </c>
      <c r="CI57" s="492">
        <f t="shared" si="61"/>
        <v>0.89395597699999996</v>
      </c>
      <c r="CJ57" s="492">
        <f t="shared" si="62"/>
        <v>0.89486636799999997</v>
      </c>
      <c r="CK57" s="492">
        <f t="shared" si="63"/>
        <v>0.89904941100000002</v>
      </c>
      <c r="CL57" s="492">
        <f t="shared" si="64"/>
        <v>0.90516989000000003</v>
      </c>
      <c r="CM57" s="493">
        <f t="shared" si="65"/>
        <v>0.916147516</v>
      </c>
      <c r="CN57" s="493">
        <f t="shared" si="66"/>
        <v>0.93553488600000001</v>
      </c>
      <c r="CO57" s="499" t="s">
        <v>381</v>
      </c>
      <c r="CP57" s="502" t="s">
        <v>381</v>
      </c>
      <c r="CR57" s="925"/>
      <c r="CS57" s="475">
        <f t="shared" si="85"/>
        <v>25</v>
      </c>
      <c r="CT57" s="495">
        <f t="shared" si="67"/>
        <v>79.048423560000003</v>
      </c>
      <c r="CU57" s="496">
        <f t="shared" si="68"/>
        <v>77.923950099999999</v>
      </c>
      <c r="CV57" s="496">
        <f t="shared" si="69"/>
        <v>75.435512919999994</v>
      </c>
      <c r="CW57" s="496">
        <f t="shared" si="70"/>
        <v>70.717165010000002</v>
      </c>
      <c r="CX57" s="496">
        <f t="shared" si="71"/>
        <v>65.326449620000005</v>
      </c>
      <c r="CY57" s="497">
        <f t="shared" si="72"/>
        <v>59.34678315</v>
      </c>
      <c r="CZ57" s="497">
        <f t="shared" si="73"/>
        <v>44.30209</v>
      </c>
      <c r="DA57" s="499" t="s">
        <v>381</v>
      </c>
      <c r="DB57" s="502" t="s">
        <v>381</v>
      </c>
    </row>
    <row r="58" spans="2:106" ht="15" customHeight="1">
      <c r="B58" s="925"/>
      <c r="C58" s="503">
        <v>20</v>
      </c>
      <c r="D58" s="476">
        <f t="shared" si="74"/>
        <v>6.6489030797594619</v>
      </c>
      <c r="E58" s="477">
        <v>37.297422896333792</v>
      </c>
      <c r="F58" s="478">
        <v>37.142940947971724</v>
      </c>
      <c r="G58" s="478">
        <v>36.884151022178003</v>
      </c>
      <c r="H58" s="478">
        <v>36.515366929411975</v>
      </c>
      <c r="I58" s="478">
        <v>36.139976546492065</v>
      </c>
      <c r="J58" s="478">
        <v>35.966402472645157</v>
      </c>
      <c r="K58" s="478">
        <v>34.969934581067228</v>
      </c>
      <c r="L58" s="499" t="s">
        <v>381</v>
      </c>
      <c r="M58" s="480" t="s">
        <v>381</v>
      </c>
      <c r="N58" s="466"/>
      <c r="O58" s="925"/>
      <c r="P58" s="503">
        <f t="shared" si="75"/>
        <v>20</v>
      </c>
      <c r="Q58" s="481">
        <v>30</v>
      </c>
      <c r="R58" s="519">
        <v>-17.5</v>
      </c>
      <c r="S58" s="483">
        <f t="shared" si="76"/>
        <v>6.6489030797594619</v>
      </c>
      <c r="T58" s="484">
        <f>'35MPa, 4.2-6.0kg (comm)'!T58</f>
        <v>7.4800159647293949</v>
      </c>
      <c r="U58" s="485">
        <f>'35MPa, 4.2-6.0kg (comm)'!U58</f>
        <v>7.5369822574457066</v>
      </c>
      <c r="V58" s="483">
        <f t="shared" si="58"/>
        <v>5.3087588242616937</v>
      </c>
      <c r="W58" s="486">
        <f t="shared" si="59"/>
        <v>4.7188967326770603</v>
      </c>
      <c r="X58" s="487">
        <f>'70MPa, 4-7kg (comm)'!AD58</f>
        <v>8.9171138699999997</v>
      </c>
      <c r="Y58" s="488">
        <f>'70MPa, 4-7kg (comm)'!AE58</f>
        <v>13.9267111</v>
      </c>
      <c r="Z58" s="466"/>
      <c r="AA58" s="930"/>
      <c r="AB58" s="932"/>
      <c r="AC58" s="466"/>
      <c r="AD58" s="925"/>
      <c r="AE58" s="503">
        <f t="shared" si="77"/>
        <v>20</v>
      </c>
      <c r="AF58" s="489">
        <f t="shared" si="86"/>
        <v>10</v>
      </c>
      <c r="AG58" s="519">
        <f t="shared" si="78"/>
        <v>-26</v>
      </c>
      <c r="AH58" s="490">
        <f t="shared" si="79"/>
        <v>6.6489030797594619</v>
      </c>
      <c r="AI58" s="466"/>
      <c r="AJ58" s="925"/>
      <c r="AK58" s="503">
        <f t="shared" si="80"/>
        <v>20</v>
      </c>
      <c r="AL58" s="491">
        <v>0.88917004399999999</v>
      </c>
      <c r="AM58" s="492">
        <v>0.88897901599999996</v>
      </c>
      <c r="AN58" s="492">
        <v>0.89021251800000001</v>
      </c>
      <c r="AO58" s="492">
        <v>0.89481834400000004</v>
      </c>
      <c r="AP58" s="492">
        <v>0.90100943899999997</v>
      </c>
      <c r="AQ58" s="493">
        <v>0.91283762300000004</v>
      </c>
      <c r="AR58" s="493">
        <v>0.93148904499999996</v>
      </c>
      <c r="AS58" s="499" t="s">
        <v>381</v>
      </c>
      <c r="AT58" s="502" t="s">
        <v>381</v>
      </c>
      <c r="AU58" s="474"/>
      <c r="AV58" s="925"/>
      <c r="AW58" s="503">
        <f t="shared" si="81"/>
        <v>20</v>
      </c>
      <c r="AX58" s="491">
        <v>0.89050905000000002</v>
      </c>
      <c r="AY58" s="492">
        <v>0.89048518600000004</v>
      </c>
      <c r="AZ58" s="492">
        <v>0.89191627500000004</v>
      </c>
      <c r="BA58" s="492">
        <v>0.89677865700000003</v>
      </c>
      <c r="BB58" s="492">
        <v>0.90303711900000005</v>
      </c>
      <c r="BC58" s="493">
        <v>0.91475055199999999</v>
      </c>
      <c r="BD58" s="493">
        <v>0.93213234199999995</v>
      </c>
      <c r="BE58" s="499" t="s">
        <v>381</v>
      </c>
      <c r="BF58" s="502" t="s">
        <v>381</v>
      </c>
      <c r="BG58" s="466"/>
      <c r="BH58" s="925"/>
      <c r="BI58" s="503">
        <f t="shared" si="82"/>
        <v>20</v>
      </c>
      <c r="BJ58" s="495">
        <v>79.007173789999996</v>
      </c>
      <c r="BK58" s="496">
        <v>77.661847510000001</v>
      </c>
      <c r="BL58" s="496">
        <v>74.713232039999994</v>
      </c>
      <c r="BM58" s="496">
        <v>69.223528329999994</v>
      </c>
      <c r="BN58" s="496">
        <v>63.055423570000002</v>
      </c>
      <c r="BO58" s="497">
        <v>56.3812578</v>
      </c>
      <c r="BP58" s="497">
        <v>39.969583040000003</v>
      </c>
      <c r="BQ58" s="499" t="s">
        <v>381</v>
      </c>
      <c r="BR58" s="502" t="s">
        <v>381</v>
      </c>
      <c r="BT58" s="925"/>
      <c r="BU58" s="503">
        <f t="shared" si="83"/>
        <v>20</v>
      </c>
      <c r="BV58" s="495">
        <v>78.381600570000003</v>
      </c>
      <c r="BW58" s="496">
        <v>76.970234700000006</v>
      </c>
      <c r="BX58" s="496">
        <v>73.931127349999997</v>
      </c>
      <c r="BY58" s="496">
        <v>68.348581690000003</v>
      </c>
      <c r="BZ58" s="496">
        <v>62.167024519999998</v>
      </c>
      <c r="CA58" s="497">
        <v>55.57009257</v>
      </c>
      <c r="CB58" s="497">
        <v>39.714743009999999</v>
      </c>
      <c r="CC58" s="499" t="s">
        <v>381</v>
      </c>
      <c r="CD58" s="502" t="s">
        <v>381</v>
      </c>
      <c r="CE58" s="474"/>
      <c r="CF58" s="925"/>
      <c r="CG58" s="503">
        <f t="shared" si="84"/>
        <v>20</v>
      </c>
      <c r="CH58" s="491">
        <f t="shared" si="60"/>
        <v>0.88917004399999999</v>
      </c>
      <c r="CI58" s="492">
        <f t="shared" si="61"/>
        <v>0.88897901599999996</v>
      </c>
      <c r="CJ58" s="492">
        <f t="shared" si="62"/>
        <v>0.89021251800000001</v>
      </c>
      <c r="CK58" s="492">
        <f t="shared" si="63"/>
        <v>0.89481834400000004</v>
      </c>
      <c r="CL58" s="492">
        <f t="shared" si="64"/>
        <v>0.90100943899999997</v>
      </c>
      <c r="CM58" s="493">
        <f t="shared" si="65"/>
        <v>0.91283762300000004</v>
      </c>
      <c r="CN58" s="493">
        <f t="shared" si="66"/>
        <v>0.93148904499999996</v>
      </c>
      <c r="CO58" s="499" t="s">
        <v>381</v>
      </c>
      <c r="CP58" s="502" t="s">
        <v>381</v>
      </c>
      <c r="CR58" s="925"/>
      <c r="CS58" s="503">
        <f t="shared" si="85"/>
        <v>20</v>
      </c>
      <c r="CT58" s="495">
        <f t="shared" si="67"/>
        <v>79.007173789999996</v>
      </c>
      <c r="CU58" s="496">
        <f t="shared" si="68"/>
        <v>77.661847510000001</v>
      </c>
      <c r="CV58" s="496">
        <f t="shared" si="69"/>
        <v>74.713232039999994</v>
      </c>
      <c r="CW58" s="496">
        <f t="shared" si="70"/>
        <v>69.223528329999994</v>
      </c>
      <c r="CX58" s="496">
        <f t="shared" si="71"/>
        <v>63.055423570000002</v>
      </c>
      <c r="CY58" s="497">
        <f t="shared" si="72"/>
        <v>56.3812578</v>
      </c>
      <c r="CZ58" s="497">
        <f t="shared" si="73"/>
        <v>39.969583040000003</v>
      </c>
      <c r="DA58" s="499" t="s">
        <v>381</v>
      </c>
      <c r="DB58" s="502" t="s">
        <v>381</v>
      </c>
    </row>
    <row r="59" spans="2:106" ht="15" customHeight="1">
      <c r="B59" s="925"/>
      <c r="C59" s="475">
        <v>10</v>
      </c>
      <c r="D59" s="476">
        <f t="shared" si="74"/>
        <v>8.7227274280205105</v>
      </c>
      <c r="E59" s="477">
        <v>36.845003550495427</v>
      </c>
      <c r="F59" s="478">
        <v>36.601322809360745</v>
      </c>
      <c r="G59" s="478">
        <v>36.25214180956624</v>
      </c>
      <c r="H59" s="478">
        <v>35.732737465650075</v>
      </c>
      <c r="I59" s="478">
        <v>35.153177639012256</v>
      </c>
      <c r="J59" s="478">
        <v>34.915828202164121</v>
      </c>
      <c r="K59" s="478">
        <v>33.530438904592586</v>
      </c>
      <c r="L59" s="499" t="s">
        <v>381</v>
      </c>
      <c r="M59" s="480" t="s">
        <v>381</v>
      </c>
      <c r="N59" s="466"/>
      <c r="O59" s="925"/>
      <c r="P59" s="475">
        <f t="shared" si="75"/>
        <v>10</v>
      </c>
      <c r="Q59" s="481">
        <f>P59+15</f>
        <v>25</v>
      </c>
      <c r="R59" s="519">
        <v>-17.5</v>
      </c>
      <c r="S59" s="483">
        <f t="shared" si="76"/>
        <v>8.7227274280205105</v>
      </c>
      <c r="T59" s="484">
        <f>'35MPa, 4.2-6.0kg (comm)'!T59</f>
        <v>9.9158833251459697</v>
      </c>
      <c r="U59" s="485">
        <f>'35MPa, 4.2-6.0kg (comm)'!U59</f>
        <v>9.8130683565230754</v>
      </c>
      <c r="V59" s="483">
        <f t="shared" si="58"/>
        <v>3.9947371780254022</v>
      </c>
      <c r="W59" s="486">
        <f t="shared" si="59"/>
        <v>3.5508774915781349</v>
      </c>
      <c r="X59" s="487">
        <f>'70MPa, 4-7kg (comm)'!AD59</f>
        <v>11.709398</v>
      </c>
      <c r="Y59" s="488">
        <f>'70MPa, 4-7kg (comm)'!AE59</f>
        <v>18.023528899999999</v>
      </c>
      <c r="Z59" s="466"/>
      <c r="AA59" s="930"/>
      <c r="AB59" s="932"/>
      <c r="AC59" s="466"/>
      <c r="AD59" s="925"/>
      <c r="AE59" s="475">
        <f t="shared" si="77"/>
        <v>10</v>
      </c>
      <c r="AF59" s="489">
        <f t="shared" si="86"/>
        <v>0</v>
      </c>
      <c r="AG59" s="519">
        <f t="shared" si="78"/>
        <v>-26</v>
      </c>
      <c r="AH59" s="490">
        <f t="shared" si="79"/>
        <v>8.7227274280205105</v>
      </c>
      <c r="AI59" s="466"/>
      <c r="AJ59" s="925"/>
      <c r="AK59" s="475">
        <f t="shared" si="80"/>
        <v>10</v>
      </c>
      <c r="AL59" s="491">
        <v>0.88115996900000004</v>
      </c>
      <c r="AM59" s="492">
        <v>0.88000364099999995</v>
      </c>
      <c r="AN59" s="492">
        <v>0.88098976200000001</v>
      </c>
      <c r="AO59" s="492">
        <v>0.88525485699999995</v>
      </c>
      <c r="AP59" s="492">
        <v>0.89001142700000002</v>
      </c>
      <c r="AQ59" s="493">
        <v>0.90302077300000005</v>
      </c>
      <c r="AR59" s="493">
        <v>0.91871656599999996</v>
      </c>
      <c r="AS59" s="499" t="s">
        <v>381</v>
      </c>
      <c r="AT59" s="502" t="s">
        <v>381</v>
      </c>
      <c r="AU59" s="474"/>
      <c r="AV59" s="925"/>
      <c r="AW59" s="475">
        <f t="shared" si="81"/>
        <v>10</v>
      </c>
      <c r="AX59" s="491">
        <v>0.88182032899999996</v>
      </c>
      <c r="AY59" s="492">
        <v>0.88082803200000004</v>
      </c>
      <c r="AZ59" s="492">
        <v>0.88205724200000002</v>
      </c>
      <c r="BA59" s="492">
        <v>0.88657801199999997</v>
      </c>
      <c r="BB59" s="492">
        <v>0.89144803100000003</v>
      </c>
      <c r="BC59" s="493">
        <v>0.90438598599999998</v>
      </c>
      <c r="BD59" s="493">
        <v>0.91897282899999999</v>
      </c>
      <c r="BE59" s="499" t="s">
        <v>381</v>
      </c>
      <c r="BF59" s="502" t="s">
        <v>381</v>
      </c>
      <c r="BG59" s="466"/>
      <c r="BH59" s="925"/>
      <c r="BI59" s="475">
        <f t="shared" si="82"/>
        <v>10</v>
      </c>
      <c r="BJ59" s="495">
        <v>78.559780810000007</v>
      </c>
      <c r="BK59" s="496">
        <v>76.827638359999995</v>
      </c>
      <c r="BL59" s="496">
        <v>73.110793389999998</v>
      </c>
      <c r="BM59" s="496">
        <v>66.333300159999993</v>
      </c>
      <c r="BN59" s="496">
        <v>58.87368927</v>
      </c>
      <c r="BO59" s="497">
        <v>51.124538579999999</v>
      </c>
      <c r="BP59" s="497">
        <v>32.420708599999998</v>
      </c>
      <c r="BQ59" s="499" t="s">
        <v>381</v>
      </c>
      <c r="BR59" s="502" t="s">
        <v>381</v>
      </c>
      <c r="BT59" s="925"/>
      <c r="BU59" s="475">
        <f t="shared" si="83"/>
        <v>10</v>
      </c>
      <c r="BV59" s="495">
        <v>78.239948999999996</v>
      </c>
      <c r="BW59" s="496">
        <v>76.440690050000001</v>
      </c>
      <c r="BX59" s="496">
        <v>72.618089889999993</v>
      </c>
      <c r="BY59" s="496">
        <v>65.735364619999999</v>
      </c>
      <c r="BZ59" s="496">
        <v>58.246784140000003</v>
      </c>
      <c r="CA59" s="497">
        <v>50.550480450000002</v>
      </c>
      <c r="CB59" s="497">
        <v>32.32085936</v>
      </c>
      <c r="CC59" s="499" t="s">
        <v>381</v>
      </c>
      <c r="CD59" s="502" t="s">
        <v>381</v>
      </c>
      <c r="CE59" s="474"/>
      <c r="CF59" s="925"/>
      <c r="CG59" s="475">
        <f t="shared" si="84"/>
        <v>10</v>
      </c>
      <c r="CH59" s="491">
        <f t="shared" si="60"/>
        <v>0.88115996900000004</v>
      </c>
      <c r="CI59" s="492">
        <f t="shared" si="61"/>
        <v>0.88000364099999995</v>
      </c>
      <c r="CJ59" s="492">
        <f t="shared" si="62"/>
        <v>0.88098976200000001</v>
      </c>
      <c r="CK59" s="492">
        <f t="shared" si="63"/>
        <v>0.88525485699999995</v>
      </c>
      <c r="CL59" s="492">
        <f t="shared" si="64"/>
        <v>0.89001142700000002</v>
      </c>
      <c r="CM59" s="493">
        <f t="shared" si="65"/>
        <v>0.90302077300000005</v>
      </c>
      <c r="CN59" s="493">
        <f t="shared" si="66"/>
        <v>0.91871656599999996</v>
      </c>
      <c r="CO59" s="499" t="s">
        <v>381</v>
      </c>
      <c r="CP59" s="502" t="s">
        <v>381</v>
      </c>
      <c r="CR59" s="925"/>
      <c r="CS59" s="475">
        <f t="shared" si="85"/>
        <v>10</v>
      </c>
      <c r="CT59" s="495">
        <f t="shared" si="67"/>
        <v>78.559780810000007</v>
      </c>
      <c r="CU59" s="496">
        <f t="shared" si="68"/>
        <v>76.827638359999995</v>
      </c>
      <c r="CV59" s="496">
        <f t="shared" si="69"/>
        <v>73.110793389999998</v>
      </c>
      <c r="CW59" s="496">
        <f t="shared" si="70"/>
        <v>66.333300159999993</v>
      </c>
      <c r="CX59" s="496">
        <f t="shared" si="71"/>
        <v>58.87368927</v>
      </c>
      <c r="CY59" s="497">
        <f t="shared" si="72"/>
        <v>51.124538579999999</v>
      </c>
      <c r="CZ59" s="497">
        <f t="shared" si="73"/>
        <v>32.420708599999998</v>
      </c>
      <c r="DA59" s="499" t="s">
        <v>381</v>
      </c>
      <c r="DB59" s="502" t="s">
        <v>381</v>
      </c>
    </row>
    <row r="60" spans="2:106" ht="15" customHeight="1">
      <c r="B60" s="925"/>
      <c r="C60" s="475">
        <v>0</v>
      </c>
      <c r="D60" s="476">
        <f t="shared" si="74"/>
        <v>12.888790291081108</v>
      </c>
      <c r="E60" s="477">
        <v>37.006620239546422</v>
      </c>
      <c r="F60" s="478">
        <v>36.622268945436787</v>
      </c>
      <c r="G60" s="478">
        <v>35.975200957332326</v>
      </c>
      <c r="H60" s="478">
        <v>35.128179787153059</v>
      </c>
      <c r="I60" s="478">
        <v>34.600648020168173</v>
      </c>
      <c r="J60" s="478">
        <v>33.898633567883849</v>
      </c>
      <c r="K60" s="478">
        <v>32.040566486495131</v>
      </c>
      <c r="L60" s="499" t="s">
        <v>381</v>
      </c>
      <c r="M60" s="480" t="s">
        <v>381</v>
      </c>
      <c r="N60" s="466"/>
      <c r="O60" s="925"/>
      <c r="P60" s="475">
        <f t="shared" si="75"/>
        <v>0</v>
      </c>
      <c r="Q60" s="481">
        <f>P60+15</f>
        <v>15</v>
      </c>
      <c r="R60" s="519">
        <v>-17.5</v>
      </c>
      <c r="S60" s="483">
        <f>IF(MIN(U60,T60)*(1-(2.5+7)/(87.5-2))&gt;$AA$7,$AA$7,MIN(U60,T60)*(1-(2.5+7)/(87.5-2)))</f>
        <v>12.888790291081108</v>
      </c>
      <c r="T60" s="504">
        <f>'35MPa, 4.2-6.0kg (comm)'!T60</f>
        <v>14.839001178588433</v>
      </c>
      <c r="U60" s="505">
        <f>'35MPa, 4.2-6.0kg (comm)'!U60</f>
        <v>14.499889077466248</v>
      </c>
      <c r="V60" s="483">
        <f t="shared" si="58"/>
        <v>2.716051657987685</v>
      </c>
      <c r="W60" s="486">
        <f t="shared" si="59"/>
        <v>2.4142681404334976</v>
      </c>
      <c r="X60" s="487">
        <f>'70MPa, 4-7kg (comm)'!AD60</f>
        <v>16.659110299999998</v>
      </c>
      <c r="Y60" s="488">
        <f>'70MPa, 4-7kg (comm)'!AE60</f>
        <v>25.663911299999999</v>
      </c>
      <c r="Z60" s="466"/>
      <c r="AA60" s="930"/>
      <c r="AB60" s="932"/>
      <c r="AC60" s="466"/>
      <c r="AD60" s="925"/>
      <c r="AE60" s="475">
        <f t="shared" si="77"/>
        <v>0</v>
      </c>
      <c r="AF60" s="489">
        <f t="shared" si="86"/>
        <v>-10</v>
      </c>
      <c r="AG60" s="519">
        <f t="shared" si="78"/>
        <v>-26</v>
      </c>
      <c r="AH60" s="490">
        <f t="shared" si="79"/>
        <v>12.888790291081108</v>
      </c>
      <c r="AI60" s="466"/>
      <c r="AJ60" s="925"/>
      <c r="AK60" s="475">
        <f t="shared" si="80"/>
        <v>0</v>
      </c>
      <c r="AL60" s="491">
        <v>0.88562430999999997</v>
      </c>
      <c r="AM60" s="492">
        <v>0.88316962499999996</v>
      </c>
      <c r="AN60" s="492">
        <v>0.88127228400000002</v>
      </c>
      <c r="AO60" s="492">
        <v>0.88404976700000004</v>
      </c>
      <c r="AP60" s="492">
        <v>0.89451387500000001</v>
      </c>
      <c r="AQ60" s="493">
        <v>0.90304039999999997</v>
      </c>
      <c r="AR60" s="493">
        <v>0.91811774599999996</v>
      </c>
      <c r="AS60" s="499" t="s">
        <v>381</v>
      </c>
      <c r="AT60" s="502" t="s">
        <v>381</v>
      </c>
      <c r="AU60" s="474"/>
      <c r="AV60" s="925"/>
      <c r="AW60" s="475">
        <f t="shared" si="81"/>
        <v>0</v>
      </c>
      <c r="AX60" s="491">
        <v>0.88543423300000001</v>
      </c>
      <c r="AY60" s="492">
        <v>0.88312552700000002</v>
      </c>
      <c r="AZ60" s="492">
        <v>0.88152967599999998</v>
      </c>
      <c r="BA60" s="492">
        <v>0.88462779700000005</v>
      </c>
      <c r="BB60" s="492">
        <v>0.89527355799999997</v>
      </c>
      <c r="BC60" s="493">
        <v>0.90381246299999995</v>
      </c>
      <c r="BD60" s="493">
        <v>0.91817413199999998</v>
      </c>
      <c r="BE60" s="499" t="s">
        <v>381</v>
      </c>
      <c r="BF60" s="502" t="s">
        <v>381</v>
      </c>
      <c r="BG60" s="466"/>
      <c r="BH60" s="925"/>
      <c r="BI60" s="475">
        <f t="shared" si="82"/>
        <v>0</v>
      </c>
      <c r="BJ60" s="495">
        <v>77.968553299999996</v>
      </c>
      <c r="BK60" s="496">
        <v>75.547579619999993</v>
      </c>
      <c r="BL60" s="496">
        <v>70.395295070000003</v>
      </c>
      <c r="BM60" s="496">
        <v>61.270635400000003</v>
      </c>
      <c r="BN60" s="496">
        <v>51.870303569999997</v>
      </c>
      <c r="BO60" s="497">
        <v>41.954539990000001</v>
      </c>
      <c r="BP60" s="497">
        <v>19.548514059999999</v>
      </c>
      <c r="BQ60" s="499" t="s">
        <v>381</v>
      </c>
      <c r="BR60" s="502" t="s">
        <v>381</v>
      </c>
      <c r="BT60" s="925"/>
      <c r="BU60" s="475">
        <f t="shared" si="83"/>
        <v>0</v>
      </c>
      <c r="BV60" s="495">
        <v>78.053793029999994</v>
      </c>
      <c r="BW60" s="496">
        <v>75.568504910000001</v>
      </c>
      <c r="BX60" s="496">
        <v>70.280321779999994</v>
      </c>
      <c r="BY60" s="496">
        <v>61.014844449999998</v>
      </c>
      <c r="BZ60" s="496">
        <v>51.552449170000003</v>
      </c>
      <c r="CA60" s="497">
        <v>41.63876612</v>
      </c>
      <c r="CB60" s="497">
        <v>19.527613550000002</v>
      </c>
      <c r="CC60" s="499" t="s">
        <v>381</v>
      </c>
      <c r="CD60" s="502" t="s">
        <v>381</v>
      </c>
      <c r="CE60" s="474"/>
      <c r="CF60" s="925"/>
      <c r="CG60" s="475">
        <f t="shared" si="84"/>
        <v>0</v>
      </c>
      <c r="CH60" s="491">
        <f t="shared" si="60"/>
        <v>0.88543423300000001</v>
      </c>
      <c r="CI60" s="492">
        <f t="shared" si="61"/>
        <v>0.88312552700000002</v>
      </c>
      <c r="CJ60" s="492">
        <f t="shared" si="62"/>
        <v>0.88127228400000002</v>
      </c>
      <c r="CK60" s="492">
        <f t="shared" si="63"/>
        <v>0.88404976700000004</v>
      </c>
      <c r="CL60" s="492">
        <f t="shared" si="64"/>
        <v>0.89451387500000001</v>
      </c>
      <c r="CM60" s="493">
        <f t="shared" si="65"/>
        <v>0.90304039999999997</v>
      </c>
      <c r="CN60" s="493">
        <f t="shared" si="66"/>
        <v>0.91811774599999996</v>
      </c>
      <c r="CO60" s="499" t="s">
        <v>381</v>
      </c>
      <c r="CP60" s="502" t="s">
        <v>381</v>
      </c>
      <c r="CR60" s="925"/>
      <c r="CS60" s="475">
        <f t="shared" si="85"/>
        <v>0</v>
      </c>
      <c r="CT60" s="495">
        <f t="shared" si="67"/>
        <v>78.053793029999994</v>
      </c>
      <c r="CU60" s="496">
        <f t="shared" si="68"/>
        <v>75.568504910000001</v>
      </c>
      <c r="CV60" s="496">
        <f t="shared" si="69"/>
        <v>70.395295070000003</v>
      </c>
      <c r="CW60" s="496">
        <f t="shared" si="70"/>
        <v>61.270635400000003</v>
      </c>
      <c r="CX60" s="496">
        <f t="shared" si="71"/>
        <v>51.870303569999997</v>
      </c>
      <c r="CY60" s="497">
        <f t="shared" si="72"/>
        <v>41.954539990000001</v>
      </c>
      <c r="CZ60" s="497">
        <f t="shared" si="73"/>
        <v>19.548514059999999</v>
      </c>
      <c r="DA60" s="499" t="s">
        <v>381</v>
      </c>
      <c r="DB60" s="502" t="s">
        <v>381</v>
      </c>
    </row>
    <row r="61" spans="2:106" ht="15" customHeight="1">
      <c r="B61" s="925"/>
      <c r="C61" s="475">
        <v>-10</v>
      </c>
      <c r="D61" s="476">
        <f t="shared" si="74"/>
        <v>13.644365269343639</v>
      </c>
      <c r="E61" s="477">
        <v>36.778185507156536</v>
      </c>
      <c r="F61" s="478">
        <v>36.385205831809735</v>
      </c>
      <c r="G61" s="478">
        <v>35.653932452851905</v>
      </c>
      <c r="H61" s="478">
        <v>34.379926306067162</v>
      </c>
      <c r="I61" s="478">
        <v>33.493677578969411</v>
      </c>
      <c r="J61" s="478">
        <v>32.637288705589029</v>
      </c>
      <c r="K61" s="478">
        <v>30.583964899429027</v>
      </c>
      <c r="L61" s="499" t="s">
        <v>381</v>
      </c>
      <c r="M61" s="480" t="s">
        <v>381</v>
      </c>
      <c r="N61" s="466"/>
      <c r="O61" s="925"/>
      <c r="P61" s="475">
        <f t="shared" si="75"/>
        <v>-10</v>
      </c>
      <c r="Q61" s="481">
        <v>15</v>
      </c>
      <c r="R61" s="519">
        <v>-17.5</v>
      </c>
      <c r="S61" s="483">
        <f>IF(MIN(U61,T61)*(1-(2.5+7)/(87.5-2))&gt;$AA$7,$AA$7,MIN(U61,T61)*(1-(2.5+7)/(87.5-2)))</f>
        <v>13.644365269343639</v>
      </c>
      <c r="T61" s="484">
        <f>'35MPa, 4.2-6.0kg (comm)'!T61</f>
        <v>15.965403187283567</v>
      </c>
      <c r="U61" s="485">
        <f>'35MPa, 4.2-6.0kg (comm)'!U61</f>
        <v>15.349910928011596</v>
      </c>
      <c r="V61" s="483">
        <f t="shared" si="58"/>
        <v>2.5489046079187485</v>
      </c>
      <c r="W61" s="486">
        <f t="shared" si="59"/>
        <v>2.2656929848166651</v>
      </c>
      <c r="X61" s="487">
        <f>'70MPa, 4-7kg (comm)'!AD61</f>
        <v>18.119326600000001</v>
      </c>
      <c r="Y61" s="488">
        <f>'70MPa, 4-7kg (comm)'!AE61</f>
        <v>27.325299699999999</v>
      </c>
      <c r="Z61" s="466"/>
      <c r="AA61" s="930"/>
      <c r="AB61" s="932"/>
      <c r="AC61" s="466"/>
      <c r="AD61" s="925"/>
      <c r="AE61" s="475">
        <f t="shared" si="77"/>
        <v>-10</v>
      </c>
      <c r="AF61" s="489">
        <f t="shared" si="86"/>
        <v>-20</v>
      </c>
      <c r="AG61" s="519">
        <f t="shared" si="78"/>
        <v>-26</v>
      </c>
      <c r="AH61" s="490">
        <f t="shared" si="79"/>
        <v>13.644365269343639</v>
      </c>
      <c r="AI61" s="466"/>
      <c r="AJ61" s="925"/>
      <c r="AK61" s="475">
        <f t="shared" si="80"/>
        <v>-10</v>
      </c>
      <c r="AL61" s="491">
        <v>0.88256316000000001</v>
      </c>
      <c r="AM61" s="492">
        <v>0.88010917200000005</v>
      </c>
      <c r="AN61" s="492">
        <v>0.87691943500000002</v>
      </c>
      <c r="AO61" s="492">
        <v>0.87181709399999996</v>
      </c>
      <c r="AP61" s="492">
        <v>0.87557488500000002</v>
      </c>
      <c r="AQ61" s="493">
        <v>0.88124423699999999</v>
      </c>
      <c r="AR61" s="493">
        <v>0.89207071800000004</v>
      </c>
      <c r="AS61" s="499" t="s">
        <v>381</v>
      </c>
      <c r="AT61" s="502" t="s">
        <v>381</v>
      </c>
      <c r="AU61" s="474"/>
      <c r="AV61" s="925"/>
      <c r="AW61" s="475">
        <f t="shared" si="81"/>
        <v>-10</v>
      </c>
      <c r="AX61" s="491">
        <v>0.88172362100000001</v>
      </c>
      <c r="AY61" s="492">
        <v>0.87943916899999997</v>
      </c>
      <c r="AZ61" s="492">
        <v>0.87652105899999999</v>
      </c>
      <c r="BA61" s="492">
        <v>0.87176309100000005</v>
      </c>
      <c r="BB61" s="492">
        <v>0.87575415099999998</v>
      </c>
      <c r="BC61" s="493">
        <v>0.88151423299999998</v>
      </c>
      <c r="BD61" s="493">
        <v>0.89207501300000003</v>
      </c>
      <c r="BE61" s="499" t="s">
        <v>381</v>
      </c>
      <c r="BF61" s="502" t="s">
        <v>381</v>
      </c>
      <c r="BG61" s="466"/>
      <c r="BH61" s="925"/>
      <c r="BI61" s="475">
        <f t="shared" si="82"/>
        <v>-10</v>
      </c>
      <c r="BJ61" s="495">
        <v>77.281159310000007</v>
      </c>
      <c r="BK61" s="496">
        <v>74.760376140000005</v>
      </c>
      <c r="BL61" s="496">
        <v>69.391596359999994</v>
      </c>
      <c r="BM61" s="496">
        <v>59.726073380000003</v>
      </c>
      <c r="BN61" s="496">
        <v>49.752494059999997</v>
      </c>
      <c r="BO61" s="497">
        <v>39.387603130000002</v>
      </c>
      <c r="BP61" s="497">
        <v>16.264528869999999</v>
      </c>
      <c r="BQ61" s="499" t="s">
        <v>381</v>
      </c>
      <c r="BR61" s="502" t="s">
        <v>381</v>
      </c>
      <c r="BT61" s="925"/>
      <c r="BU61" s="475">
        <f t="shared" si="83"/>
        <v>-10</v>
      </c>
      <c r="BV61" s="495">
        <v>77.66588514</v>
      </c>
      <c r="BW61" s="496">
        <v>75.069317859999998</v>
      </c>
      <c r="BX61" s="496">
        <v>69.571537759999998</v>
      </c>
      <c r="BY61" s="496">
        <v>59.750070389999998</v>
      </c>
      <c r="BZ61" s="496">
        <v>49.678512419999997</v>
      </c>
      <c r="CA61" s="497">
        <v>39.275060369999998</v>
      </c>
      <c r="CB61" s="497">
        <v>16.26294184</v>
      </c>
      <c r="CC61" s="499" t="s">
        <v>381</v>
      </c>
      <c r="CD61" s="502" t="s">
        <v>381</v>
      </c>
      <c r="CE61" s="474"/>
      <c r="CF61" s="925"/>
      <c r="CG61" s="475">
        <f t="shared" si="84"/>
        <v>-10</v>
      </c>
      <c r="CH61" s="491">
        <f t="shared" si="60"/>
        <v>0.88172362100000001</v>
      </c>
      <c r="CI61" s="492">
        <f t="shared" si="61"/>
        <v>0.87943916899999997</v>
      </c>
      <c r="CJ61" s="492">
        <f t="shared" si="62"/>
        <v>0.87652105899999999</v>
      </c>
      <c r="CK61" s="492">
        <f t="shared" si="63"/>
        <v>0.87176309100000005</v>
      </c>
      <c r="CL61" s="492">
        <f t="shared" si="64"/>
        <v>0.87557488500000002</v>
      </c>
      <c r="CM61" s="493">
        <f t="shared" si="65"/>
        <v>0.88124423699999999</v>
      </c>
      <c r="CN61" s="493">
        <f t="shared" si="66"/>
        <v>0.89207071800000004</v>
      </c>
      <c r="CO61" s="499" t="s">
        <v>381</v>
      </c>
      <c r="CP61" s="502" t="s">
        <v>381</v>
      </c>
      <c r="CR61" s="925"/>
      <c r="CS61" s="475">
        <f t="shared" si="85"/>
        <v>-10</v>
      </c>
      <c r="CT61" s="495">
        <f t="shared" si="67"/>
        <v>77.66588514</v>
      </c>
      <c r="CU61" s="496">
        <f t="shared" si="68"/>
        <v>75.069317859999998</v>
      </c>
      <c r="CV61" s="496">
        <f t="shared" si="69"/>
        <v>69.571537759999998</v>
      </c>
      <c r="CW61" s="496">
        <f t="shared" si="70"/>
        <v>59.750070389999998</v>
      </c>
      <c r="CX61" s="496">
        <f t="shared" si="71"/>
        <v>49.752494059999997</v>
      </c>
      <c r="CY61" s="497">
        <f t="shared" si="72"/>
        <v>39.387603130000002</v>
      </c>
      <c r="CZ61" s="497">
        <f t="shared" si="73"/>
        <v>16.264528869999999</v>
      </c>
      <c r="DA61" s="499" t="s">
        <v>381</v>
      </c>
      <c r="DB61" s="502" t="s">
        <v>381</v>
      </c>
    </row>
    <row r="62" spans="2:106" ht="15" customHeight="1">
      <c r="B62" s="925"/>
      <c r="C62" s="475">
        <v>-20</v>
      </c>
      <c r="D62" s="476">
        <f>S62</f>
        <v>14.389862460821094</v>
      </c>
      <c r="E62" s="477">
        <v>36.568116520840988</v>
      </c>
      <c r="F62" s="478">
        <v>36.184725850541945</v>
      </c>
      <c r="G62" s="478">
        <v>35.449466266540085</v>
      </c>
      <c r="H62" s="478">
        <v>34.14357555684807</v>
      </c>
      <c r="I62" s="478">
        <v>32.991441321119744</v>
      </c>
      <c r="J62" s="478">
        <v>31.521733962088842</v>
      </c>
      <c r="K62" s="499" t="s">
        <v>381</v>
      </c>
      <c r="L62" s="499" t="s">
        <v>381</v>
      </c>
      <c r="M62" s="480" t="s">
        <v>381</v>
      </c>
      <c r="N62" s="466"/>
      <c r="O62" s="925"/>
      <c r="P62" s="475">
        <f t="shared" si="75"/>
        <v>-20</v>
      </c>
      <c r="Q62" s="481">
        <v>15</v>
      </c>
      <c r="R62" s="519">
        <v>-17.5</v>
      </c>
      <c r="S62" s="483">
        <f>IF(MIN(U62,T62)*(1-(2.5+7)/(87.5-2))&gt;$AA$7,$AA$7,MIN(U62,T62)*(1-(2.5+7)/(87.5-2)))</f>
        <v>14.389862460821094</v>
      </c>
      <c r="T62" s="484">
        <f>'35MPa, 4.2-6.0kg (comm)'!T62</f>
        <v>17.096274480567214</v>
      </c>
      <c r="U62" s="485">
        <f>'35MPa, 4.2-6.0kg (comm)'!U62</f>
        <v>16.188595268423732</v>
      </c>
      <c r="V62" s="483">
        <f t="shared" si="58"/>
        <v>2.4022548245307211</v>
      </c>
      <c r="W62" s="486">
        <f t="shared" si="59"/>
        <v>2.135337621805085</v>
      </c>
      <c r="X62" s="487">
        <f>'70MPa, 4-7kg (comm)'!AD62</f>
        <v>19.607215799999999</v>
      </c>
      <c r="Y62" s="488">
        <f>'70MPa, 4-7kg (comm)'!AE62</f>
        <v>28.975817200000002</v>
      </c>
      <c r="Z62" s="466"/>
      <c r="AA62" s="930"/>
      <c r="AB62" s="932"/>
      <c r="AC62" s="466"/>
      <c r="AD62" s="925"/>
      <c r="AE62" s="475">
        <f t="shared" si="77"/>
        <v>-20</v>
      </c>
      <c r="AF62" s="489">
        <f t="shared" si="86"/>
        <v>-30</v>
      </c>
      <c r="AG62" s="519">
        <f t="shared" si="78"/>
        <v>-26</v>
      </c>
      <c r="AH62" s="490">
        <f t="shared" si="79"/>
        <v>14.389862460821094</v>
      </c>
      <c r="AI62" s="466"/>
      <c r="AJ62" s="925"/>
      <c r="AK62" s="475">
        <f t="shared" si="80"/>
        <v>-20</v>
      </c>
      <c r="AL62" s="491">
        <v>0.87966432699999997</v>
      </c>
      <c r="AM62" s="492">
        <v>0.87759130500000004</v>
      </c>
      <c r="AN62" s="492">
        <v>0.87463612300000004</v>
      </c>
      <c r="AO62" s="492">
        <v>0.86933043899999995</v>
      </c>
      <c r="AP62" s="492">
        <v>0.86814152</v>
      </c>
      <c r="AQ62" s="493">
        <v>0.86183363000000002</v>
      </c>
      <c r="AR62" s="499" t="s">
        <v>381</v>
      </c>
      <c r="AS62" s="499" t="s">
        <v>381</v>
      </c>
      <c r="AT62" s="502" t="s">
        <v>381</v>
      </c>
      <c r="AU62" s="474"/>
      <c r="AV62" s="925"/>
      <c r="AW62" s="475">
        <f t="shared" si="81"/>
        <v>-20</v>
      </c>
      <c r="AX62" s="491">
        <v>0.87826481099999998</v>
      </c>
      <c r="AY62" s="492">
        <v>0.87627805999999997</v>
      </c>
      <c r="AZ62" s="492">
        <v>0.87361760899999996</v>
      </c>
      <c r="BA62" s="492">
        <v>0.86864412499999999</v>
      </c>
      <c r="BB62" s="492">
        <v>0.86772762999999997</v>
      </c>
      <c r="BC62" s="493">
        <v>0.86163119300000002</v>
      </c>
      <c r="BD62" s="499" t="s">
        <v>381</v>
      </c>
      <c r="BE62" s="499" t="s">
        <v>381</v>
      </c>
      <c r="BF62" s="502" t="s">
        <v>381</v>
      </c>
      <c r="BG62" s="466"/>
      <c r="BH62" s="925"/>
      <c r="BI62" s="475">
        <f t="shared" si="82"/>
        <v>-20</v>
      </c>
      <c r="BJ62" s="495">
        <v>76.661010700000006</v>
      </c>
      <c r="BK62" s="496">
        <v>74.055129160000007</v>
      </c>
      <c r="BL62" s="496">
        <v>68.505014959999997</v>
      </c>
      <c r="BM62" s="496">
        <v>58.602917810000001</v>
      </c>
      <c r="BN62" s="496">
        <v>48.231343780000003</v>
      </c>
      <c r="BO62" s="497">
        <v>36.960765389999999</v>
      </c>
      <c r="BP62" s="499" t="s">
        <v>381</v>
      </c>
      <c r="BQ62" s="499" t="s">
        <v>381</v>
      </c>
      <c r="BR62" s="502" t="s">
        <v>381</v>
      </c>
      <c r="BT62" s="925"/>
      <c r="BU62" s="475">
        <f t="shared" si="83"/>
        <v>-20</v>
      </c>
      <c r="BV62" s="495">
        <v>77.330478709999994</v>
      </c>
      <c r="BW62" s="496">
        <v>74.651749159999994</v>
      </c>
      <c r="BX62" s="496">
        <v>68.985122860000004</v>
      </c>
      <c r="BY62" s="496">
        <v>58.909197159999998</v>
      </c>
      <c r="BZ62" s="496">
        <v>48.409849350000002</v>
      </c>
      <c r="CA62" s="497">
        <v>37.042813119999998</v>
      </c>
      <c r="CB62" s="499" t="s">
        <v>381</v>
      </c>
      <c r="CC62" s="499" t="s">
        <v>381</v>
      </c>
      <c r="CD62" s="502" t="s">
        <v>381</v>
      </c>
      <c r="CE62" s="474"/>
      <c r="CF62" s="925"/>
      <c r="CG62" s="475">
        <f t="shared" si="84"/>
        <v>-20</v>
      </c>
      <c r="CH62" s="491">
        <f t="shared" si="60"/>
        <v>0.87826481099999998</v>
      </c>
      <c r="CI62" s="492">
        <f t="shared" si="61"/>
        <v>0.87627805999999997</v>
      </c>
      <c r="CJ62" s="492">
        <f t="shared" si="62"/>
        <v>0.87361760899999996</v>
      </c>
      <c r="CK62" s="492">
        <f t="shared" si="63"/>
        <v>0.86864412499999999</v>
      </c>
      <c r="CL62" s="492">
        <f t="shared" si="64"/>
        <v>0.86772762999999997</v>
      </c>
      <c r="CM62" s="493">
        <f t="shared" si="65"/>
        <v>0.86163119300000002</v>
      </c>
      <c r="CN62" s="499" t="s">
        <v>381</v>
      </c>
      <c r="CO62" s="499" t="s">
        <v>381</v>
      </c>
      <c r="CP62" s="502" t="s">
        <v>381</v>
      </c>
      <c r="CR62" s="925"/>
      <c r="CS62" s="475">
        <f t="shared" si="85"/>
        <v>-20</v>
      </c>
      <c r="CT62" s="495">
        <f t="shared" si="67"/>
        <v>77.330478709999994</v>
      </c>
      <c r="CU62" s="496">
        <f t="shared" si="68"/>
        <v>74.651749159999994</v>
      </c>
      <c r="CV62" s="496">
        <f t="shared" si="69"/>
        <v>68.985122860000004</v>
      </c>
      <c r="CW62" s="496">
        <f t="shared" si="70"/>
        <v>58.909197159999998</v>
      </c>
      <c r="CX62" s="496">
        <f t="shared" si="71"/>
        <v>48.409849350000002</v>
      </c>
      <c r="CY62" s="497">
        <f t="shared" si="72"/>
        <v>37.042813119999998</v>
      </c>
      <c r="CZ62" s="499" t="s">
        <v>381</v>
      </c>
      <c r="DA62" s="499" t="s">
        <v>381</v>
      </c>
      <c r="DB62" s="502" t="s">
        <v>381</v>
      </c>
    </row>
    <row r="63" spans="2:106" ht="15" customHeight="1">
      <c r="B63" s="925"/>
      <c r="C63" s="475">
        <v>-30</v>
      </c>
      <c r="D63" s="476">
        <f t="shared" si="74"/>
        <v>15.046963344040634</v>
      </c>
      <c r="E63" s="477">
        <v>36.199323343147206</v>
      </c>
      <c r="F63" s="478">
        <v>35.858827604390441</v>
      </c>
      <c r="G63" s="478">
        <v>35.146309719743293</v>
      </c>
      <c r="H63" s="478">
        <v>33.846308142217637</v>
      </c>
      <c r="I63" s="478">
        <v>32.716751971990902</v>
      </c>
      <c r="J63" s="478">
        <v>31.209179568553278</v>
      </c>
      <c r="K63" s="499" t="s">
        <v>381</v>
      </c>
      <c r="L63" s="499" t="s">
        <v>381</v>
      </c>
      <c r="M63" s="480" t="s">
        <v>381</v>
      </c>
      <c r="N63" s="466"/>
      <c r="O63" s="925"/>
      <c r="P63" s="475">
        <f t="shared" si="75"/>
        <v>-30</v>
      </c>
      <c r="Q63" s="481">
        <v>15</v>
      </c>
      <c r="R63" s="519">
        <v>-17.5</v>
      </c>
      <c r="S63" s="483">
        <f>IF(MIN(U63,T63)*(1-(2.5+7)/(87.5-2))&gt;$AA$7,$AA$7,MIN(U63,T63)*(1-(2.5+7)/(87.5-2)))</f>
        <v>15.046963344040634</v>
      </c>
      <c r="T63" s="484">
        <f>'35MPa, 4.2-6.0kg (comm)'!T63</f>
        <v>18.160674402591681</v>
      </c>
      <c r="U63" s="485">
        <f>'35MPa, 4.2-6.0kg (comm)'!U63</f>
        <v>16.927833762045715</v>
      </c>
      <c r="V63" s="483">
        <f t="shared" si="58"/>
        <v>2.2728388819191139</v>
      </c>
      <c r="W63" s="486">
        <f t="shared" si="59"/>
        <v>2.0203012283725457</v>
      </c>
      <c r="X63" s="487">
        <f>'70MPa, 4-7kg (comm)'!AD63</f>
        <v>21.043576000000002</v>
      </c>
      <c r="Y63" s="488">
        <f>'70MPa, 4-7kg (comm)'!AE63</f>
        <v>30.495844000000002</v>
      </c>
      <c r="Z63" s="466"/>
      <c r="AA63" s="930"/>
      <c r="AB63" s="932"/>
      <c r="AC63" s="466"/>
      <c r="AD63" s="925"/>
      <c r="AE63" s="475">
        <f t="shared" si="77"/>
        <v>-30</v>
      </c>
      <c r="AF63" s="489">
        <f t="shared" si="86"/>
        <v>-40</v>
      </c>
      <c r="AG63" s="519">
        <f t="shared" si="78"/>
        <v>-30</v>
      </c>
      <c r="AH63" s="490">
        <f t="shared" si="79"/>
        <v>15.046963344040634</v>
      </c>
      <c r="AI63" s="466"/>
      <c r="AJ63" s="925"/>
      <c r="AK63" s="475">
        <f t="shared" si="80"/>
        <v>-30</v>
      </c>
      <c r="AL63" s="491">
        <v>0.87388854699999996</v>
      </c>
      <c r="AM63" s="492">
        <v>0.87274744000000004</v>
      </c>
      <c r="AN63" s="492">
        <v>0.870422959</v>
      </c>
      <c r="AO63" s="492">
        <v>0.86539549699999996</v>
      </c>
      <c r="AP63" s="492">
        <v>0.86469725200000003</v>
      </c>
      <c r="AQ63" s="493">
        <v>0.85755083899999995</v>
      </c>
      <c r="AR63" s="499" t="s">
        <v>381</v>
      </c>
      <c r="AS63" s="499" t="s">
        <v>381</v>
      </c>
      <c r="AT63" s="502" t="s">
        <v>381</v>
      </c>
      <c r="AU63" s="474"/>
      <c r="AV63" s="925"/>
      <c r="AW63" s="475">
        <f t="shared" si="81"/>
        <v>-30</v>
      </c>
      <c r="AX63" s="491">
        <v>0.87185511800000004</v>
      </c>
      <c r="AY63" s="492">
        <v>0.870827554</v>
      </c>
      <c r="AZ63" s="492">
        <v>0.86871012000000003</v>
      </c>
      <c r="BA63" s="492">
        <v>0.86407177400000001</v>
      </c>
      <c r="BB63" s="492">
        <v>0.86370609200000004</v>
      </c>
      <c r="BC63" s="493">
        <v>0.85685339599999999</v>
      </c>
      <c r="BD63" s="499" t="s">
        <v>381</v>
      </c>
      <c r="BE63" s="499" t="s">
        <v>381</v>
      </c>
      <c r="BF63" s="502" t="s">
        <v>381</v>
      </c>
      <c r="BG63" s="466"/>
      <c r="BH63" s="925"/>
      <c r="BI63" s="475">
        <f t="shared" si="82"/>
        <v>-30</v>
      </c>
      <c r="BJ63" s="495">
        <v>75.921750090000003</v>
      </c>
      <c r="BK63" s="496">
        <v>73.243878039999998</v>
      </c>
      <c r="BL63" s="496">
        <v>67.589609820000007</v>
      </c>
      <c r="BM63" s="496">
        <v>57.538766899999999</v>
      </c>
      <c r="BN63" s="496">
        <v>47.096627130000002</v>
      </c>
      <c r="BO63" s="497">
        <v>35.757668270000003</v>
      </c>
      <c r="BP63" s="499" t="s">
        <v>381</v>
      </c>
      <c r="BQ63" s="499" t="s">
        <v>381</v>
      </c>
      <c r="BR63" s="502" t="s">
        <v>381</v>
      </c>
      <c r="BT63" s="925"/>
      <c r="BU63" s="475">
        <f t="shared" si="83"/>
        <v>-30</v>
      </c>
      <c r="BV63" s="495">
        <v>76.877310539999996</v>
      </c>
      <c r="BW63" s="496">
        <v>74.141166499999997</v>
      </c>
      <c r="BX63" s="496">
        <v>68.367469310000004</v>
      </c>
      <c r="BY63" s="496">
        <v>58.127368969999999</v>
      </c>
      <c r="BZ63" s="496">
        <v>47.534226240000002</v>
      </c>
      <c r="CA63" s="497">
        <v>36.048748760000002</v>
      </c>
      <c r="CB63" s="499" t="s">
        <v>381</v>
      </c>
      <c r="CC63" s="499" t="s">
        <v>381</v>
      </c>
      <c r="CD63" s="502" t="s">
        <v>381</v>
      </c>
      <c r="CE63" s="474"/>
      <c r="CF63" s="925"/>
      <c r="CG63" s="475">
        <f t="shared" si="84"/>
        <v>-30</v>
      </c>
      <c r="CH63" s="491">
        <f t="shared" si="60"/>
        <v>0.87185511800000004</v>
      </c>
      <c r="CI63" s="492">
        <f t="shared" si="61"/>
        <v>0.870827554</v>
      </c>
      <c r="CJ63" s="492">
        <f t="shared" si="62"/>
        <v>0.86871012000000003</v>
      </c>
      <c r="CK63" s="492">
        <f t="shared" si="63"/>
        <v>0.86407177400000001</v>
      </c>
      <c r="CL63" s="492">
        <f t="shared" si="64"/>
        <v>0.86370609200000004</v>
      </c>
      <c r="CM63" s="493">
        <f t="shared" si="65"/>
        <v>0.85685339599999999</v>
      </c>
      <c r="CN63" s="499" t="s">
        <v>381</v>
      </c>
      <c r="CO63" s="499" t="s">
        <v>381</v>
      </c>
      <c r="CP63" s="502" t="s">
        <v>381</v>
      </c>
      <c r="CR63" s="925"/>
      <c r="CS63" s="475">
        <f t="shared" si="85"/>
        <v>-30</v>
      </c>
      <c r="CT63" s="495">
        <f t="shared" si="67"/>
        <v>76.877310539999996</v>
      </c>
      <c r="CU63" s="496">
        <f t="shared" si="68"/>
        <v>74.141166499999997</v>
      </c>
      <c r="CV63" s="496">
        <f t="shared" si="69"/>
        <v>68.367469310000004</v>
      </c>
      <c r="CW63" s="496">
        <f t="shared" si="70"/>
        <v>58.127368969999999</v>
      </c>
      <c r="CX63" s="496">
        <f t="shared" si="71"/>
        <v>47.534226240000002</v>
      </c>
      <c r="CY63" s="497">
        <f t="shared" si="72"/>
        <v>36.048748760000002</v>
      </c>
      <c r="CZ63" s="499" t="s">
        <v>381</v>
      </c>
      <c r="DA63" s="499" t="s">
        <v>381</v>
      </c>
      <c r="DB63" s="502" t="s">
        <v>381</v>
      </c>
    </row>
    <row r="64" spans="2:106" ht="15" customHeight="1">
      <c r="B64" s="925"/>
      <c r="C64" s="475">
        <v>-40</v>
      </c>
      <c r="D64" s="476">
        <f t="shared" si="74"/>
        <v>15.72781499628883</v>
      </c>
      <c r="E64" s="477">
        <v>36.078469480030094</v>
      </c>
      <c r="F64" s="478">
        <v>35.730926678876386</v>
      </c>
      <c r="G64" s="478">
        <v>35.005705311691365</v>
      </c>
      <c r="H64" s="478">
        <v>33.688759704752094</v>
      </c>
      <c r="I64" s="478">
        <v>32.558004197251343</v>
      </c>
      <c r="J64" s="478">
        <v>31.060143095607977</v>
      </c>
      <c r="K64" s="499" t="s">
        <v>381</v>
      </c>
      <c r="L64" s="499" t="s">
        <v>381</v>
      </c>
      <c r="M64" s="480" t="s">
        <v>381</v>
      </c>
      <c r="N64" s="466"/>
      <c r="O64" s="925"/>
      <c r="P64" s="475">
        <f t="shared" si="75"/>
        <v>-40</v>
      </c>
      <c r="Q64" s="481">
        <v>15</v>
      </c>
      <c r="R64" s="519">
        <v>-17.5</v>
      </c>
      <c r="S64" s="483">
        <f>IF(MIN(U64,T64)*(1-(2.5+7)/(87.5-2))&gt;$AA$7,$AA$7,MIN(U64,T64)*(1-(2.5+7)/(87.5-2)))</f>
        <v>15.72781499628883</v>
      </c>
      <c r="T64" s="484">
        <f>'35MPa, 4.2-6.0kg (comm)'!T64</f>
        <v>19.281383526123868</v>
      </c>
      <c r="U64" s="485">
        <f>'35MPa, 4.2-6.0kg (comm)'!U64</f>
        <v>17.693791870824935</v>
      </c>
      <c r="V64" s="483">
        <f t="shared" si="58"/>
        <v>2.1667643908623879</v>
      </c>
      <c r="W64" s="486">
        <f t="shared" si="59"/>
        <v>1.9260127918776779</v>
      </c>
      <c r="X64" s="487">
        <f>'70MPa, 4-7kg (comm)'!AD64</f>
        <v>22.557056500000002</v>
      </c>
      <c r="Y64" s="488">
        <f>'70MPa, 4-7kg (comm)'!AE64</f>
        <v>32.041581800000003</v>
      </c>
      <c r="Z64" s="466"/>
      <c r="AA64" s="930"/>
      <c r="AB64" s="932"/>
      <c r="AC64" s="466"/>
      <c r="AD64" s="925"/>
      <c r="AE64" s="475">
        <f t="shared" si="77"/>
        <v>-40</v>
      </c>
      <c r="AF64" s="489">
        <v>-40</v>
      </c>
      <c r="AG64" s="519">
        <f t="shared" si="78"/>
        <v>-40</v>
      </c>
      <c r="AH64" s="490">
        <f t="shared" si="79"/>
        <v>15.72781499628883</v>
      </c>
      <c r="AI64" s="466"/>
      <c r="AJ64" s="925"/>
      <c r="AK64" s="475">
        <f t="shared" si="80"/>
        <v>-40</v>
      </c>
      <c r="AL64" s="491">
        <v>0.87278040899999998</v>
      </c>
      <c r="AM64" s="492">
        <v>0.87159397699999996</v>
      </c>
      <c r="AN64" s="492">
        <v>0.86923717</v>
      </c>
      <c r="AO64" s="492">
        <v>0.86410495399999998</v>
      </c>
      <c r="AP64" s="492">
        <v>0.86351730500000001</v>
      </c>
      <c r="AQ64" s="493">
        <v>0.85645655700000001</v>
      </c>
      <c r="AR64" s="499" t="s">
        <v>381</v>
      </c>
      <c r="AS64" s="499" t="s">
        <v>381</v>
      </c>
      <c r="AT64" s="502" t="s">
        <v>381</v>
      </c>
      <c r="AU64" s="474"/>
      <c r="AV64" s="925"/>
      <c r="AW64" s="475">
        <f t="shared" si="81"/>
        <v>-40</v>
      </c>
      <c r="AX64" s="491">
        <v>0.87010188300000002</v>
      </c>
      <c r="AY64" s="492">
        <v>0.86905094999999999</v>
      </c>
      <c r="AZ64" s="492">
        <v>0.86690007999999996</v>
      </c>
      <c r="BA64" s="492">
        <v>0.86215071200000004</v>
      </c>
      <c r="BB64" s="492">
        <v>0.86191744599999998</v>
      </c>
      <c r="BC64" s="493">
        <v>0.85526121799999999</v>
      </c>
      <c r="BD64" s="499" t="s">
        <v>381</v>
      </c>
      <c r="BE64" s="499" t="s">
        <v>381</v>
      </c>
      <c r="BF64" s="502" t="s">
        <v>381</v>
      </c>
      <c r="BG64" s="466"/>
      <c r="BH64" s="925"/>
      <c r="BI64" s="475">
        <f t="shared" si="82"/>
        <v>-40</v>
      </c>
      <c r="BJ64" s="495">
        <v>75.299224850000002</v>
      </c>
      <c r="BK64" s="496">
        <v>72.557120429999998</v>
      </c>
      <c r="BL64" s="496">
        <v>66.794500360000001</v>
      </c>
      <c r="BM64" s="496">
        <v>56.605974289999999</v>
      </c>
      <c r="BN64" s="496">
        <v>46.103676299999997</v>
      </c>
      <c r="BO64" s="497">
        <v>34.783503789999997</v>
      </c>
      <c r="BP64" s="499" t="s">
        <v>381</v>
      </c>
      <c r="BQ64" s="499" t="s">
        <v>381</v>
      </c>
      <c r="BR64" s="502" t="s">
        <v>381</v>
      </c>
      <c r="BT64" s="925"/>
      <c r="BU64" s="475">
        <f t="shared" si="83"/>
        <v>-40</v>
      </c>
      <c r="BV64" s="495">
        <v>76.558407990000006</v>
      </c>
      <c r="BW64" s="496">
        <v>73.757924079999995</v>
      </c>
      <c r="BX64" s="496">
        <v>67.865796489999994</v>
      </c>
      <c r="BY64" s="496">
        <v>57.476934540000002</v>
      </c>
      <c r="BZ64" s="496">
        <v>46.792578640000002</v>
      </c>
      <c r="CA64" s="497">
        <v>35.28177462</v>
      </c>
      <c r="CB64" s="499" t="s">
        <v>381</v>
      </c>
      <c r="CC64" s="499" t="s">
        <v>381</v>
      </c>
      <c r="CD64" s="502" t="s">
        <v>381</v>
      </c>
      <c r="CE64" s="474"/>
      <c r="CF64" s="925"/>
      <c r="CG64" s="475">
        <f t="shared" si="84"/>
        <v>-40</v>
      </c>
      <c r="CH64" s="491">
        <f t="shared" si="60"/>
        <v>0.87010188300000002</v>
      </c>
      <c r="CI64" s="492">
        <f t="shared" si="61"/>
        <v>0.86905094999999999</v>
      </c>
      <c r="CJ64" s="492">
        <f t="shared" si="62"/>
        <v>0.86690007999999996</v>
      </c>
      <c r="CK64" s="492">
        <f t="shared" si="63"/>
        <v>0.86215071200000004</v>
      </c>
      <c r="CL64" s="492">
        <f t="shared" si="64"/>
        <v>0.86191744599999998</v>
      </c>
      <c r="CM64" s="493">
        <f t="shared" si="65"/>
        <v>0.85526121799999999</v>
      </c>
      <c r="CN64" s="499" t="s">
        <v>381</v>
      </c>
      <c r="CO64" s="499" t="s">
        <v>381</v>
      </c>
      <c r="CP64" s="502" t="s">
        <v>381</v>
      </c>
      <c r="CR64" s="925"/>
      <c r="CS64" s="475">
        <f t="shared" si="85"/>
        <v>-40</v>
      </c>
      <c r="CT64" s="495">
        <f t="shared" si="67"/>
        <v>76.558407990000006</v>
      </c>
      <c r="CU64" s="496">
        <f t="shared" si="68"/>
        <v>73.757924079999995</v>
      </c>
      <c r="CV64" s="496">
        <f t="shared" si="69"/>
        <v>67.865796489999994</v>
      </c>
      <c r="CW64" s="496">
        <f t="shared" si="70"/>
        <v>57.476934540000002</v>
      </c>
      <c r="CX64" s="496">
        <f t="shared" si="71"/>
        <v>46.792578640000002</v>
      </c>
      <c r="CY64" s="497">
        <f t="shared" si="72"/>
        <v>35.28177462</v>
      </c>
      <c r="CZ64" s="499" t="s">
        <v>381</v>
      </c>
      <c r="DA64" s="499" t="s">
        <v>381</v>
      </c>
      <c r="DB64" s="502" t="s">
        <v>381</v>
      </c>
    </row>
    <row r="65" spans="2:106" ht="15" customHeight="1" thickBot="1">
      <c r="B65" s="926"/>
      <c r="C65" s="506" t="s">
        <v>382</v>
      </c>
      <c r="D65" s="507" t="s">
        <v>381</v>
      </c>
      <c r="E65" s="508" t="s">
        <v>381</v>
      </c>
      <c r="F65" s="509" t="s">
        <v>381</v>
      </c>
      <c r="G65" s="509" t="s">
        <v>381</v>
      </c>
      <c r="H65" s="509" t="s">
        <v>381</v>
      </c>
      <c r="I65" s="509" t="s">
        <v>381</v>
      </c>
      <c r="J65" s="509" t="s">
        <v>381</v>
      </c>
      <c r="K65" s="509" t="s">
        <v>381</v>
      </c>
      <c r="L65" s="509" t="s">
        <v>381</v>
      </c>
      <c r="M65" s="510" t="s">
        <v>381</v>
      </c>
      <c r="N65" s="466"/>
      <c r="O65" s="926"/>
      <c r="P65" s="506" t="str">
        <f t="shared" si="75"/>
        <v>&lt; -40</v>
      </c>
      <c r="Q65" s="511" t="s">
        <v>381</v>
      </c>
      <c r="R65" s="512" t="s">
        <v>381</v>
      </c>
      <c r="S65" s="507" t="s">
        <v>381</v>
      </c>
      <c r="T65" s="513" t="s">
        <v>381</v>
      </c>
      <c r="U65" s="514" t="s">
        <v>381</v>
      </c>
      <c r="V65" s="507" t="s">
        <v>381</v>
      </c>
      <c r="W65" s="514" t="s">
        <v>381</v>
      </c>
      <c r="X65" s="511" t="s">
        <v>381</v>
      </c>
      <c r="Y65" s="512" t="s">
        <v>381</v>
      </c>
      <c r="Z65" s="466"/>
      <c r="AA65" s="931"/>
      <c r="AB65" s="933"/>
      <c r="AC65" s="466"/>
      <c r="AD65" s="926"/>
      <c r="AE65" s="506" t="str">
        <f t="shared" si="77"/>
        <v>&lt; -40</v>
      </c>
      <c r="AF65" s="511" t="s">
        <v>381</v>
      </c>
      <c r="AG65" s="512" t="s">
        <v>381</v>
      </c>
      <c r="AH65" s="515" t="s">
        <v>381</v>
      </c>
      <c r="AI65" s="466"/>
      <c r="AJ65" s="926"/>
      <c r="AK65" s="506" t="str">
        <f t="shared" si="80"/>
        <v>&lt; -40</v>
      </c>
      <c r="AL65" s="516" t="s">
        <v>381</v>
      </c>
      <c r="AM65" s="509" t="s">
        <v>381</v>
      </c>
      <c r="AN65" s="517" t="s">
        <v>381</v>
      </c>
      <c r="AO65" s="517" t="s">
        <v>381</v>
      </c>
      <c r="AP65" s="517" t="s">
        <v>381</v>
      </c>
      <c r="AQ65" s="517" t="s">
        <v>381</v>
      </c>
      <c r="AR65" s="517" t="s">
        <v>381</v>
      </c>
      <c r="AS65" s="517" t="s">
        <v>381</v>
      </c>
      <c r="AT65" s="512" t="s">
        <v>381</v>
      </c>
      <c r="AU65" s="474"/>
      <c r="AV65" s="926"/>
      <c r="AW65" s="506" t="str">
        <f t="shared" si="81"/>
        <v>&lt; -40</v>
      </c>
      <c r="AX65" s="516" t="s">
        <v>381</v>
      </c>
      <c r="AY65" s="509" t="s">
        <v>381</v>
      </c>
      <c r="AZ65" s="517" t="s">
        <v>381</v>
      </c>
      <c r="BA65" s="517" t="s">
        <v>381</v>
      </c>
      <c r="BB65" s="517" t="s">
        <v>381</v>
      </c>
      <c r="BC65" s="517" t="s">
        <v>381</v>
      </c>
      <c r="BD65" s="517" t="s">
        <v>381</v>
      </c>
      <c r="BE65" s="517" t="s">
        <v>381</v>
      </c>
      <c r="BF65" s="512" t="s">
        <v>381</v>
      </c>
      <c r="BG65" s="466"/>
      <c r="BH65" s="926"/>
      <c r="BI65" s="506" t="str">
        <f t="shared" si="82"/>
        <v>&lt; -40</v>
      </c>
      <c r="BJ65" s="516" t="s">
        <v>381</v>
      </c>
      <c r="BK65" s="509" t="s">
        <v>381</v>
      </c>
      <c r="BL65" s="517" t="s">
        <v>381</v>
      </c>
      <c r="BM65" s="517" t="s">
        <v>381</v>
      </c>
      <c r="BN65" s="517" t="s">
        <v>381</v>
      </c>
      <c r="BO65" s="517" t="s">
        <v>381</v>
      </c>
      <c r="BP65" s="517" t="s">
        <v>381</v>
      </c>
      <c r="BQ65" s="517" t="s">
        <v>381</v>
      </c>
      <c r="BR65" s="512" t="s">
        <v>381</v>
      </c>
      <c r="BT65" s="926"/>
      <c r="BU65" s="506" t="str">
        <f t="shared" si="83"/>
        <v>&lt; -40</v>
      </c>
      <c r="BV65" s="516" t="s">
        <v>381</v>
      </c>
      <c r="BW65" s="509" t="s">
        <v>381</v>
      </c>
      <c r="BX65" s="517" t="s">
        <v>381</v>
      </c>
      <c r="BY65" s="517" t="s">
        <v>381</v>
      </c>
      <c r="BZ65" s="517" t="s">
        <v>381</v>
      </c>
      <c r="CA65" s="517" t="s">
        <v>381</v>
      </c>
      <c r="CB65" s="517" t="s">
        <v>381</v>
      </c>
      <c r="CC65" s="517" t="s">
        <v>381</v>
      </c>
      <c r="CD65" s="512" t="s">
        <v>381</v>
      </c>
      <c r="CE65" s="474"/>
      <c r="CF65" s="926"/>
      <c r="CG65" s="506" t="str">
        <f t="shared" si="84"/>
        <v>&lt; -40</v>
      </c>
      <c r="CH65" s="516" t="s">
        <v>381</v>
      </c>
      <c r="CI65" s="509" t="s">
        <v>381</v>
      </c>
      <c r="CJ65" s="517" t="s">
        <v>381</v>
      </c>
      <c r="CK65" s="517" t="s">
        <v>381</v>
      </c>
      <c r="CL65" s="517" t="s">
        <v>381</v>
      </c>
      <c r="CM65" s="517" t="s">
        <v>381</v>
      </c>
      <c r="CN65" s="517" t="s">
        <v>381</v>
      </c>
      <c r="CO65" s="517" t="s">
        <v>381</v>
      </c>
      <c r="CP65" s="512" t="s">
        <v>381</v>
      </c>
      <c r="CR65" s="926"/>
      <c r="CS65" s="506" t="str">
        <f t="shared" si="85"/>
        <v>&lt; -40</v>
      </c>
      <c r="CT65" s="516" t="s">
        <v>381</v>
      </c>
      <c r="CU65" s="509" t="s">
        <v>381</v>
      </c>
      <c r="CV65" s="517" t="s">
        <v>381</v>
      </c>
      <c r="CW65" s="517" t="s">
        <v>381</v>
      </c>
      <c r="CX65" s="517" t="s">
        <v>381</v>
      </c>
      <c r="CY65" s="517" t="s">
        <v>381</v>
      </c>
      <c r="CZ65" s="517" t="s">
        <v>381</v>
      </c>
      <c r="DA65" s="517" t="s">
        <v>381</v>
      </c>
      <c r="DB65" s="512" t="s">
        <v>381</v>
      </c>
    </row>
  </sheetData>
  <mergeCells count="171">
    <mergeCell ref="CF51:CF65"/>
    <mergeCell ref="CR51:CR65"/>
    <mergeCell ref="CT49:DB49"/>
    <mergeCell ref="B51:B65"/>
    <mergeCell ref="O51:O65"/>
    <mergeCell ref="AA51:AA65"/>
    <mergeCell ref="AB51:AB65"/>
    <mergeCell ref="AD51:AD65"/>
    <mergeCell ref="AJ51:AJ65"/>
    <mergeCell ref="AV51:AV65"/>
    <mergeCell ref="BH51:BH65"/>
    <mergeCell ref="BT51:BT65"/>
    <mergeCell ref="CR48:CS50"/>
    <mergeCell ref="CT48:DB48"/>
    <mergeCell ref="E49:M49"/>
    <mergeCell ref="Q49:Q50"/>
    <mergeCell ref="R49:R50"/>
    <mergeCell ref="S49:S50"/>
    <mergeCell ref="T49:T50"/>
    <mergeCell ref="U49:U50"/>
    <mergeCell ref="V49:V50"/>
    <mergeCell ref="W49:W50"/>
    <mergeCell ref="AB48:AB50"/>
    <mergeCell ref="AD48:AE50"/>
    <mergeCell ref="AF48:AG48"/>
    <mergeCell ref="AH48:AH50"/>
    <mergeCell ref="AJ48:AK50"/>
    <mergeCell ref="AL48:AT48"/>
    <mergeCell ref="AV48:AW50"/>
    <mergeCell ref="AX48:BF48"/>
    <mergeCell ref="AF49:AF50"/>
    <mergeCell ref="AG49:AG50"/>
    <mergeCell ref="AL49:AT49"/>
    <mergeCell ref="AX49:BF49"/>
    <mergeCell ref="BT48:BU50"/>
    <mergeCell ref="BV48:CD48"/>
    <mergeCell ref="CF48:CG50"/>
    <mergeCell ref="CH48:CP48"/>
    <mergeCell ref="BJ49:BR49"/>
    <mergeCell ref="BV49:CD49"/>
    <mergeCell ref="BH48:BI50"/>
    <mergeCell ref="BJ48:BR48"/>
    <mergeCell ref="CH49:CP49"/>
    <mergeCell ref="B48:C50"/>
    <mergeCell ref="D48:D50"/>
    <mergeCell ref="E48:M48"/>
    <mergeCell ref="O48:P50"/>
    <mergeCell ref="Q48:R48"/>
    <mergeCell ref="S48:U48"/>
    <mergeCell ref="V48:W48"/>
    <mergeCell ref="X48:Y48"/>
    <mergeCell ref="AA48:AA50"/>
    <mergeCell ref="X49:X50"/>
    <mergeCell ref="Y49:Y50"/>
    <mergeCell ref="B26:C28"/>
    <mergeCell ref="D26:D28"/>
    <mergeCell ref="CR29:CR43"/>
    <mergeCell ref="B46:M46"/>
    <mergeCell ref="S46:U46"/>
    <mergeCell ref="W46:Y46"/>
    <mergeCell ref="E27:M27"/>
    <mergeCell ref="E26:M26"/>
    <mergeCell ref="B29:B43"/>
    <mergeCell ref="O29:O43"/>
    <mergeCell ref="AA29:AA43"/>
    <mergeCell ref="AB29:AB43"/>
    <mergeCell ref="AD29:AD43"/>
    <mergeCell ref="AJ29:AJ43"/>
    <mergeCell ref="AV29:AV43"/>
    <mergeCell ref="BH29:BH43"/>
    <mergeCell ref="BT29:BT43"/>
    <mergeCell ref="O26:P28"/>
    <mergeCell ref="Q26:R26"/>
    <mergeCell ref="S26:U26"/>
    <mergeCell ref="BH26:BI28"/>
    <mergeCell ref="CF29:CF43"/>
    <mergeCell ref="AL27:AT27"/>
    <mergeCell ref="AX27:BF27"/>
    <mergeCell ref="CT26:DB26"/>
    <mergeCell ref="Q27:Q28"/>
    <mergeCell ref="R27:R28"/>
    <mergeCell ref="S27:S28"/>
    <mergeCell ref="T27:T28"/>
    <mergeCell ref="U27:U28"/>
    <mergeCell ref="V27:V28"/>
    <mergeCell ref="W27:W28"/>
    <mergeCell ref="X27:X28"/>
    <mergeCell ref="BJ26:BR26"/>
    <mergeCell ref="BT26:BU28"/>
    <mergeCell ref="BV26:CD26"/>
    <mergeCell ref="CF26:CG28"/>
    <mergeCell ref="CH26:CP26"/>
    <mergeCell ref="CR26:CS28"/>
    <mergeCell ref="BJ27:BR27"/>
    <mergeCell ref="BV27:CD27"/>
    <mergeCell ref="CH27:CP27"/>
    <mergeCell ref="AH26:AH28"/>
    <mergeCell ref="AJ26:AK28"/>
    <mergeCell ref="AL26:AT26"/>
    <mergeCell ref="AV26:AW28"/>
    <mergeCell ref="AX26:BF26"/>
    <mergeCell ref="CT27:DB27"/>
    <mergeCell ref="CF7:CF21"/>
    <mergeCell ref="CR7:CR21"/>
    <mergeCell ref="B24:M24"/>
    <mergeCell ref="S24:U24"/>
    <mergeCell ref="W24:Y24"/>
    <mergeCell ref="B7:B21"/>
    <mergeCell ref="O7:O21"/>
    <mergeCell ref="AA7:AA21"/>
    <mergeCell ref="AB7:AB21"/>
    <mergeCell ref="AD7:AD21"/>
    <mergeCell ref="AJ7:AJ21"/>
    <mergeCell ref="AV7:AV21"/>
    <mergeCell ref="BH7:BH21"/>
    <mergeCell ref="BT7:BT21"/>
    <mergeCell ref="V26:W26"/>
    <mergeCell ref="X26:Y26"/>
    <mergeCell ref="AA26:AA28"/>
    <mergeCell ref="AB26:AB28"/>
    <mergeCell ref="AD26:AE28"/>
    <mergeCell ref="AF26:AG26"/>
    <mergeCell ref="BV4:CD4"/>
    <mergeCell ref="BT4:BU6"/>
    <mergeCell ref="X4:Y4"/>
    <mergeCell ref="AA4:AA6"/>
    <mergeCell ref="AB4:AB6"/>
    <mergeCell ref="AD4:AE6"/>
    <mergeCell ref="AF4:AG4"/>
    <mergeCell ref="AH4:AH6"/>
    <mergeCell ref="AF5:AF6"/>
    <mergeCell ref="AG5:AG6"/>
    <mergeCell ref="Y27:Y28"/>
    <mergeCell ref="AF27:AF28"/>
    <mergeCell ref="AG27:AG28"/>
    <mergeCell ref="CF4:CG6"/>
    <mergeCell ref="CH4:CP4"/>
    <mergeCell ref="CR4:CS6"/>
    <mergeCell ref="CT4:DB4"/>
    <mergeCell ref="BV5:CD5"/>
    <mergeCell ref="CH5:CP5"/>
    <mergeCell ref="CT5:DB5"/>
    <mergeCell ref="AJ4:AK6"/>
    <mergeCell ref="AL4:AT4"/>
    <mergeCell ref="AV4:AW6"/>
    <mergeCell ref="AX4:BF4"/>
    <mergeCell ref="BH4:BI6"/>
    <mergeCell ref="BJ4:BR4"/>
    <mergeCell ref="AL5:AT5"/>
    <mergeCell ref="AX5:BF5"/>
    <mergeCell ref="BJ5:BR5"/>
    <mergeCell ref="B2:M2"/>
    <mergeCell ref="S2:U2"/>
    <mergeCell ref="W2:Y2"/>
    <mergeCell ref="B4:C6"/>
    <mergeCell ref="D4:D6"/>
    <mergeCell ref="E4:M4"/>
    <mergeCell ref="O4:P6"/>
    <mergeCell ref="Q4:R4"/>
    <mergeCell ref="S4:U4"/>
    <mergeCell ref="V4:W4"/>
    <mergeCell ref="V5:V6"/>
    <mergeCell ref="W5:W6"/>
    <mergeCell ref="X5:X6"/>
    <mergeCell ref="Y5:Y6"/>
    <mergeCell ref="E5:M5"/>
    <mergeCell ref="Q5:Q6"/>
    <mergeCell ref="R5:R6"/>
    <mergeCell ref="S5:S6"/>
    <mergeCell ref="T5:T6"/>
    <mergeCell ref="U5:U6"/>
  </mergeCells>
  <conditionalFormatting sqref="X3:X4 Y3 W2:X2 AL1:AM1 AK1:AK3 AJ1:AJ4 AK7:AK25 AF1:AH4 V1:Y1 V3:W7 Q3:T5 Q1:T1 D1:D4 AJ7:AJ26 AJ29:AK43 S2:T2 Z1:Z23 Z25:Z43 AF25:AH25 A1:C43 X7:Y7 S6 U1:U6 I30 AF7:AH23 BS1:BS65 AK44:AK47 AJ51:AK65 AI1:AI23 AI25:AI65 I32:I42 BG1:BK4 Z48:Z65 AC44:AH47 AC25:AE43 AC1:AE23 G30:H42 AL30:AO42 AX30:BA42 CV8:DA8 AJ44:AJ48 AC24:AI24 V8:Y20 CQ1:CQ65533 DC1:JW65533 E24:Z24 E25:Y25 A44:Z47 E1:P3 G43:R43 G29:R29 AT30:AU42 BF35:BF42 BL1:BR3 A66:BS65533 BX1:CE3 CF66:CP65533 CP13:CP20 CP35:CP42 CV1:DB3 CV22:DB25 CV43:DA47 DB35:DB47 DB13:DB20 CJ1:CP7 CR5:DB6 BX49:CE51 BL49:BR51 CV49:DB51 R30:R42 E21:Y23 CT21:DB21 CT7:DB7 BG28:BK51 BG6:BK26 AL3:AM29 E7:U7 E8:S20 BG52:BR56 BT52:CE65533 BX28:CE47 BL28:BR47 CR52:DB65533 CT31:DA42 CH8:CO20 BX6:CE25 BL6:BR25 AZ1:BF29 AN1:AU29 J30:P42 G50:R51 AL65:AU65 AL57:AR64 AT57:AU64 AX57:BD64 AX65:BR65 BF57:BP64 BR57:BR64 D7:D43 A50:D65 G65:R65 G52:P64 R52:R64 E4:E6 N4:N6 F6:M6 E26:R28 A48:R49 AF4:AG5 Q26:X26 Q48:X48 CR27:DB29 CT49:DB49 CH5:CP5 BT5:CE5 BT27:CE27 CH21:CP29 CH43:CP65 BV49:CD49 AL5:AT5 AL27:AT27 AL43:AU56 AX43:BF56 BJ49:BR49 AX27:BR27 AF26:AG43 AC48:AG65 AX5:BR5">
    <cfRule type="cellIs" dxfId="8169" priority="141" operator="equal">
      <formula>"no fueling"</formula>
    </cfRule>
  </conditionalFormatting>
  <conditionalFormatting sqref="I31">
    <cfRule type="cellIs" dxfId="8168" priority="140" operator="equal">
      <formula>"no fueling"</formula>
    </cfRule>
  </conditionalFormatting>
  <conditionalFormatting sqref="AP30 AP32:AP42 AQ30:AS34 AQ40:AQ42 AQ35:AR39">
    <cfRule type="cellIs" dxfId="8167" priority="139" operator="equal">
      <formula>"no fueling"</formula>
    </cfRule>
  </conditionalFormatting>
  <conditionalFormatting sqref="AP31">
    <cfRule type="cellIs" dxfId="8166" priority="138" operator="equal">
      <formula>"no fueling"</formula>
    </cfRule>
  </conditionalFormatting>
  <conditionalFormatting sqref="AX1:AY1 AW1:AW3 AV1:AV4 AW7:AW25 AV7:AV26 AV29:AW43 AW44:AW47 AV51:AW65 BF30:BF34 AX3:AY5 AV44:AV48 AX8:AY20 AX29 AX22:AY27 AX21 AX7">
    <cfRule type="cellIs" dxfId="8165" priority="137" operator="equal">
      <formula>"no fueling"</formula>
    </cfRule>
  </conditionalFormatting>
  <conditionalFormatting sqref="BB30 BB32:BB42 BC30:BE34 BC40:BC42 BC35:BD39">
    <cfRule type="cellIs" dxfId="8164" priority="136" operator="equal">
      <formula>"no fueling"</formula>
    </cfRule>
  </conditionalFormatting>
  <conditionalFormatting sqref="BB31">
    <cfRule type="cellIs" dxfId="8163" priority="135" operator="equal">
      <formula>"no fueling"</formula>
    </cfRule>
  </conditionalFormatting>
  <conditionalFormatting sqref="BT1:BW4 BT8:BW20 BT30:BW42 BT28:BU28 BT6:BU6 BT51:BV51 BT50:BU50 BT44:BW49 BT43:BV43 BT22:BW26 BT21:BV21 BT7:BV7 BT29:BV29">
    <cfRule type="cellIs" dxfId="8162" priority="134" operator="equal">
      <formula>"no fueling"</formula>
    </cfRule>
  </conditionalFormatting>
  <conditionalFormatting sqref="CR1:CU4 CR30:CS42 DB30:DB34 CR7:CS21 CR51:CT51 CR50:CS50 CR43:CT43 CR22:CU26 CR44:CU49">
    <cfRule type="cellIs" dxfId="8161" priority="131" operator="equal">
      <formula>"no fueling"</formula>
    </cfRule>
  </conditionalFormatting>
  <conditionalFormatting sqref="CH1:CI1 CG1:CG3 CF1:CF4 CG7:CG25 CF7:CF26 CF29:CG43 CG44:CG47 CF44:CF48 CF51:CG65 CP30:CP34 CP8:CP12 CH3:CI5 CH7">
    <cfRule type="cellIs" dxfId="8160" priority="130" operator="equal">
      <formula>"no fueling"</formula>
    </cfRule>
  </conditionalFormatting>
  <conditionalFormatting sqref="CH30:CI30">
    <cfRule type="cellIs" dxfId="8159" priority="124" operator="equal">
      <formula>"no fueling"</formula>
    </cfRule>
  </conditionalFormatting>
  <conditionalFormatting sqref="CH31:CI42">
    <cfRule type="cellIs" dxfId="8158" priority="128" operator="equal">
      <formula>"no fueling"</formula>
    </cfRule>
  </conditionalFormatting>
  <conditionalFormatting sqref="CJ30:CO34 CJ40:CM42 CJ35:CN39">
    <cfRule type="cellIs" dxfId="8157" priority="126" operator="equal">
      <formula>"no fueling"</formula>
    </cfRule>
  </conditionalFormatting>
  <conditionalFormatting sqref="CT30:DA30">
    <cfRule type="cellIs" dxfId="8156" priority="122" operator="equal">
      <formula>"no fueling"</formula>
    </cfRule>
  </conditionalFormatting>
  <conditionalFormatting sqref="CT30:CU42">
    <cfRule type="cellIs" dxfId="8155" priority="123" operator="equal">
      <formula>"no fueling"</formula>
    </cfRule>
  </conditionalFormatting>
  <conditionalFormatting sqref="X48 X51:Y65">
    <cfRule type="cellIs" dxfId="8154" priority="116" operator="equal">
      <formula>"no fueling"</formula>
    </cfRule>
  </conditionalFormatting>
  <conditionalFormatting sqref="S26:T27 S28 U26:U28 S29:U29 S43:U43">
    <cfRule type="cellIs" dxfId="8153" priority="121" operator="equal">
      <formula>"no fueling"</formula>
    </cfRule>
  </conditionalFormatting>
  <conditionalFormatting sqref="S48:T49 S50 U48:U50 S51:U51 S65:U65">
    <cfRule type="cellIs" dxfId="8152" priority="120" operator="equal">
      <formula>"no fueling"</formula>
    </cfRule>
  </conditionalFormatting>
  <conditionalFormatting sqref="AH26 AH29:AH43">
    <cfRule type="cellIs" dxfId="8151" priority="119" operator="equal">
      <formula>"no fueling"</formula>
    </cfRule>
  </conditionalFormatting>
  <conditionalFormatting sqref="AH48 AH51:AH65">
    <cfRule type="cellIs" dxfId="8150" priority="118" operator="equal">
      <formula>"no fueling"</formula>
    </cfRule>
  </conditionalFormatting>
  <conditionalFormatting sqref="X26 X29:Y43">
    <cfRule type="cellIs" dxfId="8149" priority="117" operator="equal">
      <formula>"no fueling"</formula>
    </cfRule>
  </conditionalFormatting>
  <conditionalFormatting sqref="T8:U20">
    <cfRule type="cellIs" dxfId="8148" priority="115" operator="equal">
      <formula>"no fueling"</formula>
    </cfRule>
  </conditionalFormatting>
  <conditionalFormatting sqref="AA22:AB25 AA1:AB4">
    <cfRule type="cellIs" dxfId="8147" priority="114" operator="equal">
      <formula>"no fueling"</formula>
    </cfRule>
  </conditionalFormatting>
  <conditionalFormatting sqref="AA44:AB47">
    <cfRule type="cellIs" dxfId="8146" priority="113" operator="equal">
      <formula>"no fueling"</formula>
    </cfRule>
  </conditionalFormatting>
  <conditionalFormatting sqref="AA26:AB26 AA29">
    <cfRule type="cellIs" dxfId="8145" priority="112" operator="equal">
      <formula>"no fueling"</formula>
    </cfRule>
  </conditionalFormatting>
  <conditionalFormatting sqref="AA48:AB48 AA51">
    <cfRule type="cellIs" dxfId="8144" priority="111" operator="equal">
      <formula>"no fueling"</formula>
    </cfRule>
  </conditionalFormatting>
  <conditionalFormatting sqref="DB8:DB12">
    <cfRule type="cellIs" dxfId="8143" priority="110" operator="equal">
      <formula>"no fueling"</formula>
    </cfRule>
  </conditionalFormatting>
  <conditionalFormatting sqref="CT9:DA12 CT18:CY20 CT13:CZ17">
    <cfRule type="cellIs" dxfId="8142" priority="109" operator="equal">
      <formula>"no fueling"</formula>
    </cfRule>
  </conditionalFormatting>
  <conditionalFormatting sqref="CT8:CU20">
    <cfRule type="cellIs" dxfId="8141" priority="108" operator="equal">
      <formula>"no fueling"</formula>
    </cfRule>
  </conditionalFormatting>
  <conditionalFormatting sqref="E30:F42 E43 E29">
    <cfRule type="cellIs" dxfId="8140" priority="107" operator="equal">
      <formula>"no fueling"</formula>
    </cfRule>
  </conditionalFormatting>
  <conditionalFormatting sqref="E52:F64 E65 E51">
    <cfRule type="cellIs" dxfId="8139" priority="105" operator="equal">
      <formula>"no fueling"</formula>
    </cfRule>
  </conditionalFormatting>
  <conditionalFormatting sqref="O4:P6">
    <cfRule type="cellIs" dxfId="8138" priority="104" operator="equal">
      <formula>"no fueling"</formula>
    </cfRule>
  </conditionalFormatting>
  <conditionalFormatting sqref="V26:W43">
    <cfRule type="cellIs" dxfId="8137" priority="103" operator="equal">
      <formula>"no fueling"</formula>
    </cfRule>
  </conditionalFormatting>
  <conditionalFormatting sqref="V48:W65">
    <cfRule type="cellIs" dxfId="8136" priority="102" operator="equal">
      <formula>"no fueling"</formula>
    </cfRule>
  </conditionalFormatting>
  <conditionalFormatting sqref="S30:S42">
    <cfRule type="cellIs" dxfId="8135" priority="101" operator="equal">
      <formula>"no fueling"</formula>
    </cfRule>
  </conditionalFormatting>
  <conditionalFormatting sqref="S52:S64">
    <cfRule type="cellIs" dxfId="8134" priority="100" operator="equal">
      <formula>"no fueling"</formula>
    </cfRule>
  </conditionalFormatting>
  <conditionalFormatting sqref="CH6:CI6">
    <cfRule type="cellIs" dxfId="8133" priority="99" operator="equal">
      <formula>"no fueling"</formula>
    </cfRule>
  </conditionalFormatting>
  <conditionalFormatting sqref="BV28:BW28">
    <cfRule type="cellIs" dxfId="8132" priority="98" operator="equal">
      <formula>"no fueling"</formula>
    </cfRule>
  </conditionalFormatting>
  <conditionalFormatting sqref="BV6:BW6">
    <cfRule type="cellIs" dxfId="8131" priority="97" operator="equal">
      <formula>"no fueling"</formula>
    </cfRule>
  </conditionalFormatting>
  <conditionalFormatting sqref="BV50:BW50">
    <cfRule type="cellIs" dxfId="8130" priority="96" operator="equal">
      <formula>"no fueling"</formula>
    </cfRule>
  </conditionalFormatting>
  <conditionalFormatting sqref="CT50:CU50">
    <cfRule type="cellIs" dxfId="8129" priority="95" operator="equal">
      <formula>"no fueling"</formula>
    </cfRule>
  </conditionalFormatting>
  <conditionalFormatting sqref="AX6:AY6">
    <cfRule type="cellIs" dxfId="8128" priority="94" operator="equal">
      <formula>"no fueling"</formula>
    </cfRule>
  </conditionalFormatting>
  <conditionalFormatting sqref="AX28:AY28">
    <cfRule type="cellIs" dxfId="8127" priority="93" operator="equal">
      <formula>"no fueling"</formula>
    </cfRule>
  </conditionalFormatting>
  <conditionalFormatting sqref="E50:F50">
    <cfRule type="cellIs" dxfId="8126" priority="92" operator="equal">
      <formula>"no fueling"</formula>
    </cfRule>
  </conditionalFormatting>
  <conditionalFormatting sqref="F43">
    <cfRule type="cellIs" dxfId="8125" priority="91" operator="equal">
      <formula>"no fueling"</formula>
    </cfRule>
  </conditionalFormatting>
  <conditionalFormatting sqref="F65">
    <cfRule type="cellIs" dxfId="8124" priority="90" operator="equal">
      <formula>"no fueling"</formula>
    </cfRule>
  </conditionalFormatting>
  <conditionalFormatting sqref="BW43">
    <cfRule type="cellIs" dxfId="8123" priority="89" operator="equal">
      <formula>"no fueling"</formula>
    </cfRule>
  </conditionalFormatting>
  <conditionalFormatting sqref="BW21">
    <cfRule type="cellIs" dxfId="8122" priority="88" operator="equal">
      <formula>"no fueling"</formula>
    </cfRule>
  </conditionalFormatting>
  <conditionalFormatting sqref="AY21">
    <cfRule type="cellIs" dxfId="8121" priority="87" operator="equal">
      <formula>"no fueling"</formula>
    </cfRule>
  </conditionalFormatting>
  <conditionalFormatting sqref="CU43">
    <cfRule type="cellIs" dxfId="8120" priority="86" operator="equal">
      <formula>"no fueling"</formula>
    </cfRule>
  </conditionalFormatting>
  <conditionalFormatting sqref="CU51">
    <cfRule type="cellIs" dxfId="8119" priority="85" operator="equal">
      <formula>"no fueling"</formula>
    </cfRule>
  </conditionalFormatting>
  <conditionalFormatting sqref="CI7">
    <cfRule type="cellIs" dxfId="8118" priority="84" operator="equal">
      <formula>"no fueling"</formula>
    </cfRule>
  </conditionalFormatting>
  <conditionalFormatting sqref="BW7">
    <cfRule type="cellIs" dxfId="8117" priority="83" operator="equal">
      <formula>"no fueling"</formula>
    </cfRule>
  </conditionalFormatting>
  <conditionalFormatting sqref="BW29">
    <cfRule type="cellIs" dxfId="8116" priority="82" operator="equal">
      <formula>"no fueling"</formula>
    </cfRule>
  </conditionalFormatting>
  <conditionalFormatting sqref="BW51">
    <cfRule type="cellIs" dxfId="8115" priority="81" operator="equal">
      <formula>"no fueling"</formula>
    </cfRule>
  </conditionalFormatting>
  <conditionalFormatting sqref="AY7">
    <cfRule type="cellIs" dxfId="8114" priority="80" operator="equal">
      <formula>"no fueling"</formula>
    </cfRule>
  </conditionalFormatting>
  <conditionalFormatting sqref="AY29">
    <cfRule type="cellIs" dxfId="8113" priority="79" operator="equal">
      <formula>"no fueling"</formula>
    </cfRule>
  </conditionalFormatting>
  <conditionalFormatting sqref="F29">
    <cfRule type="cellIs" dxfId="8112" priority="78" operator="equal">
      <formula>"no fueling"</formula>
    </cfRule>
  </conditionalFormatting>
  <conditionalFormatting sqref="F51">
    <cfRule type="cellIs" dxfId="8111" priority="77" operator="equal">
      <formula>"no fueling"</formula>
    </cfRule>
  </conditionalFormatting>
  <conditionalFormatting sqref="BD40:BD42">
    <cfRule type="cellIs" dxfId="8110" priority="76" operator="equal">
      <formula>"no fueling"</formula>
    </cfRule>
  </conditionalFormatting>
  <conditionalFormatting sqref="AR40:AR42">
    <cfRule type="cellIs" dxfId="8109" priority="75" operator="equal">
      <formula>"no fueling"</formula>
    </cfRule>
  </conditionalFormatting>
  <conditionalFormatting sqref="BE35:BE42">
    <cfRule type="cellIs" dxfId="8108" priority="74" operator="equal">
      <formula>"no fueling"</formula>
    </cfRule>
  </conditionalFormatting>
  <conditionalFormatting sqref="CN40:CN42">
    <cfRule type="cellIs" dxfId="8107" priority="73" operator="equal">
      <formula>"no fueling"</formula>
    </cfRule>
  </conditionalFormatting>
  <conditionalFormatting sqref="CO35:CO42">
    <cfRule type="cellIs" dxfId="8106" priority="72" operator="equal">
      <formula>"no fueling"</formula>
    </cfRule>
  </conditionalFormatting>
  <conditionalFormatting sqref="CZ18:CZ20">
    <cfRule type="cellIs" dxfId="8105" priority="71" operator="equal">
      <formula>"no fueling"</formula>
    </cfRule>
  </conditionalFormatting>
  <conditionalFormatting sqref="DA13:DA20">
    <cfRule type="cellIs" dxfId="8104" priority="70" operator="equal">
      <formula>"no fueling"</formula>
    </cfRule>
  </conditionalFormatting>
  <conditionalFormatting sqref="AS35:AS42">
    <cfRule type="cellIs" dxfId="8103" priority="69" operator="equal">
      <formula>"no fueling"</formula>
    </cfRule>
  </conditionalFormatting>
  <conditionalFormatting sqref="AS57:AS64">
    <cfRule type="cellIs" dxfId="8102" priority="68" operator="equal">
      <formula>"no fueling"</formula>
    </cfRule>
  </conditionalFormatting>
  <conditionalFormatting sqref="BE57:BE64">
    <cfRule type="cellIs" dxfId="8101" priority="67" operator="equal">
      <formula>"no fueling"</formula>
    </cfRule>
  </conditionalFormatting>
  <conditionalFormatting sqref="BQ57:BQ64">
    <cfRule type="cellIs" dxfId="8100" priority="66" operator="equal">
      <formula>"no fueling"</formula>
    </cfRule>
  </conditionalFormatting>
  <conditionalFormatting sqref="T30:U42">
    <cfRule type="cellIs" dxfId="8099" priority="65" operator="equal">
      <formula>"no fueling"</formula>
    </cfRule>
  </conditionalFormatting>
  <conditionalFormatting sqref="T52:U64">
    <cfRule type="cellIs" dxfId="8098" priority="64" operator="equal">
      <formula>"no fueling"</formula>
    </cfRule>
  </conditionalFormatting>
  <conditionalFormatting sqref="AA7">
    <cfRule type="cellIs" dxfId="8097" priority="63" operator="equal">
      <formula>"no fueling"</formula>
    </cfRule>
  </conditionalFormatting>
  <conditionalFormatting sqref="X5">
    <cfRule type="cellIs" dxfId="8096" priority="62" operator="equal">
      <formula>"no fueling"</formula>
    </cfRule>
  </conditionalFormatting>
  <conditionalFormatting sqref="Y5">
    <cfRule type="cellIs" dxfId="8095" priority="61" operator="equal">
      <formula>"no fueling"</formula>
    </cfRule>
  </conditionalFormatting>
  <conditionalFormatting sqref="Q52:Q64">
    <cfRule type="cellIs" dxfId="8094" priority="60" operator="equal">
      <formula>"no fueling"</formula>
    </cfRule>
  </conditionalFormatting>
  <conditionalFormatting sqref="Q30:Q42">
    <cfRule type="cellIs" dxfId="8093" priority="59" operator="equal">
      <formula>"no fueling"</formula>
    </cfRule>
  </conditionalFormatting>
  <conditionalFormatting sqref="D4 E4:M6">
    <cfRule type="cellIs" dxfId="8092" priority="58" operator="equal">
      <formula>"no fueling"</formula>
    </cfRule>
  </conditionalFormatting>
  <conditionalFormatting sqref="D4 E5 H6:M6">
    <cfRule type="cellIs" dxfId="8091" priority="57" operator="equal">
      <formula>"no fueling"</formula>
    </cfRule>
  </conditionalFormatting>
  <conditionalFormatting sqref="E6:F6">
    <cfRule type="cellIs" dxfId="8090" priority="56" operator="equal">
      <formula>"no fueling"</formula>
    </cfRule>
  </conditionalFormatting>
  <conditionalFormatting sqref="G6">
    <cfRule type="cellIs" dxfId="8089" priority="55" operator="equal">
      <formula>"no fueling"</formula>
    </cfRule>
  </conditionalFormatting>
  <conditionalFormatting sqref="D4 E5 H6:M6">
    <cfRule type="cellIs" dxfId="8088" priority="54" operator="equal">
      <formula>"no fueling"</formula>
    </cfRule>
  </conditionalFormatting>
  <conditionalFormatting sqref="E6:F6">
    <cfRule type="cellIs" dxfId="8087" priority="53" operator="equal">
      <formula>"no fueling"</formula>
    </cfRule>
  </conditionalFormatting>
  <conditionalFormatting sqref="G6">
    <cfRule type="cellIs" dxfId="8086" priority="52" operator="equal">
      <formula>"no fueling"</formula>
    </cfRule>
  </conditionalFormatting>
  <conditionalFormatting sqref="D26 E26:M28">
    <cfRule type="cellIs" dxfId="8085" priority="51" operator="equal">
      <formula>"no fueling"</formula>
    </cfRule>
  </conditionalFormatting>
  <conditionalFormatting sqref="D26 E27 H28:M28">
    <cfRule type="cellIs" dxfId="8084" priority="50" operator="equal">
      <formula>"no fueling"</formula>
    </cfRule>
  </conditionalFormatting>
  <conditionalFormatting sqref="E28:F28">
    <cfRule type="cellIs" dxfId="8083" priority="49" operator="equal">
      <formula>"no fueling"</formula>
    </cfRule>
  </conditionalFormatting>
  <conditionalFormatting sqref="G28">
    <cfRule type="cellIs" dxfId="8082" priority="48" operator="equal">
      <formula>"no fueling"</formula>
    </cfRule>
  </conditionalFormatting>
  <conditionalFormatting sqref="D26 E27 H28:M28">
    <cfRule type="cellIs" dxfId="8081" priority="47" operator="equal">
      <formula>"no fueling"</formula>
    </cfRule>
  </conditionalFormatting>
  <conditionalFormatting sqref="E28:F28">
    <cfRule type="cellIs" dxfId="8080" priority="46" operator="equal">
      <formula>"no fueling"</formula>
    </cfRule>
  </conditionalFormatting>
  <conditionalFormatting sqref="G28">
    <cfRule type="cellIs" dxfId="8079" priority="45" operator="equal">
      <formula>"no fueling"</formula>
    </cfRule>
  </conditionalFormatting>
  <conditionalFormatting sqref="D48 E48:M50">
    <cfRule type="cellIs" dxfId="8078" priority="44" operator="equal">
      <formula>"no fueling"</formula>
    </cfRule>
  </conditionalFormatting>
  <conditionalFormatting sqref="D48 E49 H50:M50">
    <cfRule type="cellIs" dxfId="8077" priority="43" operator="equal">
      <formula>"no fueling"</formula>
    </cfRule>
  </conditionalFormatting>
  <conditionalFormatting sqref="E50:F50">
    <cfRule type="cellIs" dxfId="8076" priority="42" operator="equal">
      <formula>"no fueling"</formula>
    </cfRule>
  </conditionalFormatting>
  <conditionalFormatting sqref="G50">
    <cfRule type="cellIs" dxfId="8075" priority="41" operator="equal">
      <formula>"no fueling"</formula>
    </cfRule>
  </conditionalFormatting>
  <conditionalFormatting sqref="D48 E49 H50:M50">
    <cfRule type="cellIs" dxfId="8074" priority="40" operator="equal">
      <formula>"no fueling"</formula>
    </cfRule>
  </conditionalFormatting>
  <conditionalFormatting sqref="E50:F50">
    <cfRule type="cellIs" dxfId="8073" priority="39" operator="equal">
      <formula>"no fueling"</formula>
    </cfRule>
  </conditionalFormatting>
  <conditionalFormatting sqref="G50">
    <cfRule type="cellIs" dxfId="8072" priority="38" operator="equal">
      <formula>"no fueling"</formula>
    </cfRule>
  </conditionalFormatting>
  <conditionalFormatting sqref="B7:B21">
    <cfRule type="cellIs" dxfId="8071" priority="37" operator="equal">
      <formula>"no fueling"</formula>
    </cfRule>
  </conditionalFormatting>
  <conditionalFormatting sqref="O7:O21">
    <cfRule type="cellIs" dxfId="8070" priority="36" operator="equal">
      <formula>"no fueling"</formula>
    </cfRule>
  </conditionalFormatting>
  <conditionalFormatting sqref="B29:B43">
    <cfRule type="cellIs" dxfId="8069" priority="35" operator="equal">
      <formula>"no fueling"</formula>
    </cfRule>
  </conditionalFormatting>
  <conditionalFormatting sqref="O29:O43">
    <cfRule type="cellIs" dxfId="8068" priority="34" operator="equal">
      <formula>"no fueling"</formula>
    </cfRule>
  </conditionalFormatting>
  <conditionalFormatting sqref="B51:B65">
    <cfRule type="cellIs" dxfId="8067" priority="33" operator="equal">
      <formula>"no fueling"</formula>
    </cfRule>
  </conditionalFormatting>
  <conditionalFormatting sqref="O51:O65">
    <cfRule type="cellIs" dxfId="8066" priority="32" operator="equal">
      <formula>"no fueling"</formula>
    </cfRule>
  </conditionalFormatting>
  <conditionalFormatting sqref="AD51:AD65">
    <cfRule type="cellIs" dxfId="8065" priority="31" operator="equal">
      <formula>"no fueling"</formula>
    </cfRule>
  </conditionalFormatting>
  <conditionalFormatting sqref="AJ51:AJ65">
    <cfRule type="cellIs" dxfId="8064" priority="30" operator="equal">
      <formula>"no fueling"</formula>
    </cfRule>
  </conditionalFormatting>
  <conditionalFormatting sqref="AV51:AV65">
    <cfRule type="cellIs" dxfId="8063" priority="29" operator="equal">
      <formula>"no fueling"</formula>
    </cfRule>
  </conditionalFormatting>
  <conditionalFormatting sqref="AV29:AV43">
    <cfRule type="cellIs" dxfId="8062" priority="28" operator="equal">
      <formula>"no fueling"</formula>
    </cfRule>
  </conditionalFormatting>
  <conditionalFormatting sqref="AJ29:AJ43">
    <cfRule type="cellIs" dxfId="8061" priority="27" operator="equal">
      <formula>"no fueling"</formula>
    </cfRule>
  </conditionalFormatting>
  <conditionalFormatting sqref="AD29:AD43">
    <cfRule type="cellIs" dxfId="8060" priority="26" operator="equal">
      <formula>"no fueling"</formula>
    </cfRule>
  </conditionalFormatting>
  <conditionalFormatting sqref="AD7:AD21">
    <cfRule type="cellIs" dxfId="8059" priority="25" operator="equal">
      <formula>"no fueling"</formula>
    </cfRule>
  </conditionalFormatting>
  <conditionalFormatting sqref="AJ7:AJ21">
    <cfRule type="cellIs" dxfId="8058" priority="24" operator="equal">
      <formula>"no fueling"</formula>
    </cfRule>
  </conditionalFormatting>
  <conditionalFormatting sqref="AV7:AV21">
    <cfRule type="cellIs" dxfId="8057" priority="23" operator="equal">
      <formula>"no fueling"</formula>
    </cfRule>
  </conditionalFormatting>
  <conditionalFormatting sqref="BH7:BH21">
    <cfRule type="cellIs" dxfId="8056" priority="22" operator="equal">
      <formula>"no fueling"</formula>
    </cfRule>
  </conditionalFormatting>
  <conditionalFormatting sqref="BT7:BT21">
    <cfRule type="cellIs" dxfId="8055" priority="21" operator="equal">
      <formula>"no fueling"</formula>
    </cfRule>
  </conditionalFormatting>
  <conditionalFormatting sqref="BH29:BH43">
    <cfRule type="cellIs" dxfId="8054" priority="20" operator="equal">
      <formula>"no fueling"</formula>
    </cfRule>
  </conditionalFormatting>
  <conditionalFormatting sqref="BT29:BT43">
    <cfRule type="cellIs" dxfId="8053" priority="19" operator="equal">
      <formula>"no fueling"</formula>
    </cfRule>
  </conditionalFormatting>
  <conditionalFormatting sqref="BH51:BH65">
    <cfRule type="cellIs" dxfId="8052" priority="18" operator="equal">
      <formula>"no fueling"</formula>
    </cfRule>
  </conditionalFormatting>
  <conditionalFormatting sqref="BT51:BT65">
    <cfRule type="cellIs" dxfId="8051" priority="17" operator="equal">
      <formula>"no fueling"</formula>
    </cfRule>
  </conditionalFormatting>
  <conditionalFormatting sqref="CF51:CF65">
    <cfRule type="cellIs" dxfId="8050" priority="16" operator="equal">
      <formula>"no fueling"</formula>
    </cfRule>
  </conditionalFormatting>
  <conditionalFormatting sqref="CR51:CR65">
    <cfRule type="cellIs" dxfId="8049" priority="15" operator="equal">
      <formula>"no fueling"</formula>
    </cfRule>
  </conditionalFormatting>
  <conditionalFormatting sqref="CR29:CR43">
    <cfRule type="cellIs" dxfId="8048" priority="14" operator="equal">
      <formula>"no fueling"</formula>
    </cfRule>
  </conditionalFormatting>
  <conditionalFormatting sqref="CF29:CF43">
    <cfRule type="cellIs" dxfId="8047" priority="13" operator="equal">
      <formula>"no fueling"</formula>
    </cfRule>
  </conditionalFormatting>
  <conditionalFormatting sqref="CF7:CF21">
    <cfRule type="cellIs" dxfId="8046" priority="12" operator="equal">
      <formula>"no fueling"</formula>
    </cfRule>
  </conditionalFormatting>
  <conditionalFormatting sqref="CR7:CR21">
    <cfRule type="cellIs" dxfId="8045" priority="11" operator="equal">
      <formula>"no fueling"</formula>
    </cfRule>
  </conditionalFormatting>
  <conditionalFormatting sqref="BV4:BW4">
    <cfRule type="cellIs" dxfId="8044" priority="10" operator="equal">
      <formula>"no fueling"</formula>
    </cfRule>
  </conditionalFormatting>
  <conditionalFormatting sqref="BJ4:BK4">
    <cfRule type="cellIs" dxfId="8043" priority="9" operator="equal">
      <formula>"no fueling"</formula>
    </cfRule>
  </conditionalFormatting>
  <conditionalFormatting sqref="BJ26:BK26">
    <cfRule type="cellIs" dxfId="8042" priority="8" operator="equal">
      <formula>"no fueling"</formula>
    </cfRule>
  </conditionalFormatting>
  <conditionalFormatting sqref="BV26:BW26">
    <cfRule type="cellIs" dxfId="8041" priority="7" operator="equal">
      <formula>"no fueling"</formula>
    </cfRule>
  </conditionalFormatting>
  <conditionalFormatting sqref="BJ48:BK48">
    <cfRule type="cellIs" dxfId="8040" priority="6" operator="equal">
      <formula>"no fueling"</formula>
    </cfRule>
  </conditionalFormatting>
  <conditionalFormatting sqref="BV48:BW48">
    <cfRule type="cellIs" dxfId="8039" priority="5" operator="equal">
      <formula>"no fueling"</formula>
    </cfRule>
  </conditionalFormatting>
  <conditionalFormatting sqref="AX5:AY5">
    <cfRule type="cellIs" dxfId="8038" priority="4" operator="equal">
      <formula>"no fueling"</formula>
    </cfRule>
  </conditionalFormatting>
  <conditionalFormatting sqref="V4:W4">
    <cfRule type="cellIs" dxfId="8037" priority="3" operator="equal">
      <formula>"no fueling"</formula>
    </cfRule>
  </conditionalFormatting>
  <conditionalFormatting sqref="V26:W26">
    <cfRule type="cellIs" dxfId="8036" priority="2" operator="equal">
      <formula>"no fueling"</formula>
    </cfRule>
  </conditionalFormatting>
  <conditionalFormatting sqref="V48:W48">
    <cfRule type="cellIs" dxfId="8035" priority="1" operator="equal">
      <formula>"no fueling"</formula>
    </cfRule>
  </conditionalFormatting>
  <pageMargins left="0.7" right="0.7" top="0.75" bottom="0.75" header="0.3" footer="0.3"/>
  <pageSetup paperSize="9" scale="16"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pageSetUpPr fitToPage="1"/>
  </sheetPr>
  <dimension ref="B2:FM65"/>
  <sheetViews>
    <sheetView showGridLines="0" topLeftCell="A39" zoomScale="90" zoomScaleNormal="90" workbookViewId="0">
      <selection activeCell="F54" sqref="F54"/>
    </sheetView>
  </sheetViews>
  <sheetFormatPr defaultColWidth="9.140625" defaultRowHeight="12.75" outlineLevelCol="1"/>
  <cols>
    <col min="1" max="1" width="1.85546875" style="447" customWidth="1"/>
    <col min="2" max="2" width="6" style="447" customWidth="1"/>
    <col min="3" max="3" width="8.42578125" style="447" customWidth="1"/>
    <col min="4" max="4" width="11.42578125" style="447" customWidth="1"/>
    <col min="5" max="6" width="8.42578125" style="447" bestFit="1" customWidth="1"/>
    <col min="7" max="12" width="8.28515625" style="447" bestFit="1" customWidth="1"/>
    <col min="13" max="13" width="7.85546875" style="447" customWidth="1"/>
    <col min="14" max="14" width="2.28515625" style="450" customWidth="1"/>
    <col min="15" max="15" width="6" style="447" customWidth="1"/>
    <col min="16" max="16" width="8.7109375" style="447" customWidth="1"/>
    <col min="17" max="17" width="7.85546875" style="447" customWidth="1"/>
    <col min="18" max="18" width="8.42578125" style="447" bestFit="1" customWidth="1"/>
    <col min="19" max="19" width="7.85546875" style="447" customWidth="1"/>
    <col min="20" max="21" width="8.42578125" style="447" bestFit="1" customWidth="1"/>
    <col min="22" max="22" width="11" style="447" customWidth="1"/>
    <col min="23" max="23" width="10.85546875" style="447" customWidth="1"/>
    <col min="24" max="25" width="7.85546875" style="447" customWidth="1"/>
    <col min="26" max="26" width="2.28515625" style="450" customWidth="1"/>
    <col min="27" max="28" width="11.28515625" style="450" bestFit="1" customWidth="1"/>
    <col min="29" max="29" width="2.28515625" style="450" customWidth="1"/>
    <col min="30" max="30" width="6" style="447" customWidth="1"/>
    <col min="31" max="31" width="6.7109375" style="447" customWidth="1"/>
    <col min="32" max="33" width="7.85546875" style="447" customWidth="1"/>
    <col min="34" max="34" width="12.140625" style="447" customWidth="1"/>
    <col min="35" max="35" width="1.85546875" style="447" customWidth="1" outlineLevel="1"/>
    <col min="36" max="36" width="6" style="447" customWidth="1" outlineLevel="1"/>
    <col min="37" max="37" width="6.7109375" style="447" customWidth="1" outlineLevel="1"/>
    <col min="38" max="38" width="11.42578125" style="447" customWidth="1" outlineLevel="1"/>
    <col min="39" max="45" width="8.28515625" style="447" customWidth="1" outlineLevel="1"/>
    <col min="46" max="46" width="8.42578125" style="447" customWidth="1" outlineLevel="1"/>
    <col min="47" max="47" width="8.28515625" style="447" customWidth="1" outlineLevel="1"/>
    <col min="48" max="48" width="2.28515625" style="450" customWidth="1" outlineLevel="1"/>
    <col min="49" max="49" width="6" style="447" customWidth="1" outlineLevel="1"/>
    <col min="50" max="50" width="6.7109375" style="447" customWidth="1" outlineLevel="1"/>
    <col min="51" max="51" width="11.42578125" style="447" customWidth="1" outlineLevel="1"/>
    <col min="52" max="59" width="8.28515625" style="447" customWidth="1" outlineLevel="1"/>
    <col min="60" max="60" width="7.85546875" style="447" customWidth="1" outlineLevel="1"/>
    <col min="61" max="61" width="2.42578125" style="447" customWidth="1" outlineLevel="1"/>
    <col min="62" max="62" width="6" style="447" customWidth="1" outlineLevel="1"/>
    <col min="63" max="63" width="6.7109375" style="447" customWidth="1" outlineLevel="1"/>
    <col min="64" max="64" width="11.42578125" style="447" customWidth="1" outlineLevel="1"/>
    <col min="65" max="73" width="7.85546875" style="447" customWidth="1" outlineLevel="1"/>
    <col min="74" max="74" width="2.28515625" style="450" customWidth="1"/>
    <col min="75" max="75" width="6" style="447" customWidth="1" outlineLevel="1"/>
    <col min="76" max="76" width="6.7109375" style="447" customWidth="1" outlineLevel="1"/>
    <col min="77" max="85" width="7.85546875" style="447" customWidth="1" outlineLevel="1"/>
    <col min="86" max="86" width="2.28515625" style="450" customWidth="1" outlineLevel="1"/>
    <col min="87" max="87" width="6" style="447" customWidth="1" outlineLevel="1"/>
    <col min="88" max="88" width="6.7109375" style="447" customWidth="1" outlineLevel="1"/>
    <col min="89" max="97" width="7.85546875" style="447" customWidth="1" outlineLevel="1"/>
    <col min="98" max="98" width="12.5703125" style="447" customWidth="1" outlineLevel="1"/>
    <col min="99" max="99" width="6" style="447" customWidth="1" outlineLevel="1"/>
    <col min="100" max="100" width="6.7109375" style="447" customWidth="1" outlineLevel="1"/>
    <col min="101" max="109" width="7.85546875" style="447" customWidth="1" outlineLevel="1"/>
    <col min="110" max="110" width="9.42578125" style="450" customWidth="1" outlineLevel="1"/>
    <col min="111" max="111" width="5.7109375" style="447" customWidth="1" outlineLevel="1"/>
    <col min="112" max="112" width="6.7109375" style="447" customWidth="1" outlineLevel="1"/>
    <col min="113" max="121" width="7.85546875" style="447" customWidth="1" outlineLevel="1"/>
    <col min="122" max="122" width="2.28515625" style="450" customWidth="1" outlineLevel="1"/>
    <col min="123" max="123" width="6" style="447" customWidth="1" outlineLevel="1"/>
    <col min="124" max="124" width="6.7109375" style="447" customWidth="1" outlineLevel="1"/>
    <col min="125" max="133" width="7.85546875" style="447" customWidth="1" outlineLevel="1"/>
    <col min="134" max="134" width="10.42578125" style="447" customWidth="1" outlineLevel="1"/>
    <col min="135" max="135" width="6" style="447" customWidth="1" outlineLevel="1"/>
    <col min="136" max="136" width="6.7109375" style="447" customWidth="1" outlineLevel="1"/>
    <col min="137" max="145" width="7.85546875" style="447" customWidth="1" outlineLevel="1"/>
    <col min="146" max="146" width="12.28515625" style="447" customWidth="1" outlineLevel="1"/>
    <col min="147" max="147" width="6" style="447" customWidth="1"/>
    <col min="148" max="148" width="6.7109375" style="447" customWidth="1"/>
    <col min="149" max="157" width="7.85546875" style="447" customWidth="1"/>
    <col min="158" max="158" width="1.85546875" style="447" customWidth="1"/>
    <col min="159" max="159" width="6" style="447" customWidth="1"/>
    <col min="160" max="160" width="6.7109375" style="447" customWidth="1"/>
    <col min="161" max="169" width="7.85546875" style="447" customWidth="1"/>
    <col min="170" max="16384" width="9.140625" style="447"/>
  </cols>
  <sheetData>
    <row r="2" spans="2:169" s="445" customFormat="1" ht="18">
      <c r="B2" s="962" t="s">
        <v>822</v>
      </c>
      <c r="C2" s="962"/>
      <c r="D2" s="962"/>
      <c r="E2" s="962"/>
      <c r="F2" s="962"/>
      <c r="G2" s="962"/>
      <c r="H2" s="962"/>
      <c r="I2" s="962"/>
      <c r="J2" s="962"/>
      <c r="K2" s="962"/>
      <c r="L2" s="962"/>
      <c r="M2" s="962"/>
      <c r="N2" s="444"/>
      <c r="O2" s="445" t="s">
        <v>487</v>
      </c>
      <c r="P2" s="444"/>
      <c r="S2" s="963" t="s">
        <v>505</v>
      </c>
      <c r="T2" s="963"/>
      <c r="U2" s="963"/>
      <c r="V2" s="446"/>
      <c r="W2" s="964" t="s">
        <v>490</v>
      </c>
      <c r="X2" s="964"/>
      <c r="Y2" s="964"/>
      <c r="Z2" s="444"/>
      <c r="AA2" s="444"/>
      <c r="AB2" s="444"/>
      <c r="AC2" s="444"/>
      <c r="AD2" s="445" t="s">
        <v>488</v>
      </c>
      <c r="AE2" s="444"/>
      <c r="AH2" s="444"/>
      <c r="AJ2" s="962" t="s">
        <v>823</v>
      </c>
      <c r="AK2" s="962"/>
      <c r="AL2" s="962"/>
      <c r="AM2" s="962"/>
      <c r="AN2" s="962"/>
      <c r="AO2" s="962"/>
      <c r="AP2" s="962"/>
      <c r="AQ2" s="962"/>
      <c r="AR2" s="962"/>
      <c r="AS2" s="962"/>
      <c r="AT2" s="962"/>
      <c r="AU2" s="962"/>
      <c r="AV2" s="444"/>
      <c r="AW2" s="962" t="s">
        <v>772</v>
      </c>
      <c r="AX2" s="962"/>
      <c r="AY2" s="962"/>
      <c r="AZ2" s="962"/>
      <c r="BA2" s="962"/>
      <c r="BB2" s="962"/>
      <c r="BC2" s="962"/>
      <c r="BD2" s="962"/>
      <c r="BE2" s="962"/>
      <c r="BF2" s="962"/>
      <c r="BG2" s="962"/>
      <c r="BH2" s="962"/>
      <c r="BI2" s="527"/>
      <c r="BJ2" s="962" t="s">
        <v>964</v>
      </c>
      <c r="BK2" s="962"/>
      <c r="BL2" s="962"/>
      <c r="BM2" s="962"/>
      <c r="BN2" s="962"/>
      <c r="BO2" s="962"/>
      <c r="BP2" s="962"/>
      <c r="BQ2" s="962"/>
      <c r="BR2" s="962"/>
      <c r="BS2" s="962"/>
      <c r="BT2" s="962"/>
      <c r="BU2" s="962"/>
      <c r="BV2" s="444"/>
      <c r="BW2" s="445" t="s">
        <v>824</v>
      </c>
      <c r="BX2" s="444"/>
      <c r="CH2" s="444"/>
      <c r="CI2" s="445" t="s">
        <v>774</v>
      </c>
      <c r="CJ2" s="444"/>
      <c r="CU2" s="445" t="s">
        <v>965</v>
      </c>
      <c r="CV2" s="444"/>
      <c r="DF2" s="444"/>
      <c r="DG2" s="445" t="s">
        <v>824</v>
      </c>
      <c r="DH2" s="444"/>
      <c r="DR2" s="444"/>
      <c r="DS2" s="445" t="s">
        <v>774</v>
      </c>
      <c r="DT2" s="444"/>
      <c r="EE2" s="445" t="s">
        <v>965</v>
      </c>
      <c r="EF2" s="444"/>
      <c r="EQ2" s="445" t="s">
        <v>759</v>
      </c>
      <c r="ER2" s="444"/>
      <c r="FC2" s="445" t="str">
        <f>EQ2</f>
        <v>Step 2-2 / 2-3 Information</v>
      </c>
      <c r="FD2" s="444"/>
    </row>
    <row r="3" spans="2:169" ht="13.5" thickBot="1">
      <c r="C3" s="448"/>
      <c r="D3" s="449"/>
      <c r="E3" s="449"/>
      <c r="F3" s="449"/>
      <c r="P3" s="448"/>
      <c r="Q3" s="451"/>
      <c r="R3" s="451"/>
      <c r="S3" s="449"/>
      <c r="T3" s="449"/>
      <c r="U3" s="449"/>
      <c r="V3" s="449"/>
      <c r="W3" s="449"/>
      <c r="AE3" s="448"/>
      <c r="AF3" s="451"/>
      <c r="AG3" s="451"/>
      <c r="AH3" s="449"/>
      <c r="AK3" s="448"/>
      <c r="AL3" s="449"/>
      <c r="AM3" s="449"/>
      <c r="AX3" s="448"/>
      <c r="AY3" s="449"/>
      <c r="BK3" s="448"/>
      <c r="BL3" s="449"/>
      <c r="BX3" s="448"/>
      <c r="BY3" s="451"/>
      <c r="BZ3" s="451"/>
      <c r="CJ3" s="448"/>
      <c r="CK3" s="451"/>
      <c r="CL3" s="451"/>
      <c r="CV3" s="448"/>
      <c r="CW3" s="451"/>
      <c r="CX3" s="451"/>
      <c r="DH3" s="448"/>
      <c r="DI3" s="451"/>
      <c r="DJ3" s="451"/>
      <c r="DT3" s="448"/>
      <c r="DU3" s="451"/>
      <c r="DV3" s="451"/>
      <c r="EF3" s="448"/>
      <c r="EG3" s="451"/>
      <c r="EH3" s="451"/>
      <c r="ER3" s="448"/>
      <c r="ES3" s="451"/>
      <c r="ET3" s="451"/>
      <c r="FD3" s="448"/>
      <c r="FE3" s="451"/>
      <c r="FF3" s="451"/>
    </row>
    <row r="4" spans="2:169" ht="56.25" customHeight="1" thickBot="1">
      <c r="B4" s="934" t="s">
        <v>923</v>
      </c>
      <c r="C4" s="965"/>
      <c r="D4" s="970" t="s">
        <v>886</v>
      </c>
      <c r="E4" s="973" t="s">
        <v>926</v>
      </c>
      <c r="F4" s="973"/>
      <c r="G4" s="973"/>
      <c r="H4" s="973"/>
      <c r="I4" s="973"/>
      <c r="J4" s="973"/>
      <c r="K4" s="973"/>
      <c r="L4" s="973"/>
      <c r="M4" s="974"/>
      <c r="N4" s="311"/>
      <c r="O4" s="934" t="str">
        <f>$B4</f>
        <v>H35-T40
4.2-6.0kg comm</v>
      </c>
      <c r="P4" s="965"/>
      <c r="Q4" s="957" t="s">
        <v>907</v>
      </c>
      <c r="R4" s="958"/>
      <c r="S4" s="957" t="s">
        <v>894</v>
      </c>
      <c r="T4" s="975"/>
      <c r="U4" s="958"/>
      <c r="V4" s="976" t="s">
        <v>927</v>
      </c>
      <c r="W4" s="977"/>
      <c r="X4" s="957" t="s">
        <v>908</v>
      </c>
      <c r="Y4" s="958"/>
      <c r="Z4" s="311"/>
      <c r="AA4" s="978" t="s">
        <v>776</v>
      </c>
      <c r="AB4" s="980" t="s">
        <v>777</v>
      </c>
      <c r="AC4" s="311"/>
      <c r="AD4" s="934" t="str">
        <f>$B4</f>
        <v>H35-T40
4.2-6.0kg comm</v>
      </c>
      <c r="AE4" s="965"/>
      <c r="AF4" s="957" t="s">
        <v>907</v>
      </c>
      <c r="AG4" s="958"/>
      <c r="AH4" s="959" t="s">
        <v>167</v>
      </c>
      <c r="AJ4" s="934" t="str">
        <f>B4</f>
        <v>H35-T40
4.2-6.0kg comm</v>
      </c>
      <c r="AK4" s="965"/>
      <c r="AL4" s="970" t="s">
        <v>886</v>
      </c>
      <c r="AM4" s="973" t="s">
        <v>926</v>
      </c>
      <c r="AN4" s="973"/>
      <c r="AO4" s="973"/>
      <c r="AP4" s="973"/>
      <c r="AQ4" s="973"/>
      <c r="AR4" s="973"/>
      <c r="AS4" s="973"/>
      <c r="AT4" s="973"/>
      <c r="AU4" s="974"/>
      <c r="AV4" s="311"/>
      <c r="AW4" s="934" t="str">
        <f>$B4</f>
        <v>H35-T40
4.2-6.0kg comm</v>
      </c>
      <c r="AX4" s="965"/>
      <c r="AY4" s="970" t="s">
        <v>912</v>
      </c>
      <c r="AZ4" s="973" t="s">
        <v>926</v>
      </c>
      <c r="BA4" s="973"/>
      <c r="BB4" s="973"/>
      <c r="BC4" s="973"/>
      <c r="BD4" s="973"/>
      <c r="BE4" s="973"/>
      <c r="BF4" s="973"/>
      <c r="BG4" s="973"/>
      <c r="BH4" s="974"/>
      <c r="BI4" s="311"/>
      <c r="BJ4" s="934" t="str">
        <f>$B4</f>
        <v>H35-T40
4.2-6.0kg comm</v>
      </c>
      <c r="BK4" s="965"/>
      <c r="BL4" s="970" t="s">
        <v>912</v>
      </c>
      <c r="BM4" s="973" t="s">
        <v>926</v>
      </c>
      <c r="BN4" s="973"/>
      <c r="BO4" s="973"/>
      <c r="BP4" s="973"/>
      <c r="BQ4" s="973"/>
      <c r="BR4" s="973"/>
      <c r="BS4" s="973"/>
      <c r="BT4" s="973"/>
      <c r="BU4" s="974"/>
      <c r="BV4" s="311"/>
      <c r="BW4" s="934" t="str">
        <f>$B4</f>
        <v>H35-T40
4.2-6.0kg comm</v>
      </c>
      <c r="BX4" s="935"/>
      <c r="BY4" s="940" t="s">
        <v>899</v>
      </c>
      <c r="BZ4" s="941"/>
      <c r="CA4" s="942"/>
      <c r="CB4" s="942"/>
      <c r="CC4" s="942"/>
      <c r="CD4" s="942"/>
      <c r="CE4" s="942"/>
      <c r="CF4" s="942"/>
      <c r="CG4" s="943"/>
      <c r="CH4" s="311"/>
      <c r="CI4" s="934" t="str">
        <f>$B4</f>
        <v>H35-T40
4.2-6.0kg comm</v>
      </c>
      <c r="CJ4" s="935"/>
      <c r="CK4" s="940" t="s">
        <v>530</v>
      </c>
      <c r="CL4" s="941"/>
      <c r="CM4" s="942"/>
      <c r="CN4" s="942"/>
      <c r="CO4" s="942"/>
      <c r="CP4" s="942"/>
      <c r="CQ4" s="942"/>
      <c r="CR4" s="942"/>
      <c r="CS4" s="943"/>
      <c r="CT4" s="311"/>
      <c r="CU4" s="934" t="str">
        <f>$B4</f>
        <v>H35-T40
4.2-6.0kg comm</v>
      </c>
      <c r="CV4" s="935"/>
      <c r="CW4" s="940" t="s">
        <v>530</v>
      </c>
      <c r="CX4" s="941"/>
      <c r="CY4" s="942"/>
      <c r="CZ4" s="942"/>
      <c r="DA4" s="942"/>
      <c r="DB4" s="942"/>
      <c r="DC4" s="942"/>
      <c r="DD4" s="942"/>
      <c r="DE4" s="943"/>
      <c r="DF4" s="311"/>
      <c r="DG4" s="934" t="str">
        <f>$B4</f>
        <v>H35-T40
4.2-6.0kg comm</v>
      </c>
      <c r="DH4" s="935"/>
      <c r="DI4" s="940" t="s">
        <v>910</v>
      </c>
      <c r="DJ4" s="941"/>
      <c r="DK4" s="942"/>
      <c r="DL4" s="942"/>
      <c r="DM4" s="942"/>
      <c r="DN4" s="942"/>
      <c r="DO4" s="942"/>
      <c r="DP4" s="942"/>
      <c r="DQ4" s="943"/>
      <c r="DR4" s="311"/>
      <c r="DS4" s="934" t="str">
        <f>$B4</f>
        <v>H35-T40
4.2-6.0kg comm</v>
      </c>
      <c r="DT4" s="935"/>
      <c r="DU4" s="940" t="s">
        <v>911</v>
      </c>
      <c r="DV4" s="941"/>
      <c r="DW4" s="942"/>
      <c r="DX4" s="942"/>
      <c r="DY4" s="942"/>
      <c r="DZ4" s="942"/>
      <c r="EA4" s="942"/>
      <c r="EB4" s="942"/>
      <c r="EC4" s="943"/>
      <c r="EE4" s="934" t="str">
        <f>$B4</f>
        <v>H35-T40
4.2-6.0kg comm</v>
      </c>
      <c r="EF4" s="935"/>
      <c r="EG4" s="940" t="s">
        <v>911</v>
      </c>
      <c r="EH4" s="941"/>
      <c r="EI4" s="942"/>
      <c r="EJ4" s="942"/>
      <c r="EK4" s="942"/>
      <c r="EL4" s="942"/>
      <c r="EM4" s="942"/>
      <c r="EN4" s="942"/>
      <c r="EO4" s="943"/>
      <c r="EP4" s="311"/>
      <c r="EQ4" s="934" t="str">
        <f>$B4</f>
        <v>H35-T40
4.2-6.0kg comm</v>
      </c>
      <c r="ER4" s="935"/>
      <c r="ES4" s="940" t="s">
        <v>957</v>
      </c>
      <c r="ET4" s="941"/>
      <c r="EU4" s="942"/>
      <c r="EV4" s="942"/>
      <c r="EW4" s="942"/>
      <c r="EX4" s="942"/>
      <c r="EY4" s="942"/>
      <c r="EZ4" s="942"/>
      <c r="FA4" s="943"/>
      <c r="FC4" s="934" t="str">
        <f>$B4</f>
        <v>H35-T40
4.2-6.0kg comm</v>
      </c>
      <c r="FD4" s="935"/>
      <c r="FE4" s="940" t="s">
        <v>955</v>
      </c>
      <c r="FF4" s="941"/>
      <c r="FG4" s="942"/>
      <c r="FH4" s="942"/>
      <c r="FI4" s="942"/>
      <c r="FJ4" s="942"/>
      <c r="FK4" s="942"/>
      <c r="FL4" s="942"/>
      <c r="FM4" s="943"/>
    </row>
    <row r="5" spans="2:169" ht="14.25">
      <c r="B5" s="966"/>
      <c r="C5" s="967"/>
      <c r="D5" s="971"/>
      <c r="E5" s="927" t="s">
        <v>891</v>
      </c>
      <c r="F5" s="928"/>
      <c r="G5" s="928"/>
      <c r="H5" s="928"/>
      <c r="I5" s="928"/>
      <c r="J5" s="928"/>
      <c r="K5" s="928"/>
      <c r="L5" s="928"/>
      <c r="M5" s="929"/>
      <c r="N5" s="452"/>
      <c r="O5" s="966"/>
      <c r="P5" s="967"/>
      <c r="Q5" s="944" t="s">
        <v>496</v>
      </c>
      <c r="R5" s="946" t="s">
        <v>497</v>
      </c>
      <c r="S5" s="948" t="s">
        <v>128</v>
      </c>
      <c r="T5" s="950" t="s">
        <v>765</v>
      </c>
      <c r="U5" s="946" t="s">
        <v>692</v>
      </c>
      <c r="V5" s="953" t="s">
        <v>130</v>
      </c>
      <c r="W5" s="955" t="s">
        <v>131</v>
      </c>
      <c r="X5" s="988" t="s">
        <v>767</v>
      </c>
      <c r="Y5" s="946" t="s">
        <v>775</v>
      </c>
      <c r="Z5" s="452"/>
      <c r="AA5" s="979"/>
      <c r="AB5" s="981"/>
      <c r="AC5" s="452"/>
      <c r="AD5" s="966"/>
      <c r="AE5" s="967"/>
      <c r="AF5" s="944" t="s">
        <v>498</v>
      </c>
      <c r="AG5" s="946" t="s">
        <v>497</v>
      </c>
      <c r="AH5" s="960"/>
      <c r="AJ5" s="966"/>
      <c r="AK5" s="967"/>
      <c r="AL5" s="971"/>
      <c r="AM5" s="927" t="s">
        <v>891</v>
      </c>
      <c r="AN5" s="928"/>
      <c r="AO5" s="928"/>
      <c r="AP5" s="928"/>
      <c r="AQ5" s="928"/>
      <c r="AR5" s="928"/>
      <c r="AS5" s="928"/>
      <c r="AT5" s="928"/>
      <c r="AU5" s="929"/>
      <c r="AV5" s="452"/>
      <c r="AW5" s="966"/>
      <c r="AX5" s="967"/>
      <c r="AY5" s="971"/>
      <c r="AZ5" s="927" t="s">
        <v>891</v>
      </c>
      <c r="BA5" s="928"/>
      <c r="BB5" s="928"/>
      <c r="BC5" s="928"/>
      <c r="BD5" s="928"/>
      <c r="BE5" s="928"/>
      <c r="BF5" s="928"/>
      <c r="BG5" s="928"/>
      <c r="BH5" s="929"/>
      <c r="BI5" s="452"/>
      <c r="BJ5" s="966"/>
      <c r="BK5" s="967"/>
      <c r="BL5" s="971"/>
      <c r="BM5" s="927" t="s">
        <v>891</v>
      </c>
      <c r="BN5" s="928"/>
      <c r="BO5" s="928"/>
      <c r="BP5" s="928"/>
      <c r="BQ5" s="928"/>
      <c r="BR5" s="928"/>
      <c r="BS5" s="928"/>
      <c r="BT5" s="928"/>
      <c r="BU5" s="929"/>
      <c r="BV5" s="452"/>
      <c r="BW5" s="936"/>
      <c r="BX5" s="937"/>
      <c r="BY5" s="927" t="s">
        <v>891</v>
      </c>
      <c r="BZ5" s="928"/>
      <c r="CA5" s="928"/>
      <c r="CB5" s="928"/>
      <c r="CC5" s="928"/>
      <c r="CD5" s="928"/>
      <c r="CE5" s="928"/>
      <c r="CF5" s="928"/>
      <c r="CG5" s="929"/>
      <c r="CH5" s="452"/>
      <c r="CI5" s="936"/>
      <c r="CJ5" s="937"/>
      <c r="CK5" s="927" t="s">
        <v>891</v>
      </c>
      <c r="CL5" s="928"/>
      <c r="CM5" s="928"/>
      <c r="CN5" s="928"/>
      <c r="CO5" s="928"/>
      <c r="CP5" s="928"/>
      <c r="CQ5" s="928"/>
      <c r="CR5" s="928"/>
      <c r="CS5" s="929"/>
      <c r="CT5" s="452"/>
      <c r="CU5" s="936"/>
      <c r="CV5" s="937"/>
      <c r="CW5" s="927" t="s">
        <v>891</v>
      </c>
      <c r="CX5" s="928"/>
      <c r="CY5" s="928"/>
      <c r="CZ5" s="928"/>
      <c r="DA5" s="928"/>
      <c r="DB5" s="928"/>
      <c r="DC5" s="928"/>
      <c r="DD5" s="928"/>
      <c r="DE5" s="929"/>
      <c r="DF5" s="452"/>
      <c r="DG5" s="936"/>
      <c r="DH5" s="937"/>
      <c r="DI5" s="927" t="s">
        <v>891</v>
      </c>
      <c r="DJ5" s="928"/>
      <c r="DK5" s="928"/>
      <c r="DL5" s="928"/>
      <c r="DM5" s="928"/>
      <c r="DN5" s="928"/>
      <c r="DO5" s="928"/>
      <c r="DP5" s="928"/>
      <c r="DQ5" s="929"/>
      <c r="DR5" s="452"/>
      <c r="DS5" s="936"/>
      <c r="DT5" s="937"/>
      <c r="DU5" s="927" t="s">
        <v>891</v>
      </c>
      <c r="DV5" s="928"/>
      <c r="DW5" s="928"/>
      <c r="DX5" s="928"/>
      <c r="DY5" s="928"/>
      <c r="DZ5" s="928"/>
      <c r="EA5" s="928"/>
      <c r="EB5" s="928"/>
      <c r="EC5" s="929"/>
      <c r="EE5" s="936"/>
      <c r="EF5" s="937"/>
      <c r="EG5" s="927" t="s">
        <v>891</v>
      </c>
      <c r="EH5" s="928"/>
      <c r="EI5" s="928"/>
      <c r="EJ5" s="928"/>
      <c r="EK5" s="928"/>
      <c r="EL5" s="928"/>
      <c r="EM5" s="928"/>
      <c r="EN5" s="928"/>
      <c r="EO5" s="929"/>
      <c r="EP5" s="452"/>
      <c r="EQ5" s="936"/>
      <c r="ER5" s="937"/>
      <c r="ES5" s="927" t="s">
        <v>891</v>
      </c>
      <c r="ET5" s="928"/>
      <c r="EU5" s="928"/>
      <c r="EV5" s="928"/>
      <c r="EW5" s="928"/>
      <c r="EX5" s="928"/>
      <c r="EY5" s="928"/>
      <c r="EZ5" s="928"/>
      <c r="FA5" s="929"/>
      <c r="FC5" s="936"/>
      <c r="FD5" s="937"/>
      <c r="FE5" s="927" t="s">
        <v>891</v>
      </c>
      <c r="FF5" s="928"/>
      <c r="FG5" s="928"/>
      <c r="FH5" s="928"/>
      <c r="FI5" s="928"/>
      <c r="FJ5" s="928"/>
      <c r="FK5" s="928"/>
      <c r="FL5" s="928"/>
      <c r="FM5" s="929"/>
    </row>
    <row r="6" spans="2:169" ht="13.5" thickBot="1">
      <c r="B6" s="968"/>
      <c r="C6" s="969"/>
      <c r="D6" s="972"/>
      <c r="E6" s="453">
        <v>0.5</v>
      </c>
      <c r="F6" s="453">
        <v>2</v>
      </c>
      <c r="G6" s="453">
        <v>5</v>
      </c>
      <c r="H6" s="453">
        <v>10</v>
      </c>
      <c r="I6" s="453">
        <v>15</v>
      </c>
      <c r="J6" s="454">
        <v>20</v>
      </c>
      <c r="K6" s="455">
        <v>30</v>
      </c>
      <c r="L6" s="454">
        <v>35</v>
      </c>
      <c r="M6" s="456" t="s">
        <v>755</v>
      </c>
      <c r="N6" s="452"/>
      <c r="O6" s="968"/>
      <c r="P6" s="969"/>
      <c r="Q6" s="945"/>
      <c r="R6" s="947"/>
      <c r="S6" s="949"/>
      <c r="T6" s="951"/>
      <c r="U6" s="952"/>
      <c r="V6" s="954"/>
      <c r="W6" s="956"/>
      <c r="X6" s="945"/>
      <c r="Y6" s="947"/>
      <c r="Z6" s="452"/>
      <c r="AA6" s="945"/>
      <c r="AB6" s="947"/>
      <c r="AC6" s="452"/>
      <c r="AD6" s="968"/>
      <c r="AE6" s="969"/>
      <c r="AF6" s="945"/>
      <c r="AG6" s="947"/>
      <c r="AH6" s="961"/>
      <c r="AJ6" s="968"/>
      <c r="AK6" s="969"/>
      <c r="AL6" s="972"/>
      <c r="AM6" s="453">
        <v>0.5</v>
      </c>
      <c r="AN6" s="453">
        <v>2</v>
      </c>
      <c r="AO6" s="453">
        <v>5</v>
      </c>
      <c r="AP6" s="453">
        <v>10</v>
      </c>
      <c r="AQ6" s="453">
        <v>15</v>
      </c>
      <c r="AR6" s="454">
        <v>20</v>
      </c>
      <c r="AS6" s="455">
        <v>30</v>
      </c>
      <c r="AT6" s="454">
        <v>35</v>
      </c>
      <c r="AU6" s="456" t="s">
        <v>755</v>
      </c>
      <c r="AV6" s="452"/>
      <c r="AW6" s="968"/>
      <c r="AX6" s="969"/>
      <c r="AY6" s="972"/>
      <c r="AZ6" s="442">
        <v>0.5</v>
      </c>
      <c r="BA6" s="453">
        <v>2</v>
      </c>
      <c r="BB6" s="453">
        <v>5</v>
      </c>
      <c r="BC6" s="453">
        <v>10</v>
      </c>
      <c r="BD6" s="453">
        <v>15</v>
      </c>
      <c r="BE6" s="454">
        <v>20</v>
      </c>
      <c r="BF6" s="455">
        <v>30</v>
      </c>
      <c r="BG6" s="454">
        <v>35</v>
      </c>
      <c r="BH6" s="456" t="s">
        <v>755</v>
      </c>
      <c r="BI6" s="452"/>
      <c r="BJ6" s="968"/>
      <c r="BK6" s="969"/>
      <c r="BL6" s="972"/>
      <c r="BM6" s="442">
        <v>0.5</v>
      </c>
      <c r="BN6" s="453">
        <v>2</v>
      </c>
      <c r="BO6" s="453">
        <v>5</v>
      </c>
      <c r="BP6" s="453">
        <v>10</v>
      </c>
      <c r="BQ6" s="453">
        <v>15</v>
      </c>
      <c r="BR6" s="454">
        <v>20</v>
      </c>
      <c r="BS6" s="455">
        <v>30</v>
      </c>
      <c r="BT6" s="454">
        <v>35</v>
      </c>
      <c r="BU6" s="456" t="s">
        <v>755</v>
      </c>
      <c r="BV6" s="452"/>
      <c r="BW6" s="938"/>
      <c r="BX6" s="939"/>
      <c r="BY6" s="457">
        <v>0.5</v>
      </c>
      <c r="BZ6" s="458">
        <v>2</v>
      </c>
      <c r="CA6" s="458">
        <v>5</v>
      </c>
      <c r="CB6" s="458">
        <v>10</v>
      </c>
      <c r="CC6" s="458">
        <v>15</v>
      </c>
      <c r="CD6" s="459">
        <v>20</v>
      </c>
      <c r="CE6" s="460">
        <v>30</v>
      </c>
      <c r="CF6" s="454">
        <v>35</v>
      </c>
      <c r="CG6" s="456" t="s">
        <v>755</v>
      </c>
      <c r="CH6" s="452"/>
      <c r="CI6" s="938"/>
      <c r="CJ6" s="939"/>
      <c r="CK6" s="457">
        <v>0.5</v>
      </c>
      <c r="CL6" s="458">
        <v>2</v>
      </c>
      <c r="CM6" s="458">
        <v>5</v>
      </c>
      <c r="CN6" s="458">
        <v>10</v>
      </c>
      <c r="CO6" s="458">
        <v>15</v>
      </c>
      <c r="CP6" s="459">
        <v>20</v>
      </c>
      <c r="CQ6" s="460">
        <v>30</v>
      </c>
      <c r="CR6" s="454">
        <v>35</v>
      </c>
      <c r="CS6" s="456" t="s">
        <v>755</v>
      </c>
      <c r="CT6" s="452"/>
      <c r="CU6" s="938"/>
      <c r="CV6" s="939"/>
      <c r="CW6" s="457">
        <v>0.5</v>
      </c>
      <c r="CX6" s="458">
        <v>2</v>
      </c>
      <c r="CY6" s="458">
        <v>5</v>
      </c>
      <c r="CZ6" s="458">
        <v>10</v>
      </c>
      <c r="DA6" s="458">
        <v>15</v>
      </c>
      <c r="DB6" s="459">
        <v>20</v>
      </c>
      <c r="DC6" s="460">
        <v>30</v>
      </c>
      <c r="DD6" s="454">
        <v>35</v>
      </c>
      <c r="DE6" s="456" t="s">
        <v>755</v>
      </c>
      <c r="DF6" s="452"/>
      <c r="DG6" s="938"/>
      <c r="DH6" s="939"/>
      <c r="DI6" s="457">
        <v>0.5</v>
      </c>
      <c r="DJ6" s="458">
        <v>2</v>
      </c>
      <c r="DK6" s="458">
        <v>5</v>
      </c>
      <c r="DL6" s="458">
        <v>10</v>
      </c>
      <c r="DM6" s="458">
        <v>15</v>
      </c>
      <c r="DN6" s="459">
        <v>20</v>
      </c>
      <c r="DO6" s="460">
        <v>30</v>
      </c>
      <c r="DP6" s="454">
        <v>35</v>
      </c>
      <c r="DQ6" s="456" t="s">
        <v>755</v>
      </c>
      <c r="DR6" s="452"/>
      <c r="DS6" s="938"/>
      <c r="DT6" s="939"/>
      <c r="DU6" s="457">
        <v>0.5</v>
      </c>
      <c r="DV6" s="458">
        <v>2</v>
      </c>
      <c r="DW6" s="458">
        <v>5</v>
      </c>
      <c r="DX6" s="458">
        <v>10</v>
      </c>
      <c r="DY6" s="458">
        <v>15</v>
      </c>
      <c r="DZ6" s="459">
        <v>20</v>
      </c>
      <c r="EA6" s="460">
        <v>30</v>
      </c>
      <c r="EB6" s="454">
        <v>35</v>
      </c>
      <c r="EC6" s="456" t="s">
        <v>755</v>
      </c>
      <c r="EE6" s="938"/>
      <c r="EF6" s="939"/>
      <c r="EG6" s="457">
        <v>0.5</v>
      </c>
      <c r="EH6" s="458">
        <v>2</v>
      </c>
      <c r="EI6" s="458">
        <v>5</v>
      </c>
      <c r="EJ6" s="458">
        <v>10</v>
      </c>
      <c r="EK6" s="458">
        <v>15</v>
      </c>
      <c r="EL6" s="459">
        <v>20</v>
      </c>
      <c r="EM6" s="460">
        <v>30</v>
      </c>
      <c r="EN6" s="454">
        <v>35</v>
      </c>
      <c r="EO6" s="456" t="s">
        <v>755</v>
      </c>
      <c r="EP6" s="452"/>
      <c r="EQ6" s="938"/>
      <c r="ER6" s="939"/>
      <c r="ES6" s="457">
        <v>0.5</v>
      </c>
      <c r="ET6" s="458">
        <v>2</v>
      </c>
      <c r="EU6" s="458">
        <v>5</v>
      </c>
      <c r="EV6" s="458">
        <v>10</v>
      </c>
      <c r="EW6" s="458">
        <v>15</v>
      </c>
      <c r="EX6" s="459">
        <v>20</v>
      </c>
      <c r="EY6" s="460">
        <v>30</v>
      </c>
      <c r="EZ6" s="454">
        <v>35</v>
      </c>
      <c r="FA6" s="456" t="s">
        <v>755</v>
      </c>
      <c r="FC6" s="938"/>
      <c r="FD6" s="939"/>
      <c r="FE6" s="457">
        <v>0.5</v>
      </c>
      <c r="FF6" s="458">
        <v>2</v>
      </c>
      <c r="FG6" s="458">
        <v>5</v>
      </c>
      <c r="FH6" s="458">
        <v>10</v>
      </c>
      <c r="FI6" s="458">
        <v>15</v>
      </c>
      <c r="FJ6" s="459">
        <v>20</v>
      </c>
      <c r="FK6" s="460">
        <v>30</v>
      </c>
      <c r="FL6" s="454">
        <v>35</v>
      </c>
      <c r="FM6" s="456" t="s">
        <v>755</v>
      </c>
    </row>
    <row r="7" spans="2:169" ht="15" customHeight="1">
      <c r="B7" s="924" t="s">
        <v>890</v>
      </c>
      <c r="C7" s="461" t="s">
        <v>380</v>
      </c>
      <c r="D7" s="462" t="s">
        <v>381</v>
      </c>
      <c r="E7" s="463" t="s">
        <v>381</v>
      </c>
      <c r="F7" s="464" t="s">
        <v>381</v>
      </c>
      <c r="G7" s="464" t="s">
        <v>381</v>
      </c>
      <c r="H7" s="464" t="s">
        <v>381</v>
      </c>
      <c r="I7" s="464" t="s">
        <v>381</v>
      </c>
      <c r="J7" s="464" t="s">
        <v>381</v>
      </c>
      <c r="K7" s="464" t="s">
        <v>381</v>
      </c>
      <c r="L7" s="464" t="s">
        <v>381</v>
      </c>
      <c r="M7" s="465" t="s">
        <v>381</v>
      </c>
      <c r="N7" s="466"/>
      <c r="O7" s="924" t="s">
        <v>890</v>
      </c>
      <c r="P7" s="461" t="str">
        <f>$C7</f>
        <v>&gt; 50</v>
      </c>
      <c r="Q7" s="467" t="s">
        <v>381</v>
      </c>
      <c r="R7" s="468" t="s">
        <v>381</v>
      </c>
      <c r="S7" s="462" t="s">
        <v>381</v>
      </c>
      <c r="T7" s="469" t="s">
        <v>381</v>
      </c>
      <c r="U7" s="470" t="s">
        <v>381</v>
      </c>
      <c r="V7" s="528" t="s">
        <v>381</v>
      </c>
      <c r="W7" s="470" t="s">
        <v>381</v>
      </c>
      <c r="X7" s="467" t="s">
        <v>381</v>
      </c>
      <c r="Y7" s="468" t="s">
        <v>381</v>
      </c>
      <c r="Z7" s="466"/>
      <c r="AA7" s="930">
        <f>(87.5-2)/4.3</f>
        <v>19.88372093023256</v>
      </c>
      <c r="AB7" s="932">
        <f>AA7/(1-(2.5+7)/(87.5-2))</f>
        <v>22.369186046511629</v>
      </c>
      <c r="AC7" s="466"/>
      <c r="AD7" s="924" t="s">
        <v>890</v>
      </c>
      <c r="AE7" s="461" t="str">
        <f>$C7</f>
        <v>&gt; 50</v>
      </c>
      <c r="AF7" s="467" t="s">
        <v>381</v>
      </c>
      <c r="AG7" s="468" t="s">
        <v>381</v>
      </c>
      <c r="AH7" s="529" t="s">
        <v>381</v>
      </c>
      <c r="AJ7" s="924" t="s">
        <v>890</v>
      </c>
      <c r="AK7" s="461" t="s">
        <v>380</v>
      </c>
      <c r="AL7" s="462" t="s">
        <v>381</v>
      </c>
      <c r="AM7" s="463" t="s">
        <v>381</v>
      </c>
      <c r="AN7" s="464" t="s">
        <v>381</v>
      </c>
      <c r="AO7" s="464" t="s">
        <v>381</v>
      </c>
      <c r="AP7" s="464" t="s">
        <v>381</v>
      </c>
      <c r="AQ7" s="464" t="s">
        <v>381</v>
      </c>
      <c r="AR7" s="464" t="s">
        <v>381</v>
      </c>
      <c r="AS7" s="464" t="s">
        <v>381</v>
      </c>
      <c r="AT7" s="464" t="s">
        <v>381</v>
      </c>
      <c r="AU7" s="465" t="s">
        <v>381</v>
      </c>
      <c r="AV7" s="466"/>
      <c r="AW7" s="924" t="s">
        <v>890</v>
      </c>
      <c r="AX7" s="461" t="s">
        <v>380</v>
      </c>
      <c r="AY7" s="462" t="s">
        <v>381</v>
      </c>
      <c r="AZ7" s="463" t="s">
        <v>381</v>
      </c>
      <c r="BA7" s="464" t="s">
        <v>381</v>
      </c>
      <c r="BB7" s="464" t="s">
        <v>381</v>
      </c>
      <c r="BC7" s="464" t="s">
        <v>381</v>
      </c>
      <c r="BD7" s="464" t="s">
        <v>381</v>
      </c>
      <c r="BE7" s="464" t="s">
        <v>381</v>
      </c>
      <c r="BF7" s="464" t="s">
        <v>381</v>
      </c>
      <c r="BG7" s="464" t="s">
        <v>381</v>
      </c>
      <c r="BH7" s="465" t="s">
        <v>381</v>
      </c>
      <c r="BI7" s="466"/>
      <c r="BJ7" s="924" t="s">
        <v>890</v>
      </c>
      <c r="BK7" s="461" t="s">
        <v>380</v>
      </c>
      <c r="BL7" s="462" t="s">
        <v>381</v>
      </c>
      <c r="BM7" s="463" t="s">
        <v>381</v>
      </c>
      <c r="BN7" s="464" t="s">
        <v>381</v>
      </c>
      <c r="BO7" s="464" t="s">
        <v>381</v>
      </c>
      <c r="BP7" s="464" t="s">
        <v>381</v>
      </c>
      <c r="BQ7" s="464" t="s">
        <v>381</v>
      </c>
      <c r="BR7" s="464" t="s">
        <v>381</v>
      </c>
      <c r="BS7" s="464" t="s">
        <v>381</v>
      </c>
      <c r="BT7" s="464" t="s">
        <v>381</v>
      </c>
      <c r="BU7" s="465" t="s">
        <v>381</v>
      </c>
      <c r="BV7" s="466"/>
      <c r="BW7" s="924" t="s">
        <v>890</v>
      </c>
      <c r="BX7" s="461" t="str">
        <f>$C7</f>
        <v>&gt; 50</v>
      </c>
      <c r="BY7" s="472" t="s">
        <v>381</v>
      </c>
      <c r="BZ7" s="473" t="s">
        <v>381</v>
      </c>
      <c r="CA7" s="473" t="s">
        <v>381</v>
      </c>
      <c r="CB7" s="473" t="s">
        <v>381</v>
      </c>
      <c r="CC7" s="473" t="s">
        <v>381</v>
      </c>
      <c r="CD7" s="473" t="s">
        <v>381</v>
      </c>
      <c r="CE7" s="473" t="s">
        <v>381</v>
      </c>
      <c r="CF7" s="473" t="s">
        <v>381</v>
      </c>
      <c r="CG7" s="468" t="s">
        <v>381</v>
      </c>
      <c r="CH7" s="466"/>
      <c r="CI7" s="924" t="s">
        <v>890</v>
      </c>
      <c r="CJ7" s="461" t="str">
        <f>$C7</f>
        <v>&gt; 50</v>
      </c>
      <c r="CK7" s="472" t="s">
        <v>381</v>
      </c>
      <c r="CL7" s="473" t="s">
        <v>381</v>
      </c>
      <c r="CM7" s="473" t="s">
        <v>381</v>
      </c>
      <c r="CN7" s="473" t="s">
        <v>381</v>
      </c>
      <c r="CO7" s="473" t="s">
        <v>381</v>
      </c>
      <c r="CP7" s="473" t="s">
        <v>381</v>
      </c>
      <c r="CQ7" s="473" t="s">
        <v>381</v>
      </c>
      <c r="CR7" s="473" t="s">
        <v>381</v>
      </c>
      <c r="CS7" s="468" t="s">
        <v>381</v>
      </c>
      <c r="CT7" s="474"/>
      <c r="CU7" s="924" t="s">
        <v>890</v>
      </c>
      <c r="CV7" s="461" t="str">
        <f>$C7</f>
        <v>&gt; 50</v>
      </c>
      <c r="CW7" s="472" t="s">
        <v>381</v>
      </c>
      <c r="CX7" s="473" t="s">
        <v>381</v>
      </c>
      <c r="CY7" s="473" t="s">
        <v>381</v>
      </c>
      <c r="CZ7" s="473" t="s">
        <v>381</v>
      </c>
      <c r="DA7" s="473" t="s">
        <v>381</v>
      </c>
      <c r="DB7" s="473" t="s">
        <v>381</v>
      </c>
      <c r="DC7" s="473" t="s">
        <v>381</v>
      </c>
      <c r="DD7" s="473" t="s">
        <v>381</v>
      </c>
      <c r="DE7" s="468" t="s">
        <v>381</v>
      </c>
      <c r="DF7" s="466"/>
      <c r="DG7" s="924" t="s">
        <v>890</v>
      </c>
      <c r="DH7" s="461" t="str">
        <f>$C7</f>
        <v>&gt; 50</v>
      </c>
      <c r="DI7" s="472" t="s">
        <v>381</v>
      </c>
      <c r="DJ7" s="473" t="s">
        <v>381</v>
      </c>
      <c r="DK7" s="473" t="s">
        <v>381</v>
      </c>
      <c r="DL7" s="473" t="s">
        <v>381</v>
      </c>
      <c r="DM7" s="473" t="s">
        <v>381</v>
      </c>
      <c r="DN7" s="473" t="s">
        <v>381</v>
      </c>
      <c r="DO7" s="473" t="s">
        <v>381</v>
      </c>
      <c r="DP7" s="473" t="s">
        <v>381</v>
      </c>
      <c r="DQ7" s="468" t="s">
        <v>381</v>
      </c>
      <c r="DR7" s="466"/>
      <c r="DS7" s="924" t="s">
        <v>890</v>
      </c>
      <c r="DT7" s="461" t="str">
        <f>$C7</f>
        <v>&gt; 50</v>
      </c>
      <c r="DU7" s="472" t="s">
        <v>381</v>
      </c>
      <c r="DV7" s="473" t="s">
        <v>381</v>
      </c>
      <c r="DW7" s="473" t="s">
        <v>381</v>
      </c>
      <c r="DX7" s="473" t="s">
        <v>381</v>
      </c>
      <c r="DY7" s="473" t="s">
        <v>381</v>
      </c>
      <c r="DZ7" s="473" t="s">
        <v>381</v>
      </c>
      <c r="EA7" s="473" t="s">
        <v>381</v>
      </c>
      <c r="EB7" s="473" t="s">
        <v>381</v>
      </c>
      <c r="EC7" s="468" t="s">
        <v>381</v>
      </c>
      <c r="EE7" s="924" t="s">
        <v>890</v>
      </c>
      <c r="EF7" s="461" t="str">
        <f>$C7</f>
        <v>&gt; 50</v>
      </c>
      <c r="EG7" s="472" t="s">
        <v>381</v>
      </c>
      <c r="EH7" s="473" t="s">
        <v>381</v>
      </c>
      <c r="EI7" s="473" t="s">
        <v>381</v>
      </c>
      <c r="EJ7" s="473" t="s">
        <v>381</v>
      </c>
      <c r="EK7" s="473" t="s">
        <v>381</v>
      </c>
      <c r="EL7" s="473" t="s">
        <v>381</v>
      </c>
      <c r="EM7" s="473" t="s">
        <v>381</v>
      </c>
      <c r="EN7" s="473" t="s">
        <v>381</v>
      </c>
      <c r="EO7" s="468" t="s">
        <v>381</v>
      </c>
      <c r="EP7" s="474"/>
      <c r="EQ7" s="924" t="s">
        <v>527</v>
      </c>
      <c r="ER7" s="461" t="str">
        <f>$C7</f>
        <v>&gt; 50</v>
      </c>
      <c r="ES7" s="472" t="s">
        <v>381</v>
      </c>
      <c r="ET7" s="473" t="s">
        <v>381</v>
      </c>
      <c r="EU7" s="473" t="s">
        <v>381</v>
      </c>
      <c r="EV7" s="473" t="s">
        <v>381</v>
      </c>
      <c r="EW7" s="473" t="s">
        <v>381</v>
      </c>
      <c r="EX7" s="473" t="s">
        <v>381</v>
      </c>
      <c r="EY7" s="473" t="s">
        <v>381</v>
      </c>
      <c r="EZ7" s="473" t="s">
        <v>381</v>
      </c>
      <c r="FA7" s="468" t="s">
        <v>381</v>
      </c>
      <c r="FC7" s="924" t="s">
        <v>527</v>
      </c>
      <c r="FD7" s="461" t="str">
        <f>$C7</f>
        <v>&gt; 50</v>
      </c>
      <c r="FE7" s="472" t="s">
        <v>381</v>
      </c>
      <c r="FF7" s="473" t="s">
        <v>381</v>
      </c>
      <c r="FG7" s="473" t="s">
        <v>381</v>
      </c>
      <c r="FH7" s="473" t="s">
        <v>381</v>
      </c>
      <c r="FI7" s="473" t="s">
        <v>381</v>
      </c>
      <c r="FJ7" s="473" t="s">
        <v>381</v>
      </c>
      <c r="FK7" s="473" t="s">
        <v>381</v>
      </c>
      <c r="FL7" s="473" t="s">
        <v>381</v>
      </c>
      <c r="FM7" s="468" t="s">
        <v>381</v>
      </c>
    </row>
    <row r="8" spans="2:169" ht="15" customHeight="1">
      <c r="B8" s="925"/>
      <c r="C8" s="475">
        <v>50</v>
      </c>
      <c r="D8" s="476">
        <f>S8</f>
        <v>7.6249331022222222</v>
      </c>
      <c r="E8" s="477">
        <f t="shared" ref="E8:E20" si="0">MIN(AM8,AZ8,BM8)</f>
        <v>42.862581914260879</v>
      </c>
      <c r="F8" s="478">
        <f t="shared" ref="F8:L8" si="1">MIN(AN8,BA8,BN8)</f>
        <v>42.840634189090949</v>
      </c>
      <c r="G8" s="479">
        <f t="shared" si="1"/>
        <v>42.771262044448079</v>
      </c>
      <c r="H8" s="479">
        <f t="shared" si="1"/>
        <v>42.600693551868865</v>
      </c>
      <c r="I8" s="479">
        <f t="shared" si="1"/>
        <v>42.369846774364575</v>
      </c>
      <c r="J8" s="479">
        <f t="shared" si="1"/>
        <v>42.074004655183508</v>
      </c>
      <c r="K8" s="479">
        <f t="shared" si="1"/>
        <v>41.233414878762787</v>
      </c>
      <c r="L8" s="479">
        <f t="shared" si="1"/>
        <v>40.590830495338103</v>
      </c>
      <c r="M8" s="480" t="s">
        <v>381</v>
      </c>
      <c r="N8" s="466"/>
      <c r="O8" s="925"/>
      <c r="P8" s="475">
        <f>$C8</f>
        <v>50</v>
      </c>
      <c r="Q8" s="481">
        <v>50</v>
      </c>
      <c r="R8" s="482">
        <v>-33</v>
      </c>
      <c r="S8" s="531">
        <f t="shared" ref="S8:S15" si="2">IF(MIN(U8,T8)*(1-(2.5+7)/(87.5-2))&gt;$AA$7,$AA$7,MIN(U8,T8)*(1-(2.5+7)/(87.5-2)))</f>
        <v>7.6249331022222222</v>
      </c>
      <c r="T8" s="484">
        <v>8.5780497400000009</v>
      </c>
      <c r="U8" s="485">
        <v>11.242920250901607</v>
      </c>
      <c r="V8" s="532">
        <f t="shared" ref="V8:V15" si="3">(G8-5)/S8</f>
        <v>4.953651597735325</v>
      </c>
      <c r="W8" s="486">
        <f t="shared" ref="W8:W15" si="4">(G8-5)/MIN(U8,T8)</f>
        <v>4.4032458646536217</v>
      </c>
      <c r="X8" s="487">
        <v>6.1087303527288501</v>
      </c>
      <c r="Y8" s="488">
        <v>15.850931136683791</v>
      </c>
      <c r="Z8" s="466"/>
      <c r="AA8" s="930"/>
      <c r="AB8" s="932"/>
      <c r="AC8" s="466"/>
      <c r="AD8" s="925"/>
      <c r="AE8" s="475">
        <f>$C8</f>
        <v>50</v>
      </c>
      <c r="AF8" s="489">
        <v>25</v>
      </c>
      <c r="AG8" s="482">
        <f>MIN(-40,AE8)</f>
        <v>-40</v>
      </c>
      <c r="AH8" s="490">
        <f>S8</f>
        <v>7.6249331022222222</v>
      </c>
      <c r="AJ8" s="925"/>
      <c r="AK8" s="475">
        <v>50</v>
      </c>
      <c r="AL8" s="483">
        <f t="shared" ref="AL8:AL20" si="5">AH8</f>
        <v>7.6249331022222222</v>
      </c>
      <c r="AM8" s="477">
        <v>49.290025882108196</v>
      </c>
      <c r="AN8" s="479">
        <v>49.166891464596091</v>
      </c>
      <c r="AO8" s="479">
        <v>48.956363606399094</v>
      </c>
      <c r="AP8" s="479">
        <v>48.922687536986679</v>
      </c>
      <c r="AQ8" s="479">
        <v>48.781297447155147</v>
      </c>
      <c r="AR8" s="479">
        <v>48.661549836628211</v>
      </c>
      <c r="AS8" s="479">
        <v>48.46680584317361</v>
      </c>
      <c r="AT8" s="479">
        <v>48.340728058301572</v>
      </c>
      <c r="AU8" s="480" t="s">
        <v>381</v>
      </c>
      <c r="AV8" s="466"/>
      <c r="AW8" s="925"/>
      <c r="AX8" s="475">
        <v>50</v>
      </c>
      <c r="AY8" s="483">
        <f t="shared" ref="AY8:AY20" si="6">IF(MIN(T8:U8)&gt;$AB$7,$AB$7,MIN(T8:U8))</f>
        <v>8.5780497400000009</v>
      </c>
      <c r="AZ8" s="477">
        <v>43.135421953807004</v>
      </c>
      <c r="BA8" s="478">
        <v>43.119967948546872</v>
      </c>
      <c r="BB8" s="479">
        <v>43.061249291068364</v>
      </c>
      <c r="BC8" s="479">
        <v>42.896977760756542</v>
      </c>
      <c r="BD8" s="479">
        <v>42.664669702975239</v>
      </c>
      <c r="BE8" s="479">
        <v>42.353552438545485</v>
      </c>
      <c r="BF8" s="479">
        <v>41.422649073799612</v>
      </c>
      <c r="BG8" s="479">
        <v>40.672342333894534</v>
      </c>
      <c r="BH8" s="480" t="s">
        <v>381</v>
      </c>
      <c r="BI8" s="533"/>
      <c r="BJ8" s="925"/>
      <c r="BK8" s="475">
        <v>50</v>
      </c>
      <c r="BL8" s="483">
        <f t="shared" ref="BL8:BL20" si="7">IF(MIN(T8:U8)&gt;$AB$7,$AB$7,MIN(T8:U8))</f>
        <v>8.5780497400000009</v>
      </c>
      <c r="BM8" s="477">
        <v>42.862581914260879</v>
      </c>
      <c r="BN8" s="478">
        <v>42.840634189090949</v>
      </c>
      <c r="BO8" s="479">
        <v>42.771262044448079</v>
      </c>
      <c r="BP8" s="479">
        <v>42.600693551868865</v>
      </c>
      <c r="BQ8" s="479">
        <v>42.369846774364575</v>
      </c>
      <c r="BR8" s="479">
        <v>42.074004655183508</v>
      </c>
      <c r="BS8" s="479">
        <v>41.233414878762787</v>
      </c>
      <c r="BT8" s="479">
        <v>40.590830495338103</v>
      </c>
      <c r="BU8" s="480" t="s">
        <v>381</v>
      </c>
      <c r="BV8" s="466"/>
      <c r="BW8" s="925"/>
      <c r="BX8" s="475">
        <f>$C8</f>
        <v>50</v>
      </c>
      <c r="BY8" s="491">
        <v>1.2</v>
      </c>
      <c r="BZ8" s="492">
        <v>1.2000000000000104</v>
      </c>
      <c r="CA8" s="492">
        <v>1.2000000000000104</v>
      </c>
      <c r="CB8" s="492">
        <v>1.2</v>
      </c>
      <c r="CC8" s="492">
        <v>1.2000000000000004</v>
      </c>
      <c r="CD8" s="493">
        <v>1.2</v>
      </c>
      <c r="CE8" s="493">
        <v>1.2000000000000051</v>
      </c>
      <c r="CF8" s="493">
        <v>1.2000000000000022</v>
      </c>
      <c r="CG8" s="494" t="s">
        <v>381</v>
      </c>
      <c r="CH8" s="466"/>
      <c r="CI8" s="925"/>
      <c r="CJ8" s="475">
        <f>$C8</f>
        <v>50</v>
      </c>
      <c r="CK8" s="491">
        <v>1.0000000000000127</v>
      </c>
      <c r="CL8" s="492">
        <v>1.0000000000000122</v>
      </c>
      <c r="CM8" s="492">
        <v>1.0000000000000007</v>
      </c>
      <c r="CN8" s="492">
        <v>1.0000000000000062</v>
      </c>
      <c r="CO8" s="492">
        <v>1.0000000000000064</v>
      </c>
      <c r="CP8" s="493">
        <v>1.0000000000000002</v>
      </c>
      <c r="CQ8" s="493">
        <v>1.0000000000000027</v>
      </c>
      <c r="CR8" s="493">
        <v>1.0000000000000011</v>
      </c>
      <c r="CS8" s="494" t="s">
        <v>381</v>
      </c>
      <c r="CT8" s="474"/>
      <c r="CU8" s="925"/>
      <c r="CV8" s="475">
        <f>$C8</f>
        <v>50</v>
      </c>
      <c r="CW8" s="491">
        <v>1.0000000000000124</v>
      </c>
      <c r="CX8" s="492">
        <v>1.0000000000000127</v>
      </c>
      <c r="CY8" s="492">
        <v>1.0000000000000002</v>
      </c>
      <c r="CZ8" s="492">
        <v>1.0000000000000062</v>
      </c>
      <c r="DA8" s="492">
        <v>1.0000000000000002</v>
      </c>
      <c r="DB8" s="493">
        <v>1.000000000000006</v>
      </c>
      <c r="DC8" s="493">
        <v>1.0000000000000002</v>
      </c>
      <c r="DD8" s="493">
        <v>1.0000000000000011</v>
      </c>
      <c r="DE8" s="494" t="s">
        <v>381</v>
      </c>
      <c r="DF8" s="466"/>
      <c r="DG8" s="925"/>
      <c r="DH8" s="475">
        <f>$C8</f>
        <v>50</v>
      </c>
      <c r="DI8" s="495">
        <v>47.499583561347947</v>
      </c>
      <c r="DJ8" s="496">
        <v>46.723707126679017</v>
      </c>
      <c r="DK8" s="496">
        <v>45.397460647933997</v>
      </c>
      <c r="DL8" s="496">
        <v>45.185349226123321</v>
      </c>
      <c r="DM8" s="496">
        <v>44.294899557442022</v>
      </c>
      <c r="DN8" s="497">
        <v>43.540885483124896</v>
      </c>
      <c r="DO8" s="497">
        <v>42.314907269953153</v>
      </c>
      <c r="DP8" s="497">
        <v>41.52138125026579</v>
      </c>
      <c r="DQ8" s="494" t="s">
        <v>381</v>
      </c>
      <c r="DR8" s="466"/>
      <c r="DS8" s="925"/>
      <c r="DT8" s="475">
        <f>$C8</f>
        <v>50</v>
      </c>
      <c r="DU8" s="495">
        <v>79.634841151466105</v>
      </c>
      <c r="DV8" s="496">
        <v>79.511349242987592</v>
      </c>
      <c r="DW8" s="496">
        <v>79.042154622414159</v>
      </c>
      <c r="DX8" s="496">
        <v>77.729727046940297</v>
      </c>
      <c r="DY8" s="496">
        <v>75.874218219595718</v>
      </c>
      <c r="DZ8" s="497">
        <v>73.390140433232091</v>
      </c>
      <c r="EA8" s="497">
        <v>65.963704254201616</v>
      </c>
      <c r="EB8" s="497">
        <v>59.984946687108902</v>
      </c>
      <c r="EC8" s="494" t="s">
        <v>381</v>
      </c>
      <c r="EE8" s="925"/>
      <c r="EF8" s="475">
        <f>$C8</f>
        <v>50</v>
      </c>
      <c r="EG8" s="495">
        <v>77.454961797067597</v>
      </c>
      <c r="EH8" s="496">
        <v>77.279642858972636</v>
      </c>
      <c r="EI8" s="496">
        <v>76.72552968336521</v>
      </c>
      <c r="EJ8" s="496">
        <v>75.363324022335405</v>
      </c>
      <c r="EK8" s="496">
        <v>73.520214830718828</v>
      </c>
      <c r="EL8" s="497">
        <v>71.159012382480682</v>
      </c>
      <c r="EM8" s="497">
        <v>64.455217109887599</v>
      </c>
      <c r="EN8" s="497">
        <v>59.335805076651411</v>
      </c>
      <c r="EO8" s="494" t="s">
        <v>381</v>
      </c>
      <c r="EP8" s="474"/>
      <c r="EQ8" s="925"/>
      <c r="ER8" s="475">
        <f>$C8</f>
        <v>50</v>
      </c>
      <c r="ES8" s="491">
        <f t="shared" ref="ES8:EZ20" si="8">MIN(BY8,CK8,CW8)</f>
        <v>1.0000000000000124</v>
      </c>
      <c r="ET8" s="492">
        <f t="shared" si="8"/>
        <v>1.0000000000000122</v>
      </c>
      <c r="EU8" s="492">
        <f t="shared" si="8"/>
        <v>1.0000000000000002</v>
      </c>
      <c r="EV8" s="492">
        <f t="shared" si="8"/>
        <v>1.0000000000000062</v>
      </c>
      <c r="EW8" s="492">
        <f t="shared" si="8"/>
        <v>1.0000000000000002</v>
      </c>
      <c r="EX8" s="493">
        <f t="shared" si="8"/>
        <v>1.0000000000000002</v>
      </c>
      <c r="EY8" s="493">
        <f t="shared" si="8"/>
        <v>1.0000000000000002</v>
      </c>
      <c r="EZ8" s="493">
        <f t="shared" si="8"/>
        <v>1.0000000000000011</v>
      </c>
      <c r="FA8" s="494" t="s">
        <v>381</v>
      </c>
      <c r="FC8" s="925"/>
      <c r="FD8" s="475">
        <f>$C8</f>
        <v>50</v>
      </c>
      <c r="FE8" s="495">
        <f t="shared" ref="FE8:FL20" si="9">MAX(DI8,DU8,EG8)</f>
        <v>79.634841151466105</v>
      </c>
      <c r="FF8" s="496">
        <f t="shared" si="9"/>
        <v>79.511349242987592</v>
      </c>
      <c r="FG8" s="496">
        <f t="shared" si="9"/>
        <v>79.042154622414159</v>
      </c>
      <c r="FH8" s="496">
        <f t="shared" si="9"/>
        <v>77.729727046940297</v>
      </c>
      <c r="FI8" s="496">
        <f t="shared" si="9"/>
        <v>75.874218219595718</v>
      </c>
      <c r="FJ8" s="497">
        <f t="shared" si="9"/>
        <v>73.390140433232091</v>
      </c>
      <c r="FK8" s="497">
        <f t="shared" si="9"/>
        <v>65.963704254201616</v>
      </c>
      <c r="FL8" s="497">
        <f t="shared" si="9"/>
        <v>59.984946687108902</v>
      </c>
      <c r="FM8" s="494" t="s">
        <v>381</v>
      </c>
    </row>
    <row r="9" spans="2:169" ht="15" customHeight="1">
      <c r="B9" s="925"/>
      <c r="C9" s="475">
        <v>45</v>
      </c>
      <c r="D9" s="476">
        <f t="shared" ref="D9:D20" si="10">S9</f>
        <v>10.9755664</v>
      </c>
      <c r="E9" s="477">
        <f t="shared" si="0"/>
        <v>42.882792405642881</v>
      </c>
      <c r="F9" s="478">
        <f t="shared" ref="F9:L12" si="11">MIN(AN9,BA9,BN9)</f>
        <v>42.830583015913916</v>
      </c>
      <c r="G9" s="479">
        <f t="shared" si="11"/>
        <v>42.700465935478007</v>
      </c>
      <c r="H9" s="479">
        <f t="shared" si="11"/>
        <v>42.423667538260396</v>
      </c>
      <c r="I9" s="479">
        <f t="shared" si="11"/>
        <v>42.0864223692477</v>
      </c>
      <c r="J9" s="479">
        <f t="shared" si="11"/>
        <v>41.68765453504421</v>
      </c>
      <c r="K9" s="479">
        <f t="shared" si="11"/>
        <v>40.665694624247948</v>
      </c>
      <c r="L9" s="479">
        <f t="shared" si="11"/>
        <v>39.921269507313859</v>
      </c>
      <c r="M9" s="480" t="s">
        <v>381</v>
      </c>
      <c r="N9" s="466"/>
      <c r="O9" s="925"/>
      <c r="P9" s="475">
        <f t="shared" ref="P9:P21" si="12">$C9</f>
        <v>45</v>
      </c>
      <c r="Q9" s="481">
        <v>45</v>
      </c>
      <c r="R9" s="482">
        <v>-33</v>
      </c>
      <c r="S9" s="531">
        <f t="shared" si="2"/>
        <v>10.9755664</v>
      </c>
      <c r="T9" s="484">
        <v>12.347512200000001</v>
      </c>
      <c r="U9" s="485">
        <v>15.052915559813981</v>
      </c>
      <c r="V9" s="532">
        <f t="shared" si="3"/>
        <v>3.4349449095837103</v>
      </c>
      <c r="W9" s="486">
        <f t="shared" si="4"/>
        <v>3.053284364074409</v>
      </c>
      <c r="X9" s="487">
        <v>9.4656916948460097</v>
      </c>
      <c r="Y9" s="488">
        <v>22.085453578075018</v>
      </c>
      <c r="Z9" s="466"/>
      <c r="AA9" s="930"/>
      <c r="AB9" s="932"/>
      <c r="AC9" s="466"/>
      <c r="AD9" s="925"/>
      <c r="AE9" s="475">
        <f t="shared" ref="AE9:AE20" si="13">$C9</f>
        <v>45</v>
      </c>
      <c r="AF9" s="489">
        <v>25</v>
      </c>
      <c r="AG9" s="482">
        <f t="shared" ref="AG9:AG20" si="14">MIN(-40,AE9)</f>
        <v>-40</v>
      </c>
      <c r="AH9" s="490">
        <f t="shared" ref="AH9:AH20" si="15">S9</f>
        <v>10.9755664</v>
      </c>
      <c r="AJ9" s="925"/>
      <c r="AK9" s="475">
        <v>45</v>
      </c>
      <c r="AL9" s="483">
        <f t="shared" si="5"/>
        <v>10.9755664</v>
      </c>
      <c r="AM9" s="477">
        <v>49.250841782642048</v>
      </c>
      <c r="AN9" s="479">
        <v>49.127329395493234</v>
      </c>
      <c r="AO9" s="479">
        <v>48.912600519193859</v>
      </c>
      <c r="AP9" s="479">
        <v>48.960353832064548</v>
      </c>
      <c r="AQ9" s="479">
        <v>48.812573318538924</v>
      </c>
      <c r="AR9" s="479">
        <v>48.681360417957933</v>
      </c>
      <c r="AS9" s="479">
        <v>48.490159136717381</v>
      </c>
      <c r="AT9" s="479">
        <v>48.374720260258002</v>
      </c>
      <c r="AU9" s="480" t="s">
        <v>381</v>
      </c>
      <c r="AV9" s="466"/>
      <c r="AW9" s="925"/>
      <c r="AX9" s="475">
        <v>45</v>
      </c>
      <c r="AY9" s="483">
        <f t="shared" si="6"/>
        <v>12.347512200000001</v>
      </c>
      <c r="AZ9" s="477">
        <v>43.123938874077304</v>
      </c>
      <c r="BA9" s="478">
        <v>43.080809700958824</v>
      </c>
      <c r="BB9" s="479">
        <v>42.959235609758274</v>
      </c>
      <c r="BC9" s="479">
        <v>42.692061328942273</v>
      </c>
      <c r="BD9" s="479">
        <v>42.352091876134367</v>
      </c>
      <c r="BE9" s="479">
        <v>41.939408805677296</v>
      </c>
      <c r="BF9" s="479">
        <v>40.829990625949442</v>
      </c>
      <c r="BG9" s="479">
        <v>39.975495551828494</v>
      </c>
      <c r="BH9" s="480" t="s">
        <v>381</v>
      </c>
      <c r="BI9" s="533"/>
      <c r="BJ9" s="925"/>
      <c r="BK9" s="475">
        <v>45</v>
      </c>
      <c r="BL9" s="483">
        <f t="shared" si="7"/>
        <v>12.347512200000001</v>
      </c>
      <c r="BM9" s="477">
        <v>42.882792405642881</v>
      </c>
      <c r="BN9" s="478">
        <v>42.830583015913916</v>
      </c>
      <c r="BO9" s="479">
        <v>42.700465935478007</v>
      </c>
      <c r="BP9" s="479">
        <v>42.423667538260396</v>
      </c>
      <c r="BQ9" s="479">
        <v>42.0864223692477</v>
      </c>
      <c r="BR9" s="479">
        <v>41.68765453504421</v>
      </c>
      <c r="BS9" s="479">
        <v>40.665694624247948</v>
      </c>
      <c r="BT9" s="479">
        <v>39.921269507313859</v>
      </c>
      <c r="BU9" s="480" t="s">
        <v>381</v>
      </c>
      <c r="BV9" s="466"/>
      <c r="BW9" s="925"/>
      <c r="BX9" s="475">
        <f t="shared" ref="BX9:BX21" si="16">$C9</f>
        <v>45</v>
      </c>
      <c r="BY9" s="491">
        <v>1.2000000000000159</v>
      </c>
      <c r="BZ9" s="492">
        <v>1.2000000000000002</v>
      </c>
      <c r="CA9" s="492">
        <v>1.2000000000000004</v>
      </c>
      <c r="CB9" s="492">
        <v>1.2000000000000004</v>
      </c>
      <c r="CC9" s="492">
        <v>1.2000000000000079</v>
      </c>
      <c r="CD9" s="493">
        <v>1.2000000000000077</v>
      </c>
      <c r="CE9" s="493">
        <v>1.2000000000000033</v>
      </c>
      <c r="CF9" s="493">
        <v>1.2</v>
      </c>
      <c r="CG9" s="494" t="s">
        <v>381</v>
      </c>
      <c r="CH9" s="466"/>
      <c r="CI9" s="925"/>
      <c r="CJ9" s="475">
        <f t="shared" ref="CJ9:CJ21" si="17">$C9</f>
        <v>45</v>
      </c>
      <c r="CK9" s="491">
        <v>1.0000000000000002</v>
      </c>
      <c r="CL9" s="492">
        <v>1.0000000000000107</v>
      </c>
      <c r="CM9" s="492">
        <v>1.0000000000000002</v>
      </c>
      <c r="CN9" s="492">
        <v>1.0000000000000002</v>
      </c>
      <c r="CO9" s="492">
        <v>1</v>
      </c>
      <c r="CP9" s="493">
        <v>1.0000000000000002</v>
      </c>
      <c r="CQ9" s="493">
        <v>1</v>
      </c>
      <c r="CR9" s="493">
        <v>1.0000000000000002</v>
      </c>
      <c r="CS9" s="494" t="s">
        <v>381</v>
      </c>
      <c r="CT9" s="474"/>
      <c r="CU9" s="925"/>
      <c r="CV9" s="475">
        <f t="shared" ref="CV9:CV21" si="18">$C9</f>
        <v>45</v>
      </c>
      <c r="CW9" s="491">
        <v>1.0000000000000102</v>
      </c>
      <c r="CX9" s="492">
        <v>1</v>
      </c>
      <c r="CY9" s="492">
        <v>1.00000000000001</v>
      </c>
      <c r="CZ9" s="492">
        <v>1.0000000000000002</v>
      </c>
      <c r="DA9" s="492">
        <v>1.0000000000000095</v>
      </c>
      <c r="DB9" s="493">
        <v>1</v>
      </c>
      <c r="DC9" s="493">
        <v>1</v>
      </c>
      <c r="DD9" s="493">
        <v>1.0000000000000016</v>
      </c>
      <c r="DE9" s="494" t="s">
        <v>381</v>
      </c>
      <c r="DF9" s="466"/>
      <c r="DG9" s="925"/>
      <c r="DH9" s="475">
        <f t="shared" ref="DH9:DH21" si="19">$C9</f>
        <v>45</v>
      </c>
      <c r="DI9" s="495">
        <v>47.25266854217449</v>
      </c>
      <c r="DJ9" s="496">
        <v>46.474451927427424</v>
      </c>
      <c r="DK9" s="496">
        <v>45.1218174366727</v>
      </c>
      <c r="DL9" s="496">
        <v>45.422594155873412</v>
      </c>
      <c r="DM9" s="496">
        <v>44.49185480684497</v>
      </c>
      <c r="DN9" s="497">
        <v>43.66561826317394</v>
      </c>
      <c r="DO9" s="497">
        <v>42.461906414097029</v>
      </c>
      <c r="DP9" s="497">
        <v>41.73531243282315</v>
      </c>
      <c r="DQ9" s="494" t="s">
        <v>381</v>
      </c>
      <c r="DR9" s="466"/>
      <c r="DS9" s="925"/>
      <c r="DT9" s="475">
        <f t="shared" ref="DT9:DT21" si="20">$C9</f>
        <v>45</v>
      </c>
      <c r="DU9" s="495">
        <v>79.543080421447371</v>
      </c>
      <c r="DV9" s="496">
        <v>79.198449007923045</v>
      </c>
      <c r="DW9" s="496">
        <v>78.227094902887416</v>
      </c>
      <c r="DX9" s="496">
        <v>76.092973058449672</v>
      </c>
      <c r="DY9" s="496">
        <v>73.378481412173926</v>
      </c>
      <c r="DZ9" s="497">
        <v>70.085076917326774</v>
      </c>
      <c r="EA9" s="497">
        <v>61.240632971018215</v>
      </c>
      <c r="EB9" s="497">
        <v>54.437848376338764</v>
      </c>
      <c r="EC9" s="494" t="s">
        <v>381</v>
      </c>
      <c r="EE9" s="925"/>
      <c r="EF9" s="475">
        <f t="shared" ref="EF9:EF21" si="21">$C9</f>
        <v>45</v>
      </c>
      <c r="EG9" s="495">
        <v>77.616408294218729</v>
      </c>
      <c r="EH9" s="496">
        <v>77.199355547005666</v>
      </c>
      <c r="EI9" s="496">
        <v>76.160095422192455</v>
      </c>
      <c r="EJ9" s="496">
        <v>73.949875530221959</v>
      </c>
      <c r="EK9" s="496">
        <v>71.258102921446095</v>
      </c>
      <c r="EL9" s="497">
        <v>68.076867277993074</v>
      </c>
      <c r="EM9" s="497">
        <v>59.932003008889012</v>
      </c>
      <c r="EN9" s="497">
        <v>54.006425942555552</v>
      </c>
      <c r="EO9" s="494" t="s">
        <v>381</v>
      </c>
      <c r="EP9" s="474"/>
      <c r="EQ9" s="925"/>
      <c r="ER9" s="475">
        <f t="shared" ref="ER9:ER21" si="22">$C9</f>
        <v>45</v>
      </c>
      <c r="ES9" s="491">
        <f t="shared" si="8"/>
        <v>1.0000000000000002</v>
      </c>
      <c r="ET9" s="492">
        <f t="shared" si="8"/>
        <v>1</v>
      </c>
      <c r="EU9" s="492">
        <f t="shared" si="8"/>
        <v>1.0000000000000002</v>
      </c>
      <c r="EV9" s="492">
        <f t="shared" si="8"/>
        <v>1.0000000000000002</v>
      </c>
      <c r="EW9" s="492">
        <f t="shared" si="8"/>
        <v>1</v>
      </c>
      <c r="EX9" s="493">
        <f t="shared" si="8"/>
        <v>1</v>
      </c>
      <c r="EY9" s="493">
        <f t="shared" si="8"/>
        <v>1</v>
      </c>
      <c r="EZ9" s="493">
        <f t="shared" si="8"/>
        <v>1.0000000000000002</v>
      </c>
      <c r="FA9" s="494" t="s">
        <v>381</v>
      </c>
      <c r="FC9" s="925"/>
      <c r="FD9" s="475">
        <f t="shared" ref="FD9:FD21" si="23">$C9</f>
        <v>45</v>
      </c>
      <c r="FE9" s="495">
        <f t="shared" si="9"/>
        <v>79.543080421447371</v>
      </c>
      <c r="FF9" s="496">
        <f t="shared" si="9"/>
        <v>79.198449007923045</v>
      </c>
      <c r="FG9" s="496">
        <f t="shared" si="9"/>
        <v>78.227094902887416</v>
      </c>
      <c r="FH9" s="496">
        <f t="shared" si="9"/>
        <v>76.092973058449672</v>
      </c>
      <c r="FI9" s="496">
        <f t="shared" si="9"/>
        <v>73.378481412173926</v>
      </c>
      <c r="FJ9" s="497">
        <f t="shared" si="9"/>
        <v>70.085076917326774</v>
      </c>
      <c r="FK9" s="497">
        <f t="shared" si="9"/>
        <v>61.240632971018215</v>
      </c>
      <c r="FL9" s="497">
        <f t="shared" si="9"/>
        <v>54.437848376338764</v>
      </c>
      <c r="FM9" s="494" t="s">
        <v>381</v>
      </c>
    </row>
    <row r="10" spans="2:169" ht="15" customHeight="1">
      <c r="B10" s="925"/>
      <c r="C10" s="475">
        <v>40</v>
      </c>
      <c r="D10" s="476">
        <f t="shared" si="10"/>
        <v>14.494340711111109</v>
      </c>
      <c r="E10" s="477">
        <f t="shared" si="0"/>
        <v>42.901345785758856</v>
      </c>
      <c r="F10" s="478">
        <f t="shared" si="11"/>
        <v>42.82114919829116</v>
      </c>
      <c r="G10" s="479">
        <f t="shared" si="11"/>
        <v>42.622150476577602</v>
      </c>
      <c r="H10" s="479">
        <f t="shared" si="11"/>
        <v>42.23421501391293</v>
      </c>
      <c r="I10" s="479">
        <f t="shared" si="11"/>
        <v>41.788192387932135</v>
      </c>
      <c r="J10" s="479">
        <f t="shared" si="11"/>
        <v>41.286098651074958</v>
      </c>
      <c r="K10" s="479">
        <f t="shared" si="11"/>
        <v>40.082601156474908</v>
      </c>
      <c r="L10" s="479">
        <f t="shared" si="11"/>
        <v>39.203088052388139</v>
      </c>
      <c r="M10" s="480" t="s">
        <v>381</v>
      </c>
      <c r="N10" s="466"/>
      <c r="O10" s="925"/>
      <c r="P10" s="475">
        <f t="shared" si="12"/>
        <v>40</v>
      </c>
      <c r="Q10" s="481">
        <v>40</v>
      </c>
      <c r="R10" s="482">
        <v>-33</v>
      </c>
      <c r="S10" s="531">
        <f t="shared" si="2"/>
        <v>14.494340711111109</v>
      </c>
      <c r="T10" s="484">
        <v>16.306133299999999</v>
      </c>
      <c r="U10" s="485">
        <v>18.815611805683339</v>
      </c>
      <c r="V10" s="532">
        <f t="shared" si="3"/>
        <v>2.5956441363170879</v>
      </c>
      <c r="W10" s="486">
        <f t="shared" si="4"/>
        <v>2.307239232281856</v>
      </c>
      <c r="X10" s="487">
        <v>13.008957265041907</v>
      </c>
      <c r="Y10" s="488">
        <v>28.098437430948607</v>
      </c>
      <c r="Z10" s="466"/>
      <c r="AA10" s="930"/>
      <c r="AB10" s="932"/>
      <c r="AC10" s="466"/>
      <c r="AD10" s="925"/>
      <c r="AE10" s="475">
        <f t="shared" si="13"/>
        <v>40</v>
      </c>
      <c r="AF10" s="489">
        <v>25</v>
      </c>
      <c r="AG10" s="482">
        <f t="shared" si="14"/>
        <v>-40</v>
      </c>
      <c r="AH10" s="490">
        <f t="shared" si="15"/>
        <v>14.494340711111109</v>
      </c>
      <c r="AJ10" s="925"/>
      <c r="AK10" s="475">
        <v>40</v>
      </c>
      <c r="AL10" s="483">
        <f t="shared" si="5"/>
        <v>14.494340711111109</v>
      </c>
      <c r="AM10" s="477">
        <v>49.243966255734762</v>
      </c>
      <c r="AN10" s="479">
        <v>49.112786034951043</v>
      </c>
      <c r="AO10" s="479">
        <v>48.877401740302204</v>
      </c>
      <c r="AP10" s="479">
        <v>48.976686022047389</v>
      </c>
      <c r="AQ10" s="479">
        <v>48.809429142873974</v>
      </c>
      <c r="AR10" s="479">
        <v>48.661247757625318</v>
      </c>
      <c r="AS10" s="479">
        <v>48.475043656217423</v>
      </c>
      <c r="AT10" s="479">
        <v>48.368046882311731</v>
      </c>
      <c r="AU10" s="480" t="s">
        <v>381</v>
      </c>
      <c r="AV10" s="466"/>
      <c r="AW10" s="925"/>
      <c r="AX10" s="475">
        <v>40</v>
      </c>
      <c r="AY10" s="483">
        <f t="shared" si="6"/>
        <v>16.306133299999999</v>
      </c>
      <c r="AZ10" s="477">
        <v>43.110001115794347</v>
      </c>
      <c r="BA10" s="478">
        <v>43.03517342260529</v>
      </c>
      <c r="BB10" s="479">
        <v>42.848224695792467</v>
      </c>
      <c r="BC10" s="479">
        <v>42.469266944493889</v>
      </c>
      <c r="BD10" s="479">
        <v>42.022722151623888</v>
      </c>
      <c r="BE10" s="479">
        <v>41.50909945615367</v>
      </c>
      <c r="BF10" s="479">
        <v>40.221540003706245</v>
      </c>
      <c r="BG10" s="479">
        <v>39.235556151556693</v>
      </c>
      <c r="BH10" s="480" t="s">
        <v>381</v>
      </c>
      <c r="BI10" s="533"/>
      <c r="BJ10" s="925"/>
      <c r="BK10" s="475">
        <v>40</v>
      </c>
      <c r="BL10" s="483">
        <f t="shared" si="7"/>
        <v>16.306133299999999</v>
      </c>
      <c r="BM10" s="477">
        <v>42.901345785758856</v>
      </c>
      <c r="BN10" s="478">
        <v>42.82114919829116</v>
      </c>
      <c r="BO10" s="479">
        <v>42.622150476577602</v>
      </c>
      <c r="BP10" s="479">
        <v>42.23421501391293</v>
      </c>
      <c r="BQ10" s="479">
        <v>41.788192387932135</v>
      </c>
      <c r="BR10" s="479">
        <v>41.286098651074958</v>
      </c>
      <c r="BS10" s="479">
        <v>40.082601156474908</v>
      </c>
      <c r="BT10" s="479">
        <v>39.203088052388139</v>
      </c>
      <c r="BU10" s="480" t="s">
        <v>381</v>
      </c>
      <c r="BV10" s="466"/>
      <c r="BW10" s="925"/>
      <c r="BX10" s="475">
        <f t="shared" si="16"/>
        <v>40</v>
      </c>
      <c r="BY10" s="491">
        <v>1.2</v>
      </c>
      <c r="BZ10" s="492">
        <v>1.2</v>
      </c>
      <c r="CA10" s="492">
        <v>1.2000000000000002</v>
      </c>
      <c r="CB10" s="492">
        <v>1.2000000000000106</v>
      </c>
      <c r="CC10" s="492">
        <v>1.2000000000000104</v>
      </c>
      <c r="CD10" s="493">
        <v>1.2000000000000099</v>
      </c>
      <c r="CE10" s="493">
        <v>1.2</v>
      </c>
      <c r="CF10" s="493">
        <v>1.2</v>
      </c>
      <c r="CG10" s="494" t="s">
        <v>381</v>
      </c>
      <c r="CH10" s="466"/>
      <c r="CI10" s="925"/>
      <c r="CJ10" s="475">
        <f t="shared" si="17"/>
        <v>40</v>
      </c>
      <c r="CK10" s="491">
        <v>1</v>
      </c>
      <c r="CL10" s="492">
        <v>1.000000000000014</v>
      </c>
      <c r="CM10" s="492">
        <v>1.0000000000000142</v>
      </c>
      <c r="CN10" s="492">
        <v>1</v>
      </c>
      <c r="CO10" s="492">
        <v>1.0000000000000064</v>
      </c>
      <c r="CP10" s="493">
        <v>1</v>
      </c>
      <c r="CQ10" s="493">
        <v>1.0000000000000027</v>
      </c>
      <c r="CR10" s="493">
        <v>1.0000000000000009</v>
      </c>
      <c r="CS10" s="494" t="s">
        <v>381</v>
      </c>
      <c r="CT10" s="474"/>
      <c r="CU10" s="925"/>
      <c r="CV10" s="475">
        <f t="shared" si="18"/>
        <v>40</v>
      </c>
      <c r="CW10" s="491">
        <v>1.0000000000000142</v>
      </c>
      <c r="CX10" s="492">
        <v>1</v>
      </c>
      <c r="CY10" s="492">
        <v>1</v>
      </c>
      <c r="CZ10" s="492">
        <v>1.0000000000000004</v>
      </c>
      <c r="DA10" s="492">
        <v>1.0000000000000002</v>
      </c>
      <c r="DB10" s="493">
        <v>1</v>
      </c>
      <c r="DC10" s="493">
        <v>1.0000000000000024</v>
      </c>
      <c r="DD10" s="493">
        <v>1.0000000000000011</v>
      </c>
      <c r="DE10" s="494" t="s">
        <v>381</v>
      </c>
      <c r="DF10" s="466"/>
      <c r="DG10" s="925"/>
      <c r="DH10" s="475">
        <f t="shared" si="19"/>
        <v>40</v>
      </c>
      <c r="DI10" s="495">
        <v>47.209344116634497</v>
      </c>
      <c r="DJ10" s="496">
        <v>46.382826860553052</v>
      </c>
      <c r="DK10" s="496">
        <v>44.900128878299824</v>
      </c>
      <c r="DL10" s="496">
        <v>45.525467486281286</v>
      </c>
      <c r="DM10" s="496">
        <v>44.472054389292794</v>
      </c>
      <c r="DN10" s="497">
        <v>43.538983581892808</v>
      </c>
      <c r="DO10" s="497">
        <v>42.366760167483562</v>
      </c>
      <c r="DP10" s="497">
        <v>41.693312449946177</v>
      </c>
      <c r="DQ10" s="494" t="s">
        <v>381</v>
      </c>
      <c r="DR10" s="466"/>
      <c r="DS10" s="925"/>
      <c r="DT10" s="475">
        <f t="shared" si="20"/>
        <v>40</v>
      </c>
      <c r="DU10" s="495">
        <v>79.431706197222582</v>
      </c>
      <c r="DV10" s="496">
        <v>78.833805544158395</v>
      </c>
      <c r="DW10" s="496">
        <v>77.340275174268868</v>
      </c>
      <c r="DX10" s="496">
        <v>74.3139279327238</v>
      </c>
      <c r="DY10" s="496">
        <v>70.749807972587178</v>
      </c>
      <c r="DZ10" s="497">
        <v>66.65297778557283</v>
      </c>
      <c r="EA10" s="497">
        <v>56.395801837002409</v>
      </c>
      <c r="EB10" s="497">
        <v>48.553817270637694</v>
      </c>
      <c r="EC10" s="494" t="s">
        <v>381</v>
      </c>
      <c r="EE10" s="925"/>
      <c r="EF10" s="475">
        <f t="shared" si="21"/>
        <v>40</v>
      </c>
      <c r="EG10" s="495">
        <v>77.764621331241131</v>
      </c>
      <c r="EH10" s="496">
        <v>77.124000525478323</v>
      </c>
      <c r="EI10" s="496">
        <v>75.534667642259649</v>
      </c>
      <c r="EJ10" s="496">
        <v>72.437581101343085</v>
      </c>
      <c r="EK10" s="496">
        <v>68.878761092798698</v>
      </c>
      <c r="EL10" s="497">
        <v>64.875147817693232</v>
      </c>
      <c r="EM10" s="497">
        <v>55.290080165860672</v>
      </c>
      <c r="EN10" s="497">
        <v>48.295775364753354</v>
      </c>
      <c r="EO10" s="494" t="s">
        <v>381</v>
      </c>
      <c r="EP10" s="474"/>
      <c r="EQ10" s="925"/>
      <c r="ER10" s="475">
        <f t="shared" si="22"/>
        <v>40</v>
      </c>
      <c r="ES10" s="491">
        <f t="shared" si="8"/>
        <v>1</v>
      </c>
      <c r="ET10" s="492">
        <f t="shared" si="8"/>
        <v>1</v>
      </c>
      <c r="EU10" s="492">
        <f t="shared" si="8"/>
        <v>1</v>
      </c>
      <c r="EV10" s="492">
        <f t="shared" si="8"/>
        <v>1</v>
      </c>
      <c r="EW10" s="492">
        <f t="shared" si="8"/>
        <v>1.0000000000000002</v>
      </c>
      <c r="EX10" s="493">
        <f t="shared" si="8"/>
        <v>1</v>
      </c>
      <c r="EY10" s="493">
        <f t="shared" si="8"/>
        <v>1.0000000000000024</v>
      </c>
      <c r="EZ10" s="493">
        <f t="shared" si="8"/>
        <v>1.0000000000000009</v>
      </c>
      <c r="FA10" s="494" t="s">
        <v>381</v>
      </c>
      <c r="FC10" s="925"/>
      <c r="FD10" s="475">
        <f t="shared" si="23"/>
        <v>40</v>
      </c>
      <c r="FE10" s="495">
        <f t="shared" si="9"/>
        <v>79.431706197222582</v>
      </c>
      <c r="FF10" s="496">
        <f t="shared" si="9"/>
        <v>78.833805544158395</v>
      </c>
      <c r="FG10" s="496">
        <f t="shared" si="9"/>
        <v>77.340275174268868</v>
      </c>
      <c r="FH10" s="496">
        <f t="shared" si="9"/>
        <v>74.3139279327238</v>
      </c>
      <c r="FI10" s="496">
        <f t="shared" si="9"/>
        <v>70.749807972587178</v>
      </c>
      <c r="FJ10" s="497">
        <f t="shared" si="9"/>
        <v>66.65297778557283</v>
      </c>
      <c r="FK10" s="497">
        <f t="shared" si="9"/>
        <v>56.395801837002409</v>
      </c>
      <c r="FL10" s="497">
        <f t="shared" si="9"/>
        <v>48.553817270637694</v>
      </c>
      <c r="FM10" s="494" t="s">
        <v>381</v>
      </c>
    </row>
    <row r="11" spans="2:169" ht="15" customHeight="1">
      <c r="B11" s="925"/>
      <c r="C11" s="475">
        <v>35</v>
      </c>
      <c r="D11" s="476">
        <f t="shared" si="10"/>
        <v>15.25581848888889</v>
      </c>
      <c r="E11" s="477">
        <f t="shared" si="0"/>
        <v>42.903857433560269</v>
      </c>
      <c r="F11" s="478">
        <f t="shared" si="11"/>
        <v>42.817669837415245</v>
      </c>
      <c r="G11" s="479">
        <f t="shared" si="11"/>
        <v>42.609332104693273</v>
      </c>
      <c r="H11" s="479">
        <f t="shared" si="11"/>
        <v>42.209181265642158</v>
      </c>
      <c r="I11" s="479">
        <f t="shared" si="11"/>
        <v>41.752632703121904</v>
      </c>
      <c r="J11" s="479">
        <f t="shared" si="11"/>
        <v>41.243348186240837</v>
      </c>
      <c r="K11" s="479">
        <f t="shared" si="11"/>
        <v>40.037687104168469</v>
      </c>
      <c r="L11" s="479">
        <f t="shared" si="11"/>
        <v>39.16633807970598</v>
      </c>
      <c r="M11" s="480" t="s">
        <v>381</v>
      </c>
      <c r="N11" s="466"/>
      <c r="O11" s="925"/>
      <c r="P11" s="475">
        <f t="shared" si="12"/>
        <v>35</v>
      </c>
      <c r="Q11" s="481">
        <v>40</v>
      </c>
      <c r="R11" s="482">
        <v>-33</v>
      </c>
      <c r="S11" s="531">
        <f t="shared" si="2"/>
        <v>15.25581848888889</v>
      </c>
      <c r="T11" s="484">
        <v>17.162795800000001</v>
      </c>
      <c r="U11" s="485">
        <v>19.500953048248324</v>
      </c>
      <c r="V11" s="532">
        <f t="shared" si="3"/>
        <v>2.4652451215308364</v>
      </c>
      <c r="W11" s="486">
        <f t="shared" si="4"/>
        <v>2.1913289969162992</v>
      </c>
      <c r="X11" s="487">
        <v>13.989595215734568</v>
      </c>
      <c r="Y11" s="488">
        <v>29.378586857094177</v>
      </c>
      <c r="Z11" s="466"/>
      <c r="AA11" s="930"/>
      <c r="AB11" s="932"/>
      <c r="AC11" s="466"/>
      <c r="AD11" s="925"/>
      <c r="AE11" s="475">
        <f t="shared" si="13"/>
        <v>35</v>
      </c>
      <c r="AF11" s="489">
        <f t="shared" ref="AF11:AF19" si="24">AE11-10</f>
        <v>25</v>
      </c>
      <c r="AG11" s="482">
        <f t="shared" si="14"/>
        <v>-40</v>
      </c>
      <c r="AH11" s="490">
        <f t="shared" si="15"/>
        <v>15.25581848888889</v>
      </c>
      <c r="AJ11" s="925"/>
      <c r="AK11" s="475">
        <v>35</v>
      </c>
      <c r="AL11" s="483">
        <f t="shared" si="5"/>
        <v>15.25581848888889</v>
      </c>
      <c r="AM11" s="477">
        <v>49.022411323346944</v>
      </c>
      <c r="AN11" s="479">
        <v>48.890916266939556</v>
      </c>
      <c r="AO11" s="479">
        <v>48.656193138583134</v>
      </c>
      <c r="AP11" s="479">
        <v>48.78860509580926</v>
      </c>
      <c r="AQ11" s="479">
        <v>48.635942811641598</v>
      </c>
      <c r="AR11" s="479">
        <v>48.505975479768757</v>
      </c>
      <c r="AS11" s="479">
        <v>48.37240225221354</v>
      </c>
      <c r="AT11" s="479">
        <v>48.293144245163845</v>
      </c>
      <c r="AU11" s="480" t="s">
        <v>381</v>
      </c>
      <c r="AV11" s="466"/>
      <c r="AW11" s="925"/>
      <c r="AX11" s="475">
        <v>35</v>
      </c>
      <c r="AY11" s="483">
        <f t="shared" si="6"/>
        <v>17.162795800000001</v>
      </c>
      <c r="AZ11" s="477">
        <v>43.092685325425386</v>
      </c>
      <c r="BA11" s="478">
        <v>43.010414390966552</v>
      </c>
      <c r="BB11" s="479">
        <v>42.815680703039625</v>
      </c>
      <c r="BC11" s="479">
        <v>42.423227568049377</v>
      </c>
      <c r="BD11" s="479">
        <v>41.967517202122195</v>
      </c>
      <c r="BE11" s="479">
        <v>41.448125611402965</v>
      </c>
      <c r="BF11" s="479">
        <v>40.165344931532232</v>
      </c>
      <c r="BG11" s="479">
        <v>39.195796423247494</v>
      </c>
      <c r="BH11" s="480" t="s">
        <v>381</v>
      </c>
      <c r="BI11" s="533"/>
      <c r="BJ11" s="925"/>
      <c r="BK11" s="475">
        <v>35</v>
      </c>
      <c r="BL11" s="483">
        <f t="shared" si="7"/>
        <v>17.162795800000001</v>
      </c>
      <c r="BM11" s="477">
        <v>42.903857433560269</v>
      </c>
      <c r="BN11" s="478">
        <v>42.817669837415245</v>
      </c>
      <c r="BO11" s="479">
        <v>42.609332104693273</v>
      </c>
      <c r="BP11" s="479">
        <v>42.209181265642158</v>
      </c>
      <c r="BQ11" s="479">
        <v>41.752632703121904</v>
      </c>
      <c r="BR11" s="479">
        <v>41.243348186240837</v>
      </c>
      <c r="BS11" s="479">
        <v>40.037687104168469</v>
      </c>
      <c r="BT11" s="479">
        <v>39.16633807970598</v>
      </c>
      <c r="BU11" s="480" t="s">
        <v>381</v>
      </c>
      <c r="BV11" s="466"/>
      <c r="BW11" s="925"/>
      <c r="BX11" s="475">
        <f t="shared" si="16"/>
        <v>35</v>
      </c>
      <c r="BY11" s="491">
        <v>1.2000000000000111</v>
      </c>
      <c r="BZ11" s="492">
        <v>1.2000000000000002</v>
      </c>
      <c r="CA11" s="492">
        <v>1.2000000000000002</v>
      </c>
      <c r="CB11" s="492">
        <v>1.2000000000000006</v>
      </c>
      <c r="CC11" s="492">
        <v>1.2</v>
      </c>
      <c r="CD11" s="493">
        <v>1.2</v>
      </c>
      <c r="CE11" s="493">
        <v>1.2000000000000006</v>
      </c>
      <c r="CF11" s="493">
        <v>1.2000000000000024</v>
      </c>
      <c r="CG11" s="494" t="s">
        <v>381</v>
      </c>
      <c r="CH11" s="466"/>
      <c r="CI11" s="925"/>
      <c r="CJ11" s="475">
        <f t="shared" si="17"/>
        <v>35</v>
      </c>
      <c r="CK11" s="491">
        <v>1.0000000000000155</v>
      </c>
      <c r="CL11" s="492">
        <v>1.0000000000000149</v>
      </c>
      <c r="CM11" s="492">
        <v>1.0000000000000149</v>
      </c>
      <c r="CN11" s="492">
        <v>1.000000000000014</v>
      </c>
      <c r="CO11" s="492">
        <v>1</v>
      </c>
      <c r="CP11" s="493">
        <v>1.0000000000000064</v>
      </c>
      <c r="CQ11" s="493">
        <v>1</v>
      </c>
      <c r="CR11" s="493">
        <v>1</v>
      </c>
      <c r="CS11" s="494" t="s">
        <v>381</v>
      </c>
      <c r="CT11" s="474"/>
      <c r="CU11" s="925"/>
      <c r="CV11" s="475">
        <f t="shared" si="18"/>
        <v>35</v>
      </c>
      <c r="CW11" s="491">
        <v>1.0000000000000002</v>
      </c>
      <c r="CX11" s="492">
        <v>1.0000000000000151</v>
      </c>
      <c r="CY11" s="492">
        <v>1.0000000000000144</v>
      </c>
      <c r="CZ11" s="492">
        <v>1.0000000000000002</v>
      </c>
      <c r="DA11" s="492">
        <v>1</v>
      </c>
      <c r="DB11" s="493">
        <v>1.0000000000000062</v>
      </c>
      <c r="DC11" s="493">
        <v>1</v>
      </c>
      <c r="DD11" s="493">
        <v>1</v>
      </c>
      <c r="DE11" s="494" t="s">
        <v>381</v>
      </c>
      <c r="DF11" s="466"/>
      <c r="DG11" s="925"/>
      <c r="DH11" s="475">
        <f t="shared" si="19"/>
        <v>35</v>
      </c>
      <c r="DI11" s="495">
        <v>45.813495674278386</v>
      </c>
      <c r="DJ11" s="496">
        <v>44.9852447756885</v>
      </c>
      <c r="DK11" s="496">
        <v>43.507158963127495</v>
      </c>
      <c r="DL11" s="496">
        <v>44.340917815136436</v>
      </c>
      <c r="DM11" s="496">
        <v>43.379662021958495</v>
      </c>
      <c r="DN11" s="497">
        <v>42.561466450804403</v>
      </c>
      <c r="DO11" s="497">
        <v>41.720723628128496</v>
      </c>
      <c r="DP11" s="497">
        <v>41.221927406087048</v>
      </c>
      <c r="DQ11" s="494" t="s">
        <v>381</v>
      </c>
      <c r="DR11" s="466"/>
      <c r="DS11" s="925"/>
      <c r="DT11" s="475">
        <f t="shared" si="20"/>
        <v>35</v>
      </c>
      <c r="DU11" s="495">
        <v>79.293341530040266</v>
      </c>
      <c r="DV11" s="496">
        <v>78.63598492291726</v>
      </c>
      <c r="DW11" s="496">
        <v>77.080319864724459</v>
      </c>
      <c r="DX11" s="496">
        <v>73.946363136254604</v>
      </c>
      <c r="DY11" s="496">
        <v>70.309336681699904</v>
      </c>
      <c r="DZ11" s="497">
        <v>66.166821270386492</v>
      </c>
      <c r="EA11" s="497">
        <v>55.948556168146865</v>
      </c>
      <c r="EB11" s="497">
        <v>48.237826532174495</v>
      </c>
      <c r="EC11" s="494" t="s">
        <v>381</v>
      </c>
      <c r="EE11" s="925"/>
      <c r="EF11" s="475">
        <f t="shared" si="21"/>
        <v>35</v>
      </c>
      <c r="EG11" s="495">
        <v>77.78468561011681</v>
      </c>
      <c r="EH11" s="496">
        <v>77.096208128230614</v>
      </c>
      <c r="EI11" s="496">
        <v>75.432306395452315</v>
      </c>
      <c r="EJ11" s="496">
        <v>72.237779361408229</v>
      </c>
      <c r="EK11" s="496">
        <v>68.595123044865716</v>
      </c>
      <c r="EL11" s="497">
        <v>64.534390952275146</v>
      </c>
      <c r="EM11" s="497">
        <v>54.932686203538708</v>
      </c>
      <c r="EN11" s="497">
        <v>48.003717974513108</v>
      </c>
      <c r="EO11" s="494" t="s">
        <v>381</v>
      </c>
      <c r="EP11" s="474"/>
      <c r="EQ11" s="925"/>
      <c r="ER11" s="475">
        <f t="shared" si="22"/>
        <v>35</v>
      </c>
      <c r="ES11" s="491">
        <f t="shared" si="8"/>
        <v>1.0000000000000002</v>
      </c>
      <c r="ET11" s="492">
        <f t="shared" si="8"/>
        <v>1.0000000000000149</v>
      </c>
      <c r="EU11" s="492">
        <f t="shared" si="8"/>
        <v>1.0000000000000144</v>
      </c>
      <c r="EV11" s="492">
        <f t="shared" si="8"/>
        <v>1.0000000000000002</v>
      </c>
      <c r="EW11" s="492">
        <f t="shared" si="8"/>
        <v>1</v>
      </c>
      <c r="EX11" s="493">
        <f t="shared" si="8"/>
        <v>1.0000000000000062</v>
      </c>
      <c r="EY11" s="493">
        <f t="shared" si="8"/>
        <v>1</v>
      </c>
      <c r="EZ11" s="493">
        <f t="shared" si="8"/>
        <v>1</v>
      </c>
      <c r="FA11" s="494" t="s">
        <v>381</v>
      </c>
      <c r="FC11" s="925"/>
      <c r="FD11" s="475">
        <f t="shared" si="23"/>
        <v>35</v>
      </c>
      <c r="FE11" s="495">
        <f t="shared" si="9"/>
        <v>79.293341530040266</v>
      </c>
      <c r="FF11" s="496">
        <f t="shared" si="9"/>
        <v>78.63598492291726</v>
      </c>
      <c r="FG11" s="496">
        <f t="shared" si="9"/>
        <v>77.080319864724459</v>
      </c>
      <c r="FH11" s="496">
        <f t="shared" si="9"/>
        <v>73.946363136254604</v>
      </c>
      <c r="FI11" s="496">
        <f t="shared" si="9"/>
        <v>70.309336681699904</v>
      </c>
      <c r="FJ11" s="497">
        <f t="shared" si="9"/>
        <v>66.166821270386492</v>
      </c>
      <c r="FK11" s="497">
        <f t="shared" si="9"/>
        <v>55.948556168146865</v>
      </c>
      <c r="FL11" s="497">
        <f t="shared" si="9"/>
        <v>48.237826532174495</v>
      </c>
      <c r="FM11" s="494" t="s">
        <v>381</v>
      </c>
    </row>
    <row r="12" spans="2:169" ht="15" customHeight="1">
      <c r="B12" s="925"/>
      <c r="C12" s="475">
        <v>30</v>
      </c>
      <c r="D12" s="476">
        <f t="shared" si="10"/>
        <v>17.9309136</v>
      </c>
      <c r="E12" s="477">
        <f t="shared" si="0"/>
        <v>42.908695485870091</v>
      </c>
      <c r="F12" s="478">
        <f t="shared" si="11"/>
        <v>42.798129163015012</v>
      </c>
      <c r="G12" s="479">
        <f t="shared" si="11"/>
        <v>42.542654023779008</v>
      </c>
      <c r="H12" s="479">
        <f t="shared" si="11"/>
        <v>42.059723643977044</v>
      </c>
      <c r="I12" s="479">
        <f t="shared" si="11"/>
        <v>41.527253263783606</v>
      </c>
      <c r="J12" s="479">
        <f t="shared" si="11"/>
        <v>40.9471502273705</v>
      </c>
      <c r="K12" s="479">
        <f t="shared" si="11"/>
        <v>39.616721306791987</v>
      </c>
      <c r="L12" s="479">
        <f t="shared" si="11"/>
        <v>38.641804058584825</v>
      </c>
      <c r="M12" s="480" t="s">
        <v>381</v>
      </c>
      <c r="N12" s="466"/>
      <c r="O12" s="925"/>
      <c r="P12" s="475">
        <f t="shared" si="12"/>
        <v>30</v>
      </c>
      <c r="Q12" s="498">
        <v>36.700000000000003</v>
      </c>
      <c r="R12" s="482">
        <v>-33</v>
      </c>
      <c r="S12" s="531">
        <f t="shared" si="2"/>
        <v>17.9309136</v>
      </c>
      <c r="T12" s="484">
        <v>20.1722778</v>
      </c>
      <c r="U12" s="485">
        <v>22.273961436383647</v>
      </c>
      <c r="V12" s="532">
        <f t="shared" si="3"/>
        <v>2.0937390509638623</v>
      </c>
      <c r="W12" s="486">
        <f t="shared" si="4"/>
        <v>1.8611013786345441</v>
      </c>
      <c r="X12" s="487">
        <v>16.792673926699667</v>
      </c>
      <c r="Y12" s="488">
        <v>33.594397301827421</v>
      </c>
      <c r="Z12" s="466"/>
      <c r="AA12" s="930"/>
      <c r="AB12" s="932"/>
      <c r="AC12" s="466"/>
      <c r="AD12" s="925"/>
      <c r="AE12" s="475">
        <f t="shared" si="13"/>
        <v>30</v>
      </c>
      <c r="AF12" s="489">
        <f t="shared" si="24"/>
        <v>20</v>
      </c>
      <c r="AG12" s="482">
        <f t="shared" si="14"/>
        <v>-40</v>
      </c>
      <c r="AH12" s="490">
        <f t="shared" si="15"/>
        <v>17.9309136</v>
      </c>
      <c r="AJ12" s="925"/>
      <c r="AK12" s="475">
        <v>30</v>
      </c>
      <c r="AL12" s="483">
        <f t="shared" si="5"/>
        <v>17.9309136</v>
      </c>
      <c r="AM12" s="477">
        <v>48.732947424179862</v>
      </c>
      <c r="AN12" s="479">
        <v>48.570590213273128</v>
      </c>
      <c r="AO12" s="479">
        <v>48.268308113769749</v>
      </c>
      <c r="AP12" s="479">
        <v>48.383620441460032</v>
      </c>
      <c r="AQ12" s="479">
        <v>48.144152604745244</v>
      </c>
      <c r="AR12" s="479">
        <v>47.931543361767055</v>
      </c>
      <c r="AS12" s="479">
        <v>47.6722721077304</v>
      </c>
      <c r="AT12" s="479">
        <v>47.577693988388248</v>
      </c>
      <c r="AU12" s="480" t="s">
        <v>381</v>
      </c>
      <c r="AV12" s="466"/>
      <c r="AW12" s="925"/>
      <c r="AX12" s="475">
        <v>30</v>
      </c>
      <c r="AY12" s="483">
        <f t="shared" si="6"/>
        <v>20.1722778</v>
      </c>
      <c r="AZ12" s="477">
        <v>43.067965205140581</v>
      </c>
      <c r="BA12" s="478">
        <v>42.962673199989503</v>
      </c>
      <c r="BB12" s="479">
        <v>42.719103170173348</v>
      </c>
      <c r="BC12" s="479">
        <v>42.248018028027651</v>
      </c>
      <c r="BD12" s="479">
        <v>41.716191077563913</v>
      </c>
      <c r="BE12" s="479">
        <v>41.129132736759203</v>
      </c>
      <c r="BF12" s="479">
        <v>39.725303008836974</v>
      </c>
      <c r="BG12" s="479">
        <v>38.661466036307672</v>
      </c>
      <c r="BH12" s="480" t="s">
        <v>381</v>
      </c>
      <c r="BI12" s="533"/>
      <c r="BJ12" s="925"/>
      <c r="BK12" s="475">
        <v>30</v>
      </c>
      <c r="BL12" s="483">
        <f t="shared" si="7"/>
        <v>20.1722778</v>
      </c>
      <c r="BM12" s="477">
        <v>42.908695485870091</v>
      </c>
      <c r="BN12" s="478">
        <v>42.798129163015012</v>
      </c>
      <c r="BO12" s="479">
        <v>42.542654023779008</v>
      </c>
      <c r="BP12" s="479">
        <v>42.059723643977044</v>
      </c>
      <c r="BQ12" s="479">
        <v>41.527253263783606</v>
      </c>
      <c r="BR12" s="479">
        <v>40.9471502273705</v>
      </c>
      <c r="BS12" s="479">
        <v>39.616721306791987</v>
      </c>
      <c r="BT12" s="479">
        <v>38.641804058584825</v>
      </c>
      <c r="BU12" s="480" t="s">
        <v>381</v>
      </c>
      <c r="BV12" s="466"/>
      <c r="BW12" s="925"/>
      <c r="BX12" s="475">
        <f t="shared" si="16"/>
        <v>30</v>
      </c>
      <c r="BY12" s="491">
        <v>1.2</v>
      </c>
      <c r="BZ12" s="492">
        <v>1.2000000000000004</v>
      </c>
      <c r="CA12" s="492">
        <v>1.2000000000000142</v>
      </c>
      <c r="CB12" s="492">
        <v>1.2000000000000004</v>
      </c>
      <c r="CC12" s="492">
        <v>1.2000000000000062</v>
      </c>
      <c r="CD12" s="493">
        <v>1.2000000000000062</v>
      </c>
      <c r="CE12" s="493">
        <v>1.2</v>
      </c>
      <c r="CF12" s="493">
        <v>1.2000000000000024</v>
      </c>
      <c r="CG12" s="494" t="s">
        <v>381</v>
      </c>
      <c r="CH12" s="466"/>
      <c r="CI12" s="925"/>
      <c r="CJ12" s="475">
        <f t="shared" si="17"/>
        <v>30</v>
      </c>
      <c r="CK12" s="491">
        <v>1.0000000000000002</v>
      </c>
      <c r="CL12" s="492">
        <v>1</v>
      </c>
      <c r="CM12" s="492">
        <v>1.0000000000000178</v>
      </c>
      <c r="CN12" s="492">
        <v>1.0000000000000002</v>
      </c>
      <c r="CO12" s="492">
        <v>1.0000000000000073</v>
      </c>
      <c r="CP12" s="493">
        <v>1</v>
      </c>
      <c r="CQ12" s="493">
        <v>1.0000000000000027</v>
      </c>
      <c r="CR12" s="493">
        <v>1</v>
      </c>
      <c r="CS12" s="494" t="s">
        <v>381</v>
      </c>
      <c r="CT12" s="474"/>
      <c r="CU12" s="925"/>
      <c r="CV12" s="475">
        <f t="shared" si="18"/>
        <v>30</v>
      </c>
      <c r="CW12" s="491">
        <v>1.0000000000000007</v>
      </c>
      <c r="CX12" s="492">
        <v>1</v>
      </c>
      <c r="CY12" s="492">
        <v>1.0000000000000175</v>
      </c>
      <c r="CZ12" s="492">
        <v>1.0000000000000002</v>
      </c>
      <c r="DA12" s="492">
        <v>1</v>
      </c>
      <c r="DB12" s="493">
        <v>1.0000000000000002</v>
      </c>
      <c r="DC12" s="493">
        <v>1.0000000000000031</v>
      </c>
      <c r="DD12" s="493">
        <v>1.0000000000000002</v>
      </c>
      <c r="DE12" s="494" t="s">
        <v>381</v>
      </c>
      <c r="DF12" s="466"/>
      <c r="DG12" s="925"/>
      <c r="DH12" s="475">
        <f t="shared" si="19"/>
        <v>30</v>
      </c>
      <c r="DI12" s="495">
        <v>43.990439577190614</v>
      </c>
      <c r="DJ12" s="496">
        <v>42.968223629932425</v>
      </c>
      <c r="DK12" s="496">
        <v>41.065636827751405</v>
      </c>
      <c r="DL12" s="496">
        <v>41.791327807629216</v>
      </c>
      <c r="DM12" s="496">
        <v>40.284423317426274</v>
      </c>
      <c r="DN12" s="497">
        <v>38.946953682803667</v>
      </c>
      <c r="DO12" s="497">
        <v>37.316483425172919</v>
      </c>
      <c r="DP12" s="497">
        <v>36.721860960027186</v>
      </c>
      <c r="DQ12" s="494" t="s">
        <v>381</v>
      </c>
      <c r="DR12" s="466"/>
      <c r="DS12" s="925"/>
      <c r="DT12" s="475">
        <f t="shared" si="20"/>
        <v>30</v>
      </c>
      <c r="DU12" s="495">
        <v>79.095816434717563</v>
      </c>
      <c r="DV12" s="496">
        <v>78.254558604787462</v>
      </c>
      <c r="DW12" s="496">
        <v>76.308942007573705</v>
      </c>
      <c r="DX12" s="496">
        <v>72.547749911522033</v>
      </c>
      <c r="DY12" s="496">
        <v>68.304464502280723</v>
      </c>
      <c r="DZ12" s="497">
        <v>63.624097728274933</v>
      </c>
      <c r="EA12" s="497">
        <v>52.447597593020589</v>
      </c>
      <c r="EB12" s="497">
        <v>43.993034396630549</v>
      </c>
      <c r="EC12" s="494" t="s">
        <v>381</v>
      </c>
      <c r="EE12" s="925"/>
      <c r="EF12" s="475">
        <f t="shared" si="21"/>
        <v>30</v>
      </c>
      <c r="EG12" s="495">
        <v>77.823335095600783</v>
      </c>
      <c r="EH12" s="496">
        <v>76.940126000353814</v>
      </c>
      <c r="EI12" s="496">
        <v>74.8998754726573</v>
      </c>
      <c r="EJ12" s="496">
        <v>71.045055212894454</v>
      </c>
      <c r="EK12" s="496">
        <v>66.797729544497315</v>
      </c>
      <c r="EL12" s="497">
        <v>62.174002742329492</v>
      </c>
      <c r="EM12" s="497">
        <v>51.584067903880339</v>
      </c>
      <c r="EN12" s="497">
        <v>43.836901393834353</v>
      </c>
      <c r="EO12" s="494" t="s">
        <v>381</v>
      </c>
      <c r="EP12" s="474"/>
      <c r="EQ12" s="925"/>
      <c r="ER12" s="475">
        <f t="shared" si="22"/>
        <v>30</v>
      </c>
      <c r="ES12" s="491">
        <f t="shared" si="8"/>
        <v>1.0000000000000002</v>
      </c>
      <c r="ET12" s="492">
        <f t="shared" si="8"/>
        <v>1</v>
      </c>
      <c r="EU12" s="492">
        <f t="shared" si="8"/>
        <v>1.0000000000000175</v>
      </c>
      <c r="EV12" s="492">
        <f t="shared" si="8"/>
        <v>1.0000000000000002</v>
      </c>
      <c r="EW12" s="492">
        <f t="shared" si="8"/>
        <v>1</v>
      </c>
      <c r="EX12" s="493">
        <f t="shared" si="8"/>
        <v>1</v>
      </c>
      <c r="EY12" s="493">
        <f t="shared" si="8"/>
        <v>1.0000000000000027</v>
      </c>
      <c r="EZ12" s="493">
        <f t="shared" si="8"/>
        <v>1</v>
      </c>
      <c r="FA12" s="494" t="s">
        <v>381</v>
      </c>
      <c r="FC12" s="925"/>
      <c r="FD12" s="475">
        <f t="shared" si="23"/>
        <v>30</v>
      </c>
      <c r="FE12" s="495">
        <f t="shared" si="9"/>
        <v>79.095816434717563</v>
      </c>
      <c r="FF12" s="496">
        <f t="shared" si="9"/>
        <v>78.254558604787462</v>
      </c>
      <c r="FG12" s="496">
        <f t="shared" si="9"/>
        <v>76.308942007573705</v>
      </c>
      <c r="FH12" s="496">
        <f t="shared" si="9"/>
        <v>72.547749911522033</v>
      </c>
      <c r="FI12" s="496">
        <f t="shared" si="9"/>
        <v>68.304464502280723</v>
      </c>
      <c r="FJ12" s="497">
        <f t="shared" si="9"/>
        <v>63.624097728274933</v>
      </c>
      <c r="FK12" s="497">
        <f t="shared" si="9"/>
        <v>52.447597593020589</v>
      </c>
      <c r="FL12" s="497">
        <f t="shared" si="9"/>
        <v>43.993034396630549</v>
      </c>
      <c r="FM12" s="494" t="s">
        <v>381</v>
      </c>
    </row>
    <row r="13" spans="2:169" ht="15" customHeight="1">
      <c r="B13" s="925"/>
      <c r="C13" s="475">
        <v>25</v>
      </c>
      <c r="D13" s="476">
        <f t="shared" si="10"/>
        <v>19.88372093023256</v>
      </c>
      <c r="E13" s="477">
        <f t="shared" si="0"/>
        <v>42.867285241743943</v>
      </c>
      <c r="F13" s="478">
        <f t="shared" ref="F13:K17" si="25">MIN(AN13,BA13,BN13)</f>
        <v>42.731783414445225</v>
      </c>
      <c r="G13" s="479">
        <f t="shared" si="25"/>
        <v>42.430758070442678</v>
      </c>
      <c r="H13" s="479">
        <f t="shared" si="25"/>
        <v>41.874031138937447</v>
      </c>
      <c r="I13" s="479">
        <f t="shared" si="25"/>
        <v>41.270243104855453</v>
      </c>
      <c r="J13" s="479">
        <f t="shared" si="25"/>
        <v>40.623761726659374</v>
      </c>
      <c r="K13" s="479">
        <f t="shared" si="25"/>
        <v>39.171851765061646</v>
      </c>
      <c r="L13" s="499" t="s">
        <v>381</v>
      </c>
      <c r="M13" s="480" t="s">
        <v>381</v>
      </c>
      <c r="N13" s="466"/>
      <c r="O13" s="925"/>
      <c r="P13" s="475">
        <f t="shared" si="12"/>
        <v>25</v>
      </c>
      <c r="Q13" s="498">
        <v>33.299999999999997</v>
      </c>
      <c r="R13" s="482">
        <v>-33</v>
      </c>
      <c r="S13" s="531">
        <f t="shared" si="2"/>
        <v>19.88372093023256</v>
      </c>
      <c r="T13" s="484">
        <v>23.274849499999998</v>
      </c>
      <c r="U13" s="485">
        <v>25.084491571972517</v>
      </c>
      <c r="V13" s="532">
        <f t="shared" si="3"/>
        <v>1.8824825696246024</v>
      </c>
      <c r="W13" s="486">
        <f t="shared" si="4"/>
        <v>1.6082062343923076</v>
      </c>
      <c r="X13" s="487">
        <v>19.599632547607587</v>
      </c>
      <c r="Y13" s="488">
        <v>37.73280488254926</v>
      </c>
      <c r="Z13" s="466"/>
      <c r="AA13" s="930"/>
      <c r="AB13" s="932"/>
      <c r="AC13" s="466"/>
      <c r="AD13" s="925"/>
      <c r="AE13" s="475">
        <f t="shared" si="13"/>
        <v>25</v>
      </c>
      <c r="AF13" s="489">
        <f t="shared" si="24"/>
        <v>15</v>
      </c>
      <c r="AG13" s="482">
        <f t="shared" si="14"/>
        <v>-40</v>
      </c>
      <c r="AH13" s="490">
        <f t="shared" si="15"/>
        <v>19.88372093023256</v>
      </c>
      <c r="AJ13" s="925"/>
      <c r="AK13" s="475">
        <v>25</v>
      </c>
      <c r="AL13" s="483">
        <f t="shared" si="5"/>
        <v>19.88372093023256</v>
      </c>
      <c r="AM13" s="477">
        <v>48.403977774488673</v>
      </c>
      <c r="AN13" s="479">
        <v>48.210095994078323</v>
      </c>
      <c r="AO13" s="479">
        <v>47.843513142439576</v>
      </c>
      <c r="AP13" s="479">
        <v>47.933780403153435</v>
      </c>
      <c r="AQ13" s="479">
        <v>47.612942597395396</v>
      </c>
      <c r="AR13" s="479">
        <v>47.321234739758253</v>
      </c>
      <c r="AS13" s="479">
        <v>46.942570935821763</v>
      </c>
      <c r="AT13" s="499" t="s">
        <v>381</v>
      </c>
      <c r="AU13" s="480" t="s">
        <v>381</v>
      </c>
      <c r="AV13" s="466"/>
      <c r="AW13" s="925"/>
      <c r="AX13" s="475">
        <v>25</v>
      </c>
      <c r="AY13" s="483">
        <f t="shared" si="6"/>
        <v>22.369186046511629</v>
      </c>
      <c r="AZ13" s="477">
        <v>42.997838585662642</v>
      </c>
      <c r="BA13" s="478">
        <v>42.871793981517172</v>
      </c>
      <c r="BB13" s="479">
        <v>42.581573460253338</v>
      </c>
      <c r="BC13" s="479">
        <v>42.038159868244996</v>
      </c>
      <c r="BD13" s="479">
        <v>41.437489915843422</v>
      </c>
      <c r="BE13" s="479">
        <v>40.785281827084212</v>
      </c>
      <c r="BF13" s="479">
        <v>39.263540468079718</v>
      </c>
      <c r="BG13" s="499" t="s">
        <v>381</v>
      </c>
      <c r="BH13" s="480" t="s">
        <v>381</v>
      </c>
      <c r="BI13" s="533"/>
      <c r="BJ13" s="925"/>
      <c r="BK13" s="475">
        <v>25</v>
      </c>
      <c r="BL13" s="483">
        <f t="shared" si="7"/>
        <v>22.369186046511629</v>
      </c>
      <c r="BM13" s="477">
        <v>42.867285241743943</v>
      </c>
      <c r="BN13" s="478">
        <v>42.731783414445225</v>
      </c>
      <c r="BO13" s="479">
        <v>42.430758070442678</v>
      </c>
      <c r="BP13" s="479">
        <v>41.874031138937447</v>
      </c>
      <c r="BQ13" s="479">
        <v>41.270243104855453</v>
      </c>
      <c r="BR13" s="479">
        <v>40.623761726659374</v>
      </c>
      <c r="BS13" s="479">
        <v>39.171851765061646</v>
      </c>
      <c r="BT13" s="499" t="s">
        <v>381</v>
      </c>
      <c r="BU13" s="480" t="s">
        <v>381</v>
      </c>
      <c r="BV13" s="466"/>
      <c r="BW13" s="925"/>
      <c r="BX13" s="475">
        <f t="shared" si="16"/>
        <v>25</v>
      </c>
      <c r="BY13" s="491">
        <v>1.2</v>
      </c>
      <c r="BZ13" s="492">
        <v>1.2000000000000153</v>
      </c>
      <c r="CA13" s="492">
        <v>1.2000000000000162</v>
      </c>
      <c r="CB13" s="492">
        <v>1.2</v>
      </c>
      <c r="CC13" s="492">
        <v>1.2</v>
      </c>
      <c r="CD13" s="493">
        <v>1.2</v>
      </c>
      <c r="CE13" s="493">
        <v>1.2000000000000031</v>
      </c>
      <c r="CF13" s="501" t="s">
        <v>381</v>
      </c>
      <c r="CG13" s="502" t="s">
        <v>381</v>
      </c>
      <c r="CH13" s="466"/>
      <c r="CI13" s="925"/>
      <c r="CJ13" s="475">
        <f t="shared" si="17"/>
        <v>25</v>
      </c>
      <c r="CK13" s="491">
        <v>1.0000000000000202</v>
      </c>
      <c r="CL13" s="492">
        <v>1.0000000000000007</v>
      </c>
      <c r="CM13" s="492">
        <v>1.0000000000000191</v>
      </c>
      <c r="CN13" s="492">
        <v>1.0000000000000004</v>
      </c>
      <c r="CO13" s="492">
        <v>1.0000000000000002</v>
      </c>
      <c r="CP13" s="493">
        <v>1</v>
      </c>
      <c r="CQ13" s="493">
        <v>1.0000000000000002</v>
      </c>
      <c r="CR13" s="501" t="s">
        <v>381</v>
      </c>
      <c r="CS13" s="502" t="s">
        <v>381</v>
      </c>
      <c r="CT13" s="474"/>
      <c r="CU13" s="925"/>
      <c r="CV13" s="475">
        <f t="shared" si="18"/>
        <v>25</v>
      </c>
      <c r="CW13" s="491">
        <v>1.0000000000000207</v>
      </c>
      <c r="CX13" s="492">
        <v>1</v>
      </c>
      <c r="CY13" s="492">
        <v>1.0000000000000189</v>
      </c>
      <c r="CZ13" s="492">
        <v>1.0000000000000002</v>
      </c>
      <c r="DA13" s="492">
        <v>1</v>
      </c>
      <c r="DB13" s="493">
        <v>1</v>
      </c>
      <c r="DC13" s="493">
        <v>1.0000000000000033</v>
      </c>
      <c r="DD13" s="501" t="s">
        <v>381</v>
      </c>
      <c r="DE13" s="502" t="s">
        <v>381</v>
      </c>
      <c r="DF13" s="466"/>
      <c r="DG13" s="925"/>
      <c r="DH13" s="475">
        <f t="shared" si="19"/>
        <v>25</v>
      </c>
      <c r="DI13" s="495">
        <v>41.919453833730017</v>
      </c>
      <c r="DJ13" s="496">
        <v>40.699337017218909</v>
      </c>
      <c r="DK13" s="496">
        <v>38.393294499892647</v>
      </c>
      <c r="DL13" s="496">
        <v>38.961024107722608</v>
      </c>
      <c r="DM13" s="496">
        <v>36.943463201827171</v>
      </c>
      <c r="DN13" s="497">
        <v>35.109874963378161</v>
      </c>
      <c r="DO13" s="497">
        <v>32.730840280387383</v>
      </c>
      <c r="DP13" s="546" t="s">
        <v>381</v>
      </c>
      <c r="DQ13" s="502" t="s">
        <v>381</v>
      </c>
      <c r="DR13" s="466"/>
      <c r="DS13" s="925"/>
      <c r="DT13" s="475">
        <f t="shared" si="20"/>
        <v>25</v>
      </c>
      <c r="DU13" s="495">
        <v>78.53550853923025</v>
      </c>
      <c r="DV13" s="496">
        <v>77.52854943343516</v>
      </c>
      <c r="DW13" s="496">
        <v>75.210645179251628</v>
      </c>
      <c r="DX13" s="496">
        <v>70.872988907207514</v>
      </c>
      <c r="DY13" s="496">
        <v>66.082024901669172</v>
      </c>
      <c r="DZ13" s="497">
        <v>60.884494115314908</v>
      </c>
      <c r="EA13" s="497">
        <v>48.776234249211313</v>
      </c>
      <c r="EB13" s="546" t="s">
        <v>381</v>
      </c>
      <c r="EC13" s="502" t="s">
        <v>381</v>
      </c>
      <c r="EE13" s="925"/>
      <c r="EF13" s="475">
        <f t="shared" si="21"/>
        <v>25</v>
      </c>
      <c r="EG13" s="495">
        <v>77.492532809567194</v>
      </c>
      <c r="EH13" s="496">
        <v>76.410215084865399</v>
      </c>
      <c r="EI13" s="496">
        <v>74.006482551065972</v>
      </c>
      <c r="EJ13" s="496">
        <v>69.563501680899321</v>
      </c>
      <c r="EK13" s="496">
        <v>64.748763322517163</v>
      </c>
      <c r="EL13" s="497">
        <v>59.598052772829647</v>
      </c>
      <c r="EM13" s="497">
        <v>48.047535052298258</v>
      </c>
      <c r="EN13" s="546" t="s">
        <v>381</v>
      </c>
      <c r="EO13" s="502" t="s">
        <v>381</v>
      </c>
      <c r="EP13" s="474"/>
      <c r="EQ13" s="925"/>
      <c r="ER13" s="475">
        <f t="shared" si="22"/>
        <v>25</v>
      </c>
      <c r="ES13" s="491">
        <f t="shared" si="8"/>
        <v>1.0000000000000202</v>
      </c>
      <c r="ET13" s="492">
        <f t="shared" si="8"/>
        <v>1</v>
      </c>
      <c r="EU13" s="492">
        <f t="shared" si="8"/>
        <v>1.0000000000000189</v>
      </c>
      <c r="EV13" s="492">
        <f t="shared" si="8"/>
        <v>1.0000000000000002</v>
      </c>
      <c r="EW13" s="492">
        <f t="shared" si="8"/>
        <v>1</v>
      </c>
      <c r="EX13" s="493">
        <f t="shared" si="8"/>
        <v>1</v>
      </c>
      <c r="EY13" s="493">
        <f t="shared" si="8"/>
        <v>1.0000000000000002</v>
      </c>
      <c r="EZ13" s="501" t="s">
        <v>381</v>
      </c>
      <c r="FA13" s="502" t="s">
        <v>381</v>
      </c>
      <c r="FC13" s="925"/>
      <c r="FD13" s="475">
        <f t="shared" si="23"/>
        <v>25</v>
      </c>
      <c r="FE13" s="495">
        <f t="shared" si="9"/>
        <v>78.53550853923025</v>
      </c>
      <c r="FF13" s="496">
        <f t="shared" si="9"/>
        <v>77.52854943343516</v>
      </c>
      <c r="FG13" s="496">
        <f t="shared" si="9"/>
        <v>75.210645179251628</v>
      </c>
      <c r="FH13" s="496">
        <f t="shared" si="9"/>
        <v>70.872988907207514</v>
      </c>
      <c r="FI13" s="496">
        <f t="shared" si="9"/>
        <v>66.082024901669172</v>
      </c>
      <c r="FJ13" s="497">
        <f t="shared" si="9"/>
        <v>60.884494115314908</v>
      </c>
      <c r="FK13" s="497">
        <f t="shared" si="9"/>
        <v>48.776234249211313</v>
      </c>
      <c r="FL13" s="501" t="s">
        <v>381</v>
      </c>
      <c r="FM13" s="502" t="s">
        <v>381</v>
      </c>
    </row>
    <row r="14" spans="2:169" ht="15" customHeight="1">
      <c r="B14" s="925"/>
      <c r="C14" s="503">
        <v>20</v>
      </c>
      <c r="D14" s="476">
        <f t="shared" si="10"/>
        <v>19.88372093023256</v>
      </c>
      <c r="E14" s="477">
        <f t="shared" si="0"/>
        <v>42.70294787903083</v>
      </c>
      <c r="F14" s="478">
        <f t="shared" si="25"/>
        <v>42.550978296679226</v>
      </c>
      <c r="G14" s="479">
        <f t="shared" si="25"/>
        <v>42.217092658654877</v>
      </c>
      <c r="H14" s="479">
        <f t="shared" si="25"/>
        <v>41.606169854636171</v>
      </c>
      <c r="I14" s="479">
        <f t="shared" si="25"/>
        <v>40.947982390046896</v>
      </c>
      <c r="J14" s="479">
        <f t="shared" si="25"/>
        <v>40.248413720904928</v>
      </c>
      <c r="K14" s="479">
        <f t="shared" si="25"/>
        <v>38.690836238009062</v>
      </c>
      <c r="L14" s="499" t="s">
        <v>381</v>
      </c>
      <c r="M14" s="480" t="s">
        <v>381</v>
      </c>
      <c r="N14" s="466"/>
      <c r="O14" s="925"/>
      <c r="P14" s="503">
        <f t="shared" si="12"/>
        <v>20</v>
      </c>
      <c r="Q14" s="481">
        <v>30</v>
      </c>
      <c r="R14" s="482">
        <v>-33</v>
      </c>
      <c r="S14" s="531">
        <f t="shared" si="2"/>
        <v>19.88372093023256</v>
      </c>
      <c r="T14" s="484">
        <v>26.463826600000001</v>
      </c>
      <c r="U14" s="485">
        <v>26.586835940847948</v>
      </c>
      <c r="V14" s="532">
        <f t="shared" si="3"/>
        <v>1.8717368237686076</v>
      </c>
      <c r="W14" s="486">
        <f t="shared" si="4"/>
        <v>1.4063382904214947</v>
      </c>
      <c r="X14" s="487">
        <v>22.40445523393489</v>
      </c>
      <c r="Y14" s="488">
        <v>41.780985636054176</v>
      </c>
      <c r="Z14" s="466"/>
      <c r="AA14" s="930"/>
      <c r="AB14" s="932"/>
      <c r="AC14" s="466"/>
      <c r="AD14" s="925"/>
      <c r="AE14" s="503">
        <f t="shared" si="13"/>
        <v>20</v>
      </c>
      <c r="AF14" s="489">
        <f t="shared" si="24"/>
        <v>10</v>
      </c>
      <c r="AG14" s="482">
        <f t="shared" si="14"/>
        <v>-40</v>
      </c>
      <c r="AH14" s="490">
        <f t="shared" si="15"/>
        <v>19.88372093023256</v>
      </c>
      <c r="AJ14" s="925"/>
      <c r="AK14" s="503">
        <v>20</v>
      </c>
      <c r="AL14" s="483">
        <f t="shared" si="5"/>
        <v>19.88372093023256</v>
      </c>
      <c r="AM14" s="477">
        <v>47.91939439621796</v>
      </c>
      <c r="AN14" s="479">
        <v>47.701292480570913</v>
      </c>
      <c r="AO14" s="479">
        <v>47.285851228030154</v>
      </c>
      <c r="AP14" s="479">
        <v>47.354825152859306</v>
      </c>
      <c r="AQ14" s="479">
        <v>46.976414708788219</v>
      </c>
      <c r="AR14" s="479">
        <v>46.62914473757165</v>
      </c>
      <c r="AS14" s="479">
        <v>46.165637110114453</v>
      </c>
      <c r="AT14" s="499" t="s">
        <v>381</v>
      </c>
      <c r="AU14" s="480" t="s">
        <v>381</v>
      </c>
      <c r="AV14" s="466"/>
      <c r="AW14" s="925"/>
      <c r="AX14" s="503">
        <v>20</v>
      </c>
      <c r="AY14" s="483">
        <f t="shared" si="6"/>
        <v>22.369186046511629</v>
      </c>
      <c r="AZ14" s="477">
        <v>42.814969173856539</v>
      </c>
      <c r="BA14" s="478">
        <v>42.672881882389916</v>
      </c>
      <c r="BB14" s="479">
        <v>42.348976456495429</v>
      </c>
      <c r="BC14" s="479">
        <v>41.751081473420427</v>
      </c>
      <c r="BD14" s="479">
        <v>41.098184058121014</v>
      </c>
      <c r="BE14" s="479">
        <v>40.39384049153697</v>
      </c>
      <c r="BF14" s="479">
        <v>38.769590724697117</v>
      </c>
      <c r="BG14" s="499" t="s">
        <v>381</v>
      </c>
      <c r="BH14" s="480" t="s">
        <v>381</v>
      </c>
      <c r="BI14" s="533"/>
      <c r="BJ14" s="925"/>
      <c r="BK14" s="503">
        <v>20</v>
      </c>
      <c r="BL14" s="483">
        <f t="shared" si="7"/>
        <v>22.369186046511629</v>
      </c>
      <c r="BM14" s="477">
        <v>42.70294787903083</v>
      </c>
      <c r="BN14" s="478">
        <v>42.550978296679226</v>
      </c>
      <c r="BO14" s="479">
        <v>42.217092658654877</v>
      </c>
      <c r="BP14" s="479">
        <v>41.606169854636171</v>
      </c>
      <c r="BQ14" s="479">
        <v>40.947982390046896</v>
      </c>
      <c r="BR14" s="479">
        <v>40.248413720904928</v>
      </c>
      <c r="BS14" s="479">
        <v>38.690836238009062</v>
      </c>
      <c r="BT14" s="499" t="s">
        <v>381</v>
      </c>
      <c r="BU14" s="480" t="s">
        <v>381</v>
      </c>
      <c r="BV14" s="466"/>
      <c r="BW14" s="925"/>
      <c r="BX14" s="503">
        <f t="shared" si="16"/>
        <v>20</v>
      </c>
      <c r="BY14" s="491">
        <v>1.2000000000000004</v>
      </c>
      <c r="BZ14" s="492">
        <v>1.2000000000000155</v>
      </c>
      <c r="CA14" s="492">
        <v>1.2</v>
      </c>
      <c r="CB14" s="492">
        <v>1.2000000000000077</v>
      </c>
      <c r="CC14" s="492">
        <v>1.2</v>
      </c>
      <c r="CD14" s="493">
        <v>1.2000000000000075</v>
      </c>
      <c r="CE14" s="493">
        <v>1.2</v>
      </c>
      <c r="CF14" s="501" t="s">
        <v>381</v>
      </c>
      <c r="CG14" s="502" t="s">
        <v>381</v>
      </c>
      <c r="CH14" s="466"/>
      <c r="CI14" s="925"/>
      <c r="CJ14" s="503">
        <f t="shared" si="17"/>
        <v>20</v>
      </c>
      <c r="CK14" s="491">
        <v>1.0000000000000002</v>
      </c>
      <c r="CL14" s="492">
        <v>1.00000000000002</v>
      </c>
      <c r="CM14" s="492">
        <v>1.0000000000000193</v>
      </c>
      <c r="CN14" s="492">
        <v>1.0000000000000095</v>
      </c>
      <c r="CO14" s="492">
        <v>1.0000000000000002</v>
      </c>
      <c r="CP14" s="493">
        <v>1.000000000000008</v>
      </c>
      <c r="CQ14" s="493">
        <v>1</v>
      </c>
      <c r="CR14" s="501" t="s">
        <v>381</v>
      </c>
      <c r="CS14" s="502" t="s">
        <v>381</v>
      </c>
      <c r="CT14" s="474"/>
      <c r="CU14" s="925"/>
      <c r="CV14" s="503">
        <f t="shared" si="18"/>
        <v>20</v>
      </c>
      <c r="CW14" s="491">
        <v>1</v>
      </c>
      <c r="CX14" s="492">
        <v>1.0000000000000002</v>
      </c>
      <c r="CY14" s="492">
        <v>1</v>
      </c>
      <c r="CZ14" s="492">
        <v>1.0000000000000004</v>
      </c>
      <c r="DA14" s="492">
        <v>1</v>
      </c>
      <c r="DB14" s="493">
        <v>1</v>
      </c>
      <c r="DC14" s="493">
        <v>1.0000000000000002</v>
      </c>
      <c r="DD14" s="501" t="s">
        <v>381</v>
      </c>
      <c r="DE14" s="502" t="s">
        <v>381</v>
      </c>
      <c r="DF14" s="466"/>
      <c r="DG14" s="925"/>
      <c r="DH14" s="503">
        <f t="shared" si="19"/>
        <v>20</v>
      </c>
      <c r="DI14" s="495">
        <v>38.870539447633007</v>
      </c>
      <c r="DJ14" s="496">
        <v>37.498953107852401</v>
      </c>
      <c r="DK14" s="496">
        <v>34.887516128894276</v>
      </c>
      <c r="DL14" s="496">
        <v>35.320975709812274</v>
      </c>
      <c r="DM14" s="496">
        <v>32.94341823470603</v>
      </c>
      <c r="DN14" s="497">
        <v>30.762649136890843</v>
      </c>
      <c r="DO14" s="497">
        <v>27.853640443591416</v>
      </c>
      <c r="DP14" s="546" t="s">
        <v>381</v>
      </c>
      <c r="DQ14" s="502" t="s">
        <v>381</v>
      </c>
      <c r="DR14" s="466"/>
      <c r="DS14" s="925"/>
      <c r="DT14" s="503">
        <f t="shared" si="20"/>
        <v>20</v>
      </c>
      <c r="DU14" s="495">
        <v>77.074636425350718</v>
      </c>
      <c r="DV14" s="496">
        <v>75.939801401603859</v>
      </c>
      <c r="DW14" s="496">
        <v>73.353611785876637</v>
      </c>
      <c r="DX14" s="496">
        <v>68.582750409136111</v>
      </c>
      <c r="DY14" s="496">
        <v>63.377462567368468</v>
      </c>
      <c r="DZ14" s="497">
        <v>57.767331960355932</v>
      </c>
      <c r="EA14" s="497">
        <v>44.851719004241488</v>
      </c>
      <c r="EB14" s="546" t="s">
        <v>381</v>
      </c>
      <c r="EC14" s="502" t="s">
        <v>381</v>
      </c>
      <c r="EE14" s="925"/>
      <c r="EF14" s="503">
        <f t="shared" si="21"/>
        <v>20</v>
      </c>
      <c r="EG14" s="495">
        <v>76.179917209081225</v>
      </c>
      <c r="EH14" s="496">
        <v>74.966343278564011</v>
      </c>
      <c r="EI14" s="496">
        <v>72.300921915753577</v>
      </c>
      <c r="EJ14" s="496">
        <v>67.427023381823972</v>
      </c>
      <c r="EK14" s="496">
        <v>62.180632723063468</v>
      </c>
      <c r="EL14" s="497">
        <v>56.609697423682974</v>
      </c>
      <c r="EM14" s="497">
        <v>44.22626722764619</v>
      </c>
      <c r="EN14" s="546" t="s">
        <v>381</v>
      </c>
      <c r="EO14" s="502" t="s">
        <v>381</v>
      </c>
      <c r="EP14" s="474"/>
      <c r="EQ14" s="925"/>
      <c r="ER14" s="503">
        <f t="shared" si="22"/>
        <v>20</v>
      </c>
      <c r="ES14" s="491">
        <f t="shared" si="8"/>
        <v>1</v>
      </c>
      <c r="ET14" s="492">
        <f t="shared" si="8"/>
        <v>1.0000000000000002</v>
      </c>
      <c r="EU14" s="492">
        <f t="shared" si="8"/>
        <v>1</v>
      </c>
      <c r="EV14" s="492">
        <f t="shared" si="8"/>
        <v>1.0000000000000004</v>
      </c>
      <c r="EW14" s="492">
        <f t="shared" si="8"/>
        <v>1</v>
      </c>
      <c r="EX14" s="493">
        <f t="shared" si="8"/>
        <v>1</v>
      </c>
      <c r="EY14" s="493">
        <f t="shared" si="8"/>
        <v>1</v>
      </c>
      <c r="EZ14" s="501" t="s">
        <v>381</v>
      </c>
      <c r="FA14" s="502" t="s">
        <v>381</v>
      </c>
      <c r="FC14" s="925"/>
      <c r="FD14" s="503">
        <f t="shared" si="23"/>
        <v>20</v>
      </c>
      <c r="FE14" s="495">
        <f t="shared" si="9"/>
        <v>77.074636425350718</v>
      </c>
      <c r="FF14" s="496">
        <f t="shared" si="9"/>
        <v>75.939801401603859</v>
      </c>
      <c r="FG14" s="496">
        <f t="shared" si="9"/>
        <v>73.353611785876637</v>
      </c>
      <c r="FH14" s="496">
        <f t="shared" si="9"/>
        <v>68.582750409136111</v>
      </c>
      <c r="FI14" s="496">
        <f t="shared" si="9"/>
        <v>63.377462567368468</v>
      </c>
      <c r="FJ14" s="497">
        <f t="shared" si="9"/>
        <v>57.767331960355932</v>
      </c>
      <c r="FK14" s="497">
        <f t="shared" si="9"/>
        <v>44.851719004241488</v>
      </c>
      <c r="FL14" s="501" t="s">
        <v>381</v>
      </c>
      <c r="FM14" s="502" t="s">
        <v>381</v>
      </c>
    </row>
    <row r="15" spans="2:169" ht="15" customHeight="1">
      <c r="B15" s="925"/>
      <c r="C15" s="534">
        <v>10</v>
      </c>
      <c r="D15" s="476">
        <f t="shared" si="10"/>
        <v>19.88372093023256</v>
      </c>
      <c r="E15" s="477">
        <f t="shared" si="0"/>
        <v>42.428352766967102</v>
      </c>
      <c r="F15" s="478">
        <f t="shared" si="25"/>
        <v>42.253642468352183</v>
      </c>
      <c r="G15" s="479">
        <f t="shared" si="25"/>
        <v>41.864711663047991</v>
      </c>
      <c r="H15" s="479">
        <f t="shared" si="25"/>
        <v>41.166225880340441</v>
      </c>
      <c r="I15" s="479">
        <f t="shared" si="25"/>
        <v>40.423997950895505</v>
      </c>
      <c r="J15" s="479">
        <f t="shared" si="25"/>
        <v>39.64196336364288</v>
      </c>
      <c r="K15" s="479">
        <f t="shared" si="25"/>
        <v>37.924519828886709</v>
      </c>
      <c r="L15" s="499" t="s">
        <v>381</v>
      </c>
      <c r="M15" s="480" t="s">
        <v>381</v>
      </c>
      <c r="N15" s="466"/>
      <c r="O15" s="925"/>
      <c r="P15" s="534">
        <f t="shared" si="12"/>
        <v>10</v>
      </c>
      <c r="Q15" s="481">
        <f>P15+15</f>
        <v>25</v>
      </c>
      <c r="R15" s="482">
        <v>-33</v>
      </c>
      <c r="S15" s="532">
        <f t="shared" si="2"/>
        <v>19.88372093023256</v>
      </c>
      <c r="T15" s="484">
        <v>32.067028299999997</v>
      </c>
      <c r="U15" s="485">
        <v>26.503847231525977</v>
      </c>
      <c r="V15" s="532">
        <f t="shared" si="3"/>
        <v>1.854014738609431</v>
      </c>
      <c r="W15" s="486">
        <f t="shared" si="4"/>
        <v>1.3909192631927754</v>
      </c>
      <c r="X15" s="487">
        <v>27.315856939553669</v>
      </c>
      <c r="Y15" s="488">
        <v>48.498184517349678</v>
      </c>
      <c r="Z15" s="466"/>
      <c r="AA15" s="930"/>
      <c r="AB15" s="932"/>
      <c r="AC15" s="466"/>
      <c r="AD15" s="925"/>
      <c r="AE15" s="475">
        <f t="shared" si="13"/>
        <v>10</v>
      </c>
      <c r="AF15" s="489">
        <f t="shared" si="24"/>
        <v>0</v>
      </c>
      <c r="AG15" s="482">
        <f t="shared" si="14"/>
        <v>-40</v>
      </c>
      <c r="AH15" s="490">
        <f t="shared" si="15"/>
        <v>19.88372093023256</v>
      </c>
      <c r="AJ15" s="925"/>
      <c r="AK15" s="475">
        <v>10</v>
      </c>
      <c r="AL15" s="483">
        <f t="shared" si="5"/>
        <v>19.88372093023256</v>
      </c>
      <c r="AM15" s="477">
        <v>47.012781851516877</v>
      </c>
      <c r="AN15" s="479">
        <v>46.686454836356127</v>
      </c>
      <c r="AO15" s="479">
        <v>46.156505040338146</v>
      </c>
      <c r="AP15" s="479">
        <v>46.184245975032752</v>
      </c>
      <c r="AQ15" s="479">
        <v>45.686153240814804</v>
      </c>
      <c r="AR15" s="479">
        <v>45.218995924244837</v>
      </c>
      <c r="AS15" s="479">
        <v>44.587825658907882</v>
      </c>
      <c r="AT15" s="499" t="s">
        <v>381</v>
      </c>
      <c r="AU15" s="480" t="s">
        <v>381</v>
      </c>
      <c r="AV15" s="466"/>
      <c r="AW15" s="925"/>
      <c r="AX15" s="475">
        <v>10</v>
      </c>
      <c r="AY15" s="483">
        <f t="shared" si="6"/>
        <v>22.369186046511629</v>
      </c>
      <c r="AZ15" s="477">
        <v>42.50365092573854</v>
      </c>
      <c r="BA15" s="478">
        <v>42.334362480115281</v>
      </c>
      <c r="BB15" s="479">
        <v>41.960291515272388</v>
      </c>
      <c r="BC15" s="479">
        <v>41.276182589894653</v>
      </c>
      <c r="BD15" s="479">
        <v>40.540013107850271</v>
      </c>
      <c r="BE15" s="479">
        <v>39.755951952448051</v>
      </c>
      <c r="BF15" s="479">
        <v>37.981667041353326</v>
      </c>
      <c r="BG15" s="499" t="s">
        <v>381</v>
      </c>
      <c r="BH15" s="480" t="s">
        <v>381</v>
      </c>
      <c r="BI15" s="533"/>
      <c r="BJ15" s="925"/>
      <c r="BK15" s="475">
        <v>10</v>
      </c>
      <c r="BL15" s="483">
        <f t="shared" si="7"/>
        <v>22.369186046511629</v>
      </c>
      <c r="BM15" s="477">
        <v>42.428352766967102</v>
      </c>
      <c r="BN15" s="478">
        <v>42.253642468352183</v>
      </c>
      <c r="BO15" s="479">
        <v>41.864711663047991</v>
      </c>
      <c r="BP15" s="479">
        <v>41.166225880340441</v>
      </c>
      <c r="BQ15" s="479">
        <v>40.423997950895505</v>
      </c>
      <c r="BR15" s="479">
        <v>39.64196336364288</v>
      </c>
      <c r="BS15" s="479">
        <v>37.924519828886709</v>
      </c>
      <c r="BT15" s="499" t="s">
        <v>381</v>
      </c>
      <c r="BU15" s="480" t="s">
        <v>381</v>
      </c>
      <c r="BV15" s="466"/>
      <c r="BW15" s="925"/>
      <c r="BX15" s="475">
        <f t="shared" si="16"/>
        <v>10</v>
      </c>
      <c r="BY15" s="491">
        <v>1.2000000000000002</v>
      </c>
      <c r="BZ15" s="492">
        <v>1.2000000000000168</v>
      </c>
      <c r="CA15" s="492">
        <v>1.2000000000000177</v>
      </c>
      <c r="CB15" s="492">
        <v>1.2000000000000084</v>
      </c>
      <c r="CC15" s="492">
        <v>1.2000000000000077</v>
      </c>
      <c r="CD15" s="493">
        <v>1.2000000000000071</v>
      </c>
      <c r="CE15" s="493">
        <v>1.2000000000000035</v>
      </c>
      <c r="CF15" s="501" t="s">
        <v>381</v>
      </c>
      <c r="CG15" s="502" t="s">
        <v>381</v>
      </c>
      <c r="CH15" s="466"/>
      <c r="CI15" s="925"/>
      <c r="CJ15" s="475">
        <f t="shared" si="17"/>
        <v>10</v>
      </c>
      <c r="CK15" s="491">
        <v>1.0000000000000204</v>
      </c>
      <c r="CL15" s="492">
        <v>1.0000000000000002</v>
      </c>
      <c r="CM15" s="492">
        <v>1.0000000000000002</v>
      </c>
      <c r="CN15" s="492">
        <v>1.0000000000000093</v>
      </c>
      <c r="CO15" s="492">
        <v>1.0000000000000002</v>
      </c>
      <c r="CP15" s="493">
        <v>1.0000000000000075</v>
      </c>
      <c r="CQ15" s="493">
        <v>1</v>
      </c>
      <c r="CR15" s="501" t="s">
        <v>381</v>
      </c>
      <c r="CS15" s="502" t="s">
        <v>381</v>
      </c>
      <c r="CT15" s="474"/>
      <c r="CU15" s="925"/>
      <c r="CV15" s="475">
        <f t="shared" si="18"/>
        <v>10</v>
      </c>
      <c r="CW15" s="491">
        <v>1</v>
      </c>
      <c r="CX15" s="492">
        <v>1.0000000000000002</v>
      </c>
      <c r="CY15" s="492">
        <v>1.0000000000000189</v>
      </c>
      <c r="CZ15" s="492">
        <v>1.0000000000000002</v>
      </c>
      <c r="DA15" s="492">
        <v>1</v>
      </c>
      <c r="DB15" s="493">
        <v>1.0000000000000004</v>
      </c>
      <c r="DC15" s="493">
        <v>1.0000000000000031</v>
      </c>
      <c r="DD15" s="501" t="s">
        <v>381</v>
      </c>
      <c r="DE15" s="502" t="s">
        <v>381</v>
      </c>
      <c r="DF15" s="466"/>
      <c r="DG15" s="925"/>
      <c r="DH15" s="475">
        <f t="shared" si="19"/>
        <v>10</v>
      </c>
      <c r="DI15" s="495">
        <v>33.171857715467411</v>
      </c>
      <c r="DJ15" s="496">
        <v>31.122467494670559</v>
      </c>
      <c r="DK15" s="496">
        <v>27.796346438776425</v>
      </c>
      <c r="DL15" s="496">
        <v>27.970393073566754</v>
      </c>
      <c r="DM15" s="496">
        <v>24.846433289714355</v>
      </c>
      <c r="DN15" s="497">
        <v>21.918582021106943</v>
      </c>
      <c r="DO15" s="497">
        <v>17.966047273335562</v>
      </c>
      <c r="DP15" s="546" t="s">
        <v>381</v>
      </c>
      <c r="DQ15" s="502" t="s">
        <v>381</v>
      </c>
      <c r="DR15" s="466"/>
      <c r="DS15" s="925"/>
      <c r="DT15" s="475">
        <f t="shared" si="20"/>
        <v>10</v>
      </c>
      <c r="DU15" s="495">
        <v>74.58845408278944</v>
      </c>
      <c r="DV15" s="496">
        <v>73.236954487195817</v>
      </c>
      <c r="DW15" s="496">
        <v>70.251686378049556</v>
      </c>
      <c r="DX15" s="496">
        <v>64.796106839546781</v>
      </c>
      <c r="DY15" s="496">
        <v>58.931145077790802</v>
      </c>
      <c r="DZ15" s="497">
        <v>52.691367271110266</v>
      </c>
      <c r="EA15" s="497">
        <v>38.597534178236629</v>
      </c>
      <c r="EB15" s="546" t="s">
        <v>381</v>
      </c>
      <c r="EC15" s="502" t="s">
        <v>381</v>
      </c>
      <c r="EE15" s="925"/>
      <c r="EF15" s="475">
        <f t="shared" si="21"/>
        <v>10</v>
      </c>
      <c r="EG15" s="495">
        <v>73.987280034781691</v>
      </c>
      <c r="EH15" s="496">
        <v>72.59264195046012</v>
      </c>
      <c r="EI15" s="496">
        <v>69.48915572649679</v>
      </c>
      <c r="EJ15" s="496">
        <v>63.919712759913352</v>
      </c>
      <c r="EK15" s="496">
        <v>58.007423020975068</v>
      </c>
      <c r="EL15" s="497">
        <v>51.784800920505745</v>
      </c>
      <c r="EM15" s="497">
        <v>38.14421617852031</v>
      </c>
      <c r="EN15" s="546" t="s">
        <v>381</v>
      </c>
      <c r="EO15" s="502" t="s">
        <v>381</v>
      </c>
      <c r="EP15" s="474"/>
      <c r="EQ15" s="925"/>
      <c r="ER15" s="475">
        <f t="shared" si="22"/>
        <v>10</v>
      </c>
      <c r="ES15" s="491">
        <f t="shared" si="8"/>
        <v>1</v>
      </c>
      <c r="ET15" s="492">
        <f t="shared" si="8"/>
        <v>1.0000000000000002</v>
      </c>
      <c r="EU15" s="492">
        <f t="shared" si="8"/>
        <v>1.0000000000000002</v>
      </c>
      <c r="EV15" s="492">
        <f t="shared" si="8"/>
        <v>1.0000000000000002</v>
      </c>
      <c r="EW15" s="492">
        <f t="shared" si="8"/>
        <v>1</v>
      </c>
      <c r="EX15" s="493">
        <f t="shared" si="8"/>
        <v>1.0000000000000004</v>
      </c>
      <c r="EY15" s="493">
        <f t="shared" si="8"/>
        <v>1</v>
      </c>
      <c r="EZ15" s="501" t="s">
        <v>381</v>
      </c>
      <c r="FA15" s="502" t="s">
        <v>381</v>
      </c>
      <c r="FC15" s="925"/>
      <c r="FD15" s="475">
        <f t="shared" si="23"/>
        <v>10</v>
      </c>
      <c r="FE15" s="495">
        <f t="shared" si="9"/>
        <v>74.58845408278944</v>
      </c>
      <c r="FF15" s="496">
        <f t="shared" si="9"/>
        <v>73.236954487195817</v>
      </c>
      <c r="FG15" s="496">
        <f t="shared" si="9"/>
        <v>70.251686378049556</v>
      </c>
      <c r="FH15" s="496">
        <f t="shared" si="9"/>
        <v>64.796106839546781</v>
      </c>
      <c r="FI15" s="496">
        <f t="shared" si="9"/>
        <v>58.931145077790802</v>
      </c>
      <c r="FJ15" s="497">
        <f t="shared" si="9"/>
        <v>52.691367271110266</v>
      </c>
      <c r="FK15" s="497">
        <f t="shared" si="9"/>
        <v>38.597534178236629</v>
      </c>
      <c r="FL15" s="501" t="s">
        <v>381</v>
      </c>
      <c r="FM15" s="502" t="s">
        <v>381</v>
      </c>
    </row>
    <row r="16" spans="2:169" ht="15" customHeight="1">
      <c r="B16" s="925"/>
      <c r="C16" s="535">
        <v>0</v>
      </c>
      <c r="D16" s="536">
        <f t="shared" si="10"/>
        <v>19.88372093023256</v>
      </c>
      <c r="E16" s="537">
        <f t="shared" si="0"/>
        <v>41.986474254745318</v>
      </c>
      <c r="F16" s="538">
        <f t="shared" si="25"/>
        <v>41.76101175806248</v>
      </c>
      <c r="G16" s="538">
        <f t="shared" si="25"/>
        <v>41.270525460546622</v>
      </c>
      <c r="H16" s="538">
        <f t="shared" si="25"/>
        <v>40.400037887853372</v>
      </c>
      <c r="I16" s="538">
        <f t="shared" si="25"/>
        <v>39.484576800945874</v>
      </c>
      <c r="J16" s="538">
        <f t="shared" si="25"/>
        <v>38.530393903980027</v>
      </c>
      <c r="K16" s="538">
        <f t="shared" si="25"/>
        <v>36.462526699773534</v>
      </c>
      <c r="L16" s="499" t="s">
        <v>381</v>
      </c>
      <c r="M16" s="539" t="s">
        <v>381</v>
      </c>
      <c r="N16" s="466"/>
      <c r="O16" s="925"/>
      <c r="P16" s="535">
        <f t="shared" si="12"/>
        <v>0</v>
      </c>
      <c r="Q16" s="540">
        <f>P16+15</f>
        <v>15</v>
      </c>
      <c r="R16" s="541">
        <v>-33</v>
      </c>
      <c r="S16" s="531">
        <f>IF(MIN(U16,T16)*(1-(2.5+7)/(87.5-2))&gt;$AA$7,$AA$7,MIN(U16,T16)*(1-(2.5+7)/(87.5-2)))</f>
        <v>19.88372093023256</v>
      </c>
      <c r="T16" s="504">
        <v>41.9466289</v>
      </c>
      <c r="U16" s="505">
        <v>26.371771512993664</v>
      </c>
      <c r="V16" s="542">
        <f>(F16-2)/S16</f>
        <v>1.9996766147329668</v>
      </c>
      <c r="W16" s="543">
        <f>(F16-2)/MIN(U16,T16)</f>
        <v>1.5077110666786941</v>
      </c>
      <c r="X16" s="544">
        <v>31</v>
      </c>
      <c r="Y16" s="545">
        <v>52.6</v>
      </c>
      <c r="Z16" s="466"/>
      <c r="AA16" s="930"/>
      <c r="AB16" s="932"/>
      <c r="AC16" s="466"/>
      <c r="AD16" s="925"/>
      <c r="AE16" s="475">
        <f t="shared" si="13"/>
        <v>0</v>
      </c>
      <c r="AF16" s="489">
        <f t="shared" si="24"/>
        <v>-10</v>
      </c>
      <c r="AG16" s="482">
        <f t="shared" si="14"/>
        <v>-40</v>
      </c>
      <c r="AH16" s="490">
        <f t="shared" si="15"/>
        <v>19.88372093023256</v>
      </c>
      <c r="AJ16" s="925"/>
      <c r="AK16" s="475">
        <v>0</v>
      </c>
      <c r="AL16" s="483">
        <f t="shared" si="5"/>
        <v>19.88372093023256</v>
      </c>
      <c r="AM16" s="477">
        <v>46.402754504717777</v>
      </c>
      <c r="AN16" s="479">
        <v>45.935368385113357</v>
      </c>
      <c r="AO16" s="479">
        <v>45.098078035471111</v>
      </c>
      <c r="AP16" s="479">
        <v>44.997895651552639</v>
      </c>
      <c r="AQ16" s="479">
        <v>44.368769546696399</v>
      </c>
      <c r="AR16" s="479">
        <v>43.769686315333324</v>
      </c>
      <c r="AS16" s="479">
        <v>42.987912861257719</v>
      </c>
      <c r="AT16" s="499" t="s">
        <v>381</v>
      </c>
      <c r="AU16" s="480" t="s">
        <v>381</v>
      </c>
      <c r="AV16" s="466"/>
      <c r="AW16" s="925"/>
      <c r="AX16" s="475">
        <v>0</v>
      </c>
      <c r="AY16" s="483">
        <f t="shared" si="6"/>
        <v>22.369186046511629</v>
      </c>
      <c r="AZ16" s="477">
        <v>42.022971301873625</v>
      </c>
      <c r="BA16" s="478">
        <v>41.803014122282775</v>
      </c>
      <c r="BB16" s="479">
        <v>41.327329870787743</v>
      </c>
      <c r="BC16" s="479">
        <v>40.472708960283391</v>
      </c>
      <c r="BD16" s="479">
        <v>39.566260941488757</v>
      </c>
      <c r="BE16" s="479">
        <v>38.613238816686021</v>
      </c>
      <c r="BF16" s="479">
        <v>36.495188179524675</v>
      </c>
      <c r="BG16" s="499" t="s">
        <v>381</v>
      </c>
      <c r="BH16" s="480" t="s">
        <v>381</v>
      </c>
      <c r="BI16" s="533"/>
      <c r="BJ16" s="925"/>
      <c r="BK16" s="475">
        <v>0</v>
      </c>
      <c r="BL16" s="483">
        <f t="shared" si="7"/>
        <v>22.369186046511629</v>
      </c>
      <c r="BM16" s="477">
        <v>41.986474254745318</v>
      </c>
      <c r="BN16" s="478">
        <v>41.76101175806248</v>
      </c>
      <c r="BO16" s="479">
        <v>41.270525460546622</v>
      </c>
      <c r="BP16" s="479">
        <v>40.400037887853372</v>
      </c>
      <c r="BQ16" s="479">
        <v>39.484576800945874</v>
      </c>
      <c r="BR16" s="479">
        <v>38.530393903980027</v>
      </c>
      <c r="BS16" s="479">
        <v>36.462526699773534</v>
      </c>
      <c r="BT16" s="499" t="s">
        <v>381</v>
      </c>
      <c r="BU16" s="480" t="s">
        <v>381</v>
      </c>
      <c r="BV16" s="466"/>
      <c r="BW16" s="925"/>
      <c r="BX16" s="475">
        <f t="shared" si="16"/>
        <v>0</v>
      </c>
      <c r="BY16" s="491">
        <v>1.2</v>
      </c>
      <c r="BZ16" s="492">
        <v>1.2000000000000006</v>
      </c>
      <c r="CA16" s="492">
        <v>1.2000000000000002</v>
      </c>
      <c r="CB16" s="492">
        <v>1.2</v>
      </c>
      <c r="CC16" s="492">
        <v>1.2</v>
      </c>
      <c r="CD16" s="493">
        <v>1.2000000000000075</v>
      </c>
      <c r="CE16" s="493">
        <v>1.2000000000000026</v>
      </c>
      <c r="CF16" s="501" t="s">
        <v>381</v>
      </c>
      <c r="CG16" s="502" t="s">
        <v>381</v>
      </c>
      <c r="CH16" s="466"/>
      <c r="CI16" s="925"/>
      <c r="CJ16" s="475">
        <f t="shared" si="17"/>
        <v>0</v>
      </c>
      <c r="CK16" s="491">
        <v>1.0000000000000211</v>
      </c>
      <c r="CL16" s="492">
        <v>1.0000000000000002</v>
      </c>
      <c r="CM16" s="492">
        <v>1</v>
      </c>
      <c r="CN16" s="492">
        <v>1.0000000000000002</v>
      </c>
      <c r="CO16" s="492">
        <v>1</v>
      </c>
      <c r="CP16" s="493">
        <v>1</v>
      </c>
      <c r="CQ16" s="493">
        <v>1.0000000000000002</v>
      </c>
      <c r="CR16" s="501" t="s">
        <v>381</v>
      </c>
      <c r="CS16" s="502" t="s">
        <v>381</v>
      </c>
      <c r="CT16" s="474"/>
      <c r="CU16" s="925"/>
      <c r="CV16" s="475">
        <f t="shared" si="18"/>
        <v>0</v>
      </c>
      <c r="CW16" s="491">
        <v>1.0000000000000007</v>
      </c>
      <c r="CX16" s="492">
        <v>1.0000000000000204</v>
      </c>
      <c r="CY16" s="492">
        <v>1.0000000000000195</v>
      </c>
      <c r="CZ16" s="492">
        <v>1.0000000000000002</v>
      </c>
      <c r="DA16" s="492">
        <v>1.0000000000000002</v>
      </c>
      <c r="DB16" s="493">
        <v>1.0000000000000082</v>
      </c>
      <c r="DC16" s="493">
        <v>1.0000000000000009</v>
      </c>
      <c r="DD16" s="501" t="s">
        <v>381</v>
      </c>
      <c r="DE16" s="502" t="s">
        <v>381</v>
      </c>
      <c r="DF16" s="466"/>
      <c r="DG16" s="925"/>
      <c r="DH16" s="475">
        <f t="shared" si="19"/>
        <v>0</v>
      </c>
      <c r="DI16" s="495">
        <v>29.341562513411759</v>
      </c>
      <c r="DJ16" s="496">
        <v>26.409186465564915</v>
      </c>
      <c r="DK16" s="496">
        <v>21.1610755147031</v>
      </c>
      <c r="DL16" s="496">
        <v>20.533573764737525</v>
      </c>
      <c r="DM16" s="496">
        <v>16.59514831636028</v>
      </c>
      <c r="DN16" s="497">
        <v>12.848306572616593</v>
      </c>
      <c r="DO16" s="497">
        <v>7.9640996932947132</v>
      </c>
      <c r="DP16" s="546" t="s">
        <v>381</v>
      </c>
      <c r="DQ16" s="502" t="s">
        <v>381</v>
      </c>
      <c r="DR16" s="466"/>
      <c r="DS16" s="925"/>
      <c r="DT16" s="475">
        <f t="shared" si="20"/>
        <v>0</v>
      </c>
      <c r="DU16" s="495">
        <v>70.751795977156689</v>
      </c>
      <c r="DV16" s="496">
        <v>68.996989250532124</v>
      </c>
      <c r="DW16" s="496">
        <v>65.203814300490592</v>
      </c>
      <c r="DX16" s="496">
        <v>58.395245740226756</v>
      </c>
      <c r="DY16" s="496">
        <v>51.182812751276515</v>
      </c>
      <c r="DZ16" s="497">
        <v>43.610077158244223</v>
      </c>
      <c r="EA16" s="497">
        <v>26.819164682503299</v>
      </c>
      <c r="EB16" s="546" t="s">
        <v>381</v>
      </c>
      <c r="EC16" s="502" t="s">
        <v>381</v>
      </c>
      <c r="EE16" s="925"/>
      <c r="EF16" s="475">
        <f t="shared" si="21"/>
        <v>0</v>
      </c>
      <c r="EG16" s="495">
        <v>70.46058804654723</v>
      </c>
      <c r="EH16" s="496">
        <v>68.661956351768765</v>
      </c>
      <c r="EI16" s="496">
        <v>64.751014193297578</v>
      </c>
      <c r="EJ16" s="496">
        <v>57.816670257803082</v>
      </c>
      <c r="EK16" s="496">
        <v>50.533332041295523</v>
      </c>
      <c r="EL16" s="497">
        <v>42.952296407336405</v>
      </c>
      <c r="EM16" s="497">
        <v>26.560675207121449</v>
      </c>
      <c r="EN16" s="546" t="s">
        <v>381</v>
      </c>
      <c r="EO16" s="502" t="s">
        <v>381</v>
      </c>
      <c r="EP16" s="474"/>
      <c r="EQ16" s="925"/>
      <c r="ER16" s="475">
        <f t="shared" si="22"/>
        <v>0</v>
      </c>
      <c r="ES16" s="491">
        <f t="shared" si="8"/>
        <v>1.0000000000000007</v>
      </c>
      <c r="ET16" s="492">
        <f t="shared" si="8"/>
        <v>1.0000000000000002</v>
      </c>
      <c r="EU16" s="492">
        <f t="shared" si="8"/>
        <v>1</v>
      </c>
      <c r="EV16" s="492">
        <f t="shared" si="8"/>
        <v>1.0000000000000002</v>
      </c>
      <c r="EW16" s="492">
        <f t="shared" si="8"/>
        <v>1</v>
      </c>
      <c r="EX16" s="493">
        <f t="shared" si="8"/>
        <v>1</v>
      </c>
      <c r="EY16" s="493">
        <f t="shared" si="8"/>
        <v>1.0000000000000002</v>
      </c>
      <c r="EZ16" s="501" t="s">
        <v>381</v>
      </c>
      <c r="FA16" s="502" t="s">
        <v>381</v>
      </c>
      <c r="FC16" s="925"/>
      <c r="FD16" s="475">
        <f t="shared" si="23"/>
        <v>0</v>
      </c>
      <c r="FE16" s="495">
        <f t="shared" si="9"/>
        <v>70.751795977156689</v>
      </c>
      <c r="FF16" s="496">
        <f t="shared" si="9"/>
        <v>68.996989250532124</v>
      </c>
      <c r="FG16" s="496">
        <f t="shared" si="9"/>
        <v>65.203814300490592</v>
      </c>
      <c r="FH16" s="496">
        <f t="shared" si="9"/>
        <v>58.395245740226756</v>
      </c>
      <c r="FI16" s="496">
        <f t="shared" si="9"/>
        <v>51.182812751276515</v>
      </c>
      <c r="FJ16" s="497">
        <f t="shared" si="9"/>
        <v>43.610077158244223</v>
      </c>
      <c r="FK16" s="497">
        <f t="shared" si="9"/>
        <v>26.819164682503299</v>
      </c>
      <c r="FL16" s="501" t="s">
        <v>381</v>
      </c>
      <c r="FM16" s="502" t="s">
        <v>381</v>
      </c>
    </row>
    <row r="17" spans="2:169" ht="15" customHeight="1">
      <c r="B17" s="925"/>
      <c r="C17" s="475">
        <v>-10</v>
      </c>
      <c r="D17" s="476">
        <f t="shared" si="10"/>
        <v>19.88372093023256</v>
      </c>
      <c r="E17" s="477">
        <f t="shared" si="0"/>
        <v>41.882059061261671</v>
      </c>
      <c r="F17" s="479">
        <f t="shared" si="25"/>
        <v>41.648797400276017</v>
      </c>
      <c r="G17" s="479">
        <f t="shared" si="25"/>
        <v>41.149119719328624</v>
      </c>
      <c r="H17" s="479">
        <f t="shared" si="25"/>
        <v>40.268353171743733</v>
      </c>
      <c r="I17" s="479">
        <f t="shared" si="25"/>
        <v>39.347118113999002</v>
      </c>
      <c r="J17" s="479">
        <f t="shared" si="25"/>
        <v>38.391543213766155</v>
      </c>
      <c r="K17" s="479">
        <f t="shared" si="25"/>
        <v>36.343216211110196</v>
      </c>
      <c r="L17" s="499" t="s">
        <v>381</v>
      </c>
      <c r="M17" s="480" t="s">
        <v>381</v>
      </c>
      <c r="N17" s="466"/>
      <c r="O17" s="925"/>
      <c r="P17" s="475">
        <f t="shared" si="12"/>
        <v>-10</v>
      </c>
      <c r="Q17" s="481">
        <v>15</v>
      </c>
      <c r="R17" s="482">
        <v>-33</v>
      </c>
      <c r="S17" s="531">
        <f>IF(MIN(U17,T17)*(1-(2.5+7)/(87.5-2))&gt;$AA$7,$AA$7,MIN(U17,T17)*(1-(2.5+7)/(87.5-2)))</f>
        <v>19.88372093023256</v>
      </c>
      <c r="T17" s="484">
        <v>42.682820599999999</v>
      </c>
      <c r="U17" s="485">
        <v>26.337325283350477</v>
      </c>
      <c r="V17" s="542">
        <f>(F17-2)/S17</f>
        <v>1.9940330856279165</v>
      </c>
      <c r="W17" s="543">
        <f>(F17-2)/MIN(U17,T17)</f>
        <v>1.5054223226433923</v>
      </c>
      <c r="X17" s="487">
        <v>33.200000000000003</v>
      </c>
      <c r="Y17" s="488">
        <v>55</v>
      </c>
      <c r="Z17" s="466"/>
      <c r="AA17" s="930"/>
      <c r="AB17" s="932"/>
      <c r="AC17" s="466"/>
      <c r="AD17" s="925"/>
      <c r="AE17" s="475">
        <f t="shared" si="13"/>
        <v>-10</v>
      </c>
      <c r="AF17" s="489">
        <f t="shared" si="24"/>
        <v>-20</v>
      </c>
      <c r="AG17" s="482">
        <f t="shared" si="14"/>
        <v>-40</v>
      </c>
      <c r="AH17" s="490">
        <f t="shared" si="15"/>
        <v>19.88372093023256</v>
      </c>
      <c r="AJ17" s="925"/>
      <c r="AK17" s="475">
        <v>-10</v>
      </c>
      <c r="AL17" s="483">
        <f t="shared" si="5"/>
        <v>19.88372093023256</v>
      </c>
      <c r="AM17" s="477">
        <v>45.997648965883748</v>
      </c>
      <c r="AN17" s="479">
        <v>45.522994624760003</v>
      </c>
      <c r="AO17" s="479">
        <v>44.579754086643376</v>
      </c>
      <c r="AP17" s="479">
        <v>44.065830626719332</v>
      </c>
      <c r="AQ17" s="479">
        <v>43.025684116379843</v>
      </c>
      <c r="AR17" s="479">
        <v>42.273979054195536</v>
      </c>
      <c r="AS17" s="479">
        <v>41.393987816065334</v>
      </c>
      <c r="AT17" s="499" t="s">
        <v>381</v>
      </c>
      <c r="AU17" s="480" t="s">
        <v>381</v>
      </c>
      <c r="AV17" s="466"/>
      <c r="AW17" s="925"/>
      <c r="AX17" s="475">
        <v>-10</v>
      </c>
      <c r="AY17" s="483">
        <f t="shared" si="6"/>
        <v>22.369186046511629</v>
      </c>
      <c r="AZ17" s="477">
        <v>41.883276872679225</v>
      </c>
      <c r="BA17" s="478">
        <v>41.657431295992239</v>
      </c>
      <c r="BB17" s="479">
        <v>41.170933016566487</v>
      </c>
      <c r="BC17" s="479">
        <v>40.3070543494593</v>
      </c>
      <c r="BD17" s="479">
        <v>39.396534289122542</v>
      </c>
      <c r="BE17" s="479">
        <v>38.444630485318442</v>
      </c>
      <c r="BF17" s="479">
        <v>36.36559408984472</v>
      </c>
      <c r="BG17" s="499" t="s">
        <v>381</v>
      </c>
      <c r="BH17" s="480" t="s">
        <v>381</v>
      </c>
      <c r="BI17" s="533"/>
      <c r="BJ17" s="925"/>
      <c r="BK17" s="475">
        <v>-10</v>
      </c>
      <c r="BL17" s="483">
        <f t="shared" si="7"/>
        <v>22.369186046511629</v>
      </c>
      <c r="BM17" s="477">
        <v>41.882059061261671</v>
      </c>
      <c r="BN17" s="478">
        <v>41.648797400276017</v>
      </c>
      <c r="BO17" s="479">
        <v>41.149119719328624</v>
      </c>
      <c r="BP17" s="479">
        <v>40.268353171743733</v>
      </c>
      <c r="BQ17" s="479">
        <v>39.347118113999002</v>
      </c>
      <c r="BR17" s="479">
        <v>38.391543213766155</v>
      </c>
      <c r="BS17" s="479">
        <v>36.343216211110196</v>
      </c>
      <c r="BT17" s="499" t="s">
        <v>381</v>
      </c>
      <c r="BU17" s="480" t="s">
        <v>381</v>
      </c>
      <c r="BV17" s="466"/>
      <c r="BW17" s="925"/>
      <c r="BX17" s="475">
        <f t="shared" si="16"/>
        <v>-10</v>
      </c>
      <c r="BY17" s="491">
        <v>1.2</v>
      </c>
      <c r="BZ17" s="492">
        <v>1.2000000000000004</v>
      </c>
      <c r="CA17" s="492">
        <v>1.2</v>
      </c>
      <c r="CB17" s="492">
        <v>1.2000000000000079</v>
      </c>
      <c r="CC17" s="492">
        <v>1.2</v>
      </c>
      <c r="CD17" s="493">
        <v>1.2000000000000002</v>
      </c>
      <c r="CE17" s="493">
        <v>1.2000000000000004</v>
      </c>
      <c r="CF17" s="501" t="s">
        <v>381</v>
      </c>
      <c r="CG17" s="502" t="s">
        <v>381</v>
      </c>
      <c r="CH17" s="466"/>
      <c r="CI17" s="925"/>
      <c r="CJ17" s="475">
        <f t="shared" si="17"/>
        <v>-10</v>
      </c>
      <c r="CK17" s="491">
        <v>1.0000000000000202</v>
      </c>
      <c r="CL17" s="492">
        <v>1</v>
      </c>
      <c r="CM17" s="492">
        <v>1.0000000000000193</v>
      </c>
      <c r="CN17" s="492">
        <v>1</v>
      </c>
      <c r="CO17" s="492">
        <v>1.0000000000000002</v>
      </c>
      <c r="CP17" s="493">
        <v>1</v>
      </c>
      <c r="CQ17" s="493">
        <v>1.0000000000000009</v>
      </c>
      <c r="CR17" s="501" t="s">
        <v>381</v>
      </c>
      <c r="CS17" s="502" t="s">
        <v>381</v>
      </c>
      <c r="CT17" s="474"/>
      <c r="CU17" s="925"/>
      <c r="CV17" s="475">
        <f t="shared" si="18"/>
        <v>-10</v>
      </c>
      <c r="CW17" s="491">
        <v>1.0000000000000202</v>
      </c>
      <c r="CX17" s="492">
        <v>1.0000000000000207</v>
      </c>
      <c r="CY17" s="492">
        <v>1.0000000000000002</v>
      </c>
      <c r="CZ17" s="492">
        <v>1</v>
      </c>
      <c r="DA17" s="492">
        <v>1</v>
      </c>
      <c r="DB17" s="493">
        <v>1</v>
      </c>
      <c r="DC17" s="493">
        <v>1</v>
      </c>
      <c r="DD17" s="501" t="s">
        <v>381</v>
      </c>
      <c r="DE17" s="502" t="s">
        <v>381</v>
      </c>
      <c r="DF17" s="466"/>
      <c r="DG17" s="925"/>
      <c r="DH17" s="475">
        <f t="shared" si="19"/>
        <v>-10</v>
      </c>
      <c r="DI17" s="495">
        <v>26.79981847425239</v>
      </c>
      <c r="DJ17" s="496">
        <v>23.823625741182582</v>
      </c>
      <c r="DK17" s="496">
        <v>17.915525258432297</v>
      </c>
      <c r="DL17" s="496">
        <v>14.700048652722387</v>
      </c>
      <c r="DM17" s="496">
        <v>8.1999418815927356</v>
      </c>
      <c r="DN17" s="497">
        <v>3.50899041759385</v>
      </c>
      <c r="DO17" s="497">
        <v>-1.97530992055556</v>
      </c>
      <c r="DP17" s="546" t="s">
        <v>381</v>
      </c>
      <c r="DQ17" s="502" t="s">
        <v>381</v>
      </c>
      <c r="DR17" s="466"/>
      <c r="DS17" s="925"/>
      <c r="DT17" s="475">
        <f t="shared" si="20"/>
        <v>-10</v>
      </c>
      <c r="DU17" s="495">
        <v>69.637260174760911</v>
      </c>
      <c r="DV17" s="496">
        <v>67.835827081759533</v>
      </c>
      <c r="DW17" s="496">
        <v>63.957227747880154</v>
      </c>
      <c r="DX17" s="496">
        <v>57.076463056802311</v>
      </c>
      <c r="DY17" s="496">
        <v>49.833382089825079</v>
      </c>
      <c r="DZ17" s="497">
        <v>42.271429024358042</v>
      </c>
      <c r="EA17" s="497">
        <v>25.793611515359544</v>
      </c>
      <c r="EB17" s="546" t="s">
        <v>381</v>
      </c>
      <c r="EC17" s="502" t="s">
        <v>381</v>
      </c>
      <c r="EE17" s="925"/>
      <c r="EF17" s="475">
        <f t="shared" si="21"/>
        <v>-10</v>
      </c>
      <c r="EG17" s="495">
        <v>69.627545146922671</v>
      </c>
      <c r="EH17" s="496">
        <v>67.766970718237644</v>
      </c>
      <c r="EI17" s="496">
        <v>63.783382594261468</v>
      </c>
      <c r="EJ17" s="496">
        <v>56.768406193937608</v>
      </c>
      <c r="EK17" s="496">
        <v>49.440556297121361</v>
      </c>
      <c r="EL17" s="497">
        <v>41.850018741990198</v>
      </c>
      <c r="EM17" s="497">
        <v>25.616543946239346</v>
      </c>
      <c r="EN17" s="546" t="s">
        <v>381</v>
      </c>
      <c r="EO17" s="502" t="s">
        <v>381</v>
      </c>
      <c r="EP17" s="474"/>
      <c r="EQ17" s="925"/>
      <c r="ER17" s="475">
        <f t="shared" si="22"/>
        <v>-10</v>
      </c>
      <c r="ES17" s="491">
        <f t="shared" si="8"/>
        <v>1.0000000000000202</v>
      </c>
      <c r="ET17" s="492">
        <f t="shared" si="8"/>
        <v>1</v>
      </c>
      <c r="EU17" s="492">
        <f t="shared" si="8"/>
        <v>1.0000000000000002</v>
      </c>
      <c r="EV17" s="492">
        <f t="shared" si="8"/>
        <v>1</v>
      </c>
      <c r="EW17" s="492">
        <f t="shared" si="8"/>
        <v>1</v>
      </c>
      <c r="EX17" s="493">
        <f t="shared" si="8"/>
        <v>1</v>
      </c>
      <c r="EY17" s="493">
        <f t="shared" si="8"/>
        <v>1</v>
      </c>
      <c r="EZ17" s="501" t="s">
        <v>381</v>
      </c>
      <c r="FA17" s="502" t="s">
        <v>381</v>
      </c>
      <c r="FC17" s="925"/>
      <c r="FD17" s="475">
        <f t="shared" si="23"/>
        <v>-10</v>
      </c>
      <c r="FE17" s="495">
        <f t="shared" si="9"/>
        <v>69.637260174760911</v>
      </c>
      <c r="FF17" s="496">
        <f t="shared" si="9"/>
        <v>67.835827081759533</v>
      </c>
      <c r="FG17" s="496">
        <f t="shared" si="9"/>
        <v>63.957227747880154</v>
      </c>
      <c r="FH17" s="496">
        <f t="shared" si="9"/>
        <v>57.076463056802311</v>
      </c>
      <c r="FI17" s="496">
        <f t="shared" si="9"/>
        <v>49.833382089825079</v>
      </c>
      <c r="FJ17" s="497">
        <f t="shared" si="9"/>
        <v>42.271429024358042</v>
      </c>
      <c r="FK17" s="497">
        <f t="shared" si="9"/>
        <v>25.793611515359544</v>
      </c>
      <c r="FL17" s="501" t="s">
        <v>381</v>
      </c>
      <c r="FM17" s="502" t="s">
        <v>381</v>
      </c>
    </row>
    <row r="18" spans="2:169" ht="15" customHeight="1">
      <c r="B18" s="925"/>
      <c r="C18" s="475">
        <v>-20</v>
      </c>
      <c r="D18" s="476">
        <f t="shared" si="10"/>
        <v>19.88372093023256</v>
      </c>
      <c r="E18" s="477">
        <f t="shared" si="0"/>
        <v>41.743871831962487</v>
      </c>
      <c r="F18" s="479">
        <f t="shared" ref="F18:J20" si="26">MIN(AN18,BA18,BN18)</f>
        <v>41.510505457269488</v>
      </c>
      <c r="G18" s="479">
        <f t="shared" si="26"/>
        <v>41.014043614900203</v>
      </c>
      <c r="H18" s="479">
        <f t="shared" si="26"/>
        <v>40.136728676620329</v>
      </c>
      <c r="I18" s="479">
        <f t="shared" si="26"/>
        <v>39.209094194754144</v>
      </c>
      <c r="J18" s="479">
        <f t="shared" si="26"/>
        <v>38.251314800675502</v>
      </c>
      <c r="K18" s="499" t="s">
        <v>381</v>
      </c>
      <c r="L18" s="499" t="s">
        <v>381</v>
      </c>
      <c r="M18" s="480" t="s">
        <v>381</v>
      </c>
      <c r="N18" s="466"/>
      <c r="O18" s="925"/>
      <c r="P18" s="475">
        <f t="shared" si="12"/>
        <v>-20</v>
      </c>
      <c r="Q18" s="481">
        <v>15</v>
      </c>
      <c r="R18" s="482">
        <v>-33</v>
      </c>
      <c r="S18" s="531">
        <f>IF(MIN(U18,T18)*(1-(2.5+7)/(87.5-2))&gt;$AA$7,$AA$7,MIN(U18,T18)*(1-(2.5+7)/(87.5-2)))</f>
        <v>19.88372093023256</v>
      </c>
      <c r="T18" s="484">
        <v>42.608245599999997</v>
      </c>
      <c r="U18" s="485">
        <v>26.299744845967894</v>
      </c>
      <c r="V18" s="542">
        <f>(F18-2)/S18</f>
        <v>1.9870780522369449</v>
      </c>
      <c r="W18" s="543">
        <f>(F18-2)/MIN(U18,T18)</f>
        <v>1.502315162701169</v>
      </c>
      <c r="X18" s="487">
        <v>35.4</v>
      </c>
      <c r="Y18" s="488">
        <v>57.5</v>
      </c>
      <c r="Z18" s="466"/>
      <c r="AA18" s="930"/>
      <c r="AB18" s="932"/>
      <c r="AC18" s="466"/>
      <c r="AD18" s="925"/>
      <c r="AE18" s="475">
        <f t="shared" si="13"/>
        <v>-20</v>
      </c>
      <c r="AF18" s="489">
        <f t="shared" si="24"/>
        <v>-30</v>
      </c>
      <c r="AG18" s="482">
        <f t="shared" si="14"/>
        <v>-40</v>
      </c>
      <c r="AH18" s="490">
        <f t="shared" si="15"/>
        <v>19.88372093023256</v>
      </c>
      <c r="AJ18" s="925"/>
      <c r="AK18" s="475">
        <v>-20</v>
      </c>
      <c r="AL18" s="483">
        <f t="shared" si="5"/>
        <v>19.88372093023256</v>
      </c>
      <c r="AM18" s="477">
        <v>45.598146989496811</v>
      </c>
      <c r="AN18" s="479">
        <v>45.136611169914197</v>
      </c>
      <c r="AO18" s="479">
        <v>44.439571578848728</v>
      </c>
      <c r="AP18" s="479">
        <v>43.697551179704902</v>
      </c>
      <c r="AQ18" s="479">
        <v>42.343056637261199</v>
      </c>
      <c r="AR18" s="479">
        <v>40.900285322351536</v>
      </c>
      <c r="AS18" s="499" t="s">
        <v>381</v>
      </c>
      <c r="AT18" s="499" t="s">
        <v>381</v>
      </c>
      <c r="AU18" s="480" t="s">
        <v>381</v>
      </c>
      <c r="AV18" s="466"/>
      <c r="AW18" s="925"/>
      <c r="AX18" s="475">
        <v>-20</v>
      </c>
      <c r="AY18" s="483">
        <f t="shared" si="6"/>
        <v>22.369186046511629</v>
      </c>
      <c r="AZ18" s="547">
        <v>41.743871831962487</v>
      </c>
      <c r="BA18" s="479">
        <v>41.510505457269488</v>
      </c>
      <c r="BB18" s="479">
        <v>41.014043614900203</v>
      </c>
      <c r="BC18" s="479">
        <v>40.140625810155548</v>
      </c>
      <c r="BD18" s="479">
        <v>39.225577772156356</v>
      </c>
      <c r="BE18" s="479">
        <v>38.274780934935123</v>
      </c>
      <c r="BF18" s="499" t="s">
        <v>381</v>
      </c>
      <c r="BG18" s="499" t="s">
        <v>381</v>
      </c>
      <c r="BH18" s="480" t="s">
        <v>381</v>
      </c>
      <c r="BI18" s="533"/>
      <c r="BJ18" s="925"/>
      <c r="BK18" s="475">
        <v>-20</v>
      </c>
      <c r="BL18" s="483">
        <f t="shared" si="7"/>
        <v>22.369186046511629</v>
      </c>
      <c r="BM18" s="477">
        <v>41.777513858038311</v>
      </c>
      <c r="BN18" s="478">
        <v>41.537518337571548</v>
      </c>
      <c r="BO18" s="479">
        <v>41.028494355982474</v>
      </c>
      <c r="BP18" s="479">
        <v>40.136728676620329</v>
      </c>
      <c r="BQ18" s="479">
        <v>39.209094194754144</v>
      </c>
      <c r="BR18" s="479">
        <v>38.251314800675502</v>
      </c>
      <c r="BS18" s="499" t="s">
        <v>381</v>
      </c>
      <c r="BT18" s="499" t="s">
        <v>381</v>
      </c>
      <c r="BU18" s="480" t="s">
        <v>381</v>
      </c>
      <c r="BV18" s="466"/>
      <c r="BW18" s="925"/>
      <c r="BX18" s="475">
        <f t="shared" si="16"/>
        <v>-20</v>
      </c>
      <c r="BY18" s="491">
        <v>1.2000000000000171</v>
      </c>
      <c r="BZ18" s="492">
        <v>1.2</v>
      </c>
      <c r="CA18" s="492">
        <v>1.2</v>
      </c>
      <c r="CB18" s="492">
        <v>1.2</v>
      </c>
      <c r="CC18" s="492">
        <v>1.2000000000000086</v>
      </c>
      <c r="CD18" s="493">
        <v>1.2000000000000079</v>
      </c>
      <c r="CE18" s="501" t="s">
        <v>381</v>
      </c>
      <c r="CF18" s="501" t="s">
        <v>381</v>
      </c>
      <c r="CG18" s="502" t="s">
        <v>381</v>
      </c>
      <c r="CH18" s="466"/>
      <c r="CI18" s="925"/>
      <c r="CJ18" s="475">
        <f t="shared" si="17"/>
        <v>-20</v>
      </c>
      <c r="CK18" s="491">
        <v>1.0000000000000207</v>
      </c>
      <c r="CL18" s="492">
        <v>1</v>
      </c>
      <c r="CM18" s="492">
        <v>1.0000000000000002</v>
      </c>
      <c r="CN18" s="492">
        <v>1</v>
      </c>
      <c r="CO18" s="492">
        <v>1</v>
      </c>
      <c r="CP18" s="493">
        <v>1.0000000000000087</v>
      </c>
      <c r="CQ18" s="501" t="s">
        <v>381</v>
      </c>
      <c r="CR18" s="501" t="s">
        <v>381</v>
      </c>
      <c r="CS18" s="502" t="s">
        <v>381</v>
      </c>
      <c r="CT18" s="474"/>
      <c r="CU18" s="925"/>
      <c r="CV18" s="475">
        <f t="shared" si="18"/>
        <v>-20</v>
      </c>
      <c r="CW18" s="491">
        <v>1.0000000000000207</v>
      </c>
      <c r="CX18" s="492">
        <v>1.0000000000000202</v>
      </c>
      <c r="CY18" s="492">
        <v>1.0000000000000195</v>
      </c>
      <c r="CZ18" s="492">
        <v>1.0000000000000093</v>
      </c>
      <c r="DA18" s="492">
        <v>1</v>
      </c>
      <c r="DB18" s="493">
        <v>1</v>
      </c>
      <c r="DC18" s="501" t="s">
        <v>381</v>
      </c>
      <c r="DD18" s="501" t="s">
        <v>381</v>
      </c>
      <c r="DE18" s="502" t="s">
        <v>381</v>
      </c>
      <c r="DF18" s="466"/>
      <c r="DG18" s="925"/>
      <c r="DH18" s="475">
        <f t="shared" si="19"/>
        <v>-20</v>
      </c>
      <c r="DI18" s="495">
        <v>24.294709573511113</v>
      </c>
      <c r="DJ18" s="496">
        <v>21.402456594544844</v>
      </c>
      <c r="DK18" s="496">
        <v>15.527863243553895</v>
      </c>
      <c r="DL18" s="496">
        <v>12.397385969875984</v>
      </c>
      <c r="DM18" s="496">
        <v>3.9398283182988507</v>
      </c>
      <c r="DN18" s="497">
        <v>-5.0487087273922953</v>
      </c>
      <c r="DO18" s="546" t="s">
        <v>381</v>
      </c>
      <c r="DP18" s="546" t="s">
        <v>381</v>
      </c>
      <c r="DQ18" s="502" t="s">
        <v>381</v>
      </c>
      <c r="DR18" s="466"/>
      <c r="DS18" s="925"/>
      <c r="DT18" s="475">
        <f t="shared" si="20"/>
        <v>-20</v>
      </c>
      <c r="DU18" s="495">
        <v>68.525245081288119</v>
      </c>
      <c r="DV18" s="496">
        <v>66.664188739198835</v>
      </c>
      <c r="DW18" s="496">
        <v>62.706987846274956</v>
      </c>
      <c r="DX18" s="496">
        <v>55.751833005427784</v>
      </c>
      <c r="DY18" s="496">
        <v>48.474512238478724</v>
      </c>
      <c r="DZ18" s="497">
        <v>40.923270654059309</v>
      </c>
      <c r="EA18" s="546" t="s">
        <v>381</v>
      </c>
      <c r="EB18" s="546" t="s">
        <v>381</v>
      </c>
      <c r="EC18" s="502" t="s">
        <v>381</v>
      </c>
      <c r="EE18" s="925"/>
      <c r="EF18" s="475">
        <f t="shared" si="21"/>
        <v>-20</v>
      </c>
      <c r="EG18" s="495">
        <v>68.793583572957743</v>
      </c>
      <c r="EH18" s="496">
        <v>66.879580928894768</v>
      </c>
      <c r="EI18" s="496">
        <v>62.822133012688198</v>
      </c>
      <c r="EJ18" s="496">
        <v>55.72081884542888</v>
      </c>
      <c r="EK18" s="496">
        <v>48.343508666937453</v>
      </c>
      <c r="EL18" s="497">
        <v>40.73703850708074</v>
      </c>
      <c r="EM18" s="546" t="s">
        <v>381</v>
      </c>
      <c r="EN18" s="546" t="s">
        <v>381</v>
      </c>
      <c r="EO18" s="502" t="s">
        <v>381</v>
      </c>
      <c r="EP18" s="474"/>
      <c r="EQ18" s="925"/>
      <c r="ER18" s="475">
        <f t="shared" si="22"/>
        <v>-20</v>
      </c>
      <c r="ES18" s="491">
        <f t="shared" si="8"/>
        <v>1.0000000000000207</v>
      </c>
      <c r="ET18" s="492">
        <f t="shared" si="8"/>
        <v>1</v>
      </c>
      <c r="EU18" s="492">
        <f t="shared" si="8"/>
        <v>1.0000000000000002</v>
      </c>
      <c r="EV18" s="492">
        <f t="shared" si="8"/>
        <v>1</v>
      </c>
      <c r="EW18" s="492">
        <f t="shared" si="8"/>
        <v>1</v>
      </c>
      <c r="EX18" s="493">
        <f t="shared" si="8"/>
        <v>1</v>
      </c>
      <c r="EY18" s="501" t="s">
        <v>381</v>
      </c>
      <c r="EZ18" s="501" t="s">
        <v>381</v>
      </c>
      <c r="FA18" s="502" t="s">
        <v>381</v>
      </c>
      <c r="FC18" s="925"/>
      <c r="FD18" s="475">
        <f t="shared" si="23"/>
        <v>-20</v>
      </c>
      <c r="FE18" s="495">
        <f t="shared" si="9"/>
        <v>68.793583572957743</v>
      </c>
      <c r="FF18" s="496">
        <f t="shared" si="9"/>
        <v>66.879580928894768</v>
      </c>
      <c r="FG18" s="496">
        <f t="shared" si="9"/>
        <v>62.822133012688198</v>
      </c>
      <c r="FH18" s="496">
        <f t="shared" si="9"/>
        <v>55.751833005427784</v>
      </c>
      <c r="FI18" s="496">
        <f t="shared" si="9"/>
        <v>48.474512238478724</v>
      </c>
      <c r="FJ18" s="497">
        <f t="shared" si="9"/>
        <v>40.923270654059309</v>
      </c>
      <c r="FK18" s="501" t="s">
        <v>381</v>
      </c>
      <c r="FL18" s="501" t="s">
        <v>381</v>
      </c>
      <c r="FM18" s="502" t="s">
        <v>381</v>
      </c>
    </row>
    <row r="19" spans="2:169" ht="15" customHeight="1">
      <c r="B19" s="925"/>
      <c r="C19" s="475">
        <v>-30</v>
      </c>
      <c r="D19" s="476">
        <f t="shared" si="10"/>
        <v>19.88372093023256</v>
      </c>
      <c r="E19" s="477">
        <f t="shared" si="0"/>
        <v>41.6048710595853</v>
      </c>
      <c r="F19" s="479">
        <f t="shared" si="26"/>
        <v>41.364599596855768</v>
      </c>
      <c r="G19" s="479">
        <f t="shared" si="26"/>
        <v>40.857992379975059</v>
      </c>
      <c r="H19" s="479">
        <f t="shared" si="26"/>
        <v>39.973950701243453</v>
      </c>
      <c r="I19" s="479">
        <f t="shared" si="26"/>
        <v>39.054378587178114</v>
      </c>
      <c r="J19" s="479">
        <f t="shared" si="26"/>
        <v>38.104304349537777</v>
      </c>
      <c r="K19" s="499" t="s">
        <v>381</v>
      </c>
      <c r="L19" s="499" t="s">
        <v>381</v>
      </c>
      <c r="M19" s="480" t="s">
        <v>381</v>
      </c>
      <c r="N19" s="466"/>
      <c r="O19" s="925"/>
      <c r="P19" s="475">
        <f t="shared" si="12"/>
        <v>-30</v>
      </c>
      <c r="Q19" s="481">
        <v>15</v>
      </c>
      <c r="R19" s="482">
        <v>-33</v>
      </c>
      <c r="S19" s="531">
        <f>IF(MIN(U19,T19)*(1-(2.5+7)/(87.5-2))&gt;$AA$7,$AA$7,MIN(U19,T19)*(1-(2.5+7)/(87.5-2)))</f>
        <v>19.88372093023256</v>
      </c>
      <c r="T19" s="484">
        <v>42.547624800000001</v>
      </c>
      <c r="U19" s="485">
        <v>26.263774318198205</v>
      </c>
      <c r="V19" s="542">
        <f>(F19-2)/S19</f>
        <v>1.9797400966839742</v>
      </c>
      <c r="W19" s="543">
        <f>(F19-2)/MIN(U19,T19)</f>
        <v>1.4988173108683767</v>
      </c>
      <c r="X19" s="487">
        <v>37.5</v>
      </c>
      <c r="Y19" s="488">
        <v>59.9</v>
      </c>
      <c r="Z19" s="466"/>
      <c r="AA19" s="930"/>
      <c r="AB19" s="932"/>
      <c r="AC19" s="466"/>
      <c r="AD19" s="925"/>
      <c r="AE19" s="475">
        <f t="shared" si="13"/>
        <v>-30</v>
      </c>
      <c r="AF19" s="489">
        <f t="shared" si="24"/>
        <v>-40</v>
      </c>
      <c r="AG19" s="482">
        <f t="shared" si="14"/>
        <v>-40</v>
      </c>
      <c r="AH19" s="490">
        <f t="shared" si="15"/>
        <v>19.88372093023256</v>
      </c>
      <c r="AJ19" s="925"/>
      <c r="AK19" s="475">
        <v>-30</v>
      </c>
      <c r="AL19" s="483">
        <f t="shared" si="5"/>
        <v>19.88372093023256</v>
      </c>
      <c r="AM19" s="477">
        <v>45.030967534773872</v>
      </c>
      <c r="AN19" s="479">
        <v>44.62641124065879</v>
      </c>
      <c r="AO19" s="479">
        <v>44.418895633159494</v>
      </c>
      <c r="AP19" s="479">
        <v>43.282865013581905</v>
      </c>
      <c r="AQ19" s="479">
        <v>41.948633150005911</v>
      </c>
      <c r="AR19" s="479">
        <v>40.446714553281417</v>
      </c>
      <c r="AS19" s="499" t="s">
        <v>381</v>
      </c>
      <c r="AT19" s="499" t="s">
        <v>381</v>
      </c>
      <c r="AU19" s="480" t="s">
        <v>381</v>
      </c>
      <c r="AV19" s="466"/>
      <c r="AW19" s="925"/>
      <c r="AX19" s="475">
        <v>-30</v>
      </c>
      <c r="AY19" s="483">
        <f t="shared" si="6"/>
        <v>22.369186046511629</v>
      </c>
      <c r="AZ19" s="477">
        <v>41.6048710595853</v>
      </c>
      <c r="BA19" s="478">
        <v>41.364599596855768</v>
      </c>
      <c r="BB19" s="479">
        <v>40.857992379975059</v>
      </c>
      <c r="BC19" s="479">
        <v>39.973950701243453</v>
      </c>
      <c r="BD19" s="479">
        <v>39.054378587178114</v>
      </c>
      <c r="BE19" s="479">
        <v>38.104304349537777</v>
      </c>
      <c r="BF19" s="499" t="s">
        <v>381</v>
      </c>
      <c r="BG19" s="499" t="s">
        <v>381</v>
      </c>
      <c r="BH19" s="480" t="s">
        <v>381</v>
      </c>
      <c r="BI19" s="533"/>
      <c r="BJ19" s="925"/>
      <c r="BK19" s="475">
        <v>-30</v>
      </c>
      <c r="BL19" s="483">
        <f t="shared" si="7"/>
        <v>22.369186046511629</v>
      </c>
      <c r="BM19" s="477">
        <v>41.671686985596679</v>
      </c>
      <c r="BN19" s="478">
        <v>41.425280539789746</v>
      </c>
      <c r="BO19" s="479">
        <v>40.905930571579241</v>
      </c>
      <c r="BP19" s="479">
        <v>40.004039937852404</v>
      </c>
      <c r="BQ19" s="479">
        <v>39.070471945330681</v>
      </c>
      <c r="BR19" s="479">
        <v>38.1103996054959</v>
      </c>
      <c r="BS19" s="499" t="s">
        <v>381</v>
      </c>
      <c r="BT19" s="499" t="s">
        <v>381</v>
      </c>
      <c r="BU19" s="480" t="s">
        <v>381</v>
      </c>
      <c r="BV19" s="466"/>
      <c r="BW19" s="925"/>
      <c r="BX19" s="475">
        <f t="shared" si="16"/>
        <v>-30</v>
      </c>
      <c r="BY19" s="491">
        <v>1.2000000000000173</v>
      </c>
      <c r="BZ19" s="492">
        <v>1.2000000000000177</v>
      </c>
      <c r="CA19" s="492">
        <v>1.2</v>
      </c>
      <c r="CB19" s="492">
        <v>1.2000000000000004</v>
      </c>
      <c r="CC19" s="492">
        <v>1.2</v>
      </c>
      <c r="CD19" s="493">
        <v>1.2</v>
      </c>
      <c r="CE19" s="501" t="s">
        <v>381</v>
      </c>
      <c r="CF19" s="501" t="s">
        <v>381</v>
      </c>
      <c r="CG19" s="502" t="s">
        <v>381</v>
      </c>
      <c r="CH19" s="466"/>
      <c r="CI19" s="925"/>
      <c r="CJ19" s="475">
        <f t="shared" si="17"/>
        <v>-30</v>
      </c>
      <c r="CK19" s="491">
        <v>1</v>
      </c>
      <c r="CL19" s="492">
        <v>1.0000000000000004</v>
      </c>
      <c r="CM19" s="492">
        <v>1</v>
      </c>
      <c r="CN19" s="492">
        <v>1.0000000000000091</v>
      </c>
      <c r="CO19" s="492">
        <v>1</v>
      </c>
      <c r="CP19" s="493">
        <v>1.0000000000000082</v>
      </c>
      <c r="CQ19" s="501" t="s">
        <v>381</v>
      </c>
      <c r="CR19" s="501" t="s">
        <v>381</v>
      </c>
      <c r="CS19" s="502" t="s">
        <v>381</v>
      </c>
      <c r="CT19" s="474"/>
      <c r="CU19" s="925"/>
      <c r="CV19" s="475">
        <f t="shared" si="18"/>
        <v>-30</v>
      </c>
      <c r="CW19" s="491">
        <v>1.0000000000000204</v>
      </c>
      <c r="CX19" s="492">
        <v>1.0000000000000198</v>
      </c>
      <c r="CY19" s="492">
        <v>1.0000000000000195</v>
      </c>
      <c r="CZ19" s="492">
        <v>1</v>
      </c>
      <c r="DA19" s="492">
        <v>1</v>
      </c>
      <c r="DB19" s="493">
        <v>1.0000000000000082</v>
      </c>
      <c r="DC19" s="501" t="s">
        <v>381</v>
      </c>
      <c r="DD19" s="501" t="s">
        <v>381</v>
      </c>
      <c r="DE19" s="502" t="s">
        <v>381</v>
      </c>
      <c r="DF19" s="466"/>
      <c r="DG19" s="925"/>
      <c r="DH19" s="475">
        <f t="shared" si="19"/>
        <v>-30</v>
      </c>
      <c r="DI19" s="495">
        <v>20.740712062242721</v>
      </c>
      <c r="DJ19" s="496">
        <v>18.207571049608077</v>
      </c>
      <c r="DK19" s="496">
        <v>12.521268527531277</v>
      </c>
      <c r="DL19" s="496">
        <v>9.8061406884513076</v>
      </c>
      <c r="DM19" s="496">
        <v>1.4804486007409423</v>
      </c>
      <c r="DN19" s="497">
        <v>-7.870051964267418</v>
      </c>
      <c r="DO19" s="546" t="s">
        <v>381</v>
      </c>
      <c r="DP19" s="546" t="s">
        <v>381</v>
      </c>
      <c r="DQ19" s="502" t="s">
        <v>381</v>
      </c>
      <c r="DR19" s="466"/>
      <c r="DS19" s="925"/>
      <c r="DT19" s="475">
        <f t="shared" si="20"/>
        <v>-30</v>
      </c>
      <c r="DU19" s="495">
        <v>67.416665943288876</v>
      </c>
      <c r="DV19" s="496">
        <v>65.500918527453337</v>
      </c>
      <c r="DW19" s="496">
        <v>61.463699193719606</v>
      </c>
      <c r="DX19" s="496">
        <v>54.425557380585872</v>
      </c>
      <c r="DY19" s="496">
        <v>47.114056840105832</v>
      </c>
      <c r="DZ19" s="497">
        <v>39.57048398625858</v>
      </c>
      <c r="EA19" s="546" t="s">
        <v>381</v>
      </c>
      <c r="EB19" s="546" t="s">
        <v>381</v>
      </c>
      <c r="EC19" s="502" t="s">
        <v>381</v>
      </c>
      <c r="EE19" s="925"/>
      <c r="EF19" s="475">
        <f t="shared" si="21"/>
        <v>-30</v>
      </c>
      <c r="EG19" s="495">
        <v>67.949519650786044</v>
      </c>
      <c r="EH19" s="496">
        <v>65.984683747434929</v>
      </c>
      <c r="EI19" s="496">
        <v>61.845602481029005</v>
      </c>
      <c r="EJ19" s="496">
        <v>54.664961237526995</v>
      </c>
      <c r="EK19" s="496">
        <v>47.241930096967337</v>
      </c>
      <c r="EL19" s="497">
        <v>39.618845636438266</v>
      </c>
      <c r="EM19" s="546" t="s">
        <v>381</v>
      </c>
      <c r="EN19" s="546" t="s">
        <v>381</v>
      </c>
      <c r="EO19" s="502" t="s">
        <v>381</v>
      </c>
      <c r="EP19" s="474"/>
      <c r="EQ19" s="925"/>
      <c r="ER19" s="475">
        <f t="shared" si="22"/>
        <v>-30</v>
      </c>
      <c r="ES19" s="491">
        <f t="shared" si="8"/>
        <v>1</v>
      </c>
      <c r="ET19" s="492">
        <f t="shared" si="8"/>
        <v>1.0000000000000004</v>
      </c>
      <c r="EU19" s="492">
        <f t="shared" si="8"/>
        <v>1</v>
      </c>
      <c r="EV19" s="492">
        <f t="shared" si="8"/>
        <v>1</v>
      </c>
      <c r="EW19" s="492">
        <f t="shared" si="8"/>
        <v>1</v>
      </c>
      <c r="EX19" s="493">
        <f t="shared" si="8"/>
        <v>1.0000000000000082</v>
      </c>
      <c r="EY19" s="501" t="s">
        <v>381</v>
      </c>
      <c r="EZ19" s="501" t="s">
        <v>381</v>
      </c>
      <c r="FA19" s="502" t="s">
        <v>381</v>
      </c>
      <c r="FC19" s="925"/>
      <c r="FD19" s="475">
        <f t="shared" si="23"/>
        <v>-30</v>
      </c>
      <c r="FE19" s="495">
        <f t="shared" si="9"/>
        <v>67.949519650786044</v>
      </c>
      <c r="FF19" s="496">
        <f t="shared" si="9"/>
        <v>65.984683747434929</v>
      </c>
      <c r="FG19" s="496">
        <f t="shared" si="9"/>
        <v>61.845602481029005</v>
      </c>
      <c r="FH19" s="496">
        <f t="shared" si="9"/>
        <v>54.664961237526995</v>
      </c>
      <c r="FI19" s="496">
        <f t="shared" si="9"/>
        <v>47.241930096967337</v>
      </c>
      <c r="FJ19" s="497">
        <f t="shared" si="9"/>
        <v>39.618845636438266</v>
      </c>
      <c r="FK19" s="501" t="s">
        <v>381</v>
      </c>
      <c r="FL19" s="501" t="s">
        <v>381</v>
      </c>
      <c r="FM19" s="502" t="s">
        <v>381</v>
      </c>
    </row>
    <row r="20" spans="2:169" ht="15" customHeight="1">
      <c r="B20" s="925"/>
      <c r="C20" s="475">
        <v>-40</v>
      </c>
      <c r="D20" s="476">
        <f t="shared" si="10"/>
        <v>19.88372093023256</v>
      </c>
      <c r="E20" s="477">
        <f t="shared" si="0"/>
        <v>41.481124986139385</v>
      </c>
      <c r="F20" s="479">
        <f t="shared" si="26"/>
        <v>41.237787470505737</v>
      </c>
      <c r="G20" s="479">
        <f t="shared" si="26"/>
        <v>40.722989474828474</v>
      </c>
      <c r="H20" s="479">
        <f t="shared" si="26"/>
        <v>39.834269707051632</v>
      </c>
      <c r="I20" s="479">
        <f t="shared" si="26"/>
        <v>38.914588770536078</v>
      </c>
      <c r="J20" s="479">
        <f t="shared" si="26"/>
        <v>37.969260166472701</v>
      </c>
      <c r="K20" s="499" t="s">
        <v>381</v>
      </c>
      <c r="L20" s="499" t="s">
        <v>381</v>
      </c>
      <c r="M20" s="480" t="s">
        <v>381</v>
      </c>
      <c r="N20" s="466"/>
      <c r="O20" s="925"/>
      <c r="P20" s="475">
        <f t="shared" si="12"/>
        <v>-40</v>
      </c>
      <c r="Q20" s="481">
        <v>15</v>
      </c>
      <c r="R20" s="482">
        <v>-33</v>
      </c>
      <c r="S20" s="531">
        <f>IF(MIN(U20,T20)*(1-(2.5+7)/(87.5-2))&gt;$AA$7,$AA$7,MIN(U20,T20)*(1-(2.5+7)/(87.5-2)))</f>
        <v>19.88372093023256</v>
      </c>
      <c r="T20" s="484">
        <v>42.481558499999998</v>
      </c>
      <c r="U20" s="485">
        <v>26.226724322223404</v>
      </c>
      <c r="V20" s="542">
        <f>(F20-2)/S20</f>
        <v>1.9733624107973644</v>
      </c>
      <c r="W20" s="543">
        <f>(F20-2)/MIN(U20,T20)</f>
        <v>1.4960994361486963</v>
      </c>
      <c r="X20" s="487">
        <v>39.5</v>
      </c>
      <c r="Y20" s="488">
        <v>60</v>
      </c>
      <c r="Z20" s="466"/>
      <c r="AA20" s="930"/>
      <c r="AB20" s="932"/>
      <c r="AC20" s="466"/>
      <c r="AD20" s="925"/>
      <c r="AE20" s="475">
        <f t="shared" si="13"/>
        <v>-40</v>
      </c>
      <c r="AF20" s="489">
        <v>-40</v>
      </c>
      <c r="AG20" s="482">
        <f t="shared" si="14"/>
        <v>-40</v>
      </c>
      <c r="AH20" s="490">
        <f t="shared" si="15"/>
        <v>19.88372093023256</v>
      </c>
      <c r="AJ20" s="925"/>
      <c r="AK20" s="475">
        <v>-40</v>
      </c>
      <c r="AL20" s="483">
        <f t="shared" si="5"/>
        <v>19.88372093023256</v>
      </c>
      <c r="AM20" s="477">
        <v>44.766531446687281</v>
      </c>
      <c r="AN20" s="479">
        <v>44.358360962183475</v>
      </c>
      <c r="AO20" s="479">
        <v>44.25594389237115</v>
      </c>
      <c r="AP20" s="479">
        <v>43.021367081604886</v>
      </c>
      <c r="AQ20" s="479">
        <v>41.695808320617715</v>
      </c>
      <c r="AR20" s="479">
        <v>40.211572075140865</v>
      </c>
      <c r="AS20" s="499" t="s">
        <v>381</v>
      </c>
      <c r="AT20" s="499" t="s">
        <v>381</v>
      </c>
      <c r="AU20" s="480" t="s">
        <v>381</v>
      </c>
      <c r="AV20" s="466"/>
      <c r="AW20" s="925"/>
      <c r="AX20" s="475">
        <v>-40</v>
      </c>
      <c r="AY20" s="483">
        <f t="shared" si="6"/>
        <v>22.369186046511629</v>
      </c>
      <c r="AZ20" s="477">
        <v>41.481124986139385</v>
      </c>
      <c r="BA20" s="478">
        <v>41.237787470505737</v>
      </c>
      <c r="BB20" s="479">
        <v>40.722989474828474</v>
      </c>
      <c r="BC20" s="479">
        <v>39.834269707051632</v>
      </c>
      <c r="BD20" s="479">
        <v>38.914588770536078</v>
      </c>
      <c r="BE20" s="479">
        <v>37.969260166472701</v>
      </c>
      <c r="BF20" s="499" t="s">
        <v>381</v>
      </c>
      <c r="BG20" s="499" t="s">
        <v>381</v>
      </c>
      <c r="BH20" s="480" t="s">
        <v>381</v>
      </c>
      <c r="BI20" s="533"/>
      <c r="BJ20" s="925"/>
      <c r="BK20" s="475">
        <v>-40</v>
      </c>
      <c r="BL20" s="483">
        <f t="shared" si="7"/>
        <v>22.369186046511629</v>
      </c>
      <c r="BM20" s="477">
        <v>41.581675418502783</v>
      </c>
      <c r="BN20" s="478">
        <v>41.330763515078189</v>
      </c>
      <c r="BO20" s="479">
        <v>40.806842074077295</v>
      </c>
      <c r="BP20" s="479">
        <v>39.899288626186681</v>
      </c>
      <c r="BQ20" s="479">
        <v>38.964314417912227</v>
      </c>
      <c r="BR20" s="479">
        <v>38.006454242987544</v>
      </c>
      <c r="BS20" s="499" t="s">
        <v>381</v>
      </c>
      <c r="BT20" s="499" t="s">
        <v>381</v>
      </c>
      <c r="BU20" s="480" t="s">
        <v>381</v>
      </c>
      <c r="BV20" s="466"/>
      <c r="BW20" s="925"/>
      <c r="BX20" s="475">
        <f t="shared" si="16"/>
        <v>-40</v>
      </c>
      <c r="BY20" s="491">
        <v>1.2000000000000179</v>
      </c>
      <c r="BZ20" s="492">
        <v>1.2000000000000177</v>
      </c>
      <c r="CA20" s="492">
        <v>1.2000000000000168</v>
      </c>
      <c r="CB20" s="492">
        <v>1.2</v>
      </c>
      <c r="CC20" s="492">
        <v>1.2000000000000079</v>
      </c>
      <c r="CD20" s="493">
        <v>1.2</v>
      </c>
      <c r="CE20" s="501" t="s">
        <v>381</v>
      </c>
      <c r="CF20" s="501" t="s">
        <v>381</v>
      </c>
      <c r="CG20" s="502" t="s">
        <v>381</v>
      </c>
      <c r="CH20" s="466"/>
      <c r="CI20" s="925"/>
      <c r="CJ20" s="475">
        <f t="shared" si="17"/>
        <v>-40</v>
      </c>
      <c r="CK20" s="491">
        <v>1.0000000000000002</v>
      </c>
      <c r="CL20" s="492">
        <v>1.0000000000000207</v>
      </c>
      <c r="CM20" s="492">
        <v>1.0000000000000002</v>
      </c>
      <c r="CN20" s="492">
        <v>1.0000000000000091</v>
      </c>
      <c r="CO20" s="492">
        <v>1.0000000000000002</v>
      </c>
      <c r="CP20" s="493">
        <v>1.0000000000000002</v>
      </c>
      <c r="CQ20" s="501" t="s">
        <v>381</v>
      </c>
      <c r="CR20" s="501" t="s">
        <v>381</v>
      </c>
      <c r="CS20" s="502" t="s">
        <v>381</v>
      </c>
      <c r="CT20" s="474"/>
      <c r="CU20" s="925"/>
      <c r="CV20" s="475">
        <f t="shared" si="18"/>
        <v>-40</v>
      </c>
      <c r="CW20" s="491">
        <v>1.0000000000000211</v>
      </c>
      <c r="CX20" s="492">
        <v>1</v>
      </c>
      <c r="CY20" s="492">
        <v>1.0000000000000002</v>
      </c>
      <c r="CZ20" s="492">
        <v>1.0000000000000002</v>
      </c>
      <c r="DA20" s="492">
        <v>1.0000000000000087</v>
      </c>
      <c r="DB20" s="493">
        <v>1.0000000000000082</v>
      </c>
      <c r="DC20" s="501" t="s">
        <v>381</v>
      </c>
      <c r="DD20" s="501" t="s">
        <v>381</v>
      </c>
      <c r="DE20" s="502" t="s">
        <v>381</v>
      </c>
      <c r="DF20" s="466"/>
      <c r="DG20" s="925"/>
      <c r="DH20" s="475">
        <f t="shared" si="19"/>
        <v>-40</v>
      </c>
      <c r="DI20" s="495">
        <v>19.084762810916004</v>
      </c>
      <c r="DJ20" s="496">
        <v>16.530020679302652</v>
      </c>
      <c r="DK20" s="496">
        <v>15.889240474252972</v>
      </c>
      <c r="DL20" s="496">
        <v>8.1729858188321032</v>
      </c>
      <c r="DM20" s="496">
        <v>-9.5183145463465735E-2</v>
      </c>
      <c r="DN20" s="497">
        <v>-9.3318593555529787</v>
      </c>
      <c r="DO20" s="546" t="s">
        <v>381</v>
      </c>
      <c r="DP20" s="546" t="s">
        <v>381</v>
      </c>
      <c r="DQ20" s="502" t="s">
        <v>381</v>
      </c>
      <c r="DR20" s="466"/>
      <c r="DS20" s="925"/>
      <c r="DT20" s="475">
        <f t="shared" si="20"/>
        <v>-40</v>
      </c>
      <c r="DU20" s="495">
        <v>66.429926900191901</v>
      </c>
      <c r="DV20" s="496">
        <v>64.490068699683491</v>
      </c>
      <c r="DW20" s="496">
        <v>60.388326249107934</v>
      </c>
      <c r="DX20" s="496">
        <v>53.314325629543646</v>
      </c>
      <c r="DY20" s="496">
        <v>46.003454930500936</v>
      </c>
      <c r="DZ20" s="497">
        <v>38.499113653824281</v>
      </c>
      <c r="EA20" s="546" t="s">
        <v>381</v>
      </c>
      <c r="EB20" s="546" t="s">
        <v>381</v>
      </c>
      <c r="EC20" s="502" t="s">
        <v>381</v>
      </c>
      <c r="EE20" s="925"/>
      <c r="EF20" s="475">
        <f t="shared" si="21"/>
        <v>-40</v>
      </c>
      <c r="EG20" s="495">
        <v>67.231693553550599</v>
      </c>
      <c r="EH20" s="496">
        <v>65.231185624725356</v>
      </c>
      <c r="EI20" s="496">
        <v>61.056234832038683</v>
      </c>
      <c r="EJ20" s="496">
        <v>53.831555614010881</v>
      </c>
      <c r="EK20" s="496">
        <v>46.398488793216586</v>
      </c>
      <c r="EL20" s="497">
        <v>38.794170286670408</v>
      </c>
      <c r="EM20" s="546" t="s">
        <v>381</v>
      </c>
      <c r="EN20" s="546" t="s">
        <v>381</v>
      </c>
      <c r="EO20" s="502" t="s">
        <v>381</v>
      </c>
      <c r="EP20" s="474"/>
      <c r="EQ20" s="925"/>
      <c r="ER20" s="475">
        <f t="shared" si="22"/>
        <v>-40</v>
      </c>
      <c r="ES20" s="491">
        <f t="shared" si="8"/>
        <v>1.0000000000000002</v>
      </c>
      <c r="ET20" s="492">
        <f t="shared" si="8"/>
        <v>1</v>
      </c>
      <c r="EU20" s="492">
        <f t="shared" si="8"/>
        <v>1.0000000000000002</v>
      </c>
      <c r="EV20" s="492">
        <f t="shared" si="8"/>
        <v>1.0000000000000002</v>
      </c>
      <c r="EW20" s="492">
        <f t="shared" si="8"/>
        <v>1.0000000000000002</v>
      </c>
      <c r="EX20" s="493">
        <f t="shared" si="8"/>
        <v>1.0000000000000002</v>
      </c>
      <c r="EY20" s="501" t="s">
        <v>381</v>
      </c>
      <c r="EZ20" s="501" t="s">
        <v>381</v>
      </c>
      <c r="FA20" s="502" t="s">
        <v>381</v>
      </c>
      <c r="FC20" s="925"/>
      <c r="FD20" s="475">
        <f t="shared" si="23"/>
        <v>-40</v>
      </c>
      <c r="FE20" s="495">
        <f t="shared" si="9"/>
        <v>67.231693553550599</v>
      </c>
      <c r="FF20" s="496">
        <f t="shared" si="9"/>
        <v>65.231185624725356</v>
      </c>
      <c r="FG20" s="496">
        <f t="shared" si="9"/>
        <v>61.056234832038683</v>
      </c>
      <c r="FH20" s="496">
        <f t="shared" si="9"/>
        <v>53.831555614010881</v>
      </c>
      <c r="FI20" s="496">
        <f t="shared" si="9"/>
        <v>46.398488793216586</v>
      </c>
      <c r="FJ20" s="497">
        <f t="shared" si="9"/>
        <v>38.794170286670408</v>
      </c>
      <c r="FK20" s="501" t="s">
        <v>381</v>
      </c>
      <c r="FL20" s="501" t="s">
        <v>381</v>
      </c>
      <c r="FM20" s="502" t="s">
        <v>381</v>
      </c>
    </row>
    <row r="21" spans="2:169" ht="15" customHeight="1" thickBot="1">
      <c r="B21" s="926"/>
      <c r="C21" s="506" t="s">
        <v>382</v>
      </c>
      <c r="D21" s="507" t="s">
        <v>381</v>
      </c>
      <c r="E21" s="508" t="s">
        <v>381</v>
      </c>
      <c r="F21" s="509" t="s">
        <v>381</v>
      </c>
      <c r="G21" s="509" t="s">
        <v>381</v>
      </c>
      <c r="H21" s="509" t="s">
        <v>381</v>
      </c>
      <c r="I21" s="509" t="s">
        <v>381</v>
      </c>
      <c r="J21" s="509" t="s">
        <v>381</v>
      </c>
      <c r="K21" s="509" t="s">
        <v>381</v>
      </c>
      <c r="L21" s="509" t="s">
        <v>381</v>
      </c>
      <c r="M21" s="510" t="s">
        <v>381</v>
      </c>
      <c r="N21" s="466"/>
      <c r="O21" s="926"/>
      <c r="P21" s="506" t="str">
        <f t="shared" si="12"/>
        <v>&lt; -40</v>
      </c>
      <c r="Q21" s="511" t="s">
        <v>381</v>
      </c>
      <c r="R21" s="512" t="s">
        <v>381</v>
      </c>
      <c r="S21" s="507" t="s">
        <v>381</v>
      </c>
      <c r="T21" s="513" t="s">
        <v>381</v>
      </c>
      <c r="U21" s="514" t="s">
        <v>381</v>
      </c>
      <c r="V21" s="548" t="s">
        <v>381</v>
      </c>
      <c r="W21" s="514" t="s">
        <v>381</v>
      </c>
      <c r="X21" s="511" t="s">
        <v>381</v>
      </c>
      <c r="Y21" s="512" t="s">
        <v>381</v>
      </c>
      <c r="Z21" s="466"/>
      <c r="AA21" s="931"/>
      <c r="AB21" s="933"/>
      <c r="AC21" s="466"/>
      <c r="AD21" s="926"/>
      <c r="AE21" s="506" t="str">
        <f>$C21</f>
        <v>&lt; -40</v>
      </c>
      <c r="AF21" s="511" t="s">
        <v>381</v>
      </c>
      <c r="AG21" s="512" t="s">
        <v>381</v>
      </c>
      <c r="AH21" s="515" t="s">
        <v>381</v>
      </c>
      <c r="AJ21" s="926"/>
      <c r="AK21" s="506" t="s">
        <v>382</v>
      </c>
      <c r="AL21" s="507" t="s">
        <v>381</v>
      </c>
      <c r="AM21" s="508" t="s">
        <v>381</v>
      </c>
      <c r="AN21" s="509" t="s">
        <v>381</v>
      </c>
      <c r="AO21" s="509" t="s">
        <v>381</v>
      </c>
      <c r="AP21" s="509" t="s">
        <v>381</v>
      </c>
      <c r="AQ21" s="509" t="s">
        <v>381</v>
      </c>
      <c r="AR21" s="509" t="s">
        <v>381</v>
      </c>
      <c r="AS21" s="509" t="s">
        <v>381</v>
      </c>
      <c r="AT21" s="509" t="s">
        <v>381</v>
      </c>
      <c r="AU21" s="510" t="s">
        <v>381</v>
      </c>
      <c r="AV21" s="466"/>
      <c r="AW21" s="926"/>
      <c r="AX21" s="506" t="s">
        <v>382</v>
      </c>
      <c r="AY21" s="507" t="s">
        <v>381</v>
      </c>
      <c r="AZ21" s="508" t="s">
        <v>381</v>
      </c>
      <c r="BA21" s="509" t="s">
        <v>381</v>
      </c>
      <c r="BB21" s="509" t="s">
        <v>381</v>
      </c>
      <c r="BC21" s="509" t="s">
        <v>381</v>
      </c>
      <c r="BD21" s="509" t="s">
        <v>381</v>
      </c>
      <c r="BE21" s="509" t="s">
        <v>381</v>
      </c>
      <c r="BF21" s="509" t="s">
        <v>381</v>
      </c>
      <c r="BG21" s="509" t="s">
        <v>381</v>
      </c>
      <c r="BH21" s="510" t="s">
        <v>381</v>
      </c>
      <c r="BI21" s="466"/>
      <c r="BJ21" s="926"/>
      <c r="BK21" s="506" t="s">
        <v>382</v>
      </c>
      <c r="BL21" s="507" t="s">
        <v>381</v>
      </c>
      <c r="BM21" s="508" t="s">
        <v>381</v>
      </c>
      <c r="BN21" s="509" t="s">
        <v>381</v>
      </c>
      <c r="BO21" s="509" t="s">
        <v>381</v>
      </c>
      <c r="BP21" s="509" t="s">
        <v>381</v>
      </c>
      <c r="BQ21" s="509" t="s">
        <v>381</v>
      </c>
      <c r="BR21" s="509" t="s">
        <v>381</v>
      </c>
      <c r="BS21" s="509" t="s">
        <v>381</v>
      </c>
      <c r="BT21" s="509" t="s">
        <v>381</v>
      </c>
      <c r="BU21" s="510" t="s">
        <v>381</v>
      </c>
      <c r="BV21" s="466"/>
      <c r="BW21" s="926"/>
      <c r="BX21" s="506" t="str">
        <f t="shared" si="16"/>
        <v>&lt; -40</v>
      </c>
      <c r="BY21" s="516" t="s">
        <v>381</v>
      </c>
      <c r="BZ21" s="517" t="s">
        <v>381</v>
      </c>
      <c r="CA21" s="517" t="s">
        <v>381</v>
      </c>
      <c r="CB21" s="517" t="s">
        <v>381</v>
      </c>
      <c r="CC21" s="517" t="s">
        <v>381</v>
      </c>
      <c r="CD21" s="517" t="s">
        <v>381</v>
      </c>
      <c r="CE21" s="517" t="s">
        <v>381</v>
      </c>
      <c r="CF21" s="517" t="s">
        <v>381</v>
      </c>
      <c r="CG21" s="512" t="s">
        <v>381</v>
      </c>
      <c r="CH21" s="466"/>
      <c r="CI21" s="926"/>
      <c r="CJ21" s="506" t="str">
        <f t="shared" si="17"/>
        <v>&lt; -40</v>
      </c>
      <c r="CK21" s="516" t="s">
        <v>381</v>
      </c>
      <c r="CL21" s="517" t="s">
        <v>381</v>
      </c>
      <c r="CM21" s="517" t="s">
        <v>381</v>
      </c>
      <c r="CN21" s="517" t="s">
        <v>381</v>
      </c>
      <c r="CO21" s="517" t="s">
        <v>381</v>
      </c>
      <c r="CP21" s="517" t="s">
        <v>381</v>
      </c>
      <c r="CQ21" s="517" t="s">
        <v>381</v>
      </c>
      <c r="CR21" s="517" t="s">
        <v>381</v>
      </c>
      <c r="CS21" s="512" t="s">
        <v>381</v>
      </c>
      <c r="CT21" s="474"/>
      <c r="CU21" s="926"/>
      <c r="CV21" s="506" t="str">
        <f t="shared" si="18"/>
        <v>&lt; -40</v>
      </c>
      <c r="CW21" s="516" t="s">
        <v>381</v>
      </c>
      <c r="CX21" s="517" t="s">
        <v>381</v>
      </c>
      <c r="CY21" s="517" t="s">
        <v>381</v>
      </c>
      <c r="CZ21" s="517" t="s">
        <v>381</v>
      </c>
      <c r="DA21" s="517" t="s">
        <v>381</v>
      </c>
      <c r="DB21" s="517" t="s">
        <v>381</v>
      </c>
      <c r="DC21" s="517" t="s">
        <v>381</v>
      </c>
      <c r="DD21" s="517" t="s">
        <v>381</v>
      </c>
      <c r="DE21" s="512" t="s">
        <v>381</v>
      </c>
      <c r="DF21" s="466"/>
      <c r="DG21" s="926"/>
      <c r="DH21" s="506" t="str">
        <f t="shared" si="19"/>
        <v>&lt; -40</v>
      </c>
      <c r="DI21" s="516" t="s">
        <v>381</v>
      </c>
      <c r="DJ21" s="517" t="s">
        <v>381</v>
      </c>
      <c r="DK21" s="517" t="s">
        <v>381</v>
      </c>
      <c r="DL21" s="517" t="s">
        <v>381</v>
      </c>
      <c r="DM21" s="517" t="s">
        <v>381</v>
      </c>
      <c r="DN21" s="517" t="s">
        <v>381</v>
      </c>
      <c r="DO21" s="517" t="s">
        <v>381</v>
      </c>
      <c r="DP21" s="517" t="s">
        <v>381</v>
      </c>
      <c r="DQ21" s="512" t="s">
        <v>381</v>
      </c>
      <c r="DR21" s="466"/>
      <c r="DS21" s="926"/>
      <c r="DT21" s="506" t="str">
        <f t="shared" si="20"/>
        <v>&lt; -40</v>
      </c>
      <c r="DU21" s="516" t="s">
        <v>381</v>
      </c>
      <c r="DV21" s="517" t="s">
        <v>381</v>
      </c>
      <c r="DW21" s="517" t="s">
        <v>381</v>
      </c>
      <c r="DX21" s="517" t="s">
        <v>381</v>
      </c>
      <c r="DY21" s="517" t="s">
        <v>381</v>
      </c>
      <c r="DZ21" s="517" t="s">
        <v>381</v>
      </c>
      <c r="EA21" s="517" t="s">
        <v>381</v>
      </c>
      <c r="EB21" s="517" t="s">
        <v>381</v>
      </c>
      <c r="EC21" s="512" t="s">
        <v>381</v>
      </c>
      <c r="EE21" s="926"/>
      <c r="EF21" s="506" t="str">
        <f t="shared" si="21"/>
        <v>&lt; -40</v>
      </c>
      <c r="EG21" s="516" t="s">
        <v>381</v>
      </c>
      <c r="EH21" s="517" t="s">
        <v>381</v>
      </c>
      <c r="EI21" s="517" t="s">
        <v>381</v>
      </c>
      <c r="EJ21" s="517" t="s">
        <v>381</v>
      </c>
      <c r="EK21" s="517" t="s">
        <v>381</v>
      </c>
      <c r="EL21" s="517" t="s">
        <v>381</v>
      </c>
      <c r="EM21" s="517" t="s">
        <v>381</v>
      </c>
      <c r="EN21" s="517" t="s">
        <v>381</v>
      </c>
      <c r="EO21" s="512" t="s">
        <v>381</v>
      </c>
      <c r="EP21" s="474"/>
      <c r="EQ21" s="926"/>
      <c r="ER21" s="506" t="str">
        <f t="shared" si="22"/>
        <v>&lt; -40</v>
      </c>
      <c r="ES21" s="516" t="s">
        <v>381</v>
      </c>
      <c r="ET21" s="517" t="s">
        <v>381</v>
      </c>
      <c r="EU21" s="517" t="s">
        <v>381</v>
      </c>
      <c r="EV21" s="517" t="s">
        <v>381</v>
      </c>
      <c r="EW21" s="517" t="s">
        <v>381</v>
      </c>
      <c r="EX21" s="517" t="s">
        <v>381</v>
      </c>
      <c r="EY21" s="517" t="s">
        <v>381</v>
      </c>
      <c r="EZ21" s="517" t="s">
        <v>381</v>
      </c>
      <c r="FA21" s="512" t="s">
        <v>381</v>
      </c>
      <c r="FC21" s="926"/>
      <c r="FD21" s="506" t="str">
        <f t="shared" si="23"/>
        <v>&lt; -40</v>
      </c>
      <c r="FE21" s="516" t="s">
        <v>381</v>
      </c>
      <c r="FF21" s="517" t="s">
        <v>381</v>
      </c>
      <c r="FG21" s="517" t="s">
        <v>381</v>
      </c>
      <c r="FH21" s="517" t="s">
        <v>381</v>
      </c>
      <c r="FI21" s="517" t="s">
        <v>381</v>
      </c>
      <c r="FJ21" s="517" t="s">
        <v>381</v>
      </c>
      <c r="FK21" s="517" t="s">
        <v>381</v>
      </c>
      <c r="FL21" s="517" t="s">
        <v>381</v>
      </c>
      <c r="FM21" s="512" t="s">
        <v>381</v>
      </c>
    </row>
    <row r="23" spans="2:169">
      <c r="S23" s="518"/>
    </row>
    <row r="24" spans="2:169" ht="18">
      <c r="B24" s="962" t="s">
        <v>825</v>
      </c>
      <c r="C24" s="962"/>
      <c r="D24" s="962"/>
      <c r="E24" s="962"/>
      <c r="F24" s="962"/>
      <c r="G24" s="962"/>
      <c r="H24" s="962"/>
      <c r="I24" s="962"/>
      <c r="J24" s="962"/>
      <c r="K24" s="962"/>
      <c r="L24" s="962"/>
      <c r="M24" s="962"/>
      <c r="N24" s="444"/>
      <c r="O24" s="445" t="s">
        <v>487</v>
      </c>
      <c r="P24" s="444"/>
      <c r="Q24" s="445"/>
      <c r="R24" s="445"/>
      <c r="S24" s="963" t="s">
        <v>505</v>
      </c>
      <c r="T24" s="963"/>
      <c r="U24" s="963"/>
      <c r="V24" s="445"/>
      <c r="W24" s="964" t="s">
        <v>490</v>
      </c>
      <c r="X24" s="964"/>
      <c r="Y24" s="964"/>
      <c r="Z24" s="444"/>
      <c r="AA24" s="444"/>
      <c r="AB24" s="444"/>
      <c r="AC24" s="444"/>
      <c r="AD24" s="445" t="s">
        <v>488</v>
      </c>
      <c r="AE24" s="444"/>
      <c r="AF24" s="445"/>
      <c r="AG24" s="445"/>
      <c r="AH24" s="444"/>
      <c r="AJ24" s="962" t="s">
        <v>826</v>
      </c>
      <c r="AK24" s="962"/>
      <c r="AL24" s="962"/>
      <c r="AM24" s="962"/>
      <c r="AN24" s="962"/>
      <c r="AO24" s="962"/>
      <c r="AP24" s="962"/>
      <c r="AQ24" s="962"/>
      <c r="AR24" s="962"/>
      <c r="AS24" s="962"/>
      <c r="AT24" s="962"/>
      <c r="AU24" s="962"/>
      <c r="AV24" s="444"/>
      <c r="AW24" s="962" t="str">
        <f>AW2</f>
        <v>Step 2-3 (Hot Case 100% SOC, 4.2kg, 174 liter 70 MPa Type IV)</v>
      </c>
      <c r="AX24" s="962"/>
      <c r="AY24" s="962"/>
      <c r="AZ24" s="962"/>
      <c r="BA24" s="962"/>
      <c r="BB24" s="962"/>
      <c r="BC24" s="962"/>
      <c r="BD24" s="962"/>
      <c r="BE24" s="962"/>
      <c r="BF24" s="962"/>
      <c r="BG24" s="962"/>
      <c r="BH24" s="962"/>
      <c r="BI24" s="527"/>
      <c r="BJ24" s="962" t="str">
        <f>BJ2</f>
        <v>Step 2-3 (Hot Case 100% SOC, 7kg, 249liter 70 MPa Type IV)</v>
      </c>
      <c r="BK24" s="962"/>
      <c r="BL24" s="962"/>
      <c r="BM24" s="962"/>
      <c r="BN24" s="962"/>
      <c r="BO24" s="962"/>
      <c r="BP24" s="962"/>
      <c r="BQ24" s="962"/>
      <c r="BR24" s="962"/>
      <c r="BS24" s="962"/>
      <c r="BT24" s="962"/>
      <c r="BU24" s="962"/>
      <c r="BV24" s="444"/>
      <c r="BW24" s="445" t="str">
        <f>BW2</f>
        <v>Step 2-2 Information (Cold Case 120% SOC, 4.2-6.0kg)</v>
      </c>
      <c r="BX24" s="444"/>
      <c r="CH24" s="444"/>
      <c r="CI24" s="445" t="str">
        <f>CI2</f>
        <v>Step 2-3 Information (Hot Case 100% SOC, 4.2kg, 174 liter 70 MPa Type IV)</v>
      </c>
      <c r="CJ24" s="444"/>
      <c r="CU24" s="445" t="str">
        <f>CU2</f>
        <v>Step 2-3 Information (Hot Case 100% SOC, 7kg, 249 liter 70 MPa Type IV)</v>
      </c>
      <c r="CV24" s="444"/>
      <c r="DF24" s="444"/>
      <c r="DG24" s="445" t="str">
        <f>DG2</f>
        <v>Step 2-2 Information (Cold Case 120% SOC, 4.2-6.0kg)</v>
      </c>
      <c r="DH24" s="444"/>
      <c r="DR24" s="444"/>
      <c r="DS24" s="445" t="str">
        <f>DS2</f>
        <v>Step 2-3 Information (Hot Case 100% SOC, 4.2kg, 174 liter 70 MPa Type IV)</v>
      </c>
      <c r="DT24" s="444"/>
      <c r="EE24" s="445" t="str">
        <f>EE2</f>
        <v>Step 2-3 Information (Hot Case 100% SOC, 7kg, 249 liter 70 MPa Type IV)</v>
      </c>
      <c r="EF24" s="444"/>
      <c r="EQ24" s="445" t="str">
        <f>EQ2</f>
        <v>Step 2-2 / 2-3 Information</v>
      </c>
      <c r="ER24" s="444"/>
      <c r="FC24" s="445" t="str">
        <f>EQ2</f>
        <v>Step 2-2 / 2-3 Information</v>
      </c>
      <c r="FD24" s="444"/>
    </row>
    <row r="25" spans="2:169" ht="13.5" thickBot="1">
      <c r="C25" s="448"/>
      <c r="D25" s="449"/>
      <c r="E25" s="449"/>
      <c r="F25" s="449"/>
      <c r="P25" s="448"/>
      <c r="Q25" s="451"/>
      <c r="R25" s="451"/>
      <c r="S25" s="449"/>
      <c r="T25" s="449"/>
      <c r="U25" s="449"/>
      <c r="V25" s="449"/>
      <c r="W25" s="449"/>
      <c r="AE25" s="448"/>
      <c r="AF25" s="451"/>
      <c r="AG25" s="451"/>
      <c r="AH25" s="449"/>
      <c r="AK25" s="448"/>
      <c r="AL25" s="449"/>
      <c r="AM25" s="449"/>
      <c r="AX25" s="448"/>
      <c r="AY25" s="449"/>
      <c r="BK25" s="448"/>
      <c r="BL25" s="449"/>
      <c r="BX25" s="448"/>
      <c r="BY25" s="451"/>
      <c r="BZ25" s="451"/>
      <c r="CJ25" s="448"/>
      <c r="CK25" s="451"/>
      <c r="CL25" s="451"/>
      <c r="CV25" s="448"/>
      <c r="CW25" s="451"/>
      <c r="CX25" s="451"/>
      <c r="DH25" s="448"/>
      <c r="DI25" s="451"/>
      <c r="DJ25" s="451"/>
      <c r="DT25" s="448"/>
      <c r="DU25" s="451"/>
      <c r="DV25" s="451"/>
      <c r="EF25" s="448"/>
      <c r="EG25" s="451"/>
      <c r="EH25" s="451"/>
      <c r="ER25" s="448"/>
      <c r="ES25" s="451"/>
      <c r="ET25" s="451"/>
      <c r="FD25" s="448"/>
      <c r="FE25" s="451"/>
      <c r="FF25" s="451"/>
    </row>
    <row r="26" spans="2:169" ht="51.75" customHeight="1" thickBot="1">
      <c r="B26" s="934" t="s">
        <v>924</v>
      </c>
      <c r="C26" s="965"/>
      <c r="D26" s="970" t="s">
        <v>886</v>
      </c>
      <c r="E26" s="973" t="s">
        <v>926</v>
      </c>
      <c r="F26" s="973"/>
      <c r="G26" s="973"/>
      <c r="H26" s="973"/>
      <c r="I26" s="973"/>
      <c r="J26" s="973"/>
      <c r="K26" s="973"/>
      <c r="L26" s="973"/>
      <c r="M26" s="974"/>
      <c r="N26" s="311"/>
      <c r="O26" s="934" t="str">
        <f>$B26</f>
        <v>H35-T30
4.2-6.0kg comm</v>
      </c>
      <c r="P26" s="965"/>
      <c r="Q26" s="957" t="s">
        <v>907</v>
      </c>
      <c r="R26" s="958"/>
      <c r="S26" s="957" t="s">
        <v>894</v>
      </c>
      <c r="T26" s="975"/>
      <c r="U26" s="958"/>
      <c r="V26" s="976" t="s">
        <v>927</v>
      </c>
      <c r="W26" s="977"/>
      <c r="X26" s="957" t="s">
        <v>908</v>
      </c>
      <c r="Y26" s="958"/>
      <c r="Z26" s="311"/>
      <c r="AA26" s="978" t="str">
        <f>AA4</f>
        <v>max. APRR
[MPa/min]
up to 7kg (249 liter)</v>
      </c>
      <c r="AB26" s="980" t="str">
        <f>AB4</f>
        <v>max. HPRR
[MPa/min]
up to 7kg (249 liter)</v>
      </c>
      <c r="AC26" s="311"/>
      <c r="AD26" s="934" t="str">
        <f>$B26</f>
        <v>H35-T30
4.2-6.0kg comm</v>
      </c>
      <c r="AE26" s="965"/>
      <c r="AF26" s="957" t="s">
        <v>907</v>
      </c>
      <c r="AG26" s="958"/>
      <c r="AH26" s="959" t="s">
        <v>167</v>
      </c>
      <c r="AJ26" s="934" t="str">
        <f>$B26</f>
        <v>H35-T30
4.2-6.0kg comm</v>
      </c>
      <c r="AK26" s="965"/>
      <c r="AL26" s="970" t="s">
        <v>886</v>
      </c>
      <c r="AM26" s="973" t="s">
        <v>926</v>
      </c>
      <c r="AN26" s="973"/>
      <c r="AO26" s="973"/>
      <c r="AP26" s="973"/>
      <c r="AQ26" s="973"/>
      <c r="AR26" s="973"/>
      <c r="AS26" s="973"/>
      <c r="AT26" s="973"/>
      <c r="AU26" s="974"/>
      <c r="AV26" s="311"/>
      <c r="AW26" s="934" t="str">
        <f>$B26</f>
        <v>H35-T30
4.2-6.0kg comm</v>
      </c>
      <c r="AX26" s="965"/>
      <c r="AY26" s="970" t="s">
        <v>912</v>
      </c>
      <c r="AZ26" s="973" t="s">
        <v>926</v>
      </c>
      <c r="BA26" s="973"/>
      <c r="BB26" s="973"/>
      <c r="BC26" s="973"/>
      <c r="BD26" s="973"/>
      <c r="BE26" s="973"/>
      <c r="BF26" s="973"/>
      <c r="BG26" s="973"/>
      <c r="BH26" s="974"/>
      <c r="BI26" s="311"/>
      <c r="BJ26" s="934" t="str">
        <f>$B26</f>
        <v>H35-T30
4.2-6.0kg comm</v>
      </c>
      <c r="BK26" s="965"/>
      <c r="BL26" s="970" t="s">
        <v>912</v>
      </c>
      <c r="BM26" s="973" t="s">
        <v>926</v>
      </c>
      <c r="BN26" s="973"/>
      <c r="BO26" s="973"/>
      <c r="BP26" s="973"/>
      <c r="BQ26" s="973"/>
      <c r="BR26" s="973"/>
      <c r="BS26" s="973"/>
      <c r="BT26" s="973"/>
      <c r="BU26" s="974"/>
      <c r="BV26" s="311"/>
      <c r="BW26" s="934" t="str">
        <f>$B26</f>
        <v>H35-T30
4.2-6.0kg comm</v>
      </c>
      <c r="BX26" s="935"/>
      <c r="BY26" s="940" t="str">
        <f>BY4</f>
        <v>Cold Case Final State of Charge, SOC
(Cold Soak - History: Driving from initially full)</v>
      </c>
      <c r="BZ26" s="941"/>
      <c r="CA26" s="942"/>
      <c r="CB26" s="942"/>
      <c r="CC26" s="942"/>
      <c r="CD26" s="942"/>
      <c r="CE26" s="942"/>
      <c r="CF26" s="942"/>
      <c r="CG26" s="943"/>
      <c r="CH26" s="311"/>
      <c r="CI26" s="934" t="str">
        <f>$B26</f>
        <v>H35-T30
4.2-6.0kg comm</v>
      </c>
      <c r="CJ26" s="935"/>
      <c r="CK26" s="940" t="s">
        <v>530</v>
      </c>
      <c r="CL26" s="941"/>
      <c r="CM26" s="942"/>
      <c r="CN26" s="942"/>
      <c r="CO26" s="942"/>
      <c r="CP26" s="942"/>
      <c r="CQ26" s="942"/>
      <c r="CR26" s="942"/>
      <c r="CS26" s="943"/>
      <c r="CT26" s="311"/>
      <c r="CU26" s="934" t="str">
        <f>$B26</f>
        <v>H35-T30
4.2-6.0kg comm</v>
      </c>
      <c r="CV26" s="935"/>
      <c r="CW26" s="940" t="s">
        <v>530</v>
      </c>
      <c r="CX26" s="941"/>
      <c r="CY26" s="942"/>
      <c r="CZ26" s="942"/>
      <c r="DA26" s="942"/>
      <c r="DB26" s="942"/>
      <c r="DC26" s="942"/>
      <c r="DD26" s="942"/>
      <c r="DE26" s="943"/>
      <c r="DF26" s="311"/>
      <c r="DG26" s="934" t="str">
        <f>$B26</f>
        <v>H35-T30
4.2-6.0kg comm</v>
      </c>
      <c r="DH26" s="935"/>
      <c r="DI26" s="940" t="str">
        <f>DI4</f>
        <v>Cold Case Final Gas Temperature [°C]
(Cold Soak - History: Driving from initially full)</v>
      </c>
      <c r="DJ26" s="941"/>
      <c r="DK26" s="942"/>
      <c r="DL26" s="942"/>
      <c r="DM26" s="942"/>
      <c r="DN26" s="942"/>
      <c r="DO26" s="942"/>
      <c r="DP26" s="942"/>
      <c r="DQ26" s="943"/>
      <c r="DR26" s="311"/>
      <c r="DS26" s="934" t="str">
        <f>$B26</f>
        <v>H35-T30
4.2-6.0kg comm</v>
      </c>
      <c r="DT26" s="935"/>
      <c r="DU26" s="940" t="s">
        <v>911</v>
      </c>
      <c r="DV26" s="941"/>
      <c r="DW26" s="942"/>
      <c r="DX26" s="942"/>
      <c r="DY26" s="942"/>
      <c r="DZ26" s="942"/>
      <c r="EA26" s="942"/>
      <c r="EB26" s="942"/>
      <c r="EC26" s="943"/>
      <c r="EE26" s="934" t="str">
        <f>$B26</f>
        <v>H35-T30
4.2-6.0kg comm</v>
      </c>
      <c r="EF26" s="935"/>
      <c r="EG26" s="940" t="s">
        <v>911</v>
      </c>
      <c r="EH26" s="941"/>
      <c r="EI26" s="942"/>
      <c r="EJ26" s="942"/>
      <c r="EK26" s="942"/>
      <c r="EL26" s="942"/>
      <c r="EM26" s="942"/>
      <c r="EN26" s="942"/>
      <c r="EO26" s="943"/>
      <c r="EP26" s="311"/>
      <c r="EQ26" s="934" t="str">
        <f>$B26</f>
        <v>H35-T30
4.2-6.0kg comm</v>
      </c>
      <c r="ER26" s="935"/>
      <c r="ES26" s="940" t="s">
        <v>957</v>
      </c>
      <c r="ET26" s="941"/>
      <c r="EU26" s="942"/>
      <c r="EV26" s="942"/>
      <c r="EW26" s="942"/>
      <c r="EX26" s="942"/>
      <c r="EY26" s="942"/>
      <c r="EZ26" s="942"/>
      <c r="FA26" s="943"/>
      <c r="FC26" s="934" t="str">
        <f>$B26</f>
        <v>H35-T30
4.2-6.0kg comm</v>
      </c>
      <c r="FD26" s="935"/>
      <c r="FE26" s="940" t="s">
        <v>955</v>
      </c>
      <c r="FF26" s="941"/>
      <c r="FG26" s="942"/>
      <c r="FH26" s="942"/>
      <c r="FI26" s="942"/>
      <c r="FJ26" s="942"/>
      <c r="FK26" s="942"/>
      <c r="FL26" s="942"/>
      <c r="FM26" s="943"/>
    </row>
    <row r="27" spans="2:169" ht="14.25">
      <c r="B27" s="966"/>
      <c r="C27" s="967"/>
      <c r="D27" s="971"/>
      <c r="E27" s="927" t="s">
        <v>891</v>
      </c>
      <c r="F27" s="928"/>
      <c r="G27" s="928"/>
      <c r="H27" s="928"/>
      <c r="I27" s="928"/>
      <c r="J27" s="928"/>
      <c r="K27" s="928"/>
      <c r="L27" s="928"/>
      <c r="M27" s="929"/>
      <c r="N27" s="452"/>
      <c r="O27" s="966"/>
      <c r="P27" s="967"/>
      <c r="Q27" s="944" t="s">
        <v>496</v>
      </c>
      <c r="R27" s="946" t="s">
        <v>497</v>
      </c>
      <c r="S27" s="948" t="s">
        <v>128</v>
      </c>
      <c r="T27" s="950" t="str">
        <f>T5</f>
        <v>HPRR
4.2kg</v>
      </c>
      <c r="U27" s="946" t="str">
        <f>U5</f>
        <v>HPRR
7kg</v>
      </c>
      <c r="V27" s="953" t="s">
        <v>130</v>
      </c>
      <c r="W27" s="955" t="s">
        <v>131</v>
      </c>
      <c r="X27" s="988" t="str">
        <f>X5</f>
        <v>174l
4.2kg</v>
      </c>
      <c r="Y27" s="946" t="str">
        <f>Y5</f>
        <v>249l
7kg</v>
      </c>
      <c r="Z27" s="452"/>
      <c r="AA27" s="979"/>
      <c r="AB27" s="981"/>
      <c r="AC27" s="452"/>
      <c r="AD27" s="966"/>
      <c r="AE27" s="967"/>
      <c r="AF27" s="944" t="s">
        <v>498</v>
      </c>
      <c r="AG27" s="946" t="s">
        <v>497</v>
      </c>
      <c r="AH27" s="960"/>
      <c r="AJ27" s="966"/>
      <c r="AK27" s="967"/>
      <c r="AL27" s="971"/>
      <c r="AM27" s="927" t="s">
        <v>891</v>
      </c>
      <c r="AN27" s="928"/>
      <c r="AO27" s="928"/>
      <c r="AP27" s="928"/>
      <c r="AQ27" s="928"/>
      <c r="AR27" s="928"/>
      <c r="AS27" s="928"/>
      <c r="AT27" s="928"/>
      <c r="AU27" s="929"/>
      <c r="AV27" s="452"/>
      <c r="AW27" s="966"/>
      <c r="AX27" s="967"/>
      <c r="AY27" s="971"/>
      <c r="AZ27" s="927" t="s">
        <v>891</v>
      </c>
      <c r="BA27" s="928"/>
      <c r="BB27" s="928"/>
      <c r="BC27" s="928"/>
      <c r="BD27" s="928"/>
      <c r="BE27" s="928"/>
      <c r="BF27" s="928"/>
      <c r="BG27" s="928"/>
      <c r="BH27" s="929"/>
      <c r="BI27" s="452"/>
      <c r="BJ27" s="966"/>
      <c r="BK27" s="967"/>
      <c r="BL27" s="971"/>
      <c r="BM27" s="927" t="s">
        <v>891</v>
      </c>
      <c r="BN27" s="928"/>
      <c r="BO27" s="928"/>
      <c r="BP27" s="928"/>
      <c r="BQ27" s="928"/>
      <c r="BR27" s="928"/>
      <c r="BS27" s="928"/>
      <c r="BT27" s="928"/>
      <c r="BU27" s="929"/>
      <c r="BV27" s="452"/>
      <c r="BW27" s="936"/>
      <c r="BX27" s="937"/>
      <c r="BY27" s="927" t="s">
        <v>891</v>
      </c>
      <c r="BZ27" s="928"/>
      <c r="CA27" s="928"/>
      <c r="CB27" s="928"/>
      <c r="CC27" s="928"/>
      <c r="CD27" s="928"/>
      <c r="CE27" s="928"/>
      <c r="CF27" s="928"/>
      <c r="CG27" s="929"/>
      <c r="CH27" s="452"/>
      <c r="CI27" s="936"/>
      <c r="CJ27" s="937"/>
      <c r="CK27" s="927" t="s">
        <v>891</v>
      </c>
      <c r="CL27" s="928"/>
      <c r="CM27" s="928"/>
      <c r="CN27" s="928"/>
      <c r="CO27" s="928"/>
      <c r="CP27" s="928"/>
      <c r="CQ27" s="928"/>
      <c r="CR27" s="928"/>
      <c r="CS27" s="929"/>
      <c r="CT27" s="452"/>
      <c r="CU27" s="936"/>
      <c r="CV27" s="937"/>
      <c r="CW27" s="927" t="s">
        <v>891</v>
      </c>
      <c r="CX27" s="928"/>
      <c r="CY27" s="928"/>
      <c r="CZ27" s="928"/>
      <c r="DA27" s="928"/>
      <c r="DB27" s="928"/>
      <c r="DC27" s="928"/>
      <c r="DD27" s="928"/>
      <c r="DE27" s="929"/>
      <c r="DF27" s="452"/>
      <c r="DG27" s="936"/>
      <c r="DH27" s="937"/>
      <c r="DI27" s="927" t="s">
        <v>891</v>
      </c>
      <c r="DJ27" s="928"/>
      <c r="DK27" s="928"/>
      <c r="DL27" s="928"/>
      <c r="DM27" s="928"/>
      <c r="DN27" s="928"/>
      <c r="DO27" s="928"/>
      <c r="DP27" s="928"/>
      <c r="DQ27" s="929"/>
      <c r="DR27" s="452"/>
      <c r="DS27" s="936"/>
      <c r="DT27" s="937"/>
      <c r="DU27" s="927" t="s">
        <v>891</v>
      </c>
      <c r="DV27" s="928"/>
      <c r="DW27" s="928"/>
      <c r="DX27" s="928"/>
      <c r="DY27" s="928"/>
      <c r="DZ27" s="928"/>
      <c r="EA27" s="928"/>
      <c r="EB27" s="928"/>
      <c r="EC27" s="929"/>
      <c r="EE27" s="936"/>
      <c r="EF27" s="937"/>
      <c r="EG27" s="927" t="s">
        <v>891</v>
      </c>
      <c r="EH27" s="928"/>
      <c r="EI27" s="928"/>
      <c r="EJ27" s="928"/>
      <c r="EK27" s="928"/>
      <c r="EL27" s="928"/>
      <c r="EM27" s="928"/>
      <c r="EN27" s="928"/>
      <c r="EO27" s="929"/>
      <c r="EP27" s="452"/>
      <c r="EQ27" s="936"/>
      <c r="ER27" s="937"/>
      <c r="ES27" s="927" t="s">
        <v>891</v>
      </c>
      <c r="ET27" s="928"/>
      <c r="EU27" s="928"/>
      <c r="EV27" s="928"/>
      <c r="EW27" s="928"/>
      <c r="EX27" s="928"/>
      <c r="EY27" s="928"/>
      <c r="EZ27" s="928"/>
      <c r="FA27" s="929"/>
      <c r="FC27" s="936"/>
      <c r="FD27" s="937"/>
      <c r="FE27" s="927" t="s">
        <v>891</v>
      </c>
      <c r="FF27" s="928"/>
      <c r="FG27" s="928"/>
      <c r="FH27" s="928"/>
      <c r="FI27" s="928"/>
      <c r="FJ27" s="928"/>
      <c r="FK27" s="928"/>
      <c r="FL27" s="928"/>
      <c r="FM27" s="929"/>
    </row>
    <row r="28" spans="2:169" ht="13.5" thickBot="1">
      <c r="B28" s="968"/>
      <c r="C28" s="969"/>
      <c r="D28" s="972"/>
      <c r="E28" s="453">
        <v>0.5</v>
      </c>
      <c r="F28" s="453">
        <v>2</v>
      </c>
      <c r="G28" s="453">
        <v>5</v>
      </c>
      <c r="H28" s="453">
        <v>10</v>
      </c>
      <c r="I28" s="453">
        <v>15</v>
      </c>
      <c r="J28" s="454">
        <v>20</v>
      </c>
      <c r="K28" s="455">
        <v>30</v>
      </c>
      <c r="L28" s="454">
        <v>35</v>
      </c>
      <c r="M28" s="456" t="s">
        <v>755</v>
      </c>
      <c r="N28" s="452"/>
      <c r="O28" s="968"/>
      <c r="P28" s="969"/>
      <c r="Q28" s="945"/>
      <c r="R28" s="947"/>
      <c r="S28" s="949"/>
      <c r="T28" s="951"/>
      <c r="U28" s="952"/>
      <c r="V28" s="954"/>
      <c r="W28" s="956"/>
      <c r="X28" s="945"/>
      <c r="Y28" s="947"/>
      <c r="Z28" s="452"/>
      <c r="AA28" s="945"/>
      <c r="AB28" s="947"/>
      <c r="AC28" s="452"/>
      <c r="AD28" s="968"/>
      <c r="AE28" s="969"/>
      <c r="AF28" s="945"/>
      <c r="AG28" s="947"/>
      <c r="AH28" s="961"/>
      <c r="AJ28" s="968"/>
      <c r="AK28" s="969"/>
      <c r="AL28" s="972"/>
      <c r="AM28" s="453">
        <v>0.5</v>
      </c>
      <c r="AN28" s="453">
        <v>2</v>
      </c>
      <c r="AO28" s="453">
        <v>5</v>
      </c>
      <c r="AP28" s="453">
        <v>10</v>
      </c>
      <c r="AQ28" s="453">
        <v>15</v>
      </c>
      <c r="AR28" s="454">
        <v>20</v>
      </c>
      <c r="AS28" s="455">
        <v>30</v>
      </c>
      <c r="AT28" s="454">
        <v>35</v>
      </c>
      <c r="AU28" s="456" t="s">
        <v>755</v>
      </c>
      <c r="AV28" s="452"/>
      <c r="AW28" s="968"/>
      <c r="AX28" s="969"/>
      <c r="AY28" s="972"/>
      <c r="AZ28" s="442">
        <v>0.5</v>
      </c>
      <c r="BA28" s="453">
        <v>2</v>
      </c>
      <c r="BB28" s="453">
        <v>5</v>
      </c>
      <c r="BC28" s="453">
        <v>10</v>
      </c>
      <c r="BD28" s="453">
        <v>15</v>
      </c>
      <c r="BE28" s="454">
        <v>20</v>
      </c>
      <c r="BF28" s="455">
        <v>30</v>
      </c>
      <c r="BG28" s="454">
        <v>35</v>
      </c>
      <c r="BH28" s="456" t="s">
        <v>755</v>
      </c>
      <c r="BI28" s="452"/>
      <c r="BJ28" s="968"/>
      <c r="BK28" s="969"/>
      <c r="BL28" s="972"/>
      <c r="BM28" s="442">
        <v>0.5</v>
      </c>
      <c r="BN28" s="453">
        <v>2</v>
      </c>
      <c r="BO28" s="453">
        <v>5</v>
      </c>
      <c r="BP28" s="453">
        <v>10</v>
      </c>
      <c r="BQ28" s="453">
        <v>15</v>
      </c>
      <c r="BR28" s="454">
        <v>20</v>
      </c>
      <c r="BS28" s="455">
        <v>30</v>
      </c>
      <c r="BT28" s="454">
        <v>35</v>
      </c>
      <c r="BU28" s="456" t="s">
        <v>755</v>
      </c>
      <c r="BV28" s="452"/>
      <c r="BW28" s="938"/>
      <c r="BX28" s="939"/>
      <c r="BY28" s="457">
        <v>0.5</v>
      </c>
      <c r="BZ28" s="458">
        <v>2</v>
      </c>
      <c r="CA28" s="458">
        <v>5</v>
      </c>
      <c r="CB28" s="458">
        <v>10</v>
      </c>
      <c r="CC28" s="458">
        <v>15</v>
      </c>
      <c r="CD28" s="459">
        <v>20</v>
      </c>
      <c r="CE28" s="460">
        <v>30</v>
      </c>
      <c r="CF28" s="454">
        <v>35</v>
      </c>
      <c r="CG28" s="456" t="s">
        <v>755</v>
      </c>
      <c r="CH28" s="452"/>
      <c r="CI28" s="938"/>
      <c r="CJ28" s="939"/>
      <c r="CK28" s="457">
        <v>0.5</v>
      </c>
      <c r="CL28" s="458">
        <v>2</v>
      </c>
      <c r="CM28" s="458">
        <v>5</v>
      </c>
      <c r="CN28" s="458">
        <v>10</v>
      </c>
      <c r="CO28" s="458">
        <v>15</v>
      </c>
      <c r="CP28" s="459">
        <v>20</v>
      </c>
      <c r="CQ28" s="460">
        <v>30</v>
      </c>
      <c r="CR28" s="454">
        <v>35</v>
      </c>
      <c r="CS28" s="456" t="s">
        <v>755</v>
      </c>
      <c r="CT28" s="452"/>
      <c r="CU28" s="938"/>
      <c r="CV28" s="939"/>
      <c r="CW28" s="457">
        <v>0.5</v>
      </c>
      <c r="CX28" s="458">
        <v>2</v>
      </c>
      <c r="CY28" s="458">
        <v>5</v>
      </c>
      <c r="CZ28" s="458">
        <v>10</v>
      </c>
      <c r="DA28" s="458">
        <v>15</v>
      </c>
      <c r="DB28" s="459">
        <v>20</v>
      </c>
      <c r="DC28" s="460">
        <v>30</v>
      </c>
      <c r="DD28" s="454">
        <v>35</v>
      </c>
      <c r="DE28" s="456" t="s">
        <v>755</v>
      </c>
      <c r="DF28" s="452"/>
      <c r="DG28" s="938"/>
      <c r="DH28" s="939"/>
      <c r="DI28" s="457">
        <v>0.5</v>
      </c>
      <c r="DJ28" s="458">
        <v>2</v>
      </c>
      <c r="DK28" s="458">
        <v>5</v>
      </c>
      <c r="DL28" s="458">
        <v>10</v>
      </c>
      <c r="DM28" s="458">
        <v>15</v>
      </c>
      <c r="DN28" s="459">
        <v>20</v>
      </c>
      <c r="DO28" s="460">
        <v>30</v>
      </c>
      <c r="DP28" s="454">
        <v>35</v>
      </c>
      <c r="DQ28" s="456" t="s">
        <v>755</v>
      </c>
      <c r="DR28" s="452"/>
      <c r="DS28" s="938"/>
      <c r="DT28" s="939"/>
      <c r="DU28" s="457">
        <v>0.5</v>
      </c>
      <c r="DV28" s="458">
        <v>2</v>
      </c>
      <c r="DW28" s="458">
        <v>5</v>
      </c>
      <c r="DX28" s="458">
        <v>10</v>
      </c>
      <c r="DY28" s="458">
        <v>15</v>
      </c>
      <c r="DZ28" s="459">
        <v>20</v>
      </c>
      <c r="EA28" s="460">
        <v>30</v>
      </c>
      <c r="EB28" s="454">
        <v>35</v>
      </c>
      <c r="EC28" s="456" t="s">
        <v>755</v>
      </c>
      <c r="EE28" s="938"/>
      <c r="EF28" s="939"/>
      <c r="EG28" s="457">
        <v>0.5</v>
      </c>
      <c r="EH28" s="458">
        <v>2</v>
      </c>
      <c r="EI28" s="458">
        <v>5</v>
      </c>
      <c r="EJ28" s="458">
        <v>10</v>
      </c>
      <c r="EK28" s="458">
        <v>15</v>
      </c>
      <c r="EL28" s="459">
        <v>20</v>
      </c>
      <c r="EM28" s="460">
        <v>30</v>
      </c>
      <c r="EN28" s="454">
        <v>35</v>
      </c>
      <c r="EO28" s="456" t="s">
        <v>755</v>
      </c>
      <c r="EP28" s="452"/>
      <c r="EQ28" s="938"/>
      <c r="ER28" s="939"/>
      <c r="ES28" s="457">
        <v>0.5</v>
      </c>
      <c r="ET28" s="458">
        <v>2</v>
      </c>
      <c r="EU28" s="458">
        <v>5</v>
      </c>
      <c r="EV28" s="458">
        <v>10</v>
      </c>
      <c r="EW28" s="458">
        <v>15</v>
      </c>
      <c r="EX28" s="459">
        <v>20</v>
      </c>
      <c r="EY28" s="460">
        <v>30</v>
      </c>
      <c r="EZ28" s="454">
        <v>35</v>
      </c>
      <c r="FA28" s="456" t="s">
        <v>755</v>
      </c>
      <c r="FC28" s="938"/>
      <c r="FD28" s="939"/>
      <c r="FE28" s="457">
        <v>0.5</v>
      </c>
      <c r="FF28" s="458">
        <v>2</v>
      </c>
      <c r="FG28" s="458">
        <v>5</v>
      </c>
      <c r="FH28" s="458">
        <v>10</v>
      </c>
      <c r="FI28" s="458">
        <v>15</v>
      </c>
      <c r="FJ28" s="459">
        <v>20</v>
      </c>
      <c r="FK28" s="460">
        <v>30</v>
      </c>
      <c r="FL28" s="454">
        <v>35</v>
      </c>
      <c r="FM28" s="456" t="s">
        <v>755</v>
      </c>
    </row>
    <row r="29" spans="2:169" ht="15" customHeight="1">
      <c r="B29" s="924" t="s">
        <v>890</v>
      </c>
      <c r="C29" s="461" t="s">
        <v>380</v>
      </c>
      <c r="D29" s="462" t="s">
        <v>381</v>
      </c>
      <c r="E29" s="463" t="s">
        <v>381</v>
      </c>
      <c r="F29" s="464" t="s">
        <v>381</v>
      </c>
      <c r="G29" s="464" t="s">
        <v>381</v>
      </c>
      <c r="H29" s="464" t="s">
        <v>381</v>
      </c>
      <c r="I29" s="464" t="s">
        <v>381</v>
      </c>
      <c r="J29" s="464" t="s">
        <v>381</v>
      </c>
      <c r="K29" s="464" t="s">
        <v>381</v>
      </c>
      <c r="L29" s="464" t="s">
        <v>381</v>
      </c>
      <c r="M29" s="465" t="s">
        <v>381</v>
      </c>
      <c r="N29" s="466"/>
      <c r="O29" s="924" t="s">
        <v>890</v>
      </c>
      <c r="P29" s="461" t="str">
        <f>$C29</f>
        <v>&gt; 50</v>
      </c>
      <c r="Q29" s="467" t="s">
        <v>381</v>
      </c>
      <c r="R29" s="468" t="s">
        <v>381</v>
      </c>
      <c r="S29" s="462" t="s">
        <v>381</v>
      </c>
      <c r="T29" s="549" t="s">
        <v>381</v>
      </c>
      <c r="U29" s="550" t="s">
        <v>381</v>
      </c>
      <c r="V29" s="528" t="s">
        <v>381</v>
      </c>
      <c r="W29" s="470" t="s">
        <v>381</v>
      </c>
      <c r="X29" s="467" t="s">
        <v>381</v>
      </c>
      <c r="Y29" s="468" t="s">
        <v>381</v>
      </c>
      <c r="Z29" s="466"/>
      <c r="AA29" s="930">
        <f>AA7</f>
        <v>19.88372093023256</v>
      </c>
      <c r="AB29" s="932">
        <f>AB7</f>
        <v>22.369186046511629</v>
      </c>
      <c r="AC29" s="466"/>
      <c r="AD29" s="924" t="s">
        <v>890</v>
      </c>
      <c r="AE29" s="461" t="str">
        <f>$C29</f>
        <v>&gt; 50</v>
      </c>
      <c r="AF29" s="467" t="s">
        <v>381</v>
      </c>
      <c r="AG29" s="468" t="s">
        <v>381</v>
      </c>
      <c r="AH29" s="529" t="s">
        <v>381</v>
      </c>
      <c r="AJ29" s="924" t="s">
        <v>890</v>
      </c>
      <c r="AK29" s="461" t="s">
        <v>380</v>
      </c>
      <c r="AL29" s="462" t="s">
        <v>381</v>
      </c>
      <c r="AM29" s="463" t="s">
        <v>381</v>
      </c>
      <c r="AN29" s="464" t="s">
        <v>381</v>
      </c>
      <c r="AO29" s="464" t="s">
        <v>381</v>
      </c>
      <c r="AP29" s="464" t="s">
        <v>381</v>
      </c>
      <c r="AQ29" s="464" t="s">
        <v>381</v>
      </c>
      <c r="AR29" s="464" t="s">
        <v>381</v>
      </c>
      <c r="AS29" s="464" t="s">
        <v>381</v>
      </c>
      <c r="AT29" s="464" t="s">
        <v>381</v>
      </c>
      <c r="AU29" s="465" t="s">
        <v>381</v>
      </c>
      <c r="AV29" s="466"/>
      <c r="AW29" s="924" t="s">
        <v>890</v>
      </c>
      <c r="AX29" s="461" t="s">
        <v>380</v>
      </c>
      <c r="AY29" s="462" t="s">
        <v>381</v>
      </c>
      <c r="AZ29" s="463" t="s">
        <v>381</v>
      </c>
      <c r="BA29" s="464" t="s">
        <v>381</v>
      </c>
      <c r="BB29" s="464" t="s">
        <v>381</v>
      </c>
      <c r="BC29" s="464" t="s">
        <v>381</v>
      </c>
      <c r="BD29" s="464" t="s">
        <v>381</v>
      </c>
      <c r="BE29" s="464" t="s">
        <v>381</v>
      </c>
      <c r="BF29" s="464" t="s">
        <v>381</v>
      </c>
      <c r="BG29" s="464" t="s">
        <v>381</v>
      </c>
      <c r="BH29" s="465" t="s">
        <v>381</v>
      </c>
      <c r="BI29" s="466"/>
      <c r="BJ29" s="924" t="s">
        <v>890</v>
      </c>
      <c r="BK29" s="461" t="s">
        <v>380</v>
      </c>
      <c r="BL29" s="462" t="s">
        <v>381</v>
      </c>
      <c r="BM29" s="463" t="s">
        <v>381</v>
      </c>
      <c r="BN29" s="464" t="s">
        <v>381</v>
      </c>
      <c r="BO29" s="464" t="s">
        <v>381</v>
      </c>
      <c r="BP29" s="464" t="s">
        <v>381</v>
      </c>
      <c r="BQ29" s="464" t="s">
        <v>381</v>
      </c>
      <c r="BR29" s="464" t="s">
        <v>381</v>
      </c>
      <c r="BS29" s="464" t="s">
        <v>381</v>
      </c>
      <c r="BT29" s="464" t="s">
        <v>381</v>
      </c>
      <c r="BU29" s="465" t="s">
        <v>381</v>
      </c>
      <c r="BV29" s="466"/>
      <c r="BW29" s="924" t="s">
        <v>890</v>
      </c>
      <c r="BX29" s="461" t="str">
        <f>$C29</f>
        <v>&gt; 50</v>
      </c>
      <c r="BY29" s="472" t="s">
        <v>381</v>
      </c>
      <c r="BZ29" s="473" t="s">
        <v>381</v>
      </c>
      <c r="CA29" s="473" t="s">
        <v>381</v>
      </c>
      <c r="CB29" s="473" t="s">
        <v>381</v>
      </c>
      <c r="CC29" s="473" t="s">
        <v>381</v>
      </c>
      <c r="CD29" s="473" t="s">
        <v>381</v>
      </c>
      <c r="CE29" s="473" t="s">
        <v>381</v>
      </c>
      <c r="CF29" s="473" t="s">
        <v>381</v>
      </c>
      <c r="CG29" s="468" t="s">
        <v>381</v>
      </c>
      <c r="CH29" s="466"/>
      <c r="CI29" s="924" t="s">
        <v>890</v>
      </c>
      <c r="CJ29" s="461" t="str">
        <f>$C29</f>
        <v>&gt; 50</v>
      </c>
      <c r="CK29" s="472" t="s">
        <v>381</v>
      </c>
      <c r="CL29" s="473" t="s">
        <v>381</v>
      </c>
      <c r="CM29" s="473" t="s">
        <v>381</v>
      </c>
      <c r="CN29" s="473" t="s">
        <v>381</v>
      </c>
      <c r="CO29" s="473" t="s">
        <v>381</v>
      </c>
      <c r="CP29" s="473" t="s">
        <v>381</v>
      </c>
      <c r="CQ29" s="473" t="s">
        <v>381</v>
      </c>
      <c r="CR29" s="473" t="s">
        <v>381</v>
      </c>
      <c r="CS29" s="468" t="s">
        <v>381</v>
      </c>
      <c r="CT29" s="474"/>
      <c r="CU29" s="924" t="s">
        <v>890</v>
      </c>
      <c r="CV29" s="461" t="str">
        <f>$C29</f>
        <v>&gt; 50</v>
      </c>
      <c r="CW29" s="472" t="s">
        <v>381</v>
      </c>
      <c r="CX29" s="473" t="s">
        <v>381</v>
      </c>
      <c r="CY29" s="473" t="s">
        <v>381</v>
      </c>
      <c r="CZ29" s="473" t="s">
        <v>381</v>
      </c>
      <c r="DA29" s="473" t="s">
        <v>381</v>
      </c>
      <c r="DB29" s="473" t="s">
        <v>381</v>
      </c>
      <c r="DC29" s="473" t="s">
        <v>381</v>
      </c>
      <c r="DD29" s="473" t="s">
        <v>381</v>
      </c>
      <c r="DE29" s="468" t="s">
        <v>381</v>
      </c>
      <c r="DF29" s="466"/>
      <c r="DG29" s="924" t="s">
        <v>890</v>
      </c>
      <c r="DH29" s="461" t="str">
        <f>$C29</f>
        <v>&gt; 50</v>
      </c>
      <c r="DI29" s="472" t="s">
        <v>381</v>
      </c>
      <c r="DJ29" s="473" t="s">
        <v>381</v>
      </c>
      <c r="DK29" s="473" t="s">
        <v>381</v>
      </c>
      <c r="DL29" s="473" t="s">
        <v>381</v>
      </c>
      <c r="DM29" s="473" t="s">
        <v>381</v>
      </c>
      <c r="DN29" s="473" t="s">
        <v>381</v>
      </c>
      <c r="DO29" s="473" t="s">
        <v>381</v>
      </c>
      <c r="DP29" s="473" t="s">
        <v>381</v>
      </c>
      <c r="DQ29" s="468" t="s">
        <v>381</v>
      </c>
      <c r="DR29" s="466"/>
      <c r="DS29" s="924" t="s">
        <v>890</v>
      </c>
      <c r="DT29" s="461" t="str">
        <f>$C29</f>
        <v>&gt; 50</v>
      </c>
      <c r="DU29" s="472" t="s">
        <v>381</v>
      </c>
      <c r="DV29" s="473" t="s">
        <v>381</v>
      </c>
      <c r="DW29" s="473" t="s">
        <v>381</v>
      </c>
      <c r="DX29" s="473" t="s">
        <v>381</v>
      </c>
      <c r="DY29" s="473" t="s">
        <v>381</v>
      </c>
      <c r="DZ29" s="473" t="s">
        <v>381</v>
      </c>
      <c r="EA29" s="473" t="s">
        <v>381</v>
      </c>
      <c r="EB29" s="473" t="s">
        <v>381</v>
      </c>
      <c r="EC29" s="468" t="s">
        <v>381</v>
      </c>
      <c r="EE29" s="924" t="s">
        <v>890</v>
      </c>
      <c r="EF29" s="461" t="str">
        <f>$C29</f>
        <v>&gt; 50</v>
      </c>
      <c r="EG29" s="472" t="s">
        <v>381</v>
      </c>
      <c r="EH29" s="473" t="s">
        <v>381</v>
      </c>
      <c r="EI29" s="473" t="s">
        <v>381</v>
      </c>
      <c r="EJ29" s="473" t="s">
        <v>381</v>
      </c>
      <c r="EK29" s="473" t="s">
        <v>381</v>
      </c>
      <c r="EL29" s="473" t="s">
        <v>381</v>
      </c>
      <c r="EM29" s="473" t="s">
        <v>381</v>
      </c>
      <c r="EN29" s="473" t="s">
        <v>381</v>
      </c>
      <c r="EO29" s="468" t="s">
        <v>381</v>
      </c>
      <c r="EP29" s="474"/>
      <c r="EQ29" s="924" t="s">
        <v>890</v>
      </c>
      <c r="ER29" s="461" t="str">
        <f>$C29</f>
        <v>&gt; 50</v>
      </c>
      <c r="ES29" s="472" t="s">
        <v>381</v>
      </c>
      <c r="ET29" s="473" t="s">
        <v>381</v>
      </c>
      <c r="EU29" s="473" t="s">
        <v>381</v>
      </c>
      <c r="EV29" s="473" t="s">
        <v>381</v>
      </c>
      <c r="EW29" s="473" t="s">
        <v>381</v>
      </c>
      <c r="EX29" s="473" t="s">
        <v>381</v>
      </c>
      <c r="EY29" s="473" t="s">
        <v>381</v>
      </c>
      <c r="EZ29" s="473" t="s">
        <v>381</v>
      </c>
      <c r="FA29" s="468" t="s">
        <v>381</v>
      </c>
      <c r="FC29" s="924" t="s">
        <v>890</v>
      </c>
      <c r="FD29" s="461" t="str">
        <f>$C29</f>
        <v>&gt; 50</v>
      </c>
      <c r="FE29" s="472" t="s">
        <v>381</v>
      </c>
      <c r="FF29" s="473" t="s">
        <v>381</v>
      </c>
      <c r="FG29" s="473" t="s">
        <v>381</v>
      </c>
      <c r="FH29" s="473" t="s">
        <v>381</v>
      </c>
      <c r="FI29" s="473" t="s">
        <v>381</v>
      </c>
      <c r="FJ29" s="473" t="s">
        <v>381</v>
      </c>
      <c r="FK29" s="473" t="s">
        <v>381</v>
      </c>
      <c r="FL29" s="473" t="s">
        <v>381</v>
      </c>
      <c r="FM29" s="468" t="s">
        <v>381</v>
      </c>
    </row>
    <row r="30" spans="2:169" ht="15" customHeight="1">
      <c r="B30" s="925"/>
      <c r="C30" s="475">
        <v>50</v>
      </c>
      <c r="D30" s="476">
        <f>S30</f>
        <v>3.076494951111111</v>
      </c>
      <c r="E30" s="477">
        <f t="shared" ref="E30:E42" si="27">MIN(AM30,AZ30,BM30)</f>
        <v>42.944620216394625</v>
      </c>
      <c r="F30" s="478">
        <f t="shared" ref="F30:F42" si="28">MIN(AN30,BA30,BN30)</f>
        <v>42.908511104430545</v>
      </c>
      <c r="G30" s="479">
        <f t="shared" ref="G30:G42" si="29">MIN(AO30,BB30,BO30)</f>
        <v>42.817664003784316</v>
      </c>
      <c r="H30" s="479">
        <f t="shared" ref="H30:H42" si="30">MIN(AP30,BC30,BP30)</f>
        <v>42.626388058147441</v>
      </c>
      <c r="I30" s="479">
        <f t="shared" ref="I30:I42" si="31">MIN(AQ30,BD30,BQ30)</f>
        <v>42.384804925602829</v>
      </c>
      <c r="J30" s="479">
        <f t="shared" ref="J30:J42" si="32">MIN(AR30,BE30,BR30)</f>
        <v>42.08611564044751</v>
      </c>
      <c r="K30" s="479">
        <f t="shared" ref="K30:K39" si="33">MIN(AS30,BF30,BS30)</f>
        <v>41.233124403107929</v>
      </c>
      <c r="L30" s="479">
        <f>MIN(AT30,BG30,BT30)</f>
        <v>40.5450828093593</v>
      </c>
      <c r="M30" s="480" t="s">
        <v>381</v>
      </c>
      <c r="N30" s="466"/>
      <c r="O30" s="925"/>
      <c r="P30" s="475">
        <f>$C30</f>
        <v>50</v>
      </c>
      <c r="Q30" s="481">
        <v>50</v>
      </c>
      <c r="R30" s="519">
        <v>-26</v>
      </c>
      <c r="S30" s="483">
        <f>IF(MIN(U30,T30)*(1-(2.5+7)/(87.5-2))&gt;$AA$29,$AA$29,MIN(U30,T30)*(1-(2.5+7)/(87.5-2)))</f>
        <v>3.076494951111111</v>
      </c>
      <c r="T30" s="551">
        <v>3.46105682</v>
      </c>
      <c r="U30" s="485">
        <v>4.2701597199999997</v>
      </c>
      <c r="V30" s="532">
        <f t="shared" ref="V30:V42" si="34">(G30-5)/S30</f>
        <v>12.292451183814242</v>
      </c>
      <c r="W30" s="486">
        <f t="shared" ref="W30:W42" si="35">(G30-5)/MIN(U30,T30)</f>
        <v>10.926623274501548</v>
      </c>
      <c r="X30" s="487">
        <v>3.0224022000000001</v>
      </c>
      <c r="Y30" s="488">
        <v>6.54130696</v>
      </c>
      <c r="Z30" s="466"/>
      <c r="AA30" s="930"/>
      <c r="AB30" s="932"/>
      <c r="AC30" s="466"/>
      <c r="AD30" s="925"/>
      <c r="AE30" s="475">
        <f>$C30</f>
        <v>50</v>
      </c>
      <c r="AF30" s="489">
        <v>25</v>
      </c>
      <c r="AG30" s="519">
        <f>MIN(-33,AE30)</f>
        <v>-33</v>
      </c>
      <c r="AH30" s="490">
        <f>S30</f>
        <v>3.076494951111111</v>
      </c>
      <c r="AJ30" s="925"/>
      <c r="AK30" s="475">
        <v>50</v>
      </c>
      <c r="AL30" s="483">
        <f t="shared" ref="AL30:AL42" si="36">AH30</f>
        <v>3.076494951111111</v>
      </c>
      <c r="AM30" s="477">
        <v>49.530808233314666</v>
      </c>
      <c r="AN30" s="479">
        <v>49.370381687740192</v>
      </c>
      <c r="AO30" s="479">
        <v>49.095301520725087</v>
      </c>
      <c r="AP30" s="479">
        <v>48.824030029883609</v>
      </c>
      <c r="AQ30" s="479">
        <v>48.588391993373079</v>
      </c>
      <c r="AR30" s="479">
        <v>48.413765482224868</v>
      </c>
      <c r="AS30" s="479">
        <v>48.18897372401986</v>
      </c>
      <c r="AT30" s="479">
        <v>48.077366578185874</v>
      </c>
      <c r="AU30" s="480" t="s">
        <v>381</v>
      </c>
      <c r="AV30" s="466"/>
      <c r="AW30" s="925"/>
      <c r="AX30" s="475">
        <v>50</v>
      </c>
      <c r="AY30" s="483">
        <f t="shared" ref="AY30:AY42" si="37">MIN(T30:U30)</f>
        <v>3.46105682</v>
      </c>
      <c r="AZ30" s="477">
        <v>43.148182762750928</v>
      </c>
      <c r="BA30" s="478">
        <v>43.116919350207716</v>
      </c>
      <c r="BB30" s="478">
        <v>43.034591531886228</v>
      </c>
      <c r="BC30" s="478">
        <v>42.852380581542675</v>
      </c>
      <c r="BD30" s="478">
        <v>42.615070482677041</v>
      </c>
      <c r="BE30" s="478">
        <v>42.31200634493085</v>
      </c>
      <c r="BF30" s="478">
        <v>41.393814576686779</v>
      </c>
      <c r="BG30" s="478">
        <v>40.622398638878273</v>
      </c>
      <c r="BH30" s="480" t="s">
        <v>381</v>
      </c>
      <c r="BI30" s="533"/>
      <c r="BJ30" s="925"/>
      <c r="BK30" s="475">
        <v>50</v>
      </c>
      <c r="BL30" s="483">
        <f t="shared" ref="BL30:BL42" si="38">MIN(T30:U30)</f>
        <v>3.46105682</v>
      </c>
      <c r="BM30" s="477">
        <v>42.944620216394625</v>
      </c>
      <c r="BN30" s="478">
        <v>42.908511104430545</v>
      </c>
      <c r="BO30" s="478">
        <v>42.817664003784316</v>
      </c>
      <c r="BP30" s="478">
        <v>42.626388058147441</v>
      </c>
      <c r="BQ30" s="478">
        <v>42.384804925602829</v>
      </c>
      <c r="BR30" s="478">
        <v>42.08611564044751</v>
      </c>
      <c r="BS30" s="478">
        <v>41.233124403107929</v>
      </c>
      <c r="BT30" s="478">
        <v>40.5450828093593</v>
      </c>
      <c r="BU30" s="480" t="s">
        <v>381</v>
      </c>
      <c r="BV30" s="466"/>
      <c r="BW30" s="925"/>
      <c r="BX30" s="475">
        <f>$C30</f>
        <v>50</v>
      </c>
      <c r="BY30" s="520">
        <v>1.2000000000000086</v>
      </c>
      <c r="BZ30" s="521">
        <v>1.2</v>
      </c>
      <c r="CA30" s="521">
        <v>1.2</v>
      </c>
      <c r="CB30" s="521">
        <v>1.2000000000000084</v>
      </c>
      <c r="CC30" s="521">
        <v>1.2000000000000084</v>
      </c>
      <c r="CD30" s="521">
        <v>1.2</v>
      </c>
      <c r="CE30" s="521">
        <v>1.2000000000000004</v>
      </c>
      <c r="CF30" s="521">
        <v>1.2</v>
      </c>
      <c r="CG30" s="494" t="s">
        <v>381</v>
      </c>
      <c r="CH30" s="466"/>
      <c r="CI30" s="925"/>
      <c r="CJ30" s="475">
        <f>$C30</f>
        <v>50</v>
      </c>
      <c r="CK30" s="520">
        <v>1</v>
      </c>
      <c r="CL30" s="521">
        <v>1.0000000000000093</v>
      </c>
      <c r="CM30" s="521">
        <v>1</v>
      </c>
      <c r="CN30" s="521">
        <v>1.0000000000000002</v>
      </c>
      <c r="CO30" s="521">
        <v>1.0000000000000049</v>
      </c>
      <c r="CP30" s="521">
        <v>1.000000000000004</v>
      </c>
      <c r="CQ30" s="521">
        <v>1.0000000000000002</v>
      </c>
      <c r="CR30" s="521">
        <v>1</v>
      </c>
      <c r="CS30" s="494" t="s">
        <v>381</v>
      </c>
      <c r="CT30" s="474"/>
      <c r="CU30" s="925"/>
      <c r="CV30" s="475">
        <f>$C30</f>
        <v>50</v>
      </c>
      <c r="CW30" s="491">
        <v>1</v>
      </c>
      <c r="CX30" s="492">
        <v>1</v>
      </c>
      <c r="CY30" s="492">
        <v>1</v>
      </c>
      <c r="CZ30" s="492">
        <v>1</v>
      </c>
      <c r="DA30" s="492">
        <v>1</v>
      </c>
      <c r="DB30" s="493">
        <v>1</v>
      </c>
      <c r="DC30" s="493">
        <v>1</v>
      </c>
      <c r="DD30" s="493">
        <v>1</v>
      </c>
      <c r="DE30" s="494" t="s">
        <v>381</v>
      </c>
      <c r="DF30" s="466"/>
      <c r="DG30" s="925"/>
      <c r="DH30" s="475">
        <f>$C30</f>
        <v>50</v>
      </c>
      <c r="DI30" s="495">
        <v>49.017139452799768</v>
      </c>
      <c r="DJ30" s="496">
        <v>48.005979666129406</v>
      </c>
      <c r="DK30" s="496">
        <v>46.27267472270745</v>
      </c>
      <c r="DL30" s="496">
        <v>44.564003838501947</v>
      </c>
      <c r="DM30" s="496">
        <v>43.080293990740927</v>
      </c>
      <c r="DN30" s="497">
        <v>41.981057323128312</v>
      </c>
      <c r="DO30" s="497">
        <v>40.56643220586119</v>
      </c>
      <c r="DP30" s="497">
        <v>39.864246996680038</v>
      </c>
      <c r="DQ30" s="494" t="s">
        <v>381</v>
      </c>
      <c r="DR30" s="466"/>
      <c r="DS30" s="925"/>
      <c r="DT30" s="475">
        <f>$C30</f>
        <v>50</v>
      </c>
      <c r="DU30" s="495">
        <v>79.736814170726518</v>
      </c>
      <c r="DV30" s="496">
        <v>79.486988233374973</v>
      </c>
      <c r="DW30" s="496">
        <v>78.829156302943034</v>
      </c>
      <c r="DX30" s="496">
        <v>77.373472759364802</v>
      </c>
      <c r="DY30" s="496">
        <v>75.478130210217785</v>
      </c>
      <c r="DZ30" s="497">
        <v>73.05849933700506</v>
      </c>
      <c r="EA30" s="497">
        <v>65.73382342488685</v>
      </c>
      <c r="EB30" s="497">
        <v>59.587197823761869</v>
      </c>
      <c r="EC30" s="494" t="s">
        <v>381</v>
      </c>
      <c r="EE30" s="925"/>
      <c r="EF30" s="475">
        <f>$C30</f>
        <v>50</v>
      </c>
      <c r="EG30" s="495">
        <v>78.110331149999993</v>
      </c>
      <c r="EH30" s="496">
        <v>77.821862030000005</v>
      </c>
      <c r="EI30" s="496">
        <v>77.096161620000004</v>
      </c>
      <c r="EJ30" s="496">
        <v>75.56850756</v>
      </c>
      <c r="EK30" s="496">
        <v>73.63962549</v>
      </c>
      <c r="EL30" s="497">
        <v>71.255655360000006</v>
      </c>
      <c r="EM30" s="497">
        <v>64.452901580000002</v>
      </c>
      <c r="EN30" s="497">
        <v>58.971513860000002</v>
      </c>
      <c r="EO30" s="494" t="s">
        <v>381</v>
      </c>
      <c r="EP30" s="474"/>
      <c r="EQ30" s="925"/>
      <c r="ER30" s="475">
        <f>$C30</f>
        <v>50</v>
      </c>
      <c r="ES30" s="491">
        <f t="shared" ref="ES30:EZ42" si="39">MIN(BY30,CK30,CW30)</f>
        <v>1</v>
      </c>
      <c r="ET30" s="492">
        <f t="shared" si="39"/>
        <v>1</v>
      </c>
      <c r="EU30" s="492">
        <f t="shared" si="39"/>
        <v>1</v>
      </c>
      <c r="EV30" s="492">
        <f t="shared" si="39"/>
        <v>1</v>
      </c>
      <c r="EW30" s="492">
        <f t="shared" si="39"/>
        <v>1</v>
      </c>
      <c r="EX30" s="493">
        <f t="shared" si="39"/>
        <v>1</v>
      </c>
      <c r="EY30" s="493">
        <f t="shared" si="39"/>
        <v>1</v>
      </c>
      <c r="EZ30" s="493">
        <f t="shared" si="39"/>
        <v>1</v>
      </c>
      <c r="FA30" s="494" t="s">
        <v>381</v>
      </c>
      <c r="FC30" s="925"/>
      <c r="FD30" s="475">
        <f>$C30</f>
        <v>50</v>
      </c>
      <c r="FE30" s="495">
        <f t="shared" ref="FE30:FL42" si="40">MAX(DI30,DU30,EG30)</f>
        <v>79.736814170726518</v>
      </c>
      <c r="FF30" s="496">
        <f t="shared" si="40"/>
        <v>79.486988233374973</v>
      </c>
      <c r="FG30" s="496">
        <f t="shared" si="40"/>
        <v>78.829156302943034</v>
      </c>
      <c r="FH30" s="496">
        <f t="shared" si="40"/>
        <v>77.373472759364802</v>
      </c>
      <c r="FI30" s="496">
        <f t="shared" si="40"/>
        <v>75.478130210217785</v>
      </c>
      <c r="FJ30" s="497">
        <f t="shared" si="40"/>
        <v>73.05849933700506</v>
      </c>
      <c r="FK30" s="497">
        <f t="shared" si="40"/>
        <v>65.73382342488685</v>
      </c>
      <c r="FL30" s="497">
        <f t="shared" si="40"/>
        <v>59.587197823761869</v>
      </c>
      <c r="FM30" s="494" t="s">
        <v>381</v>
      </c>
    </row>
    <row r="31" spans="2:169" ht="15" customHeight="1">
      <c r="B31" s="925"/>
      <c r="C31" s="475">
        <v>45</v>
      </c>
      <c r="D31" s="476">
        <f t="shared" ref="D31:D42" si="41">S31</f>
        <v>4.9139524266666665</v>
      </c>
      <c r="E31" s="477">
        <f t="shared" si="27"/>
        <v>42.95716832544182</v>
      </c>
      <c r="F31" s="478">
        <f t="shared" si="28"/>
        <v>42.899797361626447</v>
      </c>
      <c r="G31" s="479">
        <f t="shared" si="29"/>
        <v>42.765530401427512</v>
      </c>
      <c r="H31" s="479">
        <f t="shared" si="30"/>
        <v>42.488216047989319</v>
      </c>
      <c r="I31" s="479">
        <f t="shared" si="31"/>
        <v>42.152149001185293</v>
      </c>
      <c r="J31" s="479">
        <f t="shared" si="32"/>
        <v>41.748836401126624</v>
      </c>
      <c r="K31" s="479">
        <f t="shared" si="33"/>
        <v>40.662524516243735</v>
      </c>
      <c r="L31" s="479">
        <f>MIN(AT31,BG31,BT31)</f>
        <v>39.858917209060017</v>
      </c>
      <c r="M31" s="480" t="s">
        <v>381</v>
      </c>
      <c r="N31" s="466"/>
      <c r="O31" s="925"/>
      <c r="P31" s="475">
        <f t="shared" ref="P31:P43" si="42">$C31</f>
        <v>45</v>
      </c>
      <c r="Q31" s="481">
        <v>45</v>
      </c>
      <c r="R31" s="519">
        <v>-26</v>
      </c>
      <c r="S31" s="483">
        <f t="shared" ref="S31:S42" si="43">IF(MIN(U31,T31)*(1-(2.5+7)/(87.5-2))&gt;$AA$29,$AA$29,MIN(U31,T31)*(1-(2.5+7)/(87.5-2)))</f>
        <v>4.9139524266666665</v>
      </c>
      <c r="T31" s="551">
        <v>5.5281964800000001</v>
      </c>
      <c r="U31" s="485">
        <v>6.48408184</v>
      </c>
      <c r="V31" s="532">
        <f t="shared" si="34"/>
        <v>7.6853675254331684</v>
      </c>
      <c r="W31" s="486">
        <f t="shared" si="35"/>
        <v>6.8314378003850385</v>
      </c>
      <c r="X31" s="487">
        <v>5.2300288699999999</v>
      </c>
      <c r="Y31" s="488">
        <v>10.429893</v>
      </c>
      <c r="Z31" s="466"/>
      <c r="AA31" s="930"/>
      <c r="AB31" s="932"/>
      <c r="AC31" s="466"/>
      <c r="AD31" s="925"/>
      <c r="AE31" s="475">
        <f t="shared" ref="AE31:AE43" si="44">$C31</f>
        <v>45</v>
      </c>
      <c r="AF31" s="489">
        <v>25</v>
      </c>
      <c r="AG31" s="519">
        <f t="shared" ref="AG31:AG42" si="45">MIN(-33,AE31)</f>
        <v>-33</v>
      </c>
      <c r="AH31" s="490">
        <f t="shared" ref="AH31:AH42" si="46">S31</f>
        <v>4.9139524266666665</v>
      </c>
      <c r="AJ31" s="925"/>
      <c r="AK31" s="475">
        <v>45</v>
      </c>
      <c r="AL31" s="483">
        <f t="shared" si="36"/>
        <v>4.9139524266666665</v>
      </c>
      <c r="AM31" s="477">
        <v>49.178267776395217</v>
      </c>
      <c r="AN31" s="479">
        <v>49.036357873291209</v>
      </c>
      <c r="AO31" s="479">
        <v>48.795696770711089</v>
      </c>
      <c r="AP31" s="479">
        <v>48.660125309699218</v>
      </c>
      <c r="AQ31" s="479">
        <v>48.500502807661022</v>
      </c>
      <c r="AR31" s="479">
        <v>48.387941012683633</v>
      </c>
      <c r="AS31" s="479">
        <v>48.250592191380072</v>
      </c>
      <c r="AT31" s="479">
        <v>48.161090457855032</v>
      </c>
      <c r="AU31" s="480" t="s">
        <v>381</v>
      </c>
      <c r="AV31" s="466"/>
      <c r="AW31" s="925"/>
      <c r="AX31" s="475">
        <v>45</v>
      </c>
      <c r="AY31" s="483">
        <f t="shared" si="37"/>
        <v>5.5281964800000001</v>
      </c>
      <c r="AZ31" s="477">
        <v>43.158567315203825</v>
      </c>
      <c r="BA31" s="478">
        <v>43.109023529763867</v>
      </c>
      <c r="BB31" s="478">
        <v>42.983365671746874</v>
      </c>
      <c r="BC31" s="478">
        <v>42.717440431206427</v>
      </c>
      <c r="BD31" s="478">
        <v>42.384272138386748</v>
      </c>
      <c r="BE31" s="478">
        <v>41.973498561847414</v>
      </c>
      <c r="BF31" s="478">
        <v>40.81454192323357</v>
      </c>
      <c r="BG31" s="478">
        <v>39.919926094591375</v>
      </c>
      <c r="BH31" s="480" t="s">
        <v>381</v>
      </c>
      <c r="BI31" s="533"/>
      <c r="BJ31" s="925"/>
      <c r="BK31" s="475">
        <v>45</v>
      </c>
      <c r="BL31" s="483">
        <f t="shared" si="38"/>
        <v>5.5281964800000001</v>
      </c>
      <c r="BM31" s="477">
        <v>42.95716832544182</v>
      </c>
      <c r="BN31" s="478">
        <v>42.899797361626447</v>
      </c>
      <c r="BO31" s="478">
        <v>42.765530401427512</v>
      </c>
      <c r="BP31" s="478">
        <v>42.488216047989319</v>
      </c>
      <c r="BQ31" s="478">
        <v>42.152149001185293</v>
      </c>
      <c r="BR31" s="478">
        <v>41.748836401126624</v>
      </c>
      <c r="BS31" s="478">
        <v>40.662524516243735</v>
      </c>
      <c r="BT31" s="478">
        <v>39.858917209060017</v>
      </c>
      <c r="BU31" s="480" t="s">
        <v>381</v>
      </c>
      <c r="BV31" s="466"/>
      <c r="BW31" s="925"/>
      <c r="BX31" s="475">
        <f t="shared" ref="BX31:BX43" si="47">$C31</f>
        <v>45</v>
      </c>
      <c r="BY31" s="520">
        <v>1.2000000000000133</v>
      </c>
      <c r="BZ31" s="521">
        <v>1.2</v>
      </c>
      <c r="CA31" s="521">
        <v>1.2</v>
      </c>
      <c r="CB31" s="521">
        <v>1.2000000000000004</v>
      </c>
      <c r="CC31" s="521">
        <v>1.2</v>
      </c>
      <c r="CD31" s="521">
        <v>1.2000000000000004</v>
      </c>
      <c r="CE31" s="521">
        <v>1.2000000000000031</v>
      </c>
      <c r="CF31" s="521">
        <v>1.2000000000000026</v>
      </c>
      <c r="CG31" s="494" t="s">
        <v>381</v>
      </c>
      <c r="CH31" s="466"/>
      <c r="CI31" s="925"/>
      <c r="CJ31" s="475">
        <f t="shared" ref="CJ31:CJ43" si="48">$C31</f>
        <v>45</v>
      </c>
      <c r="CK31" s="520">
        <v>1.0000000000000004</v>
      </c>
      <c r="CL31" s="521">
        <v>1</v>
      </c>
      <c r="CM31" s="521">
        <v>1.0000000000000002</v>
      </c>
      <c r="CN31" s="521">
        <v>1.0000000000000078</v>
      </c>
      <c r="CO31" s="521">
        <v>1.000000000000008</v>
      </c>
      <c r="CP31" s="521">
        <v>1.0000000000000002</v>
      </c>
      <c r="CQ31" s="521">
        <v>1.0000000000000016</v>
      </c>
      <c r="CR31" s="521">
        <v>1</v>
      </c>
      <c r="CS31" s="494" t="s">
        <v>381</v>
      </c>
      <c r="CT31" s="474"/>
      <c r="CU31" s="925"/>
      <c r="CV31" s="475">
        <f t="shared" ref="CV31:CV43" si="49">$C31</f>
        <v>45</v>
      </c>
      <c r="CW31" s="491">
        <v>1</v>
      </c>
      <c r="CX31" s="492">
        <v>1</v>
      </c>
      <c r="CY31" s="492">
        <v>1</v>
      </c>
      <c r="CZ31" s="492">
        <v>1</v>
      </c>
      <c r="DA31" s="492">
        <v>1</v>
      </c>
      <c r="DB31" s="493">
        <v>1</v>
      </c>
      <c r="DC31" s="493">
        <v>1</v>
      </c>
      <c r="DD31" s="493">
        <v>1</v>
      </c>
      <c r="DE31" s="494" t="s">
        <v>381</v>
      </c>
      <c r="DF31" s="466"/>
      <c r="DG31" s="925"/>
      <c r="DH31" s="475">
        <f t="shared" ref="DH31:DH43" si="50">$C31</f>
        <v>45</v>
      </c>
      <c r="DI31" s="495">
        <v>46.795384348899233</v>
      </c>
      <c r="DJ31" s="496">
        <v>45.901349707924169</v>
      </c>
      <c r="DK31" s="496">
        <v>44.385576424614499</v>
      </c>
      <c r="DL31" s="496">
        <v>43.531916505522474</v>
      </c>
      <c r="DM31" s="496">
        <v>42.527017317514776</v>
      </c>
      <c r="DN31" s="497">
        <v>41.818520586229567</v>
      </c>
      <c r="DO31" s="497">
        <v>40.95415638850784</v>
      </c>
      <c r="DP31" s="497">
        <v>40.390992287213066</v>
      </c>
      <c r="DQ31" s="494" t="s">
        <v>381</v>
      </c>
      <c r="DR31" s="466"/>
      <c r="DS31" s="925"/>
      <c r="DT31" s="475">
        <f t="shared" ref="DT31:DT43" si="51">$C31</f>
        <v>45</v>
      </c>
      <c r="DU31" s="495">
        <v>79.819799203945763</v>
      </c>
      <c r="DV31" s="496">
        <v>79.423894428340247</v>
      </c>
      <c r="DW31" s="496">
        <v>78.419877168729442</v>
      </c>
      <c r="DX31" s="496">
        <v>76.295662594211308</v>
      </c>
      <c r="DY31" s="496">
        <v>73.635372238179002</v>
      </c>
      <c r="DZ31" s="497">
        <v>70.357059092856957</v>
      </c>
      <c r="EA31" s="497">
        <v>61.117570181152303</v>
      </c>
      <c r="EB31" s="497">
        <v>53.995738208393902</v>
      </c>
      <c r="EC31" s="494" t="s">
        <v>381</v>
      </c>
      <c r="EE31" s="925"/>
      <c r="EF31" s="475">
        <f t="shared" ref="EF31:EF43" si="52">$C31</f>
        <v>45</v>
      </c>
      <c r="EG31" s="495">
        <v>78.210579229999993</v>
      </c>
      <c r="EH31" s="496">
        <v>77.752251470000004</v>
      </c>
      <c r="EI31" s="496">
        <v>76.679750249999998</v>
      </c>
      <c r="EJ31" s="496">
        <v>74.465218460000003</v>
      </c>
      <c r="EK31" s="496">
        <v>71.782613449999999</v>
      </c>
      <c r="EL31" s="497">
        <v>68.564843060000001</v>
      </c>
      <c r="EM31" s="497">
        <v>59.906755699999998</v>
      </c>
      <c r="EN31" s="497">
        <v>53.510392469999999</v>
      </c>
      <c r="EO31" s="494" t="s">
        <v>381</v>
      </c>
      <c r="EP31" s="474"/>
      <c r="EQ31" s="925"/>
      <c r="ER31" s="475">
        <f t="shared" ref="ER31:ER43" si="53">$C31</f>
        <v>45</v>
      </c>
      <c r="ES31" s="491">
        <f t="shared" si="39"/>
        <v>1</v>
      </c>
      <c r="ET31" s="492">
        <f t="shared" si="39"/>
        <v>1</v>
      </c>
      <c r="EU31" s="492">
        <f t="shared" si="39"/>
        <v>1</v>
      </c>
      <c r="EV31" s="492">
        <f t="shared" si="39"/>
        <v>1</v>
      </c>
      <c r="EW31" s="492">
        <f t="shared" si="39"/>
        <v>1</v>
      </c>
      <c r="EX31" s="493">
        <f t="shared" si="39"/>
        <v>1</v>
      </c>
      <c r="EY31" s="493">
        <f t="shared" si="39"/>
        <v>1</v>
      </c>
      <c r="EZ31" s="493">
        <f t="shared" si="39"/>
        <v>1</v>
      </c>
      <c r="FA31" s="494" t="s">
        <v>381</v>
      </c>
      <c r="FC31" s="925"/>
      <c r="FD31" s="475">
        <f t="shared" ref="FD31:FD43" si="54">$C31</f>
        <v>45</v>
      </c>
      <c r="FE31" s="495">
        <f t="shared" si="40"/>
        <v>79.819799203945763</v>
      </c>
      <c r="FF31" s="496">
        <f t="shared" si="40"/>
        <v>79.423894428340247</v>
      </c>
      <c r="FG31" s="496">
        <f t="shared" si="40"/>
        <v>78.419877168729442</v>
      </c>
      <c r="FH31" s="496">
        <f t="shared" si="40"/>
        <v>76.295662594211308</v>
      </c>
      <c r="FI31" s="496">
        <f t="shared" si="40"/>
        <v>73.635372238179002</v>
      </c>
      <c r="FJ31" s="497">
        <f t="shared" si="40"/>
        <v>70.357059092856957</v>
      </c>
      <c r="FK31" s="497">
        <f t="shared" si="40"/>
        <v>61.117570181152303</v>
      </c>
      <c r="FL31" s="497">
        <f t="shared" si="40"/>
        <v>53.995738208393902</v>
      </c>
      <c r="FM31" s="494" t="s">
        <v>381</v>
      </c>
    </row>
    <row r="32" spans="2:169" ht="15" customHeight="1">
      <c r="B32" s="925"/>
      <c r="C32" s="475">
        <v>40</v>
      </c>
      <c r="D32" s="476">
        <f t="shared" si="41"/>
        <v>7.0524997777777774</v>
      </c>
      <c r="E32" s="477">
        <f t="shared" si="27"/>
        <v>42.987485901972654</v>
      </c>
      <c r="F32" s="478">
        <f t="shared" si="28"/>
        <v>42.9039380184227</v>
      </c>
      <c r="G32" s="479">
        <f t="shared" si="29"/>
        <v>42.707775552665773</v>
      </c>
      <c r="H32" s="479">
        <f t="shared" si="30"/>
        <v>42.326637264163502</v>
      </c>
      <c r="I32" s="479">
        <f t="shared" si="31"/>
        <v>41.879215016829313</v>
      </c>
      <c r="J32" s="479">
        <f t="shared" si="32"/>
        <v>41.36215597822298</v>
      </c>
      <c r="K32" s="479">
        <f t="shared" si="33"/>
        <v>40.059012037478333</v>
      </c>
      <c r="L32" s="479">
        <f>MIN(AT32,BG32,BT32)</f>
        <v>39.146696625207007</v>
      </c>
      <c r="M32" s="480" t="s">
        <v>381</v>
      </c>
      <c r="N32" s="466"/>
      <c r="O32" s="925"/>
      <c r="P32" s="475">
        <f t="shared" si="42"/>
        <v>40</v>
      </c>
      <c r="Q32" s="481">
        <v>40</v>
      </c>
      <c r="R32" s="519">
        <v>-26</v>
      </c>
      <c r="S32" s="483">
        <f t="shared" si="43"/>
        <v>7.0524997777777774</v>
      </c>
      <c r="T32" s="551">
        <v>7.9340622500000002</v>
      </c>
      <c r="U32" s="485">
        <v>9.0049369600000002</v>
      </c>
      <c r="V32" s="532">
        <f t="shared" si="34"/>
        <v>5.3467248125950864</v>
      </c>
      <c r="W32" s="486">
        <f t="shared" si="35"/>
        <v>4.7526442778622986</v>
      </c>
      <c r="X32" s="487">
        <v>7.6237848799999997</v>
      </c>
      <c r="Y32" s="488">
        <v>14.713137</v>
      </c>
      <c r="Z32" s="466"/>
      <c r="AA32" s="930"/>
      <c r="AB32" s="932"/>
      <c r="AC32" s="466"/>
      <c r="AD32" s="925"/>
      <c r="AE32" s="475">
        <f t="shared" si="44"/>
        <v>40</v>
      </c>
      <c r="AF32" s="489">
        <v>25</v>
      </c>
      <c r="AG32" s="519">
        <f t="shared" si="45"/>
        <v>-33</v>
      </c>
      <c r="AH32" s="490">
        <f t="shared" si="46"/>
        <v>7.0524997777777774</v>
      </c>
      <c r="AJ32" s="925"/>
      <c r="AK32" s="475">
        <v>40</v>
      </c>
      <c r="AL32" s="483">
        <f t="shared" si="36"/>
        <v>7.0524997777777774</v>
      </c>
      <c r="AM32" s="477">
        <v>49.028909892370706</v>
      </c>
      <c r="AN32" s="479">
        <v>48.894932181491875</v>
      </c>
      <c r="AO32" s="479">
        <v>48.670686447317991</v>
      </c>
      <c r="AP32" s="479">
        <v>48.63843497869577</v>
      </c>
      <c r="AQ32" s="479">
        <v>48.507048337599066</v>
      </c>
      <c r="AR32" s="479">
        <v>48.409677291794829</v>
      </c>
      <c r="AS32" s="479">
        <v>48.292838896737571</v>
      </c>
      <c r="AT32" s="479">
        <v>48.212953508074143</v>
      </c>
      <c r="AU32" s="480" t="s">
        <v>381</v>
      </c>
      <c r="AV32" s="466"/>
      <c r="AW32" s="925"/>
      <c r="AX32" s="475">
        <v>40</v>
      </c>
      <c r="AY32" s="483">
        <f t="shared" si="37"/>
        <v>7.9340622500000002</v>
      </c>
      <c r="AZ32" s="477">
        <v>43.178823162805863</v>
      </c>
      <c r="BA32" s="478">
        <v>43.099864147828434</v>
      </c>
      <c r="BB32" s="478">
        <v>42.91619363955612</v>
      </c>
      <c r="BC32" s="478">
        <v>42.546201510651919</v>
      </c>
      <c r="BD32" s="478">
        <v>42.101189429476918</v>
      </c>
      <c r="BE32" s="478">
        <v>41.575004316668149</v>
      </c>
      <c r="BF32" s="478">
        <v>40.195754017513487</v>
      </c>
      <c r="BG32" s="478">
        <v>39.187442079534925</v>
      </c>
      <c r="BH32" s="480" t="s">
        <v>381</v>
      </c>
      <c r="BI32" s="533"/>
      <c r="BJ32" s="925"/>
      <c r="BK32" s="475">
        <v>40</v>
      </c>
      <c r="BL32" s="483">
        <f t="shared" si="38"/>
        <v>7.9340622500000002</v>
      </c>
      <c r="BM32" s="477">
        <v>42.987485901972654</v>
      </c>
      <c r="BN32" s="478">
        <v>42.9039380184227</v>
      </c>
      <c r="BO32" s="478">
        <v>42.707775552665773</v>
      </c>
      <c r="BP32" s="478">
        <v>42.326637264163502</v>
      </c>
      <c r="BQ32" s="478">
        <v>41.879215016829313</v>
      </c>
      <c r="BR32" s="478">
        <v>41.36215597822298</v>
      </c>
      <c r="BS32" s="478">
        <v>40.059012037478333</v>
      </c>
      <c r="BT32" s="478">
        <v>39.146696625207007</v>
      </c>
      <c r="BU32" s="480" t="s">
        <v>381</v>
      </c>
      <c r="BV32" s="466"/>
      <c r="BW32" s="925"/>
      <c r="BX32" s="475">
        <f t="shared" si="47"/>
        <v>40</v>
      </c>
      <c r="BY32" s="520">
        <v>1.2</v>
      </c>
      <c r="BZ32" s="521">
        <v>1.2000000000000102</v>
      </c>
      <c r="CA32" s="521">
        <v>1.2</v>
      </c>
      <c r="CB32" s="521">
        <v>1.2</v>
      </c>
      <c r="CC32" s="521">
        <v>1.2000000000000095</v>
      </c>
      <c r="CD32" s="521">
        <v>1.2000000000000053</v>
      </c>
      <c r="CE32" s="521">
        <v>1.2000000000000004</v>
      </c>
      <c r="CF32" s="521">
        <v>1.2</v>
      </c>
      <c r="CG32" s="494" t="s">
        <v>381</v>
      </c>
      <c r="CH32" s="466"/>
      <c r="CI32" s="925"/>
      <c r="CJ32" s="475">
        <f t="shared" si="48"/>
        <v>40</v>
      </c>
      <c r="CK32" s="520">
        <v>1.0000000000000109</v>
      </c>
      <c r="CL32" s="521">
        <v>1.0000000000000002</v>
      </c>
      <c r="CM32" s="521">
        <v>1.0000000000000002</v>
      </c>
      <c r="CN32" s="521">
        <v>1</v>
      </c>
      <c r="CO32" s="521">
        <v>1.0000000000000058</v>
      </c>
      <c r="CP32" s="521">
        <v>1.0000000000000002</v>
      </c>
      <c r="CQ32" s="521">
        <v>1</v>
      </c>
      <c r="CR32" s="521">
        <v>1.0000000000000002</v>
      </c>
      <c r="CS32" s="494" t="s">
        <v>381</v>
      </c>
      <c r="CT32" s="474"/>
      <c r="CU32" s="925"/>
      <c r="CV32" s="475">
        <f t="shared" si="49"/>
        <v>40</v>
      </c>
      <c r="CW32" s="491">
        <v>1</v>
      </c>
      <c r="CX32" s="492">
        <v>1</v>
      </c>
      <c r="CY32" s="492">
        <v>1</v>
      </c>
      <c r="CZ32" s="492">
        <v>1</v>
      </c>
      <c r="DA32" s="492">
        <v>1</v>
      </c>
      <c r="DB32" s="493">
        <v>1</v>
      </c>
      <c r="DC32" s="493">
        <v>1</v>
      </c>
      <c r="DD32" s="493">
        <v>1</v>
      </c>
      <c r="DE32" s="494" t="s">
        <v>381</v>
      </c>
      <c r="DF32" s="466"/>
      <c r="DG32" s="925"/>
      <c r="DH32" s="475">
        <f t="shared" si="50"/>
        <v>40</v>
      </c>
      <c r="DI32" s="495">
        <v>45.854431987668761</v>
      </c>
      <c r="DJ32" s="496">
        <v>45.010537322747325</v>
      </c>
      <c r="DK32" s="496">
        <v>43.598411582367191</v>
      </c>
      <c r="DL32" s="496">
        <v>43.395352570352202</v>
      </c>
      <c r="DM32" s="496">
        <v>42.568220250781678</v>
      </c>
      <c r="DN32" s="497">
        <v>41.955326185018237</v>
      </c>
      <c r="DO32" s="497">
        <v>41.220005893377959</v>
      </c>
      <c r="DP32" s="497">
        <v>40.717317130345009</v>
      </c>
      <c r="DQ32" s="494" t="s">
        <v>381</v>
      </c>
      <c r="DR32" s="466"/>
      <c r="DS32" s="925"/>
      <c r="DT32" s="475">
        <f t="shared" si="51"/>
        <v>40</v>
      </c>
      <c r="DU32" s="495">
        <v>79.981671552348871</v>
      </c>
      <c r="DV32" s="496">
        <v>79.350704428424706</v>
      </c>
      <c r="DW32" s="496">
        <v>77.883235223916017</v>
      </c>
      <c r="DX32" s="496">
        <v>74.928201477958453</v>
      </c>
      <c r="DY32" s="496">
        <v>71.375942852143339</v>
      </c>
      <c r="DZ32" s="497">
        <v>67.178496061027317</v>
      </c>
      <c r="EA32" s="497">
        <v>56.190571675893239</v>
      </c>
      <c r="EB32" s="497">
        <v>48.171432459297819</v>
      </c>
      <c r="EC32" s="494" t="s">
        <v>381</v>
      </c>
      <c r="EE32" s="925"/>
      <c r="EF32" s="475">
        <f t="shared" si="52"/>
        <v>40</v>
      </c>
      <c r="EG32" s="495">
        <v>78.45279549</v>
      </c>
      <c r="EH32" s="496">
        <v>77.785329430000004</v>
      </c>
      <c r="EI32" s="496">
        <v>76.218473230000001</v>
      </c>
      <c r="EJ32" s="496">
        <v>73.175288399999999</v>
      </c>
      <c r="EK32" s="496">
        <v>69.604856229999996</v>
      </c>
      <c r="EL32" s="497">
        <v>65.481438350000005</v>
      </c>
      <c r="EM32" s="497">
        <v>55.102371830000003</v>
      </c>
      <c r="EN32" s="497">
        <v>47.84763092</v>
      </c>
      <c r="EO32" s="494" t="s">
        <v>381</v>
      </c>
      <c r="EP32" s="474"/>
      <c r="EQ32" s="925"/>
      <c r="ER32" s="475">
        <f t="shared" si="53"/>
        <v>40</v>
      </c>
      <c r="ES32" s="491">
        <f t="shared" si="39"/>
        <v>1</v>
      </c>
      <c r="ET32" s="492">
        <f t="shared" si="39"/>
        <v>1</v>
      </c>
      <c r="EU32" s="492">
        <f t="shared" si="39"/>
        <v>1</v>
      </c>
      <c r="EV32" s="492">
        <f t="shared" si="39"/>
        <v>1</v>
      </c>
      <c r="EW32" s="492">
        <f t="shared" si="39"/>
        <v>1</v>
      </c>
      <c r="EX32" s="493">
        <f t="shared" si="39"/>
        <v>1</v>
      </c>
      <c r="EY32" s="493">
        <f t="shared" si="39"/>
        <v>1</v>
      </c>
      <c r="EZ32" s="493">
        <f t="shared" si="39"/>
        <v>1</v>
      </c>
      <c r="FA32" s="494" t="s">
        <v>381</v>
      </c>
      <c r="FC32" s="925"/>
      <c r="FD32" s="475">
        <f t="shared" si="54"/>
        <v>40</v>
      </c>
      <c r="FE32" s="495">
        <f t="shared" si="40"/>
        <v>79.981671552348871</v>
      </c>
      <c r="FF32" s="496">
        <f t="shared" si="40"/>
        <v>79.350704428424706</v>
      </c>
      <c r="FG32" s="496">
        <f t="shared" si="40"/>
        <v>77.883235223916017</v>
      </c>
      <c r="FH32" s="496">
        <f t="shared" si="40"/>
        <v>74.928201477958453</v>
      </c>
      <c r="FI32" s="496">
        <f t="shared" si="40"/>
        <v>71.375942852143339</v>
      </c>
      <c r="FJ32" s="497">
        <f t="shared" si="40"/>
        <v>67.178496061027317</v>
      </c>
      <c r="FK32" s="497">
        <f t="shared" si="40"/>
        <v>56.190571675893239</v>
      </c>
      <c r="FL32" s="497">
        <f t="shared" si="40"/>
        <v>48.171432459297819</v>
      </c>
      <c r="FM32" s="494" t="s">
        <v>381</v>
      </c>
    </row>
    <row r="33" spans="2:169" ht="15" customHeight="1">
      <c r="B33" s="925"/>
      <c r="C33" s="475">
        <v>35</v>
      </c>
      <c r="D33" s="476">
        <f t="shared" si="41"/>
        <v>7.4676905422222219</v>
      </c>
      <c r="E33" s="477">
        <f t="shared" si="27"/>
        <v>42.995978006102028</v>
      </c>
      <c r="F33" s="478">
        <f t="shared" si="28"/>
        <v>42.907165931325039</v>
      </c>
      <c r="G33" s="479">
        <f t="shared" si="29"/>
        <v>42.703169343610604</v>
      </c>
      <c r="H33" s="479">
        <f t="shared" si="30"/>
        <v>42.308535759596452</v>
      </c>
      <c r="I33" s="479">
        <f t="shared" si="31"/>
        <v>41.849556526065527</v>
      </c>
      <c r="J33" s="479">
        <f t="shared" si="32"/>
        <v>41.323250532992169</v>
      </c>
      <c r="K33" s="479">
        <f t="shared" si="33"/>
        <v>40.015326281464425</v>
      </c>
      <c r="L33" s="479">
        <f>MIN(AT33,BG33,BT33)</f>
        <v>39.115721434681838</v>
      </c>
      <c r="M33" s="480" t="s">
        <v>381</v>
      </c>
      <c r="N33" s="466"/>
      <c r="O33" s="925"/>
      <c r="P33" s="475">
        <f t="shared" si="42"/>
        <v>35</v>
      </c>
      <c r="Q33" s="481">
        <v>40</v>
      </c>
      <c r="R33" s="519">
        <v>-26</v>
      </c>
      <c r="S33" s="483">
        <f t="shared" si="43"/>
        <v>7.4676905422222219</v>
      </c>
      <c r="T33" s="551">
        <v>8.4011518600000006</v>
      </c>
      <c r="U33" s="485">
        <v>9.4281967000000009</v>
      </c>
      <c r="V33" s="532">
        <f t="shared" si="34"/>
        <v>5.0488392804224267</v>
      </c>
      <c r="W33" s="486">
        <f t="shared" si="35"/>
        <v>4.4878571381532675</v>
      </c>
      <c r="X33" s="487">
        <v>8.2347724600000003</v>
      </c>
      <c r="Y33" s="488">
        <v>15.5360341</v>
      </c>
      <c r="Z33" s="466"/>
      <c r="AA33" s="930"/>
      <c r="AB33" s="932"/>
      <c r="AC33" s="466"/>
      <c r="AD33" s="925"/>
      <c r="AE33" s="475">
        <f t="shared" si="44"/>
        <v>35</v>
      </c>
      <c r="AF33" s="489">
        <f t="shared" ref="AF33:AF41" si="55">AE33-10</f>
        <v>25</v>
      </c>
      <c r="AG33" s="519">
        <f t="shared" si="45"/>
        <v>-33</v>
      </c>
      <c r="AH33" s="490">
        <f t="shared" si="46"/>
        <v>7.4676905422222219</v>
      </c>
      <c r="AJ33" s="925"/>
      <c r="AK33" s="475">
        <v>35</v>
      </c>
      <c r="AL33" s="483">
        <f t="shared" si="36"/>
        <v>7.4676905422222219</v>
      </c>
      <c r="AM33" s="477">
        <v>48.750538508774554</v>
      </c>
      <c r="AN33" s="479">
        <v>48.622880177198766</v>
      </c>
      <c r="AO33" s="479">
        <v>48.409930278070455</v>
      </c>
      <c r="AP33" s="479">
        <v>48.422435706000904</v>
      </c>
      <c r="AQ33" s="479">
        <v>48.318912302420593</v>
      </c>
      <c r="AR33" s="479">
        <v>48.249915780858736</v>
      </c>
      <c r="AS33" s="479">
        <v>48.195391753816722</v>
      </c>
      <c r="AT33" s="479">
        <v>48.14722383914399</v>
      </c>
      <c r="AU33" s="480" t="s">
        <v>381</v>
      </c>
      <c r="AV33" s="466"/>
      <c r="AW33" s="925"/>
      <c r="AX33" s="475">
        <v>35</v>
      </c>
      <c r="AY33" s="483">
        <f t="shared" si="37"/>
        <v>8.4011518600000006</v>
      </c>
      <c r="AZ33" s="477">
        <v>43.169032357591973</v>
      </c>
      <c r="BA33" s="478">
        <v>43.087075136368526</v>
      </c>
      <c r="BB33" s="478">
        <v>42.894711903219502</v>
      </c>
      <c r="BC33" s="478">
        <v>42.51106380869399</v>
      </c>
      <c r="BD33" s="478">
        <v>42.054255783208539</v>
      </c>
      <c r="BE33" s="478">
        <v>41.519570653813702</v>
      </c>
      <c r="BF33" s="478">
        <v>40.141584481383539</v>
      </c>
      <c r="BG33" s="478">
        <v>39.152551961858265</v>
      </c>
      <c r="BH33" s="480" t="s">
        <v>381</v>
      </c>
      <c r="BI33" s="533"/>
      <c r="BJ33" s="925"/>
      <c r="BK33" s="475">
        <v>35</v>
      </c>
      <c r="BL33" s="483">
        <f t="shared" si="38"/>
        <v>8.4011518600000006</v>
      </c>
      <c r="BM33" s="477">
        <v>42.995978006102028</v>
      </c>
      <c r="BN33" s="478">
        <v>42.907165931325039</v>
      </c>
      <c r="BO33" s="478">
        <v>42.703169343610604</v>
      </c>
      <c r="BP33" s="478">
        <v>42.308535759596452</v>
      </c>
      <c r="BQ33" s="478">
        <v>41.849556526065527</v>
      </c>
      <c r="BR33" s="478">
        <v>41.323250532992169</v>
      </c>
      <c r="BS33" s="478">
        <v>40.015326281464425</v>
      </c>
      <c r="BT33" s="478">
        <v>39.115721434681838</v>
      </c>
      <c r="BU33" s="480" t="s">
        <v>381</v>
      </c>
      <c r="BV33" s="466"/>
      <c r="BW33" s="925"/>
      <c r="BX33" s="475">
        <f t="shared" si="47"/>
        <v>35</v>
      </c>
      <c r="BY33" s="520">
        <v>1.2000000000000006</v>
      </c>
      <c r="BZ33" s="521">
        <v>1.2000000000000106</v>
      </c>
      <c r="CA33" s="521">
        <v>1.2000000000000004</v>
      </c>
      <c r="CB33" s="521">
        <v>1.2</v>
      </c>
      <c r="CC33" s="521">
        <v>1.2</v>
      </c>
      <c r="CD33" s="521">
        <v>1.2</v>
      </c>
      <c r="CE33" s="521">
        <v>1.2</v>
      </c>
      <c r="CF33" s="521">
        <v>1.2</v>
      </c>
      <c r="CG33" s="494" t="s">
        <v>381</v>
      </c>
      <c r="CH33" s="466"/>
      <c r="CI33" s="925"/>
      <c r="CJ33" s="475">
        <f t="shared" si="48"/>
        <v>35</v>
      </c>
      <c r="CK33" s="520">
        <v>1</v>
      </c>
      <c r="CL33" s="521">
        <v>1</v>
      </c>
      <c r="CM33" s="521">
        <v>1.0000000000000122</v>
      </c>
      <c r="CN33" s="521">
        <v>1.0000000000000064</v>
      </c>
      <c r="CO33" s="521">
        <v>1.000000000000006</v>
      </c>
      <c r="CP33" s="521">
        <v>1</v>
      </c>
      <c r="CQ33" s="521">
        <v>1.0000000000000029</v>
      </c>
      <c r="CR33" s="521">
        <v>1.0000000000000011</v>
      </c>
      <c r="CS33" s="494" t="s">
        <v>381</v>
      </c>
      <c r="CT33" s="474"/>
      <c r="CU33" s="925"/>
      <c r="CV33" s="475">
        <f t="shared" si="49"/>
        <v>35</v>
      </c>
      <c r="CW33" s="491">
        <v>1</v>
      </c>
      <c r="CX33" s="492">
        <v>1</v>
      </c>
      <c r="CY33" s="492">
        <v>1</v>
      </c>
      <c r="CZ33" s="492">
        <v>1</v>
      </c>
      <c r="DA33" s="492">
        <v>1</v>
      </c>
      <c r="DB33" s="493">
        <v>1</v>
      </c>
      <c r="DC33" s="493">
        <v>1</v>
      </c>
      <c r="DD33" s="493">
        <v>1</v>
      </c>
      <c r="DE33" s="494" t="s">
        <v>381</v>
      </c>
      <c r="DF33" s="466"/>
      <c r="DG33" s="925"/>
      <c r="DH33" s="475">
        <f t="shared" si="50"/>
        <v>35</v>
      </c>
      <c r="DI33" s="495">
        <v>44.101208251438038</v>
      </c>
      <c r="DJ33" s="496">
        <v>43.297420957774477</v>
      </c>
      <c r="DK33" s="496">
        <v>41.956918680576052</v>
      </c>
      <c r="DL33" s="496">
        <v>42.035628170940242</v>
      </c>
      <c r="DM33" s="496">
        <v>41.384088096253947</v>
      </c>
      <c r="DN33" s="497">
        <v>40.949899704852555</v>
      </c>
      <c r="DO33" s="497">
        <v>40.606814898259302</v>
      </c>
      <c r="DP33" s="497">
        <v>40.303746739035716</v>
      </c>
      <c r="DQ33" s="494" t="s">
        <v>381</v>
      </c>
      <c r="DR33" s="466"/>
      <c r="DS33" s="925"/>
      <c r="DT33" s="475">
        <f t="shared" si="51"/>
        <v>35</v>
      </c>
      <c r="DU33" s="495">
        <v>79.903429000311746</v>
      </c>
      <c r="DV33" s="496">
        <v>79.248512801787683</v>
      </c>
      <c r="DW33" s="496">
        <v>77.711626308212942</v>
      </c>
      <c r="DX33" s="496">
        <v>74.647641527290716</v>
      </c>
      <c r="DY33" s="496">
        <v>71.001424631855116</v>
      </c>
      <c r="DZ33" s="497">
        <v>66.736470828278129</v>
      </c>
      <c r="EA33" s="497">
        <v>55.759462086042959</v>
      </c>
      <c r="EB33" s="497">
        <v>47.89416144364327</v>
      </c>
      <c r="EC33" s="494" t="s">
        <v>381</v>
      </c>
      <c r="EE33" s="925"/>
      <c r="EF33" s="475">
        <f t="shared" si="52"/>
        <v>35</v>
      </c>
      <c r="EG33" s="495">
        <v>78.520643430000007</v>
      </c>
      <c r="EH33" s="496">
        <v>77.811116049999995</v>
      </c>
      <c r="EI33" s="496">
        <v>76.181685939999994</v>
      </c>
      <c r="EJ33" s="496">
        <v>73.030796440000003</v>
      </c>
      <c r="EK33" s="496">
        <v>69.368258269999998</v>
      </c>
      <c r="EL33" s="497">
        <v>65.171295889999996</v>
      </c>
      <c r="EM33" s="497">
        <v>54.754763529999998</v>
      </c>
      <c r="EN33" s="497">
        <v>47.601485750000002</v>
      </c>
      <c r="EO33" s="494" t="s">
        <v>381</v>
      </c>
      <c r="EP33" s="474"/>
      <c r="EQ33" s="925"/>
      <c r="ER33" s="475">
        <f t="shared" si="53"/>
        <v>35</v>
      </c>
      <c r="ES33" s="491">
        <f t="shared" si="39"/>
        <v>1</v>
      </c>
      <c r="ET33" s="492">
        <f t="shared" si="39"/>
        <v>1</v>
      </c>
      <c r="EU33" s="492">
        <f t="shared" si="39"/>
        <v>1</v>
      </c>
      <c r="EV33" s="492">
        <f t="shared" si="39"/>
        <v>1</v>
      </c>
      <c r="EW33" s="492">
        <f t="shared" si="39"/>
        <v>1</v>
      </c>
      <c r="EX33" s="493">
        <f t="shared" si="39"/>
        <v>1</v>
      </c>
      <c r="EY33" s="493">
        <f t="shared" si="39"/>
        <v>1</v>
      </c>
      <c r="EZ33" s="493">
        <f t="shared" si="39"/>
        <v>1</v>
      </c>
      <c r="FA33" s="494" t="s">
        <v>381</v>
      </c>
      <c r="FC33" s="925"/>
      <c r="FD33" s="475">
        <f t="shared" si="54"/>
        <v>35</v>
      </c>
      <c r="FE33" s="495">
        <f t="shared" si="40"/>
        <v>79.903429000311746</v>
      </c>
      <c r="FF33" s="496">
        <f t="shared" si="40"/>
        <v>79.248512801787683</v>
      </c>
      <c r="FG33" s="496">
        <f t="shared" si="40"/>
        <v>77.711626308212942</v>
      </c>
      <c r="FH33" s="496">
        <f t="shared" si="40"/>
        <v>74.647641527290716</v>
      </c>
      <c r="FI33" s="496">
        <f t="shared" si="40"/>
        <v>71.001424631855116</v>
      </c>
      <c r="FJ33" s="497">
        <f t="shared" si="40"/>
        <v>66.736470828278129</v>
      </c>
      <c r="FK33" s="497">
        <f t="shared" si="40"/>
        <v>55.759462086042959</v>
      </c>
      <c r="FL33" s="497">
        <f t="shared" si="40"/>
        <v>47.89416144364327</v>
      </c>
      <c r="FM33" s="494" t="s">
        <v>381</v>
      </c>
    </row>
    <row r="34" spans="2:169" ht="15" customHeight="1">
      <c r="B34" s="925"/>
      <c r="C34" s="475">
        <v>30</v>
      </c>
      <c r="D34" s="476">
        <f t="shared" si="41"/>
        <v>9.2681616888888882</v>
      </c>
      <c r="E34" s="477">
        <f t="shared" si="27"/>
        <v>43.014402643582166</v>
      </c>
      <c r="F34" s="478">
        <f t="shared" si="28"/>
        <v>42.90427754883661</v>
      </c>
      <c r="G34" s="479">
        <f t="shared" si="29"/>
        <v>42.652002330236982</v>
      </c>
      <c r="H34" s="479">
        <f t="shared" si="30"/>
        <v>42.174581230423513</v>
      </c>
      <c r="I34" s="479">
        <f t="shared" si="31"/>
        <v>41.633956560135076</v>
      </c>
      <c r="J34" s="479">
        <f t="shared" si="32"/>
        <v>41.029791560116159</v>
      </c>
      <c r="K34" s="479">
        <f t="shared" si="33"/>
        <v>39.585368913232735</v>
      </c>
      <c r="L34" s="479">
        <f>MIN(AT34,BG34,BT34)</f>
        <v>38.611398821220668</v>
      </c>
      <c r="M34" s="480" t="s">
        <v>381</v>
      </c>
      <c r="N34" s="466"/>
      <c r="O34" s="925"/>
      <c r="P34" s="475">
        <f t="shared" si="42"/>
        <v>30</v>
      </c>
      <c r="Q34" s="498">
        <v>36.700000000000003</v>
      </c>
      <c r="R34" s="519">
        <v>-26</v>
      </c>
      <c r="S34" s="483">
        <f t="shared" si="43"/>
        <v>9.2681616888888882</v>
      </c>
      <c r="T34" s="551">
        <v>10.4266819</v>
      </c>
      <c r="U34" s="485">
        <v>11.4606785</v>
      </c>
      <c r="V34" s="532">
        <f t="shared" si="34"/>
        <v>4.0625103007617991</v>
      </c>
      <c r="W34" s="486">
        <f t="shared" si="35"/>
        <v>3.6111202673438214</v>
      </c>
      <c r="X34" s="487">
        <v>10.2683977</v>
      </c>
      <c r="Y34" s="488">
        <v>18.939498400000002</v>
      </c>
      <c r="Z34" s="466"/>
      <c r="AA34" s="930"/>
      <c r="AB34" s="932"/>
      <c r="AC34" s="466"/>
      <c r="AD34" s="925"/>
      <c r="AE34" s="475">
        <f t="shared" si="44"/>
        <v>30</v>
      </c>
      <c r="AF34" s="489">
        <f t="shared" si="55"/>
        <v>20</v>
      </c>
      <c r="AG34" s="519">
        <f t="shared" si="45"/>
        <v>-33</v>
      </c>
      <c r="AH34" s="490">
        <f t="shared" si="46"/>
        <v>9.2681616888888882</v>
      </c>
      <c r="AJ34" s="925"/>
      <c r="AK34" s="475">
        <v>30</v>
      </c>
      <c r="AL34" s="483">
        <f t="shared" si="36"/>
        <v>9.2681616888888882</v>
      </c>
      <c r="AM34" s="477">
        <v>48.404581250917211</v>
      </c>
      <c r="AN34" s="479">
        <v>48.25665128708026</v>
      </c>
      <c r="AO34" s="479">
        <v>47.996643997399531</v>
      </c>
      <c r="AP34" s="479">
        <v>48.011124953330949</v>
      </c>
      <c r="AQ34" s="479">
        <v>47.841941754343338</v>
      </c>
      <c r="AR34" s="479">
        <v>47.701380473874202</v>
      </c>
      <c r="AS34" s="479">
        <v>47.526126940804033</v>
      </c>
      <c r="AT34" s="479">
        <v>47.453982788233859</v>
      </c>
      <c r="AU34" s="480" t="s">
        <v>381</v>
      </c>
      <c r="AV34" s="466"/>
      <c r="AW34" s="925"/>
      <c r="AX34" s="475">
        <v>30</v>
      </c>
      <c r="AY34" s="483">
        <f t="shared" si="37"/>
        <v>10.4266819</v>
      </c>
      <c r="AZ34" s="477">
        <v>43.169127325151578</v>
      </c>
      <c r="BA34" s="478">
        <v>43.0643579304989</v>
      </c>
      <c r="BB34" s="478">
        <v>42.823302410698702</v>
      </c>
      <c r="BC34" s="478">
        <v>42.357082912906456</v>
      </c>
      <c r="BD34" s="478">
        <v>41.81888257420853</v>
      </c>
      <c r="BE34" s="478">
        <v>41.206913595085233</v>
      </c>
      <c r="BF34" s="478">
        <v>39.695336459657746</v>
      </c>
      <c r="BG34" s="478">
        <v>38.635436836834785</v>
      </c>
      <c r="BH34" s="480" t="s">
        <v>381</v>
      </c>
      <c r="BI34" s="533"/>
      <c r="BJ34" s="925"/>
      <c r="BK34" s="475">
        <v>30</v>
      </c>
      <c r="BL34" s="483">
        <f t="shared" si="38"/>
        <v>10.4266819</v>
      </c>
      <c r="BM34" s="477">
        <v>43.014402643582166</v>
      </c>
      <c r="BN34" s="478">
        <v>42.90427754883661</v>
      </c>
      <c r="BO34" s="478">
        <v>42.652002330236982</v>
      </c>
      <c r="BP34" s="478">
        <v>42.174581230423513</v>
      </c>
      <c r="BQ34" s="478">
        <v>41.633956560135076</v>
      </c>
      <c r="BR34" s="478">
        <v>41.029791560116159</v>
      </c>
      <c r="BS34" s="478">
        <v>39.585368913232735</v>
      </c>
      <c r="BT34" s="478">
        <v>38.611398821220668</v>
      </c>
      <c r="BU34" s="480" t="s">
        <v>381</v>
      </c>
      <c r="BV34" s="466"/>
      <c r="BW34" s="925"/>
      <c r="BX34" s="475">
        <f t="shared" si="47"/>
        <v>30</v>
      </c>
      <c r="BY34" s="520">
        <v>1.2</v>
      </c>
      <c r="BZ34" s="521">
        <v>1.2000000000000135</v>
      </c>
      <c r="CA34" s="521">
        <v>1.2000000000000137</v>
      </c>
      <c r="CB34" s="521">
        <v>1.2000000000000133</v>
      </c>
      <c r="CC34" s="521">
        <v>1.2000000000000004</v>
      </c>
      <c r="CD34" s="521">
        <v>1.2000000000000004</v>
      </c>
      <c r="CE34" s="521">
        <v>1.2000000000000004</v>
      </c>
      <c r="CF34" s="521">
        <v>1.2000000000000026</v>
      </c>
      <c r="CG34" s="494" t="s">
        <v>381</v>
      </c>
      <c r="CH34" s="466"/>
      <c r="CI34" s="925"/>
      <c r="CJ34" s="475">
        <f t="shared" si="48"/>
        <v>30</v>
      </c>
      <c r="CK34" s="520">
        <v>1.0000000000000162</v>
      </c>
      <c r="CL34" s="521">
        <v>1.0000000000000082</v>
      </c>
      <c r="CM34" s="521">
        <v>1.0000000000000073</v>
      </c>
      <c r="CN34" s="521">
        <v>1.0000000000000073</v>
      </c>
      <c r="CO34" s="521">
        <v>1</v>
      </c>
      <c r="CP34" s="521">
        <v>1.0000000000000078</v>
      </c>
      <c r="CQ34" s="521">
        <v>1</v>
      </c>
      <c r="CR34" s="521">
        <v>1.0000000000000007</v>
      </c>
      <c r="CS34" s="494" t="s">
        <v>381</v>
      </c>
      <c r="CT34" s="474"/>
      <c r="CU34" s="925"/>
      <c r="CV34" s="475">
        <f t="shared" si="49"/>
        <v>30</v>
      </c>
      <c r="CW34" s="491">
        <v>1</v>
      </c>
      <c r="CX34" s="492">
        <v>1</v>
      </c>
      <c r="CY34" s="492">
        <v>1</v>
      </c>
      <c r="CZ34" s="492">
        <v>1</v>
      </c>
      <c r="DA34" s="492">
        <v>1</v>
      </c>
      <c r="DB34" s="493">
        <v>1</v>
      </c>
      <c r="DC34" s="493">
        <v>1</v>
      </c>
      <c r="DD34" s="493">
        <v>1</v>
      </c>
      <c r="DE34" s="494" t="s">
        <v>381</v>
      </c>
      <c r="DF34" s="466"/>
      <c r="DG34" s="925"/>
      <c r="DH34" s="475">
        <f t="shared" si="50"/>
        <v>30</v>
      </c>
      <c r="DI34" s="495">
        <v>41.923251905729273</v>
      </c>
      <c r="DJ34" s="496">
        <v>40.992283962110434</v>
      </c>
      <c r="DK34" s="496">
        <v>39.356442898061232</v>
      </c>
      <c r="DL34" s="496">
        <v>39.447534375187388</v>
      </c>
      <c r="DM34" s="496">
        <v>38.383412097780422</v>
      </c>
      <c r="DN34" s="497">
        <v>37.499506349633918</v>
      </c>
      <c r="DO34" s="497">
        <v>36.397687141420136</v>
      </c>
      <c r="DP34" s="497">
        <v>35.944195654408588</v>
      </c>
      <c r="DQ34" s="494" t="s">
        <v>381</v>
      </c>
      <c r="DR34" s="466"/>
      <c r="DS34" s="925"/>
      <c r="DT34" s="475">
        <f t="shared" si="51"/>
        <v>30</v>
      </c>
      <c r="DU34" s="495">
        <v>79.90418782779517</v>
      </c>
      <c r="DV34" s="496">
        <v>79.066993201599985</v>
      </c>
      <c r="DW34" s="496">
        <v>77.141199438478679</v>
      </c>
      <c r="DX34" s="496">
        <v>73.418323511409199</v>
      </c>
      <c r="DY34" s="496">
        <v>69.123569199901169</v>
      </c>
      <c r="DZ34" s="497">
        <v>64.243992645533126</v>
      </c>
      <c r="EA34" s="497">
        <v>52.20926560602004</v>
      </c>
      <c r="EB34" s="497">
        <v>43.786341052052876</v>
      </c>
      <c r="EC34" s="494" t="s">
        <v>381</v>
      </c>
      <c r="EE34" s="925"/>
      <c r="EF34" s="475">
        <f t="shared" si="52"/>
        <v>30</v>
      </c>
      <c r="EG34" s="495">
        <v>78.667849889999999</v>
      </c>
      <c r="EH34" s="496">
        <v>77.788041710000002</v>
      </c>
      <c r="EI34" s="496">
        <v>75.77305715</v>
      </c>
      <c r="EJ34" s="496">
        <v>71.961637569999994</v>
      </c>
      <c r="EK34" s="496">
        <v>67.648615379999995</v>
      </c>
      <c r="EL34" s="497">
        <v>62.832469709999998</v>
      </c>
      <c r="EM34" s="497">
        <v>51.334753640000002</v>
      </c>
      <c r="EN34" s="497">
        <v>43.595466739999999</v>
      </c>
      <c r="EO34" s="494" t="s">
        <v>381</v>
      </c>
      <c r="EP34" s="474"/>
      <c r="EQ34" s="925"/>
      <c r="ER34" s="475">
        <f t="shared" si="53"/>
        <v>30</v>
      </c>
      <c r="ES34" s="491">
        <f t="shared" si="39"/>
        <v>1</v>
      </c>
      <c r="ET34" s="492">
        <f t="shared" si="39"/>
        <v>1</v>
      </c>
      <c r="EU34" s="492">
        <f t="shared" si="39"/>
        <v>1</v>
      </c>
      <c r="EV34" s="492">
        <f t="shared" si="39"/>
        <v>1</v>
      </c>
      <c r="EW34" s="492">
        <f t="shared" si="39"/>
        <v>1</v>
      </c>
      <c r="EX34" s="493">
        <f t="shared" si="39"/>
        <v>1</v>
      </c>
      <c r="EY34" s="493">
        <f t="shared" si="39"/>
        <v>1</v>
      </c>
      <c r="EZ34" s="493">
        <f t="shared" si="39"/>
        <v>1</v>
      </c>
      <c r="FA34" s="494" t="s">
        <v>381</v>
      </c>
      <c r="FC34" s="925"/>
      <c r="FD34" s="475">
        <f t="shared" si="54"/>
        <v>30</v>
      </c>
      <c r="FE34" s="495">
        <f t="shared" si="40"/>
        <v>79.90418782779517</v>
      </c>
      <c r="FF34" s="496">
        <f t="shared" si="40"/>
        <v>79.066993201599985</v>
      </c>
      <c r="FG34" s="496">
        <f t="shared" si="40"/>
        <v>77.141199438478679</v>
      </c>
      <c r="FH34" s="496">
        <f t="shared" si="40"/>
        <v>73.418323511409199</v>
      </c>
      <c r="FI34" s="496">
        <f t="shared" si="40"/>
        <v>69.123569199901169</v>
      </c>
      <c r="FJ34" s="497">
        <f t="shared" si="40"/>
        <v>64.243992645533126</v>
      </c>
      <c r="FK34" s="497">
        <f t="shared" si="40"/>
        <v>52.20926560602004</v>
      </c>
      <c r="FL34" s="497">
        <f t="shared" si="40"/>
        <v>43.786341052052876</v>
      </c>
      <c r="FM34" s="494" t="s">
        <v>381</v>
      </c>
    </row>
    <row r="35" spans="2:169" ht="15" customHeight="1">
      <c r="B35" s="925"/>
      <c r="C35" s="475">
        <v>25</v>
      </c>
      <c r="D35" s="476">
        <f t="shared" si="41"/>
        <v>11.226319199999999</v>
      </c>
      <c r="E35" s="477">
        <f t="shared" si="27"/>
        <v>43.034198896242401</v>
      </c>
      <c r="F35" s="478">
        <f t="shared" si="28"/>
        <v>42.896822368663358</v>
      </c>
      <c r="G35" s="479">
        <f t="shared" si="29"/>
        <v>42.594876915125823</v>
      </c>
      <c r="H35" s="479">
        <f t="shared" si="30"/>
        <v>42.03098454780892</v>
      </c>
      <c r="I35" s="479">
        <f t="shared" si="31"/>
        <v>41.408747416525642</v>
      </c>
      <c r="J35" s="479">
        <f t="shared" si="32"/>
        <v>40.726071917174082</v>
      </c>
      <c r="K35" s="479">
        <f t="shared" si="33"/>
        <v>39.146288039151209</v>
      </c>
      <c r="L35" s="499" t="s">
        <v>381</v>
      </c>
      <c r="M35" s="480" t="s">
        <v>381</v>
      </c>
      <c r="N35" s="466"/>
      <c r="O35" s="925"/>
      <c r="P35" s="475">
        <f t="shared" si="42"/>
        <v>25</v>
      </c>
      <c r="Q35" s="498">
        <v>33.299999999999997</v>
      </c>
      <c r="R35" s="519">
        <v>-26</v>
      </c>
      <c r="S35" s="483">
        <f t="shared" si="43"/>
        <v>11.226319199999999</v>
      </c>
      <c r="T35" s="551">
        <v>12.6296091</v>
      </c>
      <c r="U35" s="485">
        <v>13.6040118</v>
      </c>
      <c r="V35" s="532">
        <f t="shared" si="34"/>
        <v>3.348815960544381</v>
      </c>
      <c r="W35" s="486">
        <f t="shared" si="35"/>
        <v>2.9767252982616719</v>
      </c>
      <c r="X35" s="487">
        <v>12.433184900000001</v>
      </c>
      <c r="Y35" s="488">
        <v>22.4480434</v>
      </c>
      <c r="Z35" s="466"/>
      <c r="AA35" s="930"/>
      <c r="AB35" s="932"/>
      <c r="AC35" s="466"/>
      <c r="AD35" s="925"/>
      <c r="AE35" s="475">
        <f t="shared" si="44"/>
        <v>25</v>
      </c>
      <c r="AF35" s="489">
        <f t="shared" si="55"/>
        <v>15</v>
      </c>
      <c r="AG35" s="519">
        <f t="shared" si="45"/>
        <v>-33</v>
      </c>
      <c r="AH35" s="490">
        <f t="shared" si="46"/>
        <v>11.226319199999999</v>
      </c>
      <c r="AJ35" s="925"/>
      <c r="AK35" s="475">
        <v>25</v>
      </c>
      <c r="AL35" s="483">
        <f t="shared" si="36"/>
        <v>11.226319199999999</v>
      </c>
      <c r="AM35" s="477">
        <v>48.091817275052783</v>
      </c>
      <c r="AN35" s="479">
        <v>47.917797801360017</v>
      </c>
      <c r="AO35" s="479">
        <v>47.598166570078419</v>
      </c>
      <c r="AP35" s="479">
        <v>47.607898523934239</v>
      </c>
      <c r="AQ35" s="479">
        <v>47.358668534318717</v>
      </c>
      <c r="AR35" s="479">
        <v>47.137754259782007</v>
      </c>
      <c r="AS35" s="479">
        <v>46.836007842148298</v>
      </c>
      <c r="AT35" s="499" t="s">
        <v>381</v>
      </c>
      <c r="AU35" s="480" t="s">
        <v>381</v>
      </c>
      <c r="AV35" s="466"/>
      <c r="AW35" s="925"/>
      <c r="AX35" s="475">
        <v>25</v>
      </c>
      <c r="AY35" s="483">
        <f t="shared" si="37"/>
        <v>12.6296091</v>
      </c>
      <c r="AZ35" s="477">
        <v>43.162219094376646</v>
      </c>
      <c r="BA35" s="478">
        <v>43.034307368522107</v>
      </c>
      <c r="BB35" s="478">
        <v>42.742818708559618</v>
      </c>
      <c r="BC35" s="478">
        <v>42.190449076516884</v>
      </c>
      <c r="BD35" s="478">
        <v>41.571161873347961</v>
      </c>
      <c r="BE35" s="478">
        <v>40.882458989759733</v>
      </c>
      <c r="BF35" s="478">
        <v>39.23979519059187</v>
      </c>
      <c r="BG35" s="499" t="s">
        <v>381</v>
      </c>
      <c r="BH35" s="480" t="s">
        <v>381</v>
      </c>
      <c r="BI35" s="533"/>
      <c r="BJ35" s="925"/>
      <c r="BK35" s="475">
        <v>25</v>
      </c>
      <c r="BL35" s="483">
        <f t="shared" si="38"/>
        <v>12.6296091</v>
      </c>
      <c r="BM35" s="477">
        <v>43.034198896242401</v>
      </c>
      <c r="BN35" s="478">
        <v>42.896822368663358</v>
      </c>
      <c r="BO35" s="478">
        <v>42.594876915125823</v>
      </c>
      <c r="BP35" s="478">
        <v>42.03098454780892</v>
      </c>
      <c r="BQ35" s="478">
        <v>41.408747416525642</v>
      </c>
      <c r="BR35" s="478">
        <v>40.726071917174082</v>
      </c>
      <c r="BS35" s="478">
        <v>39.146288039151209</v>
      </c>
      <c r="BT35" s="499" t="s">
        <v>381</v>
      </c>
      <c r="BU35" s="480" t="s">
        <v>381</v>
      </c>
      <c r="BV35" s="466"/>
      <c r="BW35" s="925"/>
      <c r="BX35" s="475">
        <f t="shared" si="47"/>
        <v>25</v>
      </c>
      <c r="BY35" s="520">
        <v>1.2</v>
      </c>
      <c r="BZ35" s="521">
        <v>1.2000000000000004</v>
      </c>
      <c r="CA35" s="521">
        <v>1.2000000000000006</v>
      </c>
      <c r="CB35" s="521">
        <v>1.2</v>
      </c>
      <c r="CC35" s="521">
        <v>1.2000000000000004</v>
      </c>
      <c r="CD35" s="521">
        <v>1.2</v>
      </c>
      <c r="CE35" s="521">
        <v>1.2</v>
      </c>
      <c r="CF35" s="501" t="s">
        <v>381</v>
      </c>
      <c r="CG35" s="502" t="s">
        <v>381</v>
      </c>
      <c r="CH35" s="466"/>
      <c r="CI35" s="925"/>
      <c r="CJ35" s="475">
        <f t="shared" si="48"/>
        <v>25</v>
      </c>
      <c r="CK35" s="520">
        <v>1.0000000000000102</v>
      </c>
      <c r="CL35" s="521">
        <v>1.0000000000000002</v>
      </c>
      <c r="CM35" s="521">
        <v>1.0000000000000002</v>
      </c>
      <c r="CN35" s="521">
        <v>1.0000000000000102</v>
      </c>
      <c r="CO35" s="521">
        <v>1.0000000000000098</v>
      </c>
      <c r="CP35" s="521">
        <v>1</v>
      </c>
      <c r="CQ35" s="521">
        <v>1.000000000000002</v>
      </c>
      <c r="CR35" s="501" t="s">
        <v>381</v>
      </c>
      <c r="CS35" s="502" t="s">
        <v>381</v>
      </c>
      <c r="CT35" s="474"/>
      <c r="CU35" s="925"/>
      <c r="CV35" s="475">
        <f t="shared" si="49"/>
        <v>25</v>
      </c>
      <c r="CW35" s="491">
        <v>1</v>
      </c>
      <c r="CX35" s="492">
        <v>1</v>
      </c>
      <c r="CY35" s="492">
        <v>1</v>
      </c>
      <c r="CZ35" s="492">
        <v>1</v>
      </c>
      <c r="DA35" s="492">
        <v>1</v>
      </c>
      <c r="DB35" s="493">
        <v>1</v>
      </c>
      <c r="DC35" s="493">
        <v>1</v>
      </c>
      <c r="DD35" s="501" t="s">
        <v>381</v>
      </c>
      <c r="DE35" s="502" t="s">
        <v>381</v>
      </c>
      <c r="DF35" s="466"/>
      <c r="DG35" s="925"/>
      <c r="DH35" s="475">
        <f t="shared" si="50"/>
        <v>25</v>
      </c>
      <c r="DI35" s="495">
        <v>39.955158621287183</v>
      </c>
      <c r="DJ35" s="496">
        <v>38.860497401635712</v>
      </c>
      <c r="DK35" s="496">
        <v>36.850567333834533</v>
      </c>
      <c r="DL35" s="496">
        <v>36.911751471122045</v>
      </c>
      <c r="DM35" s="496">
        <v>35.345130188524422</v>
      </c>
      <c r="DN35" s="497">
        <v>33.956959932655479</v>
      </c>
      <c r="DO35" s="497">
        <v>32.061567070072556</v>
      </c>
      <c r="DP35" s="546" t="s">
        <v>381</v>
      </c>
      <c r="DQ35" s="502" t="s">
        <v>381</v>
      </c>
      <c r="DR35" s="466"/>
      <c r="DS35" s="925"/>
      <c r="DT35" s="475">
        <f t="shared" si="51"/>
        <v>25</v>
      </c>
      <c r="DU35" s="495">
        <v>79.848981822425969</v>
      </c>
      <c r="DV35" s="496">
        <v>78.826885937474913</v>
      </c>
      <c r="DW35" s="496">
        <v>76.4983519857592</v>
      </c>
      <c r="DX35" s="496">
        <v>72.088276597832305</v>
      </c>
      <c r="DY35" s="496">
        <v>67.147855426939827</v>
      </c>
      <c r="DZ35" s="497">
        <v>61.65861117351642</v>
      </c>
      <c r="EA35" s="497">
        <v>48.58750840256414</v>
      </c>
      <c r="EB35" s="546" t="s">
        <v>381</v>
      </c>
      <c r="EC35" s="502" t="s">
        <v>381</v>
      </c>
      <c r="EE35" s="925"/>
      <c r="EF35" s="475">
        <f t="shared" si="52"/>
        <v>25</v>
      </c>
      <c r="EG35" s="495">
        <v>78.826018970000007</v>
      </c>
      <c r="EH35" s="496">
        <v>77.728485840000005</v>
      </c>
      <c r="EI35" s="496">
        <v>75.316876440000001</v>
      </c>
      <c r="EJ35" s="496">
        <v>70.815735230000001</v>
      </c>
      <c r="EK35" s="496">
        <v>65.852873250000002</v>
      </c>
      <c r="EL35" s="497">
        <v>60.412877530000003</v>
      </c>
      <c r="EM35" s="497">
        <v>47.844383970000003</v>
      </c>
      <c r="EN35" s="546" t="s">
        <v>381</v>
      </c>
      <c r="EO35" s="502" t="s">
        <v>381</v>
      </c>
      <c r="EP35" s="474"/>
      <c r="EQ35" s="925"/>
      <c r="ER35" s="475">
        <f t="shared" si="53"/>
        <v>25</v>
      </c>
      <c r="ES35" s="491">
        <f t="shared" si="39"/>
        <v>1</v>
      </c>
      <c r="ET35" s="492">
        <f t="shared" si="39"/>
        <v>1</v>
      </c>
      <c r="EU35" s="492">
        <f t="shared" si="39"/>
        <v>1</v>
      </c>
      <c r="EV35" s="492">
        <f t="shared" si="39"/>
        <v>1</v>
      </c>
      <c r="EW35" s="492">
        <f t="shared" si="39"/>
        <v>1</v>
      </c>
      <c r="EX35" s="493">
        <f t="shared" si="39"/>
        <v>1</v>
      </c>
      <c r="EY35" s="493">
        <f t="shared" si="39"/>
        <v>1</v>
      </c>
      <c r="EZ35" s="501" t="s">
        <v>381</v>
      </c>
      <c r="FA35" s="502" t="s">
        <v>381</v>
      </c>
      <c r="FC35" s="925"/>
      <c r="FD35" s="475">
        <f t="shared" si="54"/>
        <v>25</v>
      </c>
      <c r="FE35" s="495">
        <f t="shared" si="40"/>
        <v>79.848981822425969</v>
      </c>
      <c r="FF35" s="496">
        <f t="shared" si="40"/>
        <v>78.826885937474913</v>
      </c>
      <c r="FG35" s="496">
        <f t="shared" si="40"/>
        <v>76.4983519857592</v>
      </c>
      <c r="FH35" s="496">
        <f t="shared" si="40"/>
        <v>72.088276597832305</v>
      </c>
      <c r="FI35" s="496">
        <f t="shared" si="40"/>
        <v>67.147855426939827</v>
      </c>
      <c r="FJ35" s="497">
        <f t="shared" si="40"/>
        <v>61.65861117351642</v>
      </c>
      <c r="FK35" s="497">
        <f t="shared" si="40"/>
        <v>48.58750840256414</v>
      </c>
      <c r="FL35" s="501" t="s">
        <v>381</v>
      </c>
      <c r="FM35" s="502" t="s">
        <v>381</v>
      </c>
    </row>
    <row r="36" spans="2:169" ht="15" customHeight="1">
      <c r="B36" s="925"/>
      <c r="C36" s="503">
        <v>20</v>
      </c>
      <c r="D36" s="476">
        <f t="shared" si="41"/>
        <v>13.285798666666665</v>
      </c>
      <c r="E36" s="477">
        <f t="shared" si="27"/>
        <v>43.042304678586945</v>
      </c>
      <c r="F36" s="478">
        <f t="shared" si="28"/>
        <v>42.88148852923743</v>
      </c>
      <c r="G36" s="479">
        <f t="shared" si="29"/>
        <v>42.525852773053082</v>
      </c>
      <c r="H36" s="479">
        <f t="shared" si="30"/>
        <v>41.877262718177874</v>
      </c>
      <c r="I36" s="479">
        <f t="shared" si="31"/>
        <v>41.171045671229827</v>
      </c>
      <c r="J36" s="479">
        <f t="shared" si="32"/>
        <v>40.410991870174186</v>
      </c>
      <c r="K36" s="479">
        <f t="shared" si="33"/>
        <v>38.695656502353032</v>
      </c>
      <c r="L36" s="499" t="s">
        <v>381</v>
      </c>
      <c r="M36" s="480" t="s">
        <v>381</v>
      </c>
      <c r="N36" s="466"/>
      <c r="O36" s="925"/>
      <c r="P36" s="503">
        <f t="shared" si="42"/>
        <v>20</v>
      </c>
      <c r="Q36" s="481">
        <v>30</v>
      </c>
      <c r="R36" s="519">
        <v>-26</v>
      </c>
      <c r="S36" s="483">
        <f t="shared" si="43"/>
        <v>13.285798666666665</v>
      </c>
      <c r="T36" s="551">
        <v>14.9465235</v>
      </c>
      <c r="U36" s="485">
        <v>15.8391295</v>
      </c>
      <c r="V36" s="532">
        <f t="shared" si="34"/>
        <v>2.8245086136374606</v>
      </c>
      <c r="W36" s="486">
        <f t="shared" si="35"/>
        <v>2.5106743232332978</v>
      </c>
      <c r="X36" s="487">
        <v>14.6924271</v>
      </c>
      <c r="Y36" s="488">
        <v>26.006862900000002</v>
      </c>
      <c r="Z36" s="466"/>
      <c r="AA36" s="930"/>
      <c r="AB36" s="932"/>
      <c r="AC36" s="466"/>
      <c r="AD36" s="925"/>
      <c r="AE36" s="503">
        <f t="shared" si="44"/>
        <v>20</v>
      </c>
      <c r="AF36" s="489">
        <f t="shared" si="55"/>
        <v>10</v>
      </c>
      <c r="AG36" s="519">
        <f t="shared" si="45"/>
        <v>-33</v>
      </c>
      <c r="AH36" s="490">
        <f t="shared" si="46"/>
        <v>13.285798666666665</v>
      </c>
      <c r="AJ36" s="925"/>
      <c r="AK36" s="503">
        <v>20</v>
      </c>
      <c r="AL36" s="483">
        <f t="shared" si="36"/>
        <v>13.285798666666665</v>
      </c>
      <c r="AM36" s="477">
        <v>47.817165740193012</v>
      </c>
      <c r="AN36" s="479">
        <v>47.609937232357396</v>
      </c>
      <c r="AO36" s="479">
        <v>47.217153370705859</v>
      </c>
      <c r="AP36" s="479">
        <v>47.215541757047021</v>
      </c>
      <c r="AQ36" s="479">
        <v>46.876313694022237</v>
      </c>
      <c r="AR36" s="479">
        <v>46.566143625086276</v>
      </c>
      <c r="AS36" s="479">
        <v>46.130779433402772</v>
      </c>
      <c r="AT36" s="499" t="s">
        <v>381</v>
      </c>
      <c r="AU36" s="480" t="s">
        <v>381</v>
      </c>
      <c r="AV36" s="466"/>
      <c r="AW36" s="925"/>
      <c r="AX36" s="503">
        <v>20</v>
      </c>
      <c r="AY36" s="483">
        <f t="shared" si="37"/>
        <v>14.9465235</v>
      </c>
      <c r="AZ36" s="477">
        <v>43.145936099815195</v>
      </c>
      <c r="BA36" s="478">
        <v>42.993098905765045</v>
      </c>
      <c r="BB36" s="478">
        <v>42.64945806164873</v>
      </c>
      <c r="BC36" s="478">
        <v>42.013114317319605</v>
      </c>
      <c r="BD36" s="478">
        <v>41.311032133823453</v>
      </c>
      <c r="BE36" s="478">
        <v>40.546366272481549</v>
      </c>
      <c r="BF36" s="478">
        <v>38.773268938122406</v>
      </c>
      <c r="BG36" s="499" t="s">
        <v>381</v>
      </c>
      <c r="BH36" s="480" t="s">
        <v>381</v>
      </c>
      <c r="BI36" s="533"/>
      <c r="BJ36" s="925"/>
      <c r="BK36" s="503">
        <v>20</v>
      </c>
      <c r="BL36" s="483">
        <f t="shared" si="38"/>
        <v>14.9465235</v>
      </c>
      <c r="BM36" s="477">
        <v>43.042304678586945</v>
      </c>
      <c r="BN36" s="478">
        <v>42.88148852923743</v>
      </c>
      <c r="BO36" s="478">
        <v>42.525852773053082</v>
      </c>
      <c r="BP36" s="478">
        <v>41.877262718177874</v>
      </c>
      <c r="BQ36" s="478">
        <v>41.171045671229827</v>
      </c>
      <c r="BR36" s="478">
        <v>40.410991870174186</v>
      </c>
      <c r="BS36" s="478">
        <v>38.695656502353032</v>
      </c>
      <c r="BT36" s="499" t="s">
        <v>381</v>
      </c>
      <c r="BU36" s="480" t="s">
        <v>381</v>
      </c>
      <c r="BV36" s="466"/>
      <c r="BW36" s="925"/>
      <c r="BX36" s="503">
        <f t="shared" si="47"/>
        <v>20</v>
      </c>
      <c r="BY36" s="520">
        <v>1.2000000000000097</v>
      </c>
      <c r="BZ36" s="521">
        <v>1.2</v>
      </c>
      <c r="CA36" s="521">
        <v>1.2000000000000004</v>
      </c>
      <c r="CB36" s="521">
        <v>1.2000000000000097</v>
      </c>
      <c r="CC36" s="521">
        <v>1.2000000000000004</v>
      </c>
      <c r="CD36" s="521">
        <v>1.2000000000000006</v>
      </c>
      <c r="CE36" s="521">
        <v>1.2</v>
      </c>
      <c r="CF36" s="501" t="s">
        <v>381</v>
      </c>
      <c r="CG36" s="502" t="s">
        <v>381</v>
      </c>
      <c r="CH36" s="466"/>
      <c r="CI36" s="925"/>
      <c r="CJ36" s="503">
        <f t="shared" si="48"/>
        <v>20</v>
      </c>
      <c r="CK36" s="520">
        <v>1.0000000000000131</v>
      </c>
      <c r="CL36" s="521">
        <v>1.0000000000000002</v>
      </c>
      <c r="CM36" s="521">
        <v>1</v>
      </c>
      <c r="CN36" s="521">
        <v>1.0000000000000118</v>
      </c>
      <c r="CO36" s="521">
        <v>1.0000000000000053</v>
      </c>
      <c r="CP36" s="521">
        <v>1</v>
      </c>
      <c r="CQ36" s="521">
        <v>1.0000000000000027</v>
      </c>
      <c r="CR36" s="501" t="s">
        <v>381</v>
      </c>
      <c r="CS36" s="502" t="s">
        <v>381</v>
      </c>
      <c r="CT36" s="474"/>
      <c r="CU36" s="925"/>
      <c r="CV36" s="503">
        <f t="shared" si="49"/>
        <v>20</v>
      </c>
      <c r="CW36" s="491">
        <v>1</v>
      </c>
      <c r="CX36" s="492">
        <v>1</v>
      </c>
      <c r="CY36" s="492">
        <v>1</v>
      </c>
      <c r="CZ36" s="492">
        <v>1</v>
      </c>
      <c r="DA36" s="492">
        <v>1</v>
      </c>
      <c r="DB36" s="493">
        <v>1</v>
      </c>
      <c r="DC36" s="493">
        <v>1</v>
      </c>
      <c r="DD36" s="501" t="s">
        <v>381</v>
      </c>
      <c r="DE36" s="502" t="s">
        <v>381</v>
      </c>
      <c r="DF36" s="466"/>
      <c r="DG36" s="925"/>
      <c r="DH36" s="503">
        <f t="shared" si="50"/>
        <v>20</v>
      </c>
      <c r="DI36" s="495">
        <v>38.227597980978942</v>
      </c>
      <c r="DJ36" s="496">
        <v>36.924568627901806</v>
      </c>
      <c r="DK36" s="496">
        <v>34.455833990014867</v>
      </c>
      <c r="DL36" s="496">
        <v>34.445707616938762</v>
      </c>
      <c r="DM36" s="496">
        <v>32.314697248459197</v>
      </c>
      <c r="DN36" s="497">
        <v>30.367134743935026</v>
      </c>
      <c r="DO36" s="497">
        <v>27.634950043233403</v>
      </c>
      <c r="DP36" s="546" t="s">
        <v>381</v>
      </c>
      <c r="DQ36" s="502" t="s">
        <v>381</v>
      </c>
      <c r="DR36" s="466"/>
      <c r="DS36" s="925"/>
      <c r="DT36" s="503">
        <f t="shared" si="51"/>
        <v>20</v>
      </c>
      <c r="DU36" s="495">
        <v>79.718860853579883</v>
      </c>
      <c r="DV36" s="496">
        <v>78.497640814015483</v>
      </c>
      <c r="DW36" s="496">
        <v>75.752738779986657</v>
      </c>
      <c r="DX36" s="496">
        <v>70.673146229573661</v>
      </c>
      <c r="DY36" s="496">
        <v>65.07389787242073</v>
      </c>
      <c r="DZ36" s="497">
        <v>58.981734142003802</v>
      </c>
      <c r="EA36" s="497">
        <v>44.880932262305521</v>
      </c>
      <c r="EB36" s="546" t="s">
        <v>381</v>
      </c>
      <c r="EC36" s="502" t="s">
        <v>381</v>
      </c>
      <c r="EE36" s="925"/>
      <c r="EF36" s="503">
        <f t="shared" si="52"/>
        <v>20</v>
      </c>
      <c r="EG36" s="495">
        <v>78.89078422</v>
      </c>
      <c r="EH36" s="496">
        <v>77.605992549999996</v>
      </c>
      <c r="EI36" s="496">
        <v>74.765723399999999</v>
      </c>
      <c r="EJ36" s="496">
        <v>69.589281779999993</v>
      </c>
      <c r="EK36" s="496">
        <v>63.958125389999999</v>
      </c>
      <c r="EL36" s="497">
        <v>57.903877219999998</v>
      </c>
      <c r="EM36" s="497">
        <v>44.264546920000001</v>
      </c>
      <c r="EN36" s="546" t="s">
        <v>381</v>
      </c>
      <c r="EO36" s="502" t="s">
        <v>381</v>
      </c>
      <c r="EP36" s="474"/>
      <c r="EQ36" s="925"/>
      <c r="ER36" s="503">
        <f t="shared" si="53"/>
        <v>20</v>
      </c>
      <c r="ES36" s="491">
        <f t="shared" si="39"/>
        <v>1</v>
      </c>
      <c r="ET36" s="492">
        <f t="shared" si="39"/>
        <v>1</v>
      </c>
      <c r="EU36" s="492">
        <f t="shared" si="39"/>
        <v>1</v>
      </c>
      <c r="EV36" s="492">
        <f t="shared" si="39"/>
        <v>1</v>
      </c>
      <c r="EW36" s="492">
        <f t="shared" si="39"/>
        <v>1</v>
      </c>
      <c r="EX36" s="493">
        <f t="shared" si="39"/>
        <v>1</v>
      </c>
      <c r="EY36" s="493">
        <f t="shared" si="39"/>
        <v>1</v>
      </c>
      <c r="EZ36" s="501" t="s">
        <v>381</v>
      </c>
      <c r="FA36" s="502" t="s">
        <v>381</v>
      </c>
      <c r="FC36" s="925"/>
      <c r="FD36" s="503">
        <f t="shared" si="54"/>
        <v>20</v>
      </c>
      <c r="FE36" s="495">
        <f t="shared" si="40"/>
        <v>79.718860853579883</v>
      </c>
      <c r="FF36" s="496">
        <f t="shared" si="40"/>
        <v>78.497640814015483</v>
      </c>
      <c r="FG36" s="496">
        <f t="shared" si="40"/>
        <v>75.752738779986657</v>
      </c>
      <c r="FH36" s="496">
        <f t="shared" si="40"/>
        <v>70.673146229573661</v>
      </c>
      <c r="FI36" s="496">
        <f t="shared" si="40"/>
        <v>65.07389787242073</v>
      </c>
      <c r="FJ36" s="497">
        <f t="shared" si="40"/>
        <v>58.981734142003802</v>
      </c>
      <c r="FK36" s="497">
        <f t="shared" si="40"/>
        <v>44.880932262305521</v>
      </c>
      <c r="FL36" s="501" t="s">
        <v>381</v>
      </c>
      <c r="FM36" s="502" t="s">
        <v>381</v>
      </c>
    </row>
    <row r="37" spans="2:169" ht="15" customHeight="1">
      <c r="B37" s="925"/>
      <c r="C37" s="475">
        <v>10</v>
      </c>
      <c r="D37" s="476">
        <f t="shared" si="41"/>
        <v>16.973097066666668</v>
      </c>
      <c r="E37" s="477">
        <f t="shared" si="27"/>
        <v>43.055671606856535</v>
      </c>
      <c r="F37" s="478">
        <f t="shared" si="28"/>
        <v>42.852690706734997</v>
      </c>
      <c r="G37" s="479">
        <f t="shared" si="29"/>
        <v>42.40959598746656</v>
      </c>
      <c r="H37" s="479">
        <f t="shared" si="30"/>
        <v>41.619870644169907</v>
      </c>
      <c r="I37" s="479">
        <f t="shared" si="31"/>
        <v>40.780256299521618</v>
      </c>
      <c r="J37" s="479">
        <f t="shared" si="32"/>
        <v>39.897235887180955</v>
      </c>
      <c r="K37" s="479">
        <f t="shared" si="33"/>
        <v>37.97167461811852</v>
      </c>
      <c r="L37" s="499" t="s">
        <v>381</v>
      </c>
      <c r="M37" s="480" t="s">
        <v>381</v>
      </c>
      <c r="N37" s="466"/>
      <c r="O37" s="925"/>
      <c r="P37" s="475">
        <f t="shared" si="42"/>
        <v>10</v>
      </c>
      <c r="Q37" s="481">
        <f>P37+15</f>
        <v>25</v>
      </c>
      <c r="R37" s="519">
        <v>-26</v>
      </c>
      <c r="S37" s="483">
        <f t="shared" si="43"/>
        <v>16.973097066666668</v>
      </c>
      <c r="T37" s="551">
        <v>19.094734200000001</v>
      </c>
      <c r="U37" s="485">
        <v>19.622528299999999</v>
      </c>
      <c r="V37" s="532">
        <f t="shared" si="34"/>
        <v>2.2040524390174481</v>
      </c>
      <c r="W37" s="486">
        <f t="shared" si="35"/>
        <v>1.9591577235710649</v>
      </c>
      <c r="X37" s="487">
        <v>18.6124787</v>
      </c>
      <c r="Y37" s="488">
        <v>31.893095500000001</v>
      </c>
      <c r="Z37" s="466"/>
      <c r="AA37" s="930"/>
      <c r="AB37" s="932"/>
      <c r="AC37" s="466"/>
      <c r="AD37" s="925"/>
      <c r="AE37" s="475">
        <f t="shared" si="44"/>
        <v>10</v>
      </c>
      <c r="AF37" s="489">
        <f t="shared" si="55"/>
        <v>0</v>
      </c>
      <c r="AG37" s="519">
        <f t="shared" si="45"/>
        <v>-33</v>
      </c>
      <c r="AH37" s="490">
        <f t="shared" si="46"/>
        <v>16.973097066666668</v>
      </c>
      <c r="AJ37" s="925"/>
      <c r="AK37" s="475">
        <v>10</v>
      </c>
      <c r="AL37" s="483">
        <f t="shared" si="36"/>
        <v>16.973097066666668</v>
      </c>
      <c r="AM37" s="477">
        <v>47.292315031146813</v>
      </c>
      <c r="AN37" s="479">
        <v>46.955329090597594</v>
      </c>
      <c r="AO37" s="479">
        <v>46.400455079814407</v>
      </c>
      <c r="AP37" s="479">
        <v>46.359404452787238</v>
      </c>
      <c r="AQ37" s="479">
        <v>45.832728881304384</v>
      </c>
      <c r="AR37" s="479">
        <v>45.339329325953742</v>
      </c>
      <c r="AS37" s="479">
        <v>44.647294226787054</v>
      </c>
      <c r="AT37" s="499" t="s">
        <v>381</v>
      </c>
      <c r="AU37" s="480" t="s">
        <v>381</v>
      </c>
      <c r="AV37" s="466"/>
      <c r="AW37" s="925"/>
      <c r="AX37" s="475">
        <v>10</v>
      </c>
      <c r="AY37" s="483">
        <f t="shared" si="37"/>
        <v>19.094734200000001</v>
      </c>
      <c r="AZ37" s="477">
        <v>43.10944593520685</v>
      </c>
      <c r="BA37" s="478">
        <v>42.913526782756151</v>
      </c>
      <c r="BB37" s="478">
        <v>42.485083879818667</v>
      </c>
      <c r="BC37" s="478">
        <v>41.708726350624985</v>
      </c>
      <c r="BD37" s="478">
        <v>40.877394729918272</v>
      </c>
      <c r="BE37" s="478">
        <v>39.994078593175765</v>
      </c>
      <c r="BF37" s="478">
        <v>38.022654899275949</v>
      </c>
      <c r="BG37" s="499" t="s">
        <v>381</v>
      </c>
      <c r="BH37" s="480" t="s">
        <v>381</v>
      </c>
      <c r="BI37" s="533"/>
      <c r="BJ37" s="925"/>
      <c r="BK37" s="475">
        <v>10</v>
      </c>
      <c r="BL37" s="483">
        <f t="shared" si="38"/>
        <v>19.094734200000001</v>
      </c>
      <c r="BM37" s="477">
        <v>43.055671606856535</v>
      </c>
      <c r="BN37" s="478">
        <v>42.852690706734997</v>
      </c>
      <c r="BO37" s="478">
        <v>42.40959598746656</v>
      </c>
      <c r="BP37" s="478">
        <v>41.619870644169907</v>
      </c>
      <c r="BQ37" s="478">
        <v>40.780256299521618</v>
      </c>
      <c r="BR37" s="478">
        <v>39.897235887180955</v>
      </c>
      <c r="BS37" s="478">
        <v>37.97167461811852</v>
      </c>
      <c r="BT37" s="499" t="s">
        <v>381</v>
      </c>
      <c r="BU37" s="480" t="s">
        <v>381</v>
      </c>
      <c r="BV37" s="466"/>
      <c r="BW37" s="925"/>
      <c r="BX37" s="475">
        <f t="shared" si="47"/>
        <v>10</v>
      </c>
      <c r="BY37" s="520">
        <v>1.2000000000000128</v>
      </c>
      <c r="BZ37" s="521">
        <v>1.2</v>
      </c>
      <c r="CA37" s="521">
        <v>1.2</v>
      </c>
      <c r="CB37" s="521">
        <v>1.2</v>
      </c>
      <c r="CC37" s="521">
        <v>1.2</v>
      </c>
      <c r="CD37" s="521">
        <v>1.200000000000006</v>
      </c>
      <c r="CE37" s="521">
        <v>1.2000000000000008</v>
      </c>
      <c r="CF37" s="501" t="s">
        <v>381</v>
      </c>
      <c r="CG37" s="502" t="s">
        <v>381</v>
      </c>
      <c r="CH37" s="466"/>
      <c r="CI37" s="925"/>
      <c r="CJ37" s="475">
        <f t="shared" si="48"/>
        <v>10</v>
      </c>
      <c r="CK37" s="520">
        <v>1.0000000000000171</v>
      </c>
      <c r="CL37" s="521">
        <v>1.0000000000000171</v>
      </c>
      <c r="CM37" s="521">
        <v>1.0000000000000167</v>
      </c>
      <c r="CN37" s="521">
        <v>1.000000000000008</v>
      </c>
      <c r="CO37" s="521">
        <v>1</v>
      </c>
      <c r="CP37" s="521">
        <v>1</v>
      </c>
      <c r="CQ37" s="521">
        <v>1.0000000000000002</v>
      </c>
      <c r="CR37" s="501" t="s">
        <v>381</v>
      </c>
      <c r="CS37" s="502" t="s">
        <v>381</v>
      </c>
      <c r="CT37" s="474"/>
      <c r="CU37" s="925"/>
      <c r="CV37" s="475">
        <f t="shared" si="49"/>
        <v>10</v>
      </c>
      <c r="CW37" s="491">
        <v>1</v>
      </c>
      <c r="CX37" s="492">
        <v>1</v>
      </c>
      <c r="CY37" s="492">
        <v>1</v>
      </c>
      <c r="CZ37" s="492">
        <v>1</v>
      </c>
      <c r="DA37" s="492">
        <v>1</v>
      </c>
      <c r="DB37" s="493">
        <v>1</v>
      </c>
      <c r="DC37" s="493">
        <v>1</v>
      </c>
      <c r="DD37" s="501" t="s">
        <v>381</v>
      </c>
      <c r="DE37" s="502" t="s">
        <v>381</v>
      </c>
      <c r="DF37" s="466"/>
      <c r="DG37" s="925"/>
      <c r="DH37" s="475">
        <f t="shared" si="50"/>
        <v>10</v>
      </c>
      <c r="DI37" s="495">
        <v>34.92813560490282</v>
      </c>
      <c r="DJ37" s="496">
        <v>32.810975164022238</v>
      </c>
      <c r="DK37" s="496">
        <v>29.327131250184379</v>
      </c>
      <c r="DL37" s="496">
        <v>29.069500876473683</v>
      </c>
      <c r="DM37" s="496">
        <v>25.765495580023412</v>
      </c>
      <c r="DN37" s="497">
        <v>22.672562313947765</v>
      </c>
      <c r="DO37" s="497">
        <v>18.33829260757625</v>
      </c>
      <c r="DP37" s="546" t="s">
        <v>381</v>
      </c>
      <c r="DQ37" s="502" t="s">
        <v>381</v>
      </c>
      <c r="DR37" s="466"/>
      <c r="DS37" s="925"/>
      <c r="DT37" s="475">
        <f t="shared" si="51"/>
        <v>10</v>
      </c>
      <c r="DU37" s="495">
        <v>79.427269712316786</v>
      </c>
      <c r="DV37" s="496">
        <v>77.861930730238555</v>
      </c>
      <c r="DW37" s="496">
        <v>74.440210993008122</v>
      </c>
      <c r="DX37" s="496">
        <v>68.244927927893059</v>
      </c>
      <c r="DY37" s="496">
        <v>61.61826651138847</v>
      </c>
      <c r="DZ37" s="497">
        <v>54.585702871020771</v>
      </c>
      <c r="EA37" s="497">
        <v>38.922693229751758</v>
      </c>
      <c r="EB37" s="546" t="s">
        <v>381</v>
      </c>
      <c r="EC37" s="502" t="s">
        <v>381</v>
      </c>
      <c r="EE37" s="925"/>
      <c r="EF37" s="475">
        <f t="shared" si="52"/>
        <v>10</v>
      </c>
      <c r="EG37" s="495">
        <v>78.997587780000003</v>
      </c>
      <c r="EH37" s="496">
        <v>77.375949899999995</v>
      </c>
      <c r="EI37" s="496">
        <v>73.837536959999994</v>
      </c>
      <c r="EJ37" s="496">
        <v>67.536282830000005</v>
      </c>
      <c r="EK37" s="496">
        <v>60.844463210000001</v>
      </c>
      <c r="EL37" s="497">
        <v>53.81522511</v>
      </c>
      <c r="EM37" s="497">
        <v>38.518266699999998</v>
      </c>
      <c r="EN37" s="546" t="s">
        <v>381</v>
      </c>
      <c r="EO37" s="502" t="s">
        <v>381</v>
      </c>
      <c r="EP37" s="474"/>
      <c r="EQ37" s="925"/>
      <c r="ER37" s="475">
        <f t="shared" si="53"/>
        <v>10</v>
      </c>
      <c r="ES37" s="491">
        <f t="shared" si="39"/>
        <v>1</v>
      </c>
      <c r="ET37" s="492">
        <f t="shared" si="39"/>
        <v>1</v>
      </c>
      <c r="EU37" s="492">
        <f t="shared" si="39"/>
        <v>1</v>
      </c>
      <c r="EV37" s="492">
        <f t="shared" si="39"/>
        <v>1</v>
      </c>
      <c r="EW37" s="492">
        <f t="shared" si="39"/>
        <v>1</v>
      </c>
      <c r="EX37" s="493">
        <f t="shared" si="39"/>
        <v>1</v>
      </c>
      <c r="EY37" s="493">
        <f t="shared" si="39"/>
        <v>1</v>
      </c>
      <c r="EZ37" s="501" t="s">
        <v>381</v>
      </c>
      <c r="FA37" s="502" t="s">
        <v>381</v>
      </c>
      <c r="FC37" s="925"/>
      <c r="FD37" s="475">
        <f t="shared" si="54"/>
        <v>10</v>
      </c>
      <c r="FE37" s="495">
        <f t="shared" si="40"/>
        <v>79.427269712316786</v>
      </c>
      <c r="FF37" s="496">
        <f t="shared" si="40"/>
        <v>77.861930730238555</v>
      </c>
      <c r="FG37" s="496">
        <f t="shared" si="40"/>
        <v>74.440210993008122</v>
      </c>
      <c r="FH37" s="496">
        <f t="shared" si="40"/>
        <v>68.244927927893059</v>
      </c>
      <c r="FI37" s="496">
        <f t="shared" si="40"/>
        <v>61.61826651138847</v>
      </c>
      <c r="FJ37" s="497">
        <f t="shared" si="40"/>
        <v>54.585702871020771</v>
      </c>
      <c r="FK37" s="497">
        <f t="shared" si="40"/>
        <v>38.922693229751758</v>
      </c>
      <c r="FL37" s="501" t="s">
        <v>381</v>
      </c>
      <c r="FM37" s="502" t="s">
        <v>381</v>
      </c>
    </row>
    <row r="38" spans="2:169" ht="15" customHeight="1">
      <c r="B38" s="925"/>
      <c r="C38" s="475">
        <v>0</v>
      </c>
      <c r="D38" s="476">
        <f t="shared" si="41"/>
        <v>19.88372093023256</v>
      </c>
      <c r="E38" s="477">
        <f t="shared" si="27"/>
        <v>43.058386788552696</v>
      </c>
      <c r="F38" s="478">
        <f t="shared" si="28"/>
        <v>42.781226792551422</v>
      </c>
      <c r="G38" s="479">
        <f t="shared" si="29"/>
        <v>42.175153112582208</v>
      </c>
      <c r="H38" s="538">
        <f t="shared" si="30"/>
        <v>41.117861015418576</v>
      </c>
      <c r="I38" s="538">
        <f t="shared" si="31"/>
        <v>40.023767547718961</v>
      </c>
      <c r="J38" s="538">
        <f t="shared" si="32"/>
        <v>38.901970131391472</v>
      </c>
      <c r="K38" s="538">
        <f t="shared" si="33"/>
        <v>36.535910066386002</v>
      </c>
      <c r="L38" s="499" t="s">
        <v>381</v>
      </c>
      <c r="M38" s="539" t="s">
        <v>381</v>
      </c>
      <c r="N38" s="466"/>
      <c r="O38" s="925"/>
      <c r="P38" s="475">
        <f t="shared" si="42"/>
        <v>0</v>
      </c>
      <c r="Q38" s="481">
        <f>P38+15</f>
        <v>15</v>
      </c>
      <c r="R38" s="519">
        <v>-26</v>
      </c>
      <c r="S38" s="483">
        <f t="shared" si="43"/>
        <v>19.88372093023256</v>
      </c>
      <c r="T38" s="551">
        <v>26.588601600000001</v>
      </c>
      <c r="U38" s="485">
        <v>26.575176500000001</v>
      </c>
      <c r="V38" s="532">
        <f t="shared" si="34"/>
        <v>1.8696275834398068</v>
      </c>
      <c r="W38" s="486">
        <f t="shared" si="35"/>
        <v>1.3988675903086554</v>
      </c>
      <c r="X38" s="487">
        <v>25.1160447</v>
      </c>
      <c r="Y38" s="488">
        <v>41.673859</v>
      </c>
      <c r="Z38" s="466"/>
      <c r="AA38" s="930"/>
      <c r="AB38" s="932"/>
      <c r="AC38" s="466"/>
      <c r="AD38" s="925"/>
      <c r="AE38" s="475">
        <f t="shared" si="44"/>
        <v>0</v>
      </c>
      <c r="AF38" s="489">
        <f t="shared" si="55"/>
        <v>-10</v>
      </c>
      <c r="AG38" s="519">
        <f t="shared" si="45"/>
        <v>-33</v>
      </c>
      <c r="AH38" s="490">
        <f t="shared" si="46"/>
        <v>19.88372093023256</v>
      </c>
      <c r="AJ38" s="925"/>
      <c r="AK38" s="475">
        <v>0</v>
      </c>
      <c r="AL38" s="483">
        <f t="shared" si="36"/>
        <v>19.88372093023256</v>
      </c>
      <c r="AM38" s="477">
        <v>46.991126358498697</v>
      </c>
      <c r="AN38" s="479">
        <v>46.494805969117095</v>
      </c>
      <c r="AO38" s="479">
        <v>45.600247134360643</v>
      </c>
      <c r="AP38" s="479">
        <v>45.409213161068145</v>
      </c>
      <c r="AQ38" s="479">
        <v>44.691768662170411</v>
      </c>
      <c r="AR38" s="479">
        <v>44.011082867334238</v>
      </c>
      <c r="AS38" s="479">
        <v>43.093715727771361</v>
      </c>
      <c r="AT38" s="499" t="s">
        <v>381</v>
      </c>
      <c r="AU38" s="480" t="s">
        <v>381</v>
      </c>
      <c r="AV38" s="466"/>
      <c r="AW38" s="925"/>
      <c r="AX38" s="475">
        <v>0</v>
      </c>
      <c r="AY38" s="483">
        <f t="shared" si="37"/>
        <v>26.575176500000001</v>
      </c>
      <c r="AZ38" s="477">
        <v>43.058386788552696</v>
      </c>
      <c r="BA38" s="478">
        <v>42.783120588052114</v>
      </c>
      <c r="BB38" s="478">
        <v>42.195132119206868</v>
      </c>
      <c r="BC38" s="478">
        <v>41.156921771489444</v>
      </c>
      <c r="BD38" s="478">
        <v>40.075506972502744</v>
      </c>
      <c r="BE38" s="478">
        <v>38.958858620464113</v>
      </c>
      <c r="BF38" s="478">
        <v>36.558798905083123</v>
      </c>
      <c r="BG38" s="499" t="s">
        <v>381</v>
      </c>
      <c r="BH38" s="480" t="s">
        <v>381</v>
      </c>
      <c r="BI38" s="533"/>
      <c r="BJ38" s="925"/>
      <c r="BK38" s="475">
        <v>0</v>
      </c>
      <c r="BL38" s="483">
        <f t="shared" si="38"/>
        <v>26.575176500000001</v>
      </c>
      <c r="BM38" s="477">
        <v>43.062378395230091</v>
      </c>
      <c r="BN38" s="478">
        <v>42.781226792551422</v>
      </c>
      <c r="BO38" s="478">
        <v>42.175153112582208</v>
      </c>
      <c r="BP38" s="478">
        <v>41.117861015418576</v>
      </c>
      <c r="BQ38" s="478">
        <v>40.023767547718961</v>
      </c>
      <c r="BR38" s="478">
        <v>38.901970131391472</v>
      </c>
      <c r="BS38" s="478">
        <v>36.535910066386002</v>
      </c>
      <c r="BT38" s="499" t="s">
        <v>381</v>
      </c>
      <c r="BU38" s="480" t="s">
        <v>381</v>
      </c>
      <c r="BV38" s="466"/>
      <c r="BW38" s="925"/>
      <c r="BX38" s="475">
        <f t="shared" si="47"/>
        <v>0</v>
      </c>
      <c r="BY38" s="520">
        <v>1.2000000000000002</v>
      </c>
      <c r="BZ38" s="521">
        <v>1.2</v>
      </c>
      <c r="CA38" s="521">
        <v>1.2000000000000184</v>
      </c>
      <c r="CB38" s="521">
        <v>1.2000000000000077</v>
      </c>
      <c r="CC38" s="521">
        <v>1.2000000000000079</v>
      </c>
      <c r="CD38" s="521">
        <v>1.2</v>
      </c>
      <c r="CE38" s="521">
        <v>1.2000000000000002</v>
      </c>
      <c r="CF38" s="501" t="s">
        <v>381</v>
      </c>
      <c r="CG38" s="502" t="s">
        <v>381</v>
      </c>
      <c r="CH38" s="466"/>
      <c r="CI38" s="925"/>
      <c r="CJ38" s="475">
        <f t="shared" si="48"/>
        <v>0</v>
      </c>
      <c r="CK38" s="520">
        <v>1.0000000000000233</v>
      </c>
      <c r="CL38" s="521">
        <v>1.0000000000000004</v>
      </c>
      <c r="CM38" s="521">
        <v>1.0000000000000002</v>
      </c>
      <c r="CN38" s="521">
        <v>1.00000000000001</v>
      </c>
      <c r="CO38" s="521">
        <v>1.0000000000000007</v>
      </c>
      <c r="CP38" s="521">
        <v>1.0000000000000091</v>
      </c>
      <c r="CQ38" s="521">
        <v>1.0000000000000016</v>
      </c>
      <c r="CR38" s="501" t="s">
        <v>381</v>
      </c>
      <c r="CS38" s="502" t="s">
        <v>381</v>
      </c>
      <c r="CT38" s="474"/>
      <c r="CU38" s="925"/>
      <c r="CV38" s="475">
        <f t="shared" si="49"/>
        <v>0</v>
      </c>
      <c r="CW38" s="491">
        <v>1</v>
      </c>
      <c r="CX38" s="492">
        <v>1</v>
      </c>
      <c r="CY38" s="492">
        <v>1</v>
      </c>
      <c r="CZ38" s="492">
        <v>1</v>
      </c>
      <c r="DA38" s="492">
        <v>1</v>
      </c>
      <c r="DB38" s="493">
        <v>1</v>
      </c>
      <c r="DC38" s="493">
        <v>1</v>
      </c>
      <c r="DD38" s="501" t="s">
        <v>381</v>
      </c>
      <c r="DE38" s="502" t="s">
        <v>381</v>
      </c>
      <c r="DF38" s="466"/>
      <c r="DG38" s="925"/>
      <c r="DH38" s="475">
        <f t="shared" si="50"/>
        <v>0</v>
      </c>
      <c r="DI38" s="495">
        <v>33.035827995062903</v>
      </c>
      <c r="DJ38" s="496">
        <v>29.919327742077371</v>
      </c>
      <c r="DK38" s="496">
        <v>24.307874811424426</v>
      </c>
      <c r="DL38" s="496">
        <v>23.110499835343262</v>
      </c>
      <c r="DM38" s="496">
        <v>18.616703561715269</v>
      </c>
      <c r="DN38" s="497">
        <v>14.357656018107036</v>
      </c>
      <c r="DO38" s="497">
        <v>8.6247633450331591</v>
      </c>
      <c r="DP38" s="546" t="s">
        <v>381</v>
      </c>
      <c r="DQ38" s="502" t="s">
        <v>381</v>
      </c>
      <c r="DR38" s="466"/>
      <c r="DS38" s="925"/>
      <c r="DT38" s="475">
        <f t="shared" si="51"/>
        <v>0</v>
      </c>
      <c r="DU38" s="495">
        <v>79.01928253631695</v>
      </c>
      <c r="DV38" s="496">
        <v>76.820246902623239</v>
      </c>
      <c r="DW38" s="496">
        <v>72.125652069904049</v>
      </c>
      <c r="DX38" s="496">
        <v>63.845562054256902</v>
      </c>
      <c r="DY38" s="496">
        <v>55.233628093764821</v>
      </c>
      <c r="DZ38" s="497">
        <v>46.355145168219906</v>
      </c>
      <c r="EA38" s="497">
        <v>27.322630848684867</v>
      </c>
      <c r="EB38" s="546" t="s">
        <v>381</v>
      </c>
      <c r="EC38" s="502" t="s">
        <v>381</v>
      </c>
      <c r="EE38" s="925"/>
      <c r="EF38" s="475">
        <f t="shared" si="52"/>
        <v>0</v>
      </c>
      <c r="EG38" s="495">
        <v>79.051176499999997</v>
      </c>
      <c r="EH38" s="496">
        <v>76.805120610000003</v>
      </c>
      <c r="EI38" s="496">
        <v>71.966201479999995</v>
      </c>
      <c r="EJ38" s="496">
        <v>63.534270329999998</v>
      </c>
      <c r="EK38" s="496">
        <v>54.82192929</v>
      </c>
      <c r="EL38" s="497">
        <v>45.903214060000003</v>
      </c>
      <c r="EM38" s="497">
        <v>27.141464360000001</v>
      </c>
      <c r="EN38" s="546" t="s">
        <v>381</v>
      </c>
      <c r="EO38" s="502" t="s">
        <v>381</v>
      </c>
      <c r="EP38" s="474"/>
      <c r="EQ38" s="925"/>
      <c r="ER38" s="475">
        <f t="shared" si="53"/>
        <v>0</v>
      </c>
      <c r="ES38" s="491">
        <f t="shared" si="39"/>
        <v>1</v>
      </c>
      <c r="ET38" s="492">
        <f t="shared" si="39"/>
        <v>1</v>
      </c>
      <c r="EU38" s="492">
        <f t="shared" si="39"/>
        <v>1</v>
      </c>
      <c r="EV38" s="492">
        <f t="shared" si="39"/>
        <v>1</v>
      </c>
      <c r="EW38" s="492">
        <f t="shared" si="39"/>
        <v>1</v>
      </c>
      <c r="EX38" s="493">
        <f t="shared" si="39"/>
        <v>1</v>
      </c>
      <c r="EY38" s="493">
        <f t="shared" si="39"/>
        <v>1</v>
      </c>
      <c r="EZ38" s="501" t="s">
        <v>381</v>
      </c>
      <c r="FA38" s="502" t="s">
        <v>381</v>
      </c>
      <c r="FC38" s="925"/>
      <c r="FD38" s="475">
        <f t="shared" si="54"/>
        <v>0</v>
      </c>
      <c r="FE38" s="495">
        <f t="shared" si="40"/>
        <v>79.051176499999997</v>
      </c>
      <c r="FF38" s="496">
        <f t="shared" si="40"/>
        <v>76.820246902623239</v>
      </c>
      <c r="FG38" s="496">
        <f t="shared" si="40"/>
        <v>72.125652069904049</v>
      </c>
      <c r="FH38" s="496">
        <f t="shared" si="40"/>
        <v>63.845562054256902</v>
      </c>
      <c r="FI38" s="496">
        <f t="shared" si="40"/>
        <v>55.233628093764821</v>
      </c>
      <c r="FJ38" s="497">
        <f t="shared" si="40"/>
        <v>46.355145168219906</v>
      </c>
      <c r="FK38" s="497">
        <f t="shared" si="40"/>
        <v>27.322630848684867</v>
      </c>
      <c r="FL38" s="501" t="s">
        <v>381</v>
      </c>
      <c r="FM38" s="502" t="s">
        <v>381</v>
      </c>
    </row>
    <row r="39" spans="2:169" ht="15" customHeight="1">
      <c r="B39" s="925"/>
      <c r="C39" s="475">
        <v>-10</v>
      </c>
      <c r="D39" s="476">
        <f t="shared" si="41"/>
        <v>19.88372093023256</v>
      </c>
      <c r="E39" s="477">
        <f t="shared" si="27"/>
        <v>42.928272786897232</v>
      </c>
      <c r="F39" s="478">
        <f t="shared" si="28"/>
        <v>42.644913536443561</v>
      </c>
      <c r="G39" s="479">
        <f t="shared" si="29"/>
        <v>42.0448956997922</v>
      </c>
      <c r="H39" s="479">
        <f t="shared" si="30"/>
        <v>40.989073290552227</v>
      </c>
      <c r="I39" s="479">
        <f t="shared" si="31"/>
        <v>39.886728946900057</v>
      </c>
      <c r="J39" s="479">
        <f t="shared" si="32"/>
        <v>38.760353813517945</v>
      </c>
      <c r="K39" s="479">
        <f t="shared" si="33"/>
        <v>36.411630335294788</v>
      </c>
      <c r="L39" s="499" t="s">
        <v>381</v>
      </c>
      <c r="M39" s="480" t="s">
        <v>381</v>
      </c>
      <c r="N39" s="466"/>
      <c r="O39" s="925"/>
      <c r="P39" s="475">
        <f t="shared" si="42"/>
        <v>-10</v>
      </c>
      <c r="Q39" s="481">
        <v>15</v>
      </c>
      <c r="R39" s="519">
        <v>-26</v>
      </c>
      <c r="S39" s="483">
        <f t="shared" si="43"/>
        <v>19.88372093023256</v>
      </c>
      <c r="T39" s="551">
        <v>28.578849999999999</v>
      </c>
      <c r="U39" s="485">
        <v>26.832623900000002</v>
      </c>
      <c r="V39" s="532">
        <f t="shared" si="34"/>
        <v>1.8630766258375022</v>
      </c>
      <c r="W39" s="486">
        <f t="shared" si="35"/>
        <v>1.3805916200313231</v>
      </c>
      <c r="X39" s="487">
        <v>27.2364414</v>
      </c>
      <c r="Y39" s="488">
        <v>44.077502699999997</v>
      </c>
      <c r="Z39" s="466"/>
      <c r="AA39" s="930"/>
      <c r="AB39" s="932"/>
      <c r="AC39" s="466"/>
      <c r="AD39" s="925"/>
      <c r="AE39" s="475">
        <f t="shared" si="44"/>
        <v>-10</v>
      </c>
      <c r="AF39" s="489">
        <f t="shared" si="55"/>
        <v>-20</v>
      </c>
      <c r="AG39" s="519">
        <f t="shared" si="45"/>
        <v>-33</v>
      </c>
      <c r="AH39" s="490">
        <f t="shared" si="46"/>
        <v>19.88372093023256</v>
      </c>
      <c r="AJ39" s="925"/>
      <c r="AK39" s="475">
        <v>-10</v>
      </c>
      <c r="AL39" s="483">
        <f t="shared" si="36"/>
        <v>19.88372093023256</v>
      </c>
      <c r="AM39" s="477">
        <v>46.587979022316851</v>
      </c>
      <c r="AN39" s="479">
        <v>46.084590054115033</v>
      </c>
      <c r="AO39" s="479">
        <v>45.083662147696238</v>
      </c>
      <c r="AP39" s="479">
        <v>44.475363729305066</v>
      </c>
      <c r="AQ39" s="479">
        <v>43.340004055338305</v>
      </c>
      <c r="AR39" s="479">
        <v>42.503443371359715</v>
      </c>
      <c r="AS39" s="479">
        <v>41.486373721157172</v>
      </c>
      <c r="AT39" s="499" t="s">
        <v>381</v>
      </c>
      <c r="AU39" s="480" t="s">
        <v>381</v>
      </c>
      <c r="AV39" s="466"/>
      <c r="AW39" s="925"/>
      <c r="AX39" s="475">
        <v>-10</v>
      </c>
      <c r="AY39" s="483">
        <f t="shared" si="37"/>
        <v>26.832623900000002</v>
      </c>
      <c r="AZ39" s="477">
        <v>42.928272786897232</v>
      </c>
      <c r="BA39" s="478">
        <v>42.644913536443561</v>
      </c>
      <c r="BB39" s="478">
        <v>42.0448956997922</v>
      </c>
      <c r="BC39" s="478">
        <v>40.993823157281938</v>
      </c>
      <c r="BD39" s="478">
        <v>39.90598850210214</v>
      </c>
      <c r="BE39" s="478">
        <v>38.788138742214798</v>
      </c>
      <c r="BF39" s="478">
        <v>36.42510275725914</v>
      </c>
      <c r="BG39" s="499" t="s">
        <v>381</v>
      </c>
      <c r="BH39" s="480" t="s">
        <v>381</v>
      </c>
      <c r="BI39" s="533"/>
      <c r="BJ39" s="925"/>
      <c r="BK39" s="475">
        <v>-10</v>
      </c>
      <c r="BL39" s="483">
        <f t="shared" si="38"/>
        <v>26.832623900000002</v>
      </c>
      <c r="BM39" s="477">
        <v>42.965056707732657</v>
      </c>
      <c r="BN39" s="478">
        <v>42.67482662925763</v>
      </c>
      <c r="BO39" s="478">
        <v>42.059356251801773</v>
      </c>
      <c r="BP39" s="478">
        <v>40.989073290552227</v>
      </c>
      <c r="BQ39" s="478">
        <v>39.886728946900057</v>
      </c>
      <c r="BR39" s="478">
        <v>38.760353813517945</v>
      </c>
      <c r="BS39" s="478">
        <v>36.411630335294788</v>
      </c>
      <c r="BT39" s="499" t="s">
        <v>381</v>
      </c>
      <c r="BU39" s="480" t="s">
        <v>381</v>
      </c>
      <c r="BV39" s="466"/>
      <c r="BW39" s="925"/>
      <c r="BX39" s="475">
        <f t="shared" si="47"/>
        <v>-10</v>
      </c>
      <c r="BY39" s="520">
        <v>1.2000000000000166</v>
      </c>
      <c r="BZ39" s="521">
        <v>1.2</v>
      </c>
      <c r="CA39" s="521">
        <v>1.2000000000000002</v>
      </c>
      <c r="CB39" s="521">
        <v>1.2</v>
      </c>
      <c r="CC39" s="521">
        <v>1.2000000000000079</v>
      </c>
      <c r="CD39" s="521">
        <v>1.2</v>
      </c>
      <c r="CE39" s="521">
        <v>1.2</v>
      </c>
      <c r="CF39" s="501" t="s">
        <v>381</v>
      </c>
      <c r="CG39" s="502" t="s">
        <v>381</v>
      </c>
      <c r="CH39" s="466"/>
      <c r="CI39" s="925"/>
      <c r="CJ39" s="475">
        <f t="shared" si="48"/>
        <v>-10</v>
      </c>
      <c r="CK39" s="520">
        <v>1.0000000000000235</v>
      </c>
      <c r="CL39" s="521">
        <v>1.0000000000000002</v>
      </c>
      <c r="CM39" s="521">
        <v>1.0000000000000111</v>
      </c>
      <c r="CN39" s="521">
        <v>1.0000000000000107</v>
      </c>
      <c r="CO39" s="521">
        <v>1.00000000000001</v>
      </c>
      <c r="CP39" s="521">
        <v>1.0000000000000091</v>
      </c>
      <c r="CQ39" s="521">
        <v>1.0000000000000016</v>
      </c>
      <c r="CR39" s="501" t="s">
        <v>381</v>
      </c>
      <c r="CS39" s="502" t="s">
        <v>381</v>
      </c>
      <c r="CT39" s="474"/>
      <c r="CU39" s="925"/>
      <c r="CV39" s="475">
        <f t="shared" si="49"/>
        <v>-10</v>
      </c>
      <c r="CW39" s="491">
        <v>1</v>
      </c>
      <c r="CX39" s="492">
        <v>1</v>
      </c>
      <c r="CY39" s="492">
        <v>1</v>
      </c>
      <c r="CZ39" s="492">
        <v>1</v>
      </c>
      <c r="DA39" s="492">
        <v>1</v>
      </c>
      <c r="DB39" s="493">
        <v>1</v>
      </c>
      <c r="DC39" s="493">
        <v>1</v>
      </c>
      <c r="DD39" s="501" t="s">
        <v>381</v>
      </c>
      <c r="DE39" s="502" t="s">
        <v>381</v>
      </c>
      <c r="DF39" s="466"/>
      <c r="DG39" s="925"/>
      <c r="DH39" s="475">
        <f t="shared" si="50"/>
        <v>-10</v>
      </c>
      <c r="DI39" s="495">
        <v>30.504211021376761</v>
      </c>
      <c r="DJ39" s="496">
        <v>27.345184368472928</v>
      </c>
      <c r="DK39" s="496">
        <v>21.070774464085162</v>
      </c>
      <c r="DL39" s="496">
        <v>17.262179960124286</v>
      </c>
      <c r="DM39" s="496">
        <v>10.163085157856415</v>
      </c>
      <c r="DN39" s="497">
        <v>4.9403465189689086</v>
      </c>
      <c r="DO39" s="497">
        <v>-1.3999103055992919</v>
      </c>
      <c r="DP39" s="546" t="s">
        <v>381</v>
      </c>
      <c r="DQ39" s="502" t="s">
        <v>381</v>
      </c>
      <c r="DR39" s="466"/>
      <c r="DS39" s="925"/>
      <c r="DT39" s="475">
        <f t="shared" si="51"/>
        <v>-10</v>
      </c>
      <c r="DU39" s="495">
        <v>77.979732940162762</v>
      </c>
      <c r="DV39" s="496">
        <v>75.716446855481706</v>
      </c>
      <c r="DW39" s="496">
        <v>70.926736407681403</v>
      </c>
      <c r="DX39" s="496">
        <v>62.545872486320206</v>
      </c>
      <c r="DY39" s="496">
        <v>53.884856376715675</v>
      </c>
      <c r="DZ39" s="497">
        <v>44.999033996357923</v>
      </c>
      <c r="EA39" s="497">
        <v>26.264511397190233</v>
      </c>
      <c r="EB39" s="546" t="s">
        <v>381</v>
      </c>
      <c r="EC39" s="502" t="s">
        <v>381</v>
      </c>
      <c r="EE39" s="925"/>
      <c r="EF39" s="475">
        <f t="shared" si="52"/>
        <v>-10</v>
      </c>
      <c r="EG39" s="495">
        <v>78.273600880000004</v>
      </c>
      <c r="EH39" s="496">
        <v>75.955332720000001</v>
      </c>
      <c r="EI39" s="496">
        <v>71.042123779999997</v>
      </c>
      <c r="EJ39" s="496">
        <v>62.508026450000003</v>
      </c>
      <c r="EK39" s="496">
        <v>53.731638740000001</v>
      </c>
      <c r="EL39" s="497">
        <v>44.778357509999999</v>
      </c>
      <c r="EM39" s="497">
        <v>26.157898540000001</v>
      </c>
      <c r="EN39" s="546" t="s">
        <v>381</v>
      </c>
      <c r="EO39" s="502" t="s">
        <v>381</v>
      </c>
      <c r="EP39" s="474"/>
      <c r="EQ39" s="925"/>
      <c r="ER39" s="475">
        <f t="shared" si="53"/>
        <v>-10</v>
      </c>
      <c r="ES39" s="491">
        <f t="shared" si="39"/>
        <v>1</v>
      </c>
      <c r="ET39" s="492">
        <f t="shared" si="39"/>
        <v>1</v>
      </c>
      <c r="EU39" s="492">
        <f t="shared" si="39"/>
        <v>1</v>
      </c>
      <c r="EV39" s="492">
        <f t="shared" si="39"/>
        <v>1</v>
      </c>
      <c r="EW39" s="492">
        <f t="shared" si="39"/>
        <v>1</v>
      </c>
      <c r="EX39" s="493">
        <f t="shared" si="39"/>
        <v>1</v>
      </c>
      <c r="EY39" s="493">
        <f t="shared" si="39"/>
        <v>1</v>
      </c>
      <c r="EZ39" s="501" t="s">
        <v>381</v>
      </c>
      <c r="FA39" s="502" t="s">
        <v>381</v>
      </c>
      <c r="FC39" s="925"/>
      <c r="FD39" s="475">
        <f t="shared" si="54"/>
        <v>-10</v>
      </c>
      <c r="FE39" s="495">
        <f t="shared" si="40"/>
        <v>78.273600880000004</v>
      </c>
      <c r="FF39" s="496">
        <f t="shared" si="40"/>
        <v>75.955332720000001</v>
      </c>
      <c r="FG39" s="496">
        <f t="shared" si="40"/>
        <v>71.042123779999997</v>
      </c>
      <c r="FH39" s="496">
        <f t="shared" si="40"/>
        <v>62.545872486320206</v>
      </c>
      <c r="FI39" s="496">
        <f t="shared" si="40"/>
        <v>53.884856376715675</v>
      </c>
      <c r="FJ39" s="497">
        <f t="shared" si="40"/>
        <v>44.999033996357923</v>
      </c>
      <c r="FK39" s="497">
        <f t="shared" si="40"/>
        <v>26.264511397190233</v>
      </c>
      <c r="FL39" s="501" t="s">
        <v>381</v>
      </c>
      <c r="FM39" s="502" t="s">
        <v>381</v>
      </c>
    </row>
    <row r="40" spans="2:169" ht="15" customHeight="1">
      <c r="B40" s="925"/>
      <c r="C40" s="475">
        <v>-20</v>
      </c>
      <c r="D40" s="476">
        <f t="shared" si="41"/>
        <v>19.88372093023256</v>
      </c>
      <c r="E40" s="477">
        <f t="shared" si="27"/>
        <v>42.78542169579606</v>
      </c>
      <c r="F40" s="478">
        <f t="shared" si="28"/>
        <v>42.495480551487248</v>
      </c>
      <c r="G40" s="479">
        <f t="shared" si="29"/>
        <v>41.884629234019933</v>
      </c>
      <c r="H40" s="479">
        <f t="shared" si="30"/>
        <v>40.823288092011602</v>
      </c>
      <c r="I40" s="479">
        <f t="shared" si="31"/>
        <v>39.730392877362853</v>
      </c>
      <c r="J40" s="479">
        <f t="shared" si="32"/>
        <v>38.613018516387008</v>
      </c>
      <c r="K40" s="499" t="s">
        <v>381</v>
      </c>
      <c r="L40" s="499" t="s">
        <v>381</v>
      </c>
      <c r="M40" s="480" t="s">
        <v>381</v>
      </c>
      <c r="N40" s="466"/>
      <c r="O40" s="925"/>
      <c r="P40" s="475">
        <f t="shared" si="42"/>
        <v>-20</v>
      </c>
      <c r="Q40" s="481">
        <v>15</v>
      </c>
      <c r="R40" s="519">
        <v>-26</v>
      </c>
      <c r="S40" s="483">
        <f t="shared" si="43"/>
        <v>19.88372093023256</v>
      </c>
      <c r="T40" s="551">
        <v>30.701517899999999</v>
      </c>
      <c r="U40" s="485">
        <v>26.7972939</v>
      </c>
      <c r="V40" s="532">
        <f t="shared" si="34"/>
        <v>1.8550164410091894</v>
      </c>
      <c r="W40" s="486">
        <f t="shared" si="35"/>
        <v>1.3764311191892378</v>
      </c>
      <c r="X40" s="487">
        <v>29.484051699999998</v>
      </c>
      <c r="Y40" s="488">
        <v>46.594073600000002</v>
      </c>
      <c r="Z40" s="466"/>
      <c r="AA40" s="930"/>
      <c r="AB40" s="932"/>
      <c r="AC40" s="466"/>
      <c r="AD40" s="925"/>
      <c r="AE40" s="475">
        <f t="shared" si="44"/>
        <v>-20</v>
      </c>
      <c r="AF40" s="489">
        <f t="shared" si="55"/>
        <v>-30</v>
      </c>
      <c r="AG40" s="519">
        <f t="shared" si="45"/>
        <v>-33</v>
      </c>
      <c r="AH40" s="490">
        <f t="shared" si="46"/>
        <v>19.88372093023256</v>
      </c>
      <c r="AJ40" s="925"/>
      <c r="AK40" s="475">
        <v>-20</v>
      </c>
      <c r="AL40" s="483">
        <f t="shared" si="36"/>
        <v>19.88372093023256</v>
      </c>
      <c r="AM40" s="477">
        <v>46.190624392523262</v>
      </c>
      <c r="AN40" s="479">
        <v>45.699959414969896</v>
      </c>
      <c r="AO40" s="479">
        <v>44.703684466308395</v>
      </c>
      <c r="AP40" s="479">
        <v>44.10849277486453</v>
      </c>
      <c r="AQ40" s="479">
        <v>42.65644662022784</v>
      </c>
      <c r="AR40" s="479">
        <v>41.120387854921802</v>
      </c>
      <c r="AS40" s="499" t="s">
        <v>381</v>
      </c>
      <c r="AT40" s="499" t="s">
        <v>381</v>
      </c>
      <c r="AU40" s="480" t="s">
        <v>381</v>
      </c>
      <c r="AV40" s="466"/>
      <c r="AW40" s="925"/>
      <c r="AX40" s="475">
        <v>-20</v>
      </c>
      <c r="AY40" s="483">
        <f t="shared" si="37"/>
        <v>26.7972939</v>
      </c>
      <c r="AZ40" s="477">
        <v>42.78542169579606</v>
      </c>
      <c r="BA40" s="478">
        <v>42.495480551487248</v>
      </c>
      <c r="BB40" s="478">
        <v>41.884629234019933</v>
      </c>
      <c r="BC40" s="478">
        <v>40.823288092011602</v>
      </c>
      <c r="BD40" s="478">
        <v>39.730392877362853</v>
      </c>
      <c r="BE40" s="478">
        <v>38.613018516387008</v>
      </c>
      <c r="BF40" s="499" t="s">
        <v>381</v>
      </c>
      <c r="BG40" s="499" t="s">
        <v>381</v>
      </c>
      <c r="BH40" s="480" t="s">
        <v>381</v>
      </c>
      <c r="BI40" s="533"/>
      <c r="BJ40" s="925"/>
      <c r="BK40" s="475">
        <v>-20</v>
      </c>
      <c r="BL40" s="483">
        <f t="shared" si="38"/>
        <v>26.7972939</v>
      </c>
      <c r="BM40" s="477">
        <v>42.857320051926564</v>
      </c>
      <c r="BN40" s="478">
        <v>42.559730170540611</v>
      </c>
      <c r="BO40" s="478">
        <v>41.933898989376551</v>
      </c>
      <c r="BP40" s="478">
        <v>40.852021056606795</v>
      </c>
      <c r="BQ40" s="478">
        <v>39.743192543667426</v>
      </c>
      <c r="BR40" s="478">
        <v>38.614162108755359</v>
      </c>
      <c r="BS40" s="499" t="s">
        <v>381</v>
      </c>
      <c r="BT40" s="499" t="s">
        <v>381</v>
      </c>
      <c r="BU40" s="480" t="s">
        <v>381</v>
      </c>
      <c r="BV40" s="466"/>
      <c r="BW40" s="925"/>
      <c r="BX40" s="475">
        <f t="shared" si="47"/>
        <v>-20</v>
      </c>
      <c r="BY40" s="520">
        <v>1.2</v>
      </c>
      <c r="BZ40" s="521">
        <v>1.2000000000000004</v>
      </c>
      <c r="CA40" s="521">
        <v>1.2000000000000195</v>
      </c>
      <c r="CB40" s="521">
        <v>1.2</v>
      </c>
      <c r="CC40" s="521">
        <v>1.2</v>
      </c>
      <c r="CD40" s="521">
        <v>1.2000000000000004</v>
      </c>
      <c r="CE40" s="501" t="s">
        <v>381</v>
      </c>
      <c r="CF40" s="501" t="s">
        <v>381</v>
      </c>
      <c r="CG40" s="502" t="s">
        <v>381</v>
      </c>
      <c r="CH40" s="466"/>
      <c r="CI40" s="925"/>
      <c r="CJ40" s="475">
        <f t="shared" si="48"/>
        <v>-20</v>
      </c>
      <c r="CK40" s="520">
        <v>1.0000000000000238</v>
      </c>
      <c r="CL40" s="521">
        <v>1</v>
      </c>
      <c r="CM40" s="521">
        <v>1</v>
      </c>
      <c r="CN40" s="521">
        <v>1.0000000000000107</v>
      </c>
      <c r="CO40" s="521">
        <v>1.0000000000000093</v>
      </c>
      <c r="CP40" s="521">
        <v>1</v>
      </c>
      <c r="CQ40" s="501" t="s">
        <v>381</v>
      </c>
      <c r="CR40" s="501" t="s">
        <v>381</v>
      </c>
      <c r="CS40" s="502" t="s">
        <v>381</v>
      </c>
      <c r="CT40" s="474"/>
      <c r="CU40" s="925"/>
      <c r="CV40" s="475">
        <f t="shared" si="49"/>
        <v>-20</v>
      </c>
      <c r="CW40" s="491">
        <v>1</v>
      </c>
      <c r="CX40" s="492">
        <v>1</v>
      </c>
      <c r="CY40" s="492">
        <v>1</v>
      </c>
      <c r="CZ40" s="492">
        <v>1</v>
      </c>
      <c r="DA40" s="492">
        <v>1</v>
      </c>
      <c r="DB40" s="493">
        <v>1</v>
      </c>
      <c r="DC40" s="501" t="s">
        <v>381</v>
      </c>
      <c r="DD40" s="501" t="s">
        <v>381</v>
      </c>
      <c r="DE40" s="502" t="s">
        <v>381</v>
      </c>
      <c r="DF40" s="466"/>
      <c r="DG40" s="925"/>
      <c r="DH40" s="475">
        <f t="shared" si="50"/>
        <v>-20</v>
      </c>
      <c r="DI40" s="495">
        <v>28.01041243445593</v>
      </c>
      <c r="DJ40" s="496">
        <v>24.932992706539835</v>
      </c>
      <c r="DK40" s="496">
        <v>18.691299914273884</v>
      </c>
      <c r="DL40" s="496">
        <v>14.966877528176781</v>
      </c>
      <c r="DM40" s="496">
        <v>5.8950445719789286</v>
      </c>
      <c r="DN40" s="497">
        <v>-3.6788361241275993</v>
      </c>
      <c r="DO40" s="546" t="s">
        <v>381</v>
      </c>
      <c r="DP40" s="546" t="s">
        <v>381</v>
      </c>
      <c r="DQ40" s="502" t="s">
        <v>381</v>
      </c>
      <c r="DR40" s="466"/>
      <c r="DS40" s="925"/>
      <c r="DT40" s="475">
        <f t="shared" si="51"/>
        <v>-20</v>
      </c>
      <c r="DU40" s="495">
        <v>76.838626185309522</v>
      </c>
      <c r="DV40" s="496">
        <v>74.523219775375708</v>
      </c>
      <c r="DW40" s="496">
        <v>69.648048830217363</v>
      </c>
      <c r="DX40" s="496">
        <v>61.187240788202587</v>
      </c>
      <c r="DY40" s="496">
        <v>52.488079509539034</v>
      </c>
      <c r="DZ40" s="497">
        <v>43.608327656589552</v>
      </c>
      <c r="EA40" s="546" t="s">
        <v>381</v>
      </c>
      <c r="EB40" s="546" t="s">
        <v>381</v>
      </c>
      <c r="EC40" s="502" t="s">
        <v>381</v>
      </c>
      <c r="EE40" s="925"/>
      <c r="EF40" s="475">
        <f t="shared" si="52"/>
        <v>-20</v>
      </c>
      <c r="EG40" s="495">
        <v>77.412929469999995</v>
      </c>
      <c r="EH40" s="496">
        <v>75.036225889999997</v>
      </c>
      <c r="EI40" s="496">
        <v>70.041118249999997</v>
      </c>
      <c r="EJ40" s="496">
        <v>61.416130039999999</v>
      </c>
      <c r="EK40" s="496">
        <v>52.589882449999998</v>
      </c>
      <c r="EL40" s="497">
        <v>43.617408470000001</v>
      </c>
      <c r="EM40" s="546" t="s">
        <v>381</v>
      </c>
      <c r="EN40" s="546" t="s">
        <v>381</v>
      </c>
      <c r="EO40" s="502" t="s">
        <v>381</v>
      </c>
      <c r="EP40" s="474"/>
      <c r="EQ40" s="925"/>
      <c r="ER40" s="475">
        <f t="shared" si="53"/>
        <v>-20</v>
      </c>
      <c r="ES40" s="491">
        <f t="shared" si="39"/>
        <v>1</v>
      </c>
      <c r="ET40" s="492">
        <f t="shared" si="39"/>
        <v>1</v>
      </c>
      <c r="EU40" s="492">
        <f t="shared" si="39"/>
        <v>1</v>
      </c>
      <c r="EV40" s="492">
        <f t="shared" si="39"/>
        <v>1</v>
      </c>
      <c r="EW40" s="492">
        <f t="shared" si="39"/>
        <v>1</v>
      </c>
      <c r="EX40" s="493">
        <f t="shared" si="39"/>
        <v>1</v>
      </c>
      <c r="EY40" s="501" t="s">
        <v>381</v>
      </c>
      <c r="EZ40" s="501" t="s">
        <v>381</v>
      </c>
      <c r="FA40" s="502" t="s">
        <v>381</v>
      </c>
      <c r="FC40" s="925"/>
      <c r="FD40" s="475">
        <f t="shared" si="54"/>
        <v>-20</v>
      </c>
      <c r="FE40" s="495">
        <f t="shared" si="40"/>
        <v>77.412929469999995</v>
      </c>
      <c r="FF40" s="496">
        <f t="shared" si="40"/>
        <v>75.036225889999997</v>
      </c>
      <c r="FG40" s="496">
        <f t="shared" si="40"/>
        <v>70.041118249999997</v>
      </c>
      <c r="FH40" s="496">
        <f t="shared" si="40"/>
        <v>61.416130039999999</v>
      </c>
      <c r="FI40" s="496">
        <f t="shared" si="40"/>
        <v>52.589882449999998</v>
      </c>
      <c r="FJ40" s="497">
        <f t="shared" si="40"/>
        <v>43.617408470000001</v>
      </c>
      <c r="FK40" s="501" t="s">
        <v>381</v>
      </c>
      <c r="FL40" s="501" t="s">
        <v>381</v>
      </c>
      <c r="FM40" s="502" t="s">
        <v>381</v>
      </c>
    </row>
    <row r="41" spans="2:169" ht="15" customHeight="1">
      <c r="B41" s="925"/>
      <c r="C41" s="475">
        <v>-30</v>
      </c>
      <c r="D41" s="476">
        <f t="shared" si="41"/>
        <v>19.88372093023256</v>
      </c>
      <c r="E41" s="477">
        <f t="shared" si="27"/>
        <v>42.655599290073624</v>
      </c>
      <c r="F41" s="478">
        <f t="shared" si="28"/>
        <v>42.36125789205785</v>
      </c>
      <c r="G41" s="479">
        <f t="shared" si="29"/>
        <v>41.73997582820013</v>
      </c>
      <c r="H41" s="479">
        <f t="shared" si="30"/>
        <v>40.672182888239647</v>
      </c>
      <c r="I41" s="479">
        <f t="shared" si="31"/>
        <v>39.575700566957735</v>
      </c>
      <c r="J41" s="479">
        <f t="shared" si="32"/>
        <v>38.46021899858988</v>
      </c>
      <c r="K41" s="499" t="s">
        <v>381</v>
      </c>
      <c r="L41" s="499" t="s">
        <v>381</v>
      </c>
      <c r="M41" s="480" t="s">
        <v>381</v>
      </c>
      <c r="N41" s="466"/>
      <c r="O41" s="925"/>
      <c r="P41" s="475">
        <f t="shared" si="42"/>
        <v>-30</v>
      </c>
      <c r="Q41" s="481">
        <v>15</v>
      </c>
      <c r="R41" s="519">
        <v>-26</v>
      </c>
      <c r="S41" s="483">
        <f t="shared" si="43"/>
        <v>19.88372093023256</v>
      </c>
      <c r="T41" s="553">
        <v>32.633609999999997</v>
      </c>
      <c r="U41" s="505">
        <v>26.7610356</v>
      </c>
      <c r="V41" s="532">
        <f t="shared" si="34"/>
        <v>1.8477414744007081</v>
      </c>
      <c r="W41" s="486">
        <f t="shared" si="35"/>
        <v>1.3728906600385873</v>
      </c>
      <c r="X41" s="487">
        <v>27.4457308</v>
      </c>
      <c r="Y41" s="488">
        <v>48.835925799999998</v>
      </c>
      <c r="Z41" s="466"/>
      <c r="AA41" s="930"/>
      <c r="AB41" s="932"/>
      <c r="AC41" s="466"/>
      <c r="AD41" s="925"/>
      <c r="AE41" s="475">
        <f t="shared" si="44"/>
        <v>-30</v>
      </c>
      <c r="AF41" s="489">
        <f t="shared" si="55"/>
        <v>-40</v>
      </c>
      <c r="AG41" s="519">
        <f t="shared" si="45"/>
        <v>-33</v>
      </c>
      <c r="AH41" s="490">
        <f t="shared" si="46"/>
        <v>19.88372093023256</v>
      </c>
      <c r="AJ41" s="925"/>
      <c r="AK41" s="475">
        <v>-30</v>
      </c>
      <c r="AL41" s="483">
        <f t="shared" si="36"/>
        <v>19.88372093023256</v>
      </c>
      <c r="AM41" s="477">
        <v>45.624753598129345</v>
      </c>
      <c r="AN41" s="479">
        <v>45.19165970949895</v>
      </c>
      <c r="AO41" s="479">
        <v>44.40622593310686</v>
      </c>
      <c r="AP41" s="479">
        <v>43.694386639444261</v>
      </c>
      <c r="AQ41" s="479">
        <v>42.262845050730967</v>
      </c>
      <c r="AR41" s="479">
        <v>40.666517308845336</v>
      </c>
      <c r="AS41" s="499" t="s">
        <v>381</v>
      </c>
      <c r="AT41" s="499" t="s">
        <v>381</v>
      </c>
      <c r="AU41" s="480" t="s">
        <v>381</v>
      </c>
      <c r="AV41" s="466"/>
      <c r="AW41" s="925"/>
      <c r="AX41" s="475">
        <v>-30</v>
      </c>
      <c r="AY41" s="483">
        <f t="shared" si="37"/>
        <v>26.7610356</v>
      </c>
      <c r="AZ41" s="477">
        <v>42.655599290073624</v>
      </c>
      <c r="BA41" s="478">
        <v>42.36125789205785</v>
      </c>
      <c r="BB41" s="478">
        <v>41.73997582820013</v>
      </c>
      <c r="BC41" s="478">
        <v>40.672182888239647</v>
      </c>
      <c r="BD41" s="478">
        <v>39.575700566957735</v>
      </c>
      <c r="BE41" s="478">
        <v>38.46021899858988</v>
      </c>
      <c r="BF41" s="499" t="s">
        <v>381</v>
      </c>
      <c r="BG41" s="499" t="s">
        <v>381</v>
      </c>
      <c r="BH41" s="480" t="s">
        <v>381</v>
      </c>
      <c r="BI41" s="533"/>
      <c r="BJ41" s="925"/>
      <c r="BK41" s="475">
        <v>-30</v>
      </c>
      <c r="BL41" s="483">
        <f t="shared" si="38"/>
        <v>26.7610356</v>
      </c>
      <c r="BM41" s="477">
        <v>42.761877197486896</v>
      </c>
      <c r="BN41" s="478">
        <v>42.45802293028359</v>
      </c>
      <c r="BO41" s="478">
        <v>41.823537004326269</v>
      </c>
      <c r="BP41" s="478">
        <v>40.734150938636276</v>
      </c>
      <c r="BQ41" s="478">
        <v>39.620853135891387</v>
      </c>
      <c r="BR41" s="478">
        <v>38.491365639551717</v>
      </c>
      <c r="BS41" s="499" t="s">
        <v>381</v>
      </c>
      <c r="BT41" s="499" t="s">
        <v>381</v>
      </c>
      <c r="BU41" s="480" t="s">
        <v>381</v>
      </c>
      <c r="BV41" s="466"/>
      <c r="BW41" s="925"/>
      <c r="BX41" s="475">
        <f t="shared" si="47"/>
        <v>-30</v>
      </c>
      <c r="BY41" s="520">
        <v>1.2000000000000006</v>
      </c>
      <c r="BZ41" s="521">
        <v>1.2000000000000002</v>
      </c>
      <c r="CA41" s="521">
        <v>1.2</v>
      </c>
      <c r="CB41" s="521">
        <v>1.2</v>
      </c>
      <c r="CC41" s="521">
        <v>1.2000000000000079</v>
      </c>
      <c r="CD41" s="521">
        <v>1.2000000000000004</v>
      </c>
      <c r="CE41" s="501" t="s">
        <v>381</v>
      </c>
      <c r="CF41" s="501" t="s">
        <v>381</v>
      </c>
      <c r="CG41" s="502" t="s">
        <v>381</v>
      </c>
      <c r="CH41" s="466"/>
      <c r="CI41" s="925"/>
      <c r="CJ41" s="475">
        <f t="shared" si="48"/>
        <v>-30</v>
      </c>
      <c r="CK41" s="520">
        <v>1.0000000000000238</v>
      </c>
      <c r="CL41" s="521">
        <v>1.0000000000000115</v>
      </c>
      <c r="CM41" s="521">
        <v>1.0000000000000115</v>
      </c>
      <c r="CN41" s="521">
        <v>1.0000000000000002</v>
      </c>
      <c r="CO41" s="521">
        <v>1.0000000000000002</v>
      </c>
      <c r="CP41" s="521">
        <v>1</v>
      </c>
      <c r="CQ41" s="501" t="s">
        <v>381</v>
      </c>
      <c r="CR41" s="501" t="s">
        <v>381</v>
      </c>
      <c r="CS41" s="502" t="s">
        <v>381</v>
      </c>
      <c r="CT41" s="474"/>
      <c r="CU41" s="925"/>
      <c r="CV41" s="475">
        <f t="shared" si="49"/>
        <v>-30</v>
      </c>
      <c r="CW41" s="491">
        <v>1</v>
      </c>
      <c r="CX41" s="492">
        <v>1</v>
      </c>
      <c r="CY41" s="492">
        <v>1</v>
      </c>
      <c r="CZ41" s="492">
        <v>1</v>
      </c>
      <c r="DA41" s="492">
        <v>1</v>
      </c>
      <c r="DB41" s="493">
        <v>1</v>
      </c>
      <c r="DC41" s="501" t="s">
        <v>381</v>
      </c>
      <c r="DD41" s="501" t="s">
        <v>381</v>
      </c>
      <c r="DE41" s="502" t="s">
        <v>381</v>
      </c>
      <c r="DF41" s="466"/>
      <c r="DG41" s="925"/>
      <c r="DH41" s="475">
        <f t="shared" si="50"/>
        <v>-30</v>
      </c>
      <c r="DI41" s="495">
        <v>24.461502593161526</v>
      </c>
      <c r="DJ41" s="496">
        <v>21.747318400889242</v>
      </c>
      <c r="DK41" s="496">
        <v>15.682485902761698</v>
      </c>
      <c r="DL41" s="496">
        <v>12.377605333943052</v>
      </c>
      <c r="DM41" s="496">
        <v>3.4395518695949363</v>
      </c>
      <c r="DN41" s="497">
        <v>-6.5030823166000573</v>
      </c>
      <c r="DO41" s="546" t="s">
        <v>381</v>
      </c>
      <c r="DP41" s="546" t="s">
        <v>381</v>
      </c>
      <c r="DQ41" s="502" t="s">
        <v>381</v>
      </c>
      <c r="DR41" s="466"/>
      <c r="DS41" s="925"/>
      <c r="DT41" s="475">
        <f t="shared" si="51"/>
        <v>-30</v>
      </c>
      <c r="DU41" s="495">
        <v>75.801782298698981</v>
      </c>
      <c r="DV41" s="496">
        <v>73.451651222888415</v>
      </c>
      <c r="DW41" s="496">
        <v>68.494170276245768</v>
      </c>
      <c r="DX41" s="496">
        <v>59.983676653638497</v>
      </c>
      <c r="DY41" s="496">
        <v>51.257873301250015</v>
      </c>
      <c r="DZ41" s="497">
        <v>42.395178180078574</v>
      </c>
      <c r="EA41" s="546" t="s">
        <v>381</v>
      </c>
      <c r="EB41" s="546" t="s">
        <v>381</v>
      </c>
      <c r="EC41" s="502" t="s">
        <v>381</v>
      </c>
      <c r="EE41" s="925"/>
      <c r="EF41" s="475">
        <f t="shared" si="52"/>
        <v>-30</v>
      </c>
      <c r="EG41" s="495">
        <v>76.650571830000004</v>
      </c>
      <c r="EH41" s="496">
        <v>74.224156829999998</v>
      </c>
      <c r="EI41" s="496">
        <v>69.160697420000005</v>
      </c>
      <c r="EJ41" s="496">
        <v>60.477225730000001</v>
      </c>
      <c r="EK41" s="496">
        <v>51.616924900000001</v>
      </c>
      <c r="EL41" s="497">
        <v>42.642443890000003</v>
      </c>
      <c r="EM41" s="546" t="s">
        <v>381</v>
      </c>
      <c r="EN41" s="546" t="s">
        <v>381</v>
      </c>
      <c r="EO41" s="502" t="s">
        <v>381</v>
      </c>
      <c r="EP41" s="474"/>
      <c r="EQ41" s="925"/>
      <c r="ER41" s="475">
        <f t="shared" si="53"/>
        <v>-30</v>
      </c>
      <c r="ES41" s="491">
        <f t="shared" si="39"/>
        <v>1</v>
      </c>
      <c r="ET41" s="492">
        <f t="shared" si="39"/>
        <v>1</v>
      </c>
      <c r="EU41" s="492">
        <f t="shared" si="39"/>
        <v>1</v>
      </c>
      <c r="EV41" s="492">
        <f t="shared" si="39"/>
        <v>1</v>
      </c>
      <c r="EW41" s="492">
        <f t="shared" si="39"/>
        <v>1</v>
      </c>
      <c r="EX41" s="493">
        <f t="shared" si="39"/>
        <v>1</v>
      </c>
      <c r="EY41" s="501" t="s">
        <v>381</v>
      </c>
      <c r="EZ41" s="501" t="s">
        <v>381</v>
      </c>
      <c r="FA41" s="502" t="s">
        <v>381</v>
      </c>
      <c r="FC41" s="925"/>
      <c r="FD41" s="475">
        <f t="shared" si="54"/>
        <v>-30</v>
      </c>
      <c r="FE41" s="495">
        <f t="shared" si="40"/>
        <v>76.650571830000004</v>
      </c>
      <c r="FF41" s="496">
        <f t="shared" si="40"/>
        <v>74.224156829999998</v>
      </c>
      <c r="FG41" s="496">
        <f t="shared" si="40"/>
        <v>69.160697420000005</v>
      </c>
      <c r="FH41" s="496">
        <f t="shared" si="40"/>
        <v>60.477225730000001</v>
      </c>
      <c r="FI41" s="496">
        <f t="shared" si="40"/>
        <v>51.616924900000001</v>
      </c>
      <c r="FJ41" s="497">
        <f t="shared" si="40"/>
        <v>42.642443890000003</v>
      </c>
      <c r="FK41" s="501" t="s">
        <v>381</v>
      </c>
      <c r="FL41" s="501" t="s">
        <v>381</v>
      </c>
      <c r="FM41" s="502" t="s">
        <v>381</v>
      </c>
    </row>
    <row r="42" spans="2:169" ht="15" customHeight="1">
      <c r="B42" s="925"/>
      <c r="C42" s="475">
        <v>-40</v>
      </c>
      <c r="D42" s="476">
        <f t="shared" si="41"/>
        <v>19.88372093023256</v>
      </c>
      <c r="E42" s="477">
        <f t="shared" si="27"/>
        <v>42.533919768526722</v>
      </c>
      <c r="F42" s="478">
        <f t="shared" si="28"/>
        <v>42.23457605465682</v>
      </c>
      <c r="G42" s="479">
        <f t="shared" si="29"/>
        <v>41.613000278415235</v>
      </c>
      <c r="H42" s="479">
        <f t="shared" si="30"/>
        <v>40.543934807665849</v>
      </c>
      <c r="I42" s="479">
        <f t="shared" si="31"/>
        <v>39.451133412144003</v>
      </c>
      <c r="J42" s="479">
        <f t="shared" si="32"/>
        <v>38.342878137344314</v>
      </c>
      <c r="K42" s="499" t="s">
        <v>381</v>
      </c>
      <c r="L42" s="499" t="s">
        <v>381</v>
      </c>
      <c r="M42" s="480" t="s">
        <v>381</v>
      </c>
      <c r="N42" s="466"/>
      <c r="O42" s="925"/>
      <c r="P42" s="475">
        <f t="shared" si="42"/>
        <v>-40</v>
      </c>
      <c r="Q42" s="481">
        <v>15</v>
      </c>
      <c r="R42" s="519">
        <v>-26</v>
      </c>
      <c r="S42" s="483">
        <f t="shared" si="43"/>
        <v>19.88372093023256</v>
      </c>
      <c r="T42" s="551">
        <v>34.374763700000003</v>
      </c>
      <c r="U42" s="485">
        <v>26.723269899999998</v>
      </c>
      <c r="V42" s="532">
        <f t="shared" si="34"/>
        <v>1.8413555695577251</v>
      </c>
      <c r="W42" s="486">
        <f t="shared" si="35"/>
        <v>1.3700793508961731</v>
      </c>
      <c r="X42" s="487">
        <v>29.126051199999999</v>
      </c>
      <c r="Y42" s="488">
        <v>50.8174098</v>
      </c>
      <c r="Z42" s="466"/>
      <c r="AA42" s="930"/>
      <c r="AB42" s="932"/>
      <c r="AC42" s="466"/>
      <c r="AD42" s="925"/>
      <c r="AE42" s="475">
        <f t="shared" si="44"/>
        <v>-40</v>
      </c>
      <c r="AF42" s="489">
        <v>-40</v>
      </c>
      <c r="AG42" s="519">
        <f t="shared" si="45"/>
        <v>-40</v>
      </c>
      <c r="AH42" s="490">
        <f t="shared" si="46"/>
        <v>19.88372093023256</v>
      </c>
      <c r="AJ42" s="925"/>
      <c r="AK42" s="475">
        <v>-40</v>
      </c>
      <c r="AL42" s="483">
        <f t="shared" si="36"/>
        <v>19.88372093023256</v>
      </c>
      <c r="AM42" s="477">
        <v>45.363892533685458</v>
      </c>
      <c r="AN42" s="479">
        <v>44.926794646991262</v>
      </c>
      <c r="AO42" s="479">
        <v>44.396892842451301</v>
      </c>
      <c r="AP42" s="479">
        <v>43.435764859714865</v>
      </c>
      <c r="AQ42" s="479">
        <v>42.011416939088555</v>
      </c>
      <c r="AR42" s="479">
        <v>40.432084301665803</v>
      </c>
      <c r="AS42" s="499" t="s">
        <v>381</v>
      </c>
      <c r="AT42" s="499" t="s">
        <v>381</v>
      </c>
      <c r="AU42" s="480" t="s">
        <v>381</v>
      </c>
      <c r="AV42" s="466"/>
      <c r="AW42" s="925"/>
      <c r="AX42" s="475">
        <v>-40</v>
      </c>
      <c r="AY42" s="483">
        <f t="shared" si="37"/>
        <v>26.723269899999998</v>
      </c>
      <c r="AZ42" s="477">
        <v>42.533919768526722</v>
      </c>
      <c r="BA42" s="478">
        <v>42.23457605465682</v>
      </c>
      <c r="BB42" s="478">
        <v>41.613000278415235</v>
      </c>
      <c r="BC42" s="478">
        <v>40.543934807665849</v>
      </c>
      <c r="BD42" s="478">
        <v>39.451133412144003</v>
      </c>
      <c r="BE42" s="478">
        <v>38.342878137344314</v>
      </c>
      <c r="BF42" s="499" t="s">
        <v>381</v>
      </c>
      <c r="BG42" s="499" t="s">
        <v>381</v>
      </c>
      <c r="BH42" s="480" t="s">
        <v>381</v>
      </c>
      <c r="BI42" s="533"/>
      <c r="BJ42" s="925"/>
      <c r="BK42" s="475">
        <v>-40</v>
      </c>
      <c r="BL42" s="483">
        <f t="shared" si="38"/>
        <v>26.723269899999998</v>
      </c>
      <c r="BM42" s="477">
        <v>42.671435303603609</v>
      </c>
      <c r="BN42" s="478">
        <v>42.367502674012059</v>
      </c>
      <c r="BO42" s="478">
        <v>41.73075610468522</v>
      </c>
      <c r="BP42" s="478">
        <v>40.640526142921551</v>
      </c>
      <c r="BQ42" s="478">
        <v>39.530211675688825</v>
      </c>
      <c r="BR42" s="478">
        <v>38.404993864306711</v>
      </c>
      <c r="BS42" s="499" t="s">
        <v>381</v>
      </c>
      <c r="BT42" s="499" t="s">
        <v>381</v>
      </c>
      <c r="BU42" s="480" t="s">
        <v>381</v>
      </c>
      <c r="BV42" s="466"/>
      <c r="BW42" s="925"/>
      <c r="BX42" s="475">
        <f t="shared" si="47"/>
        <v>-40</v>
      </c>
      <c r="BY42" s="520">
        <v>1.2</v>
      </c>
      <c r="BZ42" s="521">
        <v>1.2</v>
      </c>
      <c r="CA42" s="521">
        <v>1.2000000000000004</v>
      </c>
      <c r="CB42" s="521">
        <v>1.2000000000000008</v>
      </c>
      <c r="CC42" s="521">
        <v>1.2</v>
      </c>
      <c r="CD42" s="521">
        <v>1.2000000000000086</v>
      </c>
      <c r="CE42" s="501" t="s">
        <v>381</v>
      </c>
      <c r="CF42" s="501" t="s">
        <v>381</v>
      </c>
      <c r="CG42" s="502" t="s">
        <v>381</v>
      </c>
      <c r="CH42" s="466"/>
      <c r="CI42" s="925"/>
      <c r="CJ42" s="475">
        <f t="shared" si="48"/>
        <v>-40</v>
      </c>
      <c r="CK42" s="520">
        <v>1</v>
      </c>
      <c r="CL42" s="521">
        <v>1</v>
      </c>
      <c r="CM42" s="521">
        <v>1.0000000000000109</v>
      </c>
      <c r="CN42" s="521">
        <v>1.0000000000000109</v>
      </c>
      <c r="CO42" s="521">
        <v>1.0000000000000098</v>
      </c>
      <c r="CP42" s="521">
        <v>1.0000000000000002</v>
      </c>
      <c r="CQ42" s="501" t="s">
        <v>381</v>
      </c>
      <c r="CR42" s="501" t="s">
        <v>381</v>
      </c>
      <c r="CS42" s="502" t="s">
        <v>381</v>
      </c>
      <c r="CT42" s="474"/>
      <c r="CU42" s="925"/>
      <c r="CV42" s="475">
        <f t="shared" si="49"/>
        <v>-40</v>
      </c>
      <c r="CW42" s="491">
        <v>1</v>
      </c>
      <c r="CX42" s="492">
        <v>1</v>
      </c>
      <c r="CY42" s="492">
        <v>1</v>
      </c>
      <c r="CZ42" s="492">
        <v>1</v>
      </c>
      <c r="DA42" s="492">
        <v>1</v>
      </c>
      <c r="DB42" s="493">
        <v>1</v>
      </c>
      <c r="DC42" s="501" t="s">
        <v>381</v>
      </c>
      <c r="DD42" s="501" t="s">
        <v>381</v>
      </c>
      <c r="DE42" s="502" t="s">
        <v>381</v>
      </c>
      <c r="DF42" s="466"/>
      <c r="DG42" s="925"/>
      <c r="DH42" s="475">
        <f t="shared" si="50"/>
        <v>-40</v>
      </c>
      <c r="DI42" s="495">
        <v>22.826486316906994</v>
      </c>
      <c r="DJ42" s="496">
        <v>20.088282839163696</v>
      </c>
      <c r="DK42" s="496">
        <v>14.000192946398045</v>
      </c>
      <c r="DL42" s="496">
        <v>10.761369082639135</v>
      </c>
      <c r="DM42" s="496">
        <v>1.8718243515721724</v>
      </c>
      <c r="DN42" s="497">
        <v>-7.9610204617536056</v>
      </c>
      <c r="DO42" s="546" t="s">
        <v>381</v>
      </c>
      <c r="DP42" s="546" t="s">
        <v>381</v>
      </c>
      <c r="DQ42" s="502" t="s">
        <v>381</v>
      </c>
      <c r="DR42" s="466"/>
      <c r="DS42" s="925"/>
      <c r="DT42" s="475">
        <f t="shared" si="51"/>
        <v>-40</v>
      </c>
      <c r="DU42" s="495">
        <v>74.830135227491269</v>
      </c>
      <c r="DV42" s="496">
        <v>72.440462717431842</v>
      </c>
      <c r="DW42" s="496">
        <v>67.48149358413815</v>
      </c>
      <c r="DX42" s="496">
        <v>58.962372691383507</v>
      </c>
      <c r="DY42" s="496">
        <v>50.26744167472043</v>
      </c>
      <c r="DZ42" s="497">
        <v>41.463741786294179</v>
      </c>
      <c r="EA42" s="546" t="s">
        <v>381</v>
      </c>
      <c r="EB42" s="546" t="s">
        <v>381</v>
      </c>
      <c r="EC42" s="502" t="s">
        <v>381</v>
      </c>
      <c r="EE42" s="925"/>
      <c r="EF42" s="475">
        <f t="shared" si="52"/>
        <v>-40</v>
      </c>
      <c r="EG42" s="495">
        <v>75.928249100000002</v>
      </c>
      <c r="EH42" s="496">
        <v>73.501502149999993</v>
      </c>
      <c r="EI42" s="496">
        <v>68.420633519999996</v>
      </c>
      <c r="EJ42" s="496">
        <v>59.731560860000002</v>
      </c>
      <c r="EK42" s="496">
        <v>50.896171029999998</v>
      </c>
      <c r="EL42" s="497">
        <v>41.956787669999997</v>
      </c>
      <c r="EM42" s="546" t="s">
        <v>381</v>
      </c>
      <c r="EN42" s="546" t="s">
        <v>381</v>
      </c>
      <c r="EO42" s="502" t="s">
        <v>381</v>
      </c>
      <c r="EP42" s="474"/>
      <c r="EQ42" s="925"/>
      <c r="ER42" s="475">
        <f t="shared" si="53"/>
        <v>-40</v>
      </c>
      <c r="ES42" s="491">
        <f t="shared" si="39"/>
        <v>1</v>
      </c>
      <c r="ET42" s="492">
        <f t="shared" si="39"/>
        <v>1</v>
      </c>
      <c r="EU42" s="492">
        <f t="shared" si="39"/>
        <v>1</v>
      </c>
      <c r="EV42" s="492">
        <f t="shared" si="39"/>
        <v>1</v>
      </c>
      <c r="EW42" s="492">
        <f t="shared" si="39"/>
        <v>1</v>
      </c>
      <c r="EX42" s="493">
        <f t="shared" si="39"/>
        <v>1</v>
      </c>
      <c r="EY42" s="501" t="s">
        <v>381</v>
      </c>
      <c r="EZ42" s="501" t="s">
        <v>381</v>
      </c>
      <c r="FA42" s="502" t="s">
        <v>381</v>
      </c>
      <c r="FC42" s="925"/>
      <c r="FD42" s="475">
        <f t="shared" si="54"/>
        <v>-40</v>
      </c>
      <c r="FE42" s="495">
        <f t="shared" si="40"/>
        <v>75.928249100000002</v>
      </c>
      <c r="FF42" s="496">
        <f t="shared" si="40"/>
        <v>73.501502149999993</v>
      </c>
      <c r="FG42" s="496">
        <f t="shared" si="40"/>
        <v>68.420633519999996</v>
      </c>
      <c r="FH42" s="496">
        <f t="shared" si="40"/>
        <v>59.731560860000002</v>
      </c>
      <c r="FI42" s="496">
        <f t="shared" si="40"/>
        <v>50.896171029999998</v>
      </c>
      <c r="FJ42" s="497">
        <f t="shared" si="40"/>
        <v>41.956787669999997</v>
      </c>
      <c r="FK42" s="501" t="s">
        <v>381</v>
      </c>
      <c r="FL42" s="501" t="s">
        <v>381</v>
      </c>
      <c r="FM42" s="502" t="s">
        <v>381</v>
      </c>
    </row>
    <row r="43" spans="2:169" ht="15" customHeight="1" thickBot="1">
      <c r="B43" s="926"/>
      <c r="C43" s="506" t="s">
        <v>382</v>
      </c>
      <c r="D43" s="507" t="s">
        <v>381</v>
      </c>
      <c r="E43" s="508" t="s">
        <v>381</v>
      </c>
      <c r="F43" s="509" t="s">
        <v>381</v>
      </c>
      <c r="G43" s="509" t="s">
        <v>381</v>
      </c>
      <c r="H43" s="509" t="s">
        <v>381</v>
      </c>
      <c r="I43" s="509" t="s">
        <v>381</v>
      </c>
      <c r="J43" s="509" t="s">
        <v>381</v>
      </c>
      <c r="K43" s="509" t="s">
        <v>381</v>
      </c>
      <c r="L43" s="509" t="s">
        <v>381</v>
      </c>
      <c r="M43" s="510" t="s">
        <v>381</v>
      </c>
      <c r="N43" s="466"/>
      <c r="O43" s="926"/>
      <c r="P43" s="506" t="str">
        <f t="shared" si="42"/>
        <v>&lt; -40</v>
      </c>
      <c r="Q43" s="511" t="s">
        <v>381</v>
      </c>
      <c r="R43" s="512" t="s">
        <v>381</v>
      </c>
      <c r="S43" s="507" t="s">
        <v>381</v>
      </c>
      <c r="T43" s="554" t="s">
        <v>381</v>
      </c>
      <c r="U43" s="555" t="s">
        <v>381</v>
      </c>
      <c r="V43" s="548" t="s">
        <v>381</v>
      </c>
      <c r="W43" s="514" t="s">
        <v>381</v>
      </c>
      <c r="X43" s="511" t="s">
        <v>381</v>
      </c>
      <c r="Y43" s="512" t="s">
        <v>381</v>
      </c>
      <c r="Z43" s="466"/>
      <c r="AA43" s="931"/>
      <c r="AB43" s="933"/>
      <c r="AC43" s="466"/>
      <c r="AD43" s="926"/>
      <c r="AE43" s="506" t="str">
        <f t="shared" si="44"/>
        <v>&lt; -40</v>
      </c>
      <c r="AF43" s="511" t="s">
        <v>381</v>
      </c>
      <c r="AG43" s="512" t="s">
        <v>381</v>
      </c>
      <c r="AH43" s="515" t="s">
        <v>381</v>
      </c>
      <c r="AJ43" s="926"/>
      <c r="AK43" s="506" t="s">
        <v>382</v>
      </c>
      <c r="AL43" s="507" t="s">
        <v>381</v>
      </c>
      <c r="AM43" s="508" t="s">
        <v>381</v>
      </c>
      <c r="AN43" s="509" t="s">
        <v>381</v>
      </c>
      <c r="AO43" s="509" t="s">
        <v>381</v>
      </c>
      <c r="AP43" s="509" t="s">
        <v>381</v>
      </c>
      <c r="AQ43" s="509" t="s">
        <v>381</v>
      </c>
      <c r="AR43" s="509" t="s">
        <v>381</v>
      </c>
      <c r="AS43" s="509" t="s">
        <v>381</v>
      </c>
      <c r="AT43" s="509" t="s">
        <v>381</v>
      </c>
      <c r="AU43" s="510" t="s">
        <v>381</v>
      </c>
      <c r="AV43" s="466"/>
      <c r="AW43" s="926"/>
      <c r="AX43" s="506" t="s">
        <v>382</v>
      </c>
      <c r="AY43" s="507" t="s">
        <v>381</v>
      </c>
      <c r="AZ43" s="508" t="s">
        <v>381</v>
      </c>
      <c r="BA43" s="509" t="s">
        <v>381</v>
      </c>
      <c r="BB43" s="509" t="s">
        <v>381</v>
      </c>
      <c r="BC43" s="509" t="s">
        <v>381</v>
      </c>
      <c r="BD43" s="509" t="s">
        <v>381</v>
      </c>
      <c r="BE43" s="509" t="s">
        <v>381</v>
      </c>
      <c r="BF43" s="509" t="s">
        <v>381</v>
      </c>
      <c r="BG43" s="509" t="s">
        <v>381</v>
      </c>
      <c r="BH43" s="510" t="s">
        <v>381</v>
      </c>
      <c r="BI43" s="466"/>
      <c r="BJ43" s="926"/>
      <c r="BK43" s="506" t="s">
        <v>382</v>
      </c>
      <c r="BL43" s="507" t="s">
        <v>381</v>
      </c>
      <c r="BM43" s="508" t="s">
        <v>381</v>
      </c>
      <c r="BN43" s="509" t="s">
        <v>381</v>
      </c>
      <c r="BO43" s="509" t="s">
        <v>381</v>
      </c>
      <c r="BP43" s="509" t="s">
        <v>381</v>
      </c>
      <c r="BQ43" s="509" t="s">
        <v>381</v>
      </c>
      <c r="BR43" s="509" t="s">
        <v>381</v>
      </c>
      <c r="BS43" s="509" t="s">
        <v>381</v>
      </c>
      <c r="BT43" s="509" t="s">
        <v>381</v>
      </c>
      <c r="BU43" s="510" t="s">
        <v>381</v>
      </c>
      <c r="BV43" s="466"/>
      <c r="BW43" s="926"/>
      <c r="BX43" s="506" t="str">
        <f t="shared" si="47"/>
        <v>&lt; -40</v>
      </c>
      <c r="BY43" s="516" t="s">
        <v>381</v>
      </c>
      <c r="BZ43" s="517" t="s">
        <v>381</v>
      </c>
      <c r="CA43" s="517" t="s">
        <v>381</v>
      </c>
      <c r="CB43" s="517" t="s">
        <v>381</v>
      </c>
      <c r="CC43" s="517" t="s">
        <v>381</v>
      </c>
      <c r="CD43" s="517" t="s">
        <v>381</v>
      </c>
      <c r="CE43" s="517" t="s">
        <v>381</v>
      </c>
      <c r="CF43" s="517" t="s">
        <v>381</v>
      </c>
      <c r="CG43" s="512" t="s">
        <v>381</v>
      </c>
      <c r="CH43" s="466"/>
      <c r="CI43" s="926"/>
      <c r="CJ43" s="506" t="str">
        <f t="shared" si="48"/>
        <v>&lt; -40</v>
      </c>
      <c r="CK43" s="516" t="s">
        <v>381</v>
      </c>
      <c r="CL43" s="517" t="s">
        <v>381</v>
      </c>
      <c r="CM43" s="517" t="s">
        <v>381</v>
      </c>
      <c r="CN43" s="517" t="s">
        <v>381</v>
      </c>
      <c r="CO43" s="517" t="s">
        <v>381</v>
      </c>
      <c r="CP43" s="517" t="s">
        <v>381</v>
      </c>
      <c r="CQ43" s="517" t="s">
        <v>381</v>
      </c>
      <c r="CR43" s="517" t="s">
        <v>381</v>
      </c>
      <c r="CS43" s="512" t="s">
        <v>381</v>
      </c>
      <c r="CT43" s="474"/>
      <c r="CU43" s="926"/>
      <c r="CV43" s="506" t="str">
        <f t="shared" si="49"/>
        <v>&lt; -40</v>
      </c>
      <c r="CW43" s="516" t="s">
        <v>381</v>
      </c>
      <c r="CX43" s="517" t="s">
        <v>381</v>
      </c>
      <c r="CY43" s="517" t="s">
        <v>381</v>
      </c>
      <c r="CZ43" s="517" t="s">
        <v>381</v>
      </c>
      <c r="DA43" s="517" t="s">
        <v>381</v>
      </c>
      <c r="DB43" s="517" t="s">
        <v>381</v>
      </c>
      <c r="DC43" s="517" t="s">
        <v>381</v>
      </c>
      <c r="DD43" s="517" t="s">
        <v>381</v>
      </c>
      <c r="DE43" s="512" t="s">
        <v>381</v>
      </c>
      <c r="DF43" s="466"/>
      <c r="DG43" s="926"/>
      <c r="DH43" s="506" t="str">
        <f t="shared" si="50"/>
        <v>&lt; -40</v>
      </c>
      <c r="DI43" s="516" t="s">
        <v>381</v>
      </c>
      <c r="DJ43" s="517" t="s">
        <v>381</v>
      </c>
      <c r="DK43" s="517" t="s">
        <v>381</v>
      </c>
      <c r="DL43" s="517" t="s">
        <v>381</v>
      </c>
      <c r="DM43" s="517" t="s">
        <v>381</v>
      </c>
      <c r="DN43" s="517" t="s">
        <v>381</v>
      </c>
      <c r="DO43" s="517" t="s">
        <v>381</v>
      </c>
      <c r="DP43" s="517" t="s">
        <v>381</v>
      </c>
      <c r="DQ43" s="512" t="s">
        <v>381</v>
      </c>
      <c r="DR43" s="466"/>
      <c r="DS43" s="926"/>
      <c r="DT43" s="506" t="str">
        <f t="shared" si="51"/>
        <v>&lt; -40</v>
      </c>
      <c r="DU43" s="516" t="s">
        <v>381</v>
      </c>
      <c r="DV43" s="517" t="s">
        <v>381</v>
      </c>
      <c r="DW43" s="517" t="s">
        <v>381</v>
      </c>
      <c r="DX43" s="517" t="s">
        <v>381</v>
      </c>
      <c r="DY43" s="517" t="s">
        <v>381</v>
      </c>
      <c r="DZ43" s="517" t="s">
        <v>381</v>
      </c>
      <c r="EA43" s="517" t="s">
        <v>381</v>
      </c>
      <c r="EB43" s="517" t="s">
        <v>381</v>
      </c>
      <c r="EC43" s="512" t="s">
        <v>381</v>
      </c>
      <c r="EE43" s="926"/>
      <c r="EF43" s="506" t="str">
        <f t="shared" si="52"/>
        <v>&lt; -40</v>
      </c>
      <c r="EG43" s="516" t="s">
        <v>381</v>
      </c>
      <c r="EH43" s="517" t="s">
        <v>381</v>
      </c>
      <c r="EI43" s="517" t="s">
        <v>381</v>
      </c>
      <c r="EJ43" s="517" t="s">
        <v>381</v>
      </c>
      <c r="EK43" s="517" t="s">
        <v>381</v>
      </c>
      <c r="EL43" s="517" t="s">
        <v>381</v>
      </c>
      <c r="EM43" s="517" t="s">
        <v>381</v>
      </c>
      <c r="EN43" s="517" t="s">
        <v>381</v>
      </c>
      <c r="EO43" s="512" t="s">
        <v>381</v>
      </c>
      <c r="EP43" s="474"/>
      <c r="EQ43" s="926"/>
      <c r="ER43" s="506" t="str">
        <f t="shared" si="53"/>
        <v>&lt; -40</v>
      </c>
      <c r="ES43" s="516" t="s">
        <v>381</v>
      </c>
      <c r="ET43" s="517" t="s">
        <v>381</v>
      </c>
      <c r="EU43" s="517" t="s">
        <v>381</v>
      </c>
      <c r="EV43" s="517" t="s">
        <v>381</v>
      </c>
      <c r="EW43" s="517" t="s">
        <v>381</v>
      </c>
      <c r="EX43" s="517" t="s">
        <v>381</v>
      </c>
      <c r="EY43" s="517" t="s">
        <v>381</v>
      </c>
      <c r="EZ43" s="517" t="s">
        <v>381</v>
      </c>
      <c r="FA43" s="512" t="s">
        <v>381</v>
      </c>
      <c r="FC43" s="926"/>
      <c r="FD43" s="506" t="str">
        <f t="shared" si="54"/>
        <v>&lt; -40</v>
      </c>
      <c r="FE43" s="516" t="s">
        <v>381</v>
      </c>
      <c r="FF43" s="517" t="s">
        <v>381</v>
      </c>
      <c r="FG43" s="517" t="s">
        <v>381</v>
      </c>
      <c r="FH43" s="517" t="s">
        <v>381</v>
      </c>
      <c r="FI43" s="517" t="s">
        <v>381</v>
      </c>
      <c r="FJ43" s="517" t="s">
        <v>381</v>
      </c>
      <c r="FK43" s="517" t="s">
        <v>381</v>
      </c>
      <c r="FL43" s="517" t="s">
        <v>381</v>
      </c>
      <c r="FM43" s="512" t="s">
        <v>381</v>
      </c>
    </row>
    <row r="46" spans="2:169" ht="18">
      <c r="B46" s="962" t="s">
        <v>820</v>
      </c>
      <c r="C46" s="962"/>
      <c r="D46" s="962"/>
      <c r="E46" s="962"/>
      <c r="F46" s="962"/>
      <c r="G46" s="962"/>
      <c r="H46" s="962"/>
      <c r="I46" s="962"/>
      <c r="J46" s="962"/>
      <c r="K46" s="962"/>
      <c r="L46" s="962"/>
      <c r="M46" s="962"/>
      <c r="N46" s="444"/>
      <c r="O46" s="445" t="s">
        <v>487</v>
      </c>
      <c r="P46" s="444"/>
      <c r="Q46" s="445"/>
      <c r="R46" s="445"/>
      <c r="S46" s="963" t="s">
        <v>505</v>
      </c>
      <c r="T46" s="963"/>
      <c r="U46" s="963"/>
      <c r="V46" s="445"/>
      <c r="W46" s="964" t="s">
        <v>490</v>
      </c>
      <c r="X46" s="964"/>
      <c r="Y46" s="964"/>
      <c r="Z46" s="444"/>
      <c r="AA46" s="444"/>
      <c r="AB46" s="444"/>
      <c r="AC46" s="444"/>
      <c r="AD46" s="445" t="s">
        <v>488</v>
      </c>
      <c r="AE46" s="444"/>
      <c r="AF46" s="445"/>
      <c r="AG46" s="445"/>
      <c r="AH46" s="444"/>
      <c r="AJ46" s="962" t="s">
        <v>821</v>
      </c>
      <c r="AK46" s="962"/>
      <c r="AL46" s="962"/>
      <c r="AM46" s="962"/>
      <c r="AN46" s="962"/>
      <c r="AO46" s="962"/>
      <c r="AP46" s="962"/>
      <c r="AQ46" s="962"/>
      <c r="AR46" s="962"/>
      <c r="AS46" s="962"/>
      <c r="AT46" s="962"/>
      <c r="AU46" s="962"/>
      <c r="AV46" s="444"/>
      <c r="AW46" s="962" t="str">
        <f>AW2</f>
        <v>Step 2-3 (Hot Case 100% SOC, 4.2kg, 174 liter 70 MPa Type IV)</v>
      </c>
      <c r="AX46" s="962"/>
      <c r="AY46" s="962"/>
      <c r="AZ46" s="962"/>
      <c r="BA46" s="962"/>
      <c r="BB46" s="962"/>
      <c r="BC46" s="962"/>
      <c r="BD46" s="962"/>
      <c r="BE46" s="962"/>
      <c r="BF46" s="962"/>
      <c r="BG46" s="962"/>
      <c r="BH46" s="962"/>
      <c r="BI46" s="527"/>
      <c r="BJ46" s="962" t="str">
        <f>BJ2</f>
        <v>Step 2-3 (Hot Case 100% SOC, 7kg, 249liter 70 MPa Type IV)</v>
      </c>
      <c r="BK46" s="962"/>
      <c r="BL46" s="962"/>
      <c r="BM46" s="962"/>
      <c r="BN46" s="962"/>
      <c r="BO46" s="962"/>
      <c r="BP46" s="962"/>
      <c r="BQ46" s="962"/>
      <c r="BR46" s="962"/>
      <c r="BS46" s="962"/>
      <c r="BT46" s="962"/>
      <c r="BU46" s="962"/>
      <c r="BV46" s="444"/>
      <c r="BW46" s="445" t="str">
        <f>BW2</f>
        <v>Step 2-2 Information (Cold Case 120% SOC, 4.2-6.0kg)</v>
      </c>
      <c r="BX46" s="444"/>
      <c r="CH46" s="444"/>
      <c r="CI46" s="445" t="str">
        <f>CI2</f>
        <v>Step 2-3 Information (Hot Case 100% SOC, 4.2kg, 174 liter 70 MPa Type IV)</v>
      </c>
      <c r="CJ46" s="444"/>
      <c r="CU46" s="445" t="str">
        <f>CU2</f>
        <v>Step 2-3 Information (Hot Case 100% SOC, 7kg, 249 liter 70 MPa Type IV)</v>
      </c>
      <c r="CV46" s="444"/>
      <c r="DF46" s="444"/>
      <c r="DG46" s="445" t="str">
        <f>DG2</f>
        <v>Step 2-2 Information (Cold Case 120% SOC, 4.2-6.0kg)</v>
      </c>
      <c r="DH46" s="444"/>
      <c r="DR46" s="444"/>
      <c r="DS46" s="445" t="str">
        <f>DS2</f>
        <v>Step 2-3 Information (Hot Case 100% SOC, 4.2kg, 174 liter 70 MPa Type IV)</v>
      </c>
      <c r="DT46" s="444"/>
      <c r="EE46" s="445" t="str">
        <f>EE2</f>
        <v>Step 2-3 Information (Hot Case 100% SOC, 7kg, 249 liter 70 MPa Type IV)</v>
      </c>
      <c r="EF46" s="444"/>
      <c r="EQ46" s="445" t="str">
        <f>EQ2</f>
        <v>Step 2-2 / 2-3 Information</v>
      </c>
      <c r="ER46" s="444"/>
      <c r="FC46" s="445" t="str">
        <f>EQ2</f>
        <v>Step 2-2 / 2-3 Information</v>
      </c>
      <c r="FD46" s="444"/>
    </row>
    <row r="47" spans="2:169" ht="13.5" thickBot="1">
      <c r="C47" s="448"/>
      <c r="D47" s="449"/>
      <c r="E47" s="449"/>
      <c r="F47" s="449"/>
      <c r="P47" s="448"/>
      <c r="Q47" s="451"/>
      <c r="R47" s="451"/>
      <c r="S47" s="449"/>
      <c r="T47" s="449"/>
      <c r="U47" s="449"/>
      <c r="V47" s="449"/>
      <c r="W47" s="449"/>
      <c r="AE47" s="448"/>
      <c r="AF47" s="451"/>
      <c r="AG47" s="451"/>
      <c r="AH47" s="449"/>
      <c r="AK47" s="448"/>
      <c r="AL47" s="449"/>
      <c r="AM47" s="449"/>
      <c r="AX47" s="448"/>
      <c r="AY47" s="449"/>
      <c r="BK47" s="448"/>
      <c r="BL47" s="449"/>
      <c r="BX47" s="448"/>
      <c r="BY47" s="451"/>
      <c r="BZ47" s="451"/>
      <c r="CJ47" s="448"/>
      <c r="CK47" s="451"/>
      <c r="CL47" s="451"/>
      <c r="CV47" s="448"/>
      <c r="CW47" s="451"/>
      <c r="CX47" s="451"/>
      <c r="DH47" s="448"/>
      <c r="DI47" s="451"/>
      <c r="DJ47" s="451"/>
      <c r="DT47" s="448"/>
      <c r="DU47" s="451"/>
      <c r="DV47" s="451"/>
      <c r="EF47" s="448"/>
      <c r="EG47" s="451"/>
      <c r="EH47" s="451"/>
      <c r="ER47" s="448"/>
      <c r="ES47" s="451"/>
      <c r="ET47" s="451"/>
      <c r="FD47" s="448"/>
      <c r="FE47" s="451"/>
      <c r="FF47" s="451"/>
    </row>
    <row r="48" spans="2:169" ht="51.75" customHeight="1" thickBot="1">
      <c r="B48" s="934" t="s">
        <v>925</v>
      </c>
      <c r="C48" s="965"/>
      <c r="D48" s="970" t="s">
        <v>886</v>
      </c>
      <c r="E48" s="973" t="s">
        <v>926</v>
      </c>
      <c r="F48" s="973"/>
      <c r="G48" s="973"/>
      <c r="H48" s="973"/>
      <c r="I48" s="973"/>
      <c r="J48" s="973"/>
      <c r="K48" s="973"/>
      <c r="L48" s="973"/>
      <c r="M48" s="974"/>
      <c r="N48" s="311"/>
      <c r="O48" s="934" t="str">
        <f>$B48</f>
        <v>H35-T20
4.2-6.0kg comm</v>
      </c>
      <c r="P48" s="965"/>
      <c r="Q48" s="957" t="s">
        <v>907</v>
      </c>
      <c r="R48" s="958"/>
      <c r="S48" s="957" t="s">
        <v>894</v>
      </c>
      <c r="T48" s="975"/>
      <c r="U48" s="958"/>
      <c r="V48" s="976" t="s">
        <v>927</v>
      </c>
      <c r="W48" s="977"/>
      <c r="X48" s="957" t="s">
        <v>908</v>
      </c>
      <c r="Y48" s="958"/>
      <c r="Z48" s="311"/>
      <c r="AA48" s="978" t="str">
        <f>AA4</f>
        <v>max. APRR
[MPa/min]
up to 7kg (249 liter)</v>
      </c>
      <c r="AB48" s="980" t="str">
        <f>AB4</f>
        <v>max. HPRR
[MPa/min]
up to 7kg (249 liter)</v>
      </c>
      <c r="AC48" s="311"/>
      <c r="AD48" s="934" t="str">
        <f>$B48</f>
        <v>H35-T20
4.2-6.0kg comm</v>
      </c>
      <c r="AE48" s="965"/>
      <c r="AF48" s="957" t="s">
        <v>907</v>
      </c>
      <c r="AG48" s="958"/>
      <c r="AH48" s="959" t="s">
        <v>167</v>
      </c>
      <c r="AJ48" s="934" t="str">
        <f>$B48</f>
        <v>H35-T20
4.2-6.0kg comm</v>
      </c>
      <c r="AK48" s="965"/>
      <c r="AL48" s="970" t="s">
        <v>886</v>
      </c>
      <c r="AM48" s="973" t="s">
        <v>926</v>
      </c>
      <c r="AN48" s="973"/>
      <c r="AO48" s="973"/>
      <c r="AP48" s="973"/>
      <c r="AQ48" s="973"/>
      <c r="AR48" s="973"/>
      <c r="AS48" s="973"/>
      <c r="AT48" s="973"/>
      <c r="AU48" s="974"/>
      <c r="AV48" s="311"/>
      <c r="AW48" s="934" t="str">
        <f>$B48</f>
        <v>H35-T20
4.2-6.0kg comm</v>
      </c>
      <c r="AX48" s="965"/>
      <c r="AY48" s="970" t="s">
        <v>912</v>
      </c>
      <c r="AZ48" s="973" t="s">
        <v>926</v>
      </c>
      <c r="BA48" s="973"/>
      <c r="BB48" s="973"/>
      <c r="BC48" s="973"/>
      <c r="BD48" s="973"/>
      <c r="BE48" s="973"/>
      <c r="BF48" s="973"/>
      <c r="BG48" s="973"/>
      <c r="BH48" s="974"/>
      <c r="BI48" s="311"/>
      <c r="BJ48" s="934" t="str">
        <f>$B48</f>
        <v>H35-T20
4.2-6.0kg comm</v>
      </c>
      <c r="BK48" s="965"/>
      <c r="BL48" s="970" t="s">
        <v>912</v>
      </c>
      <c r="BM48" s="973" t="s">
        <v>926</v>
      </c>
      <c r="BN48" s="973"/>
      <c r="BO48" s="973"/>
      <c r="BP48" s="973"/>
      <c r="BQ48" s="973"/>
      <c r="BR48" s="973"/>
      <c r="BS48" s="973"/>
      <c r="BT48" s="973"/>
      <c r="BU48" s="974"/>
      <c r="BV48" s="311"/>
      <c r="BW48" s="934" t="str">
        <f>$B48</f>
        <v>H35-T20
4.2-6.0kg comm</v>
      </c>
      <c r="BX48" s="935"/>
      <c r="BY48" s="940" t="str">
        <f>BY4</f>
        <v>Cold Case Final State of Charge, SOC
(Cold Soak - History: Driving from initially full)</v>
      </c>
      <c r="BZ48" s="941"/>
      <c r="CA48" s="942"/>
      <c r="CB48" s="942"/>
      <c r="CC48" s="942"/>
      <c r="CD48" s="942"/>
      <c r="CE48" s="942"/>
      <c r="CF48" s="942"/>
      <c r="CG48" s="943"/>
      <c r="CH48" s="311"/>
      <c r="CI48" s="934" t="str">
        <f>$B48</f>
        <v>H35-T20
4.2-6.0kg comm</v>
      </c>
      <c r="CJ48" s="935"/>
      <c r="CK48" s="940" t="s">
        <v>530</v>
      </c>
      <c r="CL48" s="941"/>
      <c r="CM48" s="942"/>
      <c r="CN48" s="942"/>
      <c r="CO48" s="942"/>
      <c r="CP48" s="942"/>
      <c r="CQ48" s="942"/>
      <c r="CR48" s="942"/>
      <c r="CS48" s="943"/>
      <c r="CT48" s="311"/>
      <c r="CU48" s="934" t="str">
        <f>$B48</f>
        <v>H35-T20
4.2-6.0kg comm</v>
      </c>
      <c r="CV48" s="935"/>
      <c r="CW48" s="940" t="s">
        <v>530</v>
      </c>
      <c r="CX48" s="941"/>
      <c r="CY48" s="942"/>
      <c r="CZ48" s="942"/>
      <c r="DA48" s="942"/>
      <c r="DB48" s="942"/>
      <c r="DC48" s="942"/>
      <c r="DD48" s="942"/>
      <c r="DE48" s="943"/>
      <c r="DF48" s="311"/>
      <c r="DG48" s="934" t="str">
        <f>$B48</f>
        <v>H35-T20
4.2-6.0kg comm</v>
      </c>
      <c r="DH48" s="935"/>
      <c r="DI48" s="940" t="str">
        <f>DI4</f>
        <v>Cold Case Final Gas Temperature [°C]
(Cold Soak - History: Driving from initially full)</v>
      </c>
      <c r="DJ48" s="941"/>
      <c r="DK48" s="942"/>
      <c r="DL48" s="942"/>
      <c r="DM48" s="942"/>
      <c r="DN48" s="942"/>
      <c r="DO48" s="942"/>
      <c r="DP48" s="942"/>
      <c r="DQ48" s="943"/>
      <c r="DR48" s="311"/>
      <c r="DS48" s="934" t="str">
        <f>$B48</f>
        <v>H35-T20
4.2-6.0kg comm</v>
      </c>
      <c r="DT48" s="935"/>
      <c r="DU48" s="940" t="s">
        <v>911</v>
      </c>
      <c r="DV48" s="941"/>
      <c r="DW48" s="942"/>
      <c r="DX48" s="942"/>
      <c r="DY48" s="942"/>
      <c r="DZ48" s="942"/>
      <c r="EA48" s="942"/>
      <c r="EB48" s="942"/>
      <c r="EC48" s="943"/>
      <c r="EE48" s="934" t="str">
        <f>$B48</f>
        <v>H35-T20
4.2-6.0kg comm</v>
      </c>
      <c r="EF48" s="935"/>
      <c r="EG48" s="940" t="s">
        <v>911</v>
      </c>
      <c r="EH48" s="941"/>
      <c r="EI48" s="942"/>
      <c r="EJ48" s="942"/>
      <c r="EK48" s="942"/>
      <c r="EL48" s="942"/>
      <c r="EM48" s="942"/>
      <c r="EN48" s="942"/>
      <c r="EO48" s="943"/>
      <c r="EP48" s="311"/>
      <c r="EQ48" s="934" t="str">
        <f>$B48</f>
        <v>H35-T20
4.2-6.0kg comm</v>
      </c>
      <c r="ER48" s="935"/>
      <c r="ES48" s="940" t="s">
        <v>957</v>
      </c>
      <c r="ET48" s="941"/>
      <c r="EU48" s="942"/>
      <c r="EV48" s="942"/>
      <c r="EW48" s="942"/>
      <c r="EX48" s="942"/>
      <c r="EY48" s="942"/>
      <c r="EZ48" s="942"/>
      <c r="FA48" s="943"/>
      <c r="FC48" s="934" t="str">
        <f>$B48</f>
        <v>H35-T20
4.2-6.0kg comm</v>
      </c>
      <c r="FD48" s="935"/>
      <c r="FE48" s="940" t="s">
        <v>955</v>
      </c>
      <c r="FF48" s="941"/>
      <c r="FG48" s="942"/>
      <c r="FH48" s="942"/>
      <c r="FI48" s="942"/>
      <c r="FJ48" s="942"/>
      <c r="FK48" s="942"/>
      <c r="FL48" s="942"/>
      <c r="FM48" s="943"/>
    </row>
    <row r="49" spans="2:169" ht="14.25">
      <c r="B49" s="966"/>
      <c r="C49" s="967"/>
      <c r="D49" s="971"/>
      <c r="E49" s="927" t="s">
        <v>891</v>
      </c>
      <c r="F49" s="928"/>
      <c r="G49" s="928"/>
      <c r="H49" s="928"/>
      <c r="I49" s="928"/>
      <c r="J49" s="928"/>
      <c r="K49" s="928"/>
      <c r="L49" s="928"/>
      <c r="M49" s="929"/>
      <c r="N49" s="452"/>
      <c r="O49" s="966"/>
      <c r="P49" s="967"/>
      <c r="Q49" s="944" t="s">
        <v>496</v>
      </c>
      <c r="R49" s="946" t="s">
        <v>497</v>
      </c>
      <c r="S49" s="948" t="s">
        <v>128</v>
      </c>
      <c r="T49" s="950" t="str">
        <f>T5</f>
        <v>HPRR
4.2kg</v>
      </c>
      <c r="U49" s="946" t="str">
        <f>U5</f>
        <v>HPRR
7kg</v>
      </c>
      <c r="V49" s="953" t="s">
        <v>130</v>
      </c>
      <c r="W49" s="955" t="s">
        <v>131</v>
      </c>
      <c r="X49" s="988" t="str">
        <f>X5</f>
        <v>174l
4.2kg</v>
      </c>
      <c r="Y49" s="946" t="str">
        <f>Y5</f>
        <v>249l
7kg</v>
      </c>
      <c r="Z49" s="452"/>
      <c r="AA49" s="979"/>
      <c r="AB49" s="981"/>
      <c r="AC49" s="452"/>
      <c r="AD49" s="966"/>
      <c r="AE49" s="967"/>
      <c r="AF49" s="944" t="s">
        <v>498</v>
      </c>
      <c r="AG49" s="946" t="s">
        <v>497</v>
      </c>
      <c r="AH49" s="960"/>
      <c r="AJ49" s="966"/>
      <c r="AK49" s="967"/>
      <c r="AL49" s="971"/>
      <c r="AM49" s="927" t="s">
        <v>891</v>
      </c>
      <c r="AN49" s="928"/>
      <c r="AO49" s="928"/>
      <c r="AP49" s="928"/>
      <c r="AQ49" s="928"/>
      <c r="AR49" s="928"/>
      <c r="AS49" s="928"/>
      <c r="AT49" s="928"/>
      <c r="AU49" s="929"/>
      <c r="AV49" s="452"/>
      <c r="AW49" s="966"/>
      <c r="AX49" s="967"/>
      <c r="AY49" s="971"/>
      <c r="AZ49" s="927" t="s">
        <v>891</v>
      </c>
      <c r="BA49" s="928"/>
      <c r="BB49" s="928"/>
      <c r="BC49" s="928"/>
      <c r="BD49" s="928"/>
      <c r="BE49" s="928"/>
      <c r="BF49" s="928"/>
      <c r="BG49" s="928"/>
      <c r="BH49" s="929"/>
      <c r="BI49" s="452"/>
      <c r="BJ49" s="966"/>
      <c r="BK49" s="967"/>
      <c r="BL49" s="971"/>
      <c r="BM49" s="927" t="s">
        <v>891</v>
      </c>
      <c r="BN49" s="928"/>
      <c r="BO49" s="928"/>
      <c r="BP49" s="928"/>
      <c r="BQ49" s="928"/>
      <c r="BR49" s="928"/>
      <c r="BS49" s="928"/>
      <c r="BT49" s="928"/>
      <c r="BU49" s="929"/>
      <c r="BV49" s="452"/>
      <c r="BW49" s="936"/>
      <c r="BX49" s="937"/>
      <c r="BY49" s="927" t="s">
        <v>891</v>
      </c>
      <c r="BZ49" s="928"/>
      <c r="CA49" s="928"/>
      <c r="CB49" s="928"/>
      <c r="CC49" s="928"/>
      <c r="CD49" s="928"/>
      <c r="CE49" s="928"/>
      <c r="CF49" s="928"/>
      <c r="CG49" s="929"/>
      <c r="CH49" s="452"/>
      <c r="CI49" s="936"/>
      <c r="CJ49" s="937"/>
      <c r="CK49" s="927" t="s">
        <v>891</v>
      </c>
      <c r="CL49" s="928"/>
      <c r="CM49" s="928"/>
      <c r="CN49" s="928"/>
      <c r="CO49" s="928"/>
      <c r="CP49" s="928"/>
      <c r="CQ49" s="928"/>
      <c r="CR49" s="928"/>
      <c r="CS49" s="929"/>
      <c r="CT49" s="452"/>
      <c r="CU49" s="936"/>
      <c r="CV49" s="937"/>
      <c r="CW49" s="927" t="s">
        <v>891</v>
      </c>
      <c r="CX49" s="928"/>
      <c r="CY49" s="928"/>
      <c r="CZ49" s="928"/>
      <c r="DA49" s="928"/>
      <c r="DB49" s="928"/>
      <c r="DC49" s="928"/>
      <c r="DD49" s="928"/>
      <c r="DE49" s="929"/>
      <c r="DF49" s="452"/>
      <c r="DG49" s="936"/>
      <c r="DH49" s="937"/>
      <c r="DI49" s="927" t="s">
        <v>891</v>
      </c>
      <c r="DJ49" s="928"/>
      <c r="DK49" s="928"/>
      <c r="DL49" s="928"/>
      <c r="DM49" s="928"/>
      <c r="DN49" s="928"/>
      <c r="DO49" s="928"/>
      <c r="DP49" s="928"/>
      <c r="DQ49" s="929"/>
      <c r="DR49" s="452"/>
      <c r="DS49" s="936"/>
      <c r="DT49" s="937"/>
      <c r="DU49" s="927" t="s">
        <v>891</v>
      </c>
      <c r="DV49" s="928"/>
      <c r="DW49" s="928"/>
      <c r="DX49" s="928"/>
      <c r="DY49" s="928"/>
      <c r="DZ49" s="928"/>
      <c r="EA49" s="928"/>
      <c r="EB49" s="928"/>
      <c r="EC49" s="929"/>
      <c r="EE49" s="936"/>
      <c r="EF49" s="937"/>
      <c r="EG49" s="927" t="s">
        <v>891</v>
      </c>
      <c r="EH49" s="928"/>
      <c r="EI49" s="928"/>
      <c r="EJ49" s="928"/>
      <c r="EK49" s="928"/>
      <c r="EL49" s="928"/>
      <c r="EM49" s="928"/>
      <c r="EN49" s="928"/>
      <c r="EO49" s="929"/>
      <c r="EP49" s="452"/>
      <c r="EQ49" s="936"/>
      <c r="ER49" s="937"/>
      <c r="ES49" s="927" t="s">
        <v>891</v>
      </c>
      <c r="ET49" s="928"/>
      <c r="EU49" s="928"/>
      <c r="EV49" s="928"/>
      <c r="EW49" s="928"/>
      <c r="EX49" s="928"/>
      <c r="EY49" s="928"/>
      <c r="EZ49" s="928"/>
      <c r="FA49" s="929"/>
      <c r="FC49" s="936"/>
      <c r="FD49" s="937"/>
      <c r="FE49" s="927" t="s">
        <v>891</v>
      </c>
      <c r="FF49" s="928"/>
      <c r="FG49" s="928"/>
      <c r="FH49" s="928"/>
      <c r="FI49" s="928"/>
      <c r="FJ49" s="928"/>
      <c r="FK49" s="928"/>
      <c r="FL49" s="928"/>
      <c r="FM49" s="929"/>
    </row>
    <row r="50" spans="2:169" ht="13.5" thickBot="1">
      <c r="B50" s="968"/>
      <c r="C50" s="969"/>
      <c r="D50" s="972"/>
      <c r="E50" s="453">
        <v>0.5</v>
      </c>
      <c r="F50" s="453">
        <v>2</v>
      </c>
      <c r="G50" s="453">
        <v>5</v>
      </c>
      <c r="H50" s="453">
        <v>10</v>
      </c>
      <c r="I50" s="453">
        <v>15</v>
      </c>
      <c r="J50" s="454">
        <v>20</v>
      </c>
      <c r="K50" s="455">
        <v>30</v>
      </c>
      <c r="L50" s="454">
        <v>35</v>
      </c>
      <c r="M50" s="456" t="s">
        <v>755</v>
      </c>
      <c r="N50" s="452"/>
      <c r="O50" s="968"/>
      <c r="P50" s="969"/>
      <c r="Q50" s="945"/>
      <c r="R50" s="947"/>
      <c r="S50" s="949"/>
      <c r="T50" s="951"/>
      <c r="U50" s="952"/>
      <c r="V50" s="954"/>
      <c r="W50" s="956"/>
      <c r="X50" s="945"/>
      <c r="Y50" s="947"/>
      <c r="Z50" s="452"/>
      <c r="AA50" s="945"/>
      <c r="AB50" s="947"/>
      <c r="AC50" s="452"/>
      <c r="AD50" s="968"/>
      <c r="AE50" s="969"/>
      <c r="AF50" s="945"/>
      <c r="AG50" s="947"/>
      <c r="AH50" s="961"/>
      <c r="AJ50" s="968"/>
      <c r="AK50" s="969"/>
      <c r="AL50" s="972"/>
      <c r="AM50" s="453">
        <v>0.5</v>
      </c>
      <c r="AN50" s="453">
        <v>2</v>
      </c>
      <c r="AO50" s="458">
        <v>5</v>
      </c>
      <c r="AP50" s="458">
        <v>10</v>
      </c>
      <c r="AQ50" s="458">
        <v>15</v>
      </c>
      <c r="AR50" s="459">
        <v>20</v>
      </c>
      <c r="AS50" s="460">
        <v>30</v>
      </c>
      <c r="AT50" s="454">
        <v>35</v>
      </c>
      <c r="AU50" s="456" t="s">
        <v>755</v>
      </c>
      <c r="AV50" s="452"/>
      <c r="AW50" s="968"/>
      <c r="AX50" s="969"/>
      <c r="AY50" s="972"/>
      <c r="AZ50" s="457">
        <v>0.5</v>
      </c>
      <c r="BA50" s="458">
        <v>2</v>
      </c>
      <c r="BB50" s="458">
        <v>5</v>
      </c>
      <c r="BC50" s="458">
        <v>10</v>
      </c>
      <c r="BD50" s="458">
        <v>15</v>
      </c>
      <c r="BE50" s="459">
        <v>20</v>
      </c>
      <c r="BF50" s="460">
        <v>30</v>
      </c>
      <c r="BG50" s="454">
        <v>35</v>
      </c>
      <c r="BH50" s="456" t="s">
        <v>755</v>
      </c>
      <c r="BI50" s="452"/>
      <c r="BJ50" s="968"/>
      <c r="BK50" s="969"/>
      <c r="BL50" s="972"/>
      <c r="BM50" s="457">
        <v>0.5</v>
      </c>
      <c r="BN50" s="458">
        <v>2</v>
      </c>
      <c r="BO50" s="458">
        <v>5</v>
      </c>
      <c r="BP50" s="458">
        <v>10</v>
      </c>
      <c r="BQ50" s="458">
        <v>15</v>
      </c>
      <c r="BR50" s="459">
        <v>20</v>
      </c>
      <c r="BS50" s="460">
        <v>30</v>
      </c>
      <c r="BT50" s="454">
        <v>35</v>
      </c>
      <c r="BU50" s="456" t="s">
        <v>755</v>
      </c>
      <c r="BV50" s="452"/>
      <c r="BW50" s="938"/>
      <c r="BX50" s="939"/>
      <c r="BY50" s="457">
        <v>0.5</v>
      </c>
      <c r="BZ50" s="458">
        <v>2</v>
      </c>
      <c r="CA50" s="458">
        <v>5</v>
      </c>
      <c r="CB50" s="458">
        <v>10</v>
      </c>
      <c r="CC50" s="458">
        <v>15</v>
      </c>
      <c r="CD50" s="459">
        <v>20</v>
      </c>
      <c r="CE50" s="460">
        <v>30</v>
      </c>
      <c r="CF50" s="454">
        <v>35</v>
      </c>
      <c r="CG50" s="456" t="s">
        <v>755</v>
      </c>
      <c r="CH50" s="452"/>
      <c r="CI50" s="938"/>
      <c r="CJ50" s="939"/>
      <c r="CK50" s="457">
        <v>0.5</v>
      </c>
      <c r="CL50" s="458">
        <v>2</v>
      </c>
      <c r="CM50" s="458">
        <v>5</v>
      </c>
      <c r="CN50" s="458">
        <v>10</v>
      </c>
      <c r="CO50" s="458">
        <v>15</v>
      </c>
      <c r="CP50" s="459">
        <v>20</v>
      </c>
      <c r="CQ50" s="460">
        <v>30</v>
      </c>
      <c r="CR50" s="454">
        <v>35</v>
      </c>
      <c r="CS50" s="456" t="s">
        <v>755</v>
      </c>
      <c r="CT50" s="452"/>
      <c r="CU50" s="938"/>
      <c r="CV50" s="939"/>
      <c r="CW50" s="457">
        <v>0.5</v>
      </c>
      <c r="CX50" s="458">
        <v>2</v>
      </c>
      <c r="CY50" s="458">
        <v>5</v>
      </c>
      <c r="CZ50" s="458">
        <v>10</v>
      </c>
      <c r="DA50" s="458">
        <v>15</v>
      </c>
      <c r="DB50" s="459">
        <v>20</v>
      </c>
      <c r="DC50" s="460">
        <v>30</v>
      </c>
      <c r="DD50" s="454">
        <v>35</v>
      </c>
      <c r="DE50" s="456" t="s">
        <v>755</v>
      </c>
      <c r="DF50" s="452"/>
      <c r="DG50" s="938"/>
      <c r="DH50" s="939"/>
      <c r="DI50" s="457">
        <v>0.5</v>
      </c>
      <c r="DJ50" s="458">
        <v>2</v>
      </c>
      <c r="DK50" s="458">
        <v>5</v>
      </c>
      <c r="DL50" s="458">
        <v>10</v>
      </c>
      <c r="DM50" s="458">
        <v>15</v>
      </c>
      <c r="DN50" s="459">
        <v>20</v>
      </c>
      <c r="DO50" s="460">
        <v>30</v>
      </c>
      <c r="DP50" s="454">
        <v>35</v>
      </c>
      <c r="DQ50" s="456" t="s">
        <v>755</v>
      </c>
      <c r="DR50" s="452"/>
      <c r="DS50" s="938"/>
      <c r="DT50" s="939"/>
      <c r="DU50" s="457">
        <v>0.5</v>
      </c>
      <c r="DV50" s="458">
        <v>2</v>
      </c>
      <c r="DW50" s="458">
        <v>5</v>
      </c>
      <c r="DX50" s="458">
        <v>10</v>
      </c>
      <c r="DY50" s="458">
        <v>15</v>
      </c>
      <c r="DZ50" s="459">
        <v>20</v>
      </c>
      <c r="EA50" s="460">
        <v>30</v>
      </c>
      <c r="EB50" s="454">
        <v>35</v>
      </c>
      <c r="EC50" s="456" t="s">
        <v>755</v>
      </c>
      <c r="EE50" s="938"/>
      <c r="EF50" s="939"/>
      <c r="EG50" s="457">
        <v>0.5</v>
      </c>
      <c r="EH50" s="458">
        <v>2</v>
      </c>
      <c r="EI50" s="458">
        <v>5</v>
      </c>
      <c r="EJ50" s="458">
        <v>10</v>
      </c>
      <c r="EK50" s="458">
        <v>15</v>
      </c>
      <c r="EL50" s="459">
        <v>20</v>
      </c>
      <c r="EM50" s="460">
        <v>30</v>
      </c>
      <c r="EN50" s="454">
        <v>35</v>
      </c>
      <c r="EO50" s="456" t="s">
        <v>755</v>
      </c>
      <c r="EP50" s="452"/>
      <c r="EQ50" s="938"/>
      <c r="ER50" s="939"/>
      <c r="ES50" s="457">
        <v>0.5</v>
      </c>
      <c r="ET50" s="458">
        <v>2</v>
      </c>
      <c r="EU50" s="458">
        <v>5</v>
      </c>
      <c r="EV50" s="458">
        <v>10</v>
      </c>
      <c r="EW50" s="458">
        <v>15</v>
      </c>
      <c r="EX50" s="459">
        <v>20</v>
      </c>
      <c r="EY50" s="460">
        <v>30</v>
      </c>
      <c r="EZ50" s="454">
        <v>35</v>
      </c>
      <c r="FA50" s="456" t="s">
        <v>755</v>
      </c>
      <c r="FC50" s="938"/>
      <c r="FD50" s="939"/>
      <c r="FE50" s="457">
        <v>0.5</v>
      </c>
      <c r="FF50" s="458">
        <v>2</v>
      </c>
      <c r="FG50" s="458">
        <v>5</v>
      </c>
      <c r="FH50" s="458">
        <v>10</v>
      </c>
      <c r="FI50" s="458">
        <v>15</v>
      </c>
      <c r="FJ50" s="459">
        <v>20</v>
      </c>
      <c r="FK50" s="460">
        <v>30</v>
      </c>
      <c r="FL50" s="454">
        <v>35</v>
      </c>
      <c r="FM50" s="456" t="s">
        <v>755</v>
      </c>
    </row>
    <row r="51" spans="2:169" ht="15" customHeight="1">
      <c r="B51" s="924" t="s">
        <v>890</v>
      </c>
      <c r="C51" s="461" t="s">
        <v>380</v>
      </c>
      <c r="D51" s="462" t="s">
        <v>381</v>
      </c>
      <c r="E51" s="463" t="s">
        <v>381</v>
      </c>
      <c r="F51" s="464" t="s">
        <v>381</v>
      </c>
      <c r="G51" s="464" t="s">
        <v>381</v>
      </c>
      <c r="H51" s="464" t="s">
        <v>381</v>
      </c>
      <c r="I51" s="464" t="s">
        <v>381</v>
      </c>
      <c r="J51" s="464" t="s">
        <v>381</v>
      </c>
      <c r="K51" s="464" t="s">
        <v>381</v>
      </c>
      <c r="L51" s="464" t="s">
        <v>381</v>
      </c>
      <c r="M51" s="465" t="s">
        <v>381</v>
      </c>
      <c r="N51" s="466"/>
      <c r="O51" s="924" t="s">
        <v>890</v>
      </c>
      <c r="P51" s="461" t="str">
        <f>$C51</f>
        <v>&gt; 50</v>
      </c>
      <c r="Q51" s="467" t="s">
        <v>381</v>
      </c>
      <c r="R51" s="468" t="s">
        <v>381</v>
      </c>
      <c r="S51" s="462" t="s">
        <v>381</v>
      </c>
      <c r="T51" s="549" t="s">
        <v>381</v>
      </c>
      <c r="U51" s="550" t="s">
        <v>381</v>
      </c>
      <c r="V51" s="528" t="s">
        <v>381</v>
      </c>
      <c r="W51" s="470" t="s">
        <v>381</v>
      </c>
      <c r="X51" s="467" t="s">
        <v>381</v>
      </c>
      <c r="Y51" s="468" t="s">
        <v>381</v>
      </c>
      <c r="Z51" s="466"/>
      <c r="AA51" s="930">
        <f>AA7</f>
        <v>19.88372093023256</v>
      </c>
      <c r="AB51" s="932">
        <f>AB7</f>
        <v>22.369186046511629</v>
      </c>
      <c r="AC51" s="466"/>
      <c r="AD51" s="924" t="s">
        <v>890</v>
      </c>
      <c r="AE51" s="461" t="str">
        <f>$C51</f>
        <v>&gt; 50</v>
      </c>
      <c r="AF51" s="467" t="s">
        <v>381</v>
      </c>
      <c r="AG51" s="468" t="s">
        <v>381</v>
      </c>
      <c r="AH51" s="529" t="s">
        <v>381</v>
      </c>
      <c r="AJ51" s="924" t="s">
        <v>890</v>
      </c>
      <c r="AK51" s="461" t="s">
        <v>380</v>
      </c>
      <c r="AL51" s="462" t="s">
        <v>381</v>
      </c>
      <c r="AM51" s="463" t="s">
        <v>381</v>
      </c>
      <c r="AN51" s="464" t="s">
        <v>381</v>
      </c>
      <c r="AO51" s="464" t="s">
        <v>381</v>
      </c>
      <c r="AP51" s="464" t="s">
        <v>381</v>
      </c>
      <c r="AQ51" s="464" t="s">
        <v>381</v>
      </c>
      <c r="AR51" s="464" t="s">
        <v>381</v>
      </c>
      <c r="AS51" s="464" t="s">
        <v>381</v>
      </c>
      <c r="AT51" s="464" t="s">
        <v>381</v>
      </c>
      <c r="AU51" s="465" t="s">
        <v>381</v>
      </c>
      <c r="AV51" s="466"/>
      <c r="AW51" s="924" t="s">
        <v>890</v>
      </c>
      <c r="AX51" s="461" t="s">
        <v>380</v>
      </c>
      <c r="AY51" s="462" t="s">
        <v>381</v>
      </c>
      <c r="AZ51" s="463" t="s">
        <v>381</v>
      </c>
      <c r="BA51" s="464" t="s">
        <v>381</v>
      </c>
      <c r="BB51" s="464" t="s">
        <v>381</v>
      </c>
      <c r="BC51" s="464" t="s">
        <v>381</v>
      </c>
      <c r="BD51" s="464" t="s">
        <v>381</v>
      </c>
      <c r="BE51" s="464" t="s">
        <v>381</v>
      </c>
      <c r="BF51" s="464" t="s">
        <v>381</v>
      </c>
      <c r="BG51" s="464" t="s">
        <v>381</v>
      </c>
      <c r="BH51" s="465" t="s">
        <v>381</v>
      </c>
      <c r="BI51" s="466"/>
      <c r="BJ51" s="924" t="s">
        <v>890</v>
      </c>
      <c r="BK51" s="461" t="s">
        <v>380</v>
      </c>
      <c r="BL51" s="462" t="s">
        <v>381</v>
      </c>
      <c r="BM51" s="463" t="s">
        <v>381</v>
      </c>
      <c r="BN51" s="464" t="s">
        <v>381</v>
      </c>
      <c r="BO51" s="464" t="s">
        <v>381</v>
      </c>
      <c r="BP51" s="464" t="s">
        <v>381</v>
      </c>
      <c r="BQ51" s="464" t="s">
        <v>381</v>
      </c>
      <c r="BR51" s="464" t="s">
        <v>381</v>
      </c>
      <c r="BS51" s="464" t="s">
        <v>381</v>
      </c>
      <c r="BT51" s="464" t="s">
        <v>381</v>
      </c>
      <c r="BU51" s="465" t="s">
        <v>381</v>
      </c>
      <c r="BV51" s="466"/>
      <c r="BW51" s="924" t="s">
        <v>890</v>
      </c>
      <c r="BX51" s="461" t="str">
        <f>$C51</f>
        <v>&gt; 50</v>
      </c>
      <c r="BY51" s="472" t="s">
        <v>381</v>
      </c>
      <c r="BZ51" s="473" t="s">
        <v>381</v>
      </c>
      <c r="CA51" s="473" t="s">
        <v>381</v>
      </c>
      <c r="CB51" s="473" t="s">
        <v>381</v>
      </c>
      <c r="CC51" s="473" t="s">
        <v>381</v>
      </c>
      <c r="CD51" s="473" t="s">
        <v>381</v>
      </c>
      <c r="CE51" s="473" t="s">
        <v>381</v>
      </c>
      <c r="CF51" s="473" t="s">
        <v>381</v>
      </c>
      <c r="CG51" s="468" t="s">
        <v>381</v>
      </c>
      <c r="CH51" s="466"/>
      <c r="CI51" s="924" t="s">
        <v>890</v>
      </c>
      <c r="CJ51" s="461" t="str">
        <f>$C51</f>
        <v>&gt; 50</v>
      </c>
      <c r="CK51" s="472" t="s">
        <v>381</v>
      </c>
      <c r="CL51" s="473" t="s">
        <v>381</v>
      </c>
      <c r="CM51" s="473" t="s">
        <v>381</v>
      </c>
      <c r="CN51" s="473" t="s">
        <v>381</v>
      </c>
      <c r="CO51" s="473" t="s">
        <v>381</v>
      </c>
      <c r="CP51" s="473" t="s">
        <v>381</v>
      </c>
      <c r="CQ51" s="473" t="s">
        <v>381</v>
      </c>
      <c r="CR51" s="473" t="s">
        <v>381</v>
      </c>
      <c r="CS51" s="468" t="s">
        <v>381</v>
      </c>
      <c r="CT51" s="474"/>
      <c r="CU51" s="924" t="s">
        <v>890</v>
      </c>
      <c r="CV51" s="461" t="str">
        <f>$C51</f>
        <v>&gt; 50</v>
      </c>
      <c r="CW51" s="472" t="s">
        <v>381</v>
      </c>
      <c r="CX51" s="473" t="s">
        <v>381</v>
      </c>
      <c r="CY51" s="473" t="s">
        <v>381</v>
      </c>
      <c r="CZ51" s="473" t="s">
        <v>381</v>
      </c>
      <c r="DA51" s="473" t="s">
        <v>381</v>
      </c>
      <c r="DB51" s="473" t="s">
        <v>381</v>
      </c>
      <c r="DC51" s="473" t="s">
        <v>381</v>
      </c>
      <c r="DD51" s="473" t="s">
        <v>381</v>
      </c>
      <c r="DE51" s="468" t="s">
        <v>381</v>
      </c>
      <c r="DF51" s="466"/>
      <c r="DG51" s="924" t="s">
        <v>890</v>
      </c>
      <c r="DH51" s="461" t="str">
        <f>$C51</f>
        <v>&gt; 50</v>
      </c>
      <c r="DI51" s="472" t="s">
        <v>381</v>
      </c>
      <c r="DJ51" s="473" t="s">
        <v>381</v>
      </c>
      <c r="DK51" s="473" t="s">
        <v>381</v>
      </c>
      <c r="DL51" s="473" t="s">
        <v>381</v>
      </c>
      <c r="DM51" s="473" t="s">
        <v>381</v>
      </c>
      <c r="DN51" s="473" t="s">
        <v>381</v>
      </c>
      <c r="DO51" s="473" t="s">
        <v>381</v>
      </c>
      <c r="DP51" s="473" t="s">
        <v>381</v>
      </c>
      <c r="DQ51" s="468" t="s">
        <v>381</v>
      </c>
      <c r="DR51" s="466"/>
      <c r="DS51" s="924" t="s">
        <v>890</v>
      </c>
      <c r="DT51" s="461" t="str">
        <f>$C51</f>
        <v>&gt; 50</v>
      </c>
      <c r="DU51" s="472" t="s">
        <v>381</v>
      </c>
      <c r="DV51" s="473" t="s">
        <v>381</v>
      </c>
      <c r="DW51" s="473" t="s">
        <v>381</v>
      </c>
      <c r="DX51" s="473" t="s">
        <v>381</v>
      </c>
      <c r="DY51" s="473" t="s">
        <v>381</v>
      </c>
      <c r="DZ51" s="473" t="s">
        <v>381</v>
      </c>
      <c r="EA51" s="473" t="s">
        <v>381</v>
      </c>
      <c r="EB51" s="473" t="s">
        <v>381</v>
      </c>
      <c r="EC51" s="468" t="s">
        <v>381</v>
      </c>
      <c r="EE51" s="924" t="s">
        <v>890</v>
      </c>
      <c r="EF51" s="461" t="str">
        <f>$C51</f>
        <v>&gt; 50</v>
      </c>
      <c r="EG51" s="472" t="s">
        <v>381</v>
      </c>
      <c r="EH51" s="473" t="s">
        <v>381</v>
      </c>
      <c r="EI51" s="473" t="s">
        <v>381</v>
      </c>
      <c r="EJ51" s="473" t="s">
        <v>381</v>
      </c>
      <c r="EK51" s="473" t="s">
        <v>381</v>
      </c>
      <c r="EL51" s="473" t="s">
        <v>381</v>
      </c>
      <c r="EM51" s="473" t="s">
        <v>381</v>
      </c>
      <c r="EN51" s="473" t="s">
        <v>381</v>
      </c>
      <c r="EO51" s="468" t="s">
        <v>381</v>
      </c>
      <c r="EP51" s="474"/>
      <c r="EQ51" s="924" t="s">
        <v>890</v>
      </c>
      <c r="ER51" s="461" t="str">
        <f>$C51</f>
        <v>&gt; 50</v>
      </c>
      <c r="ES51" s="472" t="s">
        <v>381</v>
      </c>
      <c r="ET51" s="473" t="s">
        <v>381</v>
      </c>
      <c r="EU51" s="473" t="s">
        <v>381</v>
      </c>
      <c r="EV51" s="473" t="s">
        <v>381</v>
      </c>
      <c r="EW51" s="473" t="s">
        <v>381</v>
      </c>
      <c r="EX51" s="473" t="s">
        <v>381</v>
      </c>
      <c r="EY51" s="473" t="s">
        <v>381</v>
      </c>
      <c r="EZ51" s="473" t="s">
        <v>381</v>
      </c>
      <c r="FA51" s="468" t="s">
        <v>381</v>
      </c>
      <c r="FC51" s="924" t="s">
        <v>890</v>
      </c>
      <c r="FD51" s="461" t="str">
        <f>$C51</f>
        <v>&gt; 50</v>
      </c>
      <c r="FE51" s="472" t="s">
        <v>381</v>
      </c>
      <c r="FF51" s="473" t="s">
        <v>381</v>
      </c>
      <c r="FG51" s="473" t="s">
        <v>381</v>
      </c>
      <c r="FH51" s="473" t="s">
        <v>381</v>
      </c>
      <c r="FI51" s="473" t="s">
        <v>381</v>
      </c>
      <c r="FJ51" s="473" t="s">
        <v>381</v>
      </c>
      <c r="FK51" s="473" t="s">
        <v>381</v>
      </c>
      <c r="FL51" s="473" t="s">
        <v>381</v>
      </c>
      <c r="FM51" s="468" t="s">
        <v>381</v>
      </c>
    </row>
    <row r="52" spans="2:169" ht="15" customHeight="1">
      <c r="B52" s="925"/>
      <c r="C52" s="475">
        <v>50</v>
      </c>
      <c r="D52" s="476">
        <f>S52</f>
        <v>1.2197294455430578</v>
      </c>
      <c r="E52" s="477">
        <f t="shared" ref="E52:E64" si="56">MIN(AM52,AZ52,BM52)</f>
        <v>42.952031918675928</v>
      </c>
      <c r="F52" s="478">
        <f t="shared" ref="F52:F64" si="57">MIN(AN52,BA52,BN52)</f>
        <v>42.897581992772054</v>
      </c>
      <c r="G52" s="479">
        <f t="shared" ref="G52:G64" si="58">MIN(AO52,BB52,BO52)</f>
        <v>42.777441752106192</v>
      </c>
      <c r="H52" s="479">
        <f t="shared" ref="H52:H64" si="59">MIN(AP52,BC52,BP52)</f>
        <v>42.548124096191387</v>
      </c>
      <c r="I52" s="479">
        <f t="shared" ref="I52:I64" si="60">MIN(AQ52,BD52,BQ52)</f>
        <v>42.28222455963671</v>
      </c>
      <c r="J52" s="479">
        <f t="shared" ref="J52:J64" si="61">MIN(AR52,BE52,BR52)</f>
        <v>41.9734814074139</v>
      </c>
      <c r="K52" s="479">
        <f t="shared" ref="K52:K61" si="62">MIN(AS52,BF52,BS52)</f>
        <v>41.156819646004067</v>
      </c>
      <c r="L52" s="479">
        <f>MIN(AT52,BG52,BT52)</f>
        <v>40.506752891822188</v>
      </c>
      <c r="M52" s="480" t="s">
        <v>381</v>
      </c>
      <c r="N52" s="466"/>
      <c r="O52" s="925"/>
      <c r="P52" s="475">
        <f>$C52</f>
        <v>50</v>
      </c>
      <c r="Q52" s="481">
        <v>50</v>
      </c>
      <c r="R52" s="519">
        <v>-17.5</v>
      </c>
      <c r="S52" s="483">
        <f>IF(MIN(U52,T52)*(1-(2.5+7)/(87.5-2))&gt;$AA$51,$AA$51,MIN(U52,T52)*(1-(2.5+7)/(87.5-2)))</f>
        <v>1.2197294455430578</v>
      </c>
      <c r="T52" s="551">
        <v>1.37219562623594</v>
      </c>
      <c r="U52" s="556">
        <v>1.661361935295067</v>
      </c>
      <c r="V52" s="532">
        <f t="shared" ref="V52:V64" si="63">(G52-5)/S52</f>
        <v>30.971984721813953</v>
      </c>
      <c r="W52" s="486">
        <f t="shared" ref="W52:W64" si="64">(G52-5)/MIN(U52,T52)</f>
        <v>27.530653086056848</v>
      </c>
      <c r="X52" s="487">
        <v>1.14973755</v>
      </c>
      <c r="Y52" s="488">
        <v>2.5446567400000002</v>
      </c>
      <c r="Z52" s="466"/>
      <c r="AA52" s="930"/>
      <c r="AB52" s="932"/>
      <c r="AC52" s="466"/>
      <c r="AD52" s="925"/>
      <c r="AE52" s="475">
        <f>$C52</f>
        <v>50</v>
      </c>
      <c r="AF52" s="489">
        <v>25</v>
      </c>
      <c r="AG52" s="519">
        <f>MIN(-26,AE52)</f>
        <v>-26</v>
      </c>
      <c r="AH52" s="490">
        <f>S52</f>
        <v>1.2197294455430578</v>
      </c>
      <c r="AJ52" s="925"/>
      <c r="AK52" s="475">
        <v>50</v>
      </c>
      <c r="AL52" s="483">
        <f t="shared" ref="AL52:AL64" si="65">AH52</f>
        <v>1.2197294455430578</v>
      </c>
      <c r="AM52" s="477">
        <v>50.373822835864381</v>
      </c>
      <c r="AN52" s="479">
        <v>50.168956004707304</v>
      </c>
      <c r="AO52" s="478">
        <v>49.805732380136213</v>
      </c>
      <c r="AP52" s="478">
        <v>49.307981419265282</v>
      </c>
      <c r="AQ52" s="478">
        <v>48.890622103425898</v>
      </c>
      <c r="AR52" s="478">
        <v>48.547504571187815</v>
      </c>
      <c r="AS52" s="478">
        <v>48.04098699790692</v>
      </c>
      <c r="AT52" s="478">
        <v>47.857652686752509</v>
      </c>
      <c r="AU52" s="522" t="s">
        <v>381</v>
      </c>
      <c r="AV52" s="466"/>
      <c r="AW52" s="925"/>
      <c r="AX52" s="475">
        <v>50</v>
      </c>
      <c r="AY52" s="483">
        <f t="shared" ref="AY52:AY64" si="66">MIN(T52:U52)</f>
        <v>1.37219562623594</v>
      </c>
      <c r="AZ52" s="477">
        <v>43.079744236194514</v>
      </c>
      <c r="BA52" s="478">
        <v>43.026271513302817</v>
      </c>
      <c r="BB52" s="478">
        <v>42.908432601664678</v>
      </c>
      <c r="BC52" s="478">
        <v>42.684877486606972</v>
      </c>
      <c r="BD52" s="478">
        <v>42.424710836808089</v>
      </c>
      <c r="BE52" s="478">
        <v>42.119244551304327</v>
      </c>
      <c r="BF52" s="478">
        <v>41.26949341756827</v>
      </c>
      <c r="BG52" s="478">
        <v>40.562374079099023</v>
      </c>
      <c r="BH52" s="522" t="s">
        <v>381</v>
      </c>
      <c r="BI52" s="533"/>
      <c r="BJ52" s="925"/>
      <c r="BK52" s="475">
        <v>50</v>
      </c>
      <c r="BL52" s="483">
        <f t="shared" ref="BL52:BL64" si="67">MIN(T52:U52)</f>
        <v>1.37219562623594</v>
      </c>
      <c r="BM52" s="477">
        <v>42.952031918675928</v>
      </c>
      <c r="BN52" s="478">
        <v>42.897581992772054</v>
      </c>
      <c r="BO52" s="478">
        <v>42.777441752106192</v>
      </c>
      <c r="BP52" s="478">
        <v>42.548124096191387</v>
      </c>
      <c r="BQ52" s="478">
        <v>42.28222455963671</v>
      </c>
      <c r="BR52" s="478">
        <v>41.9734814074139</v>
      </c>
      <c r="BS52" s="478">
        <v>41.156819646004067</v>
      </c>
      <c r="BT52" s="478">
        <v>40.506752891822188</v>
      </c>
      <c r="BU52" s="522" t="s">
        <v>381</v>
      </c>
      <c r="BV52" s="466"/>
      <c r="BW52" s="925"/>
      <c r="BX52" s="475">
        <f>$C52</f>
        <v>50</v>
      </c>
      <c r="BY52" s="491">
        <v>1.2000000000000126</v>
      </c>
      <c r="BZ52" s="492">
        <v>1.2000000000000119</v>
      </c>
      <c r="CA52" s="492">
        <v>1.2000000000000126</v>
      </c>
      <c r="CB52" s="492">
        <v>1.2</v>
      </c>
      <c r="CC52" s="492">
        <v>1.2000000000000066</v>
      </c>
      <c r="CD52" s="493">
        <v>1.2</v>
      </c>
      <c r="CE52" s="493">
        <v>1.2000000000000033</v>
      </c>
      <c r="CF52" s="493">
        <v>1.2</v>
      </c>
      <c r="CG52" s="494" t="s">
        <v>381</v>
      </c>
      <c r="CH52" s="466"/>
      <c r="CI52" s="925"/>
      <c r="CJ52" s="475">
        <f>$C52</f>
        <v>50</v>
      </c>
      <c r="CK52" s="491">
        <v>1.0000000000000002</v>
      </c>
      <c r="CL52" s="492">
        <v>1.000000000000008</v>
      </c>
      <c r="CM52" s="492">
        <v>1.0000000000000004</v>
      </c>
      <c r="CN52" s="492">
        <v>1.0000000000000073</v>
      </c>
      <c r="CO52" s="492">
        <v>1.0000000000000002</v>
      </c>
      <c r="CP52" s="493">
        <v>1.0000000000000033</v>
      </c>
      <c r="CQ52" s="493">
        <v>1</v>
      </c>
      <c r="CR52" s="493">
        <v>1</v>
      </c>
      <c r="CS52" s="494" t="s">
        <v>381</v>
      </c>
      <c r="CT52" s="474"/>
      <c r="CU52" s="925"/>
      <c r="CV52" s="475">
        <f>$C52</f>
        <v>50</v>
      </c>
      <c r="CW52" s="491">
        <v>1.0000000000000002</v>
      </c>
      <c r="CX52" s="492">
        <v>1.0000000000000002</v>
      </c>
      <c r="CY52" s="492">
        <v>1.0000000000000004</v>
      </c>
      <c r="CZ52" s="492">
        <v>1</v>
      </c>
      <c r="DA52" s="492">
        <v>1</v>
      </c>
      <c r="DB52" s="493">
        <v>1.0000000000000002</v>
      </c>
      <c r="DC52" s="493">
        <v>1.000000000000002</v>
      </c>
      <c r="DD52" s="493">
        <v>1.0000000000000007</v>
      </c>
      <c r="DE52" s="494" t="s">
        <v>381</v>
      </c>
      <c r="DF52" s="466"/>
      <c r="DG52" s="925"/>
      <c r="DH52" s="475">
        <f>$C52</f>
        <v>50</v>
      </c>
      <c r="DI52" s="495">
        <v>54.33418844877724</v>
      </c>
      <c r="DJ52" s="496">
        <v>53.041506399472155</v>
      </c>
      <c r="DK52" s="496">
        <v>50.750479359567066</v>
      </c>
      <c r="DL52" s="496">
        <v>47.612733118184224</v>
      </c>
      <c r="DM52" s="496">
        <v>44.983391917743006</v>
      </c>
      <c r="DN52" s="497">
        <v>42.822892562093841</v>
      </c>
      <c r="DO52" s="497">
        <v>39.635385859640166</v>
      </c>
      <c r="DP52" s="497">
        <v>38.482219258259306</v>
      </c>
      <c r="DQ52" s="494" t="s">
        <v>381</v>
      </c>
      <c r="DR52" s="466"/>
      <c r="DS52" s="925"/>
      <c r="DT52" s="475">
        <f>$C52</f>
        <v>50</v>
      </c>
      <c r="DU52" s="495">
        <v>79.189935661880384</v>
      </c>
      <c r="DV52" s="496">
        <v>78.762679917269622</v>
      </c>
      <c r="DW52" s="496">
        <v>77.82123483825626</v>
      </c>
      <c r="DX52" s="496">
        <v>76.035600648350396</v>
      </c>
      <c r="DY52" s="496">
        <v>73.958204565263884</v>
      </c>
      <c r="DZ52" s="497">
        <v>71.520024014014552</v>
      </c>
      <c r="EA52" s="497">
        <v>64.742787826821541</v>
      </c>
      <c r="EB52" s="497">
        <v>59.109202510248963</v>
      </c>
      <c r="EC52" s="494" t="s">
        <v>381</v>
      </c>
      <c r="EE52" s="925"/>
      <c r="EF52" s="475">
        <f>$C52</f>
        <v>50</v>
      </c>
      <c r="EG52" s="495">
        <v>78.169543976255625</v>
      </c>
      <c r="EH52" s="496">
        <v>77.734554091482323</v>
      </c>
      <c r="EI52" s="496">
        <v>76.774888393617687</v>
      </c>
      <c r="EJ52" s="496">
        <v>74.943552943505551</v>
      </c>
      <c r="EK52" s="496">
        <v>72.820777970445647</v>
      </c>
      <c r="EL52" s="497">
        <v>70.356922253594462</v>
      </c>
      <c r="EM52" s="497">
        <v>63.844747895994487</v>
      </c>
      <c r="EN52" s="497">
        <v>58.666308967259738</v>
      </c>
      <c r="EO52" s="494" t="s">
        <v>381</v>
      </c>
      <c r="EP52" s="474"/>
      <c r="EQ52" s="925"/>
      <c r="ER52" s="475">
        <f>$C52</f>
        <v>50</v>
      </c>
      <c r="ES52" s="491">
        <f t="shared" ref="ES52:EZ52" si="68">MIN(BY52,CK52,CW52)</f>
        <v>1.0000000000000002</v>
      </c>
      <c r="ET52" s="492">
        <f t="shared" si="68"/>
        <v>1.0000000000000002</v>
      </c>
      <c r="EU52" s="492">
        <f t="shared" si="68"/>
        <v>1.0000000000000004</v>
      </c>
      <c r="EV52" s="492">
        <f t="shared" si="68"/>
        <v>1</v>
      </c>
      <c r="EW52" s="492">
        <f t="shared" si="68"/>
        <v>1</v>
      </c>
      <c r="EX52" s="493">
        <f t="shared" si="68"/>
        <v>1.0000000000000002</v>
      </c>
      <c r="EY52" s="493">
        <f t="shared" si="68"/>
        <v>1</v>
      </c>
      <c r="EZ52" s="493">
        <f t="shared" si="68"/>
        <v>1</v>
      </c>
      <c r="FA52" s="494" t="s">
        <v>381</v>
      </c>
      <c r="FC52" s="925"/>
      <c r="FD52" s="475">
        <f>$C52</f>
        <v>50</v>
      </c>
      <c r="FE52" s="495">
        <f t="shared" ref="FE52:FL52" si="69">MAX(DI52,DU52,EG52)</f>
        <v>79.189935661880384</v>
      </c>
      <c r="FF52" s="496">
        <f t="shared" si="69"/>
        <v>78.762679917269622</v>
      </c>
      <c r="FG52" s="496">
        <f t="shared" si="69"/>
        <v>77.82123483825626</v>
      </c>
      <c r="FH52" s="496">
        <f t="shared" si="69"/>
        <v>76.035600648350396</v>
      </c>
      <c r="FI52" s="496">
        <f t="shared" si="69"/>
        <v>73.958204565263884</v>
      </c>
      <c r="FJ52" s="497">
        <f t="shared" si="69"/>
        <v>71.520024014014552</v>
      </c>
      <c r="FK52" s="497">
        <f t="shared" si="69"/>
        <v>64.742787826821541</v>
      </c>
      <c r="FL52" s="497">
        <f t="shared" si="69"/>
        <v>59.109202510248963</v>
      </c>
      <c r="FM52" s="494" t="s">
        <v>381</v>
      </c>
    </row>
    <row r="53" spans="2:169" ht="15" customHeight="1">
      <c r="B53" s="925"/>
      <c r="C53" s="475">
        <v>45</v>
      </c>
      <c r="D53" s="476">
        <f t="shared" ref="D53:D64" si="70">S53</f>
        <v>2.2449710334926891</v>
      </c>
      <c r="E53" s="477">
        <f t="shared" si="56"/>
        <v>43.020574061741243</v>
      </c>
      <c r="F53" s="478">
        <f t="shared" si="57"/>
        <v>42.951185566282255</v>
      </c>
      <c r="G53" s="479">
        <f t="shared" si="58"/>
        <v>42.795948585542092</v>
      </c>
      <c r="H53" s="479">
        <f t="shared" si="59"/>
        <v>42.497182054147046</v>
      </c>
      <c r="I53" s="479">
        <f t="shared" si="60"/>
        <v>42.145662490958372</v>
      </c>
      <c r="J53" s="479">
        <f t="shared" si="61"/>
        <v>41.73752377092859</v>
      </c>
      <c r="K53" s="479">
        <f t="shared" si="62"/>
        <v>40.661231485068981</v>
      </c>
      <c r="L53" s="479">
        <f>MIN(AT53,BG53,BT53)</f>
        <v>39.839895677230274</v>
      </c>
      <c r="M53" s="480" t="s">
        <v>381</v>
      </c>
      <c r="N53" s="466"/>
      <c r="O53" s="925"/>
      <c r="P53" s="475">
        <f t="shared" ref="P53:P65" si="71">$C53</f>
        <v>45</v>
      </c>
      <c r="Q53" s="481">
        <v>45</v>
      </c>
      <c r="R53" s="519">
        <v>-17.5</v>
      </c>
      <c r="S53" s="483">
        <f t="shared" ref="S53:S64" si="72">IF(MIN(U53,T53)*(1-(2.5+7)/(87.5-2))&gt;$AA$51,$AA$51,MIN(U53,T53)*(1-(2.5+7)/(87.5-2)))</f>
        <v>2.2449710334926891</v>
      </c>
      <c r="T53" s="551">
        <v>2.5255924126792753</v>
      </c>
      <c r="U53" s="556">
        <v>2.7475417312513959</v>
      </c>
      <c r="V53" s="532">
        <f t="shared" si="63"/>
        <v>16.835829069357647</v>
      </c>
      <c r="W53" s="486">
        <f t="shared" si="64"/>
        <v>14.965181394984574</v>
      </c>
      <c r="X53" s="487">
        <v>2.8035631900000002</v>
      </c>
      <c r="Y53" s="488">
        <v>4.7557660000000004</v>
      </c>
      <c r="Z53" s="466"/>
      <c r="AA53" s="930"/>
      <c r="AB53" s="932"/>
      <c r="AC53" s="466"/>
      <c r="AD53" s="925"/>
      <c r="AE53" s="475">
        <f t="shared" ref="AE53:AE65" si="73">$C53</f>
        <v>45</v>
      </c>
      <c r="AF53" s="489">
        <v>25</v>
      </c>
      <c r="AG53" s="519">
        <f t="shared" ref="AG53:AG64" si="74">MIN(-26,AE53)</f>
        <v>-26</v>
      </c>
      <c r="AH53" s="490">
        <f t="shared" ref="AH53:AH64" si="75">S53</f>
        <v>2.2449710334926891</v>
      </c>
      <c r="AJ53" s="925"/>
      <c r="AK53" s="475">
        <v>45</v>
      </c>
      <c r="AL53" s="483">
        <f t="shared" si="65"/>
        <v>2.2449710334926891</v>
      </c>
      <c r="AM53" s="477">
        <v>49.563761997138641</v>
      </c>
      <c r="AN53" s="479">
        <v>49.384324696483745</v>
      </c>
      <c r="AO53" s="478">
        <v>49.076187898639596</v>
      </c>
      <c r="AP53" s="478">
        <v>48.730017229418976</v>
      </c>
      <c r="AQ53" s="478">
        <v>48.448429714384176</v>
      </c>
      <c r="AR53" s="478">
        <v>48.241876267213208</v>
      </c>
      <c r="AS53" s="478">
        <v>48.000766717507531</v>
      </c>
      <c r="AT53" s="478">
        <v>47.914295559370892</v>
      </c>
      <c r="AU53" s="522" t="s">
        <v>381</v>
      </c>
      <c r="AV53" s="466"/>
      <c r="AW53" s="925"/>
      <c r="AX53" s="475">
        <v>45</v>
      </c>
      <c r="AY53" s="483">
        <f t="shared" si="66"/>
        <v>2.5255924126792753</v>
      </c>
      <c r="AZ53" s="477">
        <v>43.134484700584331</v>
      </c>
      <c r="BA53" s="478">
        <v>43.069528029533288</v>
      </c>
      <c r="BB53" s="478">
        <v>42.92299174127637</v>
      </c>
      <c r="BC53" s="478">
        <v>42.636077245571975</v>
      </c>
      <c r="BD53" s="478">
        <v>42.295354011882537</v>
      </c>
      <c r="BE53" s="478">
        <v>41.891423766372199</v>
      </c>
      <c r="BF53" s="478">
        <v>40.77464506584969</v>
      </c>
      <c r="BG53" s="478">
        <v>39.889539923151212</v>
      </c>
      <c r="BH53" s="522" t="s">
        <v>381</v>
      </c>
      <c r="BI53" s="533"/>
      <c r="BJ53" s="925"/>
      <c r="BK53" s="475">
        <v>45</v>
      </c>
      <c r="BL53" s="483">
        <f t="shared" si="67"/>
        <v>2.5255924126792753</v>
      </c>
      <c r="BM53" s="477">
        <v>43.020574061741243</v>
      </c>
      <c r="BN53" s="478">
        <v>42.951185566282255</v>
      </c>
      <c r="BO53" s="478">
        <v>42.795948585542092</v>
      </c>
      <c r="BP53" s="478">
        <v>42.497182054147046</v>
      </c>
      <c r="BQ53" s="478">
        <v>42.145662490958372</v>
      </c>
      <c r="BR53" s="478">
        <v>41.73752377092859</v>
      </c>
      <c r="BS53" s="478">
        <v>40.661231485068981</v>
      </c>
      <c r="BT53" s="478">
        <v>39.839895677230274</v>
      </c>
      <c r="BU53" s="522" t="s">
        <v>381</v>
      </c>
      <c r="BV53" s="466"/>
      <c r="BW53" s="925"/>
      <c r="BX53" s="475">
        <f t="shared" ref="BX53:BX65" si="76">$C53</f>
        <v>45</v>
      </c>
      <c r="BY53" s="491">
        <v>1.2</v>
      </c>
      <c r="BZ53" s="492">
        <v>1.2</v>
      </c>
      <c r="CA53" s="492">
        <v>1.2000000000000122</v>
      </c>
      <c r="CB53" s="492">
        <v>1.2000000000000122</v>
      </c>
      <c r="CC53" s="492">
        <v>1.2000000000000004</v>
      </c>
      <c r="CD53" s="493">
        <v>1.2000000000000002</v>
      </c>
      <c r="CE53" s="493">
        <v>1.2000000000000031</v>
      </c>
      <c r="CF53" s="493">
        <v>1.2</v>
      </c>
      <c r="CG53" s="494" t="s">
        <v>381</v>
      </c>
      <c r="CH53" s="466"/>
      <c r="CI53" s="925"/>
      <c r="CJ53" s="475">
        <f t="shared" ref="CJ53:CJ65" si="77">$C53</f>
        <v>45</v>
      </c>
      <c r="CK53" s="491">
        <v>1.0000000000000004</v>
      </c>
      <c r="CL53" s="492">
        <v>1</v>
      </c>
      <c r="CM53" s="492">
        <v>1.0000000000000067</v>
      </c>
      <c r="CN53" s="492">
        <v>1.0000000000000069</v>
      </c>
      <c r="CO53" s="492">
        <v>1</v>
      </c>
      <c r="CP53" s="493">
        <v>1.0000000000000067</v>
      </c>
      <c r="CQ53" s="493">
        <v>1</v>
      </c>
      <c r="CR53" s="493">
        <v>1.0000000000000002</v>
      </c>
      <c r="CS53" s="494" t="s">
        <v>381</v>
      </c>
      <c r="CT53" s="474"/>
      <c r="CU53" s="925"/>
      <c r="CV53" s="475">
        <f t="shared" ref="CV53:CV65" si="78">$C53</f>
        <v>45</v>
      </c>
      <c r="CW53" s="491">
        <v>1.0000000000000002</v>
      </c>
      <c r="CX53" s="492">
        <v>1.0000000000000069</v>
      </c>
      <c r="CY53" s="492">
        <v>1</v>
      </c>
      <c r="CZ53" s="492">
        <v>1.0000000000000069</v>
      </c>
      <c r="DA53" s="492">
        <v>1.0000000000000002</v>
      </c>
      <c r="DB53" s="493">
        <v>1.0000000000000069</v>
      </c>
      <c r="DC53" s="493">
        <v>1.0000000000000033</v>
      </c>
      <c r="DD53" s="493">
        <v>1</v>
      </c>
      <c r="DE53" s="494" t="s">
        <v>381</v>
      </c>
      <c r="DF53" s="466"/>
      <c r="DG53" s="925"/>
      <c r="DH53" s="475">
        <f t="shared" ref="DH53:DH65" si="79">$C53</f>
        <v>45</v>
      </c>
      <c r="DI53" s="495">
        <v>49.224872476722624</v>
      </c>
      <c r="DJ53" s="496">
        <v>48.093852728269496</v>
      </c>
      <c r="DK53" s="496">
        <v>46.15226201055259</v>
      </c>
      <c r="DL53" s="496">
        <v>43.971988689997261</v>
      </c>
      <c r="DM53" s="496">
        <v>42.199240393699426</v>
      </c>
      <c r="DN53" s="497">
        <v>40.899310657316448</v>
      </c>
      <c r="DO53" s="497">
        <v>39.382376393271159</v>
      </c>
      <c r="DP53" s="497">
        <v>38.838469566003539</v>
      </c>
      <c r="DQ53" s="494" t="s">
        <v>381</v>
      </c>
      <c r="DR53" s="466"/>
      <c r="DS53" s="925"/>
      <c r="DT53" s="475">
        <f t="shared" ref="DT53:DT65" si="80">$C53</f>
        <v>45</v>
      </c>
      <c r="DU53" s="495">
        <v>79.627351758891791</v>
      </c>
      <c r="DV53" s="496">
        <v>79.108304189609328</v>
      </c>
      <c r="DW53" s="496">
        <v>77.937543557975062</v>
      </c>
      <c r="DX53" s="496">
        <v>75.645882114253311</v>
      </c>
      <c r="DY53" s="496">
        <v>72.92557745273632</v>
      </c>
      <c r="DZ53" s="497">
        <v>69.702253372952839</v>
      </c>
      <c r="EA53" s="497">
        <v>60.799767632508633</v>
      </c>
      <c r="EB53" s="497">
        <v>53.754000826874289</v>
      </c>
      <c r="EC53" s="494" t="s">
        <v>381</v>
      </c>
      <c r="EE53" s="925"/>
      <c r="EF53" s="475">
        <f t="shared" ref="EF53:EF65" si="81">$C53</f>
        <v>45</v>
      </c>
      <c r="EG53" s="495">
        <v>78.717158065246451</v>
      </c>
      <c r="EH53" s="496">
        <v>78.162782056272306</v>
      </c>
      <c r="EI53" s="496">
        <v>76.92270878709752</v>
      </c>
      <c r="EJ53" s="496">
        <v>74.536804918535552</v>
      </c>
      <c r="EK53" s="496">
        <v>71.730847796310002</v>
      </c>
      <c r="EL53" s="497">
        <v>68.47461243022218</v>
      </c>
      <c r="EM53" s="497">
        <v>59.896457955179471</v>
      </c>
      <c r="EN53" s="497">
        <v>53.359078704722378</v>
      </c>
      <c r="EO53" s="494" t="s">
        <v>381</v>
      </c>
      <c r="EP53" s="474"/>
      <c r="EQ53" s="925"/>
      <c r="ER53" s="475">
        <f t="shared" ref="ER53:ER65" si="82">$C53</f>
        <v>45</v>
      </c>
      <c r="ES53" s="491">
        <f t="shared" ref="ES53:EZ64" si="83">MIN(BY53,CK53,CW53)</f>
        <v>1.0000000000000002</v>
      </c>
      <c r="ET53" s="492">
        <f t="shared" si="83"/>
        <v>1</v>
      </c>
      <c r="EU53" s="492">
        <f t="shared" si="83"/>
        <v>1</v>
      </c>
      <c r="EV53" s="492">
        <f t="shared" si="83"/>
        <v>1.0000000000000069</v>
      </c>
      <c r="EW53" s="492">
        <f t="shared" si="83"/>
        <v>1</v>
      </c>
      <c r="EX53" s="493">
        <f t="shared" si="83"/>
        <v>1.0000000000000067</v>
      </c>
      <c r="EY53" s="493">
        <f t="shared" si="83"/>
        <v>1</v>
      </c>
      <c r="EZ53" s="493">
        <f t="shared" si="83"/>
        <v>1</v>
      </c>
      <c r="FA53" s="494" t="s">
        <v>381</v>
      </c>
      <c r="FC53" s="925"/>
      <c r="FD53" s="475">
        <f t="shared" ref="FD53:FD65" si="84">$C53</f>
        <v>45</v>
      </c>
      <c r="FE53" s="495">
        <f t="shared" ref="FE53:FL64" si="85">MAX(DI53,DU53,EG53)</f>
        <v>79.627351758891791</v>
      </c>
      <c r="FF53" s="496">
        <f t="shared" si="85"/>
        <v>79.108304189609328</v>
      </c>
      <c r="FG53" s="496">
        <f t="shared" si="85"/>
        <v>77.937543557975062</v>
      </c>
      <c r="FH53" s="496">
        <f t="shared" si="85"/>
        <v>75.645882114253311</v>
      </c>
      <c r="FI53" s="496">
        <f t="shared" si="85"/>
        <v>72.92557745273632</v>
      </c>
      <c r="FJ53" s="497">
        <f t="shared" si="85"/>
        <v>69.702253372952839</v>
      </c>
      <c r="FK53" s="497">
        <f t="shared" si="85"/>
        <v>60.799767632508633</v>
      </c>
      <c r="FL53" s="497">
        <f t="shared" si="85"/>
        <v>53.754000826874289</v>
      </c>
      <c r="FM53" s="494" t="s">
        <v>381</v>
      </c>
    </row>
    <row r="54" spans="2:169" ht="15" customHeight="1">
      <c r="B54" s="925"/>
      <c r="C54" s="475">
        <v>40</v>
      </c>
      <c r="D54" s="476">
        <f t="shared" si="70"/>
        <v>3.3425169871610851</v>
      </c>
      <c r="E54" s="477">
        <f t="shared" si="56"/>
        <v>43.079149644003991</v>
      </c>
      <c r="F54" s="478">
        <f t="shared" si="57"/>
        <v>42.986125156426844</v>
      </c>
      <c r="G54" s="479">
        <f t="shared" si="58"/>
        <v>42.782677695743573</v>
      </c>
      <c r="H54" s="479">
        <f t="shared" si="59"/>
        <v>42.392530916553909</v>
      </c>
      <c r="I54" s="479">
        <f t="shared" si="60"/>
        <v>41.941002672172445</v>
      </c>
      <c r="J54" s="479">
        <f t="shared" si="61"/>
        <v>41.421044745381309</v>
      </c>
      <c r="K54" s="479">
        <f t="shared" si="62"/>
        <v>40.085653141056355</v>
      </c>
      <c r="L54" s="479">
        <f>MIN(AT54,BG54,BT54)</f>
        <v>39.121831505635782</v>
      </c>
      <c r="M54" s="480" t="s">
        <v>381</v>
      </c>
      <c r="N54" s="466"/>
      <c r="O54" s="925"/>
      <c r="P54" s="475">
        <f t="shared" si="71"/>
        <v>40</v>
      </c>
      <c r="Q54" s="481">
        <v>40</v>
      </c>
      <c r="R54" s="519">
        <v>-17.5</v>
      </c>
      <c r="S54" s="483">
        <f t="shared" si="72"/>
        <v>3.3425169871610851</v>
      </c>
      <c r="T54" s="551">
        <v>3.760331610556221</v>
      </c>
      <c r="U54" s="556">
        <v>3.965776792524482</v>
      </c>
      <c r="V54" s="532">
        <f t="shared" si="63"/>
        <v>11.303660636840533</v>
      </c>
      <c r="W54" s="486">
        <f t="shared" si="64"/>
        <v>10.047698343858251</v>
      </c>
      <c r="X54" s="487">
        <v>4.3533935599999998</v>
      </c>
      <c r="Y54" s="488">
        <v>7.12343759</v>
      </c>
      <c r="Z54" s="466"/>
      <c r="AA54" s="930"/>
      <c r="AB54" s="932"/>
      <c r="AC54" s="466"/>
      <c r="AD54" s="925"/>
      <c r="AE54" s="475">
        <f t="shared" si="73"/>
        <v>40</v>
      </c>
      <c r="AF54" s="489">
        <v>25</v>
      </c>
      <c r="AG54" s="519">
        <f t="shared" si="74"/>
        <v>-26</v>
      </c>
      <c r="AH54" s="490">
        <f t="shared" si="75"/>
        <v>3.3425169871610851</v>
      </c>
      <c r="AJ54" s="925"/>
      <c r="AK54" s="475">
        <v>40</v>
      </c>
      <c r="AL54" s="483">
        <f t="shared" si="65"/>
        <v>3.3425169871610851</v>
      </c>
      <c r="AM54" s="477">
        <v>49.124343638353011</v>
      </c>
      <c r="AN54" s="479">
        <v>48.962491096452666</v>
      </c>
      <c r="AO54" s="478">
        <v>48.689283863865604</v>
      </c>
      <c r="AP54" s="478">
        <v>48.461325313083222</v>
      </c>
      <c r="AQ54" s="478">
        <v>48.264587514190929</v>
      </c>
      <c r="AR54" s="478">
        <v>48.137248539392893</v>
      </c>
      <c r="AS54" s="478">
        <v>48.028583869749205</v>
      </c>
      <c r="AT54" s="478">
        <v>47.977750086743015</v>
      </c>
      <c r="AU54" s="522" t="s">
        <v>381</v>
      </c>
      <c r="AV54" s="466"/>
      <c r="AW54" s="925"/>
      <c r="AX54" s="475">
        <v>40</v>
      </c>
      <c r="AY54" s="483">
        <f t="shared" si="66"/>
        <v>3.760331610556221</v>
      </c>
      <c r="AZ54" s="477">
        <v>43.186780590784871</v>
      </c>
      <c r="BA54" s="478">
        <v>43.100741771250398</v>
      </c>
      <c r="BB54" s="478">
        <v>42.908441373424147</v>
      </c>
      <c r="BC54" s="478">
        <v>42.533443515800066</v>
      </c>
      <c r="BD54" s="478">
        <v>42.091654451719194</v>
      </c>
      <c r="BE54" s="478">
        <v>41.574356669275708</v>
      </c>
      <c r="BF54" s="478">
        <v>40.193165320930099</v>
      </c>
      <c r="BG54" s="478">
        <v>39.160389511276911</v>
      </c>
      <c r="BH54" s="522" t="s">
        <v>381</v>
      </c>
      <c r="BI54" s="533"/>
      <c r="BJ54" s="925"/>
      <c r="BK54" s="475">
        <v>40</v>
      </c>
      <c r="BL54" s="483">
        <f t="shared" si="67"/>
        <v>3.760331610556221</v>
      </c>
      <c r="BM54" s="477">
        <v>43.079149644003991</v>
      </c>
      <c r="BN54" s="478">
        <v>42.986125156426844</v>
      </c>
      <c r="BO54" s="478">
        <v>42.782677695743573</v>
      </c>
      <c r="BP54" s="478">
        <v>42.392530916553909</v>
      </c>
      <c r="BQ54" s="478">
        <v>41.941002672172445</v>
      </c>
      <c r="BR54" s="478">
        <v>41.421044745381309</v>
      </c>
      <c r="BS54" s="478">
        <v>40.085653141056355</v>
      </c>
      <c r="BT54" s="478">
        <v>39.121831505635782</v>
      </c>
      <c r="BU54" s="522" t="s">
        <v>381</v>
      </c>
      <c r="BV54" s="466"/>
      <c r="BW54" s="925"/>
      <c r="BX54" s="475">
        <f t="shared" si="76"/>
        <v>40</v>
      </c>
      <c r="BY54" s="491">
        <v>1.2</v>
      </c>
      <c r="BZ54" s="492">
        <v>1.2</v>
      </c>
      <c r="CA54" s="492">
        <v>1.2</v>
      </c>
      <c r="CB54" s="492">
        <v>1.2000000000000002</v>
      </c>
      <c r="CC54" s="492">
        <v>1.2000000000000002</v>
      </c>
      <c r="CD54" s="493">
        <v>1.2</v>
      </c>
      <c r="CE54" s="493">
        <v>1.2</v>
      </c>
      <c r="CF54" s="493">
        <v>1.2</v>
      </c>
      <c r="CG54" s="494" t="s">
        <v>381</v>
      </c>
      <c r="CH54" s="466"/>
      <c r="CI54" s="925"/>
      <c r="CJ54" s="475">
        <f t="shared" si="77"/>
        <v>40</v>
      </c>
      <c r="CK54" s="491">
        <v>1.0000000000000104</v>
      </c>
      <c r="CL54" s="492">
        <v>1.0000000000000002</v>
      </c>
      <c r="CM54" s="492">
        <v>1.0000000000000104</v>
      </c>
      <c r="CN54" s="492">
        <v>1.0000000000000002</v>
      </c>
      <c r="CO54" s="492">
        <v>1</v>
      </c>
      <c r="CP54" s="493">
        <v>1.0000000000000053</v>
      </c>
      <c r="CQ54" s="493">
        <v>1.0000000000000002</v>
      </c>
      <c r="CR54" s="493">
        <v>1.0000000000000009</v>
      </c>
      <c r="CS54" s="494" t="s">
        <v>381</v>
      </c>
      <c r="CT54" s="474"/>
      <c r="CU54" s="925"/>
      <c r="CV54" s="475">
        <f t="shared" si="78"/>
        <v>40</v>
      </c>
      <c r="CW54" s="491">
        <v>1</v>
      </c>
      <c r="CX54" s="492">
        <v>1.0000000000000102</v>
      </c>
      <c r="CY54" s="492">
        <v>1.0000000000000002</v>
      </c>
      <c r="CZ54" s="492">
        <v>1</v>
      </c>
      <c r="DA54" s="492">
        <v>1.0000000000000002</v>
      </c>
      <c r="DB54" s="493">
        <v>1.0000000000000002</v>
      </c>
      <c r="DC54" s="493">
        <v>1</v>
      </c>
      <c r="DD54" s="493">
        <v>1.0000000000000002</v>
      </c>
      <c r="DE54" s="494" t="s">
        <v>381</v>
      </c>
      <c r="DF54" s="466"/>
      <c r="DG54" s="925"/>
      <c r="DH54" s="475">
        <f t="shared" si="79"/>
        <v>40</v>
      </c>
      <c r="DI54" s="495">
        <v>46.455641005860628</v>
      </c>
      <c r="DJ54" s="496">
        <v>45.436056269382391</v>
      </c>
      <c r="DK54" s="496">
        <v>43.715507359462151</v>
      </c>
      <c r="DL54" s="496">
        <v>42.280410032334316</v>
      </c>
      <c r="DM54" s="496">
        <v>41.042224141137638</v>
      </c>
      <c r="DN54" s="497">
        <v>40.240985748334424</v>
      </c>
      <c r="DO54" s="497">
        <v>39.557361050685756</v>
      </c>
      <c r="DP54" s="497">
        <v>39.237594326104215</v>
      </c>
      <c r="DQ54" s="494" t="s">
        <v>381</v>
      </c>
      <c r="DR54" s="466"/>
      <c r="DS54" s="925"/>
      <c r="DT54" s="475">
        <f t="shared" si="80"/>
        <v>40</v>
      </c>
      <c r="DU54" s="495">
        <v>80.045263596453594</v>
      </c>
      <c r="DV54" s="496">
        <v>79.357717348756751</v>
      </c>
      <c r="DW54" s="496">
        <v>77.821304973847759</v>
      </c>
      <c r="DX54" s="496">
        <v>74.826332447204663</v>
      </c>
      <c r="DY54" s="496">
        <v>71.299854177998725</v>
      </c>
      <c r="DZ54" s="497">
        <v>67.17333166015726</v>
      </c>
      <c r="EA54" s="497">
        <v>56.169968934620613</v>
      </c>
      <c r="EB54" s="497">
        <v>47.956445362231534</v>
      </c>
      <c r="EC54" s="494" t="s">
        <v>381</v>
      </c>
      <c r="EE54" s="925"/>
      <c r="EF54" s="475">
        <f t="shared" si="81"/>
        <v>40</v>
      </c>
      <c r="EG54" s="495">
        <v>79.18518438541696</v>
      </c>
      <c r="EH54" s="496">
        <v>78.441923891781698</v>
      </c>
      <c r="EI54" s="496">
        <v>76.816709256332899</v>
      </c>
      <c r="EJ54" s="496">
        <v>73.701302448018623</v>
      </c>
      <c r="EK54" s="496">
        <v>70.097793220073868</v>
      </c>
      <c r="EL54" s="497">
        <v>65.950913555625505</v>
      </c>
      <c r="EM54" s="497">
        <v>55.314366414366702</v>
      </c>
      <c r="EN54" s="497">
        <v>47.650038678631347</v>
      </c>
      <c r="EO54" s="494" t="s">
        <v>381</v>
      </c>
      <c r="EP54" s="474"/>
      <c r="EQ54" s="925"/>
      <c r="ER54" s="475">
        <f t="shared" si="82"/>
        <v>40</v>
      </c>
      <c r="ES54" s="491">
        <f t="shared" si="83"/>
        <v>1</v>
      </c>
      <c r="ET54" s="492">
        <f t="shared" si="83"/>
        <v>1.0000000000000002</v>
      </c>
      <c r="EU54" s="492">
        <f t="shared" si="83"/>
        <v>1.0000000000000002</v>
      </c>
      <c r="EV54" s="492">
        <f t="shared" si="83"/>
        <v>1</v>
      </c>
      <c r="EW54" s="492">
        <f t="shared" si="83"/>
        <v>1</v>
      </c>
      <c r="EX54" s="493">
        <f t="shared" si="83"/>
        <v>1.0000000000000002</v>
      </c>
      <c r="EY54" s="493">
        <f t="shared" si="83"/>
        <v>1</v>
      </c>
      <c r="EZ54" s="493">
        <f t="shared" si="83"/>
        <v>1.0000000000000002</v>
      </c>
      <c r="FA54" s="494" t="s">
        <v>381</v>
      </c>
      <c r="FC54" s="925"/>
      <c r="FD54" s="475">
        <f t="shared" si="84"/>
        <v>40</v>
      </c>
      <c r="FE54" s="495">
        <f t="shared" si="85"/>
        <v>80.045263596453594</v>
      </c>
      <c r="FF54" s="496">
        <f t="shared" si="85"/>
        <v>79.357717348756751</v>
      </c>
      <c r="FG54" s="496">
        <f t="shared" si="85"/>
        <v>77.821304973847759</v>
      </c>
      <c r="FH54" s="496">
        <f t="shared" si="85"/>
        <v>74.826332447204663</v>
      </c>
      <c r="FI54" s="496">
        <f t="shared" si="85"/>
        <v>71.299854177998725</v>
      </c>
      <c r="FJ54" s="497">
        <f t="shared" si="85"/>
        <v>67.17333166015726</v>
      </c>
      <c r="FK54" s="497">
        <f t="shared" si="85"/>
        <v>56.169968934620613</v>
      </c>
      <c r="FL54" s="497">
        <f t="shared" si="85"/>
        <v>47.956445362231534</v>
      </c>
      <c r="FM54" s="494" t="s">
        <v>381</v>
      </c>
    </row>
    <row r="55" spans="2:169" ht="15" customHeight="1">
      <c r="B55" s="925"/>
      <c r="C55" s="475">
        <v>35</v>
      </c>
      <c r="D55" s="476">
        <f t="shared" si="70"/>
        <v>3.5384382025987753</v>
      </c>
      <c r="E55" s="477">
        <f t="shared" si="56"/>
        <v>43.083815312990055</v>
      </c>
      <c r="F55" s="478">
        <f t="shared" si="57"/>
        <v>42.988158294581744</v>
      </c>
      <c r="G55" s="479">
        <f t="shared" si="58"/>
        <v>42.778784959900541</v>
      </c>
      <c r="H55" s="479">
        <f t="shared" si="59"/>
        <v>42.379823965438923</v>
      </c>
      <c r="I55" s="479">
        <f t="shared" si="60"/>
        <v>41.9189134486451</v>
      </c>
      <c r="J55" s="479">
        <f t="shared" si="61"/>
        <v>41.390211024401303</v>
      </c>
      <c r="K55" s="479">
        <f t="shared" si="62"/>
        <v>40.04468706029472</v>
      </c>
      <c r="L55" s="479">
        <f>MIN(AT55,BG55,BT55)</f>
        <v>39.09179757377219</v>
      </c>
      <c r="M55" s="480" t="s">
        <v>381</v>
      </c>
      <c r="N55" s="466"/>
      <c r="O55" s="925"/>
      <c r="P55" s="475">
        <f t="shared" si="71"/>
        <v>35</v>
      </c>
      <c r="Q55" s="481">
        <v>40</v>
      </c>
      <c r="R55" s="519">
        <v>-17.5</v>
      </c>
      <c r="S55" s="483">
        <f t="shared" si="72"/>
        <v>3.5384382025987753</v>
      </c>
      <c r="T55" s="551">
        <v>3.9807429779236223</v>
      </c>
      <c r="U55" s="556">
        <v>4.1429620657794546</v>
      </c>
      <c r="V55" s="532">
        <f t="shared" si="63"/>
        <v>10.676683552691197</v>
      </c>
      <c r="W55" s="486">
        <f t="shared" si="64"/>
        <v>9.4903853801699523</v>
      </c>
      <c r="X55" s="487">
        <v>4.70946658</v>
      </c>
      <c r="Y55" s="488">
        <v>7.5518131400000001</v>
      </c>
      <c r="Z55" s="466"/>
      <c r="AA55" s="930"/>
      <c r="AB55" s="932"/>
      <c r="AC55" s="466"/>
      <c r="AD55" s="925"/>
      <c r="AE55" s="475">
        <f t="shared" si="73"/>
        <v>35</v>
      </c>
      <c r="AF55" s="489">
        <f t="shared" ref="AF55:AF63" si="86">AE55-10</f>
        <v>25</v>
      </c>
      <c r="AG55" s="519">
        <f t="shared" si="74"/>
        <v>-26</v>
      </c>
      <c r="AH55" s="490">
        <f t="shared" si="75"/>
        <v>3.5384382025987753</v>
      </c>
      <c r="AJ55" s="925"/>
      <c r="AK55" s="475">
        <v>35</v>
      </c>
      <c r="AL55" s="483">
        <f t="shared" si="65"/>
        <v>3.5384382025987753</v>
      </c>
      <c r="AM55" s="477">
        <v>48.767740174524015</v>
      </c>
      <c r="AN55" s="479">
        <v>48.614851057983351</v>
      </c>
      <c r="AO55" s="478">
        <v>48.360685966502132</v>
      </c>
      <c r="AP55" s="478">
        <v>48.186879512445749</v>
      </c>
      <c r="AQ55" s="478">
        <v>48.034870190688295</v>
      </c>
      <c r="AR55" s="478">
        <v>47.951976874712749</v>
      </c>
      <c r="AS55" s="478">
        <v>47.929737198546277</v>
      </c>
      <c r="AT55" s="478">
        <v>47.916911971579211</v>
      </c>
      <c r="AU55" s="522" t="s">
        <v>381</v>
      </c>
      <c r="AV55" s="466"/>
      <c r="AW55" s="925"/>
      <c r="AX55" s="475">
        <v>35</v>
      </c>
      <c r="AY55" s="483">
        <f t="shared" si="66"/>
        <v>3.9807429779236223</v>
      </c>
      <c r="AZ55" s="477">
        <v>43.177552963993492</v>
      </c>
      <c r="BA55" s="478">
        <v>43.088972183207204</v>
      </c>
      <c r="BB55" s="478">
        <v>42.890179346258769</v>
      </c>
      <c r="BC55" s="478">
        <v>42.506130225143345</v>
      </c>
      <c r="BD55" s="478">
        <v>42.055587043853542</v>
      </c>
      <c r="BE55" s="478">
        <v>41.529595920975758</v>
      </c>
      <c r="BF55" s="478">
        <v>40.143259903924971</v>
      </c>
      <c r="BG55" s="478">
        <v>39.12705444440617</v>
      </c>
      <c r="BH55" s="522" t="s">
        <v>381</v>
      </c>
      <c r="BI55" s="533"/>
      <c r="BJ55" s="925"/>
      <c r="BK55" s="475">
        <v>35</v>
      </c>
      <c r="BL55" s="483">
        <f t="shared" si="67"/>
        <v>3.9807429779236223</v>
      </c>
      <c r="BM55" s="477">
        <v>43.083815312990055</v>
      </c>
      <c r="BN55" s="478">
        <v>42.988158294581744</v>
      </c>
      <c r="BO55" s="478">
        <v>42.778784959900541</v>
      </c>
      <c r="BP55" s="478">
        <v>42.379823965438923</v>
      </c>
      <c r="BQ55" s="478">
        <v>41.9189134486451</v>
      </c>
      <c r="BR55" s="478">
        <v>41.390211024401303</v>
      </c>
      <c r="BS55" s="478">
        <v>40.04468706029472</v>
      </c>
      <c r="BT55" s="478">
        <v>39.09179757377219</v>
      </c>
      <c r="BU55" s="522" t="s">
        <v>381</v>
      </c>
      <c r="BV55" s="466"/>
      <c r="BW55" s="925"/>
      <c r="BX55" s="475">
        <f t="shared" si="76"/>
        <v>35</v>
      </c>
      <c r="BY55" s="491">
        <v>1.2</v>
      </c>
      <c r="BZ55" s="492">
        <v>1.2000000000000095</v>
      </c>
      <c r="CA55" s="492">
        <v>1.2</v>
      </c>
      <c r="CB55" s="492">
        <v>1.2000000000000095</v>
      </c>
      <c r="CC55" s="492">
        <v>1.2000000000000004</v>
      </c>
      <c r="CD55" s="493">
        <v>1.2000000000000044</v>
      </c>
      <c r="CE55" s="493">
        <v>1.2000000000000004</v>
      </c>
      <c r="CF55" s="493">
        <v>1.2</v>
      </c>
      <c r="CG55" s="494" t="s">
        <v>381</v>
      </c>
      <c r="CH55" s="466"/>
      <c r="CI55" s="925"/>
      <c r="CJ55" s="475">
        <f t="shared" si="77"/>
        <v>35</v>
      </c>
      <c r="CK55" s="491">
        <v>1.0000000000000002</v>
      </c>
      <c r="CL55" s="492">
        <v>1</v>
      </c>
      <c r="CM55" s="492">
        <v>1.0000000000000111</v>
      </c>
      <c r="CN55" s="492">
        <v>1</v>
      </c>
      <c r="CO55" s="492">
        <v>1</v>
      </c>
      <c r="CP55" s="493">
        <v>1</v>
      </c>
      <c r="CQ55" s="493">
        <v>1.0000000000000024</v>
      </c>
      <c r="CR55" s="493">
        <v>1</v>
      </c>
      <c r="CS55" s="494" t="s">
        <v>381</v>
      </c>
      <c r="CT55" s="474"/>
      <c r="CU55" s="925"/>
      <c r="CV55" s="475">
        <f t="shared" si="78"/>
        <v>35</v>
      </c>
      <c r="CW55" s="491">
        <v>1.0000000000000002</v>
      </c>
      <c r="CX55" s="492">
        <v>1.0000000000000007</v>
      </c>
      <c r="CY55" s="492">
        <v>1.0000000000000111</v>
      </c>
      <c r="CZ55" s="492">
        <v>1</v>
      </c>
      <c r="DA55" s="492">
        <v>1.0000000000000002</v>
      </c>
      <c r="DB55" s="493">
        <v>1.0000000000000053</v>
      </c>
      <c r="DC55" s="493">
        <v>1</v>
      </c>
      <c r="DD55" s="493">
        <v>1</v>
      </c>
      <c r="DE55" s="494" t="s">
        <v>381</v>
      </c>
      <c r="DF55" s="466"/>
      <c r="DG55" s="925"/>
      <c r="DH55" s="475">
        <f t="shared" si="79"/>
        <v>35</v>
      </c>
      <c r="DI55" s="495">
        <v>44.209527560188008</v>
      </c>
      <c r="DJ55" s="496">
        <v>43.246871144914451</v>
      </c>
      <c r="DK55" s="496">
        <v>41.646985900023594</v>
      </c>
      <c r="DL55" s="496">
        <v>40.553255350867403</v>
      </c>
      <c r="DM55" s="496">
        <v>39.596906467144493</v>
      </c>
      <c r="DN55" s="497">
        <v>39.075478142098063</v>
      </c>
      <c r="DO55" s="497">
        <v>38.935593055862284</v>
      </c>
      <c r="DP55" s="497">
        <v>38.854925744489719</v>
      </c>
      <c r="DQ55" s="494" t="s">
        <v>381</v>
      </c>
      <c r="DR55" s="466"/>
      <c r="DS55" s="925"/>
      <c r="DT55" s="475">
        <f t="shared" si="80"/>
        <v>35</v>
      </c>
      <c r="DU55" s="495">
        <v>79.971520851603827</v>
      </c>
      <c r="DV55" s="496">
        <v>79.263671440043197</v>
      </c>
      <c r="DW55" s="496">
        <v>77.675418210366104</v>
      </c>
      <c r="DX55" s="496">
        <v>74.60824990898044</v>
      </c>
      <c r="DY55" s="496">
        <v>71.012047429512847</v>
      </c>
      <c r="DZ55" s="497">
        <v>66.816409511127233</v>
      </c>
      <c r="EA55" s="497">
        <v>55.772795724375214</v>
      </c>
      <c r="EB55" s="497">
        <v>47.691542482354237</v>
      </c>
      <c r="EC55" s="494" t="s">
        <v>381</v>
      </c>
      <c r="EE55" s="925"/>
      <c r="EF55" s="475">
        <f t="shared" si="81"/>
        <v>35</v>
      </c>
      <c r="EG55" s="495">
        <v>79.22246507203846</v>
      </c>
      <c r="EH55" s="496">
        <v>78.458167824838768</v>
      </c>
      <c r="EI55" s="496">
        <v>76.785616635018243</v>
      </c>
      <c r="EJ55" s="496">
        <v>73.599862357539166</v>
      </c>
      <c r="EK55" s="496">
        <v>69.921562413811273</v>
      </c>
      <c r="EL55" s="497">
        <v>65.705094860897475</v>
      </c>
      <c r="EM55" s="497">
        <v>54.988385501218033</v>
      </c>
      <c r="EN55" s="497">
        <v>47.4113819547361</v>
      </c>
      <c r="EO55" s="494" t="s">
        <v>381</v>
      </c>
      <c r="EP55" s="474"/>
      <c r="EQ55" s="925"/>
      <c r="ER55" s="475">
        <f t="shared" si="82"/>
        <v>35</v>
      </c>
      <c r="ES55" s="491">
        <f t="shared" si="83"/>
        <v>1.0000000000000002</v>
      </c>
      <c r="ET55" s="492">
        <f t="shared" si="83"/>
        <v>1</v>
      </c>
      <c r="EU55" s="492">
        <f t="shared" si="83"/>
        <v>1.0000000000000111</v>
      </c>
      <c r="EV55" s="492">
        <f t="shared" si="83"/>
        <v>1</v>
      </c>
      <c r="EW55" s="492">
        <f t="shared" si="83"/>
        <v>1</v>
      </c>
      <c r="EX55" s="493">
        <f t="shared" si="83"/>
        <v>1</v>
      </c>
      <c r="EY55" s="493">
        <f t="shared" si="83"/>
        <v>1</v>
      </c>
      <c r="EZ55" s="493">
        <f t="shared" si="83"/>
        <v>1</v>
      </c>
      <c r="FA55" s="494" t="s">
        <v>381</v>
      </c>
      <c r="FC55" s="925"/>
      <c r="FD55" s="475">
        <f t="shared" si="84"/>
        <v>35</v>
      </c>
      <c r="FE55" s="495">
        <f t="shared" si="85"/>
        <v>79.971520851603827</v>
      </c>
      <c r="FF55" s="496">
        <f t="shared" si="85"/>
        <v>79.263671440043197</v>
      </c>
      <c r="FG55" s="496">
        <f t="shared" si="85"/>
        <v>77.675418210366104</v>
      </c>
      <c r="FH55" s="496">
        <f t="shared" si="85"/>
        <v>74.60824990898044</v>
      </c>
      <c r="FI55" s="496">
        <f t="shared" si="85"/>
        <v>71.012047429512847</v>
      </c>
      <c r="FJ55" s="497">
        <f t="shared" si="85"/>
        <v>66.816409511127233</v>
      </c>
      <c r="FK55" s="497">
        <f t="shared" si="85"/>
        <v>55.772795724375214</v>
      </c>
      <c r="FL55" s="497">
        <f t="shared" si="85"/>
        <v>47.691542482354237</v>
      </c>
      <c r="FM55" s="494" t="s">
        <v>381</v>
      </c>
    </row>
    <row r="56" spans="2:169" ht="15" customHeight="1">
      <c r="B56" s="925"/>
      <c r="C56" s="475">
        <v>30</v>
      </c>
      <c r="D56" s="476">
        <f t="shared" si="70"/>
        <v>4.4626344037694148</v>
      </c>
      <c r="E56" s="477">
        <f t="shared" si="56"/>
        <v>43.09633174714579</v>
      </c>
      <c r="F56" s="478">
        <f t="shared" si="57"/>
        <v>42.982487166972554</v>
      </c>
      <c r="G56" s="479">
        <f t="shared" si="58"/>
        <v>42.733254278749129</v>
      </c>
      <c r="H56" s="479">
        <f t="shared" si="59"/>
        <v>42.263321331194767</v>
      </c>
      <c r="I56" s="479">
        <f t="shared" si="60"/>
        <v>41.727665683403785</v>
      </c>
      <c r="J56" s="479">
        <f t="shared" si="61"/>
        <v>41.120326364002032</v>
      </c>
      <c r="K56" s="479">
        <f t="shared" si="62"/>
        <v>39.614009558974963</v>
      </c>
      <c r="L56" s="479">
        <f>MIN(AT56,BG56,BT56)</f>
        <v>38.584363420140946</v>
      </c>
      <c r="M56" s="480" t="s">
        <v>381</v>
      </c>
      <c r="N56" s="466"/>
      <c r="O56" s="925"/>
      <c r="P56" s="475">
        <f t="shared" si="71"/>
        <v>30</v>
      </c>
      <c r="Q56" s="498">
        <v>36.700000000000003</v>
      </c>
      <c r="R56" s="519">
        <v>-17.5</v>
      </c>
      <c r="S56" s="483">
        <f t="shared" si="72"/>
        <v>4.4626344037694148</v>
      </c>
      <c r="T56" s="551">
        <v>5.0204637042405924</v>
      </c>
      <c r="U56" s="556">
        <v>5.1500111110162763</v>
      </c>
      <c r="V56" s="532">
        <f t="shared" si="63"/>
        <v>8.4553765477354155</v>
      </c>
      <c r="W56" s="486">
        <f t="shared" si="64"/>
        <v>7.5158902646537014</v>
      </c>
      <c r="X56" s="487">
        <v>5.9878368200000001</v>
      </c>
      <c r="Y56" s="488">
        <v>9.4945754499999993</v>
      </c>
      <c r="Z56" s="466"/>
      <c r="AA56" s="930"/>
      <c r="AB56" s="932"/>
      <c r="AC56" s="466"/>
      <c r="AD56" s="925"/>
      <c r="AE56" s="475">
        <f t="shared" si="73"/>
        <v>30</v>
      </c>
      <c r="AF56" s="489">
        <f t="shared" si="86"/>
        <v>20</v>
      </c>
      <c r="AG56" s="519">
        <f t="shared" si="74"/>
        <v>-26</v>
      </c>
      <c r="AH56" s="490">
        <f t="shared" si="75"/>
        <v>4.4626344037694148</v>
      </c>
      <c r="AJ56" s="925"/>
      <c r="AK56" s="475">
        <v>30</v>
      </c>
      <c r="AL56" s="483">
        <f t="shared" si="65"/>
        <v>4.4626344037694148</v>
      </c>
      <c r="AM56" s="477">
        <v>48.254765775010355</v>
      </c>
      <c r="AN56" s="479">
        <v>48.091137823743225</v>
      </c>
      <c r="AO56" s="478">
        <v>47.811131709470658</v>
      </c>
      <c r="AP56" s="478">
        <v>47.663165991897074</v>
      </c>
      <c r="AQ56" s="478">
        <v>47.489052985216084</v>
      </c>
      <c r="AR56" s="478">
        <v>47.376788621205968</v>
      </c>
      <c r="AS56" s="478">
        <v>47.280210964430694</v>
      </c>
      <c r="AT56" s="478">
        <v>47.236374943441866</v>
      </c>
      <c r="AU56" s="522" t="s">
        <v>381</v>
      </c>
      <c r="AV56" s="466"/>
      <c r="AW56" s="925"/>
      <c r="AX56" s="475">
        <v>30</v>
      </c>
      <c r="AY56" s="483">
        <f t="shared" si="66"/>
        <v>5.0204637042405924</v>
      </c>
      <c r="AZ56" s="477">
        <v>43.181802964893301</v>
      </c>
      <c r="BA56" s="478">
        <v>43.074122109651775</v>
      </c>
      <c r="BB56" s="478">
        <v>42.836007696465892</v>
      </c>
      <c r="BC56" s="478">
        <v>42.382285775351328</v>
      </c>
      <c r="BD56" s="478">
        <v>41.856261762645843</v>
      </c>
      <c r="BE56" s="478">
        <v>41.25097882887497</v>
      </c>
      <c r="BF56" s="478">
        <v>39.703401627111994</v>
      </c>
      <c r="BG56" s="478">
        <v>38.61022402466029</v>
      </c>
      <c r="BH56" s="522" t="s">
        <v>381</v>
      </c>
      <c r="BI56" s="533"/>
      <c r="BJ56" s="925"/>
      <c r="BK56" s="475">
        <v>30</v>
      </c>
      <c r="BL56" s="483">
        <f t="shared" si="67"/>
        <v>5.0204637042405924</v>
      </c>
      <c r="BM56" s="477">
        <v>43.09633174714579</v>
      </c>
      <c r="BN56" s="478">
        <v>42.982487166972554</v>
      </c>
      <c r="BO56" s="478">
        <v>42.733254278749129</v>
      </c>
      <c r="BP56" s="478">
        <v>42.263321331194767</v>
      </c>
      <c r="BQ56" s="478">
        <v>41.727665683403785</v>
      </c>
      <c r="BR56" s="478">
        <v>41.120326364002032</v>
      </c>
      <c r="BS56" s="478">
        <v>39.614009558974963</v>
      </c>
      <c r="BT56" s="478">
        <v>38.584363420140946</v>
      </c>
      <c r="BU56" s="522" t="s">
        <v>381</v>
      </c>
      <c r="BV56" s="466"/>
      <c r="BW56" s="925"/>
      <c r="BX56" s="475">
        <f t="shared" si="76"/>
        <v>30</v>
      </c>
      <c r="BY56" s="491">
        <v>1.2000000000000128</v>
      </c>
      <c r="BZ56" s="492">
        <v>1.2</v>
      </c>
      <c r="CA56" s="492">
        <v>1.2</v>
      </c>
      <c r="CB56" s="492">
        <v>1.2000000000000004</v>
      </c>
      <c r="CC56" s="492">
        <v>1.2000000000000066</v>
      </c>
      <c r="CD56" s="493">
        <v>1.2000000000000002</v>
      </c>
      <c r="CE56" s="493">
        <v>1.2000000000000031</v>
      </c>
      <c r="CF56" s="493">
        <v>1.2000000000000026</v>
      </c>
      <c r="CG56" s="494" t="s">
        <v>381</v>
      </c>
      <c r="CH56" s="466"/>
      <c r="CI56" s="925"/>
      <c r="CJ56" s="475">
        <f t="shared" si="77"/>
        <v>30</v>
      </c>
      <c r="CK56" s="491">
        <v>1.0000000000000002</v>
      </c>
      <c r="CL56" s="492">
        <v>1</v>
      </c>
      <c r="CM56" s="492">
        <v>1</v>
      </c>
      <c r="CN56" s="492">
        <v>1.0000000000000004</v>
      </c>
      <c r="CO56" s="492">
        <v>1.0000000000000002</v>
      </c>
      <c r="CP56" s="493">
        <v>1.0000000000000071</v>
      </c>
      <c r="CQ56" s="493">
        <v>1.0000000000000002</v>
      </c>
      <c r="CR56" s="493">
        <v>1.0000000000000002</v>
      </c>
      <c r="CS56" s="494" t="s">
        <v>381</v>
      </c>
      <c r="CT56" s="474"/>
      <c r="CU56" s="925"/>
      <c r="CV56" s="475">
        <f t="shared" si="78"/>
        <v>30</v>
      </c>
      <c r="CW56" s="491">
        <v>1</v>
      </c>
      <c r="CX56" s="492">
        <v>1.0000000000000069</v>
      </c>
      <c r="CY56" s="492">
        <v>1</v>
      </c>
      <c r="CZ56" s="492">
        <v>1.0000000000000069</v>
      </c>
      <c r="DA56" s="492">
        <v>1.0000000000000069</v>
      </c>
      <c r="DB56" s="493">
        <v>1.0000000000000069</v>
      </c>
      <c r="DC56" s="493">
        <v>1</v>
      </c>
      <c r="DD56" s="493">
        <v>1.0000000000000007</v>
      </c>
      <c r="DE56" s="494" t="s">
        <v>381</v>
      </c>
      <c r="DF56" s="466"/>
      <c r="DG56" s="925"/>
      <c r="DH56" s="475">
        <f t="shared" si="79"/>
        <v>30</v>
      </c>
      <c r="DI56" s="495">
        <v>40.980418981537014</v>
      </c>
      <c r="DJ56" s="496">
        <v>39.950884184809411</v>
      </c>
      <c r="DK56" s="496">
        <v>38.189651385282104</v>
      </c>
      <c r="DL56" s="496">
        <v>37.259228703354609</v>
      </c>
      <c r="DM56" s="496">
        <v>36.16463795141118</v>
      </c>
      <c r="DN56" s="497">
        <v>35.459011533343414</v>
      </c>
      <c r="DO56" s="497">
        <v>34.852072598357836</v>
      </c>
      <c r="DP56" s="497">
        <v>34.576614049863963</v>
      </c>
      <c r="DQ56" s="494" t="s">
        <v>381</v>
      </c>
      <c r="DR56" s="466"/>
      <c r="DS56" s="925"/>
      <c r="DT56" s="475">
        <f t="shared" si="80"/>
        <v>30</v>
      </c>
      <c r="DU56" s="495">
        <v>80.005484518254093</v>
      </c>
      <c r="DV56" s="496">
        <v>79.145012309070353</v>
      </c>
      <c r="DW56" s="496">
        <v>77.242686741704233</v>
      </c>
      <c r="DX56" s="496">
        <v>73.619514753217913</v>
      </c>
      <c r="DY56" s="496">
        <v>69.421747707948725</v>
      </c>
      <c r="DZ56" s="497">
        <v>64.595211931620497</v>
      </c>
      <c r="EA56" s="497">
        <v>52.273409047872178</v>
      </c>
      <c r="EB56" s="497">
        <v>43.586138612327488</v>
      </c>
      <c r="EC56" s="494" t="s">
        <v>381</v>
      </c>
      <c r="EE56" s="925"/>
      <c r="EF56" s="475">
        <f t="shared" si="81"/>
        <v>30</v>
      </c>
      <c r="EG56" s="495">
        <v>79.322478370225667</v>
      </c>
      <c r="EH56" s="496">
        <v>78.41285856267973</v>
      </c>
      <c r="EI56" s="496">
        <v>76.421962845549558</v>
      </c>
      <c r="EJ56" s="496">
        <v>72.669895482989432</v>
      </c>
      <c r="EK56" s="496">
        <v>68.395984506212983</v>
      </c>
      <c r="EL56" s="497">
        <v>63.553917294201653</v>
      </c>
      <c r="EM56" s="497">
        <v>51.562503562186862</v>
      </c>
      <c r="EN56" s="497">
        <v>43.380799717192701</v>
      </c>
      <c r="EO56" s="494" t="s">
        <v>381</v>
      </c>
      <c r="EP56" s="474"/>
      <c r="EQ56" s="925"/>
      <c r="ER56" s="475">
        <f t="shared" si="82"/>
        <v>30</v>
      </c>
      <c r="ES56" s="491">
        <f t="shared" si="83"/>
        <v>1</v>
      </c>
      <c r="ET56" s="492">
        <f t="shared" si="83"/>
        <v>1</v>
      </c>
      <c r="EU56" s="492">
        <f t="shared" si="83"/>
        <v>1</v>
      </c>
      <c r="EV56" s="492">
        <f t="shared" si="83"/>
        <v>1.0000000000000004</v>
      </c>
      <c r="EW56" s="492">
        <f t="shared" si="83"/>
        <v>1.0000000000000002</v>
      </c>
      <c r="EX56" s="493">
        <f t="shared" si="83"/>
        <v>1.0000000000000069</v>
      </c>
      <c r="EY56" s="493">
        <f t="shared" si="83"/>
        <v>1</v>
      </c>
      <c r="EZ56" s="493">
        <f t="shared" si="83"/>
        <v>1.0000000000000002</v>
      </c>
      <c r="FA56" s="494" t="s">
        <v>381</v>
      </c>
      <c r="FC56" s="925"/>
      <c r="FD56" s="475">
        <f t="shared" si="84"/>
        <v>30</v>
      </c>
      <c r="FE56" s="495">
        <f t="shared" si="85"/>
        <v>80.005484518254093</v>
      </c>
      <c r="FF56" s="496">
        <f t="shared" si="85"/>
        <v>79.145012309070353</v>
      </c>
      <c r="FG56" s="496">
        <f t="shared" si="85"/>
        <v>77.242686741704233</v>
      </c>
      <c r="FH56" s="496">
        <f t="shared" si="85"/>
        <v>73.619514753217913</v>
      </c>
      <c r="FI56" s="496">
        <f t="shared" si="85"/>
        <v>69.421747707948725</v>
      </c>
      <c r="FJ56" s="497">
        <f t="shared" si="85"/>
        <v>64.595211931620497</v>
      </c>
      <c r="FK56" s="497">
        <f t="shared" si="85"/>
        <v>52.273409047872178</v>
      </c>
      <c r="FL56" s="497">
        <f t="shared" si="85"/>
        <v>43.586138612327488</v>
      </c>
      <c r="FM56" s="494" t="s">
        <v>381</v>
      </c>
    </row>
    <row r="57" spans="2:169" ht="15" customHeight="1">
      <c r="B57" s="925"/>
      <c r="C57" s="475">
        <v>25</v>
      </c>
      <c r="D57" s="476">
        <f t="shared" si="70"/>
        <v>5.4951868137602302</v>
      </c>
      <c r="E57" s="477">
        <f t="shared" si="56"/>
        <v>43.128014546055923</v>
      </c>
      <c r="F57" s="478">
        <f t="shared" si="57"/>
        <v>42.991858798078184</v>
      </c>
      <c r="G57" s="479">
        <f t="shared" si="58"/>
        <v>42.695182503249818</v>
      </c>
      <c r="H57" s="479">
        <f t="shared" si="59"/>
        <v>42.145914111606452</v>
      </c>
      <c r="I57" s="479">
        <f t="shared" si="60"/>
        <v>41.528082799596028</v>
      </c>
      <c r="J57" s="479">
        <f t="shared" si="61"/>
        <v>40.837557562360153</v>
      </c>
      <c r="K57" s="479">
        <f t="shared" si="62"/>
        <v>39.170702833400995</v>
      </c>
      <c r="L57" s="499" t="s">
        <v>381</v>
      </c>
      <c r="M57" s="480" t="s">
        <v>381</v>
      </c>
      <c r="N57" s="466"/>
      <c r="O57" s="925"/>
      <c r="P57" s="475">
        <f t="shared" si="71"/>
        <v>25</v>
      </c>
      <c r="Q57" s="498">
        <v>33.299999999999997</v>
      </c>
      <c r="R57" s="519">
        <v>-17.5</v>
      </c>
      <c r="S57" s="483">
        <f t="shared" si="72"/>
        <v>5.4951868137602302</v>
      </c>
      <c r="T57" s="551">
        <v>6.1820851654802595</v>
      </c>
      <c r="U57" s="556">
        <v>6.2792314864081762</v>
      </c>
      <c r="V57" s="532">
        <f t="shared" si="63"/>
        <v>6.8596726154712595</v>
      </c>
      <c r="W57" s="486">
        <f t="shared" si="64"/>
        <v>6.0974867693077863</v>
      </c>
      <c r="X57" s="487">
        <v>7.3885656199999996</v>
      </c>
      <c r="Y57" s="488">
        <v>11.6193616</v>
      </c>
      <c r="Z57" s="466"/>
      <c r="AA57" s="930"/>
      <c r="AB57" s="932"/>
      <c r="AC57" s="466"/>
      <c r="AD57" s="925"/>
      <c r="AE57" s="475">
        <f t="shared" si="73"/>
        <v>25</v>
      </c>
      <c r="AF57" s="489">
        <f t="shared" si="86"/>
        <v>15</v>
      </c>
      <c r="AG57" s="519">
        <f t="shared" si="74"/>
        <v>-26</v>
      </c>
      <c r="AH57" s="490">
        <f t="shared" si="75"/>
        <v>5.4951868137602302</v>
      </c>
      <c r="AJ57" s="925"/>
      <c r="AK57" s="475">
        <v>25</v>
      </c>
      <c r="AL57" s="483">
        <f t="shared" si="65"/>
        <v>5.4951868137602302</v>
      </c>
      <c r="AM57" s="477">
        <v>47.792873794775687</v>
      </c>
      <c r="AN57" s="479">
        <v>47.613785736526744</v>
      </c>
      <c r="AO57" s="478">
        <v>47.300376381857809</v>
      </c>
      <c r="AP57" s="478">
        <v>47.166767880810099</v>
      </c>
      <c r="AQ57" s="478">
        <v>46.954191059991487</v>
      </c>
      <c r="AR57" s="478">
        <v>46.795500091875986</v>
      </c>
      <c r="AS57" s="478">
        <v>46.602454411105455</v>
      </c>
      <c r="AT57" s="499" t="s">
        <v>381</v>
      </c>
      <c r="AU57" s="522" t="s">
        <v>381</v>
      </c>
      <c r="AV57" s="466"/>
      <c r="AW57" s="925"/>
      <c r="AX57" s="475">
        <v>25</v>
      </c>
      <c r="AY57" s="483">
        <f t="shared" si="66"/>
        <v>6.1820851654802595</v>
      </c>
      <c r="AZ57" s="477">
        <v>43.202142973361539</v>
      </c>
      <c r="BA57" s="478">
        <v>43.074354538890063</v>
      </c>
      <c r="BB57" s="478">
        <v>42.790813339337781</v>
      </c>
      <c r="BC57" s="478">
        <v>42.256252600120114</v>
      </c>
      <c r="BD57" s="478">
        <v>41.647919960773045</v>
      </c>
      <c r="BE57" s="478">
        <v>40.958359469347343</v>
      </c>
      <c r="BF57" s="478">
        <v>39.250008681120626</v>
      </c>
      <c r="BG57" s="499" t="s">
        <v>381</v>
      </c>
      <c r="BH57" s="522" t="s">
        <v>381</v>
      </c>
      <c r="BI57" s="533"/>
      <c r="BJ57" s="925"/>
      <c r="BK57" s="475">
        <v>25</v>
      </c>
      <c r="BL57" s="483">
        <f t="shared" si="67"/>
        <v>6.1820851654802595</v>
      </c>
      <c r="BM57" s="477">
        <v>43.128014546055923</v>
      </c>
      <c r="BN57" s="478">
        <v>42.991858798078184</v>
      </c>
      <c r="BO57" s="478">
        <v>42.695182503249818</v>
      </c>
      <c r="BP57" s="478">
        <v>42.145914111606452</v>
      </c>
      <c r="BQ57" s="478">
        <v>41.528082799596028</v>
      </c>
      <c r="BR57" s="478">
        <v>40.837557562360153</v>
      </c>
      <c r="BS57" s="478">
        <v>39.170702833400995</v>
      </c>
      <c r="BT57" s="499" t="s">
        <v>381</v>
      </c>
      <c r="BU57" s="522" t="s">
        <v>381</v>
      </c>
      <c r="BV57" s="466"/>
      <c r="BW57" s="925"/>
      <c r="BX57" s="475">
        <f t="shared" si="76"/>
        <v>25</v>
      </c>
      <c r="BY57" s="491">
        <v>1.2000000000000004</v>
      </c>
      <c r="BZ57" s="492">
        <v>1.2000000000000153</v>
      </c>
      <c r="CA57" s="492">
        <v>1.2000000000000077</v>
      </c>
      <c r="CB57" s="492">
        <v>1.2000000000000079</v>
      </c>
      <c r="CC57" s="492">
        <v>1.2000000000000004</v>
      </c>
      <c r="CD57" s="493">
        <v>1.2000000000000004</v>
      </c>
      <c r="CE57" s="493">
        <v>1.2000000000000002</v>
      </c>
      <c r="CF57" s="546" t="s">
        <v>381</v>
      </c>
      <c r="CG57" s="502" t="s">
        <v>381</v>
      </c>
      <c r="CH57" s="466"/>
      <c r="CI57" s="925"/>
      <c r="CJ57" s="475">
        <f t="shared" si="77"/>
        <v>25</v>
      </c>
      <c r="CK57" s="491">
        <v>1</v>
      </c>
      <c r="CL57" s="492">
        <v>1.0000000000000007</v>
      </c>
      <c r="CM57" s="492">
        <v>1.0000000000000002</v>
      </c>
      <c r="CN57" s="492">
        <v>1.0000000000000091</v>
      </c>
      <c r="CO57" s="492">
        <v>1.0000000000000087</v>
      </c>
      <c r="CP57" s="493">
        <v>1.0000000000000042</v>
      </c>
      <c r="CQ57" s="493">
        <v>1.0000000000000002</v>
      </c>
      <c r="CR57" s="546" t="s">
        <v>381</v>
      </c>
      <c r="CS57" s="502" t="s">
        <v>381</v>
      </c>
      <c r="CT57" s="474"/>
      <c r="CU57" s="925"/>
      <c r="CV57" s="475">
        <f t="shared" si="78"/>
        <v>25</v>
      </c>
      <c r="CW57" s="491">
        <v>1.0000000000000084</v>
      </c>
      <c r="CX57" s="492">
        <v>1</v>
      </c>
      <c r="CY57" s="492">
        <v>1.0000000000000002</v>
      </c>
      <c r="CZ57" s="492">
        <v>1.0000000000000002</v>
      </c>
      <c r="DA57" s="492">
        <v>1.0000000000000087</v>
      </c>
      <c r="DB57" s="493">
        <v>1.0000000000000002</v>
      </c>
      <c r="DC57" s="493">
        <v>1</v>
      </c>
      <c r="DD57" s="501" t="s">
        <v>381</v>
      </c>
      <c r="DE57" s="502" t="s">
        <v>381</v>
      </c>
      <c r="DF57" s="466"/>
      <c r="DG57" s="925"/>
      <c r="DH57" s="475">
        <f t="shared" si="79"/>
        <v>25</v>
      </c>
      <c r="DI57" s="495">
        <v>38.074833412161468</v>
      </c>
      <c r="DJ57" s="496">
        <v>36.94876417890265</v>
      </c>
      <c r="DK57" s="496">
        <v>34.978794403423933</v>
      </c>
      <c r="DL57" s="496">
        <v>34.139249451142462</v>
      </c>
      <c r="DM57" s="496">
        <v>32.803826784470175</v>
      </c>
      <c r="DN57" s="497">
        <v>31.80718395433081</v>
      </c>
      <c r="DO57" s="497">
        <v>30.595085819557198</v>
      </c>
      <c r="DP57" s="546" t="s">
        <v>381</v>
      </c>
      <c r="DQ57" s="502" t="s">
        <v>381</v>
      </c>
      <c r="DR57" s="466"/>
      <c r="DS57" s="925"/>
      <c r="DT57" s="475">
        <f t="shared" si="80"/>
        <v>25</v>
      </c>
      <c r="DU57" s="495">
        <v>80.168034174190495</v>
      </c>
      <c r="DV57" s="496">
        <v>79.146869574200537</v>
      </c>
      <c r="DW57" s="496">
        <v>76.881691346081482</v>
      </c>
      <c r="DX57" s="496">
        <v>72.613475173509698</v>
      </c>
      <c r="DY57" s="496">
        <v>67.759973205531765</v>
      </c>
      <c r="DZ57" s="497">
        <v>62.263310966036158</v>
      </c>
      <c r="EA57" s="497">
        <v>48.668683626984546</v>
      </c>
      <c r="EB57" s="546" t="s">
        <v>381</v>
      </c>
      <c r="EC57" s="502" t="s">
        <v>381</v>
      </c>
      <c r="EE57" s="925"/>
      <c r="EF57" s="475">
        <f t="shared" si="81"/>
        <v>25</v>
      </c>
      <c r="EG57" s="495">
        <v>79.575648679807784</v>
      </c>
      <c r="EH57" s="496">
        <v>78.487732969297554</v>
      </c>
      <c r="EI57" s="496">
        <v>76.117899849367802</v>
      </c>
      <c r="EJ57" s="496">
        <v>71.732856115254606</v>
      </c>
      <c r="EK57" s="496">
        <v>66.804344182638658</v>
      </c>
      <c r="EL57" s="497">
        <v>61.300911616789278</v>
      </c>
      <c r="EM57" s="497">
        <v>48.038404300274294</v>
      </c>
      <c r="EN57" s="546" t="s">
        <v>381</v>
      </c>
      <c r="EO57" s="502" t="s">
        <v>381</v>
      </c>
      <c r="EP57" s="474"/>
      <c r="EQ57" s="925"/>
      <c r="ER57" s="475">
        <f t="shared" si="82"/>
        <v>25</v>
      </c>
      <c r="ES57" s="491">
        <f t="shared" si="83"/>
        <v>1</v>
      </c>
      <c r="ET57" s="492">
        <f t="shared" si="83"/>
        <v>1</v>
      </c>
      <c r="EU57" s="492">
        <f t="shared" si="83"/>
        <v>1.0000000000000002</v>
      </c>
      <c r="EV57" s="492">
        <f t="shared" si="83"/>
        <v>1.0000000000000002</v>
      </c>
      <c r="EW57" s="492">
        <f t="shared" si="83"/>
        <v>1.0000000000000087</v>
      </c>
      <c r="EX57" s="493">
        <f t="shared" si="83"/>
        <v>1.0000000000000002</v>
      </c>
      <c r="EY57" s="493">
        <f t="shared" si="83"/>
        <v>1</v>
      </c>
      <c r="EZ57" s="546" t="s">
        <v>381</v>
      </c>
      <c r="FA57" s="502" t="s">
        <v>381</v>
      </c>
      <c r="FC57" s="925"/>
      <c r="FD57" s="475">
        <f t="shared" si="84"/>
        <v>25</v>
      </c>
      <c r="FE57" s="495">
        <f t="shared" si="85"/>
        <v>80.168034174190495</v>
      </c>
      <c r="FF57" s="496">
        <f t="shared" si="85"/>
        <v>79.146869574200537</v>
      </c>
      <c r="FG57" s="496">
        <f t="shared" si="85"/>
        <v>76.881691346081482</v>
      </c>
      <c r="FH57" s="496">
        <f t="shared" si="85"/>
        <v>72.613475173509698</v>
      </c>
      <c r="FI57" s="496">
        <f t="shared" si="85"/>
        <v>67.759973205531765</v>
      </c>
      <c r="FJ57" s="497">
        <f t="shared" si="85"/>
        <v>62.263310966036158</v>
      </c>
      <c r="FK57" s="497">
        <f t="shared" si="85"/>
        <v>48.668683626984546</v>
      </c>
      <c r="FL57" s="546" t="s">
        <v>381</v>
      </c>
      <c r="FM57" s="502" t="s">
        <v>381</v>
      </c>
    </row>
    <row r="58" spans="2:169" ht="15" customHeight="1">
      <c r="B58" s="925"/>
      <c r="C58" s="503">
        <v>20</v>
      </c>
      <c r="D58" s="476">
        <f t="shared" si="70"/>
        <v>6.6489030797594619</v>
      </c>
      <c r="E58" s="477">
        <f t="shared" si="56"/>
        <v>43.152876742390774</v>
      </c>
      <c r="F58" s="478">
        <f t="shared" si="57"/>
        <v>42.992956026878261</v>
      </c>
      <c r="G58" s="479">
        <f t="shared" si="58"/>
        <v>42.647267508583028</v>
      </c>
      <c r="H58" s="479">
        <f t="shared" si="59"/>
        <v>42.013525727627936</v>
      </c>
      <c r="I58" s="479">
        <f t="shared" si="60"/>
        <v>41.310193351634901</v>
      </c>
      <c r="J58" s="479">
        <f t="shared" si="61"/>
        <v>40.535720859062103</v>
      </c>
      <c r="K58" s="479">
        <f t="shared" si="62"/>
        <v>38.713972544267008</v>
      </c>
      <c r="L58" s="499" t="s">
        <v>381</v>
      </c>
      <c r="M58" s="480" t="s">
        <v>381</v>
      </c>
      <c r="N58" s="466"/>
      <c r="O58" s="925"/>
      <c r="P58" s="503">
        <f t="shared" si="71"/>
        <v>20</v>
      </c>
      <c r="Q58" s="481">
        <v>30</v>
      </c>
      <c r="R58" s="519">
        <v>-17.5</v>
      </c>
      <c r="S58" s="483">
        <f t="shared" si="72"/>
        <v>6.6489030797594619</v>
      </c>
      <c r="T58" s="551">
        <v>7.4800159647293949</v>
      </c>
      <c r="U58" s="556">
        <v>7.5369822574457066</v>
      </c>
      <c r="V58" s="532">
        <f t="shared" si="63"/>
        <v>5.6621772128380909</v>
      </c>
      <c r="W58" s="486">
        <f t="shared" si="64"/>
        <v>5.033046411411636</v>
      </c>
      <c r="X58" s="487">
        <v>8.9171138699999997</v>
      </c>
      <c r="Y58" s="488">
        <v>13.9267111</v>
      </c>
      <c r="Z58" s="466"/>
      <c r="AA58" s="930"/>
      <c r="AB58" s="932"/>
      <c r="AC58" s="466"/>
      <c r="AD58" s="925"/>
      <c r="AE58" s="503">
        <f t="shared" si="73"/>
        <v>20</v>
      </c>
      <c r="AF58" s="489">
        <f t="shared" si="86"/>
        <v>10</v>
      </c>
      <c r="AG58" s="519">
        <f t="shared" si="74"/>
        <v>-26</v>
      </c>
      <c r="AH58" s="490">
        <f t="shared" si="75"/>
        <v>6.6489030797594619</v>
      </c>
      <c r="AJ58" s="925"/>
      <c r="AK58" s="503">
        <v>20</v>
      </c>
      <c r="AL58" s="483">
        <f t="shared" si="65"/>
        <v>6.6489030797594619</v>
      </c>
      <c r="AM58" s="477">
        <v>47.381111797597349</v>
      </c>
      <c r="AN58" s="479">
        <v>47.182402978050469</v>
      </c>
      <c r="AO58" s="478">
        <v>46.82046079876568</v>
      </c>
      <c r="AP58" s="478">
        <v>46.699625289902933</v>
      </c>
      <c r="AQ58" s="478">
        <v>46.43399076801547</v>
      </c>
      <c r="AR58" s="478">
        <v>46.21331696375394</v>
      </c>
      <c r="AS58" s="478">
        <v>45.908509391839431</v>
      </c>
      <c r="AT58" s="499" t="s">
        <v>381</v>
      </c>
      <c r="AU58" s="522" t="s">
        <v>381</v>
      </c>
      <c r="AV58" s="466"/>
      <c r="AW58" s="925"/>
      <c r="AX58" s="503">
        <v>20</v>
      </c>
      <c r="AY58" s="483">
        <f t="shared" si="66"/>
        <v>7.4800159647293949</v>
      </c>
      <c r="AZ58" s="477">
        <v>43.216633548460116</v>
      </c>
      <c r="BA58" s="478">
        <v>43.064454009379233</v>
      </c>
      <c r="BB58" s="478">
        <v>42.731427923017485</v>
      </c>
      <c r="BC58" s="478">
        <v>42.11244366113597</v>
      </c>
      <c r="BD58" s="478">
        <v>41.418136682354579</v>
      </c>
      <c r="BE58" s="478">
        <v>40.644015858520682</v>
      </c>
      <c r="BF58" s="478">
        <v>38.78213440135977</v>
      </c>
      <c r="BG58" s="499" t="s">
        <v>381</v>
      </c>
      <c r="BH58" s="522" t="s">
        <v>381</v>
      </c>
      <c r="BI58" s="533"/>
      <c r="BJ58" s="925"/>
      <c r="BK58" s="503">
        <v>20</v>
      </c>
      <c r="BL58" s="483">
        <f t="shared" si="67"/>
        <v>7.4800159647293949</v>
      </c>
      <c r="BM58" s="477">
        <v>43.152876742390774</v>
      </c>
      <c r="BN58" s="478">
        <v>42.992956026878261</v>
      </c>
      <c r="BO58" s="478">
        <v>42.647267508583028</v>
      </c>
      <c r="BP58" s="478">
        <v>42.013525727627936</v>
      </c>
      <c r="BQ58" s="478">
        <v>41.310193351634901</v>
      </c>
      <c r="BR58" s="478">
        <v>40.535720859062103</v>
      </c>
      <c r="BS58" s="478">
        <v>38.713972544267008</v>
      </c>
      <c r="BT58" s="499" t="s">
        <v>381</v>
      </c>
      <c r="BU58" s="522" t="s">
        <v>381</v>
      </c>
      <c r="BV58" s="466"/>
      <c r="BW58" s="925"/>
      <c r="BX58" s="503">
        <f t="shared" si="76"/>
        <v>20</v>
      </c>
      <c r="BY58" s="491">
        <v>1.2</v>
      </c>
      <c r="BZ58" s="492">
        <v>1.2000000000000095</v>
      </c>
      <c r="CA58" s="492">
        <v>1.2</v>
      </c>
      <c r="CB58" s="492">
        <v>1.2</v>
      </c>
      <c r="CC58" s="492">
        <v>1.2</v>
      </c>
      <c r="CD58" s="493">
        <v>1.2000000000000044</v>
      </c>
      <c r="CE58" s="493">
        <v>1.2000000000000006</v>
      </c>
      <c r="CF58" s="546" t="s">
        <v>381</v>
      </c>
      <c r="CG58" s="502" t="s">
        <v>381</v>
      </c>
      <c r="CH58" s="466"/>
      <c r="CI58" s="925"/>
      <c r="CJ58" s="503">
        <f t="shared" si="77"/>
        <v>20</v>
      </c>
      <c r="CK58" s="491">
        <v>1.0000000000000007</v>
      </c>
      <c r="CL58" s="492">
        <v>1.0000000000000002</v>
      </c>
      <c r="CM58" s="492">
        <v>1.0000000000000002</v>
      </c>
      <c r="CN58" s="492">
        <v>1.0000000000000109</v>
      </c>
      <c r="CO58" s="492">
        <v>1.0000000000000002</v>
      </c>
      <c r="CP58" s="493">
        <v>1.0000000000000049</v>
      </c>
      <c r="CQ58" s="493">
        <v>1</v>
      </c>
      <c r="CR58" s="546" t="s">
        <v>381</v>
      </c>
      <c r="CS58" s="502" t="s">
        <v>381</v>
      </c>
      <c r="CT58" s="474"/>
      <c r="CU58" s="925"/>
      <c r="CV58" s="503">
        <f t="shared" si="78"/>
        <v>20</v>
      </c>
      <c r="CW58" s="491">
        <v>1</v>
      </c>
      <c r="CX58" s="492">
        <v>1.0000000000000007</v>
      </c>
      <c r="CY58" s="492">
        <v>1.0000000000000002</v>
      </c>
      <c r="CZ58" s="492">
        <v>1.0000000000000109</v>
      </c>
      <c r="DA58" s="492">
        <v>1.0000000000000056</v>
      </c>
      <c r="DB58" s="493">
        <v>1</v>
      </c>
      <c r="DC58" s="493">
        <v>1</v>
      </c>
      <c r="DD58" s="501" t="s">
        <v>381</v>
      </c>
      <c r="DE58" s="502" t="s">
        <v>381</v>
      </c>
      <c r="DF58" s="466"/>
      <c r="DG58" s="925"/>
      <c r="DH58" s="503">
        <f t="shared" si="79"/>
        <v>20</v>
      </c>
      <c r="DI58" s="495">
        <v>35.48618253024614</v>
      </c>
      <c r="DJ58" s="496">
        <v>34.237486365003065</v>
      </c>
      <c r="DK58" s="496">
        <v>31.9639321753628</v>
      </c>
      <c r="DL58" s="496">
        <v>31.205161744151269</v>
      </c>
      <c r="DM58" s="496">
        <v>29.537609757978032</v>
      </c>
      <c r="DN58" s="497">
        <v>28.152792273514365</v>
      </c>
      <c r="DO58" s="497">
        <v>26.240734034611819</v>
      </c>
      <c r="DP58" s="546" t="s">
        <v>381</v>
      </c>
      <c r="DQ58" s="502" t="s">
        <v>381</v>
      </c>
      <c r="DR58" s="466"/>
      <c r="DS58" s="925"/>
      <c r="DT58" s="503">
        <f t="shared" si="80"/>
        <v>20</v>
      </c>
      <c r="DU58" s="495">
        <v>80.283840278270532</v>
      </c>
      <c r="DV58" s="496">
        <v>79.067761205007969</v>
      </c>
      <c r="DW58" s="496">
        <v>76.407376134966398</v>
      </c>
      <c r="DX58" s="496">
        <v>71.46575214652637</v>
      </c>
      <c r="DY58" s="496">
        <v>65.927728709843905</v>
      </c>
      <c r="DZ58" s="497">
        <v>59.759352694757865</v>
      </c>
      <c r="EA58" s="497">
        <v>44.95134496474725</v>
      </c>
      <c r="EB58" s="546" t="s">
        <v>381</v>
      </c>
      <c r="EC58" s="502" t="s">
        <v>381</v>
      </c>
      <c r="EE58" s="925"/>
      <c r="EF58" s="503">
        <f t="shared" si="81"/>
        <v>20</v>
      </c>
      <c r="EG58" s="495">
        <v>79.77432480057189</v>
      </c>
      <c r="EH58" s="496">
        <v>78.496499261082363</v>
      </c>
      <c r="EI58" s="496">
        <v>75.7352454490225</v>
      </c>
      <c r="EJ58" s="496">
        <v>70.676428972574456</v>
      </c>
      <c r="EK58" s="496">
        <v>65.067211505495152</v>
      </c>
      <c r="EL58" s="497">
        <v>58.896967304504528</v>
      </c>
      <c r="EM58" s="497">
        <v>44.410003339199648</v>
      </c>
      <c r="EN58" s="546" t="s">
        <v>381</v>
      </c>
      <c r="EO58" s="502" t="s">
        <v>381</v>
      </c>
      <c r="EP58" s="474"/>
      <c r="EQ58" s="925"/>
      <c r="ER58" s="503">
        <f t="shared" si="82"/>
        <v>20</v>
      </c>
      <c r="ES58" s="491">
        <f t="shared" si="83"/>
        <v>1</v>
      </c>
      <c r="ET58" s="492">
        <f t="shared" si="83"/>
        <v>1.0000000000000002</v>
      </c>
      <c r="EU58" s="492">
        <f t="shared" si="83"/>
        <v>1.0000000000000002</v>
      </c>
      <c r="EV58" s="492">
        <f t="shared" si="83"/>
        <v>1.0000000000000109</v>
      </c>
      <c r="EW58" s="492">
        <f t="shared" si="83"/>
        <v>1.0000000000000002</v>
      </c>
      <c r="EX58" s="493">
        <f t="shared" si="83"/>
        <v>1</v>
      </c>
      <c r="EY58" s="493">
        <f t="shared" si="83"/>
        <v>1</v>
      </c>
      <c r="EZ58" s="546" t="s">
        <v>381</v>
      </c>
      <c r="FA58" s="502" t="s">
        <v>381</v>
      </c>
      <c r="FC58" s="925"/>
      <c r="FD58" s="503">
        <f t="shared" si="84"/>
        <v>20</v>
      </c>
      <c r="FE58" s="495">
        <f t="shared" si="85"/>
        <v>80.283840278270532</v>
      </c>
      <c r="FF58" s="496">
        <f t="shared" si="85"/>
        <v>79.067761205007969</v>
      </c>
      <c r="FG58" s="496">
        <f t="shared" si="85"/>
        <v>76.407376134966398</v>
      </c>
      <c r="FH58" s="496">
        <f t="shared" si="85"/>
        <v>71.46575214652637</v>
      </c>
      <c r="FI58" s="496">
        <f t="shared" si="85"/>
        <v>65.927728709843905</v>
      </c>
      <c r="FJ58" s="497">
        <f t="shared" si="85"/>
        <v>59.759352694757865</v>
      </c>
      <c r="FK58" s="497">
        <f t="shared" si="85"/>
        <v>44.95134496474725</v>
      </c>
      <c r="FL58" s="546" t="s">
        <v>381</v>
      </c>
      <c r="FM58" s="502" t="s">
        <v>381</v>
      </c>
    </row>
    <row r="59" spans="2:169" ht="15" customHeight="1">
      <c r="B59" s="925"/>
      <c r="C59" s="475">
        <v>10</v>
      </c>
      <c r="D59" s="476">
        <f t="shared" si="70"/>
        <v>8.7227274280205105</v>
      </c>
      <c r="E59" s="477">
        <f t="shared" si="56"/>
        <v>43.181138652370755</v>
      </c>
      <c r="F59" s="478">
        <f t="shared" si="57"/>
        <v>42.980191542717343</v>
      </c>
      <c r="G59" s="479">
        <f t="shared" si="58"/>
        <v>42.550197563328773</v>
      </c>
      <c r="H59" s="479">
        <f t="shared" si="59"/>
        <v>41.775902562704182</v>
      </c>
      <c r="I59" s="479">
        <f t="shared" si="60"/>
        <v>40.93587412249326</v>
      </c>
      <c r="J59" s="479">
        <f t="shared" si="61"/>
        <v>40.030369669501667</v>
      </c>
      <c r="K59" s="479">
        <f t="shared" si="62"/>
        <v>37.982745596002424</v>
      </c>
      <c r="L59" s="499" t="s">
        <v>381</v>
      </c>
      <c r="M59" s="480" t="s">
        <v>381</v>
      </c>
      <c r="N59" s="466"/>
      <c r="O59" s="925"/>
      <c r="P59" s="475">
        <f t="shared" si="71"/>
        <v>10</v>
      </c>
      <c r="Q59" s="481">
        <f>P59+15</f>
        <v>25</v>
      </c>
      <c r="R59" s="519">
        <v>-17.5</v>
      </c>
      <c r="S59" s="483">
        <f t="shared" si="72"/>
        <v>8.7227274280205105</v>
      </c>
      <c r="T59" s="551">
        <v>9.9158833251459697</v>
      </c>
      <c r="U59" s="556">
        <v>9.8130683565230754</v>
      </c>
      <c r="V59" s="532">
        <f t="shared" si="63"/>
        <v>4.3048688467215142</v>
      </c>
      <c r="W59" s="486">
        <f t="shared" si="64"/>
        <v>3.8265500859746786</v>
      </c>
      <c r="X59" s="487">
        <v>11.709398</v>
      </c>
      <c r="Y59" s="488">
        <v>18.023528899999999</v>
      </c>
      <c r="Z59" s="466"/>
      <c r="AA59" s="930"/>
      <c r="AB59" s="932"/>
      <c r="AC59" s="466"/>
      <c r="AD59" s="925"/>
      <c r="AE59" s="475">
        <f t="shared" si="73"/>
        <v>10</v>
      </c>
      <c r="AF59" s="489">
        <f t="shared" si="86"/>
        <v>0</v>
      </c>
      <c r="AG59" s="519">
        <f t="shared" si="74"/>
        <v>-26</v>
      </c>
      <c r="AH59" s="490">
        <f t="shared" si="75"/>
        <v>8.7227274280205105</v>
      </c>
      <c r="AJ59" s="925"/>
      <c r="AK59" s="475">
        <v>10</v>
      </c>
      <c r="AL59" s="483">
        <f t="shared" si="65"/>
        <v>8.7227274280205105</v>
      </c>
      <c r="AM59" s="477">
        <v>46.671758677197737</v>
      </c>
      <c r="AN59" s="479">
        <v>46.363795490239859</v>
      </c>
      <c r="AO59" s="478">
        <v>46.070704063232498</v>
      </c>
      <c r="AP59" s="478">
        <v>45.755959241745366</v>
      </c>
      <c r="AQ59" s="478">
        <v>45.353712270022214</v>
      </c>
      <c r="AR59" s="478">
        <v>44.987614874238837</v>
      </c>
      <c r="AS59" s="478">
        <v>44.453774753790192</v>
      </c>
      <c r="AT59" s="499" t="s">
        <v>381</v>
      </c>
      <c r="AU59" s="522" t="s">
        <v>381</v>
      </c>
      <c r="AV59" s="466"/>
      <c r="AW59" s="925"/>
      <c r="AX59" s="475">
        <v>10</v>
      </c>
      <c r="AY59" s="483">
        <f t="shared" si="66"/>
        <v>9.8130683565230754</v>
      </c>
      <c r="AZ59" s="477">
        <v>43.210591212102912</v>
      </c>
      <c r="BA59" s="478">
        <v>43.01727200133422</v>
      </c>
      <c r="BB59" s="478">
        <v>42.600928703785335</v>
      </c>
      <c r="BC59" s="478">
        <v>41.842146421437356</v>
      </c>
      <c r="BD59" s="478">
        <v>41.011938325730235</v>
      </c>
      <c r="BE59" s="478">
        <v>40.10848457033552</v>
      </c>
      <c r="BF59" s="478">
        <v>38.02879053760649</v>
      </c>
      <c r="BG59" s="499" t="s">
        <v>381</v>
      </c>
      <c r="BH59" s="522" t="s">
        <v>381</v>
      </c>
      <c r="BI59" s="533"/>
      <c r="BJ59" s="925"/>
      <c r="BK59" s="475">
        <v>10</v>
      </c>
      <c r="BL59" s="483">
        <f t="shared" si="67"/>
        <v>9.8130683565230754</v>
      </c>
      <c r="BM59" s="477">
        <v>43.181138652370755</v>
      </c>
      <c r="BN59" s="478">
        <v>42.980191542717343</v>
      </c>
      <c r="BO59" s="478">
        <v>42.550197563328773</v>
      </c>
      <c r="BP59" s="478">
        <v>41.775902562704182</v>
      </c>
      <c r="BQ59" s="478">
        <v>40.93587412249326</v>
      </c>
      <c r="BR59" s="478">
        <v>40.030369669501667</v>
      </c>
      <c r="BS59" s="478">
        <v>37.982745596002424</v>
      </c>
      <c r="BT59" s="499" t="s">
        <v>381</v>
      </c>
      <c r="BU59" s="522" t="s">
        <v>381</v>
      </c>
      <c r="BV59" s="466"/>
      <c r="BW59" s="925"/>
      <c r="BX59" s="475">
        <f t="shared" si="76"/>
        <v>10</v>
      </c>
      <c r="BY59" s="491">
        <v>1.2000000000000004</v>
      </c>
      <c r="BZ59" s="492">
        <v>1.2</v>
      </c>
      <c r="CA59" s="492">
        <v>1.2000000000000004</v>
      </c>
      <c r="CB59" s="492">
        <v>1.2</v>
      </c>
      <c r="CC59" s="492">
        <v>1.2000000000000066</v>
      </c>
      <c r="CD59" s="493">
        <v>1.2</v>
      </c>
      <c r="CE59" s="493">
        <v>1.2</v>
      </c>
      <c r="CF59" s="546" t="s">
        <v>381</v>
      </c>
      <c r="CG59" s="502" t="s">
        <v>381</v>
      </c>
      <c r="CH59" s="466"/>
      <c r="CI59" s="925"/>
      <c r="CJ59" s="475">
        <f t="shared" si="77"/>
        <v>10</v>
      </c>
      <c r="CK59" s="491">
        <v>1.0000000000000149</v>
      </c>
      <c r="CL59" s="492">
        <v>1</v>
      </c>
      <c r="CM59" s="492">
        <v>1.0000000000000073</v>
      </c>
      <c r="CN59" s="492">
        <v>1</v>
      </c>
      <c r="CO59" s="492">
        <v>1</v>
      </c>
      <c r="CP59" s="493">
        <v>1.0000000000000002</v>
      </c>
      <c r="CQ59" s="493">
        <v>1.0000000000000004</v>
      </c>
      <c r="CR59" s="546" t="s">
        <v>381</v>
      </c>
      <c r="CS59" s="502" t="s">
        <v>381</v>
      </c>
      <c r="CT59" s="474"/>
      <c r="CU59" s="925"/>
      <c r="CV59" s="475">
        <f t="shared" si="78"/>
        <v>10</v>
      </c>
      <c r="CW59" s="491">
        <v>1.0000000000000002</v>
      </c>
      <c r="CX59" s="492">
        <v>1.0000000000000149</v>
      </c>
      <c r="CY59" s="492">
        <v>1</v>
      </c>
      <c r="CZ59" s="492">
        <v>1.0000000000000002</v>
      </c>
      <c r="DA59" s="492">
        <v>1.0000000000000002</v>
      </c>
      <c r="DB59" s="493">
        <v>1.0000000000000069</v>
      </c>
      <c r="DC59" s="493">
        <v>1.0000000000000016</v>
      </c>
      <c r="DD59" s="501" t="s">
        <v>381</v>
      </c>
      <c r="DE59" s="502" t="s">
        <v>381</v>
      </c>
      <c r="DF59" s="466"/>
      <c r="DG59" s="925"/>
      <c r="DH59" s="475">
        <f t="shared" si="79"/>
        <v>10</v>
      </c>
      <c r="DI59" s="495">
        <v>31.030195586129082</v>
      </c>
      <c r="DJ59" s="496">
        <v>29.09705780344251</v>
      </c>
      <c r="DK59" s="496">
        <v>25.875605482003266</v>
      </c>
      <c r="DL59" s="496">
        <v>25.28410790848443</v>
      </c>
      <c r="DM59" s="496">
        <v>22.762691405861517</v>
      </c>
      <c r="DN59" s="497">
        <v>20.469184453619732</v>
      </c>
      <c r="DO59" s="497">
        <v>17.12707450414041</v>
      </c>
      <c r="DP59" s="546" t="s">
        <v>381</v>
      </c>
      <c r="DQ59" s="502" t="s">
        <v>381</v>
      </c>
      <c r="DR59" s="466"/>
      <c r="DS59" s="925"/>
      <c r="DT59" s="475">
        <f t="shared" si="80"/>
        <v>10</v>
      </c>
      <c r="DU59" s="495">
        <v>80.235550835863648</v>
      </c>
      <c r="DV59" s="496">
        <v>78.690775514326617</v>
      </c>
      <c r="DW59" s="496">
        <v>75.365201732168714</v>
      </c>
      <c r="DX59" s="496">
        <v>69.309146075857711</v>
      </c>
      <c r="DY59" s="496">
        <v>62.690212922189403</v>
      </c>
      <c r="DZ59" s="497">
        <v>55.496052287423765</v>
      </c>
      <c r="EA59" s="497">
        <v>38.97136950352791</v>
      </c>
      <c r="EB59" s="546" t="s">
        <v>381</v>
      </c>
      <c r="EC59" s="502" t="s">
        <v>381</v>
      </c>
      <c r="EE59" s="925"/>
      <c r="EF59" s="475">
        <f t="shared" si="81"/>
        <v>10</v>
      </c>
      <c r="EG59" s="495">
        <v>80.0001757508183</v>
      </c>
      <c r="EH59" s="496">
        <v>78.394517693985051</v>
      </c>
      <c r="EI59" s="496">
        <v>74.960109164022356</v>
      </c>
      <c r="EJ59" s="496">
        <v>68.780731081379656</v>
      </c>
      <c r="EK59" s="496">
        <v>62.08416330134321</v>
      </c>
      <c r="EL59" s="497">
        <v>54.8744615452826</v>
      </c>
      <c r="EM59" s="497">
        <v>38.606090085618177</v>
      </c>
      <c r="EN59" s="546" t="s">
        <v>381</v>
      </c>
      <c r="EO59" s="502" t="s">
        <v>381</v>
      </c>
      <c r="EP59" s="474"/>
      <c r="EQ59" s="925"/>
      <c r="ER59" s="475">
        <f t="shared" si="82"/>
        <v>10</v>
      </c>
      <c r="ES59" s="491">
        <f t="shared" si="83"/>
        <v>1.0000000000000002</v>
      </c>
      <c r="ET59" s="492">
        <f t="shared" si="83"/>
        <v>1</v>
      </c>
      <c r="EU59" s="492">
        <f t="shared" si="83"/>
        <v>1</v>
      </c>
      <c r="EV59" s="492">
        <f t="shared" si="83"/>
        <v>1</v>
      </c>
      <c r="EW59" s="492">
        <f t="shared" si="83"/>
        <v>1</v>
      </c>
      <c r="EX59" s="493">
        <f t="shared" si="83"/>
        <v>1.0000000000000002</v>
      </c>
      <c r="EY59" s="493">
        <f t="shared" si="83"/>
        <v>1.0000000000000004</v>
      </c>
      <c r="EZ59" s="546" t="s">
        <v>381</v>
      </c>
      <c r="FA59" s="502" t="s">
        <v>381</v>
      </c>
      <c r="FC59" s="925"/>
      <c r="FD59" s="475">
        <f t="shared" si="84"/>
        <v>10</v>
      </c>
      <c r="FE59" s="495">
        <f t="shared" si="85"/>
        <v>80.235550835863648</v>
      </c>
      <c r="FF59" s="496">
        <f t="shared" si="85"/>
        <v>78.690775514326617</v>
      </c>
      <c r="FG59" s="496">
        <f t="shared" si="85"/>
        <v>75.365201732168714</v>
      </c>
      <c r="FH59" s="496">
        <f t="shared" si="85"/>
        <v>69.309146075857711</v>
      </c>
      <c r="FI59" s="496">
        <f t="shared" si="85"/>
        <v>62.690212922189403</v>
      </c>
      <c r="FJ59" s="497">
        <f t="shared" si="85"/>
        <v>55.496052287423765</v>
      </c>
      <c r="FK59" s="497">
        <f t="shared" si="85"/>
        <v>38.97136950352791</v>
      </c>
      <c r="FL59" s="546" t="s">
        <v>381</v>
      </c>
      <c r="FM59" s="502" t="s">
        <v>381</v>
      </c>
    </row>
    <row r="60" spans="2:169" ht="15" customHeight="1">
      <c r="B60" s="925"/>
      <c r="C60" s="475">
        <v>0</v>
      </c>
      <c r="D60" s="476">
        <f t="shared" si="70"/>
        <v>12.888790291081108</v>
      </c>
      <c r="E60" s="537">
        <f t="shared" si="56"/>
        <v>43.19555981993468</v>
      </c>
      <c r="F60" s="559">
        <f t="shared" si="57"/>
        <v>42.925599191230887</v>
      </c>
      <c r="G60" s="538">
        <f t="shared" si="58"/>
        <v>42.343611427587682</v>
      </c>
      <c r="H60" s="538">
        <f t="shared" si="59"/>
        <v>41.29772945084877</v>
      </c>
      <c r="I60" s="538">
        <f t="shared" si="60"/>
        <v>40.194615817380871</v>
      </c>
      <c r="J60" s="538">
        <f t="shared" si="61"/>
        <v>39.038799833385539</v>
      </c>
      <c r="K60" s="538">
        <f t="shared" si="62"/>
        <v>36.537714695661748</v>
      </c>
      <c r="L60" s="499" t="s">
        <v>381</v>
      </c>
      <c r="M60" s="539" t="s">
        <v>381</v>
      </c>
      <c r="N60" s="466"/>
      <c r="O60" s="925"/>
      <c r="P60" s="475">
        <f t="shared" si="71"/>
        <v>0</v>
      </c>
      <c r="Q60" s="481">
        <f>P60+15</f>
        <v>15</v>
      </c>
      <c r="R60" s="519">
        <v>-17.5</v>
      </c>
      <c r="S60" s="483">
        <f t="shared" si="72"/>
        <v>12.888790291081108</v>
      </c>
      <c r="T60" s="551">
        <v>14.839001178588433</v>
      </c>
      <c r="U60" s="556">
        <v>14.499889077466248</v>
      </c>
      <c r="V60" s="532">
        <f t="shared" si="63"/>
        <v>2.8973713268830998</v>
      </c>
      <c r="W60" s="486">
        <f t="shared" si="64"/>
        <v>2.5754411794516439</v>
      </c>
      <c r="X60" s="487">
        <v>16.659110299999998</v>
      </c>
      <c r="Y60" s="488">
        <v>25.663911299999999</v>
      </c>
      <c r="Z60" s="466"/>
      <c r="AA60" s="930"/>
      <c r="AB60" s="932"/>
      <c r="AC60" s="466"/>
      <c r="AD60" s="925"/>
      <c r="AE60" s="475">
        <f t="shared" si="73"/>
        <v>0</v>
      </c>
      <c r="AF60" s="489">
        <f t="shared" si="86"/>
        <v>-10</v>
      </c>
      <c r="AG60" s="519">
        <f t="shared" si="74"/>
        <v>-26</v>
      </c>
      <c r="AH60" s="490">
        <f t="shared" si="75"/>
        <v>12.888790291081108</v>
      </c>
      <c r="AJ60" s="925"/>
      <c r="AK60" s="475">
        <v>0</v>
      </c>
      <c r="AL60" s="483">
        <f t="shared" si="65"/>
        <v>12.888790291081108</v>
      </c>
      <c r="AM60" s="477">
        <v>46.664174269198284</v>
      </c>
      <c r="AN60" s="479">
        <v>46.182078777829553</v>
      </c>
      <c r="AO60" s="478">
        <v>45.676367668230306</v>
      </c>
      <c r="AP60" s="478">
        <v>45.081185397983027</v>
      </c>
      <c r="AQ60" s="478">
        <v>44.452250675664189</v>
      </c>
      <c r="AR60" s="478">
        <v>43.856256590072583</v>
      </c>
      <c r="AS60" s="478">
        <v>43.022879628544736</v>
      </c>
      <c r="AT60" s="499" t="s">
        <v>381</v>
      </c>
      <c r="AU60" s="522" t="s">
        <v>381</v>
      </c>
      <c r="AV60" s="466"/>
      <c r="AW60" s="925"/>
      <c r="AX60" s="475">
        <v>0</v>
      </c>
      <c r="AY60" s="483">
        <f t="shared" si="66"/>
        <v>14.499889077466248</v>
      </c>
      <c r="AZ60" s="477">
        <v>43.19555981993468</v>
      </c>
      <c r="BA60" s="478">
        <v>42.925599191230887</v>
      </c>
      <c r="BB60" s="478">
        <v>42.350275475619156</v>
      </c>
      <c r="BC60" s="478">
        <v>41.324041330527976</v>
      </c>
      <c r="BD60" s="478">
        <v>40.232400599364972</v>
      </c>
      <c r="BE60" s="478">
        <v>39.081849800346362</v>
      </c>
      <c r="BF60" s="478">
        <v>36.55949911778459</v>
      </c>
      <c r="BG60" s="499" t="s">
        <v>381</v>
      </c>
      <c r="BH60" s="522" t="s">
        <v>381</v>
      </c>
      <c r="BI60" s="533"/>
      <c r="BJ60" s="925"/>
      <c r="BK60" s="475">
        <v>0</v>
      </c>
      <c r="BL60" s="483">
        <f t="shared" si="67"/>
        <v>14.499889077466248</v>
      </c>
      <c r="BM60" s="477">
        <v>43.212814170441149</v>
      </c>
      <c r="BN60" s="478">
        <v>42.934981579011271</v>
      </c>
      <c r="BO60" s="478">
        <v>42.343611427587682</v>
      </c>
      <c r="BP60" s="478">
        <v>41.29772945084877</v>
      </c>
      <c r="BQ60" s="478">
        <v>40.194615817380871</v>
      </c>
      <c r="BR60" s="478">
        <v>39.038799833385539</v>
      </c>
      <c r="BS60" s="478">
        <v>36.537714695661748</v>
      </c>
      <c r="BT60" s="499" t="s">
        <v>381</v>
      </c>
      <c r="BU60" s="522" t="s">
        <v>381</v>
      </c>
      <c r="BV60" s="466"/>
      <c r="BW60" s="925"/>
      <c r="BX60" s="475">
        <f t="shared" si="76"/>
        <v>0</v>
      </c>
      <c r="BY60" s="491">
        <v>1.2000000000000004</v>
      </c>
      <c r="BZ60" s="492">
        <v>1.2000000000000004</v>
      </c>
      <c r="CA60" s="492">
        <v>1.2000000000000002</v>
      </c>
      <c r="CB60" s="492">
        <v>1.2000000000000097</v>
      </c>
      <c r="CC60" s="492">
        <v>1.2000000000000095</v>
      </c>
      <c r="CD60" s="493">
        <v>1.2000000000000044</v>
      </c>
      <c r="CE60" s="493">
        <v>1.2000000000000048</v>
      </c>
      <c r="CF60" s="546" t="s">
        <v>381</v>
      </c>
      <c r="CG60" s="502" t="s">
        <v>381</v>
      </c>
      <c r="CH60" s="466"/>
      <c r="CI60" s="925"/>
      <c r="CJ60" s="475">
        <f t="shared" si="77"/>
        <v>0</v>
      </c>
      <c r="CK60" s="491">
        <v>1.0000000000000127</v>
      </c>
      <c r="CL60" s="492">
        <v>1.0000000000000127</v>
      </c>
      <c r="CM60" s="492">
        <v>1</v>
      </c>
      <c r="CN60" s="492">
        <v>1.000000000000012</v>
      </c>
      <c r="CO60" s="492">
        <v>1.0000000000000053</v>
      </c>
      <c r="CP60" s="493">
        <v>1.0000000000000053</v>
      </c>
      <c r="CQ60" s="493">
        <v>1.0000000000000024</v>
      </c>
      <c r="CR60" s="546" t="s">
        <v>381</v>
      </c>
      <c r="CS60" s="502" t="s">
        <v>381</v>
      </c>
      <c r="CT60" s="474"/>
      <c r="CU60" s="925"/>
      <c r="CV60" s="475">
        <f t="shared" si="78"/>
        <v>0</v>
      </c>
      <c r="CW60" s="491">
        <v>1</v>
      </c>
      <c r="CX60" s="492">
        <v>1</v>
      </c>
      <c r="CY60" s="492">
        <v>1.0000000000000004</v>
      </c>
      <c r="CZ60" s="492">
        <v>1</v>
      </c>
      <c r="DA60" s="492">
        <v>1.000000000000006</v>
      </c>
      <c r="DB60" s="493">
        <v>1</v>
      </c>
      <c r="DC60" s="493">
        <v>1.0000000000000016</v>
      </c>
      <c r="DD60" s="501" t="s">
        <v>381</v>
      </c>
      <c r="DE60" s="502" t="s">
        <v>381</v>
      </c>
      <c r="DF60" s="466"/>
      <c r="DG60" s="925"/>
      <c r="DH60" s="475">
        <f t="shared" si="79"/>
        <v>0</v>
      </c>
      <c r="DI60" s="495">
        <v>30.982576659488245</v>
      </c>
      <c r="DJ60" s="496">
        <v>27.956795862761112</v>
      </c>
      <c r="DK60" s="496">
        <v>22.354616690210946</v>
      </c>
      <c r="DL60" s="496">
        <v>21.055260350551464</v>
      </c>
      <c r="DM60" s="496">
        <v>17.117536852273815</v>
      </c>
      <c r="DN60" s="497">
        <v>13.389528995586716</v>
      </c>
      <c r="DO60" s="497">
        <v>8.1824300409052739</v>
      </c>
      <c r="DP60" s="546" t="s">
        <v>381</v>
      </c>
      <c r="DQ60" s="502" t="s">
        <v>381</v>
      </c>
      <c r="DR60" s="466"/>
      <c r="DS60" s="925"/>
      <c r="DT60" s="475">
        <f t="shared" si="80"/>
        <v>0</v>
      </c>
      <c r="DU60" s="495">
        <v>80.115423751769697</v>
      </c>
      <c r="DV60" s="496">
        <v>77.958374016093728</v>
      </c>
      <c r="DW60" s="496">
        <v>73.363981731047772</v>
      </c>
      <c r="DX60" s="496">
        <v>65.177599771215284</v>
      </c>
      <c r="DY60" s="496">
        <v>56.482243430485937</v>
      </c>
      <c r="DZ60" s="497">
        <v>47.332336990313308</v>
      </c>
      <c r="EA60" s="497">
        <v>27.328173092036252</v>
      </c>
      <c r="EB60" s="546" t="s">
        <v>381</v>
      </c>
      <c r="EC60" s="502" t="s">
        <v>381</v>
      </c>
      <c r="EE60" s="925"/>
      <c r="EF60" s="475">
        <f t="shared" si="81"/>
        <v>0</v>
      </c>
      <c r="EG60" s="495">
        <v>80.253316344011353</v>
      </c>
      <c r="EH60" s="496">
        <v>78.033328608701879</v>
      </c>
      <c r="EI60" s="496">
        <v>73.310784881361201</v>
      </c>
      <c r="EJ60" s="496">
        <v>64.967858497901545</v>
      </c>
      <c r="EK60" s="496">
        <v>56.181513053651827</v>
      </c>
      <c r="EL60" s="497">
        <v>46.990275486455403</v>
      </c>
      <c r="EM60" s="497">
        <v>27.155747902741439</v>
      </c>
      <c r="EN60" s="546" t="s">
        <v>381</v>
      </c>
      <c r="EO60" s="502" t="s">
        <v>381</v>
      </c>
      <c r="EP60" s="474"/>
      <c r="EQ60" s="925"/>
      <c r="ER60" s="475">
        <f t="shared" si="82"/>
        <v>0</v>
      </c>
      <c r="ES60" s="491">
        <f t="shared" si="83"/>
        <v>1</v>
      </c>
      <c r="ET60" s="492">
        <f t="shared" si="83"/>
        <v>1</v>
      </c>
      <c r="EU60" s="492">
        <f t="shared" si="83"/>
        <v>1</v>
      </c>
      <c r="EV60" s="492">
        <f t="shared" si="83"/>
        <v>1</v>
      </c>
      <c r="EW60" s="492">
        <f t="shared" si="83"/>
        <v>1.0000000000000053</v>
      </c>
      <c r="EX60" s="493">
        <f t="shared" si="83"/>
        <v>1</v>
      </c>
      <c r="EY60" s="493">
        <f t="shared" si="83"/>
        <v>1.0000000000000016</v>
      </c>
      <c r="EZ60" s="546" t="s">
        <v>381</v>
      </c>
      <c r="FA60" s="502" t="s">
        <v>381</v>
      </c>
      <c r="FC60" s="925"/>
      <c r="FD60" s="475">
        <f t="shared" si="84"/>
        <v>0</v>
      </c>
      <c r="FE60" s="495">
        <f t="shared" si="85"/>
        <v>80.253316344011353</v>
      </c>
      <c r="FF60" s="496">
        <f t="shared" si="85"/>
        <v>78.033328608701879</v>
      </c>
      <c r="FG60" s="496">
        <f t="shared" si="85"/>
        <v>73.363981731047772</v>
      </c>
      <c r="FH60" s="496">
        <f t="shared" si="85"/>
        <v>65.177599771215284</v>
      </c>
      <c r="FI60" s="496">
        <f t="shared" si="85"/>
        <v>56.482243430485937</v>
      </c>
      <c r="FJ60" s="497">
        <f t="shared" si="85"/>
        <v>47.332336990313308</v>
      </c>
      <c r="FK60" s="497">
        <f t="shared" si="85"/>
        <v>27.328173092036252</v>
      </c>
      <c r="FL60" s="546" t="s">
        <v>381</v>
      </c>
      <c r="FM60" s="502" t="s">
        <v>381</v>
      </c>
    </row>
    <row r="61" spans="2:169" ht="15" customHeight="1">
      <c r="B61" s="925"/>
      <c r="C61" s="475">
        <v>-10</v>
      </c>
      <c r="D61" s="476">
        <f t="shared" si="70"/>
        <v>13.644365269343639</v>
      </c>
      <c r="E61" s="477">
        <f t="shared" si="56"/>
        <v>43.13411629475268</v>
      </c>
      <c r="F61" s="478">
        <f t="shared" si="57"/>
        <v>42.852902429344994</v>
      </c>
      <c r="G61" s="479">
        <f t="shared" si="58"/>
        <v>42.258260797264036</v>
      </c>
      <c r="H61" s="479">
        <f t="shared" si="59"/>
        <v>41.207228005225829</v>
      </c>
      <c r="I61" s="479">
        <f t="shared" si="60"/>
        <v>40.096080615258174</v>
      </c>
      <c r="J61" s="479">
        <f t="shared" si="61"/>
        <v>38.928344546320851</v>
      </c>
      <c r="K61" s="479">
        <f t="shared" si="62"/>
        <v>36.433638451109459</v>
      </c>
      <c r="L61" s="499" t="s">
        <v>381</v>
      </c>
      <c r="M61" s="480" t="s">
        <v>381</v>
      </c>
      <c r="N61" s="466"/>
      <c r="O61" s="925"/>
      <c r="P61" s="475">
        <f t="shared" si="71"/>
        <v>-10</v>
      </c>
      <c r="Q61" s="481">
        <v>15</v>
      </c>
      <c r="R61" s="519">
        <v>-17.5</v>
      </c>
      <c r="S61" s="483">
        <f t="shared" si="72"/>
        <v>13.644365269343639</v>
      </c>
      <c r="T61" s="551">
        <v>15.965403187283567</v>
      </c>
      <c r="U61" s="556">
        <v>15.349910928011596</v>
      </c>
      <c r="V61" s="532">
        <f t="shared" si="63"/>
        <v>2.7306701383153706</v>
      </c>
      <c r="W61" s="486">
        <f t="shared" si="64"/>
        <v>2.4272623451692183</v>
      </c>
      <c r="X61" s="487">
        <v>18.119326600000001</v>
      </c>
      <c r="Y61" s="488">
        <v>27.325299699999999</v>
      </c>
      <c r="Z61" s="466"/>
      <c r="AA61" s="930"/>
      <c r="AB61" s="932"/>
      <c r="AC61" s="466"/>
      <c r="AD61" s="925"/>
      <c r="AE61" s="475">
        <f t="shared" si="73"/>
        <v>-10</v>
      </c>
      <c r="AF61" s="489">
        <f t="shared" si="86"/>
        <v>-20</v>
      </c>
      <c r="AG61" s="519">
        <f t="shared" si="74"/>
        <v>-26</v>
      </c>
      <c r="AH61" s="490">
        <f t="shared" si="75"/>
        <v>13.644365269343639</v>
      </c>
      <c r="AJ61" s="925"/>
      <c r="AK61" s="475">
        <v>-10</v>
      </c>
      <c r="AL61" s="483">
        <f t="shared" si="65"/>
        <v>13.644365269343639</v>
      </c>
      <c r="AM61" s="477">
        <v>46.343429156824612</v>
      </c>
      <c r="AN61" s="479">
        <v>45.850347528769092</v>
      </c>
      <c r="AO61" s="478">
        <v>45.485190982670964</v>
      </c>
      <c r="AP61" s="478">
        <v>44.189084284309722</v>
      </c>
      <c r="AQ61" s="478">
        <v>43.143748306502353</v>
      </c>
      <c r="AR61" s="478">
        <v>42.384708120562223</v>
      </c>
      <c r="AS61" s="478">
        <v>41.432791852608197</v>
      </c>
      <c r="AT61" s="499" t="s">
        <v>381</v>
      </c>
      <c r="AU61" s="522" t="s">
        <v>381</v>
      </c>
      <c r="AV61" s="466"/>
      <c r="AW61" s="925"/>
      <c r="AX61" s="475">
        <v>-10</v>
      </c>
      <c r="AY61" s="483">
        <f t="shared" si="66"/>
        <v>15.349910928011596</v>
      </c>
      <c r="AZ61" s="477">
        <v>43.13411629475268</v>
      </c>
      <c r="BA61" s="478">
        <v>42.852902429344994</v>
      </c>
      <c r="BB61" s="478">
        <v>42.258260797264036</v>
      </c>
      <c r="BC61" s="478">
        <v>41.207228005225829</v>
      </c>
      <c r="BD61" s="478">
        <v>40.098996303156781</v>
      </c>
      <c r="BE61" s="478">
        <v>38.94016347772952</v>
      </c>
      <c r="BF61" s="478">
        <v>36.442988018712576</v>
      </c>
      <c r="BG61" s="499" t="s">
        <v>381</v>
      </c>
      <c r="BH61" s="522" t="s">
        <v>381</v>
      </c>
      <c r="BI61" s="533"/>
      <c r="BJ61" s="925"/>
      <c r="BK61" s="475">
        <v>-10</v>
      </c>
      <c r="BL61" s="483">
        <f t="shared" si="67"/>
        <v>15.349910928011596</v>
      </c>
      <c r="BM61" s="477">
        <v>43.186433585708947</v>
      </c>
      <c r="BN61" s="478">
        <v>42.89688353873678</v>
      </c>
      <c r="BO61" s="478">
        <v>42.288236612208962</v>
      </c>
      <c r="BP61" s="478">
        <v>41.217983993207518</v>
      </c>
      <c r="BQ61" s="478">
        <v>40.096080615258174</v>
      </c>
      <c r="BR61" s="478">
        <v>38.928344546320851</v>
      </c>
      <c r="BS61" s="478">
        <v>36.433638451109459</v>
      </c>
      <c r="BT61" s="499" t="s">
        <v>381</v>
      </c>
      <c r="BU61" s="522" t="s">
        <v>381</v>
      </c>
      <c r="BV61" s="466"/>
      <c r="BW61" s="925"/>
      <c r="BX61" s="475">
        <f t="shared" si="76"/>
        <v>-10</v>
      </c>
      <c r="BY61" s="491">
        <v>1.2000000000000102</v>
      </c>
      <c r="BZ61" s="492">
        <v>1.2</v>
      </c>
      <c r="CA61" s="492">
        <v>1.2000000000000106</v>
      </c>
      <c r="CB61" s="492">
        <v>1.2</v>
      </c>
      <c r="CC61" s="492">
        <v>1.2</v>
      </c>
      <c r="CD61" s="493">
        <v>1.2000000000000004</v>
      </c>
      <c r="CE61" s="493">
        <v>1.2</v>
      </c>
      <c r="CF61" s="546" t="s">
        <v>381</v>
      </c>
      <c r="CG61" s="502" t="s">
        <v>381</v>
      </c>
      <c r="CH61" s="466"/>
      <c r="CI61" s="925"/>
      <c r="CJ61" s="475">
        <f t="shared" si="77"/>
        <v>-10</v>
      </c>
      <c r="CK61" s="491">
        <v>1.0000000000000135</v>
      </c>
      <c r="CL61" s="492">
        <v>1.0000000000000131</v>
      </c>
      <c r="CM61" s="492">
        <v>1.0000000000000131</v>
      </c>
      <c r="CN61" s="492">
        <v>1.0000000000000007</v>
      </c>
      <c r="CO61" s="492">
        <v>1</v>
      </c>
      <c r="CP61" s="493">
        <v>1.0000000000000056</v>
      </c>
      <c r="CQ61" s="493">
        <v>1.000000000000002</v>
      </c>
      <c r="CR61" s="546" t="s">
        <v>381</v>
      </c>
      <c r="CS61" s="502" t="s">
        <v>381</v>
      </c>
      <c r="CT61" s="474"/>
      <c r="CU61" s="925"/>
      <c r="CV61" s="475">
        <f t="shared" si="78"/>
        <v>-10</v>
      </c>
      <c r="CW61" s="491">
        <v>1</v>
      </c>
      <c r="CX61" s="492">
        <v>1</v>
      </c>
      <c r="CY61" s="492">
        <v>1</v>
      </c>
      <c r="CZ61" s="492">
        <v>1</v>
      </c>
      <c r="DA61" s="492">
        <v>1.000000000000006</v>
      </c>
      <c r="DB61" s="493">
        <v>1.0000000000000056</v>
      </c>
      <c r="DC61" s="493">
        <v>1</v>
      </c>
      <c r="DD61" s="501" t="s">
        <v>381</v>
      </c>
      <c r="DE61" s="502" t="s">
        <v>381</v>
      </c>
      <c r="DF61" s="466"/>
      <c r="DG61" s="925"/>
      <c r="DH61" s="475">
        <f t="shared" si="79"/>
        <v>-10</v>
      </c>
      <c r="DI61" s="495">
        <v>28.969245399799547</v>
      </c>
      <c r="DJ61" s="496">
        <v>25.875981696010001</v>
      </c>
      <c r="DK61" s="496">
        <v>23.58667793756598</v>
      </c>
      <c r="DL61" s="496">
        <v>15.470982320357223</v>
      </c>
      <c r="DM61" s="496">
        <v>8.9372198111916532</v>
      </c>
      <c r="DN61" s="497">
        <v>4.1996322354142421</v>
      </c>
      <c r="DO61" s="497">
        <v>-1.7336404789915036</v>
      </c>
      <c r="DP61" s="546" t="s">
        <v>381</v>
      </c>
      <c r="DQ61" s="502" t="s">
        <v>381</v>
      </c>
      <c r="DR61" s="466"/>
      <c r="DS61" s="925"/>
      <c r="DT61" s="475">
        <f t="shared" si="80"/>
        <v>-10</v>
      </c>
      <c r="DU61" s="495">
        <v>79.624407663458328</v>
      </c>
      <c r="DV61" s="496">
        <v>77.377641063040244</v>
      </c>
      <c r="DW61" s="496">
        <v>72.629503742634881</v>
      </c>
      <c r="DX61" s="496">
        <v>64.246498799681945</v>
      </c>
      <c r="DY61" s="496">
        <v>55.420546585687987</v>
      </c>
      <c r="DZ61" s="497">
        <v>46.206623730585363</v>
      </c>
      <c r="EA61" s="497">
        <v>26.40604866025194</v>
      </c>
      <c r="EB61" s="546" t="s">
        <v>381</v>
      </c>
      <c r="EC61" s="502" t="s">
        <v>381</v>
      </c>
      <c r="EE61" s="925"/>
      <c r="EF61" s="475">
        <f t="shared" si="81"/>
        <v>-10</v>
      </c>
      <c r="EG61" s="495">
        <v>80.042490224883636</v>
      </c>
      <c r="EH61" s="496">
        <v>77.728974494795352</v>
      </c>
      <c r="EI61" s="496">
        <v>72.868766235594251</v>
      </c>
      <c r="EJ61" s="496">
        <v>64.332226469212287</v>
      </c>
      <c r="EK61" s="496">
        <v>55.39734446537301</v>
      </c>
      <c r="EL61" s="497">
        <v>46.112731704330372</v>
      </c>
      <c r="EM61" s="497">
        <v>26.332059342846151</v>
      </c>
      <c r="EN61" s="546" t="s">
        <v>381</v>
      </c>
      <c r="EO61" s="502" t="s">
        <v>381</v>
      </c>
      <c r="EP61" s="474"/>
      <c r="EQ61" s="925"/>
      <c r="ER61" s="475">
        <f t="shared" si="82"/>
        <v>-10</v>
      </c>
      <c r="ES61" s="491">
        <f t="shared" si="83"/>
        <v>1</v>
      </c>
      <c r="ET61" s="492">
        <f t="shared" si="83"/>
        <v>1</v>
      </c>
      <c r="EU61" s="492">
        <f t="shared" si="83"/>
        <v>1</v>
      </c>
      <c r="EV61" s="492">
        <f t="shared" si="83"/>
        <v>1</v>
      </c>
      <c r="EW61" s="492">
        <f t="shared" si="83"/>
        <v>1</v>
      </c>
      <c r="EX61" s="493">
        <f t="shared" si="83"/>
        <v>1.0000000000000056</v>
      </c>
      <c r="EY61" s="493">
        <f t="shared" si="83"/>
        <v>1</v>
      </c>
      <c r="EZ61" s="546" t="s">
        <v>381</v>
      </c>
      <c r="FA61" s="502" t="s">
        <v>381</v>
      </c>
      <c r="FC61" s="925"/>
      <c r="FD61" s="475">
        <f t="shared" si="84"/>
        <v>-10</v>
      </c>
      <c r="FE61" s="495">
        <f t="shared" si="85"/>
        <v>80.042490224883636</v>
      </c>
      <c r="FF61" s="496">
        <f t="shared" si="85"/>
        <v>77.728974494795352</v>
      </c>
      <c r="FG61" s="496">
        <f t="shared" si="85"/>
        <v>72.868766235594251</v>
      </c>
      <c r="FH61" s="496">
        <f t="shared" si="85"/>
        <v>64.332226469212287</v>
      </c>
      <c r="FI61" s="496">
        <f t="shared" si="85"/>
        <v>55.420546585687987</v>
      </c>
      <c r="FJ61" s="497">
        <f t="shared" si="85"/>
        <v>46.206623730585363</v>
      </c>
      <c r="FK61" s="497">
        <f t="shared" si="85"/>
        <v>26.40604866025194</v>
      </c>
      <c r="FL61" s="546" t="s">
        <v>381</v>
      </c>
      <c r="FM61" s="502" t="s">
        <v>381</v>
      </c>
    </row>
    <row r="62" spans="2:169" ht="15" customHeight="1">
      <c r="B62" s="925"/>
      <c r="C62" s="475">
        <v>-20</v>
      </c>
      <c r="D62" s="476">
        <f t="shared" si="70"/>
        <v>14.389862460821094</v>
      </c>
      <c r="E62" s="477">
        <f t="shared" si="56"/>
        <v>43.080272375798558</v>
      </c>
      <c r="F62" s="478">
        <f t="shared" si="57"/>
        <v>42.789208566286995</v>
      </c>
      <c r="G62" s="479">
        <f t="shared" si="58"/>
        <v>42.175640906845295</v>
      </c>
      <c r="H62" s="479">
        <f t="shared" si="59"/>
        <v>41.099515018559714</v>
      </c>
      <c r="I62" s="479">
        <f t="shared" si="60"/>
        <v>39.974893702459241</v>
      </c>
      <c r="J62" s="479">
        <f t="shared" si="61"/>
        <v>38.8065648809349</v>
      </c>
      <c r="K62" s="499" t="s">
        <v>381</v>
      </c>
      <c r="L62" s="499" t="s">
        <v>381</v>
      </c>
      <c r="M62" s="480" t="s">
        <v>381</v>
      </c>
      <c r="N62" s="466"/>
      <c r="O62" s="925"/>
      <c r="P62" s="475">
        <f t="shared" si="71"/>
        <v>-20</v>
      </c>
      <c r="Q62" s="481">
        <v>15</v>
      </c>
      <c r="R62" s="519">
        <v>-17.5</v>
      </c>
      <c r="S62" s="483">
        <f t="shared" si="72"/>
        <v>14.389862460821094</v>
      </c>
      <c r="T62" s="551">
        <v>17.096274480567214</v>
      </c>
      <c r="U62" s="556">
        <v>16.188595268423732</v>
      </c>
      <c r="V62" s="532">
        <f t="shared" si="63"/>
        <v>2.5834604749046388</v>
      </c>
      <c r="W62" s="486">
        <f t="shared" si="64"/>
        <v>2.2964093110263453</v>
      </c>
      <c r="X62" s="487">
        <v>19.607215799999999</v>
      </c>
      <c r="Y62" s="488">
        <v>28.975817200000002</v>
      </c>
      <c r="Z62" s="466"/>
      <c r="AA62" s="930"/>
      <c r="AB62" s="932"/>
      <c r="AC62" s="466"/>
      <c r="AD62" s="925"/>
      <c r="AE62" s="475">
        <f t="shared" si="73"/>
        <v>-20</v>
      </c>
      <c r="AF62" s="489">
        <f t="shared" si="86"/>
        <v>-30</v>
      </c>
      <c r="AG62" s="519">
        <f t="shared" si="74"/>
        <v>-26</v>
      </c>
      <c r="AH62" s="490">
        <f t="shared" si="75"/>
        <v>14.389862460821094</v>
      </c>
      <c r="AJ62" s="925"/>
      <c r="AK62" s="475">
        <v>-20</v>
      </c>
      <c r="AL62" s="483">
        <f t="shared" si="65"/>
        <v>14.389862460821094</v>
      </c>
      <c r="AM62" s="477">
        <v>46.047686238476686</v>
      </c>
      <c r="AN62" s="479">
        <v>45.563991940328258</v>
      </c>
      <c r="AO62" s="478">
        <v>45.23935810875232</v>
      </c>
      <c r="AP62" s="478">
        <v>43.913885795389405</v>
      </c>
      <c r="AQ62" s="478">
        <v>42.510895818928198</v>
      </c>
      <c r="AR62" s="478">
        <v>41.025329728395782</v>
      </c>
      <c r="AS62" s="499" t="s">
        <v>381</v>
      </c>
      <c r="AT62" s="499" t="s">
        <v>381</v>
      </c>
      <c r="AU62" s="522" t="s">
        <v>381</v>
      </c>
      <c r="AV62" s="466"/>
      <c r="AW62" s="925"/>
      <c r="AX62" s="475">
        <v>-20</v>
      </c>
      <c r="AY62" s="483">
        <f t="shared" si="66"/>
        <v>16.188595268423732</v>
      </c>
      <c r="AZ62" s="477">
        <v>43.080272375798558</v>
      </c>
      <c r="BA62" s="478">
        <v>42.789208566286995</v>
      </c>
      <c r="BB62" s="478">
        <v>42.175640906845295</v>
      </c>
      <c r="BC62" s="478">
        <v>41.099515018559714</v>
      </c>
      <c r="BD62" s="478">
        <v>39.974893702459241</v>
      </c>
      <c r="BE62" s="478">
        <v>38.8065648809349</v>
      </c>
      <c r="BF62" s="499" t="s">
        <v>381</v>
      </c>
      <c r="BG62" s="499" t="s">
        <v>381</v>
      </c>
      <c r="BH62" s="522" t="s">
        <v>381</v>
      </c>
      <c r="BI62" s="533"/>
      <c r="BJ62" s="925"/>
      <c r="BK62" s="475">
        <v>-20</v>
      </c>
      <c r="BL62" s="483">
        <f t="shared" si="67"/>
        <v>16.188595268423732</v>
      </c>
      <c r="BM62" s="477">
        <v>43.167276954206812</v>
      </c>
      <c r="BN62" s="478">
        <v>42.86948296762823</v>
      </c>
      <c r="BO62" s="478">
        <v>42.242411121271111</v>
      </c>
      <c r="BP62" s="478">
        <v>41.148057839466027</v>
      </c>
      <c r="BQ62" s="478">
        <v>40.006589912843495</v>
      </c>
      <c r="BR62" s="478">
        <v>38.826345791414255</v>
      </c>
      <c r="BS62" s="499" t="s">
        <v>381</v>
      </c>
      <c r="BT62" s="499" t="s">
        <v>381</v>
      </c>
      <c r="BU62" s="522" t="s">
        <v>381</v>
      </c>
      <c r="BV62" s="466"/>
      <c r="BW62" s="925"/>
      <c r="BX62" s="475">
        <f t="shared" si="76"/>
        <v>-20</v>
      </c>
      <c r="BY62" s="491">
        <v>1.2</v>
      </c>
      <c r="BZ62" s="492">
        <v>1.2</v>
      </c>
      <c r="CA62" s="492">
        <v>1.2000000000000002</v>
      </c>
      <c r="CB62" s="492">
        <v>1.2</v>
      </c>
      <c r="CC62" s="492">
        <v>1.2</v>
      </c>
      <c r="CD62" s="493">
        <v>1.2</v>
      </c>
      <c r="CE62" s="546" t="s">
        <v>381</v>
      </c>
      <c r="CF62" s="546" t="s">
        <v>381</v>
      </c>
      <c r="CG62" s="502" t="s">
        <v>381</v>
      </c>
      <c r="CH62" s="466"/>
      <c r="CI62" s="925"/>
      <c r="CJ62" s="475">
        <f t="shared" si="77"/>
        <v>-20</v>
      </c>
      <c r="CK62" s="491">
        <v>1</v>
      </c>
      <c r="CL62" s="492">
        <v>1.0000000000000138</v>
      </c>
      <c r="CM62" s="492">
        <v>1</v>
      </c>
      <c r="CN62" s="492">
        <v>1.0000000000000135</v>
      </c>
      <c r="CO62" s="492">
        <v>1.0000000000000002</v>
      </c>
      <c r="CP62" s="493">
        <v>1.0000000000000064</v>
      </c>
      <c r="CQ62" s="546" t="s">
        <v>381</v>
      </c>
      <c r="CR62" s="546" t="s">
        <v>381</v>
      </c>
      <c r="CS62" s="502" t="s">
        <v>381</v>
      </c>
      <c r="CT62" s="474"/>
      <c r="CU62" s="925"/>
      <c r="CV62" s="475">
        <f t="shared" si="78"/>
        <v>-20</v>
      </c>
      <c r="CW62" s="491">
        <v>1.0000000000000144</v>
      </c>
      <c r="CX62" s="492">
        <v>1</v>
      </c>
      <c r="CY62" s="492">
        <v>1.000000000000014</v>
      </c>
      <c r="CZ62" s="492">
        <v>1.0000000000000131</v>
      </c>
      <c r="DA62" s="492">
        <v>1.0000000000000064</v>
      </c>
      <c r="DB62" s="493">
        <v>1.000000000000006</v>
      </c>
      <c r="DC62" s="501" t="s">
        <v>381</v>
      </c>
      <c r="DD62" s="501" t="s">
        <v>381</v>
      </c>
      <c r="DE62" s="502" t="s">
        <v>381</v>
      </c>
      <c r="DF62" s="466"/>
      <c r="DG62" s="925"/>
      <c r="DH62" s="475">
        <f t="shared" si="79"/>
        <v>-20</v>
      </c>
      <c r="DI62" s="495">
        <v>27.113684944211229</v>
      </c>
      <c r="DJ62" s="496">
        <v>24.08060616680325</v>
      </c>
      <c r="DK62" s="496">
        <v>22.046157135726048</v>
      </c>
      <c r="DL62" s="496">
        <v>13.749856927636529</v>
      </c>
      <c r="DM62" s="496">
        <v>4.9868424325297269</v>
      </c>
      <c r="DN62" s="497">
        <v>-4.2705196473753517</v>
      </c>
      <c r="DO62" s="546" t="s">
        <v>381</v>
      </c>
      <c r="DP62" s="546" t="s">
        <v>381</v>
      </c>
      <c r="DQ62" s="502" t="s">
        <v>381</v>
      </c>
      <c r="DR62" s="466"/>
      <c r="DS62" s="925"/>
      <c r="DT62" s="475">
        <f t="shared" si="80"/>
        <v>-20</v>
      </c>
      <c r="DU62" s="495">
        <v>79.194155582725841</v>
      </c>
      <c r="DV62" s="496">
        <v>76.868873502875999</v>
      </c>
      <c r="DW62" s="496">
        <v>71.970094740324328</v>
      </c>
      <c r="DX62" s="496">
        <v>63.388068904145655</v>
      </c>
      <c r="DY62" s="496">
        <v>54.433059933635434</v>
      </c>
      <c r="DZ62" s="497">
        <v>45.145385205244452</v>
      </c>
      <c r="EA62" s="546" t="s">
        <v>381</v>
      </c>
      <c r="EB62" s="546" t="s">
        <v>381</v>
      </c>
      <c r="EC62" s="502" t="s">
        <v>381</v>
      </c>
      <c r="EE62" s="925"/>
      <c r="EF62" s="475">
        <f t="shared" si="81"/>
        <v>-20</v>
      </c>
      <c r="EG62" s="495">
        <v>79.889400887435556</v>
      </c>
      <c r="EH62" s="496">
        <v>77.510088894302214</v>
      </c>
      <c r="EI62" s="496">
        <v>72.502997865283476</v>
      </c>
      <c r="EJ62" s="496">
        <v>63.774919884235601</v>
      </c>
      <c r="EK62" s="496">
        <v>54.685250536558272</v>
      </c>
      <c r="EL62" s="497">
        <v>45.302501338979539</v>
      </c>
      <c r="EM62" s="546" t="s">
        <v>381</v>
      </c>
      <c r="EN62" s="546" t="s">
        <v>381</v>
      </c>
      <c r="EO62" s="502" t="s">
        <v>381</v>
      </c>
      <c r="EP62" s="474"/>
      <c r="EQ62" s="925"/>
      <c r="ER62" s="475">
        <f t="shared" si="82"/>
        <v>-20</v>
      </c>
      <c r="ES62" s="491">
        <f t="shared" si="83"/>
        <v>1</v>
      </c>
      <c r="ET62" s="492">
        <f t="shared" si="83"/>
        <v>1</v>
      </c>
      <c r="EU62" s="492">
        <f t="shared" si="83"/>
        <v>1</v>
      </c>
      <c r="EV62" s="492">
        <f t="shared" si="83"/>
        <v>1.0000000000000131</v>
      </c>
      <c r="EW62" s="492">
        <f t="shared" si="83"/>
        <v>1.0000000000000002</v>
      </c>
      <c r="EX62" s="493">
        <f t="shared" si="83"/>
        <v>1.000000000000006</v>
      </c>
      <c r="EY62" s="546" t="s">
        <v>381</v>
      </c>
      <c r="EZ62" s="546" t="s">
        <v>381</v>
      </c>
      <c r="FA62" s="502" t="s">
        <v>381</v>
      </c>
      <c r="FC62" s="925"/>
      <c r="FD62" s="475">
        <f t="shared" si="84"/>
        <v>-20</v>
      </c>
      <c r="FE62" s="495">
        <f t="shared" si="85"/>
        <v>79.889400887435556</v>
      </c>
      <c r="FF62" s="496">
        <f t="shared" si="85"/>
        <v>77.510088894302214</v>
      </c>
      <c r="FG62" s="496">
        <f t="shared" si="85"/>
        <v>72.502997865283476</v>
      </c>
      <c r="FH62" s="496">
        <f t="shared" si="85"/>
        <v>63.774919884235601</v>
      </c>
      <c r="FI62" s="496">
        <f t="shared" si="85"/>
        <v>54.685250536558272</v>
      </c>
      <c r="FJ62" s="497">
        <f t="shared" si="85"/>
        <v>45.302501338979539</v>
      </c>
      <c r="FK62" s="546" t="s">
        <v>381</v>
      </c>
      <c r="FL62" s="546" t="s">
        <v>381</v>
      </c>
      <c r="FM62" s="502" t="s">
        <v>381</v>
      </c>
    </row>
    <row r="63" spans="2:169" ht="15" customHeight="1">
      <c r="B63" s="925"/>
      <c r="C63" s="475">
        <v>-30</v>
      </c>
      <c r="D63" s="476">
        <f>S63</f>
        <v>15.046963344040634</v>
      </c>
      <c r="E63" s="477">
        <f t="shared" si="56"/>
        <v>43.018905690263182</v>
      </c>
      <c r="F63" s="478">
        <f t="shared" si="57"/>
        <v>42.717959976575585</v>
      </c>
      <c r="G63" s="479">
        <f t="shared" si="58"/>
        <v>42.092354919684198</v>
      </c>
      <c r="H63" s="479">
        <f t="shared" si="59"/>
        <v>41.002015329149479</v>
      </c>
      <c r="I63" s="479">
        <f t="shared" si="60"/>
        <v>39.869515158265742</v>
      </c>
      <c r="J63" s="479">
        <f t="shared" si="61"/>
        <v>38.698494700282602</v>
      </c>
      <c r="K63" s="499" t="s">
        <v>381</v>
      </c>
      <c r="L63" s="499" t="s">
        <v>381</v>
      </c>
      <c r="M63" s="480" t="s">
        <v>381</v>
      </c>
      <c r="N63" s="466"/>
      <c r="O63" s="925"/>
      <c r="P63" s="475">
        <f t="shared" si="71"/>
        <v>-30</v>
      </c>
      <c r="Q63" s="481">
        <v>15</v>
      </c>
      <c r="R63" s="519">
        <v>-17.5</v>
      </c>
      <c r="S63" s="483">
        <f t="shared" si="72"/>
        <v>15.046963344040634</v>
      </c>
      <c r="T63" s="551">
        <v>18.160674402591681</v>
      </c>
      <c r="U63" s="556">
        <v>16.927833762045715</v>
      </c>
      <c r="V63" s="532">
        <f t="shared" si="63"/>
        <v>2.4651056875455648</v>
      </c>
      <c r="W63" s="486">
        <f t="shared" si="64"/>
        <v>2.1912050555960572</v>
      </c>
      <c r="X63" s="487">
        <v>21.043576000000002</v>
      </c>
      <c r="Y63" s="488">
        <v>30.495844000000002</v>
      </c>
      <c r="Z63" s="466"/>
      <c r="AA63" s="930"/>
      <c r="AB63" s="932"/>
      <c r="AC63" s="466"/>
      <c r="AD63" s="925"/>
      <c r="AE63" s="475">
        <f t="shared" si="73"/>
        <v>-30</v>
      </c>
      <c r="AF63" s="489">
        <f t="shared" si="86"/>
        <v>-40</v>
      </c>
      <c r="AG63" s="519">
        <f t="shared" si="74"/>
        <v>-30</v>
      </c>
      <c r="AH63" s="490">
        <f t="shared" si="75"/>
        <v>15.046963344040634</v>
      </c>
      <c r="AJ63" s="925"/>
      <c r="AK63" s="475">
        <v>-30</v>
      </c>
      <c r="AL63" s="483">
        <f t="shared" si="65"/>
        <v>15.046963344040634</v>
      </c>
      <c r="AM63" s="477">
        <v>45.551837623708252</v>
      </c>
      <c r="AN63" s="479">
        <v>45.122565026726548</v>
      </c>
      <c r="AO63" s="478">
        <v>44.874609058299988</v>
      </c>
      <c r="AP63" s="478">
        <v>43.563648350158864</v>
      </c>
      <c r="AQ63" s="478">
        <v>42.167780001058013</v>
      </c>
      <c r="AR63" s="478">
        <v>40.598515854707841</v>
      </c>
      <c r="AS63" s="499" t="s">
        <v>381</v>
      </c>
      <c r="AT63" s="499" t="s">
        <v>381</v>
      </c>
      <c r="AU63" s="522" t="s">
        <v>381</v>
      </c>
      <c r="AV63" s="466"/>
      <c r="AW63" s="925"/>
      <c r="AX63" s="475">
        <v>-30</v>
      </c>
      <c r="AY63" s="483">
        <f t="shared" si="66"/>
        <v>16.927833762045715</v>
      </c>
      <c r="AZ63" s="477">
        <v>43.018905690263182</v>
      </c>
      <c r="BA63" s="478">
        <v>42.717959976575585</v>
      </c>
      <c r="BB63" s="478">
        <v>42.092354919684198</v>
      </c>
      <c r="BC63" s="478">
        <v>41.002015329149479</v>
      </c>
      <c r="BD63" s="478">
        <v>39.869515158265742</v>
      </c>
      <c r="BE63" s="478">
        <v>38.698494700282602</v>
      </c>
      <c r="BF63" s="499" t="s">
        <v>381</v>
      </c>
      <c r="BG63" s="499" t="s">
        <v>381</v>
      </c>
      <c r="BH63" s="522" t="s">
        <v>381</v>
      </c>
      <c r="BI63" s="533"/>
      <c r="BJ63" s="925"/>
      <c r="BK63" s="475">
        <v>-30</v>
      </c>
      <c r="BL63" s="483">
        <f t="shared" si="67"/>
        <v>16.927833762045715</v>
      </c>
      <c r="BM63" s="477">
        <v>43.140418194638777</v>
      </c>
      <c r="BN63" s="478">
        <v>42.834525583085053</v>
      </c>
      <c r="BO63" s="478">
        <v>42.196797381265021</v>
      </c>
      <c r="BP63" s="478">
        <v>41.086614703931915</v>
      </c>
      <c r="BQ63" s="478">
        <v>39.936796605616451</v>
      </c>
      <c r="BR63" s="478">
        <v>38.750908962176609</v>
      </c>
      <c r="BS63" s="499" t="s">
        <v>381</v>
      </c>
      <c r="BT63" s="499" t="s">
        <v>381</v>
      </c>
      <c r="BU63" s="522" t="s">
        <v>381</v>
      </c>
      <c r="BV63" s="466"/>
      <c r="BW63" s="925"/>
      <c r="BX63" s="475">
        <f t="shared" si="76"/>
        <v>-30</v>
      </c>
      <c r="BY63" s="491">
        <v>1.2</v>
      </c>
      <c r="BZ63" s="492">
        <v>1.2</v>
      </c>
      <c r="CA63" s="492">
        <v>1.2000000000000115</v>
      </c>
      <c r="CB63" s="492">
        <v>1.2</v>
      </c>
      <c r="CC63" s="492">
        <v>1.2000000000000057</v>
      </c>
      <c r="CD63" s="493">
        <v>1.2000000000000057</v>
      </c>
      <c r="CE63" s="546" t="s">
        <v>381</v>
      </c>
      <c r="CF63" s="546" t="s">
        <v>381</v>
      </c>
      <c r="CG63" s="502" t="s">
        <v>381</v>
      </c>
      <c r="CH63" s="466"/>
      <c r="CI63" s="925"/>
      <c r="CJ63" s="475">
        <f t="shared" si="77"/>
        <v>-30</v>
      </c>
      <c r="CK63" s="491">
        <v>1</v>
      </c>
      <c r="CL63" s="492">
        <v>1.0000000000000149</v>
      </c>
      <c r="CM63" s="492">
        <v>1.0000000000000002</v>
      </c>
      <c r="CN63" s="492">
        <v>1.0000000000000135</v>
      </c>
      <c r="CO63" s="492">
        <v>1.0000000000000064</v>
      </c>
      <c r="CP63" s="493">
        <v>1.0000000000000062</v>
      </c>
      <c r="CQ63" s="546" t="s">
        <v>381</v>
      </c>
      <c r="CR63" s="546" t="s">
        <v>381</v>
      </c>
      <c r="CS63" s="502" t="s">
        <v>381</v>
      </c>
      <c r="CT63" s="474"/>
      <c r="CU63" s="925"/>
      <c r="CV63" s="475">
        <f t="shared" si="78"/>
        <v>-30</v>
      </c>
      <c r="CW63" s="491">
        <v>1.0000000000000002</v>
      </c>
      <c r="CX63" s="492">
        <v>1.0000000000000004</v>
      </c>
      <c r="CY63" s="492">
        <v>1</v>
      </c>
      <c r="CZ63" s="492">
        <v>1</v>
      </c>
      <c r="DA63" s="492">
        <v>1.0000000000000002</v>
      </c>
      <c r="DB63" s="493">
        <v>1.0000000000000002</v>
      </c>
      <c r="DC63" s="501" t="s">
        <v>381</v>
      </c>
      <c r="DD63" s="501" t="s">
        <v>381</v>
      </c>
      <c r="DE63" s="502" t="s">
        <v>381</v>
      </c>
      <c r="DF63" s="466"/>
      <c r="DG63" s="925"/>
      <c r="DH63" s="475">
        <f t="shared" si="79"/>
        <v>-30</v>
      </c>
      <c r="DI63" s="495">
        <v>24.00441847772089</v>
      </c>
      <c r="DJ63" s="496">
        <v>21.314466744908202</v>
      </c>
      <c r="DK63" s="496">
        <v>19.761485832767562</v>
      </c>
      <c r="DL63" s="496">
        <v>11.560485618243206</v>
      </c>
      <c r="DM63" s="496">
        <v>2.8467189127100028</v>
      </c>
      <c r="DN63" s="497">
        <v>-6.9260425452474692</v>
      </c>
      <c r="DO63" s="546" t="s">
        <v>381</v>
      </c>
      <c r="DP63" s="546" t="s">
        <v>381</v>
      </c>
      <c r="DQ63" s="502" t="s">
        <v>381</v>
      </c>
      <c r="DR63" s="466"/>
      <c r="DS63" s="925"/>
      <c r="DT63" s="475">
        <f t="shared" si="80"/>
        <v>-30</v>
      </c>
      <c r="DU63" s="495">
        <v>78.703828201643205</v>
      </c>
      <c r="DV63" s="496">
        <v>76.299811893096773</v>
      </c>
      <c r="DW63" s="496">
        <v>71.305443896908855</v>
      </c>
      <c r="DX63" s="496">
        <v>62.611146585229449</v>
      </c>
      <c r="DY63" s="496">
        <v>53.594699730203104</v>
      </c>
      <c r="DZ63" s="497">
        <v>44.287086135105028</v>
      </c>
      <c r="EA63" s="546" t="s">
        <v>381</v>
      </c>
      <c r="EB63" s="546" t="s">
        <v>381</v>
      </c>
      <c r="EC63" s="502" t="s">
        <v>381</v>
      </c>
      <c r="EE63" s="925"/>
      <c r="EF63" s="475">
        <f t="shared" si="81"/>
        <v>-30</v>
      </c>
      <c r="EG63" s="495">
        <v>79.674766767046151</v>
      </c>
      <c r="EH63" s="496">
        <v>77.230847927227899</v>
      </c>
      <c r="EI63" s="496">
        <v>72.138942665317416</v>
      </c>
      <c r="EJ63" s="496">
        <v>63.285267301013562</v>
      </c>
      <c r="EK63" s="496">
        <v>54.129956118785003</v>
      </c>
      <c r="EL63" s="497">
        <v>44.70334570720081</v>
      </c>
      <c r="EM63" s="546" t="s">
        <v>381</v>
      </c>
      <c r="EN63" s="546" t="s">
        <v>381</v>
      </c>
      <c r="EO63" s="502" t="s">
        <v>381</v>
      </c>
      <c r="EP63" s="474"/>
      <c r="EQ63" s="925"/>
      <c r="ER63" s="475">
        <f t="shared" si="82"/>
        <v>-30</v>
      </c>
      <c r="ES63" s="491">
        <f t="shared" si="83"/>
        <v>1</v>
      </c>
      <c r="ET63" s="492">
        <f t="shared" si="83"/>
        <v>1.0000000000000004</v>
      </c>
      <c r="EU63" s="492">
        <f t="shared" si="83"/>
        <v>1</v>
      </c>
      <c r="EV63" s="492">
        <f t="shared" si="83"/>
        <v>1</v>
      </c>
      <c r="EW63" s="492">
        <f t="shared" si="83"/>
        <v>1.0000000000000002</v>
      </c>
      <c r="EX63" s="493">
        <f t="shared" si="83"/>
        <v>1.0000000000000002</v>
      </c>
      <c r="EY63" s="546" t="s">
        <v>381</v>
      </c>
      <c r="EZ63" s="546" t="s">
        <v>381</v>
      </c>
      <c r="FA63" s="502" t="s">
        <v>381</v>
      </c>
      <c r="FC63" s="925"/>
      <c r="FD63" s="475">
        <f t="shared" si="84"/>
        <v>-30</v>
      </c>
      <c r="FE63" s="495">
        <f t="shared" si="85"/>
        <v>79.674766767046151</v>
      </c>
      <c r="FF63" s="496">
        <f t="shared" si="85"/>
        <v>77.230847927227899</v>
      </c>
      <c r="FG63" s="496">
        <f t="shared" si="85"/>
        <v>72.138942665317416</v>
      </c>
      <c r="FH63" s="496">
        <f t="shared" si="85"/>
        <v>63.285267301013562</v>
      </c>
      <c r="FI63" s="496">
        <f t="shared" si="85"/>
        <v>54.129956118785003</v>
      </c>
      <c r="FJ63" s="497">
        <f t="shared" si="85"/>
        <v>44.70334570720081</v>
      </c>
      <c r="FK63" s="546" t="s">
        <v>381</v>
      </c>
      <c r="FL63" s="546" t="s">
        <v>381</v>
      </c>
      <c r="FM63" s="502" t="s">
        <v>381</v>
      </c>
    </row>
    <row r="64" spans="2:169" ht="15" customHeight="1">
      <c r="B64" s="925"/>
      <c r="C64" s="475">
        <v>-40</v>
      </c>
      <c r="D64" s="476">
        <f t="shared" si="70"/>
        <v>15.72781499628883</v>
      </c>
      <c r="E64" s="477">
        <f t="shared" si="56"/>
        <v>42.957797857694942</v>
      </c>
      <c r="F64" s="478">
        <f t="shared" si="57"/>
        <v>42.65160411785358</v>
      </c>
      <c r="G64" s="479">
        <f t="shared" si="58"/>
        <v>42.013928963860103</v>
      </c>
      <c r="H64" s="479">
        <f t="shared" si="59"/>
        <v>40.910300844449637</v>
      </c>
      <c r="I64" s="479">
        <f t="shared" si="60"/>
        <v>39.766537194524325</v>
      </c>
      <c r="J64" s="479">
        <f t="shared" si="61"/>
        <v>38.592479528508726</v>
      </c>
      <c r="K64" s="499" t="s">
        <v>381</v>
      </c>
      <c r="L64" s="499" t="s">
        <v>381</v>
      </c>
      <c r="M64" s="480" t="s">
        <v>381</v>
      </c>
      <c r="N64" s="466"/>
      <c r="O64" s="925"/>
      <c r="P64" s="475">
        <f t="shared" si="71"/>
        <v>-40</v>
      </c>
      <c r="Q64" s="481">
        <v>15</v>
      </c>
      <c r="R64" s="519">
        <v>-17.5</v>
      </c>
      <c r="S64" s="483">
        <f t="shared" si="72"/>
        <v>15.72781499628883</v>
      </c>
      <c r="T64" s="551">
        <v>19.281383526123868</v>
      </c>
      <c r="U64" s="556">
        <v>17.693791870824935</v>
      </c>
      <c r="V64" s="532">
        <f t="shared" si="63"/>
        <v>2.3534056684030169</v>
      </c>
      <c r="W64" s="486">
        <f t="shared" si="64"/>
        <v>2.0919161496915701</v>
      </c>
      <c r="X64" s="487">
        <v>22.557056500000002</v>
      </c>
      <c r="Y64" s="488">
        <v>32.041581800000003</v>
      </c>
      <c r="Z64" s="466"/>
      <c r="AA64" s="930"/>
      <c r="AB64" s="932"/>
      <c r="AC64" s="466"/>
      <c r="AD64" s="925"/>
      <c r="AE64" s="475">
        <f t="shared" si="73"/>
        <v>-40</v>
      </c>
      <c r="AF64" s="489">
        <v>-40</v>
      </c>
      <c r="AG64" s="519">
        <f t="shared" si="74"/>
        <v>-40</v>
      </c>
      <c r="AH64" s="490">
        <f t="shared" si="75"/>
        <v>15.72781499628883</v>
      </c>
      <c r="AJ64" s="925"/>
      <c r="AK64" s="475">
        <v>-40</v>
      </c>
      <c r="AL64" s="483">
        <f t="shared" si="65"/>
        <v>15.72781499628883</v>
      </c>
      <c r="AM64" s="477">
        <v>45.386165576013809</v>
      </c>
      <c r="AN64" s="479">
        <v>44.948501662738387</v>
      </c>
      <c r="AO64" s="478">
        <v>44.715751275208945</v>
      </c>
      <c r="AP64" s="478">
        <v>43.390455499407864</v>
      </c>
      <c r="AQ64" s="478">
        <v>41.984100286517751</v>
      </c>
      <c r="AR64" s="478">
        <v>40.412408259180054</v>
      </c>
      <c r="AS64" s="499" t="s">
        <v>381</v>
      </c>
      <c r="AT64" s="499" t="s">
        <v>381</v>
      </c>
      <c r="AU64" s="522" t="s">
        <v>381</v>
      </c>
      <c r="AV64" s="466"/>
      <c r="AW64" s="925"/>
      <c r="AX64" s="475">
        <v>-40</v>
      </c>
      <c r="AY64" s="483">
        <f t="shared" si="66"/>
        <v>17.693791870824935</v>
      </c>
      <c r="AZ64" s="477">
        <v>42.957797857694942</v>
      </c>
      <c r="BA64" s="478">
        <v>42.65160411785358</v>
      </c>
      <c r="BB64" s="478">
        <v>42.013928963860103</v>
      </c>
      <c r="BC64" s="478">
        <v>40.910300844449637</v>
      </c>
      <c r="BD64" s="478">
        <v>39.766537194524325</v>
      </c>
      <c r="BE64" s="478">
        <v>38.592479528508726</v>
      </c>
      <c r="BF64" s="499" t="s">
        <v>381</v>
      </c>
      <c r="BG64" s="499" t="s">
        <v>381</v>
      </c>
      <c r="BH64" s="522" t="s">
        <v>381</v>
      </c>
      <c r="BI64" s="533"/>
      <c r="BJ64" s="925"/>
      <c r="BK64" s="475">
        <v>-40</v>
      </c>
      <c r="BL64" s="483">
        <f t="shared" si="67"/>
        <v>17.693791870824935</v>
      </c>
      <c r="BM64" s="477">
        <v>43.117906235843044</v>
      </c>
      <c r="BN64" s="478">
        <v>42.805736294201026</v>
      </c>
      <c r="BO64" s="478">
        <v>42.155343705954472</v>
      </c>
      <c r="BP64" s="478">
        <v>41.030907653370953</v>
      </c>
      <c r="BQ64" s="478">
        <v>39.869189578489852</v>
      </c>
      <c r="BR64" s="478">
        <v>38.677274333236724</v>
      </c>
      <c r="BS64" s="499" t="s">
        <v>381</v>
      </c>
      <c r="BT64" s="499" t="s">
        <v>381</v>
      </c>
      <c r="BU64" s="522" t="s">
        <v>381</v>
      </c>
      <c r="BV64" s="466"/>
      <c r="BW64" s="925"/>
      <c r="BX64" s="475">
        <f t="shared" si="76"/>
        <v>-40</v>
      </c>
      <c r="BY64" s="491">
        <v>1.2000000000000004</v>
      </c>
      <c r="BZ64" s="492">
        <v>1.2</v>
      </c>
      <c r="CA64" s="492">
        <v>1.2000000000000004</v>
      </c>
      <c r="CB64" s="492">
        <v>1.2</v>
      </c>
      <c r="CC64" s="492">
        <v>1.2000000000000004</v>
      </c>
      <c r="CD64" s="493">
        <v>1.2000000000000002</v>
      </c>
      <c r="CE64" s="546" t="s">
        <v>381</v>
      </c>
      <c r="CF64" s="546" t="s">
        <v>381</v>
      </c>
      <c r="CG64" s="502" t="s">
        <v>381</v>
      </c>
      <c r="CH64" s="466"/>
      <c r="CI64" s="925"/>
      <c r="CJ64" s="475">
        <f t="shared" si="77"/>
        <v>-40</v>
      </c>
      <c r="CK64" s="491">
        <v>1.0000000000000002</v>
      </c>
      <c r="CL64" s="492">
        <v>1</v>
      </c>
      <c r="CM64" s="492">
        <v>1.0000000000000147</v>
      </c>
      <c r="CN64" s="492">
        <v>1.0000000000000002</v>
      </c>
      <c r="CO64" s="492">
        <v>1</v>
      </c>
      <c r="CP64" s="493">
        <v>1.0000000000000064</v>
      </c>
      <c r="CQ64" s="546" t="s">
        <v>381</v>
      </c>
      <c r="CR64" s="546" t="s">
        <v>381</v>
      </c>
      <c r="CS64" s="502" t="s">
        <v>381</v>
      </c>
      <c r="CT64" s="474"/>
      <c r="CU64" s="925"/>
      <c r="CV64" s="475">
        <f t="shared" si="78"/>
        <v>-40</v>
      </c>
      <c r="CW64" s="491">
        <v>1.0000000000000153</v>
      </c>
      <c r="CX64" s="492">
        <v>1</v>
      </c>
      <c r="CY64" s="492">
        <v>1</v>
      </c>
      <c r="CZ64" s="492">
        <v>1.0000000000000142</v>
      </c>
      <c r="DA64" s="492">
        <v>1</v>
      </c>
      <c r="DB64" s="493">
        <v>1.0000000000000064</v>
      </c>
      <c r="DC64" s="501" t="s">
        <v>381</v>
      </c>
      <c r="DD64" s="501" t="s">
        <v>381</v>
      </c>
      <c r="DE64" s="502" t="s">
        <v>381</v>
      </c>
      <c r="DF64" s="466"/>
      <c r="DG64" s="925"/>
      <c r="DH64" s="475">
        <f t="shared" si="79"/>
        <v>-40</v>
      </c>
      <c r="DI64" s="495">
        <v>22.966063860231145</v>
      </c>
      <c r="DJ64" s="496">
        <v>20.224224463283974</v>
      </c>
      <c r="DK64" s="496">
        <v>18.766843235647627</v>
      </c>
      <c r="DL64" s="496">
        <v>10.478279092120829</v>
      </c>
      <c r="DM64" s="496">
        <v>1.7015357149542751</v>
      </c>
      <c r="DN64" s="497">
        <v>-8.0833597757412008</v>
      </c>
      <c r="DO64" s="546" t="s">
        <v>381</v>
      </c>
      <c r="DP64" s="546" t="s">
        <v>381</v>
      </c>
      <c r="DQ64" s="502" t="s">
        <v>381</v>
      </c>
      <c r="DR64" s="466"/>
      <c r="DS64" s="925"/>
      <c r="DT64" s="475">
        <f t="shared" si="80"/>
        <v>-40</v>
      </c>
      <c r="DU64" s="495">
        <v>78.21560845218977</v>
      </c>
      <c r="DV64" s="496">
        <v>75.769876872108625</v>
      </c>
      <c r="DW64" s="496">
        <v>70.679646399417152</v>
      </c>
      <c r="DX64" s="496">
        <v>61.880419908583349</v>
      </c>
      <c r="DY64" s="496">
        <v>52.775560773435927</v>
      </c>
      <c r="DZ64" s="497">
        <v>43.44524251812129</v>
      </c>
      <c r="EA64" s="546" t="s">
        <v>381</v>
      </c>
      <c r="EB64" s="546" t="s">
        <v>381</v>
      </c>
      <c r="EC64" s="502" t="s">
        <v>381</v>
      </c>
      <c r="EE64" s="925"/>
      <c r="EF64" s="475">
        <f t="shared" si="81"/>
        <v>-40</v>
      </c>
      <c r="EG64" s="495">
        <v>79.494874371676872</v>
      </c>
      <c r="EH64" s="496">
        <v>77.000887943034172</v>
      </c>
      <c r="EI64" s="496">
        <v>71.808109142649187</v>
      </c>
      <c r="EJ64" s="496">
        <v>62.841363036125415</v>
      </c>
      <c r="EK64" s="496">
        <v>53.5921094418498</v>
      </c>
      <c r="EL64" s="497">
        <v>44.118568973224626</v>
      </c>
      <c r="EM64" s="546" t="s">
        <v>381</v>
      </c>
      <c r="EN64" s="546" t="s">
        <v>381</v>
      </c>
      <c r="EO64" s="502" t="s">
        <v>381</v>
      </c>
      <c r="EP64" s="474"/>
      <c r="EQ64" s="925"/>
      <c r="ER64" s="475">
        <f t="shared" si="82"/>
        <v>-40</v>
      </c>
      <c r="ES64" s="491">
        <f t="shared" si="83"/>
        <v>1.0000000000000002</v>
      </c>
      <c r="ET64" s="492">
        <f t="shared" si="83"/>
        <v>1</v>
      </c>
      <c r="EU64" s="492">
        <f t="shared" si="83"/>
        <v>1</v>
      </c>
      <c r="EV64" s="492">
        <f t="shared" si="83"/>
        <v>1.0000000000000002</v>
      </c>
      <c r="EW64" s="492">
        <f t="shared" si="83"/>
        <v>1</v>
      </c>
      <c r="EX64" s="493">
        <f t="shared" si="83"/>
        <v>1.0000000000000064</v>
      </c>
      <c r="EY64" s="546" t="s">
        <v>381</v>
      </c>
      <c r="EZ64" s="546" t="s">
        <v>381</v>
      </c>
      <c r="FA64" s="502" t="s">
        <v>381</v>
      </c>
      <c r="FC64" s="925"/>
      <c r="FD64" s="475">
        <f t="shared" si="84"/>
        <v>-40</v>
      </c>
      <c r="FE64" s="495">
        <f t="shared" si="85"/>
        <v>79.494874371676872</v>
      </c>
      <c r="FF64" s="496">
        <f t="shared" si="85"/>
        <v>77.000887943034172</v>
      </c>
      <c r="FG64" s="496">
        <f t="shared" si="85"/>
        <v>71.808109142649187</v>
      </c>
      <c r="FH64" s="496">
        <f t="shared" si="85"/>
        <v>62.841363036125415</v>
      </c>
      <c r="FI64" s="496">
        <f t="shared" si="85"/>
        <v>53.5921094418498</v>
      </c>
      <c r="FJ64" s="497">
        <f t="shared" si="85"/>
        <v>44.118568973224626</v>
      </c>
      <c r="FK64" s="546" t="s">
        <v>381</v>
      </c>
      <c r="FL64" s="546" t="s">
        <v>381</v>
      </c>
      <c r="FM64" s="502" t="s">
        <v>381</v>
      </c>
    </row>
    <row r="65" spans="2:169" ht="15" customHeight="1" thickBot="1">
      <c r="B65" s="926"/>
      <c r="C65" s="506" t="s">
        <v>382</v>
      </c>
      <c r="D65" s="507" t="s">
        <v>381</v>
      </c>
      <c r="E65" s="508" t="s">
        <v>381</v>
      </c>
      <c r="F65" s="509" t="s">
        <v>381</v>
      </c>
      <c r="G65" s="509" t="s">
        <v>381</v>
      </c>
      <c r="H65" s="509" t="s">
        <v>381</v>
      </c>
      <c r="I65" s="509" t="s">
        <v>381</v>
      </c>
      <c r="J65" s="509" t="s">
        <v>381</v>
      </c>
      <c r="K65" s="509" t="s">
        <v>381</v>
      </c>
      <c r="L65" s="509" t="s">
        <v>381</v>
      </c>
      <c r="M65" s="510" t="s">
        <v>381</v>
      </c>
      <c r="N65" s="466"/>
      <c r="O65" s="926"/>
      <c r="P65" s="506" t="str">
        <f t="shared" si="71"/>
        <v>&lt; -40</v>
      </c>
      <c r="Q65" s="511" t="s">
        <v>381</v>
      </c>
      <c r="R65" s="512" t="s">
        <v>381</v>
      </c>
      <c r="S65" s="507" t="s">
        <v>381</v>
      </c>
      <c r="T65" s="554" t="s">
        <v>381</v>
      </c>
      <c r="U65" s="555" t="s">
        <v>381</v>
      </c>
      <c r="V65" s="548" t="s">
        <v>381</v>
      </c>
      <c r="W65" s="514" t="s">
        <v>381</v>
      </c>
      <c r="X65" s="511" t="s">
        <v>381</v>
      </c>
      <c r="Y65" s="512" t="s">
        <v>381</v>
      </c>
      <c r="Z65" s="466"/>
      <c r="AA65" s="931"/>
      <c r="AB65" s="933"/>
      <c r="AC65" s="466"/>
      <c r="AD65" s="926"/>
      <c r="AE65" s="506" t="str">
        <f t="shared" si="73"/>
        <v>&lt; -40</v>
      </c>
      <c r="AF65" s="511" t="s">
        <v>381</v>
      </c>
      <c r="AG65" s="512" t="s">
        <v>381</v>
      </c>
      <c r="AH65" s="515" t="s">
        <v>381</v>
      </c>
      <c r="AJ65" s="926"/>
      <c r="AK65" s="506" t="s">
        <v>382</v>
      </c>
      <c r="AL65" s="507" t="s">
        <v>381</v>
      </c>
      <c r="AM65" s="508" t="s">
        <v>381</v>
      </c>
      <c r="AN65" s="509" t="s">
        <v>381</v>
      </c>
      <c r="AO65" s="509" t="s">
        <v>381</v>
      </c>
      <c r="AP65" s="509" t="s">
        <v>381</v>
      </c>
      <c r="AQ65" s="509" t="s">
        <v>381</v>
      </c>
      <c r="AR65" s="509" t="s">
        <v>381</v>
      </c>
      <c r="AS65" s="509" t="s">
        <v>381</v>
      </c>
      <c r="AT65" s="509" t="s">
        <v>381</v>
      </c>
      <c r="AU65" s="510" t="s">
        <v>381</v>
      </c>
      <c r="AV65" s="466"/>
      <c r="AW65" s="926"/>
      <c r="AX65" s="506" t="s">
        <v>382</v>
      </c>
      <c r="AY65" s="507" t="s">
        <v>381</v>
      </c>
      <c r="AZ65" s="508" t="s">
        <v>381</v>
      </c>
      <c r="BA65" s="509" t="s">
        <v>381</v>
      </c>
      <c r="BB65" s="509" t="s">
        <v>381</v>
      </c>
      <c r="BC65" s="509" t="s">
        <v>381</v>
      </c>
      <c r="BD65" s="509" t="s">
        <v>381</v>
      </c>
      <c r="BE65" s="509" t="s">
        <v>381</v>
      </c>
      <c r="BF65" s="509" t="s">
        <v>381</v>
      </c>
      <c r="BG65" s="509" t="s">
        <v>381</v>
      </c>
      <c r="BH65" s="510" t="s">
        <v>381</v>
      </c>
      <c r="BI65" s="466"/>
      <c r="BJ65" s="926"/>
      <c r="BK65" s="506" t="s">
        <v>382</v>
      </c>
      <c r="BL65" s="507" t="s">
        <v>381</v>
      </c>
      <c r="BM65" s="508" t="s">
        <v>381</v>
      </c>
      <c r="BN65" s="509" t="s">
        <v>381</v>
      </c>
      <c r="BO65" s="509" t="s">
        <v>381</v>
      </c>
      <c r="BP65" s="509" t="s">
        <v>381</v>
      </c>
      <c r="BQ65" s="509" t="s">
        <v>381</v>
      </c>
      <c r="BR65" s="509" t="s">
        <v>381</v>
      </c>
      <c r="BS65" s="509" t="s">
        <v>381</v>
      </c>
      <c r="BT65" s="509" t="s">
        <v>381</v>
      </c>
      <c r="BU65" s="510" t="s">
        <v>381</v>
      </c>
      <c r="BV65" s="466"/>
      <c r="BW65" s="926"/>
      <c r="BX65" s="506" t="str">
        <f t="shared" si="76"/>
        <v>&lt; -40</v>
      </c>
      <c r="BY65" s="516" t="s">
        <v>381</v>
      </c>
      <c r="BZ65" s="517" t="s">
        <v>381</v>
      </c>
      <c r="CA65" s="517" t="s">
        <v>381</v>
      </c>
      <c r="CB65" s="517" t="s">
        <v>381</v>
      </c>
      <c r="CC65" s="517" t="s">
        <v>381</v>
      </c>
      <c r="CD65" s="517" t="s">
        <v>381</v>
      </c>
      <c r="CE65" s="517" t="s">
        <v>381</v>
      </c>
      <c r="CF65" s="517" t="s">
        <v>381</v>
      </c>
      <c r="CG65" s="512" t="s">
        <v>381</v>
      </c>
      <c r="CH65" s="466"/>
      <c r="CI65" s="926"/>
      <c r="CJ65" s="506" t="str">
        <f t="shared" si="77"/>
        <v>&lt; -40</v>
      </c>
      <c r="CK65" s="516" t="s">
        <v>381</v>
      </c>
      <c r="CL65" s="517" t="s">
        <v>381</v>
      </c>
      <c r="CM65" s="517" t="s">
        <v>381</v>
      </c>
      <c r="CN65" s="517" t="s">
        <v>381</v>
      </c>
      <c r="CO65" s="517" t="s">
        <v>381</v>
      </c>
      <c r="CP65" s="517" t="s">
        <v>381</v>
      </c>
      <c r="CQ65" s="517" t="s">
        <v>381</v>
      </c>
      <c r="CR65" s="517" t="s">
        <v>381</v>
      </c>
      <c r="CS65" s="512" t="s">
        <v>381</v>
      </c>
      <c r="CT65" s="474"/>
      <c r="CU65" s="926"/>
      <c r="CV65" s="506" t="str">
        <f t="shared" si="78"/>
        <v>&lt; -40</v>
      </c>
      <c r="CW65" s="516" t="s">
        <v>381</v>
      </c>
      <c r="CX65" s="517" t="s">
        <v>381</v>
      </c>
      <c r="CY65" s="517" t="s">
        <v>381</v>
      </c>
      <c r="CZ65" s="517" t="s">
        <v>381</v>
      </c>
      <c r="DA65" s="517" t="s">
        <v>381</v>
      </c>
      <c r="DB65" s="517" t="s">
        <v>381</v>
      </c>
      <c r="DC65" s="517" t="s">
        <v>381</v>
      </c>
      <c r="DD65" s="517" t="s">
        <v>381</v>
      </c>
      <c r="DE65" s="512" t="s">
        <v>381</v>
      </c>
      <c r="DF65" s="466"/>
      <c r="DG65" s="926"/>
      <c r="DH65" s="506" t="str">
        <f t="shared" si="79"/>
        <v>&lt; -40</v>
      </c>
      <c r="DI65" s="516" t="s">
        <v>381</v>
      </c>
      <c r="DJ65" s="517" t="s">
        <v>381</v>
      </c>
      <c r="DK65" s="517" t="s">
        <v>381</v>
      </c>
      <c r="DL65" s="517" t="s">
        <v>381</v>
      </c>
      <c r="DM65" s="517" t="s">
        <v>381</v>
      </c>
      <c r="DN65" s="517" t="s">
        <v>381</v>
      </c>
      <c r="DO65" s="517" t="s">
        <v>381</v>
      </c>
      <c r="DP65" s="517" t="s">
        <v>381</v>
      </c>
      <c r="DQ65" s="512" t="s">
        <v>381</v>
      </c>
      <c r="DR65" s="466"/>
      <c r="DS65" s="926"/>
      <c r="DT65" s="506" t="str">
        <f t="shared" si="80"/>
        <v>&lt; -40</v>
      </c>
      <c r="DU65" s="516" t="s">
        <v>381</v>
      </c>
      <c r="DV65" s="517" t="s">
        <v>381</v>
      </c>
      <c r="DW65" s="517" t="s">
        <v>381</v>
      </c>
      <c r="DX65" s="517" t="s">
        <v>381</v>
      </c>
      <c r="DY65" s="517" t="s">
        <v>381</v>
      </c>
      <c r="DZ65" s="517" t="s">
        <v>381</v>
      </c>
      <c r="EA65" s="517" t="s">
        <v>381</v>
      </c>
      <c r="EB65" s="517" t="s">
        <v>381</v>
      </c>
      <c r="EC65" s="512" t="s">
        <v>381</v>
      </c>
      <c r="EE65" s="926"/>
      <c r="EF65" s="506" t="str">
        <f t="shared" si="81"/>
        <v>&lt; -40</v>
      </c>
      <c r="EG65" s="516" t="s">
        <v>381</v>
      </c>
      <c r="EH65" s="517" t="s">
        <v>381</v>
      </c>
      <c r="EI65" s="517" t="s">
        <v>381</v>
      </c>
      <c r="EJ65" s="517" t="s">
        <v>381</v>
      </c>
      <c r="EK65" s="517" t="s">
        <v>381</v>
      </c>
      <c r="EL65" s="517" t="s">
        <v>381</v>
      </c>
      <c r="EM65" s="517" t="s">
        <v>381</v>
      </c>
      <c r="EN65" s="517" t="s">
        <v>381</v>
      </c>
      <c r="EO65" s="512" t="s">
        <v>381</v>
      </c>
      <c r="EP65" s="474"/>
      <c r="EQ65" s="926"/>
      <c r="ER65" s="506" t="str">
        <f t="shared" si="82"/>
        <v>&lt; -40</v>
      </c>
      <c r="ES65" s="516" t="s">
        <v>381</v>
      </c>
      <c r="ET65" s="517" t="s">
        <v>381</v>
      </c>
      <c r="EU65" s="517" t="s">
        <v>381</v>
      </c>
      <c r="EV65" s="517" t="s">
        <v>381</v>
      </c>
      <c r="EW65" s="517" t="s">
        <v>381</v>
      </c>
      <c r="EX65" s="517" t="s">
        <v>381</v>
      </c>
      <c r="EY65" s="517" t="s">
        <v>381</v>
      </c>
      <c r="EZ65" s="517" t="s">
        <v>381</v>
      </c>
      <c r="FA65" s="512" t="s">
        <v>381</v>
      </c>
      <c r="FC65" s="926"/>
      <c r="FD65" s="506" t="str">
        <f t="shared" si="84"/>
        <v>&lt; -40</v>
      </c>
      <c r="FE65" s="516" t="s">
        <v>381</v>
      </c>
      <c r="FF65" s="517" t="s">
        <v>381</v>
      </c>
      <c r="FG65" s="517" t="s">
        <v>381</v>
      </c>
      <c r="FH65" s="517" t="s">
        <v>381</v>
      </c>
      <c r="FI65" s="517" t="s">
        <v>381</v>
      </c>
      <c r="FJ65" s="517" t="s">
        <v>381</v>
      </c>
      <c r="FK65" s="517" t="s">
        <v>381</v>
      </c>
      <c r="FL65" s="517" t="s">
        <v>381</v>
      </c>
      <c r="FM65" s="512" t="s">
        <v>381</v>
      </c>
    </row>
  </sheetData>
  <mergeCells count="249">
    <mergeCell ref="BW51:BW65"/>
    <mergeCell ref="CI51:CI65"/>
    <mergeCell ref="CU51:CU65"/>
    <mergeCell ref="DG51:DG65"/>
    <mergeCell ref="DS51:DS65"/>
    <mergeCell ref="EE51:EE65"/>
    <mergeCell ref="EQ51:EQ65"/>
    <mergeCell ref="FC51:FC65"/>
    <mergeCell ref="FE48:FM48"/>
    <mergeCell ref="BY49:CG49"/>
    <mergeCell ref="CK49:CS49"/>
    <mergeCell ref="CW49:DE49"/>
    <mergeCell ref="DI49:DQ49"/>
    <mergeCell ref="DU49:EC49"/>
    <mergeCell ref="EG49:EO49"/>
    <mergeCell ref="ES49:FA49"/>
    <mergeCell ref="FE49:FM49"/>
    <mergeCell ref="BW29:BW43"/>
    <mergeCell ref="CI29:CI43"/>
    <mergeCell ref="CU29:CU43"/>
    <mergeCell ref="DG29:DG43"/>
    <mergeCell ref="DS29:DS43"/>
    <mergeCell ref="EE29:EE43"/>
    <mergeCell ref="EQ29:EQ43"/>
    <mergeCell ref="FC29:FC43"/>
    <mergeCell ref="BW48:BX50"/>
    <mergeCell ref="BY48:CG48"/>
    <mergeCell ref="CI48:CJ50"/>
    <mergeCell ref="CK48:CS48"/>
    <mergeCell ref="CU48:CV50"/>
    <mergeCell ref="CW48:DE48"/>
    <mergeCell ref="DG48:DH50"/>
    <mergeCell ref="DI48:DQ48"/>
    <mergeCell ref="DS48:DT50"/>
    <mergeCell ref="DU48:EC48"/>
    <mergeCell ref="EE48:EF50"/>
    <mergeCell ref="EG48:EO48"/>
    <mergeCell ref="EQ48:ER50"/>
    <mergeCell ref="ES48:FA48"/>
    <mergeCell ref="FC48:FD50"/>
    <mergeCell ref="FE26:FM26"/>
    <mergeCell ref="BY27:CG27"/>
    <mergeCell ref="CK27:CS27"/>
    <mergeCell ref="CW27:DE27"/>
    <mergeCell ref="DI27:DQ27"/>
    <mergeCell ref="DU27:EC27"/>
    <mergeCell ref="EG27:EO27"/>
    <mergeCell ref="ES27:FA27"/>
    <mergeCell ref="FE27:FM27"/>
    <mergeCell ref="BW7:BW21"/>
    <mergeCell ref="CI7:CI21"/>
    <mergeCell ref="CU7:CU21"/>
    <mergeCell ref="DG7:DG21"/>
    <mergeCell ref="DS7:DS21"/>
    <mergeCell ref="EE7:EE21"/>
    <mergeCell ref="EQ7:EQ21"/>
    <mergeCell ref="FC7:FC21"/>
    <mergeCell ref="BW26:BX28"/>
    <mergeCell ref="BY26:CG26"/>
    <mergeCell ref="CI26:CJ28"/>
    <mergeCell ref="CK26:CS26"/>
    <mergeCell ref="CU26:CV28"/>
    <mergeCell ref="CW26:DE26"/>
    <mergeCell ref="DG26:DH28"/>
    <mergeCell ref="DI26:DQ26"/>
    <mergeCell ref="DS26:DT28"/>
    <mergeCell ref="DU26:EC26"/>
    <mergeCell ref="EE26:EF28"/>
    <mergeCell ref="EG26:EO26"/>
    <mergeCell ref="EQ26:ER28"/>
    <mergeCell ref="ES26:FA26"/>
    <mergeCell ref="FC26:FD28"/>
    <mergeCell ref="DU4:EC4"/>
    <mergeCell ref="EE4:EF6"/>
    <mergeCell ref="EG4:EO4"/>
    <mergeCell ref="EQ4:ER6"/>
    <mergeCell ref="ES4:FA4"/>
    <mergeCell ref="FC4:FD6"/>
    <mergeCell ref="FE4:FM4"/>
    <mergeCell ref="BY5:CG5"/>
    <mergeCell ref="CK5:CS5"/>
    <mergeCell ref="CW5:DE5"/>
    <mergeCell ref="DI5:DQ5"/>
    <mergeCell ref="DU5:EC5"/>
    <mergeCell ref="EG5:EO5"/>
    <mergeCell ref="ES5:FA5"/>
    <mergeCell ref="FE5:FM5"/>
    <mergeCell ref="BW4:BX6"/>
    <mergeCell ref="BY4:CG4"/>
    <mergeCell ref="CI4:CJ6"/>
    <mergeCell ref="CK4:CS4"/>
    <mergeCell ref="CU4:CV6"/>
    <mergeCell ref="CW4:DE4"/>
    <mergeCell ref="DG4:DH6"/>
    <mergeCell ref="DI4:DQ4"/>
    <mergeCell ref="DS4:DT6"/>
    <mergeCell ref="AW51:AW65"/>
    <mergeCell ref="BJ51:BJ65"/>
    <mergeCell ref="B51:B65"/>
    <mergeCell ref="O51:O65"/>
    <mergeCell ref="AA51:AA65"/>
    <mergeCell ref="AB51:AB65"/>
    <mergeCell ref="AD51:AD65"/>
    <mergeCell ref="AJ51:AJ65"/>
    <mergeCell ref="AF49:AF50"/>
    <mergeCell ref="AG49:AG50"/>
    <mergeCell ref="AM49:AU49"/>
    <mergeCell ref="AZ49:BH49"/>
    <mergeCell ref="W49:W50"/>
    <mergeCell ref="X49:X50"/>
    <mergeCell ref="Y49:Y50"/>
    <mergeCell ref="B48:C50"/>
    <mergeCell ref="D48:D50"/>
    <mergeCell ref="E48:M48"/>
    <mergeCell ref="O48:P50"/>
    <mergeCell ref="Q48:R48"/>
    <mergeCell ref="S48:U48"/>
    <mergeCell ref="BM49:BU49"/>
    <mergeCell ref="AZ48:BH48"/>
    <mergeCell ref="BJ48:BK50"/>
    <mergeCell ref="BL48:BL50"/>
    <mergeCell ref="BM48:BU48"/>
    <mergeCell ref="E49:M49"/>
    <mergeCell ref="Q49:Q50"/>
    <mergeCell ref="R49:R50"/>
    <mergeCell ref="S49:S50"/>
    <mergeCell ref="T49:T50"/>
    <mergeCell ref="U49:U50"/>
    <mergeCell ref="AH48:AH50"/>
    <mergeCell ref="AJ48:AK50"/>
    <mergeCell ref="AL48:AL50"/>
    <mergeCell ref="AM48:AU48"/>
    <mergeCell ref="AW48:AX50"/>
    <mergeCell ref="AY48:AY50"/>
    <mergeCell ref="V48:W48"/>
    <mergeCell ref="X48:Y48"/>
    <mergeCell ref="AA48:AA50"/>
    <mergeCell ref="AB48:AB50"/>
    <mergeCell ref="AD48:AE50"/>
    <mergeCell ref="AF48:AG48"/>
    <mergeCell ref="V49:V50"/>
    <mergeCell ref="AW29:AW43"/>
    <mergeCell ref="BJ29:BJ43"/>
    <mergeCell ref="B46:M46"/>
    <mergeCell ref="S46:U46"/>
    <mergeCell ref="W46:Y46"/>
    <mergeCell ref="AJ46:AU46"/>
    <mergeCell ref="AW46:BH46"/>
    <mergeCell ref="BJ46:BU46"/>
    <mergeCell ref="B29:B43"/>
    <mergeCell ref="O29:O43"/>
    <mergeCell ref="AA29:AA43"/>
    <mergeCell ref="AB29:AB43"/>
    <mergeCell ref="AD29:AD43"/>
    <mergeCell ref="AJ29:AJ43"/>
    <mergeCell ref="AM27:AU27"/>
    <mergeCell ref="AZ27:BH27"/>
    <mergeCell ref="BM27:BU27"/>
    <mergeCell ref="AZ26:BH26"/>
    <mergeCell ref="BJ26:BK28"/>
    <mergeCell ref="BL26:BL28"/>
    <mergeCell ref="BM26:BU26"/>
    <mergeCell ref="AM26:AU26"/>
    <mergeCell ref="AW26:AX28"/>
    <mergeCell ref="AY26:AY28"/>
    <mergeCell ref="T27:T28"/>
    <mergeCell ref="U27:U28"/>
    <mergeCell ref="AH26:AH28"/>
    <mergeCell ref="AJ26:AK28"/>
    <mergeCell ref="AL26:AL28"/>
    <mergeCell ref="V26:W26"/>
    <mergeCell ref="X26:Y26"/>
    <mergeCell ref="AA26:AA28"/>
    <mergeCell ref="AB26:AB28"/>
    <mergeCell ref="AD26:AE28"/>
    <mergeCell ref="AF26:AG26"/>
    <mergeCell ref="V27:V28"/>
    <mergeCell ref="W27:W28"/>
    <mergeCell ref="X27:X28"/>
    <mergeCell ref="Y27:Y28"/>
    <mergeCell ref="AF27:AF28"/>
    <mergeCell ref="AG27:AG28"/>
    <mergeCell ref="B26:C28"/>
    <mergeCell ref="D26:D28"/>
    <mergeCell ref="E26:M26"/>
    <mergeCell ref="O26:P28"/>
    <mergeCell ref="Q26:R26"/>
    <mergeCell ref="S26:U26"/>
    <mergeCell ref="AW7:AW21"/>
    <mergeCell ref="BJ7:BJ21"/>
    <mergeCell ref="B24:M24"/>
    <mergeCell ref="S24:U24"/>
    <mergeCell ref="W24:Y24"/>
    <mergeCell ref="AJ24:AU24"/>
    <mergeCell ref="AW24:BH24"/>
    <mergeCell ref="BJ24:BU24"/>
    <mergeCell ref="B7:B21"/>
    <mergeCell ref="O7:O21"/>
    <mergeCell ref="AA7:AA21"/>
    <mergeCell ref="AB7:AB21"/>
    <mergeCell ref="AD7:AD21"/>
    <mergeCell ref="AJ7:AJ21"/>
    <mergeCell ref="E27:M27"/>
    <mergeCell ref="Q27:Q28"/>
    <mergeCell ref="R27:R28"/>
    <mergeCell ref="S27:S28"/>
    <mergeCell ref="AM5:AU5"/>
    <mergeCell ref="AZ5:BH5"/>
    <mergeCell ref="BM5:BU5"/>
    <mergeCell ref="AZ4:BH4"/>
    <mergeCell ref="BJ4:BK6"/>
    <mergeCell ref="BL4:BL6"/>
    <mergeCell ref="BM4:BU4"/>
    <mergeCell ref="AM4:AU4"/>
    <mergeCell ref="AW4:AX6"/>
    <mergeCell ref="AY4:AY6"/>
    <mergeCell ref="AB4:AB6"/>
    <mergeCell ref="AD4:AE6"/>
    <mergeCell ref="AF4:AG4"/>
    <mergeCell ref="V5:V6"/>
    <mergeCell ref="W5:W6"/>
    <mergeCell ref="X5:X6"/>
    <mergeCell ref="Y5:Y6"/>
    <mergeCell ref="AF5:AF6"/>
    <mergeCell ref="AG5:AG6"/>
    <mergeCell ref="AJ2:AU2"/>
    <mergeCell ref="AW2:BH2"/>
    <mergeCell ref="BJ2:BU2"/>
    <mergeCell ref="B4:C6"/>
    <mergeCell ref="D4:D6"/>
    <mergeCell ref="E4:M4"/>
    <mergeCell ref="O4:P6"/>
    <mergeCell ref="Q4:R4"/>
    <mergeCell ref="S4:U4"/>
    <mergeCell ref="B2:M2"/>
    <mergeCell ref="S2:U2"/>
    <mergeCell ref="W2:Y2"/>
    <mergeCell ref="E5:M5"/>
    <mergeCell ref="Q5:Q6"/>
    <mergeCell ref="R5:R6"/>
    <mergeCell ref="S5:S6"/>
    <mergeCell ref="T5:T6"/>
    <mergeCell ref="U5:U6"/>
    <mergeCell ref="AH4:AH6"/>
    <mergeCell ref="AJ4:AK6"/>
    <mergeCell ref="AL4:AL6"/>
    <mergeCell ref="V4:W4"/>
    <mergeCell ref="X4:Y4"/>
    <mergeCell ref="AA4:AA6"/>
  </mergeCells>
  <conditionalFormatting sqref="X3:X4 Y3 W2:X2 FN1:IS43 V1:Y1 V3:W7 Q3:T5 Q1:T1 S2:T2 N8:P20 N30:P42 X7 AF26:AG28 S6 U1:U6 U29 AF29:AH29 U43 AF43:AH43 V27:W28 AV1:AV43 AI51:AK51 AI65:AK65 X43 X29 D4 N26:W26 H30:L34 H52:L56 A65:D65 D7:D21 AJ51:AJ65 AM5 AM27 Z22:AH23 AC5:AG5 AC6:AE6 Z1:AH3 AC8:AE20 AC21:AH21 AC7:AH7 Z26:Z43 E5 N4:N5 N27:S27 N49:R49 AI48:AI50 D22:F25 G23:Y23 H21:X21 H22:Y22 H43:S43 H65:R65 H7:U7 H6:N6 G24:AH25 A44:W47 D1:P3 AI44:AU47 AO65:AU65 AN1:AU3 AN22:AU25 AO51:AU51 BM27:BU27 BM49:BU49 AM49 AZ65:BI65 AZ5:BH5 AZ27:BH27 AW44:BU47 BM65:BU65 AZ49:BH49 AP6:AS6 AN28:AS28 BM51:BU51 BM50:BS50 AZ51:BI51 AZ50:BF50 AO50:AS50 AP7:AT21 AN29:AT43 AO52:AT64 FN66:IS65533 A66:BV65533 H40:J42 H35:K39 H57:K61 H62:J64 Z4:Z21 AC4:AH4 D26:D43 E27 H28:S29 A48:D51 E49 H50:R51 O29:O43 B51:B65 O51:O65 AC26:AE43 AD7:AD21 O7:O21 A1:C43 BI48:BI50 BI22:BI27 AZ22:BH25 BM22:BU25 BI1:BI5 AZ1:BH3 BM1:BU3 BM5:BU5 N48:X48">
    <cfRule type="cellIs" dxfId="8034" priority="627" operator="equal">
      <formula>"no fueling"</formula>
    </cfRule>
  </conditionalFormatting>
  <conditionalFormatting sqref="Q8:R20">
    <cfRule type="cellIs" dxfId="8033" priority="626" operator="equal">
      <formula>"no fueling"</formula>
    </cfRule>
  </conditionalFormatting>
  <conditionalFormatting sqref="AF8:AG20">
    <cfRule type="cellIs" dxfId="8032" priority="625" operator="equal">
      <formula>"no fueling"</formula>
    </cfRule>
  </conditionalFormatting>
  <conditionalFormatting sqref="R30:R42">
    <cfRule type="cellIs" dxfId="8031" priority="624" operator="equal">
      <formula>"no fueling"</formula>
    </cfRule>
  </conditionalFormatting>
  <conditionalFormatting sqref="AF30:AG42">
    <cfRule type="cellIs" dxfId="8030" priority="623" operator="equal">
      <formula>"no fueling"</formula>
    </cfRule>
  </conditionalFormatting>
  <conditionalFormatting sqref="AH8:AH20">
    <cfRule type="cellIs" dxfId="8029" priority="622" operator="equal">
      <formula>"no fueling"</formula>
    </cfRule>
  </conditionalFormatting>
  <conditionalFormatting sqref="AF52:AG64">
    <cfRule type="cellIs" dxfId="8028" priority="619" operator="equal">
      <formula>"no fueling"</formula>
    </cfRule>
  </conditionalFormatting>
  <conditionalFormatting sqref="FN44:IS65 AV44:AV65 X44:AH47 AF65:AG65 A52:C64 N52:P64 Z48:Z65 AC48:AG51 AC52:AE65">
    <cfRule type="cellIs" dxfId="8027" priority="621" operator="equal">
      <formula>"no fueling"</formula>
    </cfRule>
  </conditionalFormatting>
  <conditionalFormatting sqref="R52:R64">
    <cfRule type="cellIs" dxfId="8026" priority="620" operator="equal">
      <formula>"no fueling"</formula>
    </cfRule>
  </conditionalFormatting>
  <conditionalFormatting sqref="S8:S20 V8:X20">
    <cfRule type="cellIs" dxfId="8025" priority="618" operator="equal">
      <formula>"no fueling"</formula>
    </cfRule>
  </conditionalFormatting>
  <conditionalFormatting sqref="AH30:AH42">
    <cfRule type="cellIs" dxfId="8024" priority="610" operator="equal">
      <formula>"no fueling"</formula>
    </cfRule>
  </conditionalFormatting>
  <conditionalFormatting sqref="D52:D64">
    <cfRule type="cellIs" dxfId="8023" priority="617" operator="equal">
      <formula>"no fueling"</formula>
    </cfRule>
  </conditionalFormatting>
  <conditionalFormatting sqref="M8:M20">
    <cfRule type="cellIs" dxfId="8022" priority="616" operator="equal">
      <formula>"no fueling"</formula>
    </cfRule>
  </conditionalFormatting>
  <conditionalFormatting sqref="AU8:AU20">
    <cfRule type="cellIs" dxfId="8021" priority="602" operator="equal">
      <formula>"no fueling"</formula>
    </cfRule>
  </conditionalFormatting>
  <conditionalFormatting sqref="T27 U27:U28">
    <cfRule type="cellIs" dxfId="8020" priority="606" operator="equal">
      <formula>"no fueling"</formula>
    </cfRule>
  </conditionalFormatting>
  <conditionalFormatting sqref="Q30:Q42">
    <cfRule type="cellIs" dxfId="8019" priority="614" operator="equal">
      <formula>"no fueling"</formula>
    </cfRule>
  </conditionalFormatting>
  <conditionalFormatting sqref="X26">
    <cfRule type="cellIs" dxfId="8018" priority="613" operator="equal">
      <formula>"no fueling"</formula>
    </cfRule>
  </conditionalFormatting>
  <conditionalFormatting sqref="X30:X42">
    <cfRule type="cellIs" dxfId="8017" priority="612" operator="equal">
      <formula>"no fueling"</formula>
    </cfRule>
  </conditionalFormatting>
  <conditionalFormatting sqref="AW51:AX51 AW65:AX65 AZ7:BG12 AZ29:BG34 AZ52:BG56 AZ6:BF6 AZ28:BF28 AZ21:BG21 AZ18:BE20 AZ13:BF17 AZ43:BG43 AZ40:BE42 AZ35:BF39 AZ62:BE64 AZ57:BF61">
    <cfRule type="cellIs" dxfId="8016" priority="599" operator="equal">
      <formula>"no fueling"</formula>
    </cfRule>
  </conditionalFormatting>
  <conditionalFormatting sqref="AY1:AY4 BH43:BI43 AW1:AX3 BH7:BI7 BH29:BI29 BH21:BI21 AY7:AY43 AW29:AX43 AW7:AX25 BI6 BI28">
    <cfRule type="cellIs" dxfId="8015" priority="598" operator="equal">
      <formula>"no fueling"</formula>
    </cfRule>
  </conditionalFormatting>
  <conditionalFormatting sqref="AW52:AX64">
    <cfRule type="cellIs" dxfId="8014" priority="597" operator="equal">
      <formula>"no fueling"</formula>
    </cfRule>
  </conditionalFormatting>
  <conditionalFormatting sqref="AH26">
    <cfRule type="cellIs" dxfId="8013" priority="611" operator="equal">
      <formula>"no fueling"</formula>
    </cfRule>
  </conditionalFormatting>
  <conditionalFormatting sqref="T29 T43">
    <cfRule type="cellIs" dxfId="8012" priority="609" operator="equal">
      <formula>"no fueling"</formula>
    </cfRule>
  </conditionalFormatting>
  <conditionalFormatting sqref="T30">
    <cfRule type="cellIs" dxfId="8011" priority="608" operator="equal">
      <formula>"no fueling"</formula>
    </cfRule>
  </conditionalFormatting>
  <conditionalFormatting sqref="T31:T42">
    <cfRule type="cellIs" dxfId="8010" priority="607" operator="equal">
      <formula>"no fueling"</formula>
    </cfRule>
  </conditionalFormatting>
  <conditionalFormatting sqref="S30:S42">
    <cfRule type="cellIs" dxfId="8009" priority="605" operator="equal">
      <formula>"no fueling"</formula>
    </cfRule>
  </conditionalFormatting>
  <conditionalFormatting sqref="AL1:AM3 AU43 AI1:AK43 AU7 AU29 AU21 AL22:AM25 AL4 AL26:AL43 AL7:AL21">
    <cfRule type="cellIs" dxfId="8008" priority="604" operator="equal">
      <formula>"no fueling"</formula>
    </cfRule>
  </conditionalFormatting>
  <conditionalFormatting sqref="AI52:AK64">
    <cfRule type="cellIs" dxfId="8007" priority="603" operator="equal">
      <formula>"no fueling"</formula>
    </cfRule>
  </conditionalFormatting>
  <conditionalFormatting sqref="BH8:BI20">
    <cfRule type="cellIs" dxfId="8006" priority="596" operator="equal">
      <formula>"no fueling"</formula>
    </cfRule>
  </conditionalFormatting>
  <conditionalFormatting sqref="AU30:AU42">
    <cfRule type="cellIs" dxfId="8005" priority="601" operator="equal">
      <formula>"no fueling"</formula>
    </cfRule>
  </conditionalFormatting>
  <conditionalFormatting sqref="AU52:AU64">
    <cfRule type="cellIs" dxfId="8004" priority="600" operator="equal">
      <formula>"no fueling"</formula>
    </cfRule>
  </conditionalFormatting>
  <conditionalFormatting sqref="BI30:BI42">
    <cfRule type="cellIs" dxfId="8003" priority="595" operator="equal">
      <formula>"no fueling"</formula>
    </cfRule>
  </conditionalFormatting>
  <conditionalFormatting sqref="BH52:BI64">
    <cfRule type="cellIs" dxfId="8002" priority="594" operator="equal">
      <formula>"no fueling"</formula>
    </cfRule>
  </conditionalFormatting>
  <conditionalFormatting sqref="BV1:BV43">
    <cfRule type="cellIs" dxfId="8001" priority="593" operator="equal">
      <formula>"no fueling"</formula>
    </cfRule>
  </conditionalFormatting>
  <conditionalFormatting sqref="BV44:BV65">
    <cfRule type="cellIs" dxfId="8000" priority="592" operator="equal">
      <formula>"no fueling"</formula>
    </cfRule>
  </conditionalFormatting>
  <conditionalFormatting sqref="BU30:BU42">
    <cfRule type="cellIs" dxfId="7999" priority="547" operator="equal">
      <formula>"no fueling"</formula>
    </cfRule>
  </conditionalFormatting>
  <conditionalFormatting sqref="BJ51:BK51 BJ65:BK65 BM29:BT34 BM6:BT12 BM52:BT56 BM28:BS28 BM21:BT21 BM18:BR20 BM13:BS17 BM43:BT43 BM40:BR42 BM35:BS39 BM62:BR64 BM57:BS61">
    <cfRule type="cellIs" dxfId="7998" priority="560" operator="equal">
      <formula>"no fueling"</formula>
    </cfRule>
  </conditionalFormatting>
  <conditionalFormatting sqref="BL1:BL4 BU43 BJ1:BK3 BU6:BU7 BU29 BU21 BL7 BL21:BL29 BL43 BJ7:BK25 BJ29:BK43">
    <cfRule type="cellIs" dxfId="7997" priority="559" operator="equal">
      <formula>"no fueling"</formula>
    </cfRule>
  </conditionalFormatting>
  <conditionalFormatting sqref="BJ52:BK64">
    <cfRule type="cellIs" dxfId="7996" priority="558" operator="equal">
      <formula>"no fueling"</formula>
    </cfRule>
  </conditionalFormatting>
  <conditionalFormatting sqref="BU52:BU64">
    <cfRule type="cellIs" dxfId="7995" priority="557" operator="equal">
      <formula>"no fueling"</formula>
    </cfRule>
  </conditionalFormatting>
  <conditionalFormatting sqref="BU8:BU20">
    <cfRule type="cellIs" dxfId="7994" priority="549" operator="equal">
      <formula>"no fueling"</formula>
    </cfRule>
  </conditionalFormatting>
  <conditionalFormatting sqref="BH30:BH42">
    <cfRule type="cellIs" dxfId="7993" priority="548" operator="equal">
      <formula>"no fueling"</formula>
    </cfRule>
  </conditionalFormatting>
  <conditionalFormatting sqref="BL8:BL20">
    <cfRule type="cellIs" dxfId="7992" priority="546" operator="equal">
      <formula>"no fueling"</formula>
    </cfRule>
  </conditionalFormatting>
  <conditionalFormatting sqref="BL30:BL42">
    <cfRule type="cellIs" dxfId="7991" priority="545" operator="equal">
      <formula>"no fueling"</formula>
    </cfRule>
  </conditionalFormatting>
  <conditionalFormatting sqref="U51 U65 S65 S49:S51">
    <cfRule type="cellIs" dxfId="7990" priority="515" operator="equal">
      <formula>"no fueling"</formula>
    </cfRule>
  </conditionalFormatting>
  <conditionalFormatting sqref="U52">
    <cfRule type="cellIs" dxfId="7989" priority="514" operator="equal">
      <formula>"no fueling"</formula>
    </cfRule>
  </conditionalFormatting>
  <conditionalFormatting sqref="U57:U64">
    <cfRule type="cellIs" dxfId="7988" priority="513" operator="equal">
      <formula>"no fueling"</formula>
    </cfRule>
  </conditionalFormatting>
  <conditionalFormatting sqref="U53:U56">
    <cfRule type="cellIs" dxfId="7987" priority="512" operator="equal">
      <formula>"no fueling"</formula>
    </cfRule>
  </conditionalFormatting>
  <conditionalFormatting sqref="Y7 Y21">
    <cfRule type="cellIs" dxfId="7986" priority="495" operator="equal">
      <formula>"no fueling"</formula>
    </cfRule>
  </conditionalFormatting>
  <conditionalFormatting sqref="Y8">
    <cfRule type="cellIs" dxfId="7985" priority="494" operator="equal">
      <formula>"no fueling"</formula>
    </cfRule>
  </conditionalFormatting>
  <conditionalFormatting sqref="Y13:Y20">
    <cfRule type="cellIs" dxfId="7984" priority="493" operator="equal">
      <formula>"no fueling"</formula>
    </cfRule>
  </conditionalFormatting>
  <conditionalFormatting sqref="Y9:Y12">
    <cfRule type="cellIs" dxfId="7983" priority="492" operator="equal">
      <formula>"no fueling"</formula>
    </cfRule>
  </conditionalFormatting>
  <conditionalFormatting sqref="AH51 AH65">
    <cfRule type="cellIs" dxfId="7982" priority="491" operator="equal">
      <formula>"no fueling"</formula>
    </cfRule>
  </conditionalFormatting>
  <conditionalFormatting sqref="AH48">
    <cfRule type="cellIs" dxfId="7981" priority="490" operator="equal">
      <formula>"no fueling"</formula>
    </cfRule>
  </conditionalFormatting>
  <conditionalFormatting sqref="AH52:AH64">
    <cfRule type="cellIs" dxfId="7980" priority="489" operator="equal">
      <formula>"no fueling"</formula>
    </cfRule>
  </conditionalFormatting>
  <conditionalFormatting sqref="AL48:AL65">
    <cfRule type="cellIs" dxfId="7979" priority="488" operator="equal">
      <formula>"no fueling"</formula>
    </cfRule>
  </conditionalFormatting>
  <conditionalFormatting sqref="T8:U20">
    <cfRule type="cellIs" dxfId="7978" priority="516" operator="equal">
      <formula>"no fueling"</formula>
    </cfRule>
  </conditionalFormatting>
  <conditionalFormatting sqref="T51 T65">
    <cfRule type="cellIs" dxfId="7977" priority="511" operator="equal">
      <formula>"no fueling"</formula>
    </cfRule>
  </conditionalFormatting>
  <conditionalFormatting sqref="T52">
    <cfRule type="cellIs" dxfId="7976" priority="510" operator="equal">
      <formula>"no fueling"</formula>
    </cfRule>
  </conditionalFormatting>
  <conditionalFormatting sqref="T53:T64">
    <cfRule type="cellIs" dxfId="7975" priority="509" operator="equal">
      <formula>"no fueling"</formula>
    </cfRule>
  </conditionalFormatting>
  <conditionalFormatting sqref="T49 U49:U50">
    <cfRule type="cellIs" dxfId="7974" priority="508" operator="equal">
      <formula>"no fueling"</formula>
    </cfRule>
  </conditionalFormatting>
  <conditionalFormatting sqref="S52:S64">
    <cfRule type="cellIs" dxfId="7973" priority="507" operator="equal">
      <formula>"no fueling"</formula>
    </cfRule>
  </conditionalFormatting>
  <conditionalFormatting sqref="V48:W50">
    <cfRule type="cellIs" dxfId="7972" priority="506" operator="equal">
      <formula>"no fueling"</formula>
    </cfRule>
  </conditionalFormatting>
  <conditionalFormatting sqref="X51:Y51 X65:Y65">
    <cfRule type="cellIs" dxfId="7971" priority="505" operator="equal">
      <formula>"no fueling"</formula>
    </cfRule>
  </conditionalFormatting>
  <conditionalFormatting sqref="X48">
    <cfRule type="cellIs" dxfId="7970" priority="504" operator="equal">
      <formula>"no fueling"</formula>
    </cfRule>
  </conditionalFormatting>
  <conditionalFormatting sqref="X52:X64">
    <cfRule type="cellIs" dxfId="7969" priority="503" operator="equal">
      <formula>"no fueling"</formula>
    </cfRule>
  </conditionalFormatting>
  <conditionalFormatting sqref="Y52">
    <cfRule type="cellIs" dxfId="7968" priority="502" operator="equal">
      <formula>"no fueling"</formula>
    </cfRule>
  </conditionalFormatting>
  <conditionalFormatting sqref="Y57:Y64">
    <cfRule type="cellIs" dxfId="7967" priority="501" operator="equal">
      <formula>"no fueling"</formula>
    </cfRule>
  </conditionalFormatting>
  <conditionalFormatting sqref="Y53:Y56">
    <cfRule type="cellIs" dxfId="7966" priority="500" operator="equal">
      <formula>"no fueling"</formula>
    </cfRule>
  </conditionalFormatting>
  <conditionalFormatting sqref="Y29 Y43">
    <cfRule type="cellIs" dxfId="7965" priority="499" operator="equal">
      <formula>"no fueling"</formula>
    </cfRule>
  </conditionalFormatting>
  <conditionalFormatting sqref="Y30">
    <cfRule type="cellIs" dxfId="7964" priority="498" operator="equal">
      <formula>"no fueling"</formula>
    </cfRule>
  </conditionalFormatting>
  <conditionalFormatting sqref="Y35:Y42">
    <cfRule type="cellIs" dxfId="7963" priority="497" operator="equal">
      <formula>"no fueling"</formula>
    </cfRule>
  </conditionalFormatting>
  <conditionalFormatting sqref="Y31:Y34">
    <cfRule type="cellIs" dxfId="7962" priority="496" operator="equal">
      <formula>"no fueling"</formula>
    </cfRule>
  </conditionalFormatting>
  <conditionalFormatting sqref="AY48:AY65">
    <cfRule type="cellIs" dxfId="7961" priority="487" operator="equal">
      <formula>"no fueling"</formula>
    </cfRule>
  </conditionalFormatting>
  <conditionalFormatting sqref="BL48:BL51 BL65">
    <cfRule type="cellIs" dxfId="7960" priority="486" operator="equal">
      <formula>"no fueling"</formula>
    </cfRule>
  </conditionalFormatting>
  <conditionalFormatting sqref="BL52:BL64">
    <cfRule type="cellIs" dxfId="7959" priority="485" operator="equal">
      <formula>"no fueling"</formula>
    </cfRule>
  </conditionalFormatting>
  <conditionalFormatting sqref="V29:W29 V43:W43">
    <cfRule type="cellIs" dxfId="7958" priority="484" operator="equal">
      <formula>"no fueling"</formula>
    </cfRule>
  </conditionalFormatting>
  <conditionalFormatting sqref="V30:W42">
    <cfRule type="cellIs" dxfId="7957" priority="483" operator="equal">
      <formula>"no fueling"</formula>
    </cfRule>
  </conditionalFormatting>
  <conditionalFormatting sqref="V51:W51 V65:W65">
    <cfRule type="cellIs" dxfId="7956" priority="482" operator="equal">
      <formula>"no fueling"</formula>
    </cfRule>
  </conditionalFormatting>
  <conditionalFormatting sqref="V52:W64">
    <cfRule type="cellIs" dxfId="7955" priority="481" operator="equal">
      <formula>"no fueling"</formula>
    </cfRule>
  </conditionalFormatting>
  <conditionalFormatting sqref="E6:F6 E9:F15 F8">
    <cfRule type="cellIs" dxfId="7954" priority="455" operator="equal">
      <formula>"no fueling"</formula>
    </cfRule>
  </conditionalFormatting>
  <conditionalFormatting sqref="E7">
    <cfRule type="cellIs" dxfId="7953" priority="454" operator="equal">
      <formula>"no fueling"</formula>
    </cfRule>
  </conditionalFormatting>
  <conditionalFormatting sqref="G21:G22 E16:F20 G6:G12 H8:L12 G13:L20">
    <cfRule type="cellIs" dxfId="7952" priority="453" operator="equal">
      <formula>"no fueling"</formula>
    </cfRule>
  </conditionalFormatting>
  <conditionalFormatting sqref="E21">
    <cfRule type="cellIs" dxfId="7951" priority="452" operator="equal">
      <formula>"no fueling"</formula>
    </cfRule>
  </conditionalFormatting>
  <conditionalFormatting sqref="AM29:AM43">
    <cfRule type="cellIs" dxfId="7950" priority="451" operator="equal">
      <formula>"no fueling"</formula>
    </cfRule>
  </conditionalFormatting>
  <conditionalFormatting sqref="AM6">
    <cfRule type="cellIs" dxfId="7949" priority="447" operator="equal">
      <formula>"no fueling"</formula>
    </cfRule>
  </conditionalFormatting>
  <conditionalFormatting sqref="AM28">
    <cfRule type="cellIs" dxfId="7948" priority="450" operator="equal">
      <formula>"no fueling"</formula>
    </cfRule>
  </conditionalFormatting>
  <conditionalFormatting sqref="AN6:AO21">
    <cfRule type="cellIs" dxfId="7947" priority="449" operator="equal">
      <formula>"no fueling"</formula>
    </cfRule>
  </conditionalFormatting>
  <conditionalFormatting sqref="AM7:AM21">
    <cfRule type="cellIs" dxfId="7946" priority="448" operator="equal">
      <formula>"no fueling"</formula>
    </cfRule>
  </conditionalFormatting>
  <conditionalFormatting sqref="AN50:AN65">
    <cfRule type="cellIs" dxfId="7945" priority="446" operator="equal">
      <formula>"no fueling"</formula>
    </cfRule>
  </conditionalFormatting>
  <conditionalFormatting sqref="AM51:AM65">
    <cfRule type="cellIs" dxfId="7944" priority="445" operator="equal">
      <formula>"no fueling"</formula>
    </cfRule>
  </conditionalFormatting>
  <conditionalFormatting sqref="AM50">
    <cfRule type="cellIs" dxfId="7943" priority="444" operator="equal">
      <formula>"no fueling"</formula>
    </cfRule>
  </conditionalFormatting>
  <conditionalFormatting sqref="E28:F28 E30:F42">
    <cfRule type="cellIs" dxfId="7942" priority="443" operator="equal">
      <formula>"no fueling"</formula>
    </cfRule>
  </conditionalFormatting>
  <conditionalFormatting sqref="E29">
    <cfRule type="cellIs" dxfId="7941" priority="442" operator="equal">
      <formula>"no fueling"</formula>
    </cfRule>
  </conditionalFormatting>
  <conditionalFormatting sqref="G28:G43">
    <cfRule type="cellIs" dxfId="7940" priority="441" operator="equal">
      <formula>"no fueling"</formula>
    </cfRule>
  </conditionalFormatting>
  <conditionalFormatting sqref="E43">
    <cfRule type="cellIs" dxfId="7939" priority="440" operator="equal">
      <formula>"no fueling"</formula>
    </cfRule>
  </conditionalFormatting>
  <conditionalFormatting sqref="E65">
    <cfRule type="cellIs" dxfId="7938" priority="436" operator="equal">
      <formula>"no fueling"</formula>
    </cfRule>
  </conditionalFormatting>
  <conditionalFormatting sqref="E50:F50 E52:F59">
    <cfRule type="cellIs" dxfId="7937" priority="439" operator="equal">
      <formula>"no fueling"</formula>
    </cfRule>
  </conditionalFormatting>
  <conditionalFormatting sqref="E51">
    <cfRule type="cellIs" dxfId="7936" priority="438" operator="equal">
      <formula>"no fueling"</formula>
    </cfRule>
  </conditionalFormatting>
  <conditionalFormatting sqref="G50:G65">
    <cfRule type="cellIs" dxfId="7935" priority="437" operator="equal">
      <formula>"no fueling"</formula>
    </cfRule>
  </conditionalFormatting>
  <conditionalFormatting sqref="AA26:AB26 AA29">
    <cfRule type="cellIs" dxfId="7934" priority="435" operator="equal">
      <formula>"no fueling"</formula>
    </cfRule>
  </conditionalFormatting>
  <conditionalFormatting sqref="AA48:AB48 AA51">
    <cfRule type="cellIs" dxfId="7933" priority="434" operator="equal">
      <formula>"no fueling"</formula>
    </cfRule>
  </conditionalFormatting>
  <conditionalFormatting sqref="F7">
    <cfRule type="cellIs" dxfId="7932" priority="433" operator="equal">
      <formula>"no fueling"</formula>
    </cfRule>
  </conditionalFormatting>
  <conditionalFormatting sqref="F21">
    <cfRule type="cellIs" dxfId="7931" priority="432" operator="equal">
      <formula>"no fueling"</formula>
    </cfRule>
  </conditionalFormatting>
  <conditionalFormatting sqref="M52:M64">
    <cfRule type="cellIs" dxfId="7930" priority="424" operator="equal">
      <formula>"no fueling"</formula>
    </cfRule>
  </conditionalFormatting>
  <conditionalFormatting sqref="F29">
    <cfRule type="cellIs" dxfId="7929" priority="429" operator="equal">
      <formula>"no fueling"</formula>
    </cfRule>
  </conditionalFormatting>
  <conditionalFormatting sqref="F43">
    <cfRule type="cellIs" dxfId="7928" priority="428" operator="equal">
      <formula>"no fueling"</formula>
    </cfRule>
  </conditionalFormatting>
  <conditionalFormatting sqref="F51">
    <cfRule type="cellIs" dxfId="7927" priority="427" operator="equal">
      <formula>"no fueling"</formula>
    </cfRule>
  </conditionalFormatting>
  <conditionalFormatting sqref="F65">
    <cfRule type="cellIs" dxfId="7926" priority="426" operator="equal">
      <formula>"no fueling"</formula>
    </cfRule>
  </conditionalFormatting>
  <conditionalFormatting sqref="M30:M42">
    <cfRule type="cellIs" dxfId="7925" priority="425" operator="equal">
      <formula>"no fueling"</formula>
    </cfRule>
  </conditionalFormatting>
  <conditionalFormatting sqref="U30">
    <cfRule type="cellIs" dxfId="7924" priority="423" operator="equal">
      <formula>"no fueling"</formula>
    </cfRule>
  </conditionalFormatting>
  <conditionalFormatting sqref="U31:U42">
    <cfRule type="cellIs" dxfId="7923" priority="422" operator="equal">
      <formula>"no fueling"</formula>
    </cfRule>
  </conditionalFormatting>
  <conditionalFormatting sqref="E60:F64">
    <cfRule type="cellIs" dxfId="7922" priority="420" operator="equal">
      <formula>"no fueling"</formula>
    </cfRule>
  </conditionalFormatting>
  <conditionalFormatting sqref="AJ48:AK50">
    <cfRule type="cellIs" dxfId="7921" priority="418" operator="equal">
      <formula>"no fueling"</formula>
    </cfRule>
  </conditionalFormatting>
  <conditionalFormatting sqref="AW48:AX50">
    <cfRule type="cellIs" dxfId="7920" priority="417" operator="equal">
      <formula>"no fueling"</formula>
    </cfRule>
  </conditionalFormatting>
  <conditionalFormatting sqref="AW26:AX28">
    <cfRule type="cellIs" dxfId="7919" priority="416" operator="equal">
      <formula>"no fueling"</formula>
    </cfRule>
  </conditionalFormatting>
  <conditionalFormatting sqref="AW4:AX6">
    <cfRule type="cellIs" dxfId="7918" priority="415" operator="equal">
      <formula>"no fueling"</formula>
    </cfRule>
  </conditionalFormatting>
  <conditionalFormatting sqref="BJ4:BK6">
    <cfRule type="cellIs" dxfId="7917" priority="414" operator="equal">
      <formula>"no fueling"</formula>
    </cfRule>
  </conditionalFormatting>
  <conditionalFormatting sqref="BJ26:BK28">
    <cfRule type="cellIs" dxfId="7916" priority="413" operator="equal">
      <formula>"no fueling"</formula>
    </cfRule>
  </conditionalFormatting>
  <conditionalFormatting sqref="BJ48:BK50">
    <cfRule type="cellIs" dxfId="7915" priority="412" operator="equal">
      <formula>"no fueling"</formula>
    </cfRule>
  </conditionalFormatting>
  <conditionalFormatting sqref="O4:P6">
    <cfRule type="cellIs" dxfId="7914" priority="411" operator="equal">
      <formula>"no fueling"</formula>
    </cfRule>
  </conditionalFormatting>
  <conditionalFormatting sqref="BG6">
    <cfRule type="cellIs" dxfId="7913" priority="370" operator="equal">
      <formula>"no fueling"</formula>
    </cfRule>
  </conditionalFormatting>
  <conditionalFormatting sqref="BH6">
    <cfRule type="cellIs" dxfId="7912" priority="369" operator="equal">
      <formula>"no fueling"</formula>
    </cfRule>
  </conditionalFormatting>
  <conditionalFormatting sqref="AT6">
    <cfRule type="cellIs" dxfId="7911" priority="368" operator="equal">
      <formula>"no fueling"</formula>
    </cfRule>
  </conditionalFormatting>
  <conditionalFormatting sqref="AU6">
    <cfRule type="cellIs" dxfId="7910" priority="367" operator="equal">
      <formula>"no fueling"</formula>
    </cfRule>
  </conditionalFormatting>
  <conditionalFormatting sqref="AT28">
    <cfRule type="cellIs" dxfId="7909" priority="366" operator="equal">
      <formula>"no fueling"</formula>
    </cfRule>
  </conditionalFormatting>
  <conditionalFormatting sqref="AU28">
    <cfRule type="cellIs" dxfId="7908" priority="365" operator="equal">
      <formula>"no fueling"</formula>
    </cfRule>
  </conditionalFormatting>
  <conditionalFormatting sqref="BG28">
    <cfRule type="cellIs" dxfId="7907" priority="364" operator="equal">
      <formula>"no fueling"</formula>
    </cfRule>
  </conditionalFormatting>
  <conditionalFormatting sqref="BH28">
    <cfRule type="cellIs" dxfId="7906" priority="363" operator="equal">
      <formula>"no fueling"</formula>
    </cfRule>
  </conditionalFormatting>
  <conditionalFormatting sqref="BT28">
    <cfRule type="cellIs" dxfId="7905" priority="362" operator="equal">
      <formula>"no fueling"</formula>
    </cfRule>
  </conditionalFormatting>
  <conditionalFormatting sqref="BU28">
    <cfRule type="cellIs" dxfId="7904" priority="361" operator="equal">
      <formula>"no fueling"</formula>
    </cfRule>
  </conditionalFormatting>
  <conditionalFormatting sqref="BT50">
    <cfRule type="cellIs" dxfId="7903" priority="360" operator="equal">
      <formula>"no fueling"</formula>
    </cfRule>
  </conditionalFormatting>
  <conditionalFormatting sqref="BU50">
    <cfRule type="cellIs" dxfId="7902" priority="359" operator="equal">
      <formula>"no fueling"</formula>
    </cfRule>
  </conditionalFormatting>
  <conditionalFormatting sqref="BG50">
    <cfRule type="cellIs" dxfId="7901" priority="358" operator="equal">
      <formula>"no fueling"</formula>
    </cfRule>
  </conditionalFormatting>
  <conditionalFormatting sqref="BH50">
    <cfRule type="cellIs" dxfId="7900" priority="357" operator="equal">
      <formula>"no fueling"</formula>
    </cfRule>
  </conditionalFormatting>
  <conditionalFormatting sqref="AT50">
    <cfRule type="cellIs" dxfId="7899" priority="356" operator="equal">
      <formula>"no fueling"</formula>
    </cfRule>
  </conditionalFormatting>
  <conditionalFormatting sqref="AU50">
    <cfRule type="cellIs" dxfId="7898" priority="355" operator="equal">
      <formula>"no fueling"</formula>
    </cfRule>
  </conditionalFormatting>
  <conditionalFormatting sqref="BS62:BT64">
    <cfRule type="cellIs" dxfId="7897" priority="343" operator="equal">
      <formula>"no fueling"</formula>
    </cfRule>
  </conditionalFormatting>
  <conditionalFormatting sqref="BF18:BF20">
    <cfRule type="cellIs" dxfId="7896" priority="354" operator="equal">
      <formula>"no fueling"</formula>
    </cfRule>
  </conditionalFormatting>
  <conditionalFormatting sqref="BS18:BS20">
    <cfRule type="cellIs" dxfId="7895" priority="353" operator="equal">
      <formula>"no fueling"</formula>
    </cfRule>
  </conditionalFormatting>
  <conditionalFormatting sqref="BT13:BT20">
    <cfRule type="cellIs" dxfId="7894" priority="352" operator="equal">
      <formula>"no fueling"</formula>
    </cfRule>
  </conditionalFormatting>
  <conditionalFormatting sqref="BG13:BG20">
    <cfRule type="cellIs" dxfId="7893" priority="351" operator="equal">
      <formula>"no fueling"</formula>
    </cfRule>
  </conditionalFormatting>
  <conditionalFormatting sqref="BF40:BG42">
    <cfRule type="cellIs" dxfId="7892" priority="350" operator="equal">
      <formula>"no fueling"</formula>
    </cfRule>
  </conditionalFormatting>
  <conditionalFormatting sqref="BS40:BT42">
    <cfRule type="cellIs" dxfId="7891" priority="349" operator="equal">
      <formula>"no fueling"</formula>
    </cfRule>
  </conditionalFormatting>
  <conditionalFormatting sqref="BG35:BG39">
    <cfRule type="cellIs" dxfId="7890" priority="348" operator="equal">
      <formula>"no fueling"</formula>
    </cfRule>
  </conditionalFormatting>
  <conditionalFormatting sqref="BT35:BT39">
    <cfRule type="cellIs" dxfId="7889" priority="347" operator="equal">
      <formula>"no fueling"</formula>
    </cfRule>
  </conditionalFormatting>
  <conditionalFormatting sqref="BT57:BT61">
    <cfRule type="cellIs" dxfId="7888" priority="346" operator="equal">
      <formula>"no fueling"</formula>
    </cfRule>
  </conditionalFormatting>
  <conditionalFormatting sqref="BG57:BG61">
    <cfRule type="cellIs" dxfId="7887" priority="345" operator="equal">
      <formula>"no fueling"</formula>
    </cfRule>
  </conditionalFormatting>
  <conditionalFormatting sqref="BF62:BG64">
    <cfRule type="cellIs" dxfId="7886" priority="344" operator="equal">
      <formula>"no fueling"</formula>
    </cfRule>
  </conditionalFormatting>
  <conditionalFormatting sqref="CG30:CG33 CG35:CG42 BW66:BX65533 BY43:CG49 BY53:CG56 CS30:CT33 CS35:CT42 CK43:CT49 CK53:CT56 CI66:DF65533 CY50:DC50 DE35:DE42 CY1:DE5 CW51:DE51 DK1:DQ3 DW1:EC3 DG53:DT56 DR66:ED65533 DG27:EC27 DG5:EC5 EE5:EP5 EE27:EP27 EI1:EP3 EI49:EP49 EQ66:FA65533 EU28:EY28 EU50:EY50 FC5:FE5 ES29:FA29 ES51:FA51 ES65:FA65 FC66:FM65533 FG29:FM29 FG7:FM7 FG1:FM3 FG21:FM25 FG43:FM47 FG65:FM65 CA6:CE6 CM6:CQ6 CT6 CA29:CG29 CA28:CE28 CM29:CT29 CM28:CQ28 CT28 BY51:CG51 BY50:CE50 CK51:CT51 CK50:CQ50 CT50 DK51:DQ51 DK50:DO50 CY29:DE29 CY28:DC28 DK28:DO28 DW51:EC51 DW50:EA50 DW28:EA28 CY6:DC6 DK6:DO6 DW6:EA6 EI6:EM6 EP6 EU7:FA7 EU6:EY6 FG6:FK6 EI28:EM28 EP28 FG28:FK28 EI51:EP51 EI50:EM50 EP50 FG51:FM51 FG50:FK50 CM7:CT7 CY7:DE7 DK7:DQ7 DW7:EC7 EI7:EP7 DW29:EC29 EI29:EP29 DK29:DQ29 BY62:CD64 CK65:CT65 CK62:CP64 CW65:DE65 DG65:DQ65533 DG62:DN64 DR65:EC65 EE65:EP65533 EE53:EF64 DG57:DO61 DQ57:DT64 DE53:DE64 CK57:CQ61 CS57:CT64 BY57:CE61 CG57:CG64 CS8:CT20 CY21:DE27 DE8:DE20 EC53:EC64 DW43:EC47 EC30:EC42 DK43:DQ47 DQ30:DQ42 DK21:DQ25 DQ8:DQ20 DW21:EC25 EC8:EC20 EI21:EP25 EO8:EP20 EI43:EP47 EO30:EP42 EO53:EP64 BY65:CG65533 FG49:FM49 ES21:FA27 FC27:FM27 EU1:FA4 DW49:EC49 DK49:DQ49 CW43:DE49 CM21:CT27 CM1:CT5 CA1:CG5 CA7:CG27 ES43:FA49 ES4:FA4">
    <cfRule type="cellIs" dxfId="7885" priority="342" operator="equal">
      <formula>"no fueling"</formula>
    </cfRule>
  </conditionalFormatting>
  <conditionalFormatting sqref="CH66:CH65533">
    <cfRule type="cellIs" dxfId="7884" priority="341" operator="equal">
      <formula>"no fueling"</formula>
    </cfRule>
  </conditionalFormatting>
  <conditionalFormatting sqref="CH1:CH43">
    <cfRule type="cellIs" dxfId="7883" priority="340" operator="equal">
      <formula>"no fueling"</formula>
    </cfRule>
  </conditionalFormatting>
  <conditionalFormatting sqref="CH44:CH65">
    <cfRule type="cellIs" dxfId="7882" priority="339" operator="equal">
      <formula>"no fueling"</formula>
    </cfRule>
  </conditionalFormatting>
  <conditionalFormatting sqref="CK1:CL1 CJ1:CJ3 CI1:CI4 CJ7:CJ25 CI7:CI26 CI29:CJ43 ED1:ED65 CJ44:CJ47 CI51:CJ65 CS34:CT34 CK30:CN42 CI44:CI48 FB1:FB65533 CS52:CT52 DE52:DF52 EC52 EE52:EF52 EO52:EP52 FA52:FA64 FC52:FD64 CK3:CL7 DF1:DF51 DF53:DF65 FC28:FD28 FC6:FD6 DR28:DV29 DR6:DV7 DR52:DT52 DR1:DV4 FM52:FM64 CK21:CL29 DR43:DV51 DR30:DT42 DR21:DV26 DR8:DT20">
    <cfRule type="cellIs" dxfId="7881" priority="338" operator="equal">
      <formula>"no fueling"</formula>
    </cfRule>
  </conditionalFormatting>
  <conditionalFormatting sqref="CO30 CO32:CO42 CP30:CR34 CP40:CP42 CP35:CQ39">
    <cfRule type="cellIs" dxfId="7880" priority="337" operator="equal">
      <formula>"no fueling"</formula>
    </cfRule>
  </conditionalFormatting>
  <conditionalFormatting sqref="CO31">
    <cfRule type="cellIs" dxfId="7879" priority="336" operator="equal">
      <formula>"no fueling"</formula>
    </cfRule>
  </conditionalFormatting>
  <conditionalFormatting sqref="CW1:CX1 CV1:CV3 CU1:CU4 CV7:CV25 CU7:CU26 CU29:CV43 CV44:CV47 CU51:CV65 DE30:DE34 CU44:CU48 CW3:CX7 CW21:CX29">
    <cfRule type="cellIs" dxfId="7878" priority="335" operator="equal">
      <formula>"no fueling"</formula>
    </cfRule>
  </conditionalFormatting>
  <conditionalFormatting sqref="FE31:FL34 FE35:FK39 FE40:FJ42">
    <cfRule type="cellIs" dxfId="7877" priority="277" operator="equal">
      <formula>"no fueling"</formula>
    </cfRule>
  </conditionalFormatting>
  <conditionalFormatting sqref="FE30:FF42">
    <cfRule type="cellIs" dxfId="7876" priority="276" operator="equal">
      <formula>"no fueling"</formula>
    </cfRule>
  </conditionalFormatting>
  <conditionalFormatting sqref="EE1:EH4 EE6:EH7 EE28:EH29 EE8:EF20 EE30:EF42 EE21:EH26 EE43:EH51">
    <cfRule type="cellIs" dxfId="7875" priority="332" operator="equal">
      <formula>"no fueling"</formula>
    </cfRule>
  </conditionalFormatting>
  <conditionalFormatting sqref="FC30:FD42 FM30:FM42 FC29:FE29 FC65:FE65 FC7:FD21 FC51:FE51 FC50:FD50 FC43:FE43 FC22:FF26 FC1:FF4 FC44:FF49">
    <cfRule type="cellIs" dxfId="7874" priority="331" operator="equal">
      <formula>"no fueling"</formula>
    </cfRule>
  </conditionalFormatting>
  <conditionalFormatting sqref="ES1:ET1 ER1:ER3 EQ1:EQ4 ER7:ER25 EQ7:EQ26 EQ29:ER43 ER44:ER47 EQ44:EQ48 EQ51:ER65 FA8:FA20 FA30:FA42 ES7:ET7 ES3:ES5 ET3:ET4">
    <cfRule type="cellIs" dxfId="7873" priority="330" operator="equal">
      <formula>"no fueling"</formula>
    </cfRule>
  </conditionalFormatting>
  <conditionalFormatting sqref="CW50:CX50">
    <cfRule type="cellIs" dxfId="7872" priority="308" operator="equal">
      <formula>"no fueling"</formula>
    </cfRule>
  </conditionalFormatting>
  <conditionalFormatting sqref="FE6:FF6">
    <cfRule type="cellIs" dxfId="7871" priority="302" operator="equal">
      <formula>"no fueling"</formula>
    </cfRule>
  </conditionalFormatting>
  <conditionalFormatting sqref="FE50:FF50">
    <cfRule type="cellIs" dxfId="7870" priority="301" operator="equal">
      <formula>"no fueling"</formula>
    </cfRule>
  </conditionalFormatting>
  <conditionalFormatting sqref="ES6:ET6">
    <cfRule type="cellIs" dxfId="7869" priority="305" operator="equal">
      <formula>"no fueling"</formula>
    </cfRule>
  </conditionalFormatting>
  <conditionalFormatting sqref="FM8:FM20 FE7 FE21">
    <cfRule type="cellIs" dxfId="7868" priority="329" operator="equal">
      <formula>"no fueling"</formula>
    </cfRule>
  </conditionalFormatting>
  <conditionalFormatting sqref="ES28:ET28">
    <cfRule type="cellIs" dxfId="7867" priority="304" operator="equal">
      <formula>"no fueling"</formula>
    </cfRule>
  </conditionalFormatting>
  <conditionalFormatting sqref="FE28:FF28">
    <cfRule type="cellIs" dxfId="7866" priority="303" operator="equal">
      <formula>"no fueling"</formula>
    </cfRule>
  </conditionalFormatting>
  <conditionalFormatting sqref="ES50:ET50">
    <cfRule type="cellIs" dxfId="7865" priority="300" operator="equal">
      <formula>"no fueling"</formula>
    </cfRule>
  </conditionalFormatting>
  <conditionalFormatting sqref="FF7">
    <cfRule type="cellIs" dxfId="7864" priority="299" operator="equal">
      <formula>"no fueling"</formula>
    </cfRule>
  </conditionalFormatting>
  <conditionalFormatting sqref="FF29">
    <cfRule type="cellIs" dxfId="7863" priority="298" operator="equal">
      <formula>"no fueling"</formula>
    </cfRule>
  </conditionalFormatting>
  <conditionalFormatting sqref="FF51">
    <cfRule type="cellIs" dxfId="7862" priority="297" operator="equal">
      <formula>"no fueling"</formula>
    </cfRule>
  </conditionalFormatting>
  <conditionalFormatting sqref="FF65">
    <cfRule type="cellIs" dxfId="7861" priority="296" operator="equal">
      <formula>"no fueling"</formula>
    </cfRule>
  </conditionalFormatting>
  <conditionalFormatting sqref="FF43">
    <cfRule type="cellIs" dxfId="7860" priority="295" operator="equal">
      <formula>"no fueling"</formula>
    </cfRule>
  </conditionalFormatting>
  <conditionalFormatting sqref="FF21">
    <cfRule type="cellIs" dxfId="7859" priority="294" operator="equal">
      <formula>"no fueling"</formula>
    </cfRule>
  </conditionalFormatting>
  <conditionalFormatting sqref="BY1:BZ1 BX1:BX3 BW1:BW4 BX7:BX25 BW7:BW26 BW29:BX43 BX44:BX47 BW51:BX65 CG34 BY30:CB42 BW44:BW48 CG52 BY3:BZ29">
    <cfRule type="cellIs" dxfId="7858" priority="291" operator="equal">
      <formula>"no fueling"</formula>
    </cfRule>
  </conditionalFormatting>
  <conditionalFormatting sqref="CC30 CC32:CC42 CD30:CF34 CD40:CD42 CD35:CE39">
    <cfRule type="cellIs" dxfId="7857" priority="290" operator="equal">
      <formula>"no fueling"</formula>
    </cfRule>
  </conditionalFormatting>
  <conditionalFormatting sqref="CC31">
    <cfRule type="cellIs" dxfId="7856" priority="289" operator="equal">
      <formula>"no fueling"</formula>
    </cfRule>
  </conditionalFormatting>
  <conditionalFormatting sqref="ES30:EZ34 ES35:EY39 ES40:EX42">
    <cfRule type="cellIs" dxfId="7855" priority="279" operator="equal">
      <formula>"no fueling"</formula>
    </cfRule>
  </conditionalFormatting>
  <conditionalFormatting sqref="DQ52 DG28:DJ29 DG6:DJ7 DG52:DH52 DG1:DJ4 DG43:DJ51 DG30:DH42 DG21:DJ26 DG8:DH20">
    <cfRule type="cellIs" dxfId="7854" priority="284" operator="equal">
      <formula>"no fueling"</formula>
    </cfRule>
  </conditionalFormatting>
  <conditionalFormatting sqref="FG30:FL30">
    <cfRule type="cellIs" dxfId="7853" priority="278" operator="equal">
      <formula>"no fueling"</formula>
    </cfRule>
  </conditionalFormatting>
  <conditionalFormatting sqref="FE52:FF64">
    <cfRule type="cellIs" dxfId="7852" priority="269" operator="equal">
      <formula>"no fueling"</formula>
    </cfRule>
  </conditionalFormatting>
  <conditionalFormatting sqref="FE9:FL12 FE18:FJ20 FE13:FK17">
    <cfRule type="cellIs" dxfId="7851" priority="272" operator="equal">
      <formula>"no fueling"</formula>
    </cfRule>
  </conditionalFormatting>
  <conditionalFormatting sqref="FE8:FF20">
    <cfRule type="cellIs" dxfId="7850" priority="271" operator="equal">
      <formula>"no fueling"</formula>
    </cfRule>
  </conditionalFormatting>
  <conditionalFormatting sqref="ES8:EZ12 ES13:EY17 ES18:EX20">
    <cfRule type="cellIs" dxfId="7849" priority="275" operator="equal">
      <formula>"no fueling"</formula>
    </cfRule>
  </conditionalFormatting>
  <conditionalFormatting sqref="ES62:EX64 ES57:EY61 ES52:EZ56">
    <cfRule type="cellIs" dxfId="7848" priority="274" operator="equal">
      <formula>"no fueling"</formula>
    </cfRule>
  </conditionalFormatting>
  <conditionalFormatting sqref="FG8:FL8">
    <cfRule type="cellIs" dxfId="7847" priority="273" operator="equal">
      <formula>"no fueling"</formula>
    </cfRule>
  </conditionalFormatting>
  <conditionalFormatting sqref="FE62:FJ64 FE57:FK61 FE52:FL56">
    <cfRule type="cellIs" dxfId="7846" priority="270" operator="equal">
      <formula>"no fueling"</formula>
    </cfRule>
  </conditionalFormatting>
  <conditionalFormatting sqref="CF6">
    <cfRule type="cellIs" dxfId="7845" priority="268" operator="equal">
      <formula>"no fueling"</formula>
    </cfRule>
  </conditionalFormatting>
  <conditionalFormatting sqref="CG6">
    <cfRule type="cellIs" dxfId="7844" priority="267" operator="equal">
      <formula>"no fueling"</formula>
    </cfRule>
  </conditionalFormatting>
  <conditionalFormatting sqref="CR6">
    <cfRule type="cellIs" dxfId="7843" priority="266" operator="equal">
      <formula>"no fueling"</formula>
    </cfRule>
  </conditionalFormatting>
  <conditionalFormatting sqref="CS6">
    <cfRule type="cellIs" dxfId="7842" priority="265" operator="equal">
      <formula>"no fueling"</formula>
    </cfRule>
  </conditionalFormatting>
  <conditionalFormatting sqref="CF28">
    <cfRule type="cellIs" dxfId="7841" priority="264" operator="equal">
      <formula>"no fueling"</formula>
    </cfRule>
  </conditionalFormatting>
  <conditionalFormatting sqref="CG28">
    <cfRule type="cellIs" dxfId="7840" priority="263" operator="equal">
      <formula>"no fueling"</formula>
    </cfRule>
  </conditionalFormatting>
  <conditionalFormatting sqref="CR28">
    <cfRule type="cellIs" dxfId="7839" priority="262" operator="equal">
      <formula>"no fueling"</formula>
    </cfRule>
  </conditionalFormatting>
  <conditionalFormatting sqref="CS28">
    <cfRule type="cellIs" dxfId="7838" priority="261" operator="equal">
      <formula>"no fueling"</formula>
    </cfRule>
  </conditionalFormatting>
  <conditionalFormatting sqref="CF50">
    <cfRule type="cellIs" dxfId="7837" priority="260" operator="equal">
      <formula>"no fueling"</formula>
    </cfRule>
  </conditionalFormatting>
  <conditionalFormatting sqref="CG50">
    <cfRule type="cellIs" dxfId="7836" priority="259" operator="equal">
      <formula>"no fueling"</formula>
    </cfRule>
  </conditionalFormatting>
  <conditionalFormatting sqref="CR50">
    <cfRule type="cellIs" dxfId="7835" priority="258" operator="equal">
      <formula>"no fueling"</formula>
    </cfRule>
  </conditionalFormatting>
  <conditionalFormatting sqref="CS50">
    <cfRule type="cellIs" dxfId="7834" priority="257" operator="equal">
      <formula>"no fueling"</formula>
    </cfRule>
  </conditionalFormatting>
  <conditionalFormatting sqref="DP50">
    <cfRule type="cellIs" dxfId="7833" priority="256" operator="equal">
      <formula>"no fueling"</formula>
    </cfRule>
  </conditionalFormatting>
  <conditionalFormatting sqref="DQ50">
    <cfRule type="cellIs" dxfId="7832" priority="255" operator="equal">
      <formula>"no fueling"</formula>
    </cfRule>
  </conditionalFormatting>
  <conditionalFormatting sqref="DD50">
    <cfRule type="cellIs" dxfId="7831" priority="254" operator="equal">
      <formula>"no fueling"</formula>
    </cfRule>
  </conditionalFormatting>
  <conditionalFormatting sqref="DE50">
    <cfRule type="cellIs" dxfId="7830" priority="253" operator="equal">
      <formula>"no fueling"</formula>
    </cfRule>
  </conditionalFormatting>
  <conditionalFormatting sqref="DD28">
    <cfRule type="cellIs" dxfId="7829" priority="252" operator="equal">
      <formula>"no fueling"</formula>
    </cfRule>
  </conditionalFormatting>
  <conditionalFormatting sqref="DE28">
    <cfRule type="cellIs" dxfId="7828" priority="251" operator="equal">
      <formula>"no fueling"</formula>
    </cfRule>
  </conditionalFormatting>
  <conditionalFormatting sqref="DP28">
    <cfRule type="cellIs" dxfId="7827" priority="250" operator="equal">
      <formula>"no fueling"</formula>
    </cfRule>
  </conditionalFormatting>
  <conditionalFormatting sqref="DQ28">
    <cfRule type="cellIs" dxfId="7826" priority="249" operator="equal">
      <formula>"no fueling"</formula>
    </cfRule>
  </conditionalFormatting>
  <conditionalFormatting sqref="EB50">
    <cfRule type="cellIs" dxfId="7825" priority="248" operator="equal">
      <formula>"no fueling"</formula>
    </cfRule>
  </conditionalFormatting>
  <conditionalFormatting sqref="EC50">
    <cfRule type="cellIs" dxfId="7824" priority="247" operator="equal">
      <formula>"no fueling"</formula>
    </cfRule>
  </conditionalFormatting>
  <conditionalFormatting sqref="EB28">
    <cfRule type="cellIs" dxfId="7823" priority="246" operator="equal">
      <formula>"no fueling"</formula>
    </cfRule>
  </conditionalFormatting>
  <conditionalFormatting sqref="EC28">
    <cfRule type="cellIs" dxfId="7822" priority="245" operator="equal">
      <formula>"no fueling"</formula>
    </cfRule>
  </conditionalFormatting>
  <conditionalFormatting sqref="DD6">
    <cfRule type="cellIs" dxfId="7821" priority="244" operator="equal">
      <formula>"no fueling"</formula>
    </cfRule>
  </conditionalFormatting>
  <conditionalFormatting sqref="DE6">
    <cfRule type="cellIs" dxfId="7820" priority="243" operator="equal">
      <formula>"no fueling"</formula>
    </cfRule>
  </conditionalFormatting>
  <conditionalFormatting sqref="DP6">
    <cfRule type="cellIs" dxfId="7819" priority="242" operator="equal">
      <formula>"no fueling"</formula>
    </cfRule>
  </conditionalFormatting>
  <conditionalFormatting sqref="DQ6">
    <cfRule type="cellIs" dxfId="7818" priority="241" operator="equal">
      <formula>"no fueling"</formula>
    </cfRule>
  </conditionalFormatting>
  <conditionalFormatting sqref="EB6">
    <cfRule type="cellIs" dxfId="7817" priority="240" operator="equal">
      <formula>"no fueling"</formula>
    </cfRule>
  </conditionalFormatting>
  <conditionalFormatting sqref="EC6">
    <cfRule type="cellIs" dxfId="7816" priority="239" operator="equal">
      <formula>"no fueling"</formula>
    </cfRule>
  </conditionalFormatting>
  <conditionalFormatting sqref="EN6">
    <cfRule type="cellIs" dxfId="7815" priority="238" operator="equal">
      <formula>"no fueling"</formula>
    </cfRule>
  </conditionalFormatting>
  <conditionalFormatting sqref="EO6">
    <cfRule type="cellIs" dxfId="7814" priority="237" operator="equal">
      <formula>"no fueling"</formula>
    </cfRule>
  </conditionalFormatting>
  <conditionalFormatting sqref="EZ6">
    <cfRule type="cellIs" dxfId="7813" priority="236" operator="equal">
      <formula>"no fueling"</formula>
    </cfRule>
  </conditionalFormatting>
  <conditionalFormatting sqref="FA6">
    <cfRule type="cellIs" dxfId="7812" priority="235" operator="equal">
      <formula>"no fueling"</formula>
    </cfRule>
  </conditionalFormatting>
  <conditionalFormatting sqref="FL6">
    <cfRule type="cellIs" dxfId="7811" priority="234" operator="equal">
      <formula>"no fueling"</formula>
    </cfRule>
  </conditionalFormatting>
  <conditionalFormatting sqref="FM6">
    <cfRule type="cellIs" dxfId="7810" priority="233" operator="equal">
      <formula>"no fueling"</formula>
    </cfRule>
  </conditionalFormatting>
  <conditionalFormatting sqref="EN28">
    <cfRule type="cellIs" dxfId="7809" priority="232" operator="equal">
      <formula>"no fueling"</formula>
    </cfRule>
  </conditionalFormatting>
  <conditionalFormatting sqref="EO28">
    <cfRule type="cellIs" dxfId="7808" priority="231" operator="equal">
      <formula>"no fueling"</formula>
    </cfRule>
  </conditionalFormatting>
  <conditionalFormatting sqref="EZ28">
    <cfRule type="cellIs" dxfId="7807" priority="230" operator="equal">
      <formula>"no fueling"</formula>
    </cfRule>
  </conditionalFormatting>
  <conditionalFormatting sqref="FA28">
    <cfRule type="cellIs" dxfId="7806" priority="229" operator="equal">
      <formula>"no fueling"</formula>
    </cfRule>
  </conditionalFormatting>
  <conditionalFormatting sqref="FL28">
    <cfRule type="cellIs" dxfId="7805" priority="228" operator="equal">
      <formula>"no fueling"</formula>
    </cfRule>
  </conditionalFormatting>
  <conditionalFormatting sqref="FM28">
    <cfRule type="cellIs" dxfId="7804" priority="227" operator="equal">
      <formula>"no fueling"</formula>
    </cfRule>
  </conditionalFormatting>
  <conditionalFormatting sqref="EN50">
    <cfRule type="cellIs" dxfId="7803" priority="226" operator="equal">
      <formula>"no fueling"</formula>
    </cfRule>
  </conditionalFormatting>
  <conditionalFormatting sqref="EO50">
    <cfRule type="cellIs" dxfId="7802" priority="225" operator="equal">
      <formula>"no fueling"</formula>
    </cfRule>
  </conditionalFormatting>
  <conditionalFormatting sqref="EZ50">
    <cfRule type="cellIs" dxfId="7801" priority="224" operator="equal">
      <formula>"no fueling"</formula>
    </cfRule>
  </conditionalFormatting>
  <conditionalFormatting sqref="FA50">
    <cfRule type="cellIs" dxfId="7800" priority="223" operator="equal">
      <formula>"no fueling"</formula>
    </cfRule>
  </conditionalFormatting>
  <conditionalFormatting sqref="FL50">
    <cfRule type="cellIs" dxfId="7799" priority="222" operator="equal">
      <formula>"no fueling"</formula>
    </cfRule>
  </conditionalFormatting>
  <conditionalFormatting sqref="FM50">
    <cfRule type="cellIs" dxfId="7798" priority="221" operator="equal">
      <formula>"no fueling"</formula>
    </cfRule>
  </conditionalFormatting>
  <conditionalFormatting sqref="EZ13:EZ20">
    <cfRule type="cellIs" dxfId="7797" priority="220" operator="equal">
      <formula>"no fueling"</formula>
    </cfRule>
  </conditionalFormatting>
  <conditionalFormatting sqref="EY18:EY20">
    <cfRule type="cellIs" dxfId="7796" priority="219" operator="equal">
      <formula>"no fueling"</formula>
    </cfRule>
  </conditionalFormatting>
  <conditionalFormatting sqref="FK18:FK20">
    <cfRule type="cellIs" dxfId="7795" priority="218" operator="equal">
      <formula>"no fueling"</formula>
    </cfRule>
  </conditionalFormatting>
  <conditionalFormatting sqref="FL13:FL20">
    <cfRule type="cellIs" dxfId="7794" priority="217" operator="equal">
      <formula>"no fueling"</formula>
    </cfRule>
  </conditionalFormatting>
  <conditionalFormatting sqref="CE40:CE42">
    <cfRule type="cellIs" dxfId="7793" priority="216" operator="equal">
      <formula>"no fueling"</formula>
    </cfRule>
  </conditionalFormatting>
  <conditionalFormatting sqref="CQ40:CQ42">
    <cfRule type="cellIs" dxfId="7792" priority="215" operator="equal">
      <formula>"no fueling"</formula>
    </cfRule>
  </conditionalFormatting>
  <conditionalFormatting sqref="CW30:CX42">
    <cfRule type="cellIs" dxfId="7791" priority="162" operator="equal">
      <formula>"no fueling"</formula>
    </cfRule>
  </conditionalFormatting>
  <conditionalFormatting sqref="CY52:DD64">
    <cfRule type="cellIs" dxfId="7790" priority="161" operator="equal">
      <formula>"no fueling"</formula>
    </cfRule>
  </conditionalFormatting>
  <conditionalFormatting sqref="CR35:CR42">
    <cfRule type="cellIs" dxfId="7789" priority="212" operator="equal">
      <formula>"no fueling"</formula>
    </cfRule>
  </conditionalFormatting>
  <conditionalFormatting sqref="CF35:CF42">
    <cfRule type="cellIs" dxfId="7788" priority="211" operator="equal">
      <formula>"no fueling"</formula>
    </cfRule>
  </conditionalFormatting>
  <conditionalFormatting sqref="CE62:CE64">
    <cfRule type="cellIs" dxfId="7787" priority="210" operator="equal">
      <formula>"no fueling"</formula>
    </cfRule>
  </conditionalFormatting>
  <conditionalFormatting sqref="CQ62:CQ64">
    <cfRule type="cellIs" dxfId="7786" priority="209" operator="equal">
      <formula>"no fueling"</formula>
    </cfRule>
  </conditionalFormatting>
  <conditionalFormatting sqref="EA62:EA64">
    <cfRule type="cellIs" dxfId="7785" priority="158" operator="equal">
      <formula>"no fueling"</formula>
    </cfRule>
  </conditionalFormatting>
  <conditionalFormatting sqref="DO62:DO64">
    <cfRule type="cellIs" dxfId="7784" priority="207" operator="equal">
      <formula>"no fueling"</formula>
    </cfRule>
  </conditionalFormatting>
  <conditionalFormatting sqref="DU31:EB34 DU40:DZ42 DU35:EA39">
    <cfRule type="cellIs" dxfId="7783" priority="153" operator="equal">
      <formula>"no fueling"</formula>
    </cfRule>
  </conditionalFormatting>
  <conditionalFormatting sqref="EZ57:EZ59">
    <cfRule type="cellIs" dxfId="7782" priority="199" operator="equal">
      <formula>"no fueling"</formula>
    </cfRule>
  </conditionalFormatting>
  <conditionalFormatting sqref="EY62:EY64">
    <cfRule type="cellIs" dxfId="7781" priority="204" operator="equal">
      <formula>"no fueling"</formula>
    </cfRule>
  </conditionalFormatting>
  <conditionalFormatting sqref="FK62:FK64">
    <cfRule type="cellIs" dxfId="7780" priority="203" operator="equal">
      <formula>"no fueling"</formula>
    </cfRule>
  </conditionalFormatting>
  <conditionalFormatting sqref="FL57:FL59">
    <cfRule type="cellIs" dxfId="7779" priority="196" operator="equal">
      <formula>"no fueling"</formula>
    </cfRule>
  </conditionalFormatting>
  <conditionalFormatting sqref="FL60:FL62">
    <cfRule type="cellIs" dxfId="7778" priority="195" operator="equal">
      <formula>"no fueling"</formula>
    </cfRule>
  </conditionalFormatting>
  <conditionalFormatting sqref="FL63:FL64">
    <cfRule type="cellIs" dxfId="7777" priority="194" operator="equal">
      <formula>"no fueling"</formula>
    </cfRule>
  </conditionalFormatting>
  <conditionalFormatting sqref="EZ60:EZ62">
    <cfRule type="cellIs" dxfId="7776" priority="198" operator="equal">
      <formula>"no fueling"</formula>
    </cfRule>
  </conditionalFormatting>
  <conditionalFormatting sqref="EZ63:EZ64">
    <cfRule type="cellIs" dxfId="7775" priority="197" operator="equal">
      <formula>"no fueling"</formula>
    </cfRule>
  </conditionalFormatting>
  <conditionalFormatting sqref="DP57:DP59">
    <cfRule type="cellIs" dxfId="7774" priority="190" operator="equal">
      <formula>"no fueling"</formula>
    </cfRule>
  </conditionalFormatting>
  <conditionalFormatting sqref="DP60:DP62">
    <cfRule type="cellIs" dxfId="7773" priority="189" operator="equal">
      <formula>"no fueling"</formula>
    </cfRule>
  </conditionalFormatting>
  <conditionalFormatting sqref="DP35:DP37">
    <cfRule type="cellIs" dxfId="7772" priority="145" operator="equal">
      <formula>"no fueling"</formula>
    </cfRule>
  </conditionalFormatting>
  <conditionalFormatting sqref="DP38:DP40">
    <cfRule type="cellIs" dxfId="7771" priority="144" operator="equal">
      <formula>"no fueling"</formula>
    </cfRule>
  </conditionalFormatting>
  <conditionalFormatting sqref="DP41:DP42">
    <cfRule type="cellIs" dxfId="7770" priority="143" operator="equal">
      <formula>"no fueling"</formula>
    </cfRule>
  </conditionalFormatting>
  <conditionalFormatting sqref="DP63:DP64">
    <cfRule type="cellIs" dxfId="7769" priority="188" operator="equal">
      <formula>"no fueling"</formula>
    </cfRule>
  </conditionalFormatting>
  <conditionalFormatting sqref="DP19:DP20">
    <cfRule type="cellIs" dxfId="7768" priority="137" operator="equal">
      <formula>"no fueling"</formula>
    </cfRule>
  </conditionalFormatting>
  <conditionalFormatting sqref="DI8:DP8">
    <cfRule type="cellIs" dxfId="7767" priority="136" operator="equal">
      <formula>"no fueling"</formula>
    </cfRule>
  </conditionalFormatting>
  <conditionalFormatting sqref="DU9:EB12 DU18:DZ20 DU13:EA17">
    <cfRule type="cellIs" dxfId="7766" priority="135" operator="equal">
      <formula>"no fueling"</formula>
    </cfRule>
  </conditionalFormatting>
  <conditionalFormatting sqref="CR57:CR59">
    <cfRule type="cellIs" dxfId="7765" priority="184" operator="equal">
      <formula>"no fueling"</formula>
    </cfRule>
  </conditionalFormatting>
  <conditionalFormatting sqref="CR60:CR62">
    <cfRule type="cellIs" dxfId="7764" priority="183" operator="equal">
      <formula>"no fueling"</formula>
    </cfRule>
  </conditionalFormatting>
  <conditionalFormatting sqref="CR63:CR64">
    <cfRule type="cellIs" dxfId="7763" priority="182" operator="equal">
      <formula>"no fueling"</formula>
    </cfRule>
  </conditionalFormatting>
  <conditionalFormatting sqref="CF57:CF59">
    <cfRule type="cellIs" dxfId="7762" priority="181" operator="equal">
      <formula>"no fueling"</formula>
    </cfRule>
  </conditionalFormatting>
  <conditionalFormatting sqref="CF60:CF62">
    <cfRule type="cellIs" dxfId="7761" priority="180" operator="equal">
      <formula>"no fueling"</formula>
    </cfRule>
  </conditionalFormatting>
  <conditionalFormatting sqref="CF63:CF64">
    <cfRule type="cellIs" dxfId="7760" priority="179" operator="equal">
      <formula>"no fueling"</formula>
    </cfRule>
  </conditionalFormatting>
  <conditionalFormatting sqref="EZ35:EZ42">
    <cfRule type="cellIs" dxfId="7759" priority="178" operator="equal">
      <formula>"no fueling"</formula>
    </cfRule>
  </conditionalFormatting>
  <conditionalFormatting sqref="FL35:FL42">
    <cfRule type="cellIs" dxfId="7758" priority="177" operator="equal">
      <formula>"no fueling"</formula>
    </cfRule>
  </conditionalFormatting>
  <conditionalFormatting sqref="EY40:EY42">
    <cfRule type="cellIs" dxfId="7757" priority="176" operator="equal">
      <formula>"no fueling"</formula>
    </cfRule>
  </conditionalFormatting>
  <conditionalFormatting sqref="FK40:FK42">
    <cfRule type="cellIs" dxfId="7756" priority="175" operator="equal">
      <formula>"no fueling"</formula>
    </cfRule>
  </conditionalFormatting>
  <conditionalFormatting sqref="BY52:CF52">
    <cfRule type="cellIs" dxfId="7755" priority="174" operator="equal">
      <formula>"no fueling"</formula>
    </cfRule>
  </conditionalFormatting>
  <conditionalFormatting sqref="CK52:CR52">
    <cfRule type="cellIs" dxfId="7754" priority="173" operator="equal">
      <formula>"no fueling"</formula>
    </cfRule>
  </conditionalFormatting>
  <conditionalFormatting sqref="DI52:DP52">
    <cfRule type="cellIs" dxfId="7753" priority="172" operator="equal">
      <formula>"no fueling"</formula>
    </cfRule>
  </conditionalFormatting>
  <conditionalFormatting sqref="EG31:EN34 EG40:EL42 EG35:EM39">
    <cfRule type="cellIs" dxfId="7752" priority="123" operator="equal">
      <formula>"no fueling"</formula>
    </cfRule>
  </conditionalFormatting>
  <conditionalFormatting sqref="CW8:CX20 CK8:CL20">
    <cfRule type="cellIs" dxfId="7751" priority="164" operator="equal">
      <formula>"no fueling"</formula>
    </cfRule>
  </conditionalFormatting>
  <conditionalFormatting sqref="EN41:EN42">
    <cfRule type="cellIs" dxfId="7750" priority="119" operator="equal">
      <formula>"no fueling"</formula>
    </cfRule>
  </conditionalFormatting>
  <conditionalFormatting sqref="EG52:EN52">
    <cfRule type="cellIs" dxfId="7749" priority="112" operator="equal">
      <formula>"no fueling"</formula>
    </cfRule>
  </conditionalFormatting>
  <conditionalFormatting sqref="AA7">
    <cfRule type="cellIs" dxfId="7748" priority="168" operator="equal">
      <formula>"no fueling"</formula>
    </cfRule>
  </conditionalFormatting>
  <conditionalFormatting sqref="EN63:EN64">
    <cfRule type="cellIs" dxfId="7747" priority="113" operator="equal">
      <formula>"no fueling"</formula>
    </cfRule>
  </conditionalFormatting>
  <conditionalFormatting sqref="CY8:DD20 CM8:CR20">
    <cfRule type="cellIs" dxfId="7746" priority="165" operator="equal">
      <formula>"no fueling"</formula>
    </cfRule>
  </conditionalFormatting>
  <conditionalFormatting sqref="DU53:EB56 DU62:DZ64 DU57:EA61">
    <cfRule type="cellIs" dxfId="7745" priority="159" operator="equal">
      <formula>"no fueling"</formula>
    </cfRule>
  </conditionalFormatting>
  <conditionalFormatting sqref="CY30:DD42">
    <cfRule type="cellIs" dxfId="7744" priority="163" operator="equal">
      <formula>"no fueling"</formula>
    </cfRule>
  </conditionalFormatting>
  <conditionalFormatting sqref="EB57:EB59">
    <cfRule type="cellIs" dxfId="7743" priority="157" operator="equal">
      <formula>"no fueling"</formula>
    </cfRule>
  </conditionalFormatting>
  <conditionalFormatting sqref="EB60:EB62">
    <cfRule type="cellIs" dxfId="7742" priority="156" operator="equal">
      <formula>"no fueling"</formula>
    </cfRule>
  </conditionalFormatting>
  <conditionalFormatting sqref="CW52:CX64">
    <cfRule type="cellIs" dxfId="7741" priority="160" operator="equal">
      <formula>"no fueling"</formula>
    </cfRule>
  </conditionalFormatting>
  <conditionalFormatting sqref="EB63:EB64">
    <cfRule type="cellIs" dxfId="7740" priority="155" operator="equal">
      <formula>"no fueling"</formula>
    </cfRule>
  </conditionalFormatting>
  <conditionalFormatting sqref="DU52:EB52">
    <cfRule type="cellIs" dxfId="7739" priority="154" operator="equal">
      <formula>"no fueling"</formula>
    </cfRule>
  </conditionalFormatting>
  <conditionalFormatting sqref="EA40:EA42">
    <cfRule type="cellIs" dxfId="7738" priority="152" operator="equal">
      <formula>"no fueling"</formula>
    </cfRule>
  </conditionalFormatting>
  <conditionalFormatting sqref="EB35:EB37">
    <cfRule type="cellIs" dxfId="7737" priority="151" operator="equal">
      <formula>"no fueling"</formula>
    </cfRule>
  </conditionalFormatting>
  <conditionalFormatting sqref="EB38:EB40">
    <cfRule type="cellIs" dxfId="7736" priority="150" operator="equal">
      <formula>"no fueling"</formula>
    </cfRule>
  </conditionalFormatting>
  <conditionalFormatting sqref="EB41:EB42">
    <cfRule type="cellIs" dxfId="7735" priority="149" operator="equal">
      <formula>"no fueling"</formula>
    </cfRule>
  </conditionalFormatting>
  <conditionalFormatting sqref="DU30:EB30">
    <cfRule type="cellIs" dxfId="7734" priority="148" operator="equal">
      <formula>"no fueling"</formula>
    </cfRule>
  </conditionalFormatting>
  <conditionalFormatting sqref="DI31:DP34 DI40:DN42 DI35:DO39">
    <cfRule type="cellIs" dxfId="7733" priority="147" operator="equal">
      <formula>"no fueling"</formula>
    </cfRule>
  </conditionalFormatting>
  <conditionalFormatting sqref="DO40:DO42">
    <cfRule type="cellIs" dxfId="7732" priority="146" operator="equal">
      <formula>"no fueling"</formula>
    </cfRule>
  </conditionalFormatting>
  <conditionalFormatting sqref="DO18:DO20">
    <cfRule type="cellIs" dxfId="7731" priority="140" operator="equal">
      <formula>"no fueling"</formula>
    </cfRule>
  </conditionalFormatting>
  <conditionalFormatting sqref="DP13:DP15">
    <cfRule type="cellIs" dxfId="7730" priority="139" operator="equal">
      <formula>"no fueling"</formula>
    </cfRule>
  </conditionalFormatting>
  <conditionalFormatting sqref="DP16:DP18">
    <cfRule type="cellIs" dxfId="7729" priority="138" operator="equal">
      <formula>"no fueling"</formula>
    </cfRule>
  </conditionalFormatting>
  <conditionalFormatting sqref="DI30:DP30">
    <cfRule type="cellIs" dxfId="7728" priority="142" operator="equal">
      <formula>"no fueling"</formula>
    </cfRule>
  </conditionalFormatting>
  <conditionalFormatting sqref="DI9:DP12 DI18:DN20 DI13:DO17">
    <cfRule type="cellIs" dxfId="7727" priority="141" operator="equal">
      <formula>"no fueling"</formula>
    </cfRule>
  </conditionalFormatting>
  <conditionalFormatting sqref="EB16:EB18">
    <cfRule type="cellIs" dxfId="7726" priority="132" operator="equal">
      <formula>"no fueling"</formula>
    </cfRule>
  </conditionalFormatting>
  <conditionalFormatting sqref="EB19:EB20">
    <cfRule type="cellIs" dxfId="7725" priority="131" operator="equal">
      <formula>"no fueling"</formula>
    </cfRule>
  </conditionalFormatting>
  <conditionalFormatting sqref="DU8:EB8">
    <cfRule type="cellIs" dxfId="7724" priority="130" operator="equal">
      <formula>"no fueling"</formula>
    </cfRule>
  </conditionalFormatting>
  <conditionalFormatting sqref="EA18:EA20">
    <cfRule type="cellIs" dxfId="7723" priority="134" operator="equal">
      <formula>"no fueling"</formula>
    </cfRule>
  </conditionalFormatting>
  <conditionalFormatting sqref="EB13:EB15">
    <cfRule type="cellIs" dxfId="7722" priority="133" operator="equal">
      <formula>"no fueling"</formula>
    </cfRule>
  </conditionalFormatting>
  <conditionalFormatting sqref="EG9:EN12 EG18:EL20 EG13:EM17">
    <cfRule type="cellIs" dxfId="7721" priority="129" operator="equal">
      <formula>"no fueling"</formula>
    </cfRule>
  </conditionalFormatting>
  <conditionalFormatting sqref="EM18:EM20">
    <cfRule type="cellIs" dxfId="7720" priority="128" operator="equal">
      <formula>"no fueling"</formula>
    </cfRule>
  </conditionalFormatting>
  <conditionalFormatting sqref="EN13:EN15">
    <cfRule type="cellIs" dxfId="7719" priority="127" operator="equal">
      <formula>"no fueling"</formula>
    </cfRule>
  </conditionalFormatting>
  <conditionalFormatting sqref="EN16:EN18">
    <cfRule type="cellIs" dxfId="7718" priority="126" operator="equal">
      <formula>"no fueling"</formula>
    </cfRule>
  </conditionalFormatting>
  <conditionalFormatting sqref="EN19:EN20">
    <cfRule type="cellIs" dxfId="7717" priority="125" operator="equal">
      <formula>"no fueling"</formula>
    </cfRule>
  </conditionalFormatting>
  <conditionalFormatting sqref="EG8:EN8">
    <cfRule type="cellIs" dxfId="7716" priority="124" operator="equal">
      <formula>"no fueling"</formula>
    </cfRule>
  </conditionalFormatting>
  <conditionalFormatting sqref="EG30:EN30">
    <cfRule type="cellIs" dxfId="7715" priority="118" operator="equal">
      <formula>"no fueling"</formula>
    </cfRule>
  </conditionalFormatting>
  <conditionalFormatting sqref="EM40:EM42">
    <cfRule type="cellIs" dxfId="7714" priority="122" operator="equal">
      <formula>"no fueling"</formula>
    </cfRule>
  </conditionalFormatting>
  <conditionalFormatting sqref="EN35:EN37">
    <cfRule type="cellIs" dxfId="7713" priority="121" operator="equal">
      <formula>"no fueling"</formula>
    </cfRule>
  </conditionalFormatting>
  <conditionalFormatting sqref="EN38:EN40">
    <cfRule type="cellIs" dxfId="7712" priority="120" operator="equal">
      <formula>"no fueling"</formula>
    </cfRule>
  </conditionalFormatting>
  <conditionalFormatting sqref="EN60:EN62">
    <cfRule type="cellIs" dxfId="7711" priority="114" operator="equal">
      <formula>"no fueling"</formula>
    </cfRule>
  </conditionalFormatting>
  <conditionalFormatting sqref="EG53:EN56 EG62:EL64 EG57:EM61">
    <cfRule type="cellIs" dxfId="7710" priority="117" operator="equal">
      <formula>"no fueling"</formula>
    </cfRule>
  </conditionalFormatting>
  <conditionalFormatting sqref="EM62:EM64">
    <cfRule type="cellIs" dxfId="7709" priority="116" operator="equal">
      <formula>"no fueling"</formula>
    </cfRule>
  </conditionalFormatting>
  <conditionalFormatting sqref="EN57:EN59">
    <cfRule type="cellIs" dxfId="7708" priority="115" operator="equal">
      <formula>"no fueling"</formula>
    </cfRule>
  </conditionalFormatting>
  <conditionalFormatting sqref="K40:K42">
    <cfRule type="cellIs" dxfId="7707" priority="106" operator="equal">
      <formula>"no fueling"</formula>
    </cfRule>
  </conditionalFormatting>
  <conditionalFormatting sqref="L35:L42">
    <cfRule type="cellIs" dxfId="7706" priority="105" operator="equal">
      <formula>"no fueling"</formula>
    </cfRule>
  </conditionalFormatting>
  <conditionalFormatting sqref="L57:L64">
    <cfRule type="cellIs" dxfId="7705" priority="104" operator="equal">
      <formula>"no fueling"</formula>
    </cfRule>
  </conditionalFormatting>
  <conditionalFormatting sqref="K62:K64">
    <cfRule type="cellIs" dxfId="7704" priority="103" operator="equal">
      <formula>"no fueling"</formula>
    </cfRule>
  </conditionalFormatting>
  <conditionalFormatting sqref="E8:E20">
    <cfRule type="cellIs" dxfId="7703" priority="101" operator="equal">
      <formula>"no fueling"</formula>
    </cfRule>
  </conditionalFormatting>
  <conditionalFormatting sqref="X5">
    <cfRule type="cellIs" dxfId="7702" priority="100" operator="equal">
      <formula>"no fueling"</formula>
    </cfRule>
  </conditionalFormatting>
  <conditionalFormatting sqref="Y5">
    <cfRule type="cellIs" dxfId="7701" priority="99" operator="equal">
      <formula>"no fueling"</formula>
    </cfRule>
  </conditionalFormatting>
  <conditionalFormatting sqref="AA4:AB4">
    <cfRule type="cellIs" dxfId="7700" priority="98" operator="equal">
      <formula>"no fueling"</formula>
    </cfRule>
  </conditionalFormatting>
  <conditionalFormatting sqref="Q52:Q64">
    <cfRule type="cellIs" dxfId="7699" priority="97" operator="equal">
      <formula>"no fueling"</formula>
    </cfRule>
  </conditionalFormatting>
  <conditionalFormatting sqref="E28:F28">
    <cfRule type="cellIs" dxfId="7698" priority="96" operator="equal">
      <formula>"no fueling"</formula>
    </cfRule>
  </conditionalFormatting>
  <conditionalFormatting sqref="G28">
    <cfRule type="cellIs" dxfId="7697" priority="95" operator="equal">
      <formula>"no fueling"</formula>
    </cfRule>
  </conditionalFormatting>
  <conditionalFormatting sqref="E50:F50">
    <cfRule type="cellIs" dxfId="7696" priority="94" operator="equal">
      <formula>"no fueling"</formula>
    </cfRule>
  </conditionalFormatting>
  <conditionalFormatting sqref="G50">
    <cfRule type="cellIs" dxfId="7695" priority="93" operator="equal">
      <formula>"no fueling"</formula>
    </cfRule>
  </conditionalFormatting>
  <conditionalFormatting sqref="EQ29:EQ43">
    <cfRule type="cellIs" dxfId="7694" priority="92" operator="equal">
      <formula>"no fueling"</formula>
    </cfRule>
  </conditionalFormatting>
  <conditionalFormatting sqref="FC29:FC43">
    <cfRule type="cellIs" dxfId="7693" priority="91" operator="equal">
      <formula>"no fueling"</formula>
    </cfRule>
  </conditionalFormatting>
  <conditionalFormatting sqref="FC51:FC65">
    <cfRule type="cellIs" dxfId="7692" priority="90" operator="equal">
      <formula>"no fueling"</formula>
    </cfRule>
  </conditionalFormatting>
  <conditionalFormatting sqref="EQ51:EQ65">
    <cfRule type="cellIs" dxfId="7691" priority="89" operator="equal">
      <formula>"no fueling"</formula>
    </cfRule>
  </conditionalFormatting>
  <conditionalFormatting sqref="AD51:AD65">
    <cfRule type="cellIs" dxfId="7690" priority="88" operator="equal">
      <formula>"no fueling"</formula>
    </cfRule>
  </conditionalFormatting>
  <conditionalFormatting sqref="AF4:AG4">
    <cfRule type="cellIs" dxfId="7689" priority="87" operator="equal">
      <formula>"no fueling"</formula>
    </cfRule>
  </conditionalFormatting>
  <conditionalFormatting sqref="AF26:AG26">
    <cfRule type="cellIs" dxfId="7688" priority="86" operator="equal">
      <formula>"no fueling"</formula>
    </cfRule>
  </conditionalFormatting>
  <conditionalFormatting sqref="AF48:AG48">
    <cfRule type="cellIs" dxfId="7687" priority="85" operator="equal">
      <formula>"no fueling"</formula>
    </cfRule>
  </conditionalFormatting>
  <conditionalFormatting sqref="FE5">
    <cfRule type="cellIs" dxfId="7686" priority="84" operator="equal">
      <formula>"no fueling"</formula>
    </cfRule>
  </conditionalFormatting>
  <conditionalFormatting sqref="ES27:ET27">
    <cfRule type="cellIs" dxfId="7685" priority="83" operator="equal">
      <formula>"no fueling"</formula>
    </cfRule>
  </conditionalFormatting>
  <conditionalFormatting sqref="FE27:FF27">
    <cfRule type="cellIs" dxfId="7684" priority="82" operator="equal">
      <formula>"no fueling"</formula>
    </cfRule>
  </conditionalFormatting>
  <conditionalFormatting sqref="ES49:ET49">
    <cfRule type="cellIs" dxfId="7683" priority="81" operator="equal">
      <formula>"no fueling"</formula>
    </cfRule>
  </conditionalFormatting>
  <conditionalFormatting sqref="FE49:FF49">
    <cfRule type="cellIs" dxfId="7682" priority="80" operator="equal">
      <formula>"no fueling"</formula>
    </cfRule>
  </conditionalFormatting>
  <conditionalFormatting sqref="FE5">
    <cfRule type="cellIs" dxfId="7681" priority="79" operator="equal">
      <formula>"no fueling"</formula>
    </cfRule>
  </conditionalFormatting>
  <conditionalFormatting sqref="FE27">
    <cfRule type="cellIs" dxfId="7680" priority="78" operator="equal">
      <formula>"no fueling"</formula>
    </cfRule>
  </conditionalFormatting>
  <conditionalFormatting sqref="ES27">
    <cfRule type="cellIs" dxfId="7679" priority="77" operator="equal">
      <formula>"no fueling"</formula>
    </cfRule>
  </conditionalFormatting>
  <conditionalFormatting sqref="ES49">
    <cfRule type="cellIs" dxfId="7678" priority="76" operator="equal">
      <formula>"no fueling"</formula>
    </cfRule>
  </conditionalFormatting>
  <conditionalFormatting sqref="FE49">
    <cfRule type="cellIs" dxfId="7677" priority="75" operator="equal">
      <formula>"no fueling"</formula>
    </cfRule>
  </conditionalFormatting>
  <conditionalFormatting sqref="AJ7:AJ21">
    <cfRule type="cellIs" dxfId="7676" priority="74" operator="equal">
      <formula>"no fueling"</formula>
    </cfRule>
  </conditionalFormatting>
  <conditionalFormatting sqref="AW7:AW21">
    <cfRule type="cellIs" dxfId="7675" priority="73" operator="equal">
      <formula>"no fueling"</formula>
    </cfRule>
  </conditionalFormatting>
  <conditionalFormatting sqref="AJ29:AJ43">
    <cfRule type="cellIs" dxfId="7674" priority="72" operator="equal">
      <formula>"no fueling"</formula>
    </cfRule>
  </conditionalFormatting>
  <conditionalFormatting sqref="AW29:AW43">
    <cfRule type="cellIs" dxfId="7673" priority="71" operator="equal">
      <formula>"no fueling"</formula>
    </cfRule>
  </conditionalFormatting>
  <conditionalFormatting sqref="BJ7:BJ21">
    <cfRule type="cellIs" dxfId="7672" priority="70" operator="equal">
      <formula>"no fueling"</formula>
    </cfRule>
  </conditionalFormatting>
  <conditionalFormatting sqref="BJ29:BJ43">
    <cfRule type="cellIs" dxfId="7671" priority="69" operator="equal">
      <formula>"no fueling"</formula>
    </cfRule>
  </conditionalFormatting>
  <conditionalFormatting sqref="BJ51:BJ65">
    <cfRule type="cellIs" dxfId="7670" priority="68" operator="equal">
      <formula>"no fueling"</formula>
    </cfRule>
  </conditionalFormatting>
  <conditionalFormatting sqref="AW51:AW65">
    <cfRule type="cellIs" dxfId="7669" priority="67" operator="equal">
      <formula>"no fueling"</formula>
    </cfRule>
  </conditionalFormatting>
  <conditionalFormatting sqref="BW51:BW65">
    <cfRule type="cellIs" dxfId="7668" priority="66" operator="equal">
      <formula>"no fueling"</formula>
    </cfRule>
  </conditionalFormatting>
  <conditionalFormatting sqref="CI51:CI65">
    <cfRule type="cellIs" dxfId="7667" priority="65" operator="equal">
      <formula>"no fueling"</formula>
    </cfRule>
  </conditionalFormatting>
  <conditionalFormatting sqref="CU51:CU65">
    <cfRule type="cellIs" dxfId="7666" priority="64" operator="equal">
      <formula>"no fueling"</formula>
    </cfRule>
  </conditionalFormatting>
  <conditionalFormatting sqref="CU29:CU43">
    <cfRule type="cellIs" dxfId="7665" priority="63" operator="equal">
      <formula>"no fueling"</formula>
    </cfRule>
  </conditionalFormatting>
  <conditionalFormatting sqref="CI29:CI43">
    <cfRule type="cellIs" dxfId="7664" priority="62" operator="equal">
      <formula>"no fueling"</formula>
    </cfRule>
  </conditionalFormatting>
  <conditionalFormatting sqref="BW29:BW43">
    <cfRule type="cellIs" dxfId="7663" priority="61" operator="equal">
      <formula>"no fueling"</formula>
    </cfRule>
  </conditionalFormatting>
  <conditionalFormatting sqref="BW7:BW21">
    <cfRule type="cellIs" dxfId="7662" priority="60" operator="equal">
      <formula>"no fueling"</formula>
    </cfRule>
  </conditionalFormatting>
  <conditionalFormatting sqref="CI7:CI21">
    <cfRule type="cellIs" dxfId="7661" priority="59" operator="equal">
      <formula>"no fueling"</formula>
    </cfRule>
  </conditionalFormatting>
  <conditionalFormatting sqref="CU7:CU21">
    <cfRule type="cellIs" dxfId="7660" priority="58" operator="equal">
      <formula>"no fueling"</formula>
    </cfRule>
  </conditionalFormatting>
  <conditionalFormatting sqref="DG7:DG21">
    <cfRule type="cellIs" dxfId="7659" priority="57" operator="equal">
      <formula>"no fueling"</formula>
    </cfRule>
  </conditionalFormatting>
  <conditionalFormatting sqref="DS7:DS21">
    <cfRule type="cellIs" dxfId="7658" priority="56" operator="equal">
      <formula>"no fueling"</formula>
    </cfRule>
  </conditionalFormatting>
  <conditionalFormatting sqref="EE7:EE21">
    <cfRule type="cellIs" dxfId="7657" priority="55" operator="equal">
      <formula>"no fueling"</formula>
    </cfRule>
  </conditionalFormatting>
  <conditionalFormatting sqref="EE29:EE43">
    <cfRule type="cellIs" dxfId="7656" priority="54" operator="equal">
      <formula>"no fueling"</formula>
    </cfRule>
  </conditionalFormatting>
  <conditionalFormatting sqref="DS29:DS43">
    <cfRule type="cellIs" dxfId="7655" priority="53" operator="equal">
      <formula>"no fueling"</formula>
    </cfRule>
  </conditionalFormatting>
  <conditionalFormatting sqref="DG29:DG43">
    <cfRule type="cellIs" dxfId="7654" priority="52" operator="equal">
      <formula>"no fueling"</formula>
    </cfRule>
  </conditionalFormatting>
  <conditionalFormatting sqref="DG51:DG65">
    <cfRule type="cellIs" dxfId="7653" priority="51" operator="equal">
      <formula>"no fueling"</formula>
    </cfRule>
  </conditionalFormatting>
  <conditionalFormatting sqref="DS51:DS65">
    <cfRule type="cellIs" dxfId="7652" priority="50" operator="equal">
      <formula>"no fueling"</formula>
    </cfRule>
  </conditionalFormatting>
  <conditionalFormatting sqref="EE51:EE65">
    <cfRule type="cellIs" dxfId="7651" priority="49" operator="equal">
      <formula>"no fueling"</formula>
    </cfRule>
  </conditionalFormatting>
  <conditionalFormatting sqref="DU49:DV49">
    <cfRule type="cellIs" dxfId="7650" priority="48" operator="equal">
      <formula>"no fueling"</formula>
    </cfRule>
  </conditionalFormatting>
  <conditionalFormatting sqref="DI49:DJ49">
    <cfRule type="cellIs" dxfId="7649" priority="47" operator="equal">
      <formula>"no fueling"</formula>
    </cfRule>
  </conditionalFormatting>
  <conditionalFormatting sqref="CW49:CX49">
    <cfRule type="cellIs" dxfId="7648" priority="46" operator="equal">
      <formula>"no fueling"</formula>
    </cfRule>
  </conditionalFormatting>
  <conditionalFormatting sqref="BY27:BZ27">
    <cfRule type="cellIs" dxfId="7647" priority="45" operator="equal">
      <formula>"no fueling"</formula>
    </cfRule>
  </conditionalFormatting>
  <conditionalFormatting sqref="BO27:BU27">
    <cfRule type="cellIs" dxfId="7646" priority="44" operator="equal">
      <formula>"no fueling"</formula>
    </cfRule>
  </conditionalFormatting>
  <conditionalFormatting sqref="BM27:BN27">
    <cfRule type="cellIs" dxfId="7645" priority="43" operator="equal">
      <formula>"no fueling"</formula>
    </cfRule>
  </conditionalFormatting>
  <conditionalFormatting sqref="BY27:BZ27">
    <cfRule type="cellIs" dxfId="7644" priority="42" operator="equal">
      <formula>"no fueling"</formula>
    </cfRule>
  </conditionalFormatting>
  <conditionalFormatting sqref="CK27:CL27">
    <cfRule type="cellIs" dxfId="7643" priority="41" operator="equal">
      <formula>"no fueling"</formula>
    </cfRule>
  </conditionalFormatting>
  <conditionalFormatting sqref="CK5:CL5">
    <cfRule type="cellIs" dxfId="7642" priority="40" operator="equal">
      <formula>"no fueling"</formula>
    </cfRule>
  </conditionalFormatting>
  <conditionalFormatting sqref="BY5:BZ5">
    <cfRule type="cellIs" dxfId="7641" priority="39" operator="equal">
      <formula>"no fueling"</formula>
    </cfRule>
  </conditionalFormatting>
  <conditionalFormatting sqref="BO5:BU5">
    <cfRule type="cellIs" dxfId="7640" priority="38" operator="equal">
      <formula>"no fueling"</formula>
    </cfRule>
  </conditionalFormatting>
  <conditionalFormatting sqref="BM5:BN5">
    <cfRule type="cellIs" dxfId="7639" priority="37" operator="equal">
      <formula>"no fueling"</formula>
    </cfRule>
  </conditionalFormatting>
  <conditionalFormatting sqref="BB5:BH5">
    <cfRule type="cellIs" dxfId="7638" priority="36" operator="equal">
      <formula>"no fueling"</formula>
    </cfRule>
  </conditionalFormatting>
  <conditionalFormatting sqref="AZ5:BA5">
    <cfRule type="cellIs" dxfId="7637" priority="35" operator="equal">
      <formula>"no fueling"</formula>
    </cfRule>
  </conditionalFormatting>
  <conditionalFormatting sqref="AO5:AU5">
    <cfRule type="cellIs" dxfId="7636" priority="34" operator="equal">
      <formula>"no fueling"</formula>
    </cfRule>
  </conditionalFormatting>
  <conditionalFormatting sqref="AM5:AN5">
    <cfRule type="cellIs" dxfId="7635" priority="33" operator="equal">
      <formula>"no fueling"</formula>
    </cfRule>
  </conditionalFormatting>
  <conditionalFormatting sqref="AO27:AU27">
    <cfRule type="cellIs" dxfId="7634" priority="32" operator="equal">
      <formula>"no fueling"</formula>
    </cfRule>
  </conditionalFormatting>
  <conditionalFormatting sqref="AM27:AN27">
    <cfRule type="cellIs" dxfId="7633" priority="31" operator="equal">
      <formula>"no fueling"</formula>
    </cfRule>
  </conditionalFormatting>
  <conditionalFormatting sqref="BB27:BH27">
    <cfRule type="cellIs" dxfId="7632" priority="30" operator="equal">
      <formula>"no fueling"</formula>
    </cfRule>
  </conditionalFormatting>
  <conditionalFormatting sqref="AZ27:BA27">
    <cfRule type="cellIs" dxfId="7631" priority="29" operator="equal">
      <formula>"no fueling"</formula>
    </cfRule>
  </conditionalFormatting>
  <conditionalFormatting sqref="AO49:AU49">
    <cfRule type="cellIs" dxfId="7630" priority="28" operator="equal">
      <formula>"no fueling"</formula>
    </cfRule>
  </conditionalFormatting>
  <conditionalFormatting sqref="AM49:AN49">
    <cfRule type="cellIs" dxfId="7629" priority="27" operator="equal">
      <formula>"no fueling"</formula>
    </cfRule>
  </conditionalFormatting>
  <conditionalFormatting sqref="BB49:BH49">
    <cfRule type="cellIs" dxfId="7628" priority="26" operator="equal">
      <formula>"no fueling"</formula>
    </cfRule>
  </conditionalFormatting>
  <conditionalFormatting sqref="AZ49:BA49">
    <cfRule type="cellIs" dxfId="7627" priority="25" operator="equal">
      <formula>"no fueling"</formula>
    </cfRule>
  </conditionalFormatting>
  <conditionalFormatting sqref="BO49:BU49">
    <cfRule type="cellIs" dxfId="7626" priority="24" operator="equal">
      <formula>"no fueling"</formula>
    </cfRule>
  </conditionalFormatting>
  <conditionalFormatting sqref="BM49:BN49">
    <cfRule type="cellIs" dxfId="7625" priority="23" operator="equal">
      <formula>"no fueling"</formula>
    </cfRule>
  </conditionalFormatting>
  <conditionalFormatting sqref="DU48:DV48">
    <cfRule type="cellIs" dxfId="7624" priority="22" operator="equal">
      <formula>"no fueling"</formula>
    </cfRule>
  </conditionalFormatting>
  <conditionalFormatting sqref="DU26:DV26">
    <cfRule type="cellIs" dxfId="7623" priority="21" operator="equal">
      <formula>"no fueling"</formula>
    </cfRule>
  </conditionalFormatting>
  <conditionalFormatting sqref="DU4:DV4">
    <cfRule type="cellIs" dxfId="7622" priority="20" operator="equal">
      <formula>"no fueling"</formula>
    </cfRule>
  </conditionalFormatting>
  <conditionalFormatting sqref="EG5">
    <cfRule type="cellIs" dxfId="7621" priority="19" operator="equal">
      <formula>"no fueling"</formula>
    </cfRule>
  </conditionalFormatting>
  <conditionalFormatting sqref="DU5">
    <cfRule type="cellIs" dxfId="7620" priority="18" operator="equal">
      <formula>"no fueling"</formula>
    </cfRule>
  </conditionalFormatting>
  <conditionalFormatting sqref="DU27">
    <cfRule type="cellIs" dxfId="7619" priority="17" operator="equal">
      <formula>"no fueling"</formula>
    </cfRule>
  </conditionalFormatting>
  <conditionalFormatting sqref="EG27">
    <cfRule type="cellIs" dxfId="7618" priority="16" operator="equal">
      <formula>"no fueling"</formula>
    </cfRule>
  </conditionalFormatting>
  <conditionalFormatting sqref="DI27">
    <cfRule type="cellIs" dxfId="7617" priority="15" operator="equal">
      <formula>"no fueling"</formula>
    </cfRule>
  </conditionalFormatting>
  <conditionalFormatting sqref="DI5">
    <cfRule type="cellIs" dxfId="7616" priority="14" operator="equal">
      <formula>"no fueling"</formula>
    </cfRule>
  </conditionalFormatting>
  <conditionalFormatting sqref="CW5">
    <cfRule type="cellIs" dxfId="7615" priority="13" operator="equal">
      <formula>"no fueling"</formula>
    </cfRule>
  </conditionalFormatting>
  <conditionalFormatting sqref="CW27">
    <cfRule type="cellIs" dxfId="7614" priority="12" operator="equal">
      <formula>"no fueling"</formula>
    </cfRule>
  </conditionalFormatting>
  <conditionalFormatting sqref="CK49">
    <cfRule type="cellIs" dxfId="7613" priority="11" operator="equal">
      <formula>"no fueling"</formula>
    </cfRule>
  </conditionalFormatting>
  <conditionalFormatting sqref="BY49">
    <cfRule type="cellIs" dxfId="7612" priority="10" operator="equal">
      <formula>"no fueling"</formula>
    </cfRule>
  </conditionalFormatting>
  <conditionalFormatting sqref="AY48:AY50">
    <cfRule type="cellIs" dxfId="7611" priority="9" operator="equal">
      <formula>"no fueling"</formula>
    </cfRule>
  </conditionalFormatting>
  <conditionalFormatting sqref="AY26:AY28">
    <cfRule type="cellIs" dxfId="7610" priority="8" operator="equal">
      <formula>"no fueling"</formula>
    </cfRule>
  </conditionalFormatting>
  <conditionalFormatting sqref="AY4:AY6">
    <cfRule type="cellIs" dxfId="7609" priority="7" operator="equal">
      <formula>"no fueling"</formula>
    </cfRule>
  </conditionalFormatting>
  <conditionalFormatting sqref="BL4:BL6">
    <cfRule type="cellIs" dxfId="7608" priority="6" operator="equal">
      <formula>"no fueling"</formula>
    </cfRule>
  </conditionalFormatting>
  <conditionalFormatting sqref="BL26:BL28">
    <cfRule type="cellIs" dxfId="7607" priority="5" operator="equal">
      <formula>"no fueling"</formula>
    </cfRule>
  </conditionalFormatting>
  <conditionalFormatting sqref="BL48:BL50">
    <cfRule type="cellIs" dxfId="7606" priority="4" operator="equal">
      <formula>"no fueling"</formula>
    </cfRule>
  </conditionalFormatting>
  <conditionalFormatting sqref="AL48">
    <cfRule type="cellIs" dxfId="7605" priority="3" operator="equal">
      <formula>"no fueling"</formula>
    </cfRule>
  </conditionalFormatting>
  <conditionalFormatting sqref="AL26">
    <cfRule type="cellIs" dxfId="7604" priority="2" operator="equal">
      <formula>"no fueling"</formula>
    </cfRule>
  </conditionalFormatting>
  <conditionalFormatting sqref="AL4">
    <cfRule type="cellIs" dxfId="7603" priority="1" operator="equal">
      <formula>"no fueling"</formula>
    </cfRule>
  </conditionalFormatting>
  <pageMargins left="0.7" right="0.7" top="0.75" bottom="0.75" header="0.3" footer="0.3"/>
  <pageSetup paperSize="9" scale="16"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outlinePr summaryBelow="0" summaryRight="0"/>
    <pageSetUpPr fitToPage="1"/>
  </sheetPr>
  <dimension ref="B2:DW159"/>
  <sheetViews>
    <sheetView showGridLines="0" zoomScale="90" zoomScaleNormal="90" workbookViewId="0">
      <selection activeCell="D13" sqref="D13"/>
    </sheetView>
  </sheetViews>
  <sheetFormatPr defaultColWidth="9.140625" defaultRowHeight="12.75" outlineLevelCol="1"/>
  <cols>
    <col min="1" max="1" width="1.85546875" style="447" customWidth="1"/>
    <col min="2" max="2" width="6" style="447" customWidth="1"/>
    <col min="3" max="3" width="8" style="447" customWidth="1"/>
    <col min="4" max="4" width="11.42578125" style="447" customWidth="1"/>
    <col min="5" max="6" width="8.28515625" style="447" customWidth="1"/>
    <col min="7" max="8" width="9.28515625" style="447" bestFit="1" customWidth="1"/>
    <col min="9" max="15" width="8.28515625" style="447" bestFit="1" customWidth="1"/>
    <col min="16" max="16" width="7.85546875" style="447" customWidth="1"/>
    <col min="17" max="17" width="2.28515625" style="450" customWidth="1"/>
    <col min="18" max="18" width="6" style="447" customWidth="1"/>
    <col min="19" max="19" width="6.7109375" style="447" customWidth="1"/>
    <col min="20" max="24" width="7.85546875" style="447" customWidth="1"/>
    <col min="25" max="25" width="11" style="447" customWidth="1"/>
    <col min="26" max="26" width="10.85546875" style="447" customWidth="1"/>
    <col min="27" max="28" width="7.85546875" style="447" customWidth="1"/>
    <col min="29" max="29" width="2.28515625" style="450" customWidth="1"/>
    <col min="30" max="31" width="11.28515625" style="450" bestFit="1" customWidth="1"/>
    <col min="32" max="32" width="2.28515625" style="450" customWidth="1"/>
    <col min="33" max="33" width="6" style="447" customWidth="1"/>
    <col min="34" max="34" width="6.7109375" style="447" customWidth="1"/>
    <col min="35" max="36" width="7.85546875" style="447" customWidth="1"/>
    <col min="37" max="37" width="11" style="447" customWidth="1"/>
    <col min="38" max="38" width="4.85546875" style="450" customWidth="1"/>
    <col min="39" max="39" width="6" style="447" customWidth="1" outlineLevel="1"/>
    <col min="40" max="40" width="6.7109375" style="447" customWidth="1" outlineLevel="1"/>
    <col min="41" max="52" width="7.85546875" style="447" customWidth="1" outlineLevel="1"/>
    <col min="53" max="53" width="1.85546875" style="447" customWidth="1" outlineLevel="1"/>
    <col min="54" max="54" width="6" style="447" customWidth="1" outlineLevel="1"/>
    <col min="55" max="55" width="6.7109375" style="447" customWidth="1" outlineLevel="1"/>
    <col min="56" max="67" width="7.85546875" style="447" customWidth="1" outlineLevel="1"/>
    <col min="68" max="68" width="2.28515625" style="450" customWidth="1" outlineLevel="1"/>
    <col min="69" max="69" width="6" style="447" customWidth="1" outlineLevel="1"/>
    <col min="70" max="70" width="6.7109375" style="447" customWidth="1" outlineLevel="1"/>
    <col min="71" max="82" width="7.85546875" style="447" customWidth="1" outlineLevel="1"/>
    <col min="83" max="83" width="2" style="447" customWidth="1" outlineLevel="1"/>
    <col min="84" max="84" width="6" style="447" customWidth="1" outlineLevel="1"/>
    <col min="85" max="85" width="6.7109375" style="447" customWidth="1" outlineLevel="1"/>
    <col min="86" max="97" width="7.85546875" style="447" customWidth="1" outlineLevel="1"/>
    <col min="98" max="98" width="2.5703125" style="447" customWidth="1" outlineLevel="1"/>
    <col min="99" max="99" width="6" style="447" customWidth="1"/>
    <col min="100" max="100" width="6.7109375" style="447" customWidth="1"/>
    <col min="101" max="112" width="7.85546875" style="447" customWidth="1"/>
    <col min="113" max="113" width="1.85546875" style="447" customWidth="1"/>
    <col min="114" max="114" width="6" style="447" customWidth="1"/>
    <col min="115" max="115" width="6.7109375" style="447" customWidth="1"/>
    <col min="116" max="127" width="7.85546875" style="447" customWidth="1"/>
    <col min="128" max="16384" width="9.140625" style="447"/>
  </cols>
  <sheetData>
    <row r="2" spans="2:127" s="445" customFormat="1" ht="18">
      <c r="B2" s="962" t="s">
        <v>746</v>
      </c>
      <c r="C2" s="962"/>
      <c r="D2" s="962"/>
      <c r="E2" s="962"/>
      <c r="F2" s="962"/>
      <c r="G2" s="962"/>
      <c r="H2" s="962"/>
      <c r="I2" s="962"/>
      <c r="J2" s="962"/>
      <c r="K2" s="962"/>
      <c r="L2" s="962"/>
      <c r="M2" s="962"/>
      <c r="N2" s="962"/>
      <c r="O2" s="962"/>
      <c r="P2" s="962"/>
      <c r="Q2" s="444"/>
      <c r="R2" s="445" t="s">
        <v>487</v>
      </c>
      <c r="S2" s="444"/>
      <c r="V2" s="963" t="s">
        <v>505</v>
      </c>
      <c r="W2" s="963"/>
      <c r="X2" s="963"/>
      <c r="Y2" s="446"/>
      <c r="Z2" s="964" t="s">
        <v>490</v>
      </c>
      <c r="AA2" s="964"/>
      <c r="AB2" s="964"/>
      <c r="AC2" s="444"/>
      <c r="AD2" s="444"/>
      <c r="AE2" s="444"/>
      <c r="AF2" s="444"/>
      <c r="AG2" s="445" t="s">
        <v>696</v>
      </c>
      <c r="AH2" s="444"/>
      <c r="AK2" s="444"/>
      <c r="AL2" s="444"/>
      <c r="AM2" s="445" t="s">
        <v>749</v>
      </c>
      <c r="AN2" s="444"/>
      <c r="BB2" s="445" t="s">
        <v>700</v>
      </c>
      <c r="BC2" s="444"/>
      <c r="BP2" s="444"/>
      <c r="BQ2" s="445" t="s">
        <v>749</v>
      </c>
      <c r="BR2" s="444"/>
      <c r="CF2" s="445" t="s">
        <v>700</v>
      </c>
      <c r="CG2" s="444"/>
      <c r="CU2" s="445" t="s">
        <v>489</v>
      </c>
      <c r="CV2" s="444"/>
      <c r="DJ2" s="445" t="s">
        <v>489</v>
      </c>
      <c r="DK2" s="444"/>
    </row>
    <row r="3" spans="2:127" ht="13.5" thickBot="1">
      <c r="C3" s="448"/>
      <c r="D3" s="449"/>
      <c r="S3" s="448"/>
      <c r="T3" s="451"/>
      <c r="U3" s="451"/>
      <c r="V3" s="449"/>
      <c r="W3" s="449"/>
      <c r="X3" s="449"/>
      <c r="Y3" s="449"/>
      <c r="Z3" s="449"/>
      <c r="AH3" s="448"/>
      <c r="AI3" s="451"/>
      <c r="AJ3" s="451"/>
      <c r="AK3" s="449"/>
      <c r="AN3" s="448"/>
      <c r="AO3" s="451"/>
      <c r="AP3" s="451"/>
      <c r="BC3" s="448"/>
      <c r="BD3" s="451"/>
      <c r="BE3" s="451"/>
      <c r="BR3" s="448"/>
      <c r="BS3" s="451"/>
      <c r="BT3" s="451"/>
      <c r="CG3" s="448"/>
      <c r="CH3" s="451"/>
      <c r="CI3" s="451"/>
      <c r="CV3" s="448"/>
      <c r="CW3" s="451"/>
      <c r="CX3" s="451"/>
      <c r="DK3" s="448"/>
      <c r="DL3" s="451"/>
      <c r="DM3" s="451"/>
    </row>
    <row r="4" spans="2:127" ht="56.25" customHeight="1" thickBot="1">
      <c r="B4" s="934" t="s">
        <v>884</v>
      </c>
      <c r="C4" s="965"/>
      <c r="D4" s="970" t="s">
        <v>886</v>
      </c>
      <c r="E4" s="942" t="s">
        <v>933</v>
      </c>
      <c r="F4" s="942"/>
      <c r="G4" s="942"/>
      <c r="H4" s="942"/>
      <c r="I4" s="942"/>
      <c r="J4" s="942"/>
      <c r="K4" s="942"/>
      <c r="L4" s="942"/>
      <c r="M4" s="942"/>
      <c r="N4" s="942"/>
      <c r="O4" s="942"/>
      <c r="P4" s="943"/>
      <c r="Q4" s="311"/>
      <c r="R4" s="934" t="str">
        <f>$B4</f>
        <v>H70-T40
2-4kg non-comm</v>
      </c>
      <c r="S4" s="965"/>
      <c r="T4" s="957" t="s">
        <v>907</v>
      </c>
      <c r="U4" s="958"/>
      <c r="V4" s="957" t="s">
        <v>909</v>
      </c>
      <c r="W4" s="975"/>
      <c r="X4" s="958"/>
      <c r="Y4" s="976" t="s">
        <v>958</v>
      </c>
      <c r="Z4" s="977"/>
      <c r="AA4" s="957" t="s">
        <v>908</v>
      </c>
      <c r="AB4" s="958"/>
      <c r="AC4" s="311"/>
      <c r="AD4" s="978" t="s">
        <v>722</v>
      </c>
      <c r="AE4" s="980" t="s">
        <v>723</v>
      </c>
      <c r="AF4" s="311"/>
      <c r="AG4" s="934" t="str">
        <f>$B4</f>
        <v>H70-T40
2-4kg non-comm</v>
      </c>
      <c r="AH4" s="965"/>
      <c r="AI4" s="957" t="s">
        <v>907</v>
      </c>
      <c r="AJ4" s="958"/>
      <c r="AK4" s="959" t="s">
        <v>167</v>
      </c>
      <c r="AL4" s="311"/>
      <c r="AM4" s="934" t="str">
        <f>$B4</f>
        <v>H70-T40
2-4kg non-comm</v>
      </c>
      <c r="AN4" s="935"/>
      <c r="AO4" s="940" t="s">
        <v>530</v>
      </c>
      <c r="AP4" s="941"/>
      <c r="AQ4" s="942"/>
      <c r="AR4" s="942"/>
      <c r="AS4" s="942"/>
      <c r="AT4" s="942"/>
      <c r="AU4" s="942"/>
      <c r="AV4" s="942"/>
      <c r="AW4" s="942"/>
      <c r="AX4" s="942"/>
      <c r="AY4" s="942"/>
      <c r="AZ4" s="943"/>
      <c r="BA4" s="311"/>
      <c r="BB4" s="934" t="str">
        <f>$B4</f>
        <v>H70-T40
2-4kg non-comm</v>
      </c>
      <c r="BC4" s="935"/>
      <c r="BD4" s="940" t="s">
        <v>530</v>
      </c>
      <c r="BE4" s="941"/>
      <c r="BF4" s="942"/>
      <c r="BG4" s="942"/>
      <c r="BH4" s="942"/>
      <c r="BI4" s="942"/>
      <c r="BJ4" s="942"/>
      <c r="BK4" s="942"/>
      <c r="BL4" s="942"/>
      <c r="BM4" s="942"/>
      <c r="BN4" s="942"/>
      <c r="BO4" s="943"/>
      <c r="BP4" s="311"/>
      <c r="BQ4" s="934" t="str">
        <f>$B4</f>
        <v>H70-T40
2-4kg non-comm</v>
      </c>
      <c r="BR4" s="935"/>
      <c r="BS4" s="940" t="s">
        <v>911</v>
      </c>
      <c r="BT4" s="941"/>
      <c r="BU4" s="942"/>
      <c r="BV4" s="942"/>
      <c r="BW4" s="942"/>
      <c r="BX4" s="942"/>
      <c r="BY4" s="942"/>
      <c r="BZ4" s="942"/>
      <c r="CA4" s="942"/>
      <c r="CB4" s="942"/>
      <c r="CC4" s="942"/>
      <c r="CD4" s="943"/>
      <c r="CF4" s="934" t="str">
        <f>$B4</f>
        <v>H70-T40
2-4kg non-comm</v>
      </c>
      <c r="CG4" s="935"/>
      <c r="CH4" s="940" t="s">
        <v>911</v>
      </c>
      <c r="CI4" s="941"/>
      <c r="CJ4" s="942"/>
      <c r="CK4" s="942"/>
      <c r="CL4" s="942"/>
      <c r="CM4" s="942"/>
      <c r="CN4" s="942"/>
      <c r="CO4" s="942"/>
      <c r="CP4" s="942"/>
      <c r="CQ4" s="942"/>
      <c r="CR4" s="942"/>
      <c r="CS4" s="943"/>
      <c r="CT4" s="311"/>
      <c r="CU4" s="934" t="str">
        <f>$B4</f>
        <v>H70-T40
2-4kg non-comm</v>
      </c>
      <c r="CV4" s="935"/>
      <c r="CW4" s="940" t="s">
        <v>956</v>
      </c>
      <c r="CX4" s="941"/>
      <c r="CY4" s="942"/>
      <c r="CZ4" s="942"/>
      <c r="DA4" s="942"/>
      <c r="DB4" s="942"/>
      <c r="DC4" s="942"/>
      <c r="DD4" s="942"/>
      <c r="DE4" s="942"/>
      <c r="DF4" s="942"/>
      <c r="DG4" s="942"/>
      <c r="DH4" s="943"/>
      <c r="DJ4" s="934" t="str">
        <f>$B4</f>
        <v>H70-T40
2-4kg non-comm</v>
      </c>
      <c r="DK4" s="935"/>
      <c r="DL4" s="940" t="s">
        <v>955</v>
      </c>
      <c r="DM4" s="941"/>
      <c r="DN4" s="942"/>
      <c r="DO4" s="942"/>
      <c r="DP4" s="942"/>
      <c r="DQ4" s="942"/>
      <c r="DR4" s="942"/>
      <c r="DS4" s="942"/>
      <c r="DT4" s="942"/>
      <c r="DU4" s="942"/>
      <c r="DV4" s="942"/>
      <c r="DW4" s="943"/>
    </row>
    <row r="5" spans="2:127" ht="14.25">
      <c r="B5" s="966"/>
      <c r="C5" s="967"/>
      <c r="D5" s="971"/>
      <c r="E5" s="928" t="s">
        <v>891</v>
      </c>
      <c r="F5" s="928"/>
      <c r="G5" s="928"/>
      <c r="H5" s="928"/>
      <c r="I5" s="928"/>
      <c r="J5" s="928"/>
      <c r="K5" s="928"/>
      <c r="L5" s="928"/>
      <c r="M5" s="928"/>
      <c r="N5" s="928"/>
      <c r="O5" s="928"/>
      <c r="P5" s="929"/>
      <c r="Q5" s="452"/>
      <c r="R5" s="966"/>
      <c r="S5" s="967"/>
      <c r="T5" s="944" t="s">
        <v>496</v>
      </c>
      <c r="U5" s="946" t="s">
        <v>497</v>
      </c>
      <c r="V5" s="948" t="s">
        <v>128</v>
      </c>
      <c r="W5" s="950" t="s">
        <v>750</v>
      </c>
      <c r="X5" s="946" t="s">
        <v>691</v>
      </c>
      <c r="Y5" s="953" t="s">
        <v>130</v>
      </c>
      <c r="Z5" s="955" t="s">
        <v>131</v>
      </c>
      <c r="AA5" s="988" t="s">
        <v>753</v>
      </c>
      <c r="AB5" s="946" t="s">
        <v>754</v>
      </c>
      <c r="AC5" s="452"/>
      <c r="AD5" s="979"/>
      <c r="AE5" s="981"/>
      <c r="AF5" s="452"/>
      <c r="AG5" s="966"/>
      <c r="AH5" s="967"/>
      <c r="AI5" s="944" t="s">
        <v>498</v>
      </c>
      <c r="AJ5" s="989" t="s">
        <v>497</v>
      </c>
      <c r="AK5" s="960"/>
      <c r="AL5" s="452"/>
      <c r="AM5" s="936"/>
      <c r="AN5" s="937"/>
      <c r="AO5" s="927" t="s">
        <v>891</v>
      </c>
      <c r="AP5" s="928"/>
      <c r="AQ5" s="928"/>
      <c r="AR5" s="928"/>
      <c r="AS5" s="928"/>
      <c r="AT5" s="928"/>
      <c r="AU5" s="928"/>
      <c r="AV5" s="928"/>
      <c r="AW5" s="928"/>
      <c r="AX5" s="928"/>
      <c r="AY5" s="928"/>
      <c r="AZ5" s="929"/>
      <c r="BA5" s="452"/>
      <c r="BB5" s="936"/>
      <c r="BC5" s="937"/>
      <c r="BD5" s="927" t="s">
        <v>891</v>
      </c>
      <c r="BE5" s="928"/>
      <c r="BF5" s="928"/>
      <c r="BG5" s="928"/>
      <c r="BH5" s="928"/>
      <c r="BI5" s="928"/>
      <c r="BJ5" s="928"/>
      <c r="BK5" s="928"/>
      <c r="BL5" s="928"/>
      <c r="BM5" s="928"/>
      <c r="BN5" s="928"/>
      <c r="BO5" s="929"/>
      <c r="BP5" s="452"/>
      <c r="BQ5" s="936"/>
      <c r="BR5" s="937"/>
      <c r="BS5" s="927" t="s">
        <v>891</v>
      </c>
      <c r="BT5" s="928"/>
      <c r="BU5" s="928"/>
      <c r="BV5" s="928"/>
      <c r="BW5" s="928"/>
      <c r="BX5" s="928"/>
      <c r="BY5" s="928"/>
      <c r="BZ5" s="928"/>
      <c r="CA5" s="928"/>
      <c r="CB5" s="928"/>
      <c r="CC5" s="928"/>
      <c r="CD5" s="929"/>
      <c r="CF5" s="936"/>
      <c r="CG5" s="937"/>
      <c r="CH5" s="927" t="s">
        <v>891</v>
      </c>
      <c r="CI5" s="928"/>
      <c r="CJ5" s="928"/>
      <c r="CK5" s="928"/>
      <c r="CL5" s="928"/>
      <c r="CM5" s="928"/>
      <c r="CN5" s="928"/>
      <c r="CO5" s="928"/>
      <c r="CP5" s="928"/>
      <c r="CQ5" s="928"/>
      <c r="CR5" s="928"/>
      <c r="CS5" s="929"/>
      <c r="CT5" s="452"/>
      <c r="CU5" s="936"/>
      <c r="CV5" s="937"/>
      <c r="CW5" s="927" t="s">
        <v>891</v>
      </c>
      <c r="CX5" s="928"/>
      <c r="CY5" s="928"/>
      <c r="CZ5" s="928"/>
      <c r="DA5" s="928"/>
      <c r="DB5" s="928"/>
      <c r="DC5" s="928"/>
      <c r="DD5" s="928"/>
      <c r="DE5" s="928"/>
      <c r="DF5" s="928"/>
      <c r="DG5" s="928"/>
      <c r="DH5" s="929"/>
      <c r="DJ5" s="936"/>
      <c r="DK5" s="937"/>
      <c r="DL5" s="927" t="s">
        <v>891</v>
      </c>
      <c r="DM5" s="928"/>
      <c r="DN5" s="928"/>
      <c r="DO5" s="928"/>
      <c r="DP5" s="928"/>
      <c r="DQ5" s="928"/>
      <c r="DR5" s="928"/>
      <c r="DS5" s="928"/>
      <c r="DT5" s="928"/>
      <c r="DU5" s="928"/>
      <c r="DV5" s="928"/>
      <c r="DW5" s="929"/>
    </row>
    <row r="6" spans="2:127" ht="13.5" thickBot="1">
      <c r="B6" s="968"/>
      <c r="C6" s="969"/>
      <c r="D6" s="972"/>
      <c r="E6" s="453">
        <v>0.5</v>
      </c>
      <c r="F6" s="453">
        <v>2</v>
      </c>
      <c r="G6" s="453">
        <v>5</v>
      </c>
      <c r="H6" s="453">
        <v>10</v>
      </c>
      <c r="I6" s="453">
        <v>15</v>
      </c>
      <c r="J6" s="454">
        <v>20</v>
      </c>
      <c r="K6" s="455">
        <v>30</v>
      </c>
      <c r="L6" s="454">
        <v>40</v>
      </c>
      <c r="M6" s="454">
        <v>50</v>
      </c>
      <c r="N6" s="454">
        <v>60</v>
      </c>
      <c r="O6" s="454">
        <v>70</v>
      </c>
      <c r="P6" s="456" t="s">
        <v>379</v>
      </c>
      <c r="Q6" s="452"/>
      <c r="R6" s="968"/>
      <c r="S6" s="969"/>
      <c r="T6" s="945"/>
      <c r="U6" s="947"/>
      <c r="V6" s="949"/>
      <c r="W6" s="951"/>
      <c r="X6" s="952"/>
      <c r="Y6" s="954"/>
      <c r="Z6" s="956"/>
      <c r="AA6" s="945"/>
      <c r="AB6" s="947"/>
      <c r="AC6" s="452"/>
      <c r="AD6" s="945"/>
      <c r="AE6" s="947"/>
      <c r="AF6" s="452"/>
      <c r="AG6" s="968"/>
      <c r="AH6" s="969"/>
      <c r="AI6" s="945"/>
      <c r="AJ6" s="990"/>
      <c r="AK6" s="961"/>
      <c r="AL6" s="452"/>
      <c r="AM6" s="938"/>
      <c r="AN6" s="939"/>
      <c r="AO6" s="457">
        <v>0.5</v>
      </c>
      <c r="AP6" s="458">
        <v>2</v>
      </c>
      <c r="AQ6" s="458">
        <v>5</v>
      </c>
      <c r="AR6" s="458">
        <v>10</v>
      </c>
      <c r="AS6" s="458">
        <v>15</v>
      </c>
      <c r="AT6" s="459">
        <v>20</v>
      </c>
      <c r="AU6" s="460">
        <v>30</v>
      </c>
      <c r="AV6" s="459">
        <v>40</v>
      </c>
      <c r="AW6" s="459">
        <v>50</v>
      </c>
      <c r="AX6" s="459">
        <v>60</v>
      </c>
      <c r="AY6" s="459">
        <v>70</v>
      </c>
      <c r="AZ6" s="456" t="s">
        <v>379</v>
      </c>
      <c r="BA6" s="452"/>
      <c r="BB6" s="938"/>
      <c r="BC6" s="939"/>
      <c r="BD6" s="457">
        <v>0.5</v>
      </c>
      <c r="BE6" s="458">
        <v>2</v>
      </c>
      <c r="BF6" s="458">
        <v>5</v>
      </c>
      <c r="BG6" s="458">
        <v>10</v>
      </c>
      <c r="BH6" s="458">
        <v>15</v>
      </c>
      <c r="BI6" s="459">
        <v>20</v>
      </c>
      <c r="BJ6" s="460">
        <v>30</v>
      </c>
      <c r="BK6" s="459">
        <v>40</v>
      </c>
      <c r="BL6" s="459">
        <v>50</v>
      </c>
      <c r="BM6" s="459">
        <v>60</v>
      </c>
      <c r="BN6" s="459">
        <v>70</v>
      </c>
      <c r="BO6" s="456" t="s">
        <v>379</v>
      </c>
      <c r="BP6" s="452"/>
      <c r="BQ6" s="938"/>
      <c r="BR6" s="939"/>
      <c r="BS6" s="457">
        <v>0.5</v>
      </c>
      <c r="BT6" s="458">
        <v>2</v>
      </c>
      <c r="BU6" s="458">
        <v>5</v>
      </c>
      <c r="BV6" s="458">
        <v>10</v>
      </c>
      <c r="BW6" s="458">
        <v>15</v>
      </c>
      <c r="BX6" s="459">
        <v>20</v>
      </c>
      <c r="BY6" s="460">
        <v>30</v>
      </c>
      <c r="BZ6" s="459">
        <v>40</v>
      </c>
      <c r="CA6" s="459">
        <v>50</v>
      </c>
      <c r="CB6" s="459">
        <v>60</v>
      </c>
      <c r="CC6" s="459">
        <v>70</v>
      </c>
      <c r="CD6" s="456" t="s">
        <v>379</v>
      </c>
      <c r="CF6" s="938"/>
      <c r="CG6" s="939"/>
      <c r="CH6" s="457">
        <v>0.5</v>
      </c>
      <c r="CI6" s="458">
        <v>2</v>
      </c>
      <c r="CJ6" s="458">
        <v>5</v>
      </c>
      <c r="CK6" s="458">
        <v>10</v>
      </c>
      <c r="CL6" s="458">
        <v>15</v>
      </c>
      <c r="CM6" s="459">
        <v>20</v>
      </c>
      <c r="CN6" s="460">
        <v>30</v>
      </c>
      <c r="CO6" s="459">
        <v>40</v>
      </c>
      <c r="CP6" s="459">
        <v>50</v>
      </c>
      <c r="CQ6" s="459">
        <v>60</v>
      </c>
      <c r="CR6" s="459">
        <v>70</v>
      </c>
      <c r="CS6" s="456" t="s">
        <v>379</v>
      </c>
      <c r="CT6" s="452"/>
      <c r="CU6" s="938"/>
      <c r="CV6" s="939"/>
      <c r="CW6" s="457">
        <v>0.5</v>
      </c>
      <c r="CX6" s="458">
        <v>2</v>
      </c>
      <c r="CY6" s="458">
        <v>5</v>
      </c>
      <c r="CZ6" s="458">
        <v>10</v>
      </c>
      <c r="DA6" s="458">
        <v>15</v>
      </c>
      <c r="DB6" s="459">
        <v>20</v>
      </c>
      <c r="DC6" s="460">
        <v>30</v>
      </c>
      <c r="DD6" s="459">
        <v>40</v>
      </c>
      <c r="DE6" s="459">
        <v>50</v>
      </c>
      <c r="DF6" s="459">
        <v>60</v>
      </c>
      <c r="DG6" s="459">
        <v>70</v>
      </c>
      <c r="DH6" s="456" t="s">
        <v>379</v>
      </c>
      <c r="DJ6" s="938"/>
      <c r="DK6" s="939"/>
      <c r="DL6" s="457">
        <v>0.5</v>
      </c>
      <c r="DM6" s="458">
        <v>2</v>
      </c>
      <c r="DN6" s="458">
        <v>5</v>
      </c>
      <c r="DO6" s="458">
        <v>10</v>
      </c>
      <c r="DP6" s="458">
        <v>15</v>
      </c>
      <c r="DQ6" s="459">
        <v>20</v>
      </c>
      <c r="DR6" s="460">
        <v>30</v>
      </c>
      <c r="DS6" s="459">
        <v>40</v>
      </c>
      <c r="DT6" s="459">
        <v>50</v>
      </c>
      <c r="DU6" s="459">
        <v>60</v>
      </c>
      <c r="DV6" s="459">
        <v>70</v>
      </c>
      <c r="DW6" s="456" t="s">
        <v>379</v>
      </c>
    </row>
    <row r="7" spans="2:127" ht="15" customHeight="1">
      <c r="B7" s="924" t="s">
        <v>890</v>
      </c>
      <c r="C7" s="461" t="s">
        <v>380</v>
      </c>
      <c r="D7" s="462" t="s">
        <v>381</v>
      </c>
      <c r="E7" s="463" t="s">
        <v>381</v>
      </c>
      <c r="F7" s="464" t="s">
        <v>381</v>
      </c>
      <c r="G7" s="464" t="s">
        <v>381</v>
      </c>
      <c r="H7" s="464" t="s">
        <v>381</v>
      </c>
      <c r="I7" s="464" t="s">
        <v>381</v>
      </c>
      <c r="J7" s="464" t="s">
        <v>381</v>
      </c>
      <c r="K7" s="464" t="s">
        <v>381</v>
      </c>
      <c r="L7" s="464" t="s">
        <v>381</v>
      </c>
      <c r="M7" s="464" t="s">
        <v>381</v>
      </c>
      <c r="N7" s="464" t="s">
        <v>381</v>
      </c>
      <c r="O7" s="464" t="s">
        <v>381</v>
      </c>
      <c r="P7" s="465" t="s">
        <v>381</v>
      </c>
      <c r="Q7" s="466"/>
      <c r="R7" s="924" t="s">
        <v>890</v>
      </c>
      <c r="S7" s="461" t="str">
        <f>$C7</f>
        <v>&gt; 50</v>
      </c>
      <c r="T7" s="467" t="s">
        <v>381</v>
      </c>
      <c r="U7" s="468" t="s">
        <v>381</v>
      </c>
      <c r="V7" s="462" t="s">
        <v>381</v>
      </c>
      <c r="W7" s="469" t="s">
        <v>381</v>
      </c>
      <c r="X7" s="470" t="s">
        <v>381</v>
      </c>
      <c r="Y7" s="462" t="s">
        <v>381</v>
      </c>
      <c r="Z7" s="470" t="s">
        <v>381</v>
      </c>
      <c r="AA7" s="467" t="s">
        <v>381</v>
      </c>
      <c r="AB7" s="468" t="s">
        <v>381</v>
      </c>
      <c r="AC7" s="466"/>
      <c r="AD7" s="930">
        <f>(87.5-2)/3</f>
        <v>28.5</v>
      </c>
      <c r="AE7" s="932">
        <f>AD7/(1-(2.5+7)/(87.5-2))</f>
        <v>32.0625</v>
      </c>
      <c r="AF7" s="466"/>
      <c r="AG7" s="924" t="s">
        <v>890</v>
      </c>
      <c r="AH7" s="461" t="str">
        <f>$C7</f>
        <v>&gt; 50</v>
      </c>
      <c r="AI7" s="467" t="s">
        <v>381</v>
      </c>
      <c r="AJ7" s="468" t="s">
        <v>381</v>
      </c>
      <c r="AK7" s="471" t="s">
        <v>381</v>
      </c>
      <c r="AL7" s="466"/>
      <c r="AM7" s="924" t="s">
        <v>890</v>
      </c>
      <c r="AN7" s="461" t="str">
        <f>$C7</f>
        <v>&gt; 50</v>
      </c>
      <c r="AO7" s="472" t="s">
        <v>381</v>
      </c>
      <c r="AP7" s="473" t="s">
        <v>381</v>
      </c>
      <c r="AQ7" s="473" t="s">
        <v>381</v>
      </c>
      <c r="AR7" s="473" t="s">
        <v>381</v>
      </c>
      <c r="AS7" s="473" t="s">
        <v>381</v>
      </c>
      <c r="AT7" s="473" t="s">
        <v>381</v>
      </c>
      <c r="AU7" s="473" t="s">
        <v>381</v>
      </c>
      <c r="AV7" s="473" t="s">
        <v>381</v>
      </c>
      <c r="AW7" s="473" t="s">
        <v>381</v>
      </c>
      <c r="AX7" s="473" t="s">
        <v>381</v>
      </c>
      <c r="AY7" s="473" t="s">
        <v>381</v>
      </c>
      <c r="AZ7" s="468" t="s">
        <v>381</v>
      </c>
      <c r="BA7" s="474"/>
      <c r="BB7" s="924" t="s">
        <v>890</v>
      </c>
      <c r="BC7" s="461" t="str">
        <f>$C7</f>
        <v>&gt; 50</v>
      </c>
      <c r="BD7" s="472" t="s">
        <v>381</v>
      </c>
      <c r="BE7" s="473" t="s">
        <v>381</v>
      </c>
      <c r="BF7" s="473" t="s">
        <v>381</v>
      </c>
      <c r="BG7" s="473" t="s">
        <v>381</v>
      </c>
      <c r="BH7" s="473" t="s">
        <v>381</v>
      </c>
      <c r="BI7" s="473" t="s">
        <v>381</v>
      </c>
      <c r="BJ7" s="473" t="s">
        <v>381</v>
      </c>
      <c r="BK7" s="473" t="s">
        <v>381</v>
      </c>
      <c r="BL7" s="473" t="s">
        <v>381</v>
      </c>
      <c r="BM7" s="473" t="s">
        <v>381</v>
      </c>
      <c r="BN7" s="473" t="s">
        <v>381</v>
      </c>
      <c r="BO7" s="468" t="s">
        <v>381</v>
      </c>
      <c r="BP7" s="466"/>
      <c r="BQ7" s="924" t="s">
        <v>890</v>
      </c>
      <c r="BR7" s="461" t="str">
        <f>$C7</f>
        <v>&gt; 50</v>
      </c>
      <c r="BS7" s="472" t="s">
        <v>381</v>
      </c>
      <c r="BT7" s="473" t="s">
        <v>381</v>
      </c>
      <c r="BU7" s="473" t="s">
        <v>381</v>
      </c>
      <c r="BV7" s="473" t="s">
        <v>381</v>
      </c>
      <c r="BW7" s="473" t="s">
        <v>381</v>
      </c>
      <c r="BX7" s="473" t="s">
        <v>381</v>
      </c>
      <c r="BY7" s="473" t="s">
        <v>381</v>
      </c>
      <c r="BZ7" s="473" t="s">
        <v>381</v>
      </c>
      <c r="CA7" s="473" t="s">
        <v>381</v>
      </c>
      <c r="CB7" s="473" t="s">
        <v>381</v>
      </c>
      <c r="CC7" s="473" t="s">
        <v>381</v>
      </c>
      <c r="CD7" s="468" t="s">
        <v>381</v>
      </c>
      <c r="CF7" s="924" t="s">
        <v>890</v>
      </c>
      <c r="CG7" s="461" t="str">
        <f>$C7</f>
        <v>&gt; 50</v>
      </c>
      <c r="CH7" s="472" t="s">
        <v>381</v>
      </c>
      <c r="CI7" s="473" t="s">
        <v>381</v>
      </c>
      <c r="CJ7" s="473" t="s">
        <v>381</v>
      </c>
      <c r="CK7" s="473" t="s">
        <v>381</v>
      </c>
      <c r="CL7" s="473" t="s">
        <v>381</v>
      </c>
      <c r="CM7" s="473" t="s">
        <v>381</v>
      </c>
      <c r="CN7" s="473" t="s">
        <v>381</v>
      </c>
      <c r="CO7" s="473" t="s">
        <v>381</v>
      </c>
      <c r="CP7" s="473" t="s">
        <v>381</v>
      </c>
      <c r="CQ7" s="473" t="s">
        <v>381</v>
      </c>
      <c r="CR7" s="473" t="s">
        <v>381</v>
      </c>
      <c r="CS7" s="468" t="s">
        <v>381</v>
      </c>
      <c r="CT7" s="474"/>
      <c r="CU7" s="924" t="s">
        <v>890</v>
      </c>
      <c r="CV7" s="461" t="str">
        <f>$C7</f>
        <v>&gt; 50</v>
      </c>
      <c r="CW7" s="472" t="s">
        <v>381</v>
      </c>
      <c r="CX7" s="473" t="s">
        <v>381</v>
      </c>
      <c r="CY7" s="473" t="s">
        <v>381</v>
      </c>
      <c r="CZ7" s="473" t="s">
        <v>381</v>
      </c>
      <c r="DA7" s="473" t="s">
        <v>381</v>
      </c>
      <c r="DB7" s="473" t="s">
        <v>381</v>
      </c>
      <c r="DC7" s="473" t="s">
        <v>381</v>
      </c>
      <c r="DD7" s="473" t="s">
        <v>381</v>
      </c>
      <c r="DE7" s="473" t="s">
        <v>381</v>
      </c>
      <c r="DF7" s="473" t="s">
        <v>381</v>
      </c>
      <c r="DG7" s="473" t="s">
        <v>381</v>
      </c>
      <c r="DH7" s="468" t="s">
        <v>381</v>
      </c>
      <c r="DJ7" s="924" t="s">
        <v>890</v>
      </c>
      <c r="DK7" s="461" t="str">
        <f>$C7</f>
        <v>&gt; 50</v>
      </c>
      <c r="DL7" s="472" t="s">
        <v>381</v>
      </c>
      <c r="DM7" s="473" t="s">
        <v>381</v>
      </c>
      <c r="DN7" s="473" t="s">
        <v>381</v>
      </c>
      <c r="DO7" s="473" t="s">
        <v>381</v>
      </c>
      <c r="DP7" s="473" t="s">
        <v>381</v>
      </c>
      <c r="DQ7" s="473" t="s">
        <v>381</v>
      </c>
      <c r="DR7" s="473" t="s">
        <v>381</v>
      </c>
      <c r="DS7" s="473" t="s">
        <v>381</v>
      </c>
      <c r="DT7" s="473" t="s">
        <v>381</v>
      </c>
      <c r="DU7" s="473" t="s">
        <v>381</v>
      </c>
      <c r="DV7" s="473" t="s">
        <v>381</v>
      </c>
      <c r="DW7" s="468" t="s">
        <v>381</v>
      </c>
    </row>
    <row r="8" spans="2:127" ht="15" customHeight="1">
      <c r="B8" s="925"/>
      <c r="C8" s="475">
        <v>50</v>
      </c>
      <c r="D8" s="476">
        <f>V8</f>
        <v>3.18400306396815</v>
      </c>
      <c r="E8" s="557" t="s">
        <v>381</v>
      </c>
      <c r="F8" s="478">
        <v>77.177982343943185</v>
      </c>
      <c r="G8" s="479">
        <v>76.843002505139964</v>
      </c>
      <c r="H8" s="479">
        <v>76.360461397751919</v>
      </c>
      <c r="I8" s="479">
        <v>76.062949885998492</v>
      </c>
      <c r="J8" s="479">
        <v>75.74423105020071</v>
      </c>
      <c r="K8" s="479">
        <v>75.18133114829115</v>
      </c>
      <c r="L8" s="479">
        <v>74.803874868839145</v>
      </c>
      <c r="M8" s="479">
        <v>74.316206599815331</v>
      </c>
      <c r="N8" s="479">
        <v>73.695801119002653</v>
      </c>
      <c r="O8" s="479">
        <v>72.733243883170701</v>
      </c>
      <c r="P8" s="480" t="s">
        <v>381</v>
      </c>
      <c r="Q8" s="466"/>
      <c r="R8" s="925"/>
      <c r="S8" s="475">
        <f>$C8</f>
        <v>50</v>
      </c>
      <c r="T8" s="481">
        <v>50</v>
      </c>
      <c r="U8" s="482">
        <v>-33</v>
      </c>
      <c r="V8" s="483">
        <f>IF(MIN(X8,W8)*(1-(2.5+7)/(87.5-2))&gt;$AD$7,$AD$7,MIN(X8,W8)*(1-(2.5+7)/(87.5-2)))</f>
        <v>3.18400306396815</v>
      </c>
      <c r="W8" s="484">
        <f>'70MPa, 2-4kg (comm)'!Z8</f>
        <v>3.5820034469641691</v>
      </c>
      <c r="X8" s="485">
        <f>'70MPa, 2-4kg (comm)'!AA8</f>
        <v>5.7534757244095394</v>
      </c>
      <c r="Y8" s="483">
        <f>(F8-2)/V8</f>
        <v>23.611152638229747</v>
      </c>
      <c r="Z8" s="486">
        <f>(F8-2)/MIN(W8,X8)</f>
        <v>20.987691233981995</v>
      </c>
      <c r="AA8" s="487">
        <f>'70MPa, 2-4kg (comm)'!AD8</f>
        <v>1.8960183661158077</v>
      </c>
      <c r="AB8" s="488">
        <f>'70MPa, 2-4kg (comm)'!AE8</f>
        <v>6.1080698313925197</v>
      </c>
      <c r="AC8" s="466"/>
      <c r="AD8" s="930"/>
      <c r="AE8" s="932"/>
      <c r="AF8" s="466"/>
      <c r="AG8" s="925"/>
      <c r="AH8" s="475">
        <f>$C8</f>
        <v>50</v>
      </c>
      <c r="AI8" s="489">
        <v>25</v>
      </c>
      <c r="AJ8" s="482">
        <f>MIN(-40,AH8)</f>
        <v>-40</v>
      </c>
      <c r="AK8" s="490">
        <f>V8</f>
        <v>3.18400306396815</v>
      </c>
      <c r="AL8" s="466"/>
      <c r="AM8" s="925"/>
      <c r="AN8" s="475">
        <f>$C8</f>
        <v>50</v>
      </c>
      <c r="AO8" s="560" t="s">
        <v>381</v>
      </c>
      <c r="AP8" s="492">
        <v>0.91724927466724271</v>
      </c>
      <c r="AQ8" s="492">
        <v>0.91525974619809558</v>
      </c>
      <c r="AR8" s="492">
        <v>0.91274209241565618</v>
      </c>
      <c r="AS8" s="492">
        <v>0.91202300998310448</v>
      </c>
      <c r="AT8" s="493">
        <v>0.91143476691592151</v>
      </c>
      <c r="AU8" s="493">
        <v>0.91195658358817944</v>
      </c>
      <c r="AV8" s="493">
        <v>0.91585248121484619</v>
      </c>
      <c r="AW8" s="493">
        <v>0.92139717564440082</v>
      </c>
      <c r="AX8" s="493">
        <v>0.92940818705741313</v>
      </c>
      <c r="AY8" s="493">
        <v>0.94034737968946847</v>
      </c>
      <c r="AZ8" s="494" t="s">
        <v>381</v>
      </c>
      <c r="BA8" s="474"/>
      <c r="BB8" s="925"/>
      <c r="BC8" s="475">
        <f>$C8</f>
        <v>50</v>
      </c>
      <c r="BD8" s="491">
        <v>0.92350680539511187</v>
      </c>
      <c r="BE8" s="492">
        <v>0.92185236015266137</v>
      </c>
      <c r="BF8" s="492">
        <v>0.91966711122927081</v>
      </c>
      <c r="BG8" s="492">
        <v>0.91693961325482487</v>
      </c>
      <c r="BH8" s="492">
        <v>0.91606074979003627</v>
      </c>
      <c r="BI8" s="493">
        <v>0.91531585318889275</v>
      </c>
      <c r="BJ8" s="493">
        <v>0.91545970589169556</v>
      </c>
      <c r="BK8" s="493">
        <v>0.91874139876576733</v>
      </c>
      <c r="BL8" s="493">
        <v>0.92332100266778883</v>
      </c>
      <c r="BM8" s="493">
        <v>0.93021731478374525</v>
      </c>
      <c r="BN8" s="493">
        <v>0.9403862822626381</v>
      </c>
      <c r="BO8" s="494" t="s">
        <v>381</v>
      </c>
      <c r="BP8" s="466"/>
      <c r="BQ8" s="925"/>
      <c r="BR8" s="475">
        <f>$C8</f>
        <v>50</v>
      </c>
      <c r="BS8" s="495">
        <v>85</v>
      </c>
      <c r="BT8" s="496">
        <v>84.91890932025342</v>
      </c>
      <c r="BU8" s="496">
        <v>84.472827769446155</v>
      </c>
      <c r="BV8" s="496">
        <v>83.632618443848415</v>
      </c>
      <c r="BW8" s="496">
        <v>82.655354718047917</v>
      </c>
      <c r="BX8" s="497">
        <v>81.508979026435327</v>
      </c>
      <c r="BY8" s="497">
        <v>78.638967540979905</v>
      </c>
      <c r="BZ8" s="497">
        <v>74.831462568788709</v>
      </c>
      <c r="CA8" s="497">
        <v>69.707344331550146</v>
      </c>
      <c r="CB8" s="497">
        <v>62.813943394161917</v>
      </c>
      <c r="CC8" s="497">
        <v>53.132239552850294</v>
      </c>
      <c r="CD8" s="494" t="s">
        <v>381</v>
      </c>
      <c r="CF8" s="925"/>
      <c r="CG8" s="475">
        <f>$C8</f>
        <v>50</v>
      </c>
      <c r="CH8" s="495">
        <v>82.555062081324081</v>
      </c>
      <c r="CI8" s="496">
        <v>82.417943118023544</v>
      </c>
      <c r="CJ8" s="496">
        <v>82.080835342218649</v>
      </c>
      <c r="CK8" s="496">
        <v>81.354777521907209</v>
      </c>
      <c r="CL8" s="496">
        <v>80.470951008350823</v>
      </c>
      <c r="CM8" s="497">
        <v>79.414388497829151</v>
      </c>
      <c r="CN8" s="497">
        <v>76.763532406668759</v>
      </c>
      <c r="CO8" s="497">
        <v>73.305975667284471</v>
      </c>
      <c r="CP8" s="497">
        <v>68.710383998372052</v>
      </c>
      <c r="CQ8" s="497">
        <v>62.40567249844436</v>
      </c>
      <c r="CR8" s="497">
        <v>53.113290624784845</v>
      </c>
      <c r="CS8" s="494" t="s">
        <v>381</v>
      </c>
      <c r="CT8" s="474"/>
      <c r="CU8" s="925"/>
      <c r="CV8" s="475">
        <f>$C8</f>
        <v>50</v>
      </c>
      <c r="CW8" s="491">
        <f t="shared" ref="CW8:CX20" si="0">MIN(AO8,BD8)</f>
        <v>0.92350680539511187</v>
      </c>
      <c r="CX8" s="492">
        <f t="shared" si="0"/>
        <v>0.91724927466724271</v>
      </c>
      <c r="CY8" s="492">
        <f t="shared" ref="CY8:DG12" si="1">MIN(AQ8,BF8)</f>
        <v>0.91525974619809558</v>
      </c>
      <c r="CZ8" s="492">
        <f t="shared" si="1"/>
        <v>0.91274209241565618</v>
      </c>
      <c r="DA8" s="492">
        <f t="shared" si="1"/>
        <v>0.91202300998310448</v>
      </c>
      <c r="DB8" s="493">
        <f t="shared" si="1"/>
        <v>0.91143476691592151</v>
      </c>
      <c r="DC8" s="493">
        <f t="shared" si="1"/>
        <v>0.91195658358817944</v>
      </c>
      <c r="DD8" s="493">
        <f t="shared" si="1"/>
        <v>0.91585248121484619</v>
      </c>
      <c r="DE8" s="493">
        <f t="shared" si="1"/>
        <v>0.92139717564440082</v>
      </c>
      <c r="DF8" s="493">
        <f t="shared" si="1"/>
        <v>0.92940818705741313</v>
      </c>
      <c r="DG8" s="493">
        <f t="shared" si="1"/>
        <v>0.94034737968946847</v>
      </c>
      <c r="DH8" s="494" t="s">
        <v>381</v>
      </c>
      <c r="DJ8" s="925"/>
      <c r="DK8" s="475">
        <f>$C8</f>
        <v>50</v>
      </c>
      <c r="DL8" s="495">
        <f t="shared" ref="DL8:DM20" si="2">MAX(BS8,CH8)</f>
        <v>85</v>
      </c>
      <c r="DM8" s="496">
        <f t="shared" si="2"/>
        <v>84.91890932025342</v>
      </c>
      <c r="DN8" s="496">
        <f t="shared" ref="DN8:DV12" si="3">MAX(BU8,CJ8)</f>
        <v>84.472827769446155</v>
      </c>
      <c r="DO8" s="496">
        <f t="shared" si="3"/>
        <v>83.632618443848415</v>
      </c>
      <c r="DP8" s="496">
        <f t="shared" si="3"/>
        <v>82.655354718047917</v>
      </c>
      <c r="DQ8" s="497">
        <f t="shared" si="3"/>
        <v>81.508979026435327</v>
      </c>
      <c r="DR8" s="497">
        <f t="shared" si="3"/>
        <v>78.638967540979905</v>
      </c>
      <c r="DS8" s="497">
        <f t="shared" si="3"/>
        <v>74.831462568788709</v>
      </c>
      <c r="DT8" s="497">
        <f t="shared" si="3"/>
        <v>69.707344331550146</v>
      </c>
      <c r="DU8" s="497">
        <f t="shared" si="3"/>
        <v>62.813943394161917</v>
      </c>
      <c r="DV8" s="497">
        <f t="shared" si="3"/>
        <v>53.132239552850294</v>
      </c>
      <c r="DW8" s="494" t="s">
        <v>381</v>
      </c>
    </row>
    <row r="9" spans="2:127" ht="15" customHeight="1">
      <c r="B9" s="925"/>
      <c r="C9" s="475">
        <v>45</v>
      </c>
      <c r="D9" s="476">
        <f t="shared" ref="D9:D20" si="4">V9</f>
        <v>5.7563719030920488</v>
      </c>
      <c r="E9" s="477">
        <v>75.315568006893173</v>
      </c>
      <c r="F9" s="478">
        <v>76.486779898939176</v>
      </c>
      <c r="G9" s="479">
        <v>76.212919615544052</v>
      </c>
      <c r="H9" s="479">
        <v>75.819422207372185</v>
      </c>
      <c r="I9" s="479">
        <v>75.750859942487907</v>
      </c>
      <c r="J9" s="479">
        <v>75.531010554570514</v>
      </c>
      <c r="K9" s="479">
        <v>75.099817663458907</v>
      </c>
      <c r="L9" s="479">
        <v>74.864253275709459</v>
      </c>
      <c r="M9" s="479">
        <v>74.324637541210819</v>
      </c>
      <c r="N9" s="479">
        <v>73.65911330525131</v>
      </c>
      <c r="O9" s="479">
        <v>72.689346276350676</v>
      </c>
      <c r="P9" s="480" t="s">
        <v>381</v>
      </c>
      <c r="Q9" s="466"/>
      <c r="R9" s="925"/>
      <c r="S9" s="475">
        <f t="shared" ref="S9:S21" si="5">$C9</f>
        <v>45</v>
      </c>
      <c r="T9" s="481">
        <v>45</v>
      </c>
      <c r="U9" s="482">
        <v>-33</v>
      </c>
      <c r="V9" s="483">
        <f t="shared" ref="V9:V15" si="6">IF(MIN(X9,W9)*(1-(2.5+7)/(87.5-2))&gt;$AD$7,$AD$7,MIN(X9,W9)*(1-(2.5+7)/(87.5-2)))</f>
        <v>5.7563719030920488</v>
      </c>
      <c r="W9" s="484">
        <f>'70MPa, 2-4kg (comm)'!Z9</f>
        <v>6.4759183909785554</v>
      </c>
      <c r="X9" s="485">
        <f>'70MPa, 2-4kg (comm)'!AA9</f>
        <v>9.0911117242222232</v>
      </c>
      <c r="Y9" s="483">
        <f t="shared" ref="Y9:Y20" si="7">(F9-2)/V9</f>
        <v>12.93988316823804</v>
      </c>
      <c r="Z9" s="486">
        <f t="shared" ref="Z9:Z20" si="8">(F9-2)/MIN(W9,X9)</f>
        <v>11.502118371767146</v>
      </c>
      <c r="AA9" s="487">
        <f>'70MPa, 2-4kg (comm)'!AD9</f>
        <v>3.3916690446277209</v>
      </c>
      <c r="AB9" s="488">
        <f>'70MPa, 2-4kg (comm)'!AE9</f>
        <v>9.4670221352180555</v>
      </c>
      <c r="AC9" s="466"/>
      <c r="AD9" s="930"/>
      <c r="AE9" s="932"/>
      <c r="AF9" s="466"/>
      <c r="AG9" s="925"/>
      <c r="AH9" s="475">
        <f t="shared" ref="AH9:AH20" si="9">$C9</f>
        <v>45</v>
      </c>
      <c r="AI9" s="489">
        <v>25</v>
      </c>
      <c r="AJ9" s="482">
        <f t="shared" ref="AJ9:AJ20" si="10">MIN(-40,AH9)</f>
        <v>-40</v>
      </c>
      <c r="AK9" s="490">
        <f>V9</f>
        <v>5.7563719030920488</v>
      </c>
      <c r="AL9" s="466"/>
      <c r="AM9" s="925"/>
      <c r="AN9" s="475">
        <f t="shared" ref="AN9:AN21" si="11">$C9</f>
        <v>45</v>
      </c>
      <c r="AO9" s="491">
        <v>0.90141149980129398</v>
      </c>
      <c r="AP9" s="492">
        <v>0.91137043331659484</v>
      </c>
      <c r="AQ9" s="492">
        <v>0.90984851384312315</v>
      </c>
      <c r="AR9" s="492">
        <v>0.90821149179831984</v>
      </c>
      <c r="AS9" s="492">
        <v>0.90970407998860991</v>
      </c>
      <c r="AT9" s="493">
        <v>0.91043373758676638</v>
      </c>
      <c r="AU9" s="493">
        <v>0.9135377979263849</v>
      </c>
      <c r="AV9" s="493">
        <v>0.92056088055183183</v>
      </c>
      <c r="AW9" s="493">
        <v>0.92790054207725303</v>
      </c>
      <c r="AX9" s="493">
        <v>0.9377436428072452</v>
      </c>
      <c r="AY9" s="493">
        <v>0.95033522808938853</v>
      </c>
      <c r="AZ9" s="494" t="s">
        <v>381</v>
      </c>
      <c r="BA9" s="474"/>
      <c r="BB9" s="925"/>
      <c r="BC9" s="475">
        <f t="shared" ref="BC9:BC21" si="12">$C9</f>
        <v>45</v>
      </c>
      <c r="BD9" s="491">
        <v>0.91713883274548014</v>
      </c>
      <c r="BE9" s="492">
        <v>0.91574725723292782</v>
      </c>
      <c r="BF9" s="492">
        <v>0.91426588651166874</v>
      </c>
      <c r="BG9" s="492">
        <v>0.9127328375391518</v>
      </c>
      <c r="BH9" s="492">
        <v>0.91433133407575595</v>
      </c>
      <c r="BI9" s="493">
        <v>0.91508483496082471</v>
      </c>
      <c r="BJ9" s="493">
        <v>0.91794713177607079</v>
      </c>
      <c r="BK9" s="493">
        <v>0.92428123087975167</v>
      </c>
      <c r="BL9" s="493">
        <v>0.93046556614445108</v>
      </c>
      <c r="BM9" s="493">
        <v>0.93889577816021608</v>
      </c>
      <c r="BN9" s="493">
        <v>0.95037082588293331</v>
      </c>
      <c r="BO9" s="494" t="s">
        <v>381</v>
      </c>
      <c r="BP9" s="466"/>
      <c r="BQ9" s="925"/>
      <c r="BR9" s="475">
        <f t="shared" ref="BR9:BR21" si="13">$C9</f>
        <v>45</v>
      </c>
      <c r="BS9" s="495">
        <v>85</v>
      </c>
      <c r="BT9" s="496">
        <v>84.961103639241827</v>
      </c>
      <c r="BU9" s="496">
        <v>84.530875131023748</v>
      </c>
      <c r="BV9" s="496">
        <v>83.607087181590146</v>
      </c>
      <c r="BW9" s="496">
        <v>82.478024266808092</v>
      </c>
      <c r="BX9" s="497">
        <v>81.067907478420281</v>
      </c>
      <c r="BY9" s="497">
        <v>77.415784897956982</v>
      </c>
      <c r="BZ9" s="497">
        <v>72.62445795350996</v>
      </c>
      <c r="CA9" s="497">
        <v>66.388613399011916</v>
      </c>
      <c r="CB9" s="497">
        <v>58.474588431327994</v>
      </c>
      <c r="CC9" s="497">
        <v>48.131796901430086</v>
      </c>
      <c r="CD9" s="494" t="s">
        <v>381</v>
      </c>
      <c r="CF9" s="925"/>
      <c r="CG9" s="475">
        <f t="shared" ref="CG9:CG21" si="14">$C9</f>
        <v>45</v>
      </c>
      <c r="CH9" s="495">
        <v>82.731762907473268</v>
      </c>
      <c r="CI9" s="496">
        <v>82.564908663691455</v>
      </c>
      <c r="CJ9" s="496">
        <v>82.11655609067742</v>
      </c>
      <c r="CK9" s="496">
        <v>81.149919086931291</v>
      </c>
      <c r="CL9" s="496">
        <v>79.972359898876647</v>
      </c>
      <c r="CM9" s="497">
        <v>78.557762615696674</v>
      </c>
      <c r="CN9" s="497">
        <v>75.069431462496155</v>
      </c>
      <c r="CO9" s="497">
        <v>70.680406369818442</v>
      </c>
      <c r="CP9" s="497">
        <v>65.078930336708794</v>
      </c>
      <c r="CQ9" s="497">
        <v>57.904485476364968</v>
      </c>
      <c r="CR9" s="497">
        <v>48.114689598059712</v>
      </c>
      <c r="CS9" s="494" t="s">
        <v>381</v>
      </c>
      <c r="CT9" s="474"/>
      <c r="CU9" s="925"/>
      <c r="CV9" s="475">
        <f t="shared" ref="CV9:CV21" si="15">$C9</f>
        <v>45</v>
      </c>
      <c r="CW9" s="491">
        <f t="shared" si="0"/>
        <v>0.90141149980129398</v>
      </c>
      <c r="CX9" s="492">
        <f t="shared" si="0"/>
        <v>0.91137043331659484</v>
      </c>
      <c r="CY9" s="492">
        <f t="shared" si="1"/>
        <v>0.90984851384312315</v>
      </c>
      <c r="CZ9" s="492">
        <f t="shared" si="1"/>
        <v>0.90821149179831984</v>
      </c>
      <c r="DA9" s="492">
        <f t="shared" si="1"/>
        <v>0.90970407998860991</v>
      </c>
      <c r="DB9" s="493">
        <f t="shared" si="1"/>
        <v>0.91043373758676638</v>
      </c>
      <c r="DC9" s="493">
        <f t="shared" si="1"/>
        <v>0.9135377979263849</v>
      </c>
      <c r="DD9" s="493">
        <f t="shared" si="1"/>
        <v>0.92056088055183183</v>
      </c>
      <c r="DE9" s="493">
        <f t="shared" si="1"/>
        <v>0.92790054207725303</v>
      </c>
      <c r="DF9" s="493">
        <f t="shared" si="1"/>
        <v>0.9377436428072452</v>
      </c>
      <c r="DG9" s="493">
        <f t="shared" si="1"/>
        <v>0.95033522808938853</v>
      </c>
      <c r="DH9" s="494" t="s">
        <v>381</v>
      </c>
      <c r="DJ9" s="925"/>
      <c r="DK9" s="475">
        <f t="shared" ref="DK9:DK21" si="16">$C9</f>
        <v>45</v>
      </c>
      <c r="DL9" s="495">
        <f t="shared" si="2"/>
        <v>85</v>
      </c>
      <c r="DM9" s="496">
        <f t="shared" si="2"/>
        <v>84.961103639241827</v>
      </c>
      <c r="DN9" s="496">
        <f t="shared" si="3"/>
        <v>84.530875131023748</v>
      </c>
      <c r="DO9" s="496">
        <f t="shared" si="3"/>
        <v>83.607087181590146</v>
      </c>
      <c r="DP9" s="496">
        <f t="shared" si="3"/>
        <v>82.478024266808092</v>
      </c>
      <c r="DQ9" s="497">
        <f t="shared" si="3"/>
        <v>81.067907478420281</v>
      </c>
      <c r="DR9" s="497">
        <f t="shared" si="3"/>
        <v>77.415784897956982</v>
      </c>
      <c r="DS9" s="497">
        <f t="shared" si="3"/>
        <v>72.62445795350996</v>
      </c>
      <c r="DT9" s="497">
        <f t="shared" si="3"/>
        <v>66.388613399011916</v>
      </c>
      <c r="DU9" s="497">
        <f t="shared" si="3"/>
        <v>58.474588431327994</v>
      </c>
      <c r="DV9" s="497">
        <f t="shared" si="3"/>
        <v>48.131796901430086</v>
      </c>
      <c r="DW9" s="494" t="s">
        <v>381</v>
      </c>
    </row>
    <row r="10" spans="2:127" ht="15" customHeight="1">
      <c r="B10" s="925"/>
      <c r="C10" s="475">
        <v>40</v>
      </c>
      <c r="D10" s="476">
        <f t="shared" si="4"/>
        <v>8.6280161258156696</v>
      </c>
      <c r="E10" s="477">
        <v>72.218769637660785</v>
      </c>
      <c r="F10" s="478">
        <v>74.926609110879653</v>
      </c>
      <c r="G10" s="479">
        <v>76.036476717631459</v>
      </c>
      <c r="H10" s="479">
        <v>75.663474726901114</v>
      </c>
      <c r="I10" s="479">
        <v>75.747481755749448</v>
      </c>
      <c r="J10" s="479">
        <v>75.544050631790654</v>
      </c>
      <c r="K10" s="479">
        <v>75.093769295127956</v>
      </c>
      <c r="L10" s="479">
        <v>74.884359366630591</v>
      </c>
      <c r="M10" s="479">
        <v>74.271308412711832</v>
      </c>
      <c r="N10" s="479">
        <v>73.601538503924473</v>
      </c>
      <c r="O10" s="479">
        <v>72.649702155088107</v>
      </c>
      <c r="P10" s="480" t="s">
        <v>381</v>
      </c>
      <c r="Q10" s="466"/>
      <c r="R10" s="925"/>
      <c r="S10" s="475">
        <f t="shared" si="5"/>
        <v>40</v>
      </c>
      <c r="T10" s="481">
        <v>40</v>
      </c>
      <c r="U10" s="482">
        <v>-33</v>
      </c>
      <c r="V10" s="483">
        <f t="shared" si="6"/>
        <v>8.6280161258156696</v>
      </c>
      <c r="W10" s="484">
        <f>'70MPa, 2-4kg (comm)'!Z10</f>
        <v>9.7065181415426292</v>
      </c>
      <c r="X10" s="485">
        <f>'70MPa, 2-4kg (comm)'!AA10</f>
        <v>12.894597940629561</v>
      </c>
      <c r="Y10" s="483">
        <f t="shared" si="7"/>
        <v>8.4523032928366675</v>
      </c>
      <c r="Z10" s="486">
        <f t="shared" si="8"/>
        <v>7.5131584825214821</v>
      </c>
      <c r="AA10" s="487">
        <f>'70MPa, 2-4kg (comm)'!AD10</f>
        <v>4.9761463725946617</v>
      </c>
      <c r="AB10" s="488">
        <f>'70MPa, 2-4kg (comm)'!AE10</f>
        <v>13.016025545254369</v>
      </c>
      <c r="AC10" s="466"/>
      <c r="AD10" s="930"/>
      <c r="AE10" s="932"/>
      <c r="AF10" s="466"/>
      <c r="AG10" s="925"/>
      <c r="AH10" s="475">
        <f t="shared" si="9"/>
        <v>40</v>
      </c>
      <c r="AI10" s="489">
        <v>25</v>
      </c>
      <c r="AJ10" s="482">
        <f t="shared" si="10"/>
        <v>-40</v>
      </c>
      <c r="AK10" s="490">
        <f t="shared" ref="AK10:AK20" si="17">V10</f>
        <v>8.6280161258156696</v>
      </c>
      <c r="AL10" s="466"/>
      <c r="AM10" s="925"/>
      <c r="AN10" s="475">
        <f t="shared" si="11"/>
        <v>40</v>
      </c>
      <c r="AO10" s="491">
        <v>0.874825977914924</v>
      </c>
      <c r="AP10" s="492">
        <v>0.89810656980917614</v>
      </c>
      <c r="AQ10" s="492">
        <v>0.90846046761129085</v>
      </c>
      <c r="AR10" s="492">
        <v>0.90773098863395763</v>
      </c>
      <c r="AS10" s="492">
        <v>0.91132466354423158</v>
      </c>
      <c r="AT10" s="493">
        <v>0.9130573599982732</v>
      </c>
      <c r="AU10" s="493">
        <v>0.91784396548849134</v>
      </c>
      <c r="AV10" s="493">
        <v>0.92692393885000901</v>
      </c>
      <c r="AW10" s="493">
        <v>0.93546020977676658</v>
      </c>
      <c r="AX10" s="493">
        <v>0.94679870776510155</v>
      </c>
      <c r="AY10" s="493">
        <v>0.96068991731101128</v>
      </c>
      <c r="AZ10" s="494" t="s">
        <v>381</v>
      </c>
      <c r="BA10" s="474"/>
      <c r="BB10" s="925"/>
      <c r="BC10" s="475">
        <f t="shared" si="12"/>
        <v>40</v>
      </c>
      <c r="BD10" s="491">
        <v>0.91479967019457842</v>
      </c>
      <c r="BE10" s="492">
        <v>0.91378914388948584</v>
      </c>
      <c r="BF10" s="492">
        <v>0.91289212664292618</v>
      </c>
      <c r="BG10" s="492">
        <v>0.91236230022438292</v>
      </c>
      <c r="BH10" s="492">
        <v>0.91608996025518952</v>
      </c>
      <c r="BI10" s="493">
        <v>0.91789449486728669</v>
      </c>
      <c r="BJ10" s="493">
        <v>0.92248316484864312</v>
      </c>
      <c r="BK10" s="493">
        <v>0.93090523135852132</v>
      </c>
      <c r="BL10" s="493">
        <v>0.93824724398593906</v>
      </c>
      <c r="BM10" s="493">
        <v>0.94803798711246323</v>
      </c>
      <c r="BN10" s="493">
        <v>0.96071929754125551</v>
      </c>
      <c r="BO10" s="494" t="s">
        <v>381</v>
      </c>
      <c r="BP10" s="466"/>
      <c r="BQ10" s="925"/>
      <c r="BR10" s="475">
        <f t="shared" si="13"/>
        <v>40</v>
      </c>
      <c r="BS10" s="495">
        <v>85</v>
      </c>
      <c r="BT10" s="496">
        <v>85</v>
      </c>
      <c r="BU10" s="496">
        <v>84.475279028366799</v>
      </c>
      <c r="BV10" s="496">
        <v>83.149273789545859</v>
      </c>
      <c r="BW10" s="496">
        <v>81.582878740666757</v>
      </c>
      <c r="BX10" s="497">
        <v>79.711096809698319</v>
      </c>
      <c r="BY10" s="497">
        <v>75.098430613594772</v>
      </c>
      <c r="BZ10" s="497">
        <v>69.396286916998804</v>
      </c>
      <c r="CA10" s="497">
        <v>62.315092945793076</v>
      </c>
      <c r="CB10" s="497">
        <v>53.775673249060702</v>
      </c>
      <c r="CC10" s="497">
        <v>43.087726014164957</v>
      </c>
      <c r="CD10" s="494" t="s">
        <v>381</v>
      </c>
      <c r="CF10" s="925"/>
      <c r="CG10" s="475">
        <f t="shared" si="14"/>
        <v>40</v>
      </c>
      <c r="CH10" s="495">
        <v>83.03525616572287</v>
      </c>
      <c r="CI10" s="496">
        <v>82.735451740765924</v>
      </c>
      <c r="CJ10" s="496">
        <v>82.057612508402386</v>
      </c>
      <c r="CK10" s="496">
        <v>80.634785998418224</v>
      </c>
      <c r="CL10" s="496">
        <v>79.006805285850149</v>
      </c>
      <c r="CM10" s="497">
        <v>77.114182459464615</v>
      </c>
      <c r="CN10" s="497">
        <v>72.646660212351009</v>
      </c>
      <c r="CO10" s="497">
        <v>67.346829771562682</v>
      </c>
      <c r="CP10" s="497">
        <v>60.916119233526175</v>
      </c>
      <c r="CQ10" s="497">
        <v>53.173213021218544</v>
      </c>
      <c r="CR10" s="497">
        <v>43.074011392009304</v>
      </c>
      <c r="CS10" s="494" t="s">
        <v>381</v>
      </c>
      <c r="CT10" s="474"/>
      <c r="CU10" s="925"/>
      <c r="CV10" s="475">
        <f t="shared" si="15"/>
        <v>40</v>
      </c>
      <c r="CW10" s="491">
        <f t="shared" si="0"/>
        <v>0.874825977914924</v>
      </c>
      <c r="CX10" s="492">
        <f t="shared" si="0"/>
        <v>0.89810656980917614</v>
      </c>
      <c r="CY10" s="492">
        <f t="shared" si="1"/>
        <v>0.90846046761129085</v>
      </c>
      <c r="CZ10" s="492">
        <f t="shared" si="1"/>
        <v>0.90773098863395763</v>
      </c>
      <c r="DA10" s="492">
        <f t="shared" si="1"/>
        <v>0.91132466354423158</v>
      </c>
      <c r="DB10" s="493">
        <f t="shared" si="1"/>
        <v>0.9130573599982732</v>
      </c>
      <c r="DC10" s="493">
        <f t="shared" si="1"/>
        <v>0.91784396548849134</v>
      </c>
      <c r="DD10" s="493">
        <f t="shared" si="1"/>
        <v>0.92692393885000901</v>
      </c>
      <c r="DE10" s="493">
        <f t="shared" si="1"/>
        <v>0.93546020977676658</v>
      </c>
      <c r="DF10" s="493">
        <f t="shared" si="1"/>
        <v>0.94679870776510155</v>
      </c>
      <c r="DG10" s="493">
        <f t="shared" si="1"/>
        <v>0.96068991731101128</v>
      </c>
      <c r="DH10" s="494" t="s">
        <v>381</v>
      </c>
      <c r="DJ10" s="925"/>
      <c r="DK10" s="475">
        <f t="shared" si="16"/>
        <v>40</v>
      </c>
      <c r="DL10" s="495">
        <f t="shared" si="2"/>
        <v>85</v>
      </c>
      <c r="DM10" s="496">
        <f t="shared" si="2"/>
        <v>85</v>
      </c>
      <c r="DN10" s="496">
        <f t="shared" si="3"/>
        <v>84.475279028366799</v>
      </c>
      <c r="DO10" s="496">
        <f t="shared" si="3"/>
        <v>83.149273789545859</v>
      </c>
      <c r="DP10" s="496">
        <f t="shared" si="3"/>
        <v>81.582878740666757</v>
      </c>
      <c r="DQ10" s="497">
        <f t="shared" si="3"/>
        <v>79.711096809698319</v>
      </c>
      <c r="DR10" s="497">
        <f t="shared" si="3"/>
        <v>75.098430613594772</v>
      </c>
      <c r="DS10" s="497">
        <f t="shared" si="3"/>
        <v>69.396286916998804</v>
      </c>
      <c r="DT10" s="497">
        <f t="shared" si="3"/>
        <v>62.315092945793076</v>
      </c>
      <c r="DU10" s="497">
        <f t="shared" si="3"/>
        <v>53.775673249060702</v>
      </c>
      <c r="DV10" s="497">
        <f t="shared" si="3"/>
        <v>43.087726014164957</v>
      </c>
      <c r="DW10" s="494" t="s">
        <v>381</v>
      </c>
    </row>
    <row r="11" spans="2:127" ht="15" customHeight="1">
      <c r="B11" s="925"/>
      <c r="C11" s="475">
        <v>35</v>
      </c>
      <c r="D11" s="476">
        <f t="shared" si="4"/>
        <v>9.652760108162953</v>
      </c>
      <c r="E11" s="477">
        <v>71.300914193223761</v>
      </c>
      <c r="F11" s="478">
        <v>74.191827501434247</v>
      </c>
      <c r="G11" s="479">
        <v>75.755499068180669</v>
      </c>
      <c r="H11" s="479">
        <v>75.392293494280551</v>
      </c>
      <c r="I11" s="479">
        <v>75.542123499236411</v>
      </c>
      <c r="J11" s="479">
        <v>75.350232611668901</v>
      </c>
      <c r="K11" s="479">
        <v>74.909310344075834</v>
      </c>
      <c r="L11" s="479">
        <v>74.740641398878523</v>
      </c>
      <c r="M11" s="479">
        <v>74.141149247718971</v>
      </c>
      <c r="N11" s="479">
        <v>73.514423179218355</v>
      </c>
      <c r="O11" s="479">
        <v>72.619946653417045</v>
      </c>
      <c r="P11" s="480" t="s">
        <v>381</v>
      </c>
      <c r="Q11" s="466"/>
      <c r="R11" s="925"/>
      <c r="S11" s="475">
        <f t="shared" si="5"/>
        <v>35</v>
      </c>
      <c r="T11" s="481">
        <v>40</v>
      </c>
      <c r="U11" s="482">
        <v>-33</v>
      </c>
      <c r="V11" s="483">
        <f t="shared" si="6"/>
        <v>9.652760108162953</v>
      </c>
      <c r="W11" s="484">
        <f>'70MPa, 2-4kg (comm)'!Z11</f>
        <v>10.859355121683322</v>
      </c>
      <c r="X11" s="485">
        <f>'70MPa, 2-4kg (comm)'!AA11</f>
        <v>13.999188561338279</v>
      </c>
      <c r="Y11" s="483">
        <f t="shared" si="7"/>
        <v>7.4788792731298175</v>
      </c>
      <c r="Z11" s="486">
        <f t="shared" si="8"/>
        <v>6.6478926872265047</v>
      </c>
      <c r="AA11" s="487">
        <f>'70MPa, 2-4kg (comm)'!AD11</f>
        <v>5.5257699260408941</v>
      </c>
      <c r="AB11" s="488">
        <f>'70MPa, 2-4kg (comm)'!AE11</f>
        <v>14.007748285918153</v>
      </c>
      <c r="AC11" s="466"/>
      <c r="AD11" s="930"/>
      <c r="AE11" s="932"/>
      <c r="AF11" s="466"/>
      <c r="AG11" s="925"/>
      <c r="AH11" s="475">
        <f t="shared" si="9"/>
        <v>35</v>
      </c>
      <c r="AI11" s="489">
        <f t="shared" ref="AI11:AI19" si="18">AH11-10</f>
        <v>25</v>
      </c>
      <c r="AJ11" s="482">
        <f t="shared" si="10"/>
        <v>-40</v>
      </c>
      <c r="AK11" s="490">
        <f t="shared" si="17"/>
        <v>9.652760108162953</v>
      </c>
      <c r="AL11" s="466"/>
      <c r="AM11" s="925"/>
      <c r="AN11" s="475">
        <f t="shared" si="11"/>
        <v>35</v>
      </c>
      <c r="AO11" s="491">
        <v>0.86682464776491752</v>
      </c>
      <c r="AP11" s="492">
        <v>0.89183664212720548</v>
      </c>
      <c r="AQ11" s="492">
        <v>0.90608468785568153</v>
      </c>
      <c r="AR11" s="492">
        <v>0.90558005738846736</v>
      </c>
      <c r="AS11" s="492">
        <v>0.90988314252415181</v>
      </c>
      <c r="AT11" s="493">
        <v>0.91188527311015855</v>
      </c>
      <c r="AU11" s="493">
        <v>0.91698977146592653</v>
      </c>
      <c r="AV11" s="493">
        <v>0.92655355077168422</v>
      </c>
      <c r="AW11" s="561">
        <v>0.93522023126834075</v>
      </c>
      <c r="AX11" s="493">
        <v>0.94672908694095637</v>
      </c>
      <c r="AY11" s="493">
        <v>0.96065760254061716</v>
      </c>
      <c r="AZ11" s="494" t="s">
        <v>381</v>
      </c>
      <c r="BA11" s="474"/>
      <c r="BB11" s="925"/>
      <c r="BC11" s="475">
        <f t="shared" si="12"/>
        <v>35</v>
      </c>
      <c r="BD11" s="491">
        <v>0.9118434564603316</v>
      </c>
      <c r="BE11" s="492">
        <v>0.91091107028067408</v>
      </c>
      <c r="BF11" s="492">
        <v>0.91021658152263207</v>
      </c>
      <c r="BG11" s="492">
        <v>0.90994555207151961</v>
      </c>
      <c r="BH11" s="492">
        <v>0.91437339929665118</v>
      </c>
      <c r="BI11" s="493">
        <v>0.91643688667585821</v>
      </c>
      <c r="BJ11" s="493">
        <v>0.92139024774337075</v>
      </c>
      <c r="BK11" s="493">
        <v>0.93034980216279473</v>
      </c>
      <c r="BL11" s="561">
        <v>0.93789205434586864</v>
      </c>
      <c r="BM11" s="493">
        <v>0.94791140130894158</v>
      </c>
      <c r="BN11" s="493">
        <v>0.9606846958034958</v>
      </c>
      <c r="BO11" s="494" t="s">
        <v>381</v>
      </c>
      <c r="BP11" s="466"/>
      <c r="BQ11" s="925"/>
      <c r="BR11" s="475">
        <f t="shared" si="13"/>
        <v>35</v>
      </c>
      <c r="BS11" s="495">
        <v>85</v>
      </c>
      <c r="BT11" s="496">
        <v>85.000000000000057</v>
      </c>
      <c r="BU11" s="496">
        <v>84.476664643770135</v>
      </c>
      <c r="BV11" s="496">
        <v>83.060958541490578</v>
      </c>
      <c r="BW11" s="496">
        <v>81.413795123100442</v>
      </c>
      <c r="BX11" s="497">
        <v>79.447205703839089</v>
      </c>
      <c r="BY11" s="497">
        <v>74.707484993581986</v>
      </c>
      <c r="BZ11" s="497">
        <v>68.937696883889117</v>
      </c>
      <c r="CA11" s="497">
        <v>61.858800777764252</v>
      </c>
      <c r="CB11" s="497">
        <v>53.430530077260023</v>
      </c>
      <c r="CC11" s="497">
        <v>42.976684423359593</v>
      </c>
      <c r="CD11" s="494" t="s">
        <v>381</v>
      </c>
      <c r="CF11" s="925"/>
      <c r="CG11" s="475">
        <f t="shared" si="14"/>
        <v>35</v>
      </c>
      <c r="CH11" s="495">
        <v>83.294803586787296</v>
      </c>
      <c r="CI11" s="496">
        <v>82.972659321782245</v>
      </c>
      <c r="CJ11" s="496">
        <v>82.221828854692419</v>
      </c>
      <c r="CK11" s="496">
        <v>80.692081056205154</v>
      </c>
      <c r="CL11" s="496">
        <v>78.989722030085773</v>
      </c>
      <c r="CM11" s="497">
        <v>77.007585202232121</v>
      </c>
      <c r="CN11" s="497">
        <v>72.390032056573588</v>
      </c>
      <c r="CO11" s="497">
        <v>66.989054860903337</v>
      </c>
      <c r="CP11" s="497">
        <v>60.520022909882044</v>
      </c>
      <c r="CQ11" s="497">
        <v>52.857354727082168</v>
      </c>
      <c r="CR11" s="497">
        <v>42.964036677351992</v>
      </c>
      <c r="CS11" s="494" t="s">
        <v>381</v>
      </c>
      <c r="CT11" s="474"/>
      <c r="CU11" s="925"/>
      <c r="CV11" s="475">
        <f t="shared" si="15"/>
        <v>35</v>
      </c>
      <c r="CW11" s="491">
        <f t="shared" si="0"/>
        <v>0.86682464776491752</v>
      </c>
      <c r="CX11" s="492">
        <f t="shared" si="0"/>
        <v>0.89183664212720548</v>
      </c>
      <c r="CY11" s="492">
        <f t="shared" si="1"/>
        <v>0.90608468785568153</v>
      </c>
      <c r="CZ11" s="492">
        <f t="shared" si="1"/>
        <v>0.90558005738846736</v>
      </c>
      <c r="DA11" s="492">
        <f t="shared" si="1"/>
        <v>0.90988314252415181</v>
      </c>
      <c r="DB11" s="493">
        <f t="shared" si="1"/>
        <v>0.91188527311015855</v>
      </c>
      <c r="DC11" s="493">
        <f t="shared" si="1"/>
        <v>0.91698977146592653</v>
      </c>
      <c r="DD11" s="493">
        <f t="shared" si="1"/>
        <v>0.92655355077168422</v>
      </c>
      <c r="DE11" s="493">
        <f t="shared" si="1"/>
        <v>0.93522023126834075</v>
      </c>
      <c r="DF11" s="493">
        <f t="shared" si="1"/>
        <v>0.94672908694095637</v>
      </c>
      <c r="DG11" s="493">
        <f t="shared" si="1"/>
        <v>0.96065760254061716</v>
      </c>
      <c r="DH11" s="494" t="s">
        <v>381</v>
      </c>
      <c r="DJ11" s="925"/>
      <c r="DK11" s="475">
        <f t="shared" si="16"/>
        <v>35</v>
      </c>
      <c r="DL11" s="495">
        <f t="shared" si="2"/>
        <v>85</v>
      </c>
      <c r="DM11" s="496">
        <f t="shared" si="2"/>
        <v>85.000000000000057</v>
      </c>
      <c r="DN11" s="496">
        <f t="shared" si="3"/>
        <v>84.476664643770135</v>
      </c>
      <c r="DO11" s="496">
        <f t="shared" si="3"/>
        <v>83.060958541490578</v>
      </c>
      <c r="DP11" s="496">
        <f t="shared" si="3"/>
        <v>81.413795123100442</v>
      </c>
      <c r="DQ11" s="497">
        <f t="shared" si="3"/>
        <v>79.447205703839089</v>
      </c>
      <c r="DR11" s="497">
        <f t="shared" si="3"/>
        <v>74.707484993581986</v>
      </c>
      <c r="DS11" s="497">
        <f t="shared" si="3"/>
        <v>68.937696883889117</v>
      </c>
      <c r="DT11" s="497">
        <f t="shared" si="3"/>
        <v>61.858800777764252</v>
      </c>
      <c r="DU11" s="497">
        <f t="shared" si="3"/>
        <v>53.430530077260023</v>
      </c>
      <c r="DV11" s="497">
        <f t="shared" si="3"/>
        <v>42.976684423359593</v>
      </c>
      <c r="DW11" s="494" t="s">
        <v>381</v>
      </c>
    </row>
    <row r="12" spans="2:127" ht="15" customHeight="1">
      <c r="B12" s="925"/>
      <c r="C12" s="475">
        <v>30</v>
      </c>
      <c r="D12" s="476">
        <f t="shared" si="4"/>
        <v>12.484797985433076</v>
      </c>
      <c r="E12" s="477">
        <v>69.083981691684215</v>
      </c>
      <c r="F12" s="478">
        <v>73.156776557667726</v>
      </c>
      <c r="G12" s="479">
        <v>75.11132049847663</v>
      </c>
      <c r="H12" s="479">
        <v>74.64321918348611</v>
      </c>
      <c r="I12" s="479">
        <v>74.849914776600684</v>
      </c>
      <c r="J12" s="479">
        <v>74.570106098804601</v>
      </c>
      <c r="K12" s="479">
        <v>73.923158259585421</v>
      </c>
      <c r="L12" s="479">
        <v>73.679213892909019</v>
      </c>
      <c r="M12" s="479">
        <v>72.905748422004976</v>
      </c>
      <c r="N12" s="479">
        <v>72.200828513204371</v>
      </c>
      <c r="O12" s="479">
        <v>71.28878132003085</v>
      </c>
      <c r="P12" s="480" t="s">
        <v>381</v>
      </c>
      <c r="Q12" s="466"/>
      <c r="R12" s="925"/>
      <c r="S12" s="475">
        <f t="shared" si="5"/>
        <v>30</v>
      </c>
      <c r="T12" s="498">
        <v>36.700000000000003</v>
      </c>
      <c r="U12" s="482">
        <v>-33</v>
      </c>
      <c r="V12" s="483">
        <f t="shared" si="6"/>
        <v>12.484797985433076</v>
      </c>
      <c r="W12" s="484">
        <f>'70MPa, 2-4kg (comm)'!Z12</f>
        <v>14.04539773361221</v>
      </c>
      <c r="X12" s="485">
        <f>'70MPa, 2-4kg (comm)'!AA12</f>
        <v>17.275605197311943</v>
      </c>
      <c r="Y12" s="483">
        <f t="shared" si="7"/>
        <v>5.6994736030724349</v>
      </c>
      <c r="Z12" s="486">
        <f t="shared" si="8"/>
        <v>5.0661987582866086</v>
      </c>
      <c r="AA12" s="487">
        <f>'70MPa, 2-4kg (comm)'!AD12</f>
        <v>6.9659696403950377</v>
      </c>
      <c r="AB12" s="488">
        <f>'70MPa, 2-4kg (comm)'!AE12</f>
        <v>16.797995917006435</v>
      </c>
      <c r="AC12" s="466"/>
      <c r="AD12" s="930"/>
      <c r="AE12" s="932"/>
      <c r="AF12" s="466"/>
      <c r="AG12" s="925"/>
      <c r="AH12" s="475">
        <f t="shared" si="9"/>
        <v>30</v>
      </c>
      <c r="AI12" s="489">
        <f t="shared" si="18"/>
        <v>20</v>
      </c>
      <c r="AJ12" s="482">
        <f t="shared" si="10"/>
        <v>-40</v>
      </c>
      <c r="AK12" s="490">
        <f t="shared" si="17"/>
        <v>12.484797985433076</v>
      </c>
      <c r="AL12" s="466"/>
      <c r="AM12" s="925"/>
      <c r="AN12" s="475">
        <f t="shared" si="11"/>
        <v>30</v>
      </c>
      <c r="AO12" s="491">
        <v>0.84726270753442257</v>
      </c>
      <c r="AP12" s="492">
        <v>0.88294493409741381</v>
      </c>
      <c r="AQ12" s="492">
        <v>0.90096798682586732</v>
      </c>
      <c r="AR12" s="492">
        <v>0.90036108117936164</v>
      </c>
      <c r="AS12" s="492">
        <v>0.90589827295823278</v>
      </c>
      <c r="AT12" s="493">
        <v>0.90790790087305762</v>
      </c>
      <c r="AU12" s="493">
        <v>0.91282970141496111</v>
      </c>
      <c r="AV12" s="493">
        <v>0.92316406627373992</v>
      </c>
      <c r="AW12" s="493">
        <v>0.93168506679446761</v>
      </c>
      <c r="AX12" s="493">
        <v>0.94375038243367737</v>
      </c>
      <c r="AY12" s="493">
        <v>0.95887954695233613</v>
      </c>
      <c r="AZ12" s="494" t="s">
        <v>381</v>
      </c>
      <c r="BA12" s="474"/>
      <c r="BB12" s="925"/>
      <c r="BC12" s="475">
        <f t="shared" si="12"/>
        <v>30</v>
      </c>
      <c r="BD12" s="491">
        <v>0.90664874423086173</v>
      </c>
      <c r="BE12" s="492">
        <v>0.90557641191216365</v>
      </c>
      <c r="BF12" s="492">
        <v>0.90479040030920255</v>
      </c>
      <c r="BG12" s="492">
        <v>0.90442808471465641</v>
      </c>
      <c r="BH12" s="492">
        <v>0.91014198649444822</v>
      </c>
      <c r="BI12" s="493">
        <v>0.91227613545355069</v>
      </c>
      <c r="BJ12" s="493">
        <v>0.91707145076537722</v>
      </c>
      <c r="BK12" s="493">
        <v>0.92683180706695656</v>
      </c>
      <c r="BL12" s="493">
        <v>0.93420203781476729</v>
      </c>
      <c r="BM12" s="493">
        <v>0.94471684951135637</v>
      </c>
      <c r="BN12" s="493">
        <v>0.95888568933220941</v>
      </c>
      <c r="BO12" s="494" t="s">
        <v>381</v>
      </c>
      <c r="BP12" s="466"/>
      <c r="BQ12" s="925"/>
      <c r="BR12" s="475">
        <f t="shared" si="13"/>
        <v>30</v>
      </c>
      <c r="BS12" s="495">
        <v>85</v>
      </c>
      <c r="BT12" s="496">
        <v>85</v>
      </c>
      <c r="BU12" s="496">
        <v>84.280162277628236</v>
      </c>
      <c r="BV12" s="496">
        <v>82.421923717475437</v>
      </c>
      <c r="BW12" s="496">
        <v>80.369705110903453</v>
      </c>
      <c r="BX12" s="497">
        <v>77.985111159345465</v>
      </c>
      <c r="BY12" s="497">
        <v>72.399549691593663</v>
      </c>
      <c r="BZ12" s="497">
        <v>65.915457817876955</v>
      </c>
      <c r="CA12" s="497">
        <v>58.154494781764669</v>
      </c>
      <c r="CB12" s="497">
        <v>49.163859697386158</v>
      </c>
      <c r="CC12" s="497">
        <v>38.154807417284118</v>
      </c>
      <c r="CD12" s="494" t="s">
        <v>381</v>
      </c>
      <c r="CF12" s="925"/>
      <c r="CG12" s="475">
        <f t="shared" si="14"/>
        <v>30</v>
      </c>
      <c r="CH12" s="495">
        <v>83.675516522526294</v>
      </c>
      <c r="CI12" s="496">
        <v>83.225586775257668</v>
      </c>
      <c r="CJ12" s="496">
        <v>82.188890983789378</v>
      </c>
      <c r="CK12" s="496">
        <v>80.202659573264569</v>
      </c>
      <c r="CL12" s="496">
        <v>78.080485527589275</v>
      </c>
      <c r="CM12" s="497">
        <v>75.650724267831663</v>
      </c>
      <c r="CN12" s="497">
        <v>70.170167178627423</v>
      </c>
      <c r="CO12" s="497">
        <v>64.045015836370254</v>
      </c>
      <c r="CP12" s="497">
        <v>56.904948914997703</v>
      </c>
      <c r="CQ12" s="497">
        <v>48.700461485838304</v>
      </c>
      <c r="CR12" s="497">
        <v>38.1519904633588</v>
      </c>
      <c r="CS12" s="494" t="s">
        <v>381</v>
      </c>
      <c r="CT12" s="474"/>
      <c r="CU12" s="925"/>
      <c r="CV12" s="475">
        <f t="shared" si="15"/>
        <v>30</v>
      </c>
      <c r="CW12" s="491">
        <f t="shared" si="0"/>
        <v>0.84726270753442257</v>
      </c>
      <c r="CX12" s="492">
        <f t="shared" si="0"/>
        <v>0.88294493409741381</v>
      </c>
      <c r="CY12" s="492">
        <f t="shared" si="1"/>
        <v>0.90096798682586732</v>
      </c>
      <c r="CZ12" s="492">
        <f t="shared" si="1"/>
        <v>0.90036108117936164</v>
      </c>
      <c r="DA12" s="492">
        <f t="shared" si="1"/>
        <v>0.90589827295823278</v>
      </c>
      <c r="DB12" s="493">
        <f t="shared" si="1"/>
        <v>0.90790790087305762</v>
      </c>
      <c r="DC12" s="493">
        <f t="shared" si="1"/>
        <v>0.91282970141496111</v>
      </c>
      <c r="DD12" s="493">
        <f t="shared" si="1"/>
        <v>0.92316406627373992</v>
      </c>
      <c r="DE12" s="493">
        <f t="shared" si="1"/>
        <v>0.93168506679446761</v>
      </c>
      <c r="DF12" s="493">
        <f t="shared" si="1"/>
        <v>0.94375038243367737</v>
      </c>
      <c r="DG12" s="493">
        <f t="shared" si="1"/>
        <v>0.95887954695233613</v>
      </c>
      <c r="DH12" s="494" t="s">
        <v>381</v>
      </c>
      <c r="DJ12" s="925"/>
      <c r="DK12" s="475">
        <f t="shared" si="16"/>
        <v>30</v>
      </c>
      <c r="DL12" s="495">
        <f t="shared" si="2"/>
        <v>85</v>
      </c>
      <c r="DM12" s="496">
        <f t="shared" si="2"/>
        <v>85</v>
      </c>
      <c r="DN12" s="496">
        <f t="shared" si="3"/>
        <v>84.280162277628236</v>
      </c>
      <c r="DO12" s="496">
        <f t="shared" si="3"/>
        <v>82.421923717475437</v>
      </c>
      <c r="DP12" s="496">
        <f t="shared" si="3"/>
        <v>80.369705110903453</v>
      </c>
      <c r="DQ12" s="497">
        <f t="shared" si="3"/>
        <v>77.985111159345465</v>
      </c>
      <c r="DR12" s="497">
        <f t="shared" si="3"/>
        <v>72.399549691593663</v>
      </c>
      <c r="DS12" s="497">
        <f t="shared" si="3"/>
        <v>65.915457817876955</v>
      </c>
      <c r="DT12" s="497">
        <f t="shared" si="3"/>
        <v>58.154494781764669</v>
      </c>
      <c r="DU12" s="497">
        <f t="shared" si="3"/>
        <v>49.163859697386158</v>
      </c>
      <c r="DV12" s="497">
        <f t="shared" si="3"/>
        <v>38.154807417284118</v>
      </c>
      <c r="DW12" s="494" t="s">
        <v>381</v>
      </c>
    </row>
    <row r="13" spans="2:127" ht="15" customHeight="1">
      <c r="B13" s="925"/>
      <c r="C13" s="475">
        <v>25</v>
      </c>
      <c r="D13" s="476">
        <f t="shared" si="4"/>
        <v>15.714092174172734</v>
      </c>
      <c r="E13" s="477">
        <v>66.429697714042163</v>
      </c>
      <c r="F13" s="478">
        <v>71.185096603580561</v>
      </c>
      <c r="G13" s="479">
        <v>74.504041102928568</v>
      </c>
      <c r="H13" s="479">
        <v>73.900907735959947</v>
      </c>
      <c r="I13" s="479">
        <v>74.154779556407135</v>
      </c>
      <c r="J13" s="479">
        <v>73.772235031828473</v>
      </c>
      <c r="K13" s="479">
        <v>72.895232486144323</v>
      </c>
      <c r="L13" s="479">
        <v>72.588285867143</v>
      </c>
      <c r="M13" s="479">
        <v>71.637257134967641</v>
      </c>
      <c r="N13" s="479">
        <v>70.861239144772497</v>
      </c>
      <c r="O13" s="522" t="s">
        <v>381</v>
      </c>
      <c r="P13" s="480" t="s">
        <v>381</v>
      </c>
      <c r="Q13" s="466"/>
      <c r="R13" s="925"/>
      <c r="S13" s="475">
        <f t="shared" si="5"/>
        <v>25</v>
      </c>
      <c r="T13" s="498">
        <v>33.299999999999997</v>
      </c>
      <c r="U13" s="482">
        <v>-33</v>
      </c>
      <c r="V13" s="483">
        <f t="shared" si="6"/>
        <v>15.714092174172734</v>
      </c>
      <c r="W13" s="484">
        <f>'70MPa, 2-4kg (comm)'!Z13</f>
        <v>17.678353695944327</v>
      </c>
      <c r="X13" s="485">
        <f>'70MPa, 2-4kg (comm)'!AA13</f>
        <v>20.750054365473908</v>
      </c>
      <c r="Y13" s="483">
        <f t="shared" si="7"/>
        <v>4.4027421906873725</v>
      </c>
      <c r="Z13" s="486">
        <f t="shared" si="8"/>
        <v>3.913548613944331</v>
      </c>
      <c r="AA13" s="487">
        <f>'70MPa, 2-4kg (comm)'!AD13</f>
        <v>8.5091949136342837</v>
      </c>
      <c r="AB13" s="488">
        <f>'70MPa, 2-4kg (comm)'!AE13</f>
        <v>19.585451984330465</v>
      </c>
      <c r="AC13" s="466"/>
      <c r="AD13" s="930"/>
      <c r="AE13" s="932"/>
      <c r="AF13" s="466"/>
      <c r="AG13" s="925"/>
      <c r="AH13" s="475">
        <f t="shared" si="9"/>
        <v>25</v>
      </c>
      <c r="AI13" s="489">
        <f t="shared" si="18"/>
        <v>15</v>
      </c>
      <c r="AJ13" s="482">
        <f t="shared" si="10"/>
        <v>-40</v>
      </c>
      <c r="AK13" s="490">
        <f t="shared" si="17"/>
        <v>15.714092174172734</v>
      </c>
      <c r="AL13" s="466"/>
      <c r="AM13" s="925"/>
      <c r="AN13" s="475">
        <f t="shared" si="11"/>
        <v>25</v>
      </c>
      <c r="AO13" s="491">
        <v>0.82339090466791309</v>
      </c>
      <c r="AP13" s="492">
        <v>0.86581098949147928</v>
      </c>
      <c r="AQ13" s="492">
        <v>0.89595889883893476</v>
      </c>
      <c r="AR13" s="492">
        <v>0.8951486663932553</v>
      </c>
      <c r="AS13" s="492">
        <v>0.90195612694604455</v>
      </c>
      <c r="AT13" s="493">
        <v>0.90395552714808547</v>
      </c>
      <c r="AU13" s="493">
        <v>0.90852858407575465</v>
      </c>
      <c r="AV13" s="493">
        <v>0.91976147347180837</v>
      </c>
      <c r="AW13" s="493">
        <v>0.92808056558159679</v>
      </c>
      <c r="AX13" s="562">
        <v>0.94072493609511199</v>
      </c>
      <c r="AY13" s="522" t="s">
        <v>381</v>
      </c>
      <c r="AZ13" s="502" t="s">
        <v>381</v>
      </c>
      <c r="BA13" s="474"/>
      <c r="BB13" s="925"/>
      <c r="BC13" s="475">
        <f t="shared" si="12"/>
        <v>25</v>
      </c>
      <c r="BD13" s="491">
        <v>0.90172413438993415</v>
      </c>
      <c r="BE13" s="492">
        <v>0.90046569856424308</v>
      </c>
      <c r="BF13" s="492">
        <v>0.89937205207681792</v>
      </c>
      <c r="BG13" s="492">
        <v>0.89884744997319577</v>
      </c>
      <c r="BH13" s="492">
        <v>0.90585352343749215</v>
      </c>
      <c r="BI13" s="493">
        <v>0.90801096220123956</v>
      </c>
      <c r="BJ13" s="493">
        <v>0.91254749689350723</v>
      </c>
      <c r="BK13" s="493">
        <v>0.92321814131164193</v>
      </c>
      <c r="BL13" s="493">
        <v>0.9303645254456071</v>
      </c>
      <c r="BM13" s="562">
        <v>0.94143891719798334</v>
      </c>
      <c r="BN13" s="522" t="s">
        <v>381</v>
      </c>
      <c r="BO13" s="502" t="s">
        <v>381</v>
      </c>
      <c r="BP13" s="466"/>
      <c r="BQ13" s="925"/>
      <c r="BR13" s="475">
        <f t="shared" si="13"/>
        <v>25</v>
      </c>
      <c r="BS13" s="495">
        <v>85</v>
      </c>
      <c r="BT13" s="496">
        <v>85</v>
      </c>
      <c r="BU13" s="496">
        <v>84.190234869311496</v>
      </c>
      <c r="BV13" s="496">
        <v>81.793801091547991</v>
      </c>
      <c r="BW13" s="496">
        <v>79.27388314924066</v>
      </c>
      <c r="BX13" s="497">
        <v>76.408801308204502</v>
      </c>
      <c r="BY13" s="497">
        <v>69.927302252460024</v>
      </c>
      <c r="BZ13" s="497">
        <v>62.727017063170777</v>
      </c>
      <c r="CA13" s="497">
        <v>54.295422269234201</v>
      </c>
      <c r="CB13" s="563">
        <v>44.767507092650398</v>
      </c>
      <c r="CC13" s="522" t="s">
        <v>381</v>
      </c>
      <c r="CD13" s="502" t="s">
        <v>381</v>
      </c>
      <c r="CF13" s="925"/>
      <c r="CG13" s="475">
        <f t="shared" si="14"/>
        <v>25</v>
      </c>
      <c r="CH13" s="495">
        <v>84.323471862820057</v>
      </c>
      <c r="CI13" s="496">
        <v>83.697814928948489</v>
      </c>
      <c r="CJ13" s="496">
        <v>82.312701370834077</v>
      </c>
      <c r="CK13" s="496">
        <v>79.7648364442842</v>
      </c>
      <c r="CL13" s="496">
        <v>77.168329250903895</v>
      </c>
      <c r="CM13" s="497">
        <v>74.246106055731119</v>
      </c>
      <c r="CN13" s="497">
        <v>67.834766390331211</v>
      </c>
      <c r="CO13" s="497">
        <v>60.981170471213822</v>
      </c>
      <c r="CP13" s="497">
        <v>53.173388916737778</v>
      </c>
      <c r="CQ13" s="563">
        <v>44.430181409043101</v>
      </c>
      <c r="CR13" s="522" t="s">
        <v>381</v>
      </c>
      <c r="CS13" s="502" t="s">
        <v>381</v>
      </c>
      <c r="CT13" s="474"/>
      <c r="CU13" s="925"/>
      <c r="CV13" s="475">
        <f t="shared" si="15"/>
        <v>25</v>
      </c>
      <c r="CW13" s="491">
        <f t="shared" si="0"/>
        <v>0.82339090466791309</v>
      </c>
      <c r="CX13" s="492">
        <f t="shared" si="0"/>
        <v>0.86581098949147928</v>
      </c>
      <c r="CY13" s="492">
        <f t="shared" ref="CY13:DF17" si="19">MIN(AQ13,BF13)</f>
        <v>0.89595889883893476</v>
      </c>
      <c r="CZ13" s="492">
        <f t="shared" si="19"/>
        <v>0.8951486663932553</v>
      </c>
      <c r="DA13" s="492">
        <f t="shared" si="19"/>
        <v>0.90195612694604455</v>
      </c>
      <c r="DB13" s="493">
        <f t="shared" si="19"/>
        <v>0.90395552714808547</v>
      </c>
      <c r="DC13" s="493">
        <f t="shared" si="19"/>
        <v>0.90852858407575465</v>
      </c>
      <c r="DD13" s="493">
        <f t="shared" si="19"/>
        <v>0.91976147347180837</v>
      </c>
      <c r="DE13" s="493">
        <f t="shared" si="19"/>
        <v>0.92808056558159679</v>
      </c>
      <c r="DF13" s="493">
        <f t="shared" si="19"/>
        <v>0.94072493609511199</v>
      </c>
      <c r="DG13" s="522" t="s">
        <v>381</v>
      </c>
      <c r="DH13" s="502" t="s">
        <v>381</v>
      </c>
      <c r="DJ13" s="925"/>
      <c r="DK13" s="475">
        <f t="shared" si="16"/>
        <v>25</v>
      </c>
      <c r="DL13" s="495">
        <f t="shared" si="2"/>
        <v>85</v>
      </c>
      <c r="DM13" s="496">
        <f t="shared" si="2"/>
        <v>85</v>
      </c>
      <c r="DN13" s="496">
        <f t="shared" ref="DN13:DU17" si="20">MAX(BU13,CJ13)</f>
        <v>84.190234869311496</v>
      </c>
      <c r="DO13" s="496">
        <f t="shared" si="20"/>
        <v>81.793801091547991</v>
      </c>
      <c r="DP13" s="496">
        <f t="shared" si="20"/>
        <v>79.27388314924066</v>
      </c>
      <c r="DQ13" s="497">
        <f t="shared" si="20"/>
        <v>76.408801308204502</v>
      </c>
      <c r="DR13" s="497">
        <f t="shared" si="20"/>
        <v>69.927302252460024</v>
      </c>
      <c r="DS13" s="497">
        <f t="shared" si="20"/>
        <v>62.727017063170777</v>
      </c>
      <c r="DT13" s="497">
        <f t="shared" si="20"/>
        <v>54.295422269234201</v>
      </c>
      <c r="DU13" s="497">
        <f t="shared" si="20"/>
        <v>44.767507092650398</v>
      </c>
      <c r="DV13" s="522" t="s">
        <v>381</v>
      </c>
      <c r="DW13" s="502" t="s">
        <v>381</v>
      </c>
    </row>
    <row r="14" spans="2:127" ht="15" customHeight="1">
      <c r="B14" s="925"/>
      <c r="C14" s="503">
        <v>20</v>
      </c>
      <c r="D14" s="476">
        <f t="shared" si="4"/>
        <v>19.329876595224544</v>
      </c>
      <c r="E14" s="477">
        <v>66.18351955459265</v>
      </c>
      <c r="F14" s="478">
        <v>70.896362255208601</v>
      </c>
      <c r="G14" s="479">
        <v>73.954234431155584</v>
      </c>
      <c r="H14" s="479">
        <v>73.145512072880706</v>
      </c>
      <c r="I14" s="479">
        <v>73.448721685453094</v>
      </c>
      <c r="J14" s="479">
        <v>72.952072633344585</v>
      </c>
      <c r="K14" s="479">
        <v>71.817916846516809</v>
      </c>
      <c r="L14" s="479">
        <v>71.472621847210746</v>
      </c>
      <c r="M14" s="479">
        <v>70.316642037335498</v>
      </c>
      <c r="N14" s="479">
        <v>69.496223909167014</v>
      </c>
      <c r="O14" s="522" t="s">
        <v>381</v>
      </c>
      <c r="P14" s="480" t="s">
        <v>381</v>
      </c>
      <c r="Q14" s="466"/>
      <c r="R14" s="925"/>
      <c r="S14" s="503">
        <f t="shared" si="5"/>
        <v>20</v>
      </c>
      <c r="T14" s="481">
        <v>30</v>
      </c>
      <c r="U14" s="482">
        <v>-33</v>
      </c>
      <c r="V14" s="483">
        <f t="shared" si="6"/>
        <v>19.329876595224544</v>
      </c>
      <c r="W14" s="484">
        <f>'70MPa, 2-4kg (comm)'!Z14</f>
        <v>21.746111169627614</v>
      </c>
      <c r="X14" s="485">
        <f>'70MPa, 2-4kg (comm)'!AA14</f>
        <v>24.488539830046886</v>
      </c>
      <c r="Y14" s="483">
        <f t="shared" si="7"/>
        <v>3.5642422193336447</v>
      </c>
      <c r="Z14" s="486">
        <f t="shared" si="8"/>
        <v>3.1682153060743503</v>
      </c>
      <c r="AA14" s="487">
        <f>'70MPa, 2-4kg (comm)'!AD14</f>
        <v>10.129037924212163</v>
      </c>
      <c r="AB14" s="488">
        <f>'70MPa, 2-4kg (comm)'!AE14</f>
        <v>22.410621325159603</v>
      </c>
      <c r="AC14" s="466"/>
      <c r="AD14" s="930"/>
      <c r="AE14" s="932"/>
      <c r="AF14" s="466"/>
      <c r="AG14" s="925"/>
      <c r="AH14" s="503">
        <f t="shared" si="9"/>
        <v>20</v>
      </c>
      <c r="AI14" s="489">
        <f t="shared" si="18"/>
        <v>10</v>
      </c>
      <c r="AJ14" s="482">
        <f t="shared" si="10"/>
        <v>-40</v>
      </c>
      <c r="AK14" s="490">
        <f t="shared" si="17"/>
        <v>19.329876595224544</v>
      </c>
      <c r="AL14" s="466"/>
      <c r="AM14" s="925"/>
      <c r="AN14" s="503">
        <f t="shared" si="11"/>
        <v>20</v>
      </c>
      <c r="AO14" s="491">
        <v>0.82115138274427102</v>
      </c>
      <c r="AP14" s="492">
        <v>0.86327997946551915</v>
      </c>
      <c r="AQ14" s="492">
        <v>0.89174501195171985</v>
      </c>
      <c r="AR14" s="492">
        <v>0.89012446507159693</v>
      </c>
      <c r="AS14" s="492">
        <v>0.8982453524288575</v>
      </c>
      <c r="AT14" s="493">
        <v>0.9001857323045741</v>
      </c>
      <c r="AU14" s="493">
        <v>0.90418243324329284</v>
      </c>
      <c r="AV14" s="493">
        <v>0.91645925970678499</v>
      </c>
      <c r="AW14" s="493">
        <v>0.92427984534902985</v>
      </c>
      <c r="AX14" s="562">
        <v>0.93766507770217467</v>
      </c>
      <c r="AY14" s="522" t="s">
        <v>381</v>
      </c>
      <c r="AZ14" s="502" t="s">
        <v>381</v>
      </c>
      <c r="BA14" s="474"/>
      <c r="BB14" s="925"/>
      <c r="BC14" s="503">
        <f t="shared" si="12"/>
        <v>20</v>
      </c>
      <c r="BD14" s="491">
        <v>0.89760468749464206</v>
      </c>
      <c r="BE14" s="492">
        <v>0.8960618279190411</v>
      </c>
      <c r="BF14" s="492">
        <v>0.89456079057954607</v>
      </c>
      <c r="BG14" s="492">
        <v>0.89331570188140319</v>
      </c>
      <c r="BH14" s="492">
        <v>0.90168859070491147</v>
      </c>
      <c r="BI14" s="493">
        <v>0.903813562987969</v>
      </c>
      <c r="BJ14" s="493">
        <v>0.90785038386564798</v>
      </c>
      <c r="BK14" s="493">
        <v>0.91959213302031917</v>
      </c>
      <c r="BL14" s="493">
        <v>0.92624934089306332</v>
      </c>
      <c r="BM14" s="562">
        <v>0.93813131892317947</v>
      </c>
      <c r="BN14" s="522" t="s">
        <v>381</v>
      </c>
      <c r="BO14" s="502" t="s">
        <v>381</v>
      </c>
      <c r="BP14" s="466"/>
      <c r="BQ14" s="925"/>
      <c r="BR14" s="503">
        <f t="shared" si="13"/>
        <v>20</v>
      </c>
      <c r="BS14" s="495">
        <v>85</v>
      </c>
      <c r="BT14" s="496">
        <v>85</v>
      </c>
      <c r="BU14" s="496">
        <v>83.918097791657289</v>
      </c>
      <c r="BV14" s="496">
        <v>80.960926249757222</v>
      </c>
      <c r="BW14" s="496">
        <v>77.974902704434101</v>
      </c>
      <c r="BX14" s="497">
        <v>74.606977162919875</v>
      </c>
      <c r="BY14" s="497">
        <v>67.215524835444683</v>
      </c>
      <c r="BZ14" s="497">
        <v>59.34355588908528</v>
      </c>
      <c r="CA14" s="497">
        <v>50.252850287964748</v>
      </c>
      <c r="CB14" s="563">
        <v>40.238496224594329</v>
      </c>
      <c r="CC14" s="522" t="s">
        <v>381</v>
      </c>
      <c r="CD14" s="502" t="s">
        <v>381</v>
      </c>
      <c r="CF14" s="925"/>
      <c r="CG14" s="503">
        <f t="shared" si="14"/>
        <v>20</v>
      </c>
      <c r="CH14" s="495">
        <v>84.930890827367904</v>
      </c>
      <c r="CI14" s="496">
        <v>84.102540361897752</v>
      </c>
      <c r="CJ14" s="496">
        <v>82.370381160961045</v>
      </c>
      <c r="CK14" s="496">
        <v>79.216090834764728</v>
      </c>
      <c r="CL14" s="496">
        <v>76.120491222946768</v>
      </c>
      <c r="CM14" s="497">
        <v>72.675829356487071</v>
      </c>
      <c r="CN14" s="497">
        <v>65.315426019208786</v>
      </c>
      <c r="CO14" s="497">
        <v>57.765396688521847</v>
      </c>
      <c r="CP14" s="497">
        <v>49.297443122055704</v>
      </c>
      <c r="CQ14" s="563">
        <v>40.02099538644562</v>
      </c>
      <c r="CR14" s="522" t="s">
        <v>381</v>
      </c>
      <c r="CS14" s="502" t="s">
        <v>381</v>
      </c>
      <c r="CT14" s="474"/>
      <c r="CU14" s="925"/>
      <c r="CV14" s="503">
        <f t="shared" si="15"/>
        <v>20</v>
      </c>
      <c r="CW14" s="491">
        <f t="shared" si="0"/>
        <v>0.82115138274427102</v>
      </c>
      <c r="CX14" s="492">
        <f t="shared" si="0"/>
        <v>0.86327997946551915</v>
      </c>
      <c r="CY14" s="492">
        <f t="shared" si="19"/>
        <v>0.89174501195171985</v>
      </c>
      <c r="CZ14" s="492">
        <f t="shared" si="19"/>
        <v>0.89012446507159693</v>
      </c>
      <c r="DA14" s="492">
        <f t="shared" si="19"/>
        <v>0.8982453524288575</v>
      </c>
      <c r="DB14" s="493">
        <f t="shared" si="19"/>
        <v>0.9001857323045741</v>
      </c>
      <c r="DC14" s="493">
        <f t="shared" si="19"/>
        <v>0.90418243324329284</v>
      </c>
      <c r="DD14" s="493">
        <f t="shared" si="19"/>
        <v>0.91645925970678499</v>
      </c>
      <c r="DE14" s="493">
        <f t="shared" si="19"/>
        <v>0.92427984534902985</v>
      </c>
      <c r="DF14" s="493">
        <f t="shared" si="19"/>
        <v>0.93766507770217467</v>
      </c>
      <c r="DG14" s="522" t="s">
        <v>381</v>
      </c>
      <c r="DH14" s="502" t="s">
        <v>381</v>
      </c>
      <c r="DJ14" s="925"/>
      <c r="DK14" s="503">
        <f t="shared" si="16"/>
        <v>20</v>
      </c>
      <c r="DL14" s="495">
        <f t="shared" si="2"/>
        <v>85</v>
      </c>
      <c r="DM14" s="496">
        <f t="shared" si="2"/>
        <v>85</v>
      </c>
      <c r="DN14" s="496">
        <f t="shared" si="20"/>
        <v>83.918097791657289</v>
      </c>
      <c r="DO14" s="496">
        <f t="shared" si="20"/>
        <v>80.960926249757222</v>
      </c>
      <c r="DP14" s="496">
        <f t="shared" si="20"/>
        <v>77.974902704434101</v>
      </c>
      <c r="DQ14" s="497">
        <f t="shared" si="20"/>
        <v>74.606977162919875</v>
      </c>
      <c r="DR14" s="497">
        <f t="shared" si="20"/>
        <v>67.215524835444683</v>
      </c>
      <c r="DS14" s="497">
        <f t="shared" si="20"/>
        <v>59.34355588908528</v>
      </c>
      <c r="DT14" s="497">
        <f t="shared" si="20"/>
        <v>50.252850287964748</v>
      </c>
      <c r="DU14" s="497">
        <f t="shared" si="20"/>
        <v>40.238496224594329</v>
      </c>
      <c r="DV14" s="522" t="s">
        <v>381</v>
      </c>
      <c r="DW14" s="502" t="s">
        <v>381</v>
      </c>
    </row>
    <row r="15" spans="2:127" ht="15" customHeight="1">
      <c r="B15" s="925"/>
      <c r="C15" s="475">
        <v>10</v>
      </c>
      <c r="D15" s="476">
        <f t="shared" si="4"/>
        <v>26.967637610709367</v>
      </c>
      <c r="E15" s="477">
        <v>66.114102576616133</v>
      </c>
      <c r="F15" s="478">
        <v>70.860855831764056</v>
      </c>
      <c r="G15" s="479">
        <v>73.052789285453841</v>
      </c>
      <c r="H15" s="479">
        <v>71.719061087842761</v>
      </c>
      <c r="I15" s="479">
        <v>71.982985958974297</v>
      </c>
      <c r="J15" s="479">
        <v>71.213717300288494</v>
      </c>
      <c r="K15" s="479">
        <v>70.430320559327001</v>
      </c>
      <c r="L15" s="479">
        <v>69.150849977956312</v>
      </c>
      <c r="M15" s="479">
        <v>68.048004851993227</v>
      </c>
      <c r="N15" s="479">
        <v>66.709016191019941</v>
      </c>
      <c r="O15" s="522" t="s">
        <v>381</v>
      </c>
      <c r="P15" s="480" t="s">
        <v>381</v>
      </c>
      <c r="Q15" s="466"/>
      <c r="R15" s="925"/>
      <c r="S15" s="475">
        <f t="shared" si="5"/>
        <v>10</v>
      </c>
      <c r="T15" s="481">
        <f>S15+15</f>
        <v>25</v>
      </c>
      <c r="U15" s="482">
        <v>-33</v>
      </c>
      <c r="V15" s="483">
        <f t="shared" si="6"/>
        <v>26.967637610709367</v>
      </c>
      <c r="W15" s="484">
        <f>'70MPa, 2-4kg (comm)'!Z15</f>
        <v>30.338592312048039</v>
      </c>
      <c r="X15" s="485">
        <f>'70MPa, 2-4kg (comm)'!AA15</f>
        <v>31.494763713696294</v>
      </c>
      <c r="Y15" s="483">
        <f t="shared" si="7"/>
        <v>2.5534626660964208</v>
      </c>
      <c r="Z15" s="486">
        <f t="shared" si="8"/>
        <v>2.2697445920857073</v>
      </c>
      <c r="AA15" s="487">
        <f>'70MPa, 2-4kg (comm)'!AD15</f>
        <v>13.238922832840261</v>
      </c>
      <c r="AB15" s="488">
        <f>'70MPa, 2-4kg (comm)'!AE15</f>
        <v>27.308146475748924</v>
      </c>
      <c r="AC15" s="466"/>
      <c r="AD15" s="930"/>
      <c r="AE15" s="932"/>
      <c r="AF15" s="466"/>
      <c r="AG15" s="925"/>
      <c r="AH15" s="475">
        <f t="shared" si="9"/>
        <v>10</v>
      </c>
      <c r="AI15" s="489">
        <f t="shared" si="18"/>
        <v>0</v>
      </c>
      <c r="AJ15" s="482">
        <f t="shared" si="10"/>
        <v>-40</v>
      </c>
      <c r="AK15" s="490">
        <f t="shared" si="17"/>
        <v>26.967637610709367</v>
      </c>
      <c r="AL15" s="466"/>
      <c r="AM15" s="925"/>
      <c r="AN15" s="475">
        <f t="shared" si="11"/>
        <v>10</v>
      </c>
      <c r="AO15" s="491">
        <v>0.82051909307462023</v>
      </c>
      <c r="AP15" s="492">
        <v>0.8629683434746801</v>
      </c>
      <c r="AQ15" s="492">
        <v>0.88495359277552166</v>
      </c>
      <c r="AR15" s="492">
        <v>0.88062054248233612</v>
      </c>
      <c r="AS15" s="492">
        <v>0.88995285942568281</v>
      </c>
      <c r="AT15" s="493">
        <v>0.89103971400920823</v>
      </c>
      <c r="AU15" s="493">
        <v>0.90043749809837592</v>
      </c>
      <c r="AV15" s="493">
        <v>0.90710515556920934</v>
      </c>
      <c r="AW15" s="493">
        <v>0.91702454627826979</v>
      </c>
      <c r="AX15" s="562">
        <v>0.92799677807731651</v>
      </c>
      <c r="AY15" s="522" t="s">
        <v>381</v>
      </c>
      <c r="AZ15" s="502" t="s">
        <v>381</v>
      </c>
      <c r="BA15" s="474"/>
      <c r="BB15" s="925"/>
      <c r="BC15" s="475">
        <f t="shared" si="12"/>
        <v>10</v>
      </c>
      <c r="BD15" s="491">
        <v>0.84215469045984037</v>
      </c>
      <c r="BE15" s="492">
        <v>0.88331272937604477</v>
      </c>
      <c r="BF15" s="492">
        <v>0.88617231884421011</v>
      </c>
      <c r="BG15" s="492">
        <v>0.88239141392139253</v>
      </c>
      <c r="BH15" s="492">
        <v>0.89210239973605798</v>
      </c>
      <c r="BI15" s="493">
        <v>0.89352012941638237</v>
      </c>
      <c r="BJ15" s="493">
        <v>0.90312861438131331</v>
      </c>
      <c r="BK15" s="493">
        <v>0.9094374110269785</v>
      </c>
      <c r="BL15" s="493">
        <v>0.91832131889748714</v>
      </c>
      <c r="BM15" s="562">
        <v>0.92814312520524078</v>
      </c>
      <c r="BN15" s="522" t="s">
        <v>381</v>
      </c>
      <c r="BO15" s="502" t="s">
        <v>381</v>
      </c>
      <c r="BP15" s="466"/>
      <c r="BQ15" s="925"/>
      <c r="BR15" s="475">
        <f t="shared" si="13"/>
        <v>10</v>
      </c>
      <c r="BS15" s="495">
        <v>85.000000000000057</v>
      </c>
      <c r="BT15" s="496">
        <v>85</v>
      </c>
      <c r="BU15" s="496">
        <v>83.372274448297247</v>
      </c>
      <c r="BV15" s="496">
        <v>79.359904214659281</v>
      </c>
      <c r="BW15" s="496">
        <v>75.54129073144486</v>
      </c>
      <c r="BX15" s="497">
        <v>71.303574725163855</v>
      </c>
      <c r="BY15" s="497">
        <v>62.706610088923391</v>
      </c>
      <c r="BZ15" s="497">
        <v>53.407853280299136</v>
      </c>
      <c r="CA15" s="497">
        <v>43.544139346308384</v>
      </c>
      <c r="CB15" s="563">
        <v>32.420978974323603</v>
      </c>
      <c r="CC15" s="522" t="s">
        <v>381</v>
      </c>
      <c r="CD15" s="502" t="s">
        <v>381</v>
      </c>
      <c r="CF15" s="925"/>
      <c r="CG15" s="475">
        <f t="shared" si="14"/>
        <v>10</v>
      </c>
      <c r="CH15" s="495">
        <v>85.000000000000114</v>
      </c>
      <c r="CI15" s="496">
        <v>85</v>
      </c>
      <c r="CJ15" s="496">
        <v>82.696033616010041</v>
      </c>
      <c r="CK15" s="496">
        <v>78.382305337505983</v>
      </c>
      <c r="CL15" s="496">
        <v>74.376964757989754</v>
      </c>
      <c r="CM15" s="497">
        <v>69.993658937660641</v>
      </c>
      <c r="CN15" s="497">
        <v>61.3237441308559</v>
      </c>
      <c r="CO15" s="497">
        <v>52.250502157161428</v>
      </c>
      <c r="CP15" s="497">
        <v>42.923951203036189</v>
      </c>
      <c r="CQ15" s="563">
        <v>32.353554746739114</v>
      </c>
      <c r="CR15" s="522" t="s">
        <v>381</v>
      </c>
      <c r="CS15" s="502" t="s">
        <v>381</v>
      </c>
      <c r="CT15" s="474"/>
      <c r="CU15" s="925"/>
      <c r="CV15" s="475">
        <f t="shared" si="15"/>
        <v>10</v>
      </c>
      <c r="CW15" s="491">
        <f t="shared" si="0"/>
        <v>0.82051909307462023</v>
      </c>
      <c r="CX15" s="492">
        <f t="shared" si="0"/>
        <v>0.8629683434746801</v>
      </c>
      <c r="CY15" s="492">
        <f t="shared" si="19"/>
        <v>0.88495359277552166</v>
      </c>
      <c r="CZ15" s="492">
        <f t="shared" si="19"/>
        <v>0.88062054248233612</v>
      </c>
      <c r="DA15" s="492">
        <f t="shared" si="19"/>
        <v>0.88995285942568281</v>
      </c>
      <c r="DB15" s="493">
        <f t="shared" si="19"/>
        <v>0.89103971400920823</v>
      </c>
      <c r="DC15" s="493">
        <f t="shared" si="19"/>
        <v>0.90043749809837592</v>
      </c>
      <c r="DD15" s="493">
        <f t="shared" si="19"/>
        <v>0.90710515556920934</v>
      </c>
      <c r="DE15" s="493">
        <f t="shared" si="19"/>
        <v>0.91702454627826979</v>
      </c>
      <c r="DF15" s="493">
        <f t="shared" si="19"/>
        <v>0.92799677807731651</v>
      </c>
      <c r="DG15" s="522" t="s">
        <v>381</v>
      </c>
      <c r="DH15" s="502" t="s">
        <v>381</v>
      </c>
      <c r="DJ15" s="925"/>
      <c r="DK15" s="475">
        <f t="shared" si="16"/>
        <v>10</v>
      </c>
      <c r="DL15" s="495">
        <f t="shared" si="2"/>
        <v>85.000000000000114</v>
      </c>
      <c r="DM15" s="496">
        <f t="shared" si="2"/>
        <v>85</v>
      </c>
      <c r="DN15" s="496">
        <f t="shared" si="20"/>
        <v>83.372274448297247</v>
      </c>
      <c r="DO15" s="496">
        <f t="shared" si="20"/>
        <v>79.359904214659281</v>
      </c>
      <c r="DP15" s="496">
        <f t="shared" si="20"/>
        <v>75.54129073144486</v>
      </c>
      <c r="DQ15" s="497">
        <f t="shared" si="20"/>
        <v>71.303574725163855</v>
      </c>
      <c r="DR15" s="497">
        <f t="shared" si="20"/>
        <v>62.706610088923391</v>
      </c>
      <c r="DS15" s="497">
        <f t="shared" si="20"/>
        <v>53.407853280299136</v>
      </c>
      <c r="DT15" s="497">
        <f t="shared" si="20"/>
        <v>43.544139346308384</v>
      </c>
      <c r="DU15" s="497">
        <f t="shared" si="20"/>
        <v>32.420978974323603</v>
      </c>
      <c r="DV15" s="522" t="s">
        <v>381</v>
      </c>
      <c r="DW15" s="502" t="s">
        <v>381</v>
      </c>
    </row>
    <row r="16" spans="2:127" ht="15" customHeight="1">
      <c r="B16" s="925"/>
      <c r="C16" s="475">
        <v>0</v>
      </c>
      <c r="D16" s="476">
        <f t="shared" si="4"/>
        <v>28.5</v>
      </c>
      <c r="E16" s="477">
        <v>73.813660808792378</v>
      </c>
      <c r="F16" s="478">
        <v>73.250121909633947</v>
      </c>
      <c r="G16" s="479">
        <v>72.254340193033912</v>
      </c>
      <c r="H16" s="479">
        <v>70.446799012909707</v>
      </c>
      <c r="I16" s="479">
        <v>70.528345387180252</v>
      </c>
      <c r="J16" s="479">
        <v>69.362688552006887</v>
      </c>
      <c r="K16" s="479">
        <v>68.12610875279465</v>
      </c>
      <c r="L16" s="479">
        <v>66.591853007905883</v>
      </c>
      <c r="M16" s="479">
        <v>65.335807236977089</v>
      </c>
      <c r="N16" s="479">
        <v>63.90572694728835</v>
      </c>
      <c r="O16" s="522" t="s">
        <v>381</v>
      </c>
      <c r="P16" s="480" t="s">
        <v>381</v>
      </c>
      <c r="Q16" s="466"/>
      <c r="R16" s="925"/>
      <c r="S16" s="475">
        <f t="shared" si="5"/>
        <v>0</v>
      </c>
      <c r="T16" s="481">
        <f>S16+15</f>
        <v>15</v>
      </c>
      <c r="U16" s="482">
        <v>-33</v>
      </c>
      <c r="V16" s="483">
        <f>IF(MIN(X16,W16)*(1-(2.5+7)/(87.5-2))&gt;$AD$7,$AD$7,MIN(X16,W16)*(1-(2.5+7)/(87.5-2)))</f>
        <v>28.5</v>
      </c>
      <c r="W16" s="504">
        <f>'70MPa, 2-4kg (comm)'!Z16</f>
        <v>37.953583753181171</v>
      </c>
      <c r="X16" s="505">
        <f>'70MPa, 2-4kg (comm)'!AA16</f>
        <v>35.375739949998618</v>
      </c>
      <c r="Y16" s="483">
        <f t="shared" si="7"/>
        <v>2.5000042775310156</v>
      </c>
      <c r="Z16" s="486">
        <f t="shared" si="8"/>
        <v>2.0140955923562731</v>
      </c>
      <c r="AA16" s="487">
        <f>'70MPa, 2-4kg (comm)'!AD16</f>
        <v>16.341086186232669</v>
      </c>
      <c r="AB16" s="488">
        <f>'70MPa, 2-4kg (comm)'!AE16</f>
        <v>31.04049123370535</v>
      </c>
      <c r="AC16" s="466"/>
      <c r="AD16" s="930"/>
      <c r="AE16" s="932"/>
      <c r="AF16" s="466"/>
      <c r="AG16" s="925"/>
      <c r="AH16" s="475">
        <f t="shared" si="9"/>
        <v>0</v>
      </c>
      <c r="AI16" s="489">
        <f t="shared" si="18"/>
        <v>-10</v>
      </c>
      <c r="AJ16" s="482">
        <f t="shared" si="10"/>
        <v>-40</v>
      </c>
      <c r="AK16" s="490">
        <f t="shared" si="17"/>
        <v>28.5</v>
      </c>
      <c r="AL16" s="466"/>
      <c r="AM16" s="925"/>
      <c r="AN16" s="475">
        <f t="shared" si="11"/>
        <v>0</v>
      </c>
      <c r="AO16" s="491">
        <v>0.89336923924350098</v>
      </c>
      <c r="AP16" s="492">
        <v>0.89097786058900197</v>
      </c>
      <c r="AQ16" s="492">
        <v>0.88747574507939286</v>
      </c>
      <c r="AR16" s="492">
        <v>0.88085584035127173</v>
      </c>
      <c r="AS16" s="492">
        <v>0.89039227400042265</v>
      </c>
      <c r="AT16" s="493">
        <v>0.88973873606292653</v>
      </c>
      <c r="AU16" s="493">
        <v>0.89839144694688378</v>
      </c>
      <c r="AV16" s="493">
        <v>0.90562088141428865</v>
      </c>
      <c r="AW16" s="493">
        <v>0.91674397612026537</v>
      </c>
      <c r="AX16" s="562">
        <v>0.92933982853372965</v>
      </c>
      <c r="AY16" s="522" t="s">
        <v>381</v>
      </c>
      <c r="AZ16" s="502" t="s">
        <v>381</v>
      </c>
      <c r="BA16" s="474"/>
      <c r="BB16" s="925"/>
      <c r="BC16" s="475">
        <f t="shared" si="12"/>
        <v>0</v>
      </c>
      <c r="BD16" s="491">
        <v>0.89164425580534423</v>
      </c>
      <c r="BE16" s="492">
        <v>0.88949947309216459</v>
      </c>
      <c r="BF16" s="492">
        <v>0.88650466538791295</v>
      </c>
      <c r="BG16" s="492">
        <v>0.88065621983196685</v>
      </c>
      <c r="BH16" s="492">
        <v>0.89071626279916249</v>
      </c>
      <c r="BI16" s="493">
        <v>0.89058123998329697</v>
      </c>
      <c r="BJ16" s="493">
        <v>0.89978380144162795</v>
      </c>
      <c r="BK16" s="493">
        <v>0.90698197481054588</v>
      </c>
      <c r="BL16" s="493">
        <v>0.91741124096841875</v>
      </c>
      <c r="BM16" s="562">
        <v>0.92937029332514531</v>
      </c>
      <c r="BN16" s="522" t="s">
        <v>381</v>
      </c>
      <c r="BO16" s="502" t="s">
        <v>381</v>
      </c>
      <c r="BP16" s="466"/>
      <c r="BQ16" s="925"/>
      <c r="BR16" s="475">
        <f t="shared" si="13"/>
        <v>0</v>
      </c>
      <c r="BS16" s="495">
        <v>82.343935546415537</v>
      </c>
      <c r="BT16" s="496">
        <v>80.990371606172729</v>
      </c>
      <c r="BU16" s="496">
        <v>78.165270074363718</v>
      </c>
      <c r="BV16" s="496">
        <v>73.099815740514146</v>
      </c>
      <c r="BW16" s="496">
        <v>68.401354755887425</v>
      </c>
      <c r="BX16" s="497">
        <v>63.215554068561275</v>
      </c>
      <c r="BY16" s="497">
        <v>53.003014638293507</v>
      </c>
      <c r="BZ16" s="497">
        <v>42.358712152512076</v>
      </c>
      <c r="CA16" s="497">
        <v>31.428401136126165</v>
      </c>
      <c r="CB16" s="563">
        <v>19.427731023978556</v>
      </c>
      <c r="CC16" s="522" t="s">
        <v>381</v>
      </c>
      <c r="CD16" s="502" t="s">
        <v>381</v>
      </c>
      <c r="CF16" s="925"/>
      <c r="CG16" s="475">
        <f t="shared" si="14"/>
        <v>0</v>
      </c>
      <c r="CH16" s="495">
        <v>83.284176616560785</v>
      </c>
      <c r="CI16" s="496">
        <v>81.804752215419924</v>
      </c>
      <c r="CJ16" s="496">
        <v>78.693703032875774</v>
      </c>
      <c r="CK16" s="496">
        <v>73.206865452096537</v>
      </c>
      <c r="CL16" s="496">
        <v>68.222254654324018</v>
      </c>
      <c r="CM16" s="497">
        <v>62.779960324075731</v>
      </c>
      <c r="CN16" s="497">
        <v>52.307350187976539</v>
      </c>
      <c r="CO16" s="497">
        <v>41.706737768032532</v>
      </c>
      <c r="CP16" s="497">
        <v>31.122926973266754</v>
      </c>
      <c r="CQ16" s="563">
        <v>19.414525961194059</v>
      </c>
      <c r="CR16" s="522" t="s">
        <v>381</v>
      </c>
      <c r="CS16" s="502" t="s">
        <v>381</v>
      </c>
      <c r="CT16" s="474"/>
      <c r="CU16" s="925"/>
      <c r="CV16" s="475">
        <f t="shared" si="15"/>
        <v>0</v>
      </c>
      <c r="CW16" s="491">
        <f t="shared" si="0"/>
        <v>0.89164425580534423</v>
      </c>
      <c r="CX16" s="492">
        <f t="shared" si="0"/>
        <v>0.88949947309216459</v>
      </c>
      <c r="CY16" s="492">
        <f t="shared" si="19"/>
        <v>0.88650466538791295</v>
      </c>
      <c r="CZ16" s="492">
        <f t="shared" si="19"/>
        <v>0.88065621983196685</v>
      </c>
      <c r="DA16" s="492">
        <f t="shared" si="19"/>
        <v>0.89039227400042265</v>
      </c>
      <c r="DB16" s="493">
        <f t="shared" si="19"/>
        <v>0.88973873606292653</v>
      </c>
      <c r="DC16" s="493">
        <f t="shared" si="19"/>
        <v>0.89839144694688378</v>
      </c>
      <c r="DD16" s="493">
        <f t="shared" si="19"/>
        <v>0.90562088141428865</v>
      </c>
      <c r="DE16" s="493">
        <f t="shared" si="19"/>
        <v>0.91674397612026537</v>
      </c>
      <c r="DF16" s="493">
        <f t="shared" si="19"/>
        <v>0.92933982853372965</v>
      </c>
      <c r="DG16" s="522" t="s">
        <v>381</v>
      </c>
      <c r="DH16" s="502" t="s">
        <v>381</v>
      </c>
      <c r="DJ16" s="925"/>
      <c r="DK16" s="475">
        <f t="shared" si="16"/>
        <v>0</v>
      </c>
      <c r="DL16" s="495">
        <f t="shared" si="2"/>
        <v>83.284176616560785</v>
      </c>
      <c r="DM16" s="496">
        <f t="shared" si="2"/>
        <v>81.804752215419924</v>
      </c>
      <c r="DN16" s="496">
        <f t="shared" si="20"/>
        <v>78.693703032875774</v>
      </c>
      <c r="DO16" s="496">
        <f t="shared" si="20"/>
        <v>73.206865452096537</v>
      </c>
      <c r="DP16" s="496">
        <f t="shared" si="20"/>
        <v>68.401354755887425</v>
      </c>
      <c r="DQ16" s="497">
        <f t="shared" si="20"/>
        <v>63.215554068561275</v>
      </c>
      <c r="DR16" s="497">
        <f t="shared" si="20"/>
        <v>53.003014638293507</v>
      </c>
      <c r="DS16" s="497">
        <f t="shared" si="20"/>
        <v>42.358712152512076</v>
      </c>
      <c r="DT16" s="497">
        <f t="shared" si="20"/>
        <v>31.428401136126165</v>
      </c>
      <c r="DU16" s="497">
        <f t="shared" si="20"/>
        <v>19.427731023978556</v>
      </c>
      <c r="DV16" s="522" t="s">
        <v>381</v>
      </c>
      <c r="DW16" s="502" t="s">
        <v>381</v>
      </c>
    </row>
    <row r="17" spans="2:127" ht="15" customHeight="1">
      <c r="B17" s="925"/>
      <c r="C17" s="475">
        <v>-10</v>
      </c>
      <c r="D17" s="476">
        <f t="shared" si="4"/>
        <v>28.5</v>
      </c>
      <c r="E17" s="477">
        <v>73.110281357238051</v>
      </c>
      <c r="F17" s="478">
        <v>72.566701149291674</v>
      </c>
      <c r="G17" s="479">
        <v>71.58579094972032</v>
      </c>
      <c r="H17" s="479">
        <v>71.178968139284649</v>
      </c>
      <c r="I17" s="479">
        <v>69.734839938489628</v>
      </c>
      <c r="J17" s="479">
        <v>68.209718018311236</v>
      </c>
      <c r="K17" s="479">
        <v>66.231650830385078</v>
      </c>
      <c r="L17" s="479">
        <v>63.919416065440373</v>
      </c>
      <c r="M17" s="479">
        <v>62.538195108139057</v>
      </c>
      <c r="N17" s="479">
        <v>61.166313603812171</v>
      </c>
      <c r="O17" s="522" t="s">
        <v>381</v>
      </c>
      <c r="P17" s="480" t="s">
        <v>381</v>
      </c>
      <c r="Q17" s="466"/>
      <c r="R17" s="925"/>
      <c r="S17" s="475">
        <f t="shared" si="5"/>
        <v>-10</v>
      </c>
      <c r="T17" s="481">
        <v>15</v>
      </c>
      <c r="U17" s="482">
        <v>-33</v>
      </c>
      <c r="V17" s="483">
        <f>IF(MIN(X17,W17)*(1-(2.5+7)/(87.5-2))&gt;$AD$7,$AD$7,MIN(X17,W17)*(1-(2.5+7)/(87.5-2)))</f>
        <v>28.5</v>
      </c>
      <c r="W17" s="484">
        <f>'70MPa, 2-4kg (comm)'!Z17</f>
        <v>43.873806548891935</v>
      </c>
      <c r="X17" s="485">
        <f>'70MPa, 2-4kg (comm)'!AA17</f>
        <v>38.699628416658662</v>
      </c>
      <c r="Y17" s="483">
        <f t="shared" si="7"/>
        <v>2.4760246017295326</v>
      </c>
      <c r="Z17" s="486">
        <f t="shared" si="8"/>
        <v>1.8234464783366111</v>
      </c>
      <c r="AA17" s="487">
        <f>'70MPa, 2-4kg (comm)'!AD17</f>
        <v>18.171690467517678</v>
      </c>
      <c r="AB17" s="488">
        <f>'70MPa, 2-4kg (comm)'!AE17</f>
        <v>33.169154763791759</v>
      </c>
      <c r="AC17" s="466"/>
      <c r="AD17" s="930"/>
      <c r="AE17" s="932"/>
      <c r="AF17" s="466"/>
      <c r="AG17" s="925"/>
      <c r="AH17" s="475">
        <f t="shared" si="9"/>
        <v>-10</v>
      </c>
      <c r="AI17" s="489">
        <f t="shared" si="18"/>
        <v>-20</v>
      </c>
      <c r="AJ17" s="482">
        <f t="shared" si="10"/>
        <v>-40</v>
      </c>
      <c r="AK17" s="490">
        <f t="shared" si="17"/>
        <v>28.5</v>
      </c>
      <c r="AL17" s="466"/>
      <c r="AM17" s="925"/>
      <c r="AN17" s="475">
        <f t="shared" si="11"/>
        <v>-10</v>
      </c>
      <c r="AO17" s="491">
        <v>0.89149341209348953</v>
      </c>
      <c r="AP17" s="492">
        <v>0.88930475242819895</v>
      </c>
      <c r="AQ17" s="492">
        <v>0.88603286746249421</v>
      </c>
      <c r="AR17" s="492">
        <v>0.89115088954772603</v>
      </c>
      <c r="AS17" s="492">
        <v>0.88790874905360062</v>
      </c>
      <c r="AT17" s="493">
        <v>0.8841418228676412</v>
      </c>
      <c r="AU17" s="493">
        <v>0.88622987459250369</v>
      </c>
      <c r="AV17" s="493">
        <v>0.88639971846640175</v>
      </c>
      <c r="AW17" s="493">
        <v>0.89596370393100389</v>
      </c>
      <c r="AX17" s="562">
        <v>0.90837928444260307</v>
      </c>
      <c r="AY17" s="522" t="s">
        <v>381</v>
      </c>
      <c r="AZ17" s="502" t="s">
        <v>381</v>
      </c>
      <c r="BA17" s="474"/>
      <c r="BB17" s="925"/>
      <c r="BC17" s="475">
        <f t="shared" si="12"/>
        <v>-10</v>
      </c>
      <c r="BD17" s="491">
        <v>0.88827102803296643</v>
      </c>
      <c r="BE17" s="492">
        <v>0.8863313959310144</v>
      </c>
      <c r="BF17" s="492">
        <v>0.88356040804420977</v>
      </c>
      <c r="BG17" s="492">
        <v>0.88946193477496116</v>
      </c>
      <c r="BH17" s="492">
        <v>0.88688464256680943</v>
      </c>
      <c r="BI17" s="493">
        <v>0.88368260813063237</v>
      </c>
      <c r="BJ17" s="493">
        <v>0.88657803197137874</v>
      </c>
      <c r="BK17" s="493">
        <v>0.88700135985806472</v>
      </c>
      <c r="BL17" s="493">
        <v>0.89621979374194127</v>
      </c>
      <c r="BM17" s="562">
        <v>0.90838176170140517</v>
      </c>
      <c r="BN17" s="522" t="s">
        <v>381</v>
      </c>
      <c r="BO17" s="502" t="s">
        <v>381</v>
      </c>
      <c r="BP17" s="466"/>
      <c r="BQ17" s="925"/>
      <c r="BR17" s="475">
        <f t="shared" si="13"/>
        <v>-10</v>
      </c>
      <c r="BS17" s="495">
        <v>80.055968116132817</v>
      </c>
      <c r="BT17" s="496">
        <v>78.665619411451758</v>
      </c>
      <c r="BU17" s="496">
        <v>75.764064779316982</v>
      </c>
      <c r="BV17" s="496">
        <v>71.074953273596577</v>
      </c>
      <c r="BW17" s="496">
        <v>65.937442617886447</v>
      </c>
      <c r="BX17" s="497">
        <v>60.630628555574667</v>
      </c>
      <c r="BY17" s="497">
        <v>50.152205163786761</v>
      </c>
      <c r="BZ17" s="497">
        <v>39.112561479690648</v>
      </c>
      <c r="CA17" s="497">
        <v>28.145182703348169</v>
      </c>
      <c r="CB17" s="563">
        <v>16.287674134282668</v>
      </c>
      <c r="CC17" s="522" t="s">
        <v>381</v>
      </c>
      <c r="CD17" s="502" t="s">
        <v>381</v>
      </c>
      <c r="CF17" s="925"/>
      <c r="CG17" s="475">
        <f t="shared" si="14"/>
        <v>-10</v>
      </c>
      <c r="CH17" s="495">
        <v>81.81338718626742</v>
      </c>
      <c r="CI17" s="496">
        <v>80.29048677904882</v>
      </c>
      <c r="CJ17" s="496">
        <v>77.104333876409186</v>
      </c>
      <c r="CK17" s="496">
        <v>71.983009324831485</v>
      </c>
      <c r="CL17" s="496">
        <v>66.481155178474182</v>
      </c>
      <c r="CM17" s="497">
        <v>60.864320603255784</v>
      </c>
      <c r="CN17" s="497">
        <v>49.981400158242643</v>
      </c>
      <c r="CO17" s="497">
        <v>38.82196807731259</v>
      </c>
      <c r="CP17" s="497">
        <v>28.027801025780285</v>
      </c>
      <c r="CQ17" s="563">
        <v>16.286591055505824</v>
      </c>
      <c r="CR17" s="522" t="s">
        <v>381</v>
      </c>
      <c r="CS17" s="502" t="s">
        <v>381</v>
      </c>
      <c r="CT17" s="474"/>
      <c r="CU17" s="925"/>
      <c r="CV17" s="475">
        <f t="shared" si="15"/>
        <v>-10</v>
      </c>
      <c r="CW17" s="491">
        <f t="shared" si="0"/>
        <v>0.88827102803296643</v>
      </c>
      <c r="CX17" s="492">
        <f t="shared" si="0"/>
        <v>0.8863313959310144</v>
      </c>
      <c r="CY17" s="492">
        <f t="shared" si="19"/>
        <v>0.88356040804420977</v>
      </c>
      <c r="CZ17" s="492">
        <f t="shared" si="19"/>
        <v>0.88946193477496116</v>
      </c>
      <c r="DA17" s="492">
        <f t="shared" si="19"/>
        <v>0.88688464256680943</v>
      </c>
      <c r="DB17" s="493">
        <f t="shared" si="19"/>
        <v>0.88368260813063237</v>
      </c>
      <c r="DC17" s="493">
        <f t="shared" si="19"/>
        <v>0.88622987459250369</v>
      </c>
      <c r="DD17" s="493">
        <f t="shared" si="19"/>
        <v>0.88639971846640175</v>
      </c>
      <c r="DE17" s="493">
        <f t="shared" si="19"/>
        <v>0.89596370393100389</v>
      </c>
      <c r="DF17" s="493">
        <f t="shared" si="19"/>
        <v>0.90837928444260307</v>
      </c>
      <c r="DG17" s="522" t="s">
        <v>381</v>
      </c>
      <c r="DH17" s="502" t="s">
        <v>381</v>
      </c>
      <c r="DJ17" s="925"/>
      <c r="DK17" s="475">
        <f t="shared" si="16"/>
        <v>-10</v>
      </c>
      <c r="DL17" s="495">
        <f t="shared" si="2"/>
        <v>81.81338718626742</v>
      </c>
      <c r="DM17" s="496">
        <f t="shared" si="2"/>
        <v>80.29048677904882</v>
      </c>
      <c r="DN17" s="496">
        <f t="shared" si="20"/>
        <v>77.104333876409186</v>
      </c>
      <c r="DO17" s="496">
        <f t="shared" si="20"/>
        <v>71.983009324831485</v>
      </c>
      <c r="DP17" s="496">
        <f t="shared" si="20"/>
        <v>66.481155178474182</v>
      </c>
      <c r="DQ17" s="497">
        <f t="shared" si="20"/>
        <v>60.864320603255784</v>
      </c>
      <c r="DR17" s="497">
        <f t="shared" si="20"/>
        <v>50.152205163786761</v>
      </c>
      <c r="DS17" s="497">
        <f t="shared" si="20"/>
        <v>39.112561479690648</v>
      </c>
      <c r="DT17" s="497">
        <f t="shared" si="20"/>
        <v>28.145182703348169</v>
      </c>
      <c r="DU17" s="497">
        <f t="shared" si="20"/>
        <v>16.287674134282668</v>
      </c>
      <c r="DV17" s="522" t="s">
        <v>381</v>
      </c>
      <c r="DW17" s="502" t="s">
        <v>381</v>
      </c>
    </row>
    <row r="18" spans="2:127" ht="15" customHeight="1">
      <c r="B18" s="925"/>
      <c r="C18" s="475">
        <v>-20</v>
      </c>
      <c r="D18" s="476">
        <f t="shared" si="4"/>
        <v>28.5</v>
      </c>
      <c r="E18" s="477">
        <v>72.401416983651416</v>
      </c>
      <c r="F18" s="478">
        <v>71.881886487272993</v>
      </c>
      <c r="G18" s="479">
        <v>70.922191464041589</v>
      </c>
      <c r="H18" s="479">
        <v>70.56742768921616</v>
      </c>
      <c r="I18" s="479">
        <v>69.142637028713651</v>
      </c>
      <c r="J18" s="479">
        <v>67.637054256430673</v>
      </c>
      <c r="K18" s="479">
        <v>65.397949492524802</v>
      </c>
      <c r="L18" s="479">
        <v>62.195722937469682</v>
      </c>
      <c r="M18" s="479">
        <v>59.6687323383061</v>
      </c>
      <c r="N18" s="522" t="s">
        <v>381</v>
      </c>
      <c r="O18" s="522" t="s">
        <v>381</v>
      </c>
      <c r="P18" s="480" t="s">
        <v>381</v>
      </c>
      <c r="Q18" s="466"/>
      <c r="R18" s="925"/>
      <c r="S18" s="475">
        <f t="shared" si="5"/>
        <v>-20</v>
      </c>
      <c r="T18" s="481">
        <v>15</v>
      </c>
      <c r="U18" s="482">
        <v>-33</v>
      </c>
      <c r="V18" s="483">
        <f>IF(MIN(X18,W18)*(1-(2.5+7)/(87.5-2))&gt;$AD$7,$AD$7,MIN(X18,W18)*(1-(2.5+7)/(87.5-2)))</f>
        <v>28.5</v>
      </c>
      <c r="W18" s="484">
        <f>'70MPa, 2-4kg (comm)'!Z18</f>
        <v>50.553275914858972</v>
      </c>
      <c r="X18" s="485">
        <f>'70MPa, 2-4kg (comm)'!AA18</f>
        <v>42.304126858651507</v>
      </c>
      <c r="Y18" s="483">
        <f t="shared" si="7"/>
        <v>2.4519960170972981</v>
      </c>
      <c r="Z18" s="486">
        <f t="shared" si="8"/>
        <v>1.6518928926429699</v>
      </c>
      <c r="AA18" s="487">
        <f>'70MPa, 2-4kg (comm)'!AD18</f>
        <v>20.10626237536205</v>
      </c>
      <c r="AB18" s="488">
        <f>'70MPa, 2-4kg (comm)'!AE18</f>
        <v>35.389041010572136</v>
      </c>
      <c r="AC18" s="466"/>
      <c r="AD18" s="930"/>
      <c r="AE18" s="932"/>
      <c r="AF18" s="466"/>
      <c r="AG18" s="925"/>
      <c r="AH18" s="475">
        <f t="shared" si="9"/>
        <v>-20</v>
      </c>
      <c r="AI18" s="489">
        <f t="shared" si="18"/>
        <v>-30</v>
      </c>
      <c r="AJ18" s="482">
        <f t="shared" si="10"/>
        <v>-40</v>
      </c>
      <c r="AK18" s="490">
        <f t="shared" si="17"/>
        <v>28.5</v>
      </c>
      <c r="AL18" s="466"/>
      <c r="AM18" s="925"/>
      <c r="AN18" s="475">
        <f t="shared" si="11"/>
        <v>-20</v>
      </c>
      <c r="AO18" s="491">
        <v>0.88957440139604893</v>
      </c>
      <c r="AP18" s="492">
        <v>0.88761270114617963</v>
      </c>
      <c r="AQ18" s="492">
        <v>0.88455705589764011</v>
      </c>
      <c r="AR18" s="492">
        <v>0.89026149932531362</v>
      </c>
      <c r="AS18" s="492">
        <v>0.88713720314327049</v>
      </c>
      <c r="AT18" s="493">
        <v>0.88345938940400381</v>
      </c>
      <c r="AU18" s="493">
        <v>0.88296710206825924</v>
      </c>
      <c r="AV18" s="493">
        <v>0.87478289466539838</v>
      </c>
      <c r="AW18" s="493">
        <v>0.87364599004984322</v>
      </c>
      <c r="AX18" s="522" t="s">
        <v>381</v>
      </c>
      <c r="AY18" s="522" t="s">
        <v>381</v>
      </c>
      <c r="AZ18" s="502" t="s">
        <v>381</v>
      </c>
      <c r="BA18" s="474"/>
      <c r="BB18" s="925"/>
      <c r="BC18" s="475">
        <f t="shared" si="12"/>
        <v>-20</v>
      </c>
      <c r="BD18" s="491">
        <v>0.88484614244396664</v>
      </c>
      <c r="BE18" s="492">
        <v>0.88315562379340629</v>
      </c>
      <c r="BF18" s="492">
        <v>0.88063915243211865</v>
      </c>
      <c r="BG18" s="492">
        <v>0.88706396284686173</v>
      </c>
      <c r="BH18" s="492">
        <v>0.88469980443206975</v>
      </c>
      <c r="BI18" s="493">
        <v>0.88168262375271933</v>
      </c>
      <c r="BJ18" s="493">
        <v>0.88225453429025913</v>
      </c>
      <c r="BK18" s="493">
        <v>0.87470619105910918</v>
      </c>
      <c r="BL18" s="493">
        <v>0.8736550901147655</v>
      </c>
      <c r="BM18" s="522" t="s">
        <v>381</v>
      </c>
      <c r="BN18" s="522" t="s">
        <v>381</v>
      </c>
      <c r="BO18" s="502" t="s">
        <v>381</v>
      </c>
      <c r="BP18" s="466"/>
      <c r="BQ18" s="925"/>
      <c r="BR18" s="475">
        <f t="shared" si="13"/>
        <v>-20</v>
      </c>
      <c r="BS18" s="495">
        <v>77.733306273926374</v>
      </c>
      <c r="BT18" s="496">
        <v>76.318923932078093</v>
      </c>
      <c r="BU18" s="496">
        <v>73.378772760683347</v>
      </c>
      <c r="BV18" s="496">
        <v>68.660854946840715</v>
      </c>
      <c r="BW18" s="496">
        <v>63.525246828149065</v>
      </c>
      <c r="BX18" s="497">
        <v>58.253403817343951</v>
      </c>
      <c r="BY18" s="497">
        <v>47.810387622909587</v>
      </c>
      <c r="BZ18" s="497">
        <v>36.450685239411087</v>
      </c>
      <c r="CA18" s="497">
        <v>24.820517920599578</v>
      </c>
      <c r="CB18" s="522" t="s">
        <v>381</v>
      </c>
      <c r="CC18" s="522" t="s">
        <v>381</v>
      </c>
      <c r="CD18" s="502" t="s">
        <v>381</v>
      </c>
      <c r="CF18" s="925"/>
      <c r="CG18" s="475">
        <f t="shared" si="14"/>
        <v>-20</v>
      </c>
      <c r="CH18" s="495">
        <v>80.317166131083752</v>
      </c>
      <c r="CI18" s="496">
        <v>78.753610386528763</v>
      </c>
      <c r="CJ18" s="496">
        <v>75.503166829846791</v>
      </c>
      <c r="CK18" s="496">
        <v>70.343457954095214</v>
      </c>
      <c r="CL18" s="496">
        <v>64.797520240060152</v>
      </c>
      <c r="CM18" s="497">
        <v>59.163837350258326</v>
      </c>
      <c r="CN18" s="497">
        <v>48.164449459441911</v>
      </c>
      <c r="CO18" s="497">
        <v>36.486090858732901</v>
      </c>
      <c r="CP18" s="497">
        <v>24.816602860253738</v>
      </c>
      <c r="CQ18" s="522" t="s">
        <v>381</v>
      </c>
      <c r="CR18" s="522" t="s">
        <v>381</v>
      </c>
      <c r="CS18" s="502" t="s">
        <v>381</v>
      </c>
      <c r="CT18" s="474"/>
      <c r="CU18" s="925"/>
      <c r="CV18" s="475">
        <f t="shared" si="15"/>
        <v>-20</v>
      </c>
      <c r="CW18" s="491">
        <f t="shared" si="0"/>
        <v>0.88484614244396664</v>
      </c>
      <c r="CX18" s="492">
        <f t="shared" si="0"/>
        <v>0.88315562379340629</v>
      </c>
      <c r="CY18" s="492">
        <f t="shared" ref="CY18:DE20" si="21">MIN(AQ18,BF18)</f>
        <v>0.88063915243211865</v>
      </c>
      <c r="CZ18" s="492">
        <f t="shared" si="21"/>
        <v>0.88706396284686173</v>
      </c>
      <c r="DA18" s="492">
        <f t="shared" si="21"/>
        <v>0.88469980443206975</v>
      </c>
      <c r="DB18" s="493">
        <f t="shared" si="21"/>
        <v>0.88168262375271933</v>
      </c>
      <c r="DC18" s="493">
        <f t="shared" si="21"/>
        <v>0.88225453429025913</v>
      </c>
      <c r="DD18" s="493">
        <f t="shared" si="21"/>
        <v>0.87470619105910918</v>
      </c>
      <c r="DE18" s="493">
        <f t="shared" si="21"/>
        <v>0.87364599004984322</v>
      </c>
      <c r="DF18" s="522" t="s">
        <v>381</v>
      </c>
      <c r="DG18" s="522" t="s">
        <v>381</v>
      </c>
      <c r="DH18" s="502" t="s">
        <v>381</v>
      </c>
      <c r="DJ18" s="925"/>
      <c r="DK18" s="475">
        <f t="shared" si="16"/>
        <v>-20</v>
      </c>
      <c r="DL18" s="495">
        <f t="shared" si="2"/>
        <v>80.317166131083752</v>
      </c>
      <c r="DM18" s="496">
        <f t="shared" si="2"/>
        <v>78.753610386528763</v>
      </c>
      <c r="DN18" s="496">
        <f t="shared" ref="DN18:DT20" si="22">MAX(BU18,CJ18)</f>
        <v>75.503166829846791</v>
      </c>
      <c r="DO18" s="496">
        <f t="shared" si="22"/>
        <v>70.343457954095214</v>
      </c>
      <c r="DP18" s="496">
        <f t="shared" si="22"/>
        <v>64.797520240060152</v>
      </c>
      <c r="DQ18" s="497">
        <f t="shared" si="22"/>
        <v>59.163837350258326</v>
      </c>
      <c r="DR18" s="497">
        <f t="shared" si="22"/>
        <v>48.164449459441911</v>
      </c>
      <c r="DS18" s="497">
        <f t="shared" si="22"/>
        <v>36.486090858732901</v>
      </c>
      <c r="DT18" s="497">
        <f t="shared" si="22"/>
        <v>24.820517920599578</v>
      </c>
      <c r="DU18" s="522" t="s">
        <v>381</v>
      </c>
      <c r="DV18" s="522" t="s">
        <v>381</v>
      </c>
      <c r="DW18" s="502" t="s">
        <v>381</v>
      </c>
    </row>
    <row r="19" spans="2:127" ht="15" customHeight="1">
      <c r="B19" s="925"/>
      <c r="C19" s="475">
        <v>-30</v>
      </c>
      <c r="D19" s="476">
        <f t="shared" si="4"/>
        <v>28.5</v>
      </c>
      <c r="E19" s="477">
        <v>71.411918906469282</v>
      </c>
      <c r="F19" s="478">
        <v>70.988656927416741</v>
      </c>
      <c r="G19" s="479">
        <v>70.093581101641135</v>
      </c>
      <c r="H19" s="479">
        <v>69.834909455123494</v>
      </c>
      <c r="I19" s="479">
        <v>68.447114684116357</v>
      </c>
      <c r="J19" s="479">
        <v>66.972425820938952</v>
      </c>
      <c r="K19" s="479">
        <v>64.834833521347377</v>
      </c>
      <c r="L19" s="479">
        <v>61.6744422027854</v>
      </c>
      <c r="M19" s="479">
        <v>58.619425917160967</v>
      </c>
      <c r="N19" s="522" t="s">
        <v>381</v>
      </c>
      <c r="O19" s="522" t="s">
        <v>381</v>
      </c>
      <c r="P19" s="480" t="s">
        <v>381</v>
      </c>
      <c r="Q19" s="466"/>
      <c r="R19" s="925"/>
      <c r="S19" s="475">
        <f t="shared" si="5"/>
        <v>-30</v>
      </c>
      <c r="T19" s="481">
        <v>15</v>
      </c>
      <c r="U19" s="482">
        <v>-33</v>
      </c>
      <c r="V19" s="483">
        <f>IF(MIN(X19,W19)*(1-(2.5+7)/(87.5-2))&gt;$AD$7,$AD$7,MIN(X19,W19)*(1-(2.5+7)/(87.5-2)))</f>
        <v>28.5</v>
      </c>
      <c r="W19" s="484">
        <f>'70MPa, 2-4kg (comm)'!Z19</f>
        <v>57.636361419134225</v>
      </c>
      <c r="X19" s="485">
        <f>'70MPa, 2-4kg (comm)'!AA19</f>
        <v>45.936100968232338</v>
      </c>
      <c r="Y19" s="483">
        <f t="shared" si="7"/>
        <v>2.4206546290321662</v>
      </c>
      <c r="Z19" s="486">
        <f t="shared" si="8"/>
        <v>1.5018396309936421</v>
      </c>
      <c r="AA19" s="487">
        <f>'70MPa, 2-4kg (comm)'!AD19</f>
        <v>22.031521338555418</v>
      </c>
      <c r="AB19" s="488">
        <f>'70MPa, 2-4kg (comm)'!AE19</f>
        <v>37.540081372053564</v>
      </c>
      <c r="AC19" s="466"/>
      <c r="AD19" s="930"/>
      <c r="AE19" s="932"/>
      <c r="AF19" s="466"/>
      <c r="AG19" s="925"/>
      <c r="AH19" s="475">
        <f t="shared" si="9"/>
        <v>-30</v>
      </c>
      <c r="AI19" s="489">
        <f t="shared" si="18"/>
        <v>-40</v>
      </c>
      <c r="AJ19" s="482">
        <f t="shared" si="10"/>
        <v>-40</v>
      </c>
      <c r="AK19" s="490">
        <f t="shared" si="17"/>
        <v>28.5</v>
      </c>
      <c r="AL19" s="466"/>
      <c r="AM19" s="925"/>
      <c r="AN19" s="475">
        <f t="shared" si="11"/>
        <v>-30</v>
      </c>
      <c r="AO19" s="491">
        <v>0.88520680793988249</v>
      </c>
      <c r="AP19" s="492">
        <v>0.88413280170168129</v>
      </c>
      <c r="AQ19" s="492">
        <v>0.88170609647759579</v>
      </c>
      <c r="AR19" s="492">
        <v>0.88832489223647515</v>
      </c>
      <c r="AS19" s="492">
        <v>0.88548635178927071</v>
      </c>
      <c r="AT19" s="493">
        <v>0.88196788836086326</v>
      </c>
      <c r="AU19" s="493">
        <v>0.88202448255010846</v>
      </c>
      <c r="AV19" s="493">
        <v>0.87345386436568517</v>
      </c>
      <c r="AW19" s="493">
        <v>0.86634892713499478</v>
      </c>
      <c r="AX19" s="522" t="s">
        <v>381</v>
      </c>
      <c r="AY19" s="522" t="s">
        <v>381</v>
      </c>
      <c r="AZ19" s="502" t="s">
        <v>381</v>
      </c>
      <c r="BA19" s="474"/>
      <c r="BB19" s="925"/>
      <c r="BC19" s="475">
        <f t="shared" si="12"/>
        <v>-30</v>
      </c>
      <c r="BD19" s="491">
        <v>0.87896642244579681</v>
      </c>
      <c r="BE19" s="492">
        <v>0.878149620915324</v>
      </c>
      <c r="BF19" s="492">
        <v>0.8762707730472461</v>
      </c>
      <c r="BG19" s="492">
        <v>0.88365578353203644</v>
      </c>
      <c r="BH19" s="492">
        <v>0.88163195188935106</v>
      </c>
      <c r="BI19" s="493">
        <v>0.87886205927318473</v>
      </c>
      <c r="BJ19" s="493">
        <v>0.88021409195326039</v>
      </c>
      <c r="BK19" s="493">
        <v>0.87270725730382803</v>
      </c>
      <c r="BL19" s="493">
        <v>0.86622698014939314</v>
      </c>
      <c r="BM19" s="522" t="s">
        <v>381</v>
      </c>
      <c r="BN19" s="522" t="s">
        <v>381</v>
      </c>
      <c r="BO19" s="502" t="s">
        <v>381</v>
      </c>
      <c r="BP19" s="466"/>
      <c r="BQ19" s="925"/>
      <c r="BR19" s="475">
        <f t="shared" si="13"/>
        <v>-30</v>
      </c>
      <c r="BS19" s="495">
        <v>75.381981147832249</v>
      </c>
      <c r="BT19" s="496">
        <v>73.92531669235683</v>
      </c>
      <c r="BU19" s="496">
        <v>70.941012934160682</v>
      </c>
      <c r="BV19" s="496">
        <v>66.20128052280333</v>
      </c>
      <c r="BW19" s="496">
        <v>61.07044980388244</v>
      </c>
      <c r="BX19" s="497">
        <v>55.83740386300741</v>
      </c>
      <c r="BY19" s="497">
        <v>45.590643521829158</v>
      </c>
      <c r="BZ19" s="497">
        <v>34.574112622747336</v>
      </c>
      <c r="CA19" s="497">
        <v>23.096002931266138</v>
      </c>
      <c r="CB19" s="522" t="s">
        <v>381</v>
      </c>
      <c r="CC19" s="522" t="s">
        <v>381</v>
      </c>
      <c r="CD19" s="502" t="s">
        <v>381</v>
      </c>
      <c r="CF19" s="925"/>
      <c r="CG19" s="475">
        <f t="shared" si="14"/>
        <v>-30</v>
      </c>
      <c r="CH19" s="495">
        <v>78.779825035448994</v>
      </c>
      <c r="CI19" s="496">
        <v>77.184203417205694</v>
      </c>
      <c r="CJ19" s="496">
        <v>73.866421174855375</v>
      </c>
      <c r="CK19" s="496">
        <v>68.662707072140492</v>
      </c>
      <c r="CL19" s="496">
        <v>63.071793162549483</v>
      </c>
      <c r="CM19" s="497">
        <v>57.421400848770432</v>
      </c>
      <c r="CN19" s="497">
        <v>46.483498400079476</v>
      </c>
      <c r="CO19" s="497">
        <v>34.928609900453424</v>
      </c>
      <c r="CP19" s="497">
        <v>23.152659075758823</v>
      </c>
      <c r="CQ19" s="522" t="s">
        <v>381</v>
      </c>
      <c r="CR19" s="522" t="s">
        <v>381</v>
      </c>
      <c r="CS19" s="502" t="s">
        <v>381</v>
      </c>
      <c r="CT19" s="474"/>
      <c r="CU19" s="925"/>
      <c r="CV19" s="475">
        <f t="shared" si="15"/>
        <v>-30</v>
      </c>
      <c r="CW19" s="491">
        <f t="shared" si="0"/>
        <v>0.87896642244579681</v>
      </c>
      <c r="CX19" s="492">
        <f t="shared" si="0"/>
        <v>0.878149620915324</v>
      </c>
      <c r="CY19" s="492">
        <f t="shared" si="21"/>
        <v>0.8762707730472461</v>
      </c>
      <c r="CZ19" s="492">
        <f t="shared" si="21"/>
        <v>0.88365578353203644</v>
      </c>
      <c r="DA19" s="492">
        <f t="shared" si="21"/>
        <v>0.88163195188935106</v>
      </c>
      <c r="DB19" s="493">
        <f t="shared" si="21"/>
        <v>0.87886205927318473</v>
      </c>
      <c r="DC19" s="493">
        <f t="shared" si="21"/>
        <v>0.88021409195326039</v>
      </c>
      <c r="DD19" s="493">
        <f t="shared" si="21"/>
        <v>0.87270725730382803</v>
      </c>
      <c r="DE19" s="493">
        <f t="shared" si="21"/>
        <v>0.86622698014939314</v>
      </c>
      <c r="DF19" s="522" t="s">
        <v>381</v>
      </c>
      <c r="DG19" s="522" t="s">
        <v>381</v>
      </c>
      <c r="DH19" s="502" t="s">
        <v>381</v>
      </c>
      <c r="DJ19" s="925"/>
      <c r="DK19" s="475">
        <f t="shared" si="16"/>
        <v>-30</v>
      </c>
      <c r="DL19" s="495">
        <f t="shared" si="2"/>
        <v>78.779825035448994</v>
      </c>
      <c r="DM19" s="496">
        <f t="shared" si="2"/>
        <v>77.184203417205694</v>
      </c>
      <c r="DN19" s="496">
        <f t="shared" si="22"/>
        <v>73.866421174855375</v>
      </c>
      <c r="DO19" s="496">
        <f t="shared" si="22"/>
        <v>68.662707072140492</v>
      </c>
      <c r="DP19" s="496">
        <f t="shared" si="22"/>
        <v>63.071793162549483</v>
      </c>
      <c r="DQ19" s="497">
        <f t="shared" si="22"/>
        <v>57.421400848770432</v>
      </c>
      <c r="DR19" s="497">
        <f t="shared" si="22"/>
        <v>46.483498400079476</v>
      </c>
      <c r="DS19" s="497">
        <f t="shared" si="22"/>
        <v>34.928609900453424</v>
      </c>
      <c r="DT19" s="497">
        <f t="shared" si="22"/>
        <v>23.152659075758823</v>
      </c>
      <c r="DU19" s="522" t="s">
        <v>381</v>
      </c>
      <c r="DV19" s="522" t="s">
        <v>381</v>
      </c>
      <c r="DW19" s="502" t="s">
        <v>381</v>
      </c>
    </row>
    <row r="20" spans="2:127" ht="15" customHeight="1">
      <c r="B20" s="925"/>
      <c r="C20" s="475">
        <v>-40</v>
      </c>
      <c r="D20" s="476">
        <f t="shared" si="4"/>
        <v>28.5</v>
      </c>
      <c r="E20" s="477">
        <v>70.923743914437637</v>
      </c>
      <c r="F20" s="478">
        <v>70.498370147148151</v>
      </c>
      <c r="G20" s="479">
        <v>69.60050603507112</v>
      </c>
      <c r="H20" s="479">
        <v>69.357481958202698</v>
      </c>
      <c r="I20" s="479">
        <v>67.980001865079814</v>
      </c>
      <c r="J20" s="479">
        <v>66.521242852831207</v>
      </c>
      <c r="K20" s="479">
        <v>64.435684963760323</v>
      </c>
      <c r="L20" s="479">
        <v>61.35950252049706</v>
      </c>
      <c r="M20" s="479">
        <v>58.449409518170683</v>
      </c>
      <c r="N20" s="522" t="s">
        <v>381</v>
      </c>
      <c r="O20" s="522" t="s">
        <v>381</v>
      </c>
      <c r="P20" s="480" t="s">
        <v>381</v>
      </c>
      <c r="Q20" s="466"/>
      <c r="R20" s="925"/>
      <c r="S20" s="475">
        <f t="shared" si="5"/>
        <v>-40</v>
      </c>
      <c r="T20" s="481">
        <v>15</v>
      </c>
      <c r="U20" s="482">
        <v>-33</v>
      </c>
      <c r="V20" s="483">
        <f>IF(MIN(X20,W20)*(1-(2.5+7)/(87.5-2))&gt;$AD$7,$AD$7,MIN(X20,W20)*(1-(2.5+7)/(87.5-2)))</f>
        <v>28.5</v>
      </c>
      <c r="W20" s="484">
        <f>'70MPa, 2-4kg (comm)'!Z20</f>
        <v>64.65846195235811</v>
      </c>
      <c r="X20" s="485">
        <f>'70MPa, 2-4kg (comm)'!AA20</f>
        <v>49.345074784814244</v>
      </c>
      <c r="Y20" s="483">
        <f t="shared" si="7"/>
        <v>2.4034515841104613</v>
      </c>
      <c r="Z20" s="486">
        <f t="shared" si="8"/>
        <v>1.3881500929091359</v>
      </c>
      <c r="AA20" s="487">
        <f>'70MPa, 2-4kg (comm)'!AD20</f>
        <v>23.838682483739202</v>
      </c>
      <c r="AB20" s="488">
        <f>'70MPa, 2-4kg (comm)'!AE20</f>
        <v>39.496517809813156</v>
      </c>
      <c r="AC20" s="466"/>
      <c r="AD20" s="930"/>
      <c r="AE20" s="932"/>
      <c r="AF20" s="466"/>
      <c r="AG20" s="925"/>
      <c r="AH20" s="475">
        <f t="shared" si="9"/>
        <v>-40</v>
      </c>
      <c r="AI20" s="489">
        <v>-40</v>
      </c>
      <c r="AJ20" s="482">
        <f t="shared" si="10"/>
        <v>-40</v>
      </c>
      <c r="AK20" s="490">
        <f t="shared" si="17"/>
        <v>28.5</v>
      </c>
      <c r="AL20" s="466"/>
      <c r="AM20" s="925"/>
      <c r="AN20" s="475">
        <f t="shared" si="11"/>
        <v>-40</v>
      </c>
      <c r="AO20" s="491">
        <v>0.88482337012962098</v>
      </c>
      <c r="AP20" s="492">
        <v>0.88379183308001508</v>
      </c>
      <c r="AQ20" s="492">
        <v>0.88139895380203215</v>
      </c>
      <c r="AR20" s="492">
        <v>0.88819771759763455</v>
      </c>
      <c r="AS20" s="492">
        <v>0.88542620117340975</v>
      </c>
      <c r="AT20" s="493">
        <v>0.88191822694225419</v>
      </c>
      <c r="AU20" s="493">
        <v>0.88206424360818825</v>
      </c>
      <c r="AV20" s="493">
        <v>0.87352016861252268</v>
      </c>
      <c r="AW20" s="493">
        <v>0.86640091192197477</v>
      </c>
      <c r="AX20" s="522" t="s">
        <v>381</v>
      </c>
      <c r="AY20" s="522" t="s">
        <v>381</v>
      </c>
      <c r="AZ20" s="502" t="s">
        <v>381</v>
      </c>
      <c r="BA20" s="474"/>
      <c r="BB20" s="925"/>
      <c r="BC20" s="475">
        <f t="shared" si="12"/>
        <v>-40</v>
      </c>
      <c r="BD20" s="491">
        <v>0.87703920520336176</v>
      </c>
      <c r="BE20" s="492">
        <v>0.87624094458009982</v>
      </c>
      <c r="BF20" s="492">
        <v>0.87439840705305838</v>
      </c>
      <c r="BG20" s="492">
        <v>0.88199476953866363</v>
      </c>
      <c r="BH20" s="492">
        <v>0.88005570805996414</v>
      </c>
      <c r="BI20" s="493">
        <v>0.87741079025930135</v>
      </c>
      <c r="BJ20" s="493">
        <v>0.8790681007198653</v>
      </c>
      <c r="BK20" s="493">
        <v>0.87196771524276628</v>
      </c>
      <c r="BL20" s="493">
        <v>0.86602371444632709</v>
      </c>
      <c r="BM20" s="522" t="s">
        <v>381</v>
      </c>
      <c r="BN20" s="522" t="s">
        <v>381</v>
      </c>
      <c r="BO20" s="502" t="s">
        <v>381</v>
      </c>
      <c r="BP20" s="466"/>
      <c r="BQ20" s="925"/>
      <c r="BR20" s="475">
        <f t="shared" si="13"/>
        <v>-40</v>
      </c>
      <c r="BS20" s="495">
        <v>73.253642504583709</v>
      </c>
      <c r="BT20" s="496">
        <v>71.76064726737323</v>
      </c>
      <c r="BU20" s="496">
        <v>68.722345461391882</v>
      </c>
      <c r="BV20" s="496">
        <v>64.001304352960318</v>
      </c>
      <c r="BW20" s="496">
        <v>58.873228946618518</v>
      </c>
      <c r="BX20" s="497">
        <v>53.698774087779782</v>
      </c>
      <c r="BY20" s="497">
        <v>43.663771005390302</v>
      </c>
      <c r="BZ20" s="497">
        <v>33.021543070252285</v>
      </c>
      <c r="CA20" s="497">
        <v>22.245958793549462</v>
      </c>
      <c r="CB20" s="522" t="s">
        <v>381</v>
      </c>
      <c r="CC20" s="522" t="s">
        <v>381</v>
      </c>
      <c r="CD20" s="502" t="s">
        <v>381</v>
      </c>
      <c r="CF20" s="925"/>
      <c r="CG20" s="475">
        <f t="shared" si="14"/>
        <v>-40</v>
      </c>
      <c r="CH20" s="495">
        <v>77.470075744673835</v>
      </c>
      <c r="CI20" s="496">
        <v>75.831600748374626</v>
      </c>
      <c r="CJ20" s="496">
        <v>72.489272964810127</v>
      </c>
      <c r="CK20" s="496">
        <v>67.250378925141746</v>
      </c>
      <c r="CL20" s="496">
        <v>61.652577386003458</v>
      </c>
      <c r="CM20" s="497">
        <v>55.995080132532443</v>
      </c>
      <c r="CN20" s="497">
        <v>45.134004351232846</v>
      </c>
      <c r="CO20" s="497">
        <v>33.759448492734151</v>
      </c>
      <c r="CP20" s="497">
        <v>22.417554378035017</v>
      </c>
      <c r="CQ20" s="522" t="s">
        <v>381</v>
      </c>
      <c r="CR20" s="522" t="s">
        <v>381</v>
      </c>
      <c r="CS20" s="502" t="s">
        <v>381</v>
      </c>
      <c r="CT20" s="474"/>
      <c r="CU20" s="925"/>
      <c r="CV20" s="475">
        <f t="shared" si="15"/>
        <v>-40</v>
      </c>
      <c r="CW20" s="491">
        <f t="shared" si="0"/>
        <v>0.87703920520336176</v>
      </c>
      <c r="CX20" s="492">
        <f t="shared" si="0"/>
        <v>0.87624094458009982</v>
      </c>
      <c r="CY20" s="492">
        <f t="shared" si="21"/>
        <v>0.87439840705305838</v>
      </c>
      <c r="CZ20" s="492">
        <f t="shared" si="21"/>
        <v>0.88199476953866363</v>
      </c>
      <c r="DA20" s="492">
        <f t="shared" si="21"/>
        <v>0.88005570805996414</v>
      </c>
      <c r="DB20" s="493">
        <f t="shared" si="21"/>
        <v>0.87741079025930135</v>
      </c>
      <c r="DC20" s="493">
        <f t="shared" si="21"/>
        <v>0.8790681007198653</v>
      </c>
      <c r="DD20" s="493">
        <f t="shared" si="21"/>
        <v>0.87196771524276628</v>
      </c>
      <c r="DE20" s="493">
        <f t="shared" si="21"/>
        <v>0.86602371444632709</v>
      </c>
      <c r="DF20" s="522" t="s">
        <v>381</v>
      </c>
      <c r="DG20" s="522" t="s">
        <v>381</v>
      </c>
      <c r="DH20" s="502" t="s">
        <v>381</v>
      </c>
      <c r="DJ20" s="925"/>
      <c r="DK20" s="475">
        <f t="shared" si="16"/>
        <v>-40</v>
      </c>
      <c r="DL20" s="495">
        <f t="shared" si="2"/>
        <v>77.470075744673835</v>
      </c>
      <c r="DM20" s="496">
        <f t="shared" si="2"/>
        <v>75.831600748374626</v>
      </c>
      <c r="DN20" s="496">
        <f t="shared" si="22"/>
        <v>72.489272964810127</v>
      </c>
      <c r="DO20" s="496">
        <f t="shared" si="22"/>
        <v>67.250378925141746</v>
      </c>
      <c r="DP20" s="496">
        <f t="shared" si="22"/>
        <v>61.652577386003458</v>
      </c>
      <c r="DQ20" s="497">
        <f t="shared" si="22"/>
        <v>55.995080132532443</v>
      </c>
      <c r="DR20" s="497">
        <f t="shared" si="22"/>
        <v>45.134004351232846</v>
      </c>
      <c r="DS20" s="497">
        <f t="shared" si="22"/>
        <v>33.759448492734151</v>
      </c>
      <c r="DT20" s="497">
        <f t="shared" si="22"/>
        <v>22.417554378035017</v>
      </c>
      <c r="DU20" s="522" t="s">
        <v>381</v>
      </c>
      <c r="DV20" s="522" t="s">
        <v>381</v>
      </c>
      <c r="DW20" s="502" t="s">
        <v>381</v>
      </c>
    </row>
    <row r="21" spans="2:127" ht="15" customHeight="1" thickBot="1">
      <c r="B21" s="926"/>
      <c r="C21" s="506" t="s">
        <v>382</v>
      </c>
      <c r="D21" s="507" t="s">
        <v>381</v>
      </c>
      <c r="E21" s="508" t="s">
        <v>381</v>
      </c>
      <c r="F21" s="509" t="s">
        <v>381</v>
      </c>
      <c r="G21" s="509" t="s">
        <v>381</v>
      </c>
      <c r="H21" s="509" t="s">
        <v>381</v>
      </c>
      <c r="I21" s="509" t="s">
        <v>381</v>
      </c>
      <c r="J21" s="509" t="s">
        <v>381</v>
      </c>
      <c r="K21" s="509" t="s">
        <v>381</v>
      </c>
      <c r="L21" s="509" t="s">
        <v>381</v>
      </c>
      <c r="M21" s="509" t="s">
        <v>381</v>
      </c>
      <c r="N21" s="509" t="s">
        <v>381</v>
      </c>
      <c r="O21" s="509" t="s">
        <v>381</v>
      </c>
      <c r="P21" s="510" t="s">
        <v>381</v>
      </c>
      <c r="Q21" s="466"/>
      <c r="R21" s="926"/>
      <c r="S21" s="506" t="str">
        <f t="shared" si="5"/>
        <v>&lt; -40</v>
      </c>
      <c r="T21" s="511" t="s">
        <v>381</v>
      </c>
      <c r="U21" s="512" t="s">
        <v>381</v>
      </c>
      <c r="V21" s="507" t="s">
        <v>381</v>
      </c>
      <c r="W21" s="513" t="s">
        <v>381</v>
      </c>
      <c r="X21" s="514" t="s">
        <v>381</v>
      </c>
      <c r="Y21" s="507" t="s">
        <v>381</v>
      </c>
      <c r="Z21" s="514" t="s">
        <v>381</v>
      </c>
      <c r="AA21" s="511" t="s">
        <v>381</v>
      </c>
      <c r="AB21" s="512" t="s">
        <v>381</v>
      </c>
      <c r="AC21" s="466"/>
      <c r="AD21" s="931"/>
      <c r="AE21" s="933"/>
      <c r="AF21" s="466"/>
      <c r="AG21" s="926"/>
      <c r="AH21" s="506" t="str">
        <f>$C21</f>
        <v>&lt; -40</v>
      </c>
      <c r="AI21" s="511" t="s">
        <v>381</v>
      </c>
      <c r="AJ21" s="512" t="s">
        <v>381</v>
      </c>
      <c r="AK21" s="515" t="s">
        <v>381</v>
      </c>
      <c r="AL21" s="466"/>
      <c r="AM21" s="926"/>
      <c r="AN21" s="506" t="str">
        <f t="shared" si="11"/>
        <v>&lt; -40</v>
      </c>
      <c r="AO21" s="516" t="s">
        <v>381</v>
      </c>
      <c r="AP21" s="517" t="s">
        <v>381</v>
      </c>
      <c r="AQ21" s="517" t="s">
        <v>381</v>
      </c>
      <c r="AR21" s="517" t="s">
        <v>381</v>
      </c>
      <c r="AS21" s="517" t="s">
        <v>381</v>
      </c>
      <c r="AT21" s="517" t="s">
        <v>381</v>
      </c>
      <c r="AU21" s="517" t="s">
        <v>381</v>
      </c>
      <c r="AV21" s="517" t="s">
        <v>381</v>
      </c>
      <c r="AW21" s="517" t="s">
        <v>381</v>
      </c>
      <c r="AX21" s="517" t="s">
        <v>381</v>
      </c>
      <c r="AY21" s="517" t="s">
        <v>381</v>
      </c>
      <c r="AZ21" s="512" t="s">
        <v>381</v>
      </c>
      <c r="BA21" s="474"/>
      <c r="BB21" s="926"/>
      <c r="BC21" s="506" t="str">
        <f t="shared" si="12"/>
        <v>&lt; -40</v>
      </c>
      <c r="BD21" s="516" t="s">
        <v>381</v>
      </c>
      <c r="BE21" s="517" t="s">
        <v>381</v>
      </c>
      <c r="BF21" s="517" t="s">
        <v>381</v>
      </c>
      <c r="BG21" s="517" t="s">
        <v>381</v>
      </c>
      <c r="BH21" s="517" t="s">
        <v>381</v>
      </c>
      <c r="BI21" s="517" t="s">
        <v>381</v>
      </c>
      <c r="BJ21" s="517" t="s">
        <v>381</v>
      </c>
      <c r="BK21" s="517" t="s">
        <v>381</v>
      </c>
      <c r="BL21" s="517" t="s">
        <v>381</v>
      </c>
      <c r="BM21" s="517" t="s">
        <v>381</v>
      </c>
      <c r="BN21" s="517" t="s">
        <v>381</v>
      </c>
      <c r="BO21" s="512" t="s">
        <v>381</v>
      </c>
      <c r="BP21" s="466"/>
      <c r="BQ21" s="926"/>
      <c r="BR21" s="506" t="str">
        <f t="shared" si="13"/>
        <v>&lt; -40</v>
      </c>
      <c r="BS21" s="516" t="s">
        <v>381</v>
      </c>
      <c r="BT21" s="517" t="s">
        <v>381</v>
      </c>
      <c r="BU21" s="517" t="s">
        <v>381</v>
      </c>
      <c r="BV21" s="517" t="s">
        <v>381</v>
      </c>
      <c r="BW21" s="517" t="s">
        <v>381</v>
      </c>
      <c r="BX21" s="517" t="s">
        <v>381</v>
      </c>
      <c r="BY21" s="517" t="s">
        <v>381</v>
      </c>
      <c r="BZ21" s="517" t="s">
        <v>381</v>
      </c>
      <c r="CA21" s="517" t="s">
        <v>381</v>
      </c>
      <c r="CB21" s="517" t="s">
        <v>381</v>
      </c>
      <c r="CC21" s="517" t="s">
        <v>381</v>
      </c>
      <c r="CD21" s="512" t="s">
        <v>381</v>
      </c>
      <c r="CF21" s="926"/>
      <c r="CG21" s="506" t="str">
        <f t="shared" si="14"/>
        <v>&lt; -40</v>
      </c>
      <c r="CH21" s="516" t="s">
        <v>381</v>
      </c>
      <c r="CI21" s="517" t="s">
        <v>381</v>
      </c>
      <c r="CJ21" s="517" t="s">
        <v>381</v>
      </c>
      <c r="CK21" s="517" t="s">
        <v>381</v>
      </c>
      <c r="CL21" s="517" t="s">
        <v>381</v>
      </c>
      <c r="CM21" s="517" t="s">
        <v>381</v>
      </c>
      <c r="CN21" s="517" t="s">
        <v>381</v>
      </c>
      <c r="CO21" s="517" t="s">
        <v>381</v>
      </c>
      <c r="CP21" s="517" t="s">
        <v>381</v>
      </c>
      <c r="CQ21" s="517" t="s">
        <v>381</v>
      </c>
      <c r="CR21" s="517" t="s">
        <v>381</v>
      </c>
      <c r="CS21" s="512" t="s">
        <v>381</v>
      </c>
      <c r="CT21" s="474"/>
      <c r="CU21" s="926"/>
      <c r="CV21" s="506" t="str">
        <f t="shared" si="15"/>
        <v>&lt; -40</v>
      </c>
      <c r="CW21" s="516" t="s">
        <v>381</v>
      </c>
      <c r="CX21" s="517" t="s">
        <v>381</v>
      </c>
      <c r="CY21" s="517" t="s">
        <v>381</v>
      </c>
      <c r="CZ21" s="517" t="s">
        <v>381</v>
      </c>
      <c r="DA21" s="517" t="s">
        <v>381</v>
      </c>
      <c r="DB21" s="517" t="s">
        <v>381</v>
      </c>
      <c r="DC21" s="517" t="s">
        <v>381</v>
      </c>
      <c r="DD21" s="517" t="s">
        <v>381</v>
      </c>
      <c r="DE21" s="517" t="s">
        <v>381</v>
      </c>
      <c r="DF21" s="517" t="s">
        <v>381</v>
      </c>
      <c r="DG21" s="517" t="s">
        <v>381</v>
      </c>
      <c r="DH21" s="512" t="s">
        <v>381</v>
      </c>
      <c r="DJ21" s="926"/>
      <c r="DK21" s="506" t="str">
        <f t="shared" si="16"/>
        <v>&lt; -40</v>
      </c>
      <c r="DL21" s="516" t="s">
        <v>381</v>
      </c>
      <c r="DM21" s="517" t="s">
        <v>381</v>
      </c>
      <c r="DN21" s="517" t="s">
        <v>381</v>
      </c>
      <c r="DO21" s="517" t="s">
        <v>381</v>
      </c>
      <c r="DP21" s="517" t="s">
        <v>381</v>
      </c>
      <c r="DQ21" s="517" t="s">
        <v>381</v>
      </c>
      <c r="DR21" s="517" t="s">
        <v>381</v>
      </c>
      <c r="DS21" s="517" t="s">
        <v>381</v>
      </c>
      <c r="DT21" s="517" t="s">
        <v>381</v>
      </c>
      <c r="DU21" s="517" t="s">
        <v>381</v>
      </c>
      <c r="DV21" s="517" t="s">
        <v>381</v>
      </c>
      <c r="DW21" s="512" t="s">
        <v>381</v>
      </c>
    </row>
    <row r="23" spans="2:127">
      <c r="V23" s="518"/>
    </row>
    <row r="24" spans="2:127" ht="18">
      <c r="B24" s="962" t="s">
        <v>747</v>
      </c>
      <c r="C24" s="962"/>
      <c r="D24" s="962"/>
      <c r="E24" s="962"/>
      <c r="F24" s="962"/>
      <c r="G24" s="962"/>
      <c r="H24" s="962"/>
      <c r="I24" s="962"/>
      <c r="J24" s="962"/>
      <c r="K24" s="962"/>
      <c r="L24" s="962"/>
      <c r="M24" s="962"/>
      <c r="N24" s="962"/>
      <c r="O24" s="962"/>
      <c r="P24" s="962"/>
      <c r="Q24" s="444"/>
      <c r="R24" s="445" t="s">
        <v>487</v>
      </c>
      <c r="S24" s="444"/>
      <c r="T24" s="445"/>
      <c r="U24" s="445"/>
      <c r="V24" s="963" t="s">
        <v>505</v>
      </c>
      <c r="W24" s="963"/>
      <c r="X24" s="963"/>
      <c r="Y24" s="445"/>
      <c r="Z24" s="964" t="s">
        <v>490</v>
      </c>
      <c r="AA24" s="964"/>
      <c r="AB24" s="964"/>
      <c r="AC24" s="444"/>
      <c r="AD24" s="444"/>
      <c r="AE24" s="444"/>
      <c r="AF24" s="444"/>
      <c r="AG24" s="445" t="s">
        <v>488</v>
      </c>
      <c r="AH24" s="444"/>
      <c r="AI24" s="445"/>
      <c r="AJ24" s="445"/>
      <c r="AK24" s="444"/>
      <c r="AL24" s="444"/>
      <c r="AM24" s="445" t="s">
        <v>749</v>
      </c>
      <c r="AN24" s="444"/>
      <c r="BB24" s="445" t="s">
        <v>700</v>
      </c>
      <c r="BC24" s="444"/>
      <c r="BP24" s="444"/>
      <c r="BQ24" s="445" t="s">
        <v>749</v>
      </c>
      <c r="BR24" s="444"/>
      <c r="CF24" s="445" t="s">
        <v>700</v>
      </c>
      <c r="CG24" s="444"/>
      <c r="CU24" s="445" t="s">
        <v>489</v>
      </c>
      <c r="CV24" s="444"/>
      <c r="DJ24" s="445" t="s">
        <v>489</v>
      </c>
      <c r="DK24" s="444"/>
    </row>
    <row r="25" spans="2:127" ht="13.5" thickBot="1">
      <c r="C25" s="448"/>
      <c r="D25" s="449"/>
      <c r="S25" s="448"/>
      <c r="T25" s="451"/>
      <c r="U25" s="451"/>
      <c r="V25" s="449"/>
      <c r="W25" s="449"/>
      <c r="X25" s="449"/>
      <c r="Y25" s="449"/>
      <c r="Z25" s="449"/>
      <c r="AH25" s="448"/>
      <c r="AI25" s="451"/>
      <c r="AJ25" s="451"/>
      <c r="AK25" s="449"/>
      <c r="AN25" s="448"/>
      <c r="AO25" s="451"/>
      <c r="AP25" s="451"/>
      <c r="BC25" s="448"/>
      <c r="BD25" s="451"/>
      <c r="BE25" s="451"/>
      <c r="BR25" s="448"/>
      <c r="BS25" s="451"/>
      <c r="BT25" s="451"/>
      <c r="CG25" s="448"/>
      <c r="CH25" s="451"/>
      <c r="CI25" s="451"/>
      <c r="CV25" s="448"/>
      <c r="CW25" s="451"/>
      <c r="CX25" s="451"/>
      <c r="DK25" s="448"/>
      <c r="DL25" s="451"/>
      <c r="DM25" s="451"/>
    </row>
    <row r="26" spans="2:127" ht="51.75" customHeight="1" thickBot="1">
      <c r="B26" s="934" t="s">
        <v>885</v>
      </c>
      <c r="C26" s="965"/>
      <c r="D26" s="970" t="s">
        <v>886</v>
      </c>
      <c r="E26" s="942" t="s">
        <v>933</v>
      </c>
      <c r="F26" s="942"/>
      <c r="G26" s="942"/>
      <c r="H26" s="942"/>
      <c r="I26" s="942"/>
      <c r="J26" s="942"/>
      <c r="K26" s="942"/>
      <c r="L26" s="942"/>
      <c r="M26" s="942"/>
      <c r="N26" s="942"/>
      <c r="O26" s="942"/>
      <c r="P26" s="943"/>
      <c r="Q26" s="311"/>
      <c r="R26" s="934" t="str">
        <f>$B26</f>
        <v>H70-T30
2-4kg non-comm</v>
      </c>
      <c r="S26" s="965"/>
      <c r="T26" s="957" t="s">
        <v>907</v>
      </c>
      <c r="U26" s="958"/>
      <c r="V26" s="957" t="s">
        <v>909</v>
      </c>
      <c r="W26" s="975"/>
      <c r="X26" s="958"/>
      <c r="Y26" s="976" t="s">
        <v>958</v>
      </c>
      <c r="Z26" s="977"/>
      <c r="AA26" s="957" t="s">
        <v>908</v>
      </c>
      <c r="AB26" s="958"/>
      <c r="AC26" s="311"/>
      <c r="AD26" s="978" t="s">
        <v>722</v>
      </c>
      <c r="AE26" s="980" t="s">
        <v>723</v>
      </c>
      <c r="AF26" s="311"/>
      <c r="AG26" s="934" t="str">
        <f>$B26</f>
        <v>H70-T30
2-4kg non-comm</v>
      </c>
      <c r="AH26" s="965"/>
      <c r="AI26" s="957" t="s">
        <v>907</v>
      </c>
      <c r="AJ26" s="958"/>
      <c r="AK26" s="959" t="s">
        <v>167</v>
      </c>
      <c r="AL26" s="311"/>
      <c r="AM26" s="934" t="str">
        <f>$B26</f>
        <v>H70-T30
2-4kg non-comm</v>
      </c>
      <c r="AN26" s="935"/>
      <c r="AO26" s="940" t="s">
        <v>530</v>
      </c>
      <c r="AP26" s="941"/>
      <c r="AQ26" s="942"/>
      <c r="AR26" s="942"/>
      <c r="AS26" s="942"/>
      <c r="AT26" s="942"/>
      <c r="AU26" s="942"/>
      <c r="AV26" s="942"/>
      <c r="AW26" s="942"/>
      <c r="AX26" s="942"/>
      <c r="AY26" s="942"/>
      <c r="AZ26" s="943"/>
      <c r="BA26" s="311"/>
      <c r="BB26" s="934" t="str">
        <f>$B26</f>
        <v>H70-T30
2-4kg non-comm</v>
      </c>
      <c r="BC26" s="935"/>
      <c r="BD26" s="940" t="s">
        <v>530</v>
      </c>
      <c r="BE26" s="941"/>
      <c r="BF26" s="942"/>
      <c r="BG26" s="942"/>
      <c r="BH26" s="942"/>
      <c r="BI26" s="942"/>
      <c r="BJ26" s="942"/>
      <c r="BK26" s="942"/>
      <c r="BL26" s="942"/>
      <c r="BM26" s="942"/>
      <c r="BN26" s="942"/>
      <c r="BO26" s="943"/>
      <c r="BP26" s="311"/>
      <c r="BQ26" s="934" t="str">
        <f>$B26</f>
        <v>H70-T30
2-4kg non-comm</v>
      </c>
      <c r="BR26" s="935"/>
      <c r="BS26" s="940" t="s">
        <v>911</v>
      </c>
      <c r="BT26" s="941"/>
      <c r="BU26" s="942"/>
      <c r="BV26" s="942"/>
      <c r="BW26" s="942"/>
      <c r="BX26" s="942"/>
      <c r="BY26" s="942"/>
      <c r="BZ26" s="942"/>
      <c r="CA26" s="942"/>
      <c r="CB26" s="942"/>
      <c r="CC26" s="942"/>
      <c r="CD26" s="943"/>
      <c r="CF26" s="934" t="str">
        <f>$B26</f>
        <v>H70-T30
2-4kg non-comm</v>
      </c>
      <c r="CG26" s="935"/>
      <c r="CH26" s="940" t="s">
        <v>911</v>
      </c>
      <c r="CI26" s="941"/>
      <c r="CJ26" s="942"/>
      <c r="CK26" s="942"/>
      <c r="CL26" s="942"/>
      <c r="CM26" s="942"/>
      <c r="CN26" s="942"/>
      <c r="CO26" s="942"/>
      <c r="CP26" s="942"/>
      <c r="CQ26" s="942"/>
      <c r="CR26" s="942"/>
      <c r="CS26" s="943"/>
      <c r="CT26" s="311"/>
      <c r="CU26" s="934" t="str">
        <f>$B26</f>
        <v>H70-T30
2-4kg non-comm</v>
      </c>
      <c r="CV26" s="935"/>
      <c r="CW26" s="940" t="s">
        <v>956</v>
      </c>
      <c r="CX26" s="941"/>
      <c r="CY26" s="942"/>
      <c r="CZ26" s="942"/>
      <c r="DA26" s="942"/>
      <c r="DB26" s="942"/>
      <c r="DC26" s="942"/>
      <c r="DD26" s="942"/>
      <c r="DE26" s="942"/>
      <c r="DF26" s="942"/>
      <c r="DG26" s="942"/>
      <c r="DH26" s="943"/>
      <c r="DJ26" s="934" t="str">
        <f>$B26</f>
        <v>H70-T30
2-4kg non-comm</v>
      </c>
      <c r="DK26" s="935"/>
      <c r="DL26" s="940" t="s">
        <v>955</v>
      </c>
      <c r="DM26" s="941"/>
      <c r="DN26" s="942"/>
      <c r="DO26" s="942"/>
      <c r="DP26" s="942"/>
      <c r="DQ26" s="942"/>
      <c r="DR26" s="942"/>
      <c r="DS26" s="942"/>
      <c r="DT26" s="942"/>
      <c r="DU26" s="942"/>
      <c r="DV26" s="942"/>
      <c r="DW26" s="943"/>
    </row>
    <row r="27" spans="2:127" ht="14.25">
      <c r="B27" s="966"/>
      <c r="C27" s="967"/>
      <c r="D27" s="971"/>
      <c r="E27" s="928" t="s">
        <v>891</v>
      </c>
      <c r="F27" s="928"/>
      <c r="G27" s="928"/>
      <c r="H27" s="928"/>
      <c r="I27" s="928"/>
      <c r="J27" s="928"/>
      <c r="K27" s="928"/>
      <c r="L27" s="928"/>
      <c r="M27" s="928"/>
      <c r="N27" s="928"/>
      <c r="O27" s="928"/>
      <c r="P27" s="929"/>
      <c r="Q27" s="452"/>
      <c r="R27" s="966"/>
      <c r="S27" s="967"/>
      <c r="T27" s="944" t="s">
        <v>496</v>
      </c>
      <c r="U27" s="946" t="s">
        <v>497</v>
      </c>
      <c r="V27" s="948" t="s">
        <v>128</v>
      </c>
      <c r="W27" s="950" t="s">
        <v>750</v>
      </c>
      <c r="X27" s="946" t="s">
        <v>691</v>
      </c>
      <c r="Y27" s="953" t="s">
        <v>130</v>
      </c>
      <c r="Z27" s="955" t="s">
        <v>131</v>
      </c>
      <c r="AA27" s="988" t="str">
        <f>AA5</f>
        <v>50 l 
2 kg</v>
      </c>
      <c r="AB27" s="946" t="str">
        <f>AB5</f>
        <v>99 l
4 kg</v>
      </c>
      <c r="AC27" s="452"/>
      <c r="AD27" s="979"/>
      <c r="AE27" s="981"/>
      <c r="AF27" s="452"/>
      <c r="AG27" s="966"/>
      <c r="AH27" s="967"/>
      <c r="AI27" s="944" t="s">
        <v>498</v>
      </c>
      <c r="AJ27" s="946" t="s">
        <v>497</v>
      </c>
      <c r="AK27" s="960"/>
      <c r="AL27" s="452"/>
      <c r="AM27" s="936"/>
      <c r="AN27" s="937"/>
      <c r="AO27" s="927" t="s">
        <v>891</v>
      </c>
      <c r="AP27" s="928"/>
      <c r="AQ27" s="928"/>
      <c r="AR27" s="928"/>
      <c r="AS27" s="928"/>
      <c r="AT27" s="928"/>
      <c r="AU27" s="928"/>
      <c r="AV27" s="928"/>
      <c r="AW27" s="928"/>
      <c r="AX27" s="928"/>
      <c r="AY27" s="928"/>
      <c r="AZ27" s="929"/>
      <c r="BA27" s="452"/>
      <c r="BB27" s="936"/>
      <c r="BC27" s="937"/>
      <c r="BD27" s="927" t="s">
        <v>891</v>
      </c>
      <c r="BE27" s="928"/>
      <c r="BF27" s="928"/>
      <c r="BG27" s="928"/>
      <c r="BH27" s="928"/>
      <c r="BI27" s="928"/>
      <c r="BJ27" s="928"/>
      <c r="BK27" s="928"/>
      <c r="BL27" s="928"/>
      <c r="BM27" s="928"/>
      <c r="BN27" s="928"/>
      <c r="BO27" s="929"/>
      <c r="BP27" s="452"/>
      <c r="BQ27" s="936"/>
      <c r="BR27" s="937"/>
      <c r="BS27" s="927" t="s">
        <v>891</v>
      </c>
      <c r="BT27" s="928"/>
      <c r="BU27" s="928"/>
      <c r="BV27" s="928"/>
      <c r="BW27" s="928"/>
      <c r="BX27" s="928"/>
      <c r="BY27" s="928"/>
      <c r="BZ27" s="928"/>
      <c r="CA27" s="928"/>
      <c r="CB27" s="928"/>
      <c r="CC27" s="928"/>
      <c r="CD27" s="929"/>
      <c r="CF27" s="936"/>
      <c r="CG27" s="937"/>
      <c r="CH27" s="927" t="s">
        <v>891</v>
      </c>
      <c r="CI27" s="928"/>
      <c r="CJ27" s="928"/>
      <c r="CK27" s="928"/>
      <c r="CL27" s="928"/>
      <c r="CM27" s="928"/>
      <c r="CN27" s="928"/>
      <c r="CO27" s="928"/>
      <c r="CP27" s="928"/>
      <c r="CQ27" s="928"/>
      <c r="CR27" s="928"/>
      <c r="CS27" s="929"/>
      <c r="CT27" s="452"/>
      <c r="CU27" s="936"/>
      <c r="CV27" s="937"/>
      <c r="CW27" s="927" t="s">
        <v>891</v>
      </c>
      <c r="CX27" s="928"/>
      <c r="CY27" s="928"/>
      <c r="CZ27" s="928"/>
      <c r="DA27" s="928"/>
      <c r="DB27" s="928"/>
      <c r="DC27" s="928"/>
      <c r="DD27" s="928"/>
      <c r="DE27" s="928"/>
      <c r="DF27" s="928"/>
      <c r="DG27" s="928"/>
      <c r="DH27" s="929"/>
      <c r="DJ27" s="936"/>
      <c r="DK27" s="937"/>
      <c r="DL27" s="927" t="s">
        <v>891</v>
      </c>
      <c r="DM27" s="928"/>
      <c r="DN27" s="928"/>
      <c r="DO27" s="928"/>
      <c r="DP27" s="928"/>
      <c r="DQ27" s="928"/>
      <c r="DR27" s="928"/>
      <c r="DS27" s="928"/>
      <c r="DT27" s="928"/>
      <c r="DU27" s="928"/>
      <c r="DV27" s="928"/>
      <c r="DW27" s="929"/>
    </row>
    <row r="28" spans="2:127" ht="13.5" thickBot="1">
      <c r="B28" s="968"/>
      <c r="C28" s="969"/>
      <c r="D28" s="972"/>
      <c r="E28" s="453">
        <v>0.5</v>
      </c>
      <c r="F28" s="453">
        <v>2</v>
      </c>
      <c r="G28" s="453">
        <v>5</v>
      </c>
      <c r="H28" s="453">
        <v>10</v>
      </c>
      <c r="I28" s="453">
        <v>15</v>
      </c>
      <c r="J28" s="454">
        <v>20</v>
      </c>
      <c r="K28" s="455">
        <v>30</v>
      </c>
      <c r="L28" s="454">
        <v>40</v>
      </c>
      <c r="M28" s="454">
        <v>50</v>
      </c>
      <c r="N28" s="454">
        <v>60</v>
      </c>
      <c r="O28" s="454">
        <v>70</v>
      </c>
      <c r="P28" s="456" t="s">
        <v>379</v>
      </c>
      <c r="Q28" s="452"/>
      <c r="R28" s="968"/>
      <c r="S28" s="969"/>
      <c r="T28" s="945"/>
      <c r="U28" s="947"/>
      <c r="V28" s="949"/>
      <c r="W28" s="951"/>
      <c r="X28" s="952"/>
      <c r="Y28" s="954"/>
      <c r="Z28" s="956"/>
      <c r="AA28" s="945"/>
      <c r="AB28" s="947"/>
      <c r="AC28" s="452"/>
      <c r="AD28" s="945"/>
      <c r="AE28" s="947"/>
      <c r="AF28" s="452"/>
      <c r="AG28" s="968"/>
      <c r="AH28" s="969"/>
      <c r="AI28" s="945"/>
      <c r="AJ28" s="947"/>
      <c r="AK28" s="961"/>
      <c r="AL28" s="452"/>
      <c r="AM28" s="938"/>
      <c r="AN28" s="939"/>
      <c r="AO28" s="457">
        <v>0.5</v>
      </c>
      <c r="AP28" s="458">
        <v>2</v>
      </c>
      <c r="AQ28" s="458">
        <v>5</v>
      </c>
      <c r="AR28" s="458">
        <v>10</v>
      </c>
      <c r="AS28" s="458">
        <v>15</v>
      </c>
      <c r="AT28" s="459">
        <v>20</v>
      </c>
      <c r="AU28" s="460">
        <v>30</v>
      </c>
      <c r="AV28" s="459">
        <v>40</v>
      </c>
      <c r="AW28" s="459">
        <v>50</v>
      </c>
      <c r="AX28" s="459">
        <v>60</v>
      </c>
      <c r="AY28" s="459">
        <v>70</v>
      </c>
      <c r="AZ28" s="456" t="s">
        <v>379</v>
      </c>
      <c r="BA28" s="452"/>
      <c r="BB28" s="938"/>
      <c r="BC28" s="939"/>
      <c r="BD28" s="457">
        <v>0.5</v>
      </c>
      <c r="BE28" s="458">
        <v>2</v>
      </c>
      <c r="BF28" s="458">
        <v>5</v>
      </c>
      <c r="BG28" s="458">
        <v>10</v>
      </c>
      <c r="BH28" s="458">
        <v>15</v>
      </c>
      <c r="BI28" s="459">
        <v>20</v>
      </c>
      <c r="BJ28" s="460">
        <v>30</v>
      </c>
      <c r="BK28" s="459">
        <v>40</v>
      </c>
      <c r="BL28" s="459">
        <v>50</v>
      </c>
      <c r="BM28" s="459">
        <v>60</v>
      </c>
      <c r="BN28" s="459">
        <v>70</v>
      </c>
      <c r="BO28" s="456" t="s">
        <v>379</v>
      </c>
      <c r="BP28" s="452"/>
      <c r="BQ28" s="938"/>
      <c r="BR28" s="939"/>
      <c r="BS28" s="457">
        <v>0.5</v>
      </c>
      <c r="BT28" s="458">
        <v>2</v>
      </c>
      <c r="BU28" s="458">
        <v>5</v>
      </c>
      <c r="BV28" s="458">
        <v>10</v>
      </c>
      <c r="BW28" s="458">
        <v>15</v>
      </c>
      <c r="BX28" s="459">
        <v>20</v>
      </c>
      <c r="BY28" s="460">
        <v>30</v>
      </c>
      <c r="BZ28" s="459">
        <v>40</v>
      </c>
      <c r="CA28" s="459">
        <v>50</v>
      </c>
      <c r="CB28" s="459">
        <v>60</v>
      </c>
      <c r="CC28" s="459">
        <v>70</v>
      </c>
      <c r="CD28" s="456" t="s">
        <v>379</v>
      </c>
      <c r="CF28" s="938"/>
      <c r="CG28" s="939"/>
      <c r="CH28" s="457">
        <v>0.5</v>
      </c>
      <c r="CI28" s="458">
        <v>2</v>
      </c>
      <c r="CJ28" s="458">
        <v>5</v>
      </c>
      <c r="CK28" s="458">
        <v>10</v>
      </c>
      <c r="CL28" s="458">
        <v>15</v>
      </c>
      <c r="CM28" s="459">
        <v>20</v>
      </c>
      <c r="CN28" s="460">
        <v>30</v>
      </c>
      <c r="CO28" s="459">
        <v>40</v>
      </c>
      <c r="CP28" s="459">
        <v>50</v>
      </c>
      <c r="CQ28" s="459">
        <v>60</v>
      </c>
      <c r="CR28" s="459">
        <v>70</v>
      </c>
      <c r="CS28" s="456" t="s">
        <v>379</v>
      </c>
      <c r="CT28" s="452"/>
      <c r="CU28" s="938"/>
      <c r="CV28" s="939"/>
      <c r="CW28" s="457">
        <v>0.5</v>
      </c>
      <c r="CX28" s="458">
        <v>2</v>
      </c>
      <c r="CY28" s="458">
        <v>5</v>
      </c>
      <c r="CZ28" s="458">
        <v>10</v>
      </c>
      <c r="DA28" s="458">
        <v>15</v>
      </c>
      <c r="DB28" s="459">
        <v>20</v>
      </c>
      <c r="DC28" s="460">
        <v>30</v>
      </c>
      <c r="DD28" s="459">
        <v>40</v>
      </c>
      <c r="DE28" s="459">
        <v>50</v>
      </c>
      <c r="DF28" s="459">
        <v>60</v>
      </c>
      <c r="DG28" s="459">
        <v>70</v>
      </c>
      <c r="DH28" s="456" t="s">
        <v>379</v>
      </c>
      <c r="DJ28" s="938"/>
      <c r="DK28" s="939"/>
      <c r="DL28" s="457">
        <v>0.5</v>
      </c>
      <c r="DM28" s="458">
        <v>2</v>
      </c>
      <c r="DN28" s="458">
        <v>5</v>
      </c>
      <c r="DO28" s="458">
        <v>10</v>
      </c>
      <c r="DP28" s="458">
        <v>15</v>
      </c>
      <c r="DQ28" s="459">
        <v>20</v>
      </c>
      <c r="DR28" s="460">
        <v>30</v>
      </c>
      <c r="DS28" s="459">
        <v>40</v>
      </c>
      <c r="DT28" s="459">
        <v>50</v>
      </c>
      <c r="DU28" s="459">
        <v>60</v>
      </c>
      <c r="DV28" s="459">
        <v>70</v>
      </c>
      <c r="DW28" s="456" t="s">
        <v>379</v>
      </c>
    </row>
    <row r="29" spans="2:127" ht="15" customHeight="1">
      <c r="B29" s="924" t="s">
        <v>890</v>
      </c>
      <c r="C29" s="461" t="s">
        <v>380</v>
      </c>
      <c r="D29" s="462" t="s">
        <v>381</v>
      </c>
      <c r="E29" s="463" t="s">
        <v>381</v>
      </c>
      <c r="F29" s="464" t="s">
        <v>381</v>
      </c>
      <c r="G29" s="464" t="s">
        <v>381</v>
      </c>
      <c r="H29" s="464" t="s">
        <v>381</v>
      </c>
      <c r="I29" s="464" t="s">
        <v>381</v>
      </c>
      <c r="J29" s="464" t="s">
        <v>381</v>
      </c>
      <c r="K29" s="464" t="s">
        <v>381</v>
      </c>
      <c r="L29" s="464" t="s">
        <v>381</v>
      </c>
      <c r="M29" s="464" t="s">
        <v>381</v>
      </c>
      <c r="N29" s="464" t="s">
        <v>381</v>
      </c>
      <c r="O29" s="464" t="s">
        <v>381</v>
      </c>
      <c r="P29" s="465" t="s">
        <v>381</v>
      </c>
      <c r="Q29" s="466"/>
      <c r="R29" s="924" t="s">
        <v>890</v>
      </c>
      <c r="S29" s="461" t="str">
        <f>$C29</f>
        <v>&gt; 50</v>
      </c>
      <c r="T29" s="467" t="s">
        <v>381</v>
      </c>
      <c r="U29" s="468" t="s">
        <v>381</v>
      </c>
      <c r="V29" s="462" t="s">
        <v>381</v>
      </c>
      <c r="W29" s="469" t="s">
        <v>381</v>
      </c>
      <c r="X29" s="470" t="s">
        <v>381</v>
      </c>
      <c r="Y29" s="462" t="s">
        <v>381</v>
      </c>
      <c r="Z29" s="470" t="s">
        <v>381</v>
      </c>
      <c r="AA29" s="467" t="s">
        <v>381</v>
      </c>
      <c r="AB29" s="468" t="s">
        <v>381</v>
      </c>
      <c r="AC29" s="466"/>
      <c r="AD29" s="930">
        <f>AD7</f>
        <v>28.5</v>
      </c>
      <c r="AE29" s="932">
        <f>AE7</f>
        <v>32.0625</v>
      </c>
      <c r="AF29" s="466"/>
      <c r="AG29" s="924" t="s">
        <v>890</v>
      </c>
      <c r="AH29" s="461" t="str">
        <f>$C29</f>
        <v>&gt; 50</v>
      </c>
      <c r="AI29" s="467" t="s">
        <v>381</v>
      </c>
      <c r="AJ29" s="468" t="s">
        <v>381</v>
      </c>
      <c r="AK29" s="471" t="s">
        <v>381</v>
      </c>
      <c r="AL29" s="466"/>
      <c r="AM29" s="924" t="s">
        <v>890</v>
      </c>
      <c r="AN29" s="461" t="str">
        <f>$C29</f>
        <v>&gt; 50</v>
      </c>
      <c r="AO29" s="472" t="s">
        <v>381</v>
      </c>
      <c r="AP29" s="473" t="s">
        <v>381</v>
      </c>
      <c r="AQ29" s="473" t="s">
        <v>381</v>
      </c>
      <c r="AR29" s="473" t="s">
        <v>381</v>
      </c>
      <c r="AS29" s="473" t="s">
        <v>381</v>
      </c>
      <c r="AT29" s="473" t="s">
        <v>381</v>
      </c>
      <c r="AU29" s="473" t="s">
        <v>381</v>
      </c>
      <c r="AV29" s="473" t="s">
        <v>381</v>
      </c>
      <c r="AW29" s="473" t="s">
        <v>381</v>
      </c>
      <c r="AX29" s="473" t="s">
        <v>381</v>
      </c>
      <c r="AY29" s="473" t="s">
        <v>381</v>
      </c>
      <c r="AZ29" s="468" t="s">
        <v>381</v>
      </c>
      <c r="BA29" s="474"/>
      <c r="BB29" s="924" t="s">
        <v>890</v>
      </c>
      <c r="BC29" s="461" t="str">
        <f>$C29</f>
        <v>&gt; 50</v>
      </c>
      <c r="BD29" s="472" t="s">
        <v>381</v>
      </c>
      <c r="BE29" s="473" t="s">
        <v>381</v>
      </c>
      <c r="BF29" s="473" t="s">
        <v>381</v>
      </c>
      <c r="BG29" s="473" t="s">
        <v>381</v>
      </c>
      <c r="BH29" s="473" t="s">
        <v>381</v>
      </c>
      <c r="BI29" s="473" t="s">
        <v>381</v>
      </c>
      <c r="BJ29" s="473" t="s">
        <v>381</v>
      </c>
      <c r="BK29" s="473" t="s">
        <v>381</v>
      </c>
      <c r="BL29" s="473" t="s">
        <v>381</v>
      </c>
      <c r="BM29" s="473" t="s">
        <v>381</v>
      </c>
      <c r="BN29" s="473" t="s">
        <v>381</v>
      </c>
      <c r="BO29" s="468" t="s">
        <v>381</v>
      </c>
      <c r="BP29" s="466"/>
      <c r="BQ29" s="924" t="s">
        <v>890</v>
      </c>
      <c r="BR29" s="461" t="str">
        <f>$C29</f>
        <v>&gt; 50</v>
      </c>
      <c r="BS29" s="472" t="s">
        <v>381</v>
      </c>
      <c r="BT29" s="473" t="s">
        <v>381</v>
      </c>
      <c r="BU29" s="473" t="s">
        <v>381</v>
      </c>
      <c r="BV29" s="473" t="s">
        <v>381</v>
      </c>
      <c r="BW29" s="473" t="s">
        <v>381</v>
      </c>
      <c r="BX29" s="473" t="s">
        <v>381</v>
      </c>
      <c r="BY29" s="473" t="s">
        <v>381</v>
      </c>
      <c r="BZ29" s="473" t="s">
        <v>381</v>
      </c>
      <c r="CA29" s="473" t="s">
        <v>381</v>
      </c>
      <c r="CB29" s="473" t="s">
        <v>381</v>
      </c>
      <c r="CC29" s="473" t="s">
        <v>381</v>
      </c>
      <c r="CD29" s="468" t="s">
        <v>381</v>
      </c>
      <c r="CF29" s="924" t="s">
        <v>890</v>
      </c>
      <c r="CG29" s="461" t="str">
        <f>$C29</f>
        <v>&gt; 50</v>
      </c>
      <c r="CH29" s="472" t="s">
        <v>381</v>
      </c>
      <c r="CI29" s="473" t="s">
        <v>381</v>
      </c>
      <c r="CJ29" s="473" t="s">
        <v>381</v>
      </c>
      <c r="CK29" s="473" t="s">
        <v>381</v>
      </c>
      <c r="CL29" s="473" t="s">
        <v>381</v>
      </c>
      <c r="CM29" s="473" t="s">
        <v>381</v>
      </c>
      <c r="CN29" s="473" t="s">
        <v>381</v>
      </c>
      <c r="CO29" s="473" t="s">
        <v>381</v>
      </c>
      <c r="CP29" s="473" t="s">
        <v>381</v>
      </c>
      <c r="CQ29" s="473" t="s">
        <v>381</v>
      </c>
      <c r="CR29" s="473" t="s">
        <v>381</v>
      </c>
      <c r="CS29" s="468" t="s">
        <v>381</v>
      </c>
      <c r="CT29" s="474"/>
      <c r="CU29" s="924" t="s">
        <v>890</v>
      </c>
      <c r="CV29" s="461" t="str">
        <f>$C29</f>
        <v>&gt; 50</v>
      </c>
      <c r="CW29" s="472" t="s">
        <v>381</v>
      </c>
      <c r="CX29" s="473" t="s">
        <v>381</v>
      </c>
      <c r="CY29" s="473" t="s">
        <v>381</v>
      </c>
      <c r="CZ29" s="473" t="s">
        <v>381</v>
      </c>
      <c r="DA29" s="473" t="s">
        <v>381</v>
      </c>
      <c r="DB29" s="473" t="s">
        <v>381</v>
      </c>
      <c r="DC29" s="473" t="s">
        <v>381</v>
      </c>
      <c r="DD29" s="473" t="s">
        <v>381</v>
      </c>
      <c r="DE29" s="473" t="s">
        <v>381</v>
      </c>
      <c r="DF29" s="473" t="s">
        <v>381</v>
      </c>
      <c r="DG29" s="473" t="s">
        <v>381</v>
      </c>
      <c r="DH29" s="468" t="s">
        <v>381</v>
      </c>
      <c r="DJ29" s="924" t="s">
        <v>890</v>
      </c>
      <c r="DK29" s="461" t="str">
        <f>$C29</f>
        <v>&gt; 50</v>
      </c>
      <c r="DL29" s="472" t="s">
        <v>381</v>
      </c>
      <c r="DM29" s="473" t="s">
        <v>381</v>
      </c>
      <c r="DN29" s="473" t="s">
        <v>381</v>
      </c>
      <c r="DO29" s="473" t="s">
        <v>381</v>
      </c>
      <c r="DP29" s="473" t="s">
        <v>381</v>
      </c>
      <c r="DQ29" s="473" t="s">
        <v>381</v>
      </c>
      <c r="DR29" s="473" t="s">
        <v>381</v>
      </c>
      <c r="DS29" s="473" t="s">
        <v>381</v>
      </c>
      <c r="DT29" s="473" t="s">
        <v>381</v>
      </c>
      <c r="DU29" s="473" t="s">
        <v>381</v>
      </c>
      <c r="DV29" s="473" t="s">
        <v>381</v>
      </c>
      <c r="DW29" s="468" t="s">
        <v>381</v>
      </c>
    </row>
    <row r="30" spans="2:127" ht="15" customHeight="1">
      <c r="B30" s="925"/>
      <c r="C30" s="475">
        <v>50</v>
      </c>
      <c r="D30" s="476">
        <f>V30</f>
        <v>1.666758564303197</v>
      </c>
      <c r="E30" s="477">
        <v>74.523544737723526</v>
      </c>
      <c r="F30" s="478">
        <v>76.597782626696201</v>
      </c>
      <c r="G30" s="478">
        <v>77.937761037871724</v>
      </c>
      <c r="H30" s="478">
        <v>77.316529023333203</v>
      </c>
      <c r="I30" s="478">
        <v>76.804330137174645</v>
      </c>
      <c r="J30" s="478">
        <v>76.328688297011425</v>
      </c>
      <c r="K30" s="478">
        <v>75.493692179365667</v>
      </c>
      <c r="L30" s="478">
        <v>74.837262803023094</v>
      </c>
      <c r="M30" s="478">
        <v>74.238726314399344</v>
      </c>
      <c r="N30" s="478">
        <v>73.645687754953855</v>
      </c>
      <c r="O30" s="478">
        <v>72.750423089697961</v>
      </c>
      <c r="P30" s="480" t="s">
        <v>381</v>
      </c>
      <c r="Q30" s="466"/>
      <c r="R30" s="925"/>
      <c r="S30" s="475">
        <f>$C30</f>
        <v>50</v>
      </c>
      <c r="T30" s="481">
        <v>50</v>
      </c>
      <c r="U30" s="519">
        <v>-26</v>
      </c>
      <c r="V30" s="483">
        <f>IF(MIN(X30,W30)*(1-(2.5+7)/(87.5-2))&gt;$AD$29,$AD$29,MIN(X30,W30)*(1-(2.5+7)/(87.5-2)))</f>
        <v>1.666758564303197</v>
      </c>
      <c r="W30" s="484">
        <f>'70MPa, 2-4kg (comm)'!Z30</f>
        <v>1.8751033848410967</v>
      </c>
      <c r="X30" s="485">
        <f>'70MPa, 2-4kg (comm)'!AA30</f>
        <v>2.8438867480347074</v>
      </c>
      <c r="Y30" s="483">
        <f>(F30-2)/V30</f>
        <v>44.756201782519391</v>
      </c>
      <c r="Z30" s="486">
        <f>(F30-2)/MIN(W30,X30)</f>
        <v>39.783290473350561</v>
      </c>
      <c r="AA30" s="487">
        <f>'70MPa, 2-4kg (comm)'!AD30</f>
        <v>0.99682051980070496</v>
      </c>
      <c r="AB30" s="488">
        <f>'70MPa, 2-4kg (comm)'!AE30</f>
        <v>3.0227685873921435</v>
      </c>
      <c r="AC30" s="466"/>
      <c r="AD30" s="930"/>
      <c r="AE30" s="932"/>
      <c r="AF30" s="466"/>
      <c r="AG30" s="925"/>
      <c r="AH30" s="475">
        <f>$C30</f>
        <v>50</v>
      </c>
      <c r="AI30" s="489">
        <v>25</v>
      </c>
      <c r="AJ30" s="519">
        <f>MIN(-33,AH30)</f>
        <v>-33</v>
      </c>
      <c r="AK30" s="490">
        <f>V30</f>
        <v>1.666758564303197</v>
      </c>
      <c r="AL30" s="466"/>
      <c r="AM30" s="925"/>
      <c r="AN30" s="475">
        <f>$C30</f>
        <v>50</v>
      </c>
      <c r="AO30" s="520">
        <v>0.89467152263835437</v>
      </c>
      <c r="AP30" s="521">
        <v>0.91223802890540573</v>
      </c>
      <c r="AQ30" s="521">
        <v>0.92441402434451536</v>
      </c>
      <c r="AR30" s="521">
        <v>0.92191787967190042</v>
      </c>
      <c r="AS30" s="521">
        <v>0.92043604145891056</v>
      </c>
      <c r="AT30" s="521">
        <v>0.91939163221062437</v>
      </c>
      <c r="AU30" s="521">
        <v>0.9187124391624788</v>
      </c>
      <c r="AV30" s="521">
        <v>0.92039585435778382</v>
      </c>
      <c r="AW30" s="521">
        <v>0.92415734613028322</v>
      </c>
      <c r="AX30" s="493">
        <v>0.93084208001657487</v>
      </c>
      <c r="AY30" s="493">
        <v>0.94066636110086588</v>
      </c>
      <c r="AZ30" s="494" t="s">
        <v>381</v>
      </c>
      <c r="BA30" s="474"/>
      <c r="BB30" s="925"/>
      <c r="BC30" s="475">
        <f>$C30</f>
        <v>50</v>
      </c>
      <c r="BD30" s="520">
        <v>0.93116784900765648</v>
      </c>
      <c r="BE30" s="521">
        <v>0.92956602912500774</v>
      </c>
      <c r="BF30" s="521">
        <v>0.92733107429618788</v>
      </c>
      <c r="BG30" s="521">
        <v>0.92436997439017166</v>
      </c>
      <c r="BH30" s="521">
        <v>0.92247561697171299</v>
      </c>
      <c r="BI30" s="521">
        <v>0.92105870768193443</v>
      </c>
      <c r="BJ30" s="521">
        <v>0.91978907925650144</v>
      </c>
      <c r="BK30" s="521">
        <v>0.92104417628978763</v>
      </c>
      <c r="BL30" s="521">
        <v>0.92445500974487005</v>
      </c>
      <c r="BM30" s="493">
        <v>0.93083939888623313</v>
      </c>
      <c r="BN30" s="521">
        <v>0.94064804983397976</v>
      </c>
      <c r="BO30" s="494" t="s">
        <v>381</v>
      </c>
      <c r="BP30" s="466"/>
      <c r="BQ30" s="925"/>
      <c r="BR30" s="475">
        <f>$C30</f>
        <v>50</v>
      </c>
      <c r="BS30" s="495">
        <v>85</v>
      </c>
      <c r="BT30" s="496">
        <v>85</v>
      </c>
      <c r="BU30" s="496">
        <v>84.471818652188645</v>
      </c>
      <c r="BV30" s="496">
        <v>83.013177340803395</v>
      </c>
      <c r="BW30" s="496">
        <v>81.489331840614909</v>
      </c>
      <c r="BX30" s="497">
        <v>79.890485591001266</v>
      </c>
      <c r="BY30" s="497">
        <v>76.457453246658332</v>
      </c>
      <c r="BZ30" s="497">
        <v>72.588860576130585</v>
      </c>
      <c r="CA30" s="497">
        <v>67.929247039191551</v>
      </c>
      <c r="CB30" s="497">
        <v>61.867451849532003</v>
      </c>
      <c r="CC30" s="497">
        <v>53.052091840760546</v>
      </c>
      <c r="CD30" s="494" t="s">
        <v>381</v>
      </c>
      <c r="CF30" s="925"/>
      <c r="CG30" s="475">
        <f>$C30</f>
        <v>50</v>
      </c>
      <c r="CH30" s="495">
        <v>83.890973851668079</v>
      </c>
      <c r="CI30" s="496">
        <v>83.571948749138301</v>
      </c>
      <c r="CJ30" s="496">
        <v>82.894142425378845</v>
      </c>
      <c r="CK30" s="496">
        <v>81.690380005860021</v>
      </c>
      <c r="CL30" s="496">
        <v>80.393369327214316</v>
      </c>
      <c r="CM30" s="497">
        <v>78.997065794680594</v>
      </c>
      <c r="CN30" s="497">
        <v>75.886004093213685</v>
      </c>
      <c r="CO30" s="497">
        <v>72.248990070578699</v>
      </c>
      <c r="CP30" s="497">
        <v>67.775690342236501</v>
      </c>
      <c r="CQ30" s="497">
        <v>61.869018535605676</v>
      </c>
      <c r="CR30" s="497">
        <v>53.060974566668477</v>
      </c>
      <c r="CS30" s="494" t="s">
        <v>381</v>
      </c>
      <c r="CT30" s="474"/>
      <c r="CU30" s="925"/>
      <c r="CV30" s="475">
        <f>$C30</f>
        <v>50</v>
      </c>
      <c r="CW30" s="491">
        <f t="shared" ref="CW30:CX42" si="23">MIN(AO30,BD30)</f>
        <v>0.89467152263835437</v>
      </c>
      <c r="CX30" s="492">
        <f t="shared" si="23"/>
        <v>0.91223802890540573</v>
      </c>
      <c r="CY30" s="521">
        <f t="shared" ref="CY30:DG34" si="24">MIN(AQ30,BF30)</f>
        <v>0.92441402434451536</v>
      </c>
      <c r="CZ30" s="521">
        <f t="shared" si="24"/>
        <v>0.92191787967190042</v>
      </c>
      <c r="DA30" s="521">
        <f t="shared" si="24"/>
        <v>0.92043604145891056</v>
      </c>
      <c r="DB30" s="521">
        <f t="shared" si="24"/>
        <v>0.91939163221062437</v>
      </c>
      <c r="DC30" s="521">
        <f t="shared" si="24"/>
        <v>0.9187124391624788</v>
      </c>
      <c r="DD30" s="521">
        <f t="shared" si="24"/>
        <v>0.92039585435778382</v>
      </c>
      <c r="DE30" s="521">
        <f t="shared" si="24"/>
        <v>0.92415734613028322</v>
      </c>
      <c r="DF30" s="493">
        <f t="shared" si="24"/>
        <v>0.93083939888623313</v>
      </c>
      <c r="DG30" s="521">
        <f t="shared" si="24"/>
        <v>0.94064804983397976</v>
      </c>
      <c r="DH30" s="494" t="s">
        <v>381</v>
      </c>
      <c r="DJ30" s="925"/>
      <c r="DK30" s="475">
        <f>$C30</f>
        <v>50</v>
      </c>
      <c r="DL30" s="495">
        <f t="shared" ref="DL30:DM42" si="25">MAX(BS30,CH30)</f>
        <v>85</v>
      </c>
      <c r="DM30" s="496">
        <f t="shared" si="25"/>
        <v>85</v>
      </c>
      <c r="DN30" s="496">
        <f t="shared" ref="DN30:DV34" si="26">MAX(BU30,CJ30)</f>
        <v>84.471818652188645</v>
      </c>
      <c r="DO30" s="496">
        <f t="shared" si="26"/>
        <v>83.013177340803395</v>
      </c>
      <c r="DP30" s="496">
        <f t="shared" si="26"/>
        <v>81.489331840614909</v>
      </c>
      <c r="DQ30" s="497">
        <f t="shared" si="26"/>
        <v>79.890485591001266</v>
      </c>
      <c r="DR30" s="497">
        <f t="shared" si="26"/>
        <v>76.457453246658332</v>
      </c>
      <c r="DS30" s="497">
        <f t="shared" si="26"/>
        <v>72.588860576130585</v>
      </c>
      <c r="DT30" s="497">
        <f t="shared" si="26"/>
        <v>67.929247039191551</v>
      </c>
      <c r="DU30" s="497">
        <f t="shared" si="26"/>
        <v>61.869018535605676</v>
      </c>
      <c r="DV30" s="497">
        <f t="shared" si="26"/>
        <v>53.060974566668477</v>
      </c>
      <c r="DW30" s="494" t="s">
        <v>381</v>
      </c>
    </row>
    <row r="31" spans="2:127" ht="15" customHeight="1">
      <c r="B31" s="925"/>
      <c r="C31" s="475">
        <v>45</v>
      </c>
      <c r="D31" s="476">
        <f t="shared" ref="D31:D42" si="27">V31</f>
        <v>3.9224695012760158</v>
      </c>
      <c r="E31" s="477">
        <v>74.1016566115957</v>
      </c>
      <c r="F31" s="478">
        <v>76.446488007070599</v>
      </c>
      <c r="G31" s="478">
        <v>76.615607170976176</v>
      </c>
      <c r="H31" s="478">
        <v>76.134684209472454</v>
      </c>
      <c r="I31" s="478">
        <v>75.890897477505519</v>
      </c>
      <c r="J31" s="478">
        <v>75.592432693223856</v>
      </c>
      <c r="K31" s="478">
        <v>75.065762608267704</v>
      </c>
      <c r="L31" s="478">
        <v>74.746222305073417</v>
      </c>
      <c r="M31" s="478">
        <v>74.260556869557789</v>
      </c>
      <c r="N31" s="478">
        <v>73.644460577051817</v>
      </c>
      <c r="O31" s="478">
        <v>72.707191216858078</v>
      </c>
      <c r="P31" s="480" t="s">
        <v>381</v>
      </c>
      <c r="Q31" s="466"/>
      <c r="R31" s="925"/>
      <c r="S31" s="475">
        <f t="shared" ref="S31:S43" si="28">$C31</f>
        <v>45</v>
      </c>
      <c r="T31" s="481">
        <v>45</v>
      </c>
      <c r="U31" s="519">
        <v>-26</v>
      </c>
      <c r="V31" s="483">
        <f t="shared" ref="V31:V42" si="29">IF(MIN(X31,W31)*(1-(2.5+7)/(87.5-2))&gt;$AD$29,$AD$29,MIN(X31,W31)*(1-(2.5+7)/(87.5-2)))</f>
        <v>3.9224695012760158</v>
      </c>
      <c r="W31" s="484">
        <f>'70MPa, 2-4kg (comm)'!Z31</f>
        <v>4.4127781889355182</v>
      </c>
      <c r="X31" s="485">
        <f>'70MPa, 2-4kg (comm)'!AA31</f>
        <v>4.9097584156256255</v>
      </c>
      <c r="Y31" s="483">
        <f t="shared" ref="Y31:Y41" si="30">(F31-2)/V31</f>
        <v>18.979494418720773</v>
      </c>
      <c r="Z31" s="486">
        <f t="shared" ref="Z31:Z42" si="31">(F31-2)/MIN(W31,X31)</f>
        <v>16.870661705529574</v>
      </c>
      <c r="AA31" s="487">
        <f>'70MPa, 2-4kg (comm)'!AD31</f>
        <v>2.3377453499783281</v>
      </c>
      <c r="AB31" s="488">
        <f>'70MPa, 2-4kg (comm)'!AE31</f>
        <v>5.2324583449015529</v>
      </c>
      <c r="AC31" s="466"/>
      <c r="AD31" s="930"/>
      <c r="AE31" s="932"/>
      <c r="AF31" s="466"/>
      <c r="AG31" s="925"/>
      <c r="AH31" s="475">
        <f t="shared" ref="AH31:AH43" si="32">$C31</f>
        <v>45</v>
      </c>
      <c r="AI31" s="489">
        <v>25</v>
      </c>
      <c r="AJ31" s="519">
        <f t="shared" ref="AJ31:AJ42" si="33">MIN(-33,AH31)</f>
        <v>-33</v>
      </c>
      <c r="AK31" s="490">
        <f t="shared" ref="AK31:AK42" si="34">V31</f>
        <v>3.9224695012760158</v>
      </c>
      <c r="AL31" s="466"/>
      <c r="AM31" s="925"/>
      <c r="AN31" s="475">
        <f t="shared" ref="AN31:AN43" si="35">$C31</f>
        <v>45</v>
      </c>
      <c r="AO31" s="520">
        <v>0.89106480015931322</v>
      </c>
      <c r="AP31" s="521">
        <v>0.91096597027028048</v>
      </c>
      <c r="AQ31" s="521">
        <v>0.91346125177419335</v>
      </c>
      <c r="AR31" s="521">
        <v>0.91164561379716913</v>
      </c>
      <c r="AS31" s="521">
        <v>0.91209976951833127</v>
      </c>
      <c r="AT31" s="521">
        <v>0.91247393855131698</v>
      </c>
      <c r="AU31" s="521">
        <v>0.91501213710584395</v>
      </c>
      <c r="AV31" s="521">
        <v>0.92122991002289667</v>
      </c>
      <c r="AW31" s="521">
        <v>0.92861540740369686</v>
      </c>
      <c r="AX31" s="493">
        <v>0.9382778989986682</v>
      </c>
      <c r="AY31" s="493">
        <v>0.95055379954706409</v>
      </c>
      <c r="AZ31" s="494" t="s">
        <v>381</v>
      </c>
      <c r="BA31" s="474"/>
      <c r="BB31" s="925"/>
      <c r="BC31" s="475">
        <f t="shared" ref="BC31:BC43" si="36">$C31</f>
        <v>45</v>
      </c>
      <c r="BD31" s="520">
        <v>0.91793550226461718</v>
      </c>
      <c r="BE31" s="521">
        <v>0.91654694562588701</v>
      </c>
      <c r="BF31" s="521">
        <v>0.91495829416079122</v>
      </c>
      <c r="BG31" s="521">
        <v>0.91324284475660344</v>
      </c>
      <c r="BH31" s="521">
        <v>0.91385344580311267</v>
      </c>
      <c r="BI31" s="521">
        <v>0.91438482197119419</v>
      </c>
      <c r="BJ31" s="521">
        <v>0.91708927277031371</v>
      </c>
      <c r="BK31" s="521">
        <v>0.92314667659471228</v>
      </c>
      <c r="BL31" s="521">
        <v>0.92999763506052857</v>
      </c>
      <c r="BM31" s="493">
        <v>0.9389015839682594</v>
      </c>
      <c r="BN31" s="521">
        <v>0.95057918952568632</v>
      </c>
      <c r="BO31" s="494" t="s">
        <v>381</v>
      </c>
      <c r="BP31" s="466"/>
      <c r="BQ31" s="925"/>
      <c r="BR31" s="475">
        <f t="shared" ref="BR31:BR43" si="37">$C31</f>
        <v>45</v>
      </c>
      <c r="BS31" s="495">
        <v>85.000000000000057</v>
      </c>
      <c r="BT31" s="496">
        <v>85</v>
      </c>
      <c r="BU31" s="496">
        <v>84.412764746229797</v>
      </c>
      <c r="BV31" s="496">
        <v>83.191874575692651</v>
      </c>
      <c r="BW31" s="496">
        <v>81.823671179546722</v>
      </c>
      <c r="BX31" s="497">
        <v>80.248941611400326</v>
      </c>
      <c r="BY31" s="497">
        <v>76.472683352809241</v>
      </c>
      <c r="BZ31" s="497">
        <v>71.73870964346645</v>
      </c>
      <c r="CA31" s="497">
        <v>65.738998702325176</v>
      </c>
      <c r="CB31" s="497">
        <v>58.144753138012106</v>
      </c>
      <c r="CC31" s="497">
        <v>48.104601884776748</v>
      </c>
      <c r="CD31" s="494" t="s">
        <v>381</v>
      </c>
      <c r="CF31" s="925"/>
      <c r="CG31" s="475">
        <f t="shared" ref="CG31:CG43" si="38">$C31</f>
        <v>45</v>
      </c>
      <c r="CH31" s="495">
        <v>84.560364176766498</v>
      </c>
      <c r="CI31" s="496">
        <v>84.265326283089749</v>
      </c>
      <c r="CJ31" s="496">
        <v>83.596706526479281</v>
      </c>
      <c r="CK31" s="496">
        <v>82.319640229683202</v>
      </c>
      <c r="CL31" s="496">
        <v>80.866464071457273</v>
      </c>
      <c r="CM31" s="497">
        <v>79.219191012670521</v>
      </c>
      <c r="CN31" s="497">
        <v>75.369274421127102</v>
      </c>
      <c r="CO31" s="497">
        <v>70.737229142490747</v>
      </c>
      <c r="CP31" s="497">
        <v>65.033152605234022</v>
      </c>
      <c r="CQ31" s="497">
        <v>57.836238179863727</v>
      </c>
      <c r="CR31" s="497">
        <v>48.092501448379899</v>
      </c>
      <c r="CS31" s="494" t="s">
        <v>381</v>
      </c>
      <c r="CT31" s="474"/>
      <c r="CU31" s="925"/>
      <c r="CV31" s="475">
        <f t="shared" ref="CV31:CV43" si="39">$C31</f>
        <v>45</v>
      </c>
      <c r="CW31" s="491">
        <f t="shared" si="23"/>
        <v>0.89106480015931322</v>
      </c>
      <c r="CX31" s="492">
        <f t="shared" si="23"/>
        <v>0.91096597027028048</v>
      </c>
      <c r="CY31" s="521">
        <f t="shared" si="24"/>
        <v>0.91346125177419335</v>
      </c>
      <c r="CZ31" s="521">
        <f t="shared" si="24"/>
        <v>0.91164561379716913</v>
      </c>
      <c r="DA31" s="521">
        <f t="shared" si="24"/>
        <v>0.91209976951833127</v>
      </c>
      <c r="DB31" s="521">
        <f t="shared" si="24"/>
        <v>0.91247393855131698</v>
      </c>
      <c r="DC31" s="521">
        <f t="shared" si="24"/>
        <v>0.91501213710584395</v>
      </c>
      <c r="DD31" s="521">
        <f t="shared" si="24"/>
        <v>0.92122991002289667</v>
      </c>
      <c r="DE31" s="521">
        <f t="shared" si="24"/>
        <v>0.92861540740369686</v>
      </c>
      <c r="DF31" s="493">
        <f t="shared" si="24"/>
        <v>0.9382778989986682</v>
      </c>
      <c r="DG31" s="521">
        <f t="shared" si="24"/>
        <v>0.95055379954706409</v>
      </c>
      <c r="DH31" s="494" t="s">
        <v>381</v>
      </c>
      <c r="DJ31" s="925"/>
      <c r="DK31" s="475">
        <f t="shared" ref="DK31:DK43" si="40">$C31</f>
        <v>45</v>
      </c>
      <c r="DL31" s="495">
        <f t="shared" si="25"/>
        <v>85.000000000000057</v>
      </c>
      <c r="DM31" s="496">
        <f t="shared" si="25"/>
        <v>85</v>
      </c>
      <c r="DN31" s="496">
        <f t="shared" si="26"/>
        <v>84.412764746229797</v>
      </c>
      <c r="DO31" s="496">
        <f t="shared" si="26"/>
        <v>83.191874575692651</v>
      </c>
      <c r="DP31" s="496">
        <f t="shared" si="26"/>
        <v>81.823671179546722</v>
      </c>
      <c r="DQ31" s="497">
        <f t="shared" si="26"/>
        <v>80.248941611400326</v>
      </c>
      <c r="DR31" s="497">
        <f t="shared" si="26"/>
        <v>76.472683352809241</v>
      </c>
      <c r="DS31" s="497">
        <f t="shared" si="26"/>
        <v>71.73870964346645</v>
      </c>
      <c r="DT31" s="497">
        <f t="shared" si="26"/>
        <v>65.738998702325176</v>
      </c>
      <c r="DU31" s="497">
        <f t="shared" si="26"/>
        <v>58.144753138012106</v>
      </c>
      <c r="DV31" s="497">
        <f t="shared" si="26"/>
        <v>48.104601884776748</v>
      </c>
      <c r="DW31" s="494" t="s">
        <v>381</v>
      </c>
    </row>
    <row r="32" spans="2:127" ht="15" customHeight="1">
      <c r="B32" s="925"/>
      <c r="C32" s="475">
        <v>40</v>
      </c>
      <c r="D32" s="476">
        <f t="shared" si="27"/>
        <v>6.0449863426889836</v>
      </c>
      <c r="E32" s="477">
        <v>70.969501615901365</v>
      </c>
      <c r="F32" s="478">
        <v>74.301352776879057</v>
      </c>
      <c r="G32" s="478">
        <v>76.23146207511175</v>
      </c>
      <c r="H32" s="478">
        <v>75.804266414371199</v>
      </c>
      <c r="I32" s="478">
        <v>75.730610181376733</v>
      </c>
      <c r="J32" s="478">
        <v>75.489810719124733</v>
      </c>
      <c r="K32" s="478">
        <v>75.027265668278318</v>
      </c>
      <c r="L32" s="478">
        <v>74.786162021648323</v>
      </c>
      <c r="M32" s="478">
        <v>74.243060860078501</v>
      </c>
      <c r="N32" s="478">
        <v>73.597676100318509</v>
      </c>
      <c r="O32" s="478">
        <v>72.66725748161565</v>
      </c>
      <c r="P32" s="480" t="s">
        <v>381</v>
      </c>
      <c r="Q32" s="466"/>
      <c r="R32" s="925"/>
      <c r="S32" s="475">
        <f t="shared" si="28"/>
        <v>40</v>
      </c>
      <c r="T32" s="481">
        <v>40</v>
      </c>
      <c r="U32" s="519">
        <v>-26</v>
      </c>
      <c r="V32" s="483">
        <f t="shared" si="29"/>
        <v>6.0449863426889836</v>
      </c>
      <c r="W32" s="484">
        <f>'70MPa, 2-4kg (comm)'!Z32</f>
        <v>6.8006096355251069</v>
      </c>
      <c r="X32" s="485">
        <f>'70MPa, 2-4kg (comm)'!AA32</f>
        <v>7.2387719987752144</v>
      </c>
      <c r="Y32" s="483">
        <f t="shared" si="30"/>
        <v>11.960548573335128</v>
      </c>
      <c r="Z32" s="486">
        <f t="shared" si="31"/>
        <v>10.631598731853448</v>
      </c>
      <c r="AA32" s="487">
        <f>'70MPa, 2-4kg (comm)'!AD32</f>
        <v>3.5607556081987868</v>
      </c>
      <c r="AB32" s="488">
        <f>'70MPa, 2-4kg (comm)'!AE32</f>
        <v>7.6319917741127146</v>
      </c>
      <c r="AC32" s="466"/>
      <c r="AD32" s="930"/>
      <c r="AE32" s="932"/>
      <c r="AF32" s="466"/>
      <c r="AG32" s="925"/>
      <c r="AH32" s="475">
        <f t="shared" si="32"/>
        <v>40</v>
      </c>
      <c r="AI32" s="489">
        <v>25</v>
      </c>
      <c r="AJ32" s="519">
        <f t="shared" si="33"/>
        <v>-33</v>
      </c>
      <c r="AK32" s="490">
        <f t="shared" si="34"/>
        <v>6.0449863426889836</v>
      </c>
      <c r="AL32" s="466"/>
      <c r="AM32" s="925"/>
      <c r="AN32" s="475">
        <f t="shared" si="35"/>
        <v>40</v>
      </c>
      <c r="AO32" s="520">
        <v>0.86392164386323989</v>
      </c>
      <c r="AP32" s="521">
        <v>0.89277344195665775</v>
      </c>
      <c r="AQ32" s="521">
        <v>0.91016482214922367</v>
      </c>
      <c r="AR32" s="521">
        <v>0.90930230316904415</v>
      </c>
      <c r="AS32" s="521">
        <v>0.91180438980875089</v>
      </c>
      <c r="AT32" s="521">
        <v>0.91340527306406627</v>
      </c>
      <c r="AU32" s="521">
        <v>0.91823196986337641</v>
      </c>
      <c r="AV32" s="521">
        <v>0.92703372546689256</v>
      </c>
      <c r="AW32" s="521">
        <v>0.9359302649460588</v>
      </c>
      <c r="AX32" s="493">
        <v>0.94718115064506092</v>
      </c>
      <c r="AY32" s="493">
        <v>0.96086834555719791</v>
      </c>
      <c r="AZ32" s="494" t="s">
        <v>381</v>
      </c>
      <c r="BA32" s="474"/>
      <c r="BB32" s="925"/>
      <c r="BC32" s="475">
        <f t="shared" si="36"/>
        <v>40</v>
      </c>
      <c r="BD32" s="520">
        <v>0.90990222125127918</v>
      </c>
      <c r="BE32" s="521">
        <v>0.9122943553383206</v>
      </c>
      <c r="BF32" s="521">
        <v>0.91141340433692064</v>
      </c>
      <c r="BG32" s="521">
        <v>0.91089962084683174</v>
      </c>
      <c r="BH32" s="521">
        <v>0.91371598892368078</v>
      </c>
      <c r="BI32" s="521">
        <v>0.91559368402813113</v>
      </c>
      <c r="BJ32" s="521">
        <v>0.92069720528185606</v>
      </c>
      <c r="BK32" s="521">
        <v>0.92935221789140021</v>
      </c>
      <c r="BL32" s="521">
        <v>0.93764695309576684</v>
      </c>
      <c r="BM32" s="493">
        <v>0.94799054675715688</v>
      </c>
      <c r="BN32" s="521">
        <v>0.96088942817870793</v>
      </c>
      <c r="BO32" s="494" t="s">
        <v>381</v>
      </c>
      <c r="BP32" s="466"/>
      <c r="BQ32" s="925"/>
      <c r="BR32" s="475">
        <f t="shared" si="37"/>
        <v>40</v>
      </c>
      <c r="BS32" s="495">
        <v>85</v>
      </c>
      <c r="BT32" s="496">
        <v>85</v>
      </c>
      <c r="BU32" s="496">
        <v>84.443232585942368</v>
      </c>
      <c r="BV32" s="496">
        <v>82.945617643847271</v>
      </c>
      <c r="BW32" s="496">
        <v>81.241944142522044</v>
      </c>
      <c r="BX32" s="497">
        <v>79.273629915518825</v>
      </c>
      <c r="BY32" s="497">
        <v>74.590790440262282</v>
      </c>
      <c r="BZ32" s="497">
        <v>68.902050362066134</v>
      </c>
      <c r="CA32" s="497">
        <v>61.954059286589086</v>
      </c>
      <c r="CB32" s="497">
        <v>53.572596641784237</v>
      </c>
      <c r="CC32" s="497">
        <v>43.078956633527703</v>
      </c>
      <c r="CD32" s="494" t="s">
        <v>381</v>
      </c>
      <c r="CF32" s="925"/>
      <c r="CG32" s="475">
        <f t="shared" si="38"/>
        <v>40</v>
      </c>
      <c r="CH32" s="495">
        <v>85</v>
      </c>
      <c r="CI32" s="496">
        <v>84.652907633750743</v>
      </c>
      <c r="CJ32" s="496">
        <v>83.762973213885886</v>
      </c>
      <c r="CK32" s="496">
        <v>82.076178643556901</v>
      </c>
      <c r="CL32" s="496">
        <v>80.208108821602906</v>
      </c>
      <c r="CM32" s="497">
        <v>78.097539939037787</v>
      </c>
      <c r="CN32" s="497">
        <v>73.28766655658319</v>
      </c>
      <c r="CO32" s="497">
        <v>67.708906254013357</v>
      </c>
      <c r="CP32" s="497">
        <v>61.092522348520518</v>
      </c>
      <c r="CQ32" s="497">
        <v>53.179824762078191</v>
      </c>
      <c r="CR32" s="497">
        <v>43.069195614770514</v>
      </c>
      <c r="CS32" s="494" t="s">
        <v>381</v>
      </c>
      <c r="CT32" s="474"/>
      <c r="CU32" s="925"/>
      <c r="CV32" s="475">
        <f t="shared" si="39"/>
        <v>40</v>
      </c>
      <c r="CW32" s="491">
        <f t="shared" si="23"/>
        <v>0.86392164386323989</v>
      </c>
      <c r="CX32" s="492">
        <f t="shared" si="23"/>
        <v>0.89277344195665775</v>
      </c>
      <c r="CY32" s="521">
        <f t="shared" si="24"/>
        <v>0.91016482214922367</v>
      </c>
      <c r="CZ32" s="521">
        <f t="shared" si="24"/>
        <v>0.90930230316904415</v>
      </c>
      <c r="DA32" s="521">
        <f t="shared" si="24"/>
        <v>0.91180438980875089</v>
      </c>
      <c r="DB32" s="521">
        <f t="shared" si="24"/>
        <v>0.91340527306406627</v>
      </c>
      <c r="DC32" s="521">
        <f t="shared" si="24"/>
        <v>0.91823196986337641</v>
      </c>
      <c r="DD32" s="521">
        <f t="shared" si="24"/>
        <v>0.92703372546689256</v>
      </c>
      <c r="DE32" s="521">
        <f t="shared" si="24"/>
        <v>0.9359302649460588</v>
      </c>
      <c r="DF32" s="493">
        <f t="shared" si="24"/>
        <v>0.94718115064506092</v>
      </c>
      <c r="DG32" s="521">
        <f t="shared" si="24"/>
        <v>0.96086834555719791</v>
      </c>
      <c r="DH32" s="494" t="s">
        <v>381</v>
      </c>
      <c r="DJ32" s="925"/>
      <c r="DK32" s="475">
        <f t="shared" si="40"/>
        <v>40</v>
      </c>
      <c r="DL32" s="495">
        <f t="shared" si="25"/>
        <v>85</v>
      </c>
      <c r="DM32" s="496">
        <f t="shared" si="25"/>
        <v>85</v>
      </c>
      <c r="DN32" s="496">
        <f t="shared" si="26"/>
        <v>84.443232585942368</v>
      </c>
      <c r="DO32" s="496">
        <f t="shared" si="26"/>
        <v>82.945617643847271</v>
      </c>
      <c r="DP32" s="496">
        <f t="shared" si="26"/>
        <v>81.241944142522044</v>
      </c>
      <c r="DQ32" s="497">
        <f t="shared" si="26"/>
        <v>79.273629915518825</v>
      </c>
      <c r="DR32" s="497">
        <f t="shared" si="26"/>
        <v>74.590790440262282</v>
      </c>
      <c r="DS32" s="497">
        <f t="shared" si="26"/>
        <v>68.902050362066134</v>
      </c>
      <c r="DT32" s="497">
        <f t="shared" si="26"/>
        <v>61.954059286589086</v>
      </c>
      <c r="DU32" s="497">
        <f t="shared" si="26"/>
        <v>53.572596641784237</v>
      </c>
      <c r="DV32" s="497">
        <f t="shared" si="26"/>
        <v>43.078956633527703</v>
      </c>
      <c r="DW32" s="494" t="s">
        <v>381</v>
      </c>
    </row>
    <row r="33" spans="2:127" ht="15" customHeight="1">
      <c r="B33" s="925"/>
      <c r="C33" s="475">
        <v>35</v>
      </c>
      <c r="D33" s="476">
        <f t="shared" si="27"/>
        <v>6.7137447637129739</v>
      </c>
      <c r="E33" s="477">
        <v>70.086555031561616</v>
      </c>
      <c r="F33" s="478">
        <v>73.559164846697939</v>
      </c>
      <c r="G33" s="478">
        <v>75.876666091692357</v>
      </c>
      <c r="H33" s="478">
        <v>75.47329392274321</v>
      </c>
      <c r="I33" s="478">
        <v>75.468954506532512</v>
      </c>
      <c r="J33" s="478">
        <v>75.255561244461177</v>
      </c>
      <c r="K33" s="478">
        <v>74.830115653638259</v>
      </c>
      <c r="L33" s="478">
        <v>74.640888266843817</v>
      </c>
      <c r="M33" s="478">
        <v>74.117791665599725</v>
      </c>
      <c r="N33" s="478">
        <v>73.513790840671149</v>
      </c>
      <c r="O33" s="478">
        <v>72.637999437415459</v>
      </c>
      <c r="P33" s="480" t="s">
        <v>381</v>
      </c>
      <c r="Q33" s="466"/>
      <c r="R33" s="925"/>
      <c r="S33" s="475">
        <f t="shared" si="28"/>
        <v>35</v>
      </c>
      <c r="T33" s="481">
        <v>40</v>
      </c>
      <c r="U33" s="519">
        <v>-26</v>
      </c>
      <c r="V33" s="483">
        <f t="shared" si="29"/>
        <v>6.7137447637129739</v>
      </c>
      <c r="W33" s="484">
        <f>'70MPa, 2-4kg (comm)'!Z33</f>
        <v>7.5529628591770956</v>
      </c>
      <c r="X33" s="485">
        <f>'70MPa, 2-4kg (comm)'!AA33</f>
        <v>7.835390717479302</v>
      </c>
      <c r="Y33" s="483">
        <f t="shared" si="30"/>
        <v>10.658606688992272</v>
      </c>
      <c r="Z33" s="486">
        <f t="shared" si="31"/>
        <v>9.4743170568820183</v>
      </c>
      <c r="AA33" s="487">
        <f>'70MPa, 2-4kg (comm)'!AD33</f>
        <v>3.9416311264346771</v>
      </c>
      <c r="AB33" s="488">
        <f>'70MPa, 2-4kg (comm)'!AE33</f>
        <v>8.2389590924840785</v>
      </c>
      <c r="AC33" s="466"/>
      <c r="AD33" s="930"/>
      <c r="AE33" s="932"/>
      <c r="AF33" s="466"/>
      <c r="AG33" s="925"/>
      <c r="AH33" s="475">
        <f t="shared" si="32"/>
        <v>35</v>
      </c>
      <c r="AI33" s="489">
        <f t="shared" ref="AI33:AI41" si="41">AH33-10</f>
        <v>25</v>
      </c>
      <c r="AJ33" s="519">
        <f t="shared" si="33"/>
        <v>-33</v>
      </c>
      <c r="AK33" s="490">
        <f t="shared" si="34"/>
        <v>6.7137447637129739</v>
      </c>
      <c r="AL33" s="466"/>
      <c r="AM33" s="925"/>
      <c r="AN33" s="475">
        <f t="shared" si="35"/>
        <v>35</v>
      </c>
      <c r="AO33" s="520">
        <v>0.85615103540125159</v>
      </c>
      <c r="AP33" s="521">
        <v>0.88641001963815824</v>
      </c>
      <c r="AQ33" s="521">
        <v>0.90714354759639837</v>
      </c>
      <c r="AR33" s="521">
        <v>0.9066001753396431</v>
      </c>
      <c r="AS33" s="521">
        <v>0.90978306969581246</v>
      </c>
      <c r="AT33" s="521">
        <v>0.91172744199396605</v>
      </c>
      <c r="AU33" s="521">
        <v>0.91709736858887592</v>
      </c>
      <c r="AV33" s="521">
        <v>0.9264848372028448</v>
      </c>
      <c r="AW33" s="521">
        <v>0.93562633441839305</v>
      </c>
      <c r="AX33" s="493">
        <v>0.94709477949225596</v>
      </c>
      <c r="AY33" s="493">
        <v>0.96083094532965696</v>
      </c>
      <c r="AZ33" s="494" t="s">
        <v>381</v>
      </c>
      <c r="BA33" s="474"/>
      <c r="BB33" s="925"/>
      <c r="BC33" s="475">
        <f t="shared" si="36"/>
        <v>35</v>
      </c>
      <c r="BD33" s="520">
        <v>0.89169951307359652</v>
      </c>
      <c r="BE33" s="521">
        <v>0.90871603885635077</v>
      </c>
      <c r="BF33" s="521">
        <v>0.90805257248034854</v>
      </c>
      <c r="BG33" s="521">
        <v>0.90787525270072034</v>
      </c>
      <c r="BH33" s="521">
        <v>0.91140968306456693</v>
      </c>
      <c r="BI33" s="521">
        <v>0.91367387067297701</v>
      </c>
      <c r="BJ33" s="521">
        <v>0.91936495891527548</v>
      </c>
      <c r="BK33" s="521">
        <v>0.92867075933787091</v>
      </c>
      <c r="BL33" s="521">
        <v>0.93725732392836192</v>
      </c>
      <c r="BM33" s="493">
        <v>0.94787523334308554</v>
      </c>
      <c r="BN33" s="521">
        <v>0.96084925765416185</v>
      </c>
      <c r="BO33" s="494" t="s">
        <v>381</v>
      </c>
      <c r="BP33" s="466"/>
      <c r="BQ33" s="925"/>
      <c r="BR33" s="475">
        <f t="shared" si="37"/>
        <v>35</v>
      </c>
      <c r="BS33" s="495">
        <v>85</v>
      </c>
      <c r="BT33" s="496">
        <v>85</v>
      </c>
      <c r="BU33" s="496">
        <v>84.456842737203303</v>
      </c>
      <c r="BV33" s="496">
        <v>82.88564081801465</v>
      </c>
      <c r="BW33" s="496">
        <v>81.131164732515856</v>
      </c>
      <c r="BX33" s="497">
        <v>79.097204572036262</v>
      </c>
      <c r="BY33" s="497">
        <v>74.291646304791541</v>
      </c>
      <c r="BZ33" s="497">
        <v>68.528219588738466</v>
      </c>
      <c r="CA33" s="497">
        <v>61.553715755237207</v>
      </c>
      <c r="CB33" s="497">
        <v>53.249299613645519</v>
      </c>
      <c r="CC33" s="497">
        <v>42.972418558758051</v>
      </c>
      <c r="CD33" s="494" t="s">
        <v>381</v>
      </c>
      <c r="CF33" s="925"/>
      <c r="CG33" s="475">
        <f t="shared" si="38"/>
        <v>35</v>
      </c>
      <c r="CH33" s="495">
        <v>85</v>
      </c>
      <c r="CI33" s="496">
        <v>84.893726130668497</v>
      </c>
      <c r="CJ33" s="496">
        <v>83.95827061345463</v>
      </c>
      <c r="CK33" s="496">
        <v>82.184693387864002</v>
      </c>
      <c r="CL33" s="496">
        <v>80.244533062591216</v>
      </c>
      <c r="CM33" s="497">
        <v>78.056369601471374</v>
      </c>
      <c r="CN33" s="497">
        <v>73.092239323272352</v>
      </c>
      <c r="CO33" s="497">
        <v>67.409547802346083</v>
      </c>
      <c r="CP33" s="497">
        <v>60.735055884192747</v>
      </c>
      <c r="CQ33" s="497">
        <v>52.872710309311138</v>
      </c>
      <c r="CR33" s="497">
        <v>42.964006727777331</v>
      </c>
      <c r="CS33" s="494" t="s">
        <v>381</v>
      </c>
      <c r="CT33" s="474"/>
      <c r="CU33" s="925"/>
      <c r="CV33" s="475">
        <f t="shared" si="39"/>
        <v>35</v>
      </c>
      <c r="CW33" s="491">
        <f t="shared" si="23"/>
        <v>0.85615103540125159</v>
      </c>
      <c r="CX33" s="492">
        <f t="shared" si="23"/>
        <v>0.88641001963815824</v>
      </c>
      <c r="CY33" s="521">
        <f t="shared" si="24"/>
        <v>0.90714354759639837</v>
      </c>
      <c r="CZ33" s="521">
        <f t="shared" si="24"/>
        <v>0.9066001753396431</v>
      </c>
      <c r="DA33" s="521">
        <f t="shared" si="24"/>
        <v>0.90978306969581246</v>
      </c>
      <c r="DB33" s="521">
        <f t="shared" si="24"/>
        <v>0.91172744199396605</v>
      </c>
      <c r="DC33" s="521">
        <f t="shared" si="24"/>
        <v>0.91709736858887592</v>
      </c>
      <c r="DD33" s="521">
        <f t="shared" si="24"/>
        <v>0.9264848372028448</v>
      </c>
      <c r="DE33" s="521">
        <f t="shared" si="24"/>
        <v>0.93562633441839305</v>
      </c>
      <c r="DF33" s="493">
        <f t="shared" si="24"/>
        <v>0.94709477949225596</v>
      </c>
      <c r="DG33" s="521">
        <f t="shared" si="24"/>
        <v>0.96083094532965696</v>
      </c>
      <c r="DH33" s="494" t="s">
        <v>381</v>
      </c>
      <c r="DJ33" s="925"/>
      <c r="DK33" s="475">
        <f t="shared" si="40"/>
        <v>35</v>
      </c>
      <c r="DL33" s="495">
        <f t="shared" si="25"/>
        <v>85</v>
      </c>
      <c r="DM33" s="496">
        <f t="shared" si="25"/>
        <v>85</v>
      </c>
      <c r="DN33" s="496">
        <f t="shared" si="26"/>
        <v>84.456842737203303</v>
      </c>
      <c r="DO33" s="496">
        <f t="shared" si="26"/>
        <v>82.88564081801465</v>
      </c>
      <c r="DP33" s="496">
        <f t="shared" si="26"/>
        <v>81.131164732515856</v>
      </c>
      <c r="DQ33" s="497">
        <f t="shared" si="26"/>
        <v>79.097204572036262</v>
      </c>
      <c r="DR33" s="497">
        <f t="shared" si="26"/>
        <v>74.291646304791541</v>
      </c>
      <c r="DS33" s="497">
        <f t="shared" si="26"/>
        <v>68.528219588738466</v>
      </c>
      <c r="DT33" s="497">
        <f t="shared" si="26"/>
        <v>61.553715755237207</v>
      </c>
      <c r="DU33" s="497">
        <f t="shared" si="26"/>
        <v>53.249299613645519</v>
      </c>
      <c r="DV33" s="497">
        <f t="shared" si="26"/>
        <v>42.972418558758051</v>
      </c>
      <c r="DW33" s="494" t="s">
        <v>381</v>
      </c>
    </row>
    <row r="34" spans="2:127" ht="15" customHeight="1">
      <c r="B34" s="925"/>
      <c r="C34" s="475">
        <v>30</v>
      </c>
      <c r="D34" s="476">
        <f t="shared" si="27"/>
        <v>8.6890520601301962</v>
      </c>
      <c r="E34" s="477">
        <v>67.742573581409061</v>
      </c>
      <c r="F34" s="478">
        <v>72.133877677424607</v>
      </c>
      <c r="G34" s="478">
        <v>75.151035391039869</v>
      </c>
      <c r="H34" s="478">
        <v>74.673773150996979</v>
      </c>
      <c r="I34" s="478">
        <v>74.733630644334824</v>
      </c>
      <c r="J34" s="478">
        <v>74.45933144068303</v>
      </c>
      <c r="K34" s="478">
        <v>73.870303494924912</v>
      </c>
      <c r="L34" s="478">
        <v>73.605044338610384</v>
      </c>
      <c r="M34" s="478">
        <v>72.902908992661651</v>
      </c>
      <c r="N34" s="478">
        <v>72.208675863407919</v>
      </c>
      <c r="O34" s="478">
        <v>71.295562648307012</v>
      </c>
      <c r="P34" s="480" t="s">
        <v>381</v>
      </c>
      <c r="Q34" s="466"/>
      <c r="R34" s="925"/>
      <c r="S34" s="475">
        <f t="shared" si="28"/>
        <v>30</v>
      </c>
      <c r="T34" s="498">
        <v>36.700000000000003</v>
      </c>
      <c r="U34" s="519">
        <v>-26</v>
      </c>
      <c r="V34" s="483">
        <f t="shared" si="29"/>
        <v>8.6890520601301962</v>
      </c>
      <c r="W34" s="484">
        <f>'70MPa, 2-4kg (comm)'!Z34</f>
        <v>9.7751835676464705</v>
      </c>
      <c r="X34" s="485">
        <f>'70MPa, 2-4kg (comm)'!AA34</f>
        <v>9.9274028160136538</v>
      </c>
      <c r="Y34" s="483">
        <f t="shared" si="30"/>
        <v>8.0715223239638103</v>
      </c>
      <c r="Z34" s="486">
        <f t="shared" si="31"/>
        <v>7.1746865101900532</v>
      </c>
      <c r="AA34" s="487">
        <f>'70MPa, 2-4kg (comm)'!AD34</f>
        <v>5.0193379599784604</v>
      </c>
      <c r="AB34" s="488">
        <f>'70MPa, 2-4kg (comm)'!AE34</f>
        <v>10.271466322036591</v>
      </c>
      <c r="AC34" s="466"/>
      <c r="AD34" s="930"/>
      <c r="AE34" s="932"/>
      <c r="AF34" s="466"/>
      <c r="AG34" s="925"/>
      <c r="AH34" s="475">
        <f t="shared" si="32"/>
        <v>30</v>
      </c>
      <c r="AI34" s="489">
        <f t="shared" si="41"/>
        <v>20</v>
      </c>
      <c r="AJ34" s="519">
        <f t="shared" si="33"/>
        <v>-33</v>
      </c>
      <c r="AK34" s="490">
        <f t="shared" si="34"/>
        <v>8.6890520601301962</v>
      </c>
      <c r="AL34" s="466"/>
      <c r="AM34" s="925"/>
      <c r="AN34" s="475">
        <f t="shared" si="35"/>
        <v>30</v>
      </c>
      <c r="AO34" s="520">
        <v>0.83526088412728294</v>
      </c>
      <c r="AP34" s="521">
        <v>0.87408830782295976</v>
      </c>
      <c r="AQ34" s="521">
        <v>0.90124110773679988</v>
      </c>
      <c r="AR34" s="521">
        <v>0.90076077266729815</v>
      </c>
      <c r="AS34" s="521">
        <v>0.9051961440576175</v>
      </c>
      <c r="AT34" s="521">
        <v>0.90733860869090743</v>
      </c>
      <c r="AU34" s="521">
        <v>0.91279770074463817</v>
      </c>
      <c r="AV34" s="521">
        <v>0.92300867514777618</v>
      </c>
      <c r="AW34" s="521">
        <v>0.93205473980248554</v>
      </c>
      <c r="AX34" s="493">
        <v>0.94410225249786883</v>
      </c>
      <c r="AY34" s="521">
        <v>0.95893355406119918</v>
      </c>
      <c r="AZ34" s="494" t="s">
        <v>381</v>
      </c>
      <c r="BA34" s="474"/>
      <c r="BB34" s="925"/>
      <c r="BC34" s="475">
        <f t="shared" si="36"/>
        <v>30</v>
      </c>
      <c r="BD34" s="520">
        <v>0.86517026179576029</v>
      </c>
      <c r="BE34" s="521">
        <v>0.89543601776512793</v>
      </c>
      <c r="BF34" s="521">
        <v>0.90192759552433266</v>
      </c>
      <c r="BG34" s="521">
        <v>0.90187155251625484</v>
      </c>
      <c r="BH34" s="521">
        <v>0.90669619299679882</v>
      </c>
      <c r="BI34" s="521">
        <v>0.90916797491428747</v>
      </c>
      <c r="BJ34" s="521">
        <v>0.915024485695064</v>
      </c>
      <c r="BK34" s="521">
        <v>0.92514414323042915</v>
      </c>
      <c r="BL34" s="521">
        <v>0.93365714480133244</v>
      </c>
      <c r="BM34" s="493">
        <v>0.94478702019775151</v>
      </c>
      <c r="BN34" s="521">
        <v>0.95893720726177201</v>
      </c>
      <c r="BO34" s="494" t="s">
        <v>381</v>
      </c>
      <c r="BP34" s="466"/>
      <c r="BQ34" s="925"/>
      <c r="BR34" s="475">
        <f t="shared" si="37"/>
        <v>30</v>
      </c>
      <c r="BS34" s="495">
        <v>85</v>
      </c>
      <c r="BT34" s="496">
        <v>85</v>
      </c>
      <c r="BU34" s="496">
        <v>84.319336321623567</v>
      </c>
      <c r="BV34" s="496">
        <v>82.352475798925752</v>
      </c>
      <c r="BW34" s="496">
        <v>80.215403015527841</v>
      </c>
      <c r="BX34" s="497">
        <v>77.785505978451638</v>
      </c>
      <c r="BY34" s="497">
        <v>72.170433853660938</v>
      </c>
      <c r="BZ34" s="497">
        <v>65.66569534145377</v>
      </c>
      <c r="CA34" s="497">
        <v>57.957502897013335</v>
      </c>
      <c r="CB34" s="497">
        <v>49.028816982372831</v>
      </c>
      <c r="CC34" s="497">
        <v>38.158840166743111</v>
      </c>
      <c r="CD34" s="494" t="s">
        <v>381</v>
      </c>
      <c r="CF34" s="925"/>
      <c r="CG34" s="475">
        <f t="shared" si="38"/>
        <v>30</v>
      </c>
      <c r="CH34" s="495">
        <v>85</v>
      </c>
      <c r="CI34" s="496">
        <v>85</v>
      </c>
      <c r="CJ34" s="496">
        <v>83.946621406214675</v>
      </c>
      <c r="CK34" s="496">
        <v>81.743989013107964</v>
      </c>
      <c r="CL34" s="496">
        <v>79.401462649211069</v>
      </c>
      <c r="CM34" s="497">
        <v>76.803039885585008</v>
      </c>
      <c r="CN34" s="497">
        <v>71.005339325417992</v>
      </c>
      <c r="CO34" s="497">
        <v>64.574357084574771</v>
      </c>
      <c r="CP34" s="497">
        <v>57.164877031777991</v>
      </c>
      <c r="CQ34" s="497">
        <v>48.700970057390116</v>
      </c>
      <c r="CR34" s="564">
        <v>38.157189401967187</v>
      </c>
      <c r="CS34" s="494" t="s">
        <v>381</v>
      </c>
      <c r="CT34" s="474"/>
      <c r="CU34" s="925"/>
      <c r="CV34" s="475">
        <f t="shared" si="39"/>
        <v>30</v>
      </c>
      <c r="CW34" s="491">
        <f t="shared" si="23"/>
        <v>0.83526088412728294</v>
      </c>
      <c r="CX34" s="492">
        <f t="shared" si="23"/>
        <v>0.87408830782295976</v>
      </c>
      <c r="CY34" s="521">
        <f t="shared" si="24"/>
        <v>0.90124110773679988</v>
      </c>
      <c r="CZ34" s="521">
        <f t="shared" si="24"/>
        <v>0.90076077266729815</v>
      </c>
      <c r="DA34" s="521">
        <f t="shared" si="24"/>
        <v>0.9051961440576175</v>
      </c>
      <c r="DB34" s="521">
        <f t="shared" si="24"/>
        <v>0.90733860869090743</v>
      </c>
      <c r="DC34" s="521">
        <f t="shared" si="24"/>
        <v>0.91279770074463817</v>
      </c>
      <c r="DD34" s="521">
        <f t="shared" si="24"/>
        <v>0.92300867514777618</v>
      </c>
      <c r="DE34" s="521">
        <f t="shared" si="24"/>
        <v>0.93205473980248554</v>
      </c>
      <c r="DF34" s="493">
        <f t="shared" si="24"/>
        <v>0.94410225249786883</v>
      </c>
      <c r="DG34" s="521">
        <f t="shared" si="24"/>
        <v>0.95893355406119918</v>
      </c>
      <c r="DH34" s="494" t="s">
        <v>381</v>
      </c>
      <c r="DJ34" s="925"/>
      <c r="DK34" s="475">
        <f t="shared" si="40"/>
        <v>30</v>
      </c>
      <c r="DL34" s="495">
        <f t="shared" si="25"/>
        <v>85</v>
      </c>
      <c r="DM34" s="496">
        <f t="shared" si="25"/>
        <v>85</v>
      </c>
      <c r="DN34" s="496">
        <f t="shared" si="26"/>
        <v>84.319336321623567</v>
      </c>
      <c r="DO34" s="496">
        <f t="shared" si="26"/>
        <v>82.352475798925752</v>
      </c>
      <c r="DP34" s="496">
        <f t="shared" si="26"/>
        <v>80.215403015527841</v>
      </c>
      <c r="DQ34" s="497">
        <f t="shared" si="26"/>
        <v>77.785505978451638</v>
      </c>
      <c r="DR34" s="497">
        <f t="shared" si="26"/>
        <v>72.170433853660938</v>
      </c>
      <c r="DS34" s="497">
        <f t="shared" si="26"/>
        <v>65.66569534145377</v>
      </c>
      <c r="DT34" s="497">
        <f t="shared" si="26"/>
        <v>57.957502897013335</v>
      </c>
      <c r="DU34" s="497">
        <f t="shared" si="26"/>
        <v>49.028816982372831</v>
      </c>
      <c r="DV34" s="497">
        <f t="shared" si="26"/>
        <v>38.158840166743111</v>
      </c>
      <c r="DW34" s="494" t="s">
        <v>381</v>
      </c>
    </row>
    <row r="35" spans="2:127" ht="15" customHeight="1">
      <c r="B35" s="925"/>
      <c r="C35" s="475">
        <v>25</v>
      </c>
      <c r="D35" s="476">
        <f t="shared" si="27"/>
        <v>10.897389611634059</v>
      </c>
      <c r="E35" s="477">
        <v>65.628862977260141</v>
      </c>
      <c r="F35" s="478">
        <v>71.125367023182932</v>
      </c>
      <c r="G35" s="478">
        <v>74.488744369918564</v>
      </c>
      <c r="H35" s="478">
        <v>73.903066585157021</v>
      </c>
      <c r="I35" s="478">
        <v>74.016763241317165</v>
      </c>
      <c r="J35" s="478">
        <v>73.66000945726654</v>
      </c>
      <c r="K35" s="478">
        <v>72.865991932401244</v>
      </c>
      <c r="L35" s="478">
        <v>72.527092835628949</v>
      </c>
      <c r="M35" s="478">
        <v>71.644617688981327</v>
      </c>
      <c r="N35" s="478">
        <v>70.878052541287218</v>
      </c>
      <c r="O35" s="522" t="s">
        <v>381</v>
      </c>
      <c r="P35" s="480" t="s">
        <v>381</v>
      </c>
      <c r="Q35" s="466"/>
      <c r="R35" s="925"/>
      <c r="S35" s="475">
        <f t="shared" si="28"/>
        <v>25</v>
      </c>
      <c r="T35" s="498">
        <v>33.299999999999997</v>
      </c>
      <c r="U35" s="519">
        <v>-26</v>
      </c>
      <c r="V35" s="483">
        <f t="shared" si="29"/>
        <v>10.897389611634059</v>
      </c>
      <c r="W35" s="484">
        <f>'70MPa, 2-4kg (comm)'!Z35</f>
        <v>12.332942282103152</v>
      </c>
      <c r="X35" s="485">
        <f>'70MPa, 2-4kg (comm)'!AA35</f>
        <v>12.259563313088318</v>
      </c>
      <c r="Y35" s="483">
        <f t="shared" si="30"/>
        <v>6.3432959164261362</v>
      </c>
      <c r="Z35" s="486">
        <f t="shared" si="31"/>
        <v>5.6384852590454546</v>
      </c>
      <c r="AA35" s="487">
        <f>'70MPa, 2-4kg (comm)'!AD35</f>
        <v>6.2022280490629162</v>
      </c>
      <c r="AB35" s="488">
        <f>'70MPa, 2-4kg (comm)'!AE35</f>
        <v>12.430138602212471</v>
      </c>
      <c r="AC35" s="466"/>
      <c r="AD35" s="930"/>
      <c r="AE35" s="932"/>
      <c r="AF35" s="466"/>
      <c r="AG35" s="925"/>
      <c r="AH35" s="475">
        <f t="shared" si="32"/>
        <v>25</v>
      </c>
      <c r="AI35" s="489">
        <f t="shared" si="41"/>
        <v>15</v>
      </c>
      <c r="AJ35" s="519">
        <f t="shared" si="33"/>
        <v>-33</v>
      </c>
      <c r="AK35" s="490">
        <f t="shared" si="34"/>
        <v>10.897389611634059</v>
      </c>
      <c r="AL35" s="466"/>
      <c r="AM35" s="925"/>
      <c r="AN35" s="475">
        <f t="shared" si="35"/>
        <v>25</v>
      </c>
      <c r="AO35" s="520">
        <v>0.81608948653803659</v>
      </c>
      <c r="AP35" s="521">
        <v>0.86528787066134838</v>
      </c>
      <c r="AQ35" s="521">
        <v>0.89593703192832319</v>
      </c>
      <c r="AR35" s="521">
        <v>0.89530852016540963</v>
      </c>
      <c r="AS35" s="521">
        <v>0.90099987523729719</v>
      </c>
      <c r="AT35" s="521">
        <v>0.90324812653185793</v>
      </c>
      <c r="AU35" s="521">
        <v>0.90853900031824597</v>
      </c>
      <c r="AV35" s="521">
        <v>0.91954707785813206</v>
      </c>
      <c r="AW35" s="521">
        <v>0.92844120403985941</v>
      </c>
      <c r="AX35" s="562">
        <v>0.94111029922847722</v>
      </c>
      <c r="AY35" s="522" t="s">
        <v>381</v>
      </c>
      <c r="AZ35" s="502" t="s">
        <v>381</v>
      </c>
      <c r="BA35" s="474"/>
      <c r="BB35" s="925"/>
      <c r="BC35" s="475">
        <f t="shared" si="36"/>
        <v>25</v>
      </c>
      <c r="BD35" s="520">
        <v>0.83774613069447479</v>
      </c>
      <c r="BE35" s="521">
        <v>0.87530071368310669</v>
      </c>
      <c r="BF35" s="521">
        <v>0.8963087185913764</v>
      </c>
      <c r="BG35" s="521">
        <v>0.89616922824493672</v>
      </c>
      <c r="BH35" s="521">
        <v>0.90226484838559429</v>
      </c>
      <c r="BI35" s="521">
        <v>0.90486563056030689</v>
      </c>
      <c r="BJ35" s="521">
        <v>0.91060093428495259</v>
      </c>
      <c r="BK35" s="521">
        <v>0.9215827081030572</v>
      </c>
      <c r="BL35" s="521">
        <v>0.92993182367875704</v>
      </c>
      <c r="BM35" s="562">
        <v>0.94165105191048459</v>
      </c>
      <c r="BN35" s="522" t="s">
        <v>381</v>
      </c>
      <c r="BO35" s="502" t="s">
        <v>381</v>
      </c>
      <c r="BP35" s="466"/>
      <c r="BQ35" s="925"/>
      <c r="BR35" s="475">
        <f t="shared" si="37"/>
        <v>25</v>
      </c>
      <c r="BS35" s="495">
        <v>85</v>
      </c>
      <c r="BT35" s="496">
        <v>85</v>
      </c>
      <c r="BU35" s="496">
        <v>84.125211290047659</v>
      </c>
      <c r="BV35" s="496">
        <v>81.711333553042465</v>
      </c>
      <c r="BW35" s="496">
        <v>79.1491666717138</v>
      </c>
      <c r="BX35" s="497">
        <v>76.270438576813305</v>
      </c>
      <c r="BY35" s="497">
        <v>69.792816249577612</v>
      </c>
      <c r="BZ35" s="497">
        <v>62.560940326889089</v>
      </c>
      <c r="CA35" s="497">
        <v>54.148851555705534</v>
      </c>
      <c r="CB35" s="563">
        <v>44.659012511129582</v>
      </c>
      <c r="CC35" s="522" t="s">
        <v>381</v>
      </c>
      <c r="CD35" s="502" t="s">
        <v>381</v>
      </c>
      <c r="CF35" s="925"/>
      <c r="CG35" s="475">
        <f t="shared" si="38"/>
        <v>25</v>
      </c>
      <c r="CH35" s="495">
        <v>85</v>
      </c>
      <c r="CI35" s="496">
        <v>85</v>
      </c>
      <c r="CJ35" s="496">
        <v>83.930854254563684</v>
      </c>
      <c r="CK35" s="496">
        <v>81.238905127115714</v>
      </c>
      <c r="CL35" s="496">
        <v>78.465248570466656</v>
      </c>
      <c r="CM35" s="497">
        <v>75.400521592584226</v>
      </c>
      <c r="CN35" s="497">
        <v>68.71477837170103</v>
      </c>
      <c r="CO35" s="497">
        <v>61.530983692521353</v>
      </c>
      <c r="CP35" s="497">
        <v>53.418093016116373</v>
      </c>
      <c r="CQ35" s="563">
        <v>44.402827941481711</v>
      </c>
      <c r="CR35" s="522" t="s">
        <v>381</v>
      </c>
      <c r="CS35" s="502" t="s">
        <v>381</v>
      </c>
      <c r="CT35" s="474"/>
      <c r="CU35" s="925"/>
      <c r="CV35" s="475">
        <f t="shared" si="39"/>
        <v>25</v>
      </c>
      <c r="CW35" s="491">
        <f t="shared" si="23"/>
        <v>0.81608948653803659</v>
      </c>
      <c r="CX35" s="492">
        <f t="shared" si="23"/>
        <v>0.86528787066134838</v>
      </c>
      <c r="CY35" s="521">
        <f t="shared" ref="CY35:DF39" si="42">MIN(AQ35,BF35)</f>
        <v>0.89593703192832319</v>
      </c>
      <c r="CZ35" s="521">
        <f t="shared" si="42"/>
        <v>0.89530852016540963</v>
      </c>
      <c r="DA35" s="521">
        <f t="shared" si="42"/>
        <v>0.90099987523729719</v>
      </c>
      <c r="DB35" s="521">
        <f t="shared" si="42"/>
        <v>0.90324812653185793</v>
      </c>
      <c r="DC35" s="521">
        <f t="shared" si="42"/>
        <v>0.90853900031824597</v>
      </c>
      <c r="DD35" s="521">
        <f t="shared" si="42"/>
        <v>0.91954707785813206</v>
      </c>
      <c r="DE35" s="521">
        <f t="shared" si="42"/>
        <v>0.92844120403985941</v>
      </c>
      <c r="DF35" s="493">
        <f t="shared" si="42"/>
        <v>0.94111029922847722</v>
      </c>
      <c r="DG35" s="522" t="s">
        <v>381</v>
      </c>
      <c r="DH35" s="502" t="s">
        <v>381</v>
      </c>
      <c r="DJ35" s="925"/>
      <c r="DK35" s="475">
        <f t="shared" si="40"/>
        <v>25</v>
      </c>
      <c r="DL35" s="495">
        <f t="shared" si="25"/>
        <v>85</v>
      </c>
      <c r="DM35" s="496">
        <f t="shared" si="25"/>
        <v>85</v>
      </c>
      <c r="DN35" s="496">
        <f t="shared" ref="DN35:DU39" si="43">MAX(BU35,CJ35)</f>
        <v>84.125211290047659</v>
      </c>
      <c r="DO35" s="496">
        <f t="shared" si="43"/>
        <v>81.711333553042465</v>
      </c>
      <c r="DP35" s="496">
        <f t="shared" si="43"/>
        <v>79.1491666717138</v>
      </c>
      <c r="DQ35" s="497">
        <f t="shared" si="43"/>
        <v>76.270438576813305</v>
      </c>
      <c r="DR35" s="497">
        <f t="shared" si="43"/>
        <v>69.792816249577612</v>
      </c>
      <c r="DS35" s="497">
        <f t="shared" si="43"/>
        <v>62.560940326889089</v>
      </c>
      <c r="DT35" s="497">
        <f t="shared" si="43"/>
        <v>54.148851555705534</v>
      </c>
      <c r="DU35" s="497">
        <f t="shared" si="43"/>
        <v>44.659012511129582</v>
      </c>
      <c r="DV35" s="522" t="s">
        <v>381</v>
      </c>
      <c r="DW35" s="502" t="s">
        <v>381</v>
      </c>
    </row>
    <row r="36" spans="2:127" ht="15" customHeight="1">
      <c r="B36" s="925"/>
      <c r="C36" s="503">
        <v>20</v>
      </c>
      <c r="D36" s="476">
        <f t="shared" si="27"/>
        <v>13.175288263491245</v>
      </c>
      <c r="E36" s="477">
        <v>66.103304699520763</v>
      </c>
      <c r="F36" s="478">
        <v>71.324021676950892</v>
      </c>
      <c r="G36" s="478">
        <v>73.879087127342473</v>
      </c>
      <c r="H36" s="478">
        <v>73.124738987485458</v>
      </c>
      <c r="I36" s="478">
        <v>73.282374716444309</v>
      </c>
      <c r="J36" s="478">
        <v>72.830305902634294</v>
      </c>
      <c r="K36" s="478">
        <v>71.805524484326739</v>
      </c>
      <c r="L36" s="478">
        <v>71.409969664656217</v>
      </c>
      <c r="M36" s="478">
        <v>70.562961457662041</v>
      </c>
      <c r="N36" s="478">
        <v>69.521472536732318</v>
      </c>
      <c r="O36" s="522" t="s">
        <v>381</v>
      </c>
      <c r="P36" s="480" t="s">
        <v>381</v>
      </c>
      <c r="Q36" s="466"/>
      <c r="R36" s="925"/>
      <c r="S36" s="503">
        <f t="shared" si="28"/>
        <v>20</v>
      </c>
      <c r="T36" s="481">
        <v>30</v>
      </c>
      <c r="U36" s="519">
        <v>-26</v>
      </c>
      <c r="V36" s="483">
        <f t="shared" si="29"/>
        <v>13.175288263491245</v>
      </c>
      <c r="W36" s="484">
        <f>'70MPa, 2-4kg (comm)'!Z36</f>
        <v>15.245593089349352</v>
      </c>
      <c r="X36" s="485">
        <f>'70MPa, 2-4kg (comm)'!AA36</f>
        <v>14.822199296427652</v>
      </c>
      <c r="Y36" s="483">
        <f t="shared" si="30"/>
        <v>5.2616702033797562</v>
      </c>
      <c r="Z36" s="486">
        <f t="shared" si="31"/>
        <v>4.6770401807820052</v>
      </c>
      <c r="AA36" s="487">
        <f>'70MPa, 2-4kg (comm)'!AD36</f>
        <v>7.480078588456573</v>
      </c>
      <c r="AB36" s="488">
        <f>'70MPa, 2-4kg (comm)'!AE36</f>
        <v>14.685964168881021</v>
      </c>
      <c r="AC36" s="466"/>
      <c r="AD36" s="930"/>
      <c r="AE36" s="932"/>
      <c r="AF36" s="466"/>
      <c r="AG36" s="925"/>
      <c r="AH36" s="503">
        <f t="shared" si="32"/>
        <v>20</v>
      </c>
      <c r="AI36" s="489">
        <f t="shared" si="41"/>
        <v>10</v>
      </c>
      <c r="AJ36" s="519">
        <f t="shared" si="33"/>
        <v>-33</v>
      </c>
      <c r="AK36" s="490">
        <f t="shared" si="34"/>
        <v>13.175288263491245</v>
      </c>
      <c r="AL36" s="466"/>
      <c r="AM36" s="925"/>
      <c r="AN36" s="503">
        <f t="shared" si="35"/>
        <v>20</v>
      </c>
      <c r="AO36" s="520">
        <v>0.82042070803820255</v>
      </c>
      <c r="AP36" s="521">
        <v>0.87547878949655911</v>
      </c>
      <c r="AQ36" s="521">
        <v>0.89158049158225539</v>
      </c>
      <c r="AR36" s="521">
        <v>0.89032997228772359</v>
      </c>
      <c r="AS36" s="521">
        <v>0.8972056119585895</v>
      </c>
      <c r="AT36" s="521">
        <v>0.89945708354245868</v>
      </c>
      <c r="AU36" s="521">
        <v>0.90431104071210644</v>
      </c>
      <c r="AV36" s="521">
        <v>0.91619060110446637</v>
      </c>
      <c r="AW36" s="521">
        <v>0.92651416553191546</v>
      </c>
      <c r="AX36" s="562">
        <v>0.93810077938658387</v>
      </c>
      <c r="AY36" s="522" t="s">
        <v>381</v>
      </c>
      <c r="AZ36" s="502" t="s">
        <v>381</v>
      </c>
      <c r="BA36" s="474"/>
      <c r="BB36" s="925"/>
      <c r="BC36" s="503">
        <f t="shared" si="36"/>
        <v>20</v>
      </c>
      <c r="BD36" s="520">
        <v>0.8228445060415015</v>
      </c>
      <c r="BE36" s="521">
        <v>0.8670267799566459</v>
      </c>
      <c r="BF36" s="521">
        <v>0.89146314161663687</v>
      </c>
      <c r="BG36" s="521">
        <v>0.89079275286427451</v>
      </c>
      <c r="BH36" s="521">
        <v>0.89810420738009289</v>
      </c>
      <c r="BI36" s="521">
        <v>0.90074864935289667</v>
      </c>
      <c r="BJ36" s="521">
        <v>0.90609384395210424</v>
      </c>
      <c r="BK36" s="521">
        <v>0.91801600446907816</v>
      </c>
      <c r="BL36" s="521">
        <v>0.92782892046329768</v>
      </c>
      <c r="BM36" s="562">
        <v>0.93847848793215871</v>
      </c>
      <c r="BN36" s="522" t="s">
        <v>381</v>
      </c>
      <c r="BO36" s="502" t="s">
        <v>381</v>
      </c>
      <c r="BP36" s="466"/>
      <c r="BQ36" s="925"/>
      <c r="BR36" s="503">
        <f t="shared" si="37"/>
        <v>20</v>
      </c>
      <c r="BS36" s="495">
        <v>85</v>
      </c>
      <c r="BT36" s="496">
        <v>85</v>
      </c>
      <c r="BU36" s="496">
        <v>83.655630435120315</v>
      </c>
      <c r="BV36" s="496">
        <v>80.753838753065239</v>
      </c>
      <c r="BW36" s="496">
        <v>77.760948567929248</v>
      </c>
      <c r="BX36" s="497">
        <v>74.433366377663702</v>
      </c>
      <c r="BY36" s="497">
        <v>67.096286270091497</v>
      </c>
      <c r="BZ36" s="497">
        <v>59.19364895351508</v>
      </c>
      <c r="CA36" s="497">
        <v>50.268245551457582</v>
      </c>
      <c r="CB36" s="563">
        <v>40.145433697829503</v>
      </c>
      <c r="CC36" s="522" t="s">
        <v>381</v>
      </c>
      <c r="CD36" s="502" t="s">
        <v>381</v>
      </c>
      <c r="CF36" s="925"/>
      <c r="CG36" s="503">
        <f t="shared" si="38"/>
        <v>20</v>
      </c>
      <c r="CH36" s="495">
        <v>85</v>
      </c>
      <c r="CI36" s="496">
        <v>85.000000000000057</v>
      </c>
      <c r="CJ36" s="496">
        <v>83.718787337591863</v>
      </c>
      <c r="CK36" s="496">
        <v>80.498249270317189</v>
      </c>
      <c r="CL36" s="496">
        <v>77.275576971029523</v>
      </c>
      <c r="CM36" s="497">
        <v>73.737844254169815</v>
      </c>
      <c r="CN36" s="497">
        <v>66.162399264819129</v>
      </c>
      <c r="CO36" s="497">
        <v>58.275977505180187</v>
      </c>
      <c r="CP36" s="497">
        <v>49.628994753670248</v>
      </c>
      <c r="CQ36" s="563">
        <v>39.969368965184941</v>
      </c>
      <c r="CR36" s="522" t="s">
        <v>381</v>
      </c>
      <c r="CS36" s="502" t="s">
        <v>381</v>
      </c>
      <c r="CT36" s="474"/>
      <c r="CU36" s="925"/>
      <c r="CV36" s="503">
        <f t="shared" si="39"/>
        <v>20</v>
      </c>
      <c r="CW36" s="491">
        <f t="shared" si="23"/>
        <v>0.82042070803820255</v>
      </c>
      <c r="CX36" s="492">
        <f t="shared" si="23"/>
        <v>0.8670267799566459</v>
      </c>
      <c r="CY36" s="521">
        <f t="shared" si="42"/>
        <v>0.89146314161663687</v>
      </c>
      <c r="CZ36" s="521">
        <f t="shared" si="42"/>
        <v>0.89032997228772359</v>
      </c>
      <c r="DA36" s="521">
        <f t="shared" si="42"/>
        <v>0.8972056119585895</v>
      </c>
      <c r="DB36" s="521">
        <f t="shared" si="42"/>
        <v>0.89945708354245868</v>
      </c>
      <c r="DC36" s="521">
        <f t="shared" si="42"/>
        <v>0.90431104071210644</v>
      </c>
      <c r="DD36" s="521">
        <f t="shared" si="42"/>
        <v>0.91619060110446637</v>
      </c>
      <c r="DE36" s="521">
        <f t="shared" si="42"/>
        <v>0.92651416553191546</v>
      </c>
      <c r="DF36" s="493">
        <f t="shared" si="42"/>
        <v>0.93810077938658387</v>
      </c>
      <c r="DG36" s="522" t="s">
        <v>381</v>
      </c>
      <c r="DH36" s="502" t="s">
        <v>381</v>
      </c>
      <c r="DJ36" s="925"/>
      <c r="DK36" s="503">
        <f t="shared" si="40"/>
        <v>20</v>
      </c>
      <c r="DL36" s="495">
        <f t="shared" si="25"/>
        <v>85</v>
      </c>
      <c r="DM36" s="496">
        <f t="shared" si="25"/>
        <v>85.000000000000057</v>
      </c>
      <c r="DN36" s="496">
        <f t="shared" si="43"/>
        <v>83.718787337591863</v>
      </c>
      <c r="DO36" s="496">
        <f t="shared" si="43"/>
        <v>80.753838753065239</v>
      </c>
      <c r="DP36" s="496">
        <f t="shared" si="43"/>
        <v>77.760948567929248</v>
      </c>
      <c r="DQ36" s="497">
        <f t="shared" si="43"/>
        <v>74.433366377663702</v>
      </c>
      <c r="DR36" s="497">
        <f t="shared" si="43"/>
        <v>67.096286270091497</v>
      </c>
      <c r="DS36" s="497">
        <f t="shared" si="43"/>
        <v>59.19364895351508</v>
      </c>
      <c r="DT36" s="497">
        <f t="shared" si="43"/>
        <v>50.268245551457582</v>
      </c>
      <c r="DU36" s="497">
        <f t="shared" si="43"/>
        <v>40.145433697829503</v>
      </c>
      <c r="DV36" s="522" t="s">
        <v>381</v>
      </c>
      <c r="DW36" s="502" t="s">
        <v>381</v>
      </c>
    </row>
    <row r="37" spans="2:127" ht="15" customHeight="1">
      <c r="B37" s="925"/>
      <c r="C37" s="475">
        <v>10</v>
      </c>
      <c r="D37" s="476">
        <f t="shared" si="27"/>
        <v>17.440436895254066</v>
      </c>
      <c r="E37" s="477">
        <v>64.389516543943131</v>
      </c>
      <c r="F37" s="478">
        <v>69.805253089578628</v>
      </c>
      <c r="G37" s="478">
        <v>72.80691112242269</v>
      </c>
      <c r="H37" s="478">
        <v>71.554898788400578</v>
      </c>
      <c r="I37" s="478">
        <v>71.700952496308702</v>
      </c>
      <c r="J37" s="478">
        <v>71.022985417363827</v>
      </c>
      <c r="K37" s="478">
        <v>70.223618226190069</v>
      </c>
      <c r="L37" s="478">
        <v>69.060086195909946</v>
      </c>
      <c r="M37" s="478">
        <v>68.00691990531962</v>
      </c>
      <c r="N37" s="478">
        <v>66.742838158896276</v>
      </c>
      <c r="O37" s="522" t="s">
        <v>381</v>
      </c>
      <c r="P37" s="480" t="s">
        <v>381</v>
      </c>
      <c r="Q37" s="466"/>
      <c r="R37" s="925"/>
      <c r="S37" s="475">
        <f t="shared" si="28"/>
        <v>10</v>
      </c>
      <c r="T37" s="481">
        <f>S37+15</f>
        <v>25</v>
      </c>
      <c r="U37" s="519">
        <v>-26</v>
      </c>
      <c r="V37" s="483">
        <f>IF(MIN(X37,W37)*(1-(2.5+7)/(87.5-2))&gt;$AD$29,$AD$29,MIN(X37,W37)*(1-(2.5+7)/(87.5-2)))</f>
        <v>17.440436895254066</v>
      </c>
      <c r="W37" s="484">
        <f>'70MPa, 2-4kg (comm)'!Z37</f>
        <v>21.11252008506111</v>
      </c>
      <c r="X37" s="485">
        <f>'70MPa, 2-4kg (comm)'!AA37</f>
        <v>19.620491507160825</v>
      </c>
      <c r="Y37" s="483">
        <f t="shared" si="30"/>
        <v>3.8878184931267379</v>
      </c>
      <c r="Z37" s="486">
        <f t="shared" si="31"/>
        <v>3.4558386605571005</v>
      </c>
      <c r="AA37" s="487">
        <f>'70MPa, 2-4kg (comm)'!AD37</f>
        <v>9.8660019726739918</v>
      </c>
      <c r="AB37" s="488">
        <f>'70MPa, 2-4kg (comm)'!AE37</f>
        <v>18.632324268790708</v>
      </c>
      <c r="AC37" s="466"/>
      <c r="AD37" s="930"/>
      <c r="AE37" s="932"/>
      <c r="AF37" s="466"/>
      <c r="AG37" s="925"/>
      <c r="AH37" s="475">
        <f t="shared" si="32"/>
        <v>10</v>
      </c>
      <c r="AI37" s="489">
        <f t="shared" si="41"/>
        <v>0</v>
      </c>
      <c r="AJ37" s="519">
        <f t="shared" si="33"/>
        <v>-33</v>
      </c>
      <c r="AK37" s="490">
        <f t="shared" si="34"/>
        <v>17.440436895254066</v>
      </c>
      <c r="AL37" s="466"/>
      <c r="AM37" s="925"/>
      <c r="AN37" s="475">
        <f t="shared" si="35"/>
        <v>10</v>
      </c>
      <c r="AO37" s="520">
        <v>0.84033186027794415</v>
      </c>
      <c r="AP37" s="521">
        <v>0.88721116012510259</v>
      </c>
      <c r="AQ37" s="521">
        <v>0.8840599278678839</v>
      </c>
      <c r="AR37" s="521">
        <v>0.88011351486458489</v>
      </c>
      <c r="AS37" s="521">
        <v>0.88829162647890947</v>
      </c>
      <c r="AT37" s="521">
        <v>0.88997789741760935</v>
      </c>
      <c r="AU37" s="521">
        <v>0.89904971832031388</v>
      </c>
      <c r="AV37" s="521">
        <v>0.90665357299533311</v>
      </c>
      <c r="AW37" s="521">
        <v>0.91702052796823463</v>
      </c>
      <c r="AX37" s="562">
        <v>0.92839264558398493</v>
      </c>
      <c r="AY37" s="522" t="s">
        <v>381</v>
      </c>
      <c r="AZ37" s="502" t="s">
        <v>381</v>
      </c>
      <c r="BA37" s="474"/>
      <c r="BB37" s="925"/>
      <c r="BC37" s="475">
        <f t="shared" si="36"/>
        <v>10</v>
      </c>
      <c r="BD37" s="520">
        <v>0.80469767288721628</v>
      </c>
      <c r="BE37" s="521">
        <v>0.85366415349573732</v>
      </c>
      <c r="BF37" s="521">
        <v>0.88287416814027941</v>
      </c>
      <c r="BG37" s="521">
        <v>0.8795814425668218</v>
      </c>
      <c r="BH37" s="521">
        <v>0.88828595406142163</v>
      </c>
      <c r="BI37" s="521">
        <v>0.89045021882264663</v>
      </c>
      <c r="BJ37" s="521">
        <v>0.90015994467578253</v>
      </c>
      <c r="BK37" s="521">
        <v>0.90792724524345614</v>
      </c>
      <c r="BL37" s="521">
        <v>0.9178870568861468</v>
      </c>
      <c r="BM37" s="562">
        <v>0.928506852876404</v>
      </c>
      <c r="BN37" s="522" t="s">
        <v>381</v>
      </c>
      <c r="BO37" s="502" t="s">
        <v>381</v>
      </c>
      <c r="BP37" s="466"/>
      <c r="BQ37" s="925"/>
      <c r="BR37" s="475">
        <f t="shared" si="37"/>
        <v>10</v>
      </c>
      <c r="BS37" s="495">
        <v>85</v>
      </c>
      <c r="BT37" s="496">
        <v>84.840607834790902</v>
      </c>
      <c r="BU37" s="496">
        <v>82.691834279197025</v>
      </c>
      <c r="BV37" s="496">
        <v>78.845954571811504</v>
      </c>
      <c r="BW37" s="496">
        <v>75.089273059293077</v>
      </c>
      <c r="BX37" s="497">
        <v>70.969322583526491</v>
      </c>
      <c r="BY37" s="497">
        <v>62.458134412100009</v>
      </c>
      <c r="BZ37" s="497">
        <v>53.218974697465441</v>
      </c>
      <c r="CA37" s="497">
        <v>43.35957803212488</v>
      </c>
      <c r="CB37" s="563">
        <v>32.389950827194561</v>
      </c>
      <c r="CC37" s="522" t="s">
        <v>381</v>
      </c>
      <c r="CD37" s="502" t="s">
        <v>381</v>
      </c>
      <c r="CF37" s="925"/>
      <c r="CG37" s="475">
        <f t="shared" si="38"/>
        <v>10</v>
      </c>
      <c r="CH37" s="495">
        <v>85</v>
      </c>
      <c r="CI37" s="496">
        <v>85</v>
      </c>
      <c r="CJ37" s="496">
        <v>83.346874237463979</v>
      </c>
      <c r="CK37" s="496">
        <v>79.12864669991724</v>
      </c>
      <c r="CL37" s="496">
        <v>75.094995863382351</v>
      </c>
      <c r="CM37" s="497">
        <v>70.717428684823005</v>
      </c>
      <c r="CN37" s="497">
        <v>61.884693030052524</v>
      </c>
      <c r="CO37" s="497">
        <v>52.583895174985372</v>
      </c>
      <c r="CP37" s="497">
        <v>42.945972260907922</v>
      </c>
      <c r="CQ37" s="563">
        <v>32.337968260154753</v>
      </c>
      <c r="CR37" s="522" t="s">
        <v>381</v>
      </c>
      <c r="CS37" s="502" t="s">
        <v>381</v>
      </c>
      <c r="CT37" s="474"/>
      <c r="CU37" s="925"/>
      <c r="CV37" s="475">
        <f t="shared" si="39"/>
        <v>10</v>
      </c>
      <c r="CW37" s="491">
        <f t="shared" si="23"/>
        <v>0.80469767288721628</v>
      </c>
      <c r="CX37" s="492">
        <f t="shared" si="23"/>
        <v>0.85366415349573732</v>
      </c>
      <c r="CY37" s="521">
        <f t="shared" si="42"/>
        <v>0.88287416814027941</v>
      </c>
      <c r="CZ37" s="521">
        <f t="shared" si="42"/>
        <v>0.8795814425668218</v>
      </c>
      <c r="DA37" s="521">
        <f t="shared" si="42"/>
        <v>0.88828595406142163</v>
      </c>
      <c r="DB37" s="521">
        <f t="shared" si="42"/>
        <v>0.88997789741760935</v>
      </c>
      <c r="DC37" s="521">
        <f t="shared" si="42"/>
        <v>0.89904971832031388</v>
      </c>
      <c r="DD37" s="521">
        <f t="shared" si="42"/>
        <v>0.90665357299533311</v>
      </c>
      <c r="DE37" s="521">
        <f t="shared" si="42"/>
        <v>0.91702052796823463</v>
      </c>
      <c r="DF37" s="493">
        <f t="shared" si="42"/>
        <v>0.92839264558398493</v>
      </c>
      <c r="DG37" s="522" t="s">
        <v>381</v>
      </c>
      <c r="DH37" s="502" t="s">
        <v>381</v>
      </c>
      <c r="DJ37" s="925"/>
      <c r="DK37" s="475">
        <f t="shared" si="40"/>
        <v>10</v>
      </c>
      <c r="DL37" s="495">
        <f t="shared" si="25"/>
        <v>85</v>
      </c>
      <c r="DM37" s="496">
        <f t="shared" si="25"/>
        <v>85</v>
      </c>
      <c r="DN37" s="496">
        <f t="shared" si="43"/>
        <v>83.346874237463979</v>
      </c>
      <c r="DO37" s="496">
        <f t="shared" si="43"/>
        <v>79.12864669991724</v>
      </c>
      <c r="DP37" s="496">
        <f t="shared" si="43"/>
        <v>75.094995863382351</v>
      </c>
      <c r="DQ37" s="497">
        <f t="shared" si="43"/>
        <v>70.969322583526491</v>
      </c>
      <c r="DR37" s="497">
        <f t="shared" si="43"/>
        <v>62.458134412100009</v>
      </c>
      <c r="DS37" s="497">
        <f t="shared" si="43"/>
        <v>53.218974697465441</v>
      </c>
      <c r="DT37" s="497">
        <f t="shared" si="43"/>
        <v>43.35957803212488</v>
      </c>
      <c r="DU37" s="497">
        <f t="shared" si="43"/>
        <v>32.389950827194561</v>
      </c>
      <c r="DV37" s="522" t="s">
        <v>381</v>
      </c>
      <c r="DW37" s="502" t="s">
        <v>381</v>
      </c>
    </row>
    <row r="38" spans="2:127" ht="15" customHeight="1">
      <c r="B38" s="925"/>
      <c r="C38" s="475">
        <v>0</v>
      </c>
      <c r="D38" s="476">
        <f t="shared" si="27"/>
        <v>25.306501976616715</v>
      </c>
      <c r="E38" s="477">
        <v>62.392143997101243</v>
      </c>
      <c r="F38" s="478">
        <v>68.501839464267633</v>
      </c>
      <c r="G38" s="478">
        <v>72.69871949526862</v>
      </c>
      <c r="H38" s="478">
        <v>70.850599774447574</v>
      </c>
      <c r="I38" s="478">
        <v>70.812975099228552</v>
      </c>
      <c r="J38" s="478">
        <v>69.616493796084342</v>
      </c>
      <c r="K38" s="478">
        <v>68.281142293031678</v>
      </c>
      <c r="L38" s="478">
        <v>66.694541339065154</v>
      </c>
      <c r="M38" s="478">
        <v>65.389824613978078</v>
      </c>
      <c r="N38" s="478">
        <v>63.922469829591066</v>
      </c>
      <c r="O38" s="522" t="s">
        <v>381</v>
      </c>
      <c r="P38" s="480" t="s">
        <v>381</v>
      </c>
      <c r="Q38" s="466"/>
      <c r="R38" s="925"/>
      <c r="S38" s="475">
        <f t="shared" si="28"/>
        <v>0</v>
      </c>
      <c r="T38" s="481">
        <f>S38+15</f>
        <v>15</v>
      </c>
      <c r="U38" s="519">
        <v>-26</v>
      </c>
      <c r="V38" s="483">
        <f t="shared" si="29"/>
        <v>25.306501976616715</v>
      </c>
      <c r="W38" s="484">
        <f>'70MPa, 2-4kg (comm)'!Z38</f>
        <v>32.43086758469579</v>
      </c>
      <c r="X38" s="485">
        <f>'70MPa, 2-4kg (comm)'!AA38</f>
        <v>28.469814723693808</v>
      </c>
      <c r="Y38" s="483">
        <f t="shared" si="30"/>
        <v>2.6278558579813018</v>
      </c>
      <c r="Z38" s="486">
        <f t="shared" si="31"/>
        <v>2.3358718737611568</v>
      </c>
      <c r="AA38" s="487">
        <f>'70MPa, 2-4kg (comm)'!AD38</f>
        <v>13.882973928712262</v>
      </c>
      <c r="AB38" s="488">
        <f>'70MPa, 2-4kg (comm)'!AE38</f>
        <v>25.116044710689486</v>
      </c>
      <c r="AC38" s="466"/>
      <c r="AD38" s="930"/>
      <c r="AE38" s="932"/>
      <c r="AF38" s="466"/>
      <c r="AG38" s="925"/>
      <c r="AH38" s="475">
        <f t="shared" si="32"/>
        <v>0</v>
      </c>
      <c r="AI38" s="489">
        <f t="shared" si="41"/>
        <v>-10</v>
      </c>
      <c r="AJ38" s="519">
        <f t="shared" si="33"/>
        <v>-33</v>
      </c>
      <c r="AK38" s="490">
        <f t="shared" si="34"/>
        <v>25.306501976616715</v>
      </c>
      <c r="AL38" s="466"/>
      <c r="AM38" s="925"/>
      <c r="AN38" s="475">
        <f t="shared" si="35"/>
        <v>0</v>
      </c>
      <c r="AO38" s="520">
        <v>0.85388090570816755</v>
      </c>
      <c r="AP38" s="521">
        <v>0.88878353111255703</v>
      </c>
      <c r="AQ38" s="521">
        <v>0.88551179770634891</v>
      </c>
      <c r="AR38" s="521">
        <v>0.87930941821618391</v>
      </c>
      <c r="AS38" s="521">
        <v>0.8884866579265227</v>
      </c>
      <c r="AT38" s="521">
        <v>0.88828580263210455</v>
      </c>
      <c r="AU38" s="521">
        <v>0.89733026983284558</v>
      </c>
      <c r="AV38" s="521">
        <v>0.90523516331804532</v>
      </c>
      <c r="AW38" s="521">
        <v>0.91680080121670793</v>
      </c>
      <c r="AX38" s="562">
        <v>0.92945498989320807</v>
      </c>
      <c r="AY38" s="522" t="s">
        <v>381</v>
      </c>
      <c r="AZ38" s="502" t="s">
        <v>381</v>
      </c>
      <c r="BA38" s="474"/>
      <c r="BB38" s="925"/>
      <c r="BC38" s="475">
        <f t="shared" si="36"/>
        <v>0</v>
      </c>
      <c r="BD38" s="520">
        <v>0.78609768563606219</v>
      </c>
      <c r="BE38" s="521">
        <v>0.84206968615547106</v>
      </c>
      <c r="BF38" s="521">
        <v>0.88274381022494486</v>
      </c>
      <c r="BG38" s="521">
        <v>0.87742780231317752</v>
      </c>
      <c r="BH38" s="521">
        <v>0.88726225744405518</v>
      </c>
      <c r="BI38" s="521">
        <v>0.88766800470279539</v>
      </c>
      <c r="BJ38" s="521">
        <v>0.89761167944331188</v>
      </c>
      <c r="BK38" s="521">
        <v>0.90587280944262738</v>
      </c>
      <c r="BL38" s="521">
        <v>0.91719269533345704</v>
      </c>
      <c r="BM38" s="562">
        <v>0.92947112884445948</v>
      </c>
      <c r="BN38" s="522" t="s">
        <v>381</v>
      </c>
      <c r="BO38" s="502" t="s">
        <v>381</v>
      </c>
      <c r="BP38" s="466"/>
      <c r="BQ38" s="925"/>
      <c r="BR38" s="475">
        <f t="shared" si="37"/>
        <v>0</v>
      </c>
      <c r="BS38" s="495">
        <v>85</v>
      </c>
      <c r="BT38" s="496">
        <v>84.471758280355871</v>
      </c>
      <c r="BU38" s="496">
        <v>81.370551052634539</v>
      </c>
      <c r="BV38" s="496">
        <v>75.878789087131622</v>
      </c>
      <c r="BW38" s="496">
        <v>70.756700291840446</v>
      </c>
      <c r="BX38" s="497">
        <v>65.176639328480547</v>
      </c>
      <c r="BY38" s="497">
        <v>54.25968124214414</v>
      </c>
      <c r="BZ38" s="497">
        <v>43.017121734784318</v>
      </c>
      <c r="CA38" s="497">
        <v>31.644784066438085</v>
      </c>
      <c r="CB38" s="563">
        <v>19.451474161154504</v>
      </c>
      <c r="CC38" s="522" t="s">
        <v>381</v>
      </c>
      <c r="CD38" s="502" t="s">
        <v>381</v>
      </c>
      <c r="CF38" s="925"/>
      <c r="CG38" s="475">
        <f t="shared" si="38"/>
        <v>0</v>
      </c>
      <c r="CH38" s="495">
        <v>85</v>
      </c>
      <c r="CI38" s="496">
        <v>85</v>
      </c>
      <c r="CJ38" s="496">
        <v>82.893251091640565</v>
      </c>
      <c r="CK38" s="496">
        <v>76.906696105089949</v>
      </c>
      <c r="CL38" s="496">
        <v>71.41244822502351</v>
      </c>
      <c r="CM38" s="497">
        <v>65.500265093854168</v>
      </c>
      <c r="CN38" s="497">
        <v>54.119827028776264</v>
      </c>
      <c r="CO38" s="497">
        <v>42.71273528193629</v>
      </c>
      <c r="CP38" s="497">
        <v>31.465524681801</v>
      </c>
      <c r="CQ38" s="563">
        <v>19.444388847201484</v>
      </c>
      <c r="CR38" s="522" t="s">
        <v>381</v>
      </c>
      <c r="CS38" s="502" t="s">
        <v>381</v>
      </c>
      <c r="CT38" s="474"/>
      <c r="CU38" s="925"/>
      <c r="CV38" s="475">
        <f t="shared" si="39"/>
        <v>0</v>
      </c>
      <c r="CW38" s="491">
        <f t="shared" si="23"/>
        <v>0.78609768563606219</v>
      </c>
      <c r="CX38" s="492">
        <f t="shared" si="23"/>
        <v>0.84206968615547106</v>
      </c>
      <c r="CY38" s="521">
        <f t="shared" si="42"/>
        <v>0.88274381022494486</v>
      </c>
      <c r="CZ38" s="521">
        <f t="shared" si="42"/>
        <v>0.87742780231317752</v>
      </c>
      <c r="DA38" s="521">
        <f t="shared" si="42"/>
        <v>0.88726225744405518</v>
      </c>
      <c r="DB38" s="521">
        <f t="shared" si="42"/>
        <v>0.88766800470279539</v>
      </c>
      <c r="DC38" s="521">
        <f t="shared" si="42"/>
        <v>0.89733026983284558</v>
      </c>
      <c r="DD38" s="521">
        <f t="shared" si="42"/>
        <v>0.90523516331804532</v>
      </c>
      <c r="DE38" s="521">
        <f t="shared" si="42"/>
        <v>0.91680080121670793</v>
      </c>
      <c r="DF38" s="493">
        <f t="shared" si="42"/>
        <v>0.92945498989320807</v>
      </c>
      <c r="DG38" s="522" t="s">
        <v>381</v>
      </c>
      <c r="DH38" s="502" t="s">
        <v>381</v>
      </c>
      <c r="DJ38" s="925"/>
      <c r="DK38" s="475">
        <f t="shared" si="40"/>
        <v>0</v>
      </c>
      <c r="DL38" s="495">
        <f t="shared" si="25"/>
        <v>85</v>
      </c>
      <c r="DM38" s="496">
        <f t="shared" si="25"/>
        <v>85</v>
      </c>
      <c r="DN38" s="496">
        <f t="shared" si="43"/>
        <v>82.893251091640565</v>
      </c>
      <c r="DO38" s="496">
        <f t="shared" si="43"/>
        <v>76.906696105089949</v>
      </c>
      <c r="DP38" s="496">
        <f t="shared" si="43"/>
        <v>71.41244822502351</v>
      </c>
      <c r="DQ38" s="497">
        <f t="shared" si="43"/>
        <v>65.500265093854168</v>
      </c>
      <c r="DR38" s="497">
        <f t="shared" si="43"/>
        <v>54.25968124214414</v>
      </c>
      <c r="DS38" s="497">
        <f t="shared" si="43"/>
        <v>43.017121734784318</v>
      </c>
      <c r="DT38" s="497">
        <f t="shared" si="43"/>
        <v>31.644784066438085</v>
      </c>
      <c r="DU38" s="497">
        <f t="shared" si="43"/>
        <v>19.451474161154504</v>
      </c>
      <c r="DV38" s="522" t="s">
        <v>381</v>
      </c>
      <c r="DW38" s="502" t="s">
        <v>381</v>
      </c>
    </row>
    <row r="39" spans="2:127" ht="15" customHeight="1">
      <c r="B39" s="925"/>
      <c r="C39" s="475">
        <v>-10</v>
      </c>
      <c r="D39" s="476">
        <f t="shared" si="27"/>
        <v>28.087004647610353</v>
      </c>
      <c r="E39" s="477">
        <v>62.747957604661181</v>
      </c>
      <c r="F39" s="478">
        <v>68.726336101355955</v>
      </c>
      <c r="G39" s="478">
        <v>72.275696352456947</v>
      </c>
      <c r="H39" s="478">
        <v>70.349689062176367</v>
      </c>
      <c r="I39" s="478">
        <v>70.244304307801599</v>
      </c>
      <c r="J39" s="478">
        <v>68.634088472374842</v>
      </c>
      <c r="K39" s="478">
        <v>66.504611450578935</v>
      </c>
      <c r="L39" s="478">
        <v>64.06993118168208</v>
      </c>
      <c r="M39" s="478">
        <v>62.602254894155251</v>
      </c>
      <c r="N39" s="478">
        <v>61.1696783606777</v>
      </c>
      <c r="O39" s="522" t="s">
        <v>381</v>
      </c>
      <c r="P39" s="480" t="s">
        <v>381</v>
      </c>
      <c r="Q39" s="466"/>
      <c r="R39" s="925"/>
      <c r="S39" s="475">
        <f t="shared" si="28"/>
        <v>-10</v>
      </c>
      <c r="T39" s="481">
        <v>15</v>
      </c>
      <c r="U39" s="519">
        <v>-26</v>
      </c>
      <c r="V39" s="483">
        <f t="shared" si="29"/>
        <v>28.087004647610353</v>
      </c>
      <c r="W39" s="484">
        <f>'70MPa, 2-4kg (comm)'!Z39</f>
        <v>38.033002562004746</v>
      </c>
      <c r="X39" s="485">
        <f>'70MPa, 2-4kg (comm)'!AA39</f>
        <v>31.59788022856165</v>
      </c>
      <c r="Y39" s="483">
        <f t="shared" si="30"/>
        <v>2.3757013942400955</v>
      </c>
      <c r="Z39" s="486">
        <f t="shared" si="31"/>
        <v>2.1117345726578622</v>
      </c>
      <c r="AA39" s="487">
        <f>'70MPa, 2-4kg (comm)'!AD39</f>
        <v>15.678186864244863</v>
      </c>
      <c r="AB39" s="488">
        <f>'70MPa, 2-4kg (comm)'!AE39</f>
        <v>27.2364413630706</v>
      </c>
      <c r="AC39" s="466"/>
      <c r="AD39" s="930"/>
      <c r="AE39" s="932"/>
      <c r="AF39" s="466"/>
      <c r="AG39" s="925"/>
      <c r="AH39" s="475">
        <f t="shared" si="32"/>
        <v>-10</v>
      </c>
      <c r="AI39" s="489">
        <f t="shared" si="41"/>
        <v>-20</v>
      </c>
      <c r="AJ39" s="519">
        <f t="shared" si="33"/>
        <v>-33</v>
      </c>
      <c r="AK39" s="490">
        <f t="shared" si="34"/>
        <v>28.087004647610353</v>
      </c>
      <c r="AL39" s="466"/>
      <c r="AM39" s="925"/>
      <c r="AN39" s="475">
        <f t="shared" si="35"/>
        <v>-10</v>
      </c>
      <c r="AO39" s="520">
        <v>0.88245815160690289</v>
      </c>
      <c r="AP39" s="521">
        <v>0.88675821716827552</v>
      </c>
      <c r="AQ39" s="521">
        <v>0.88374789590706637</v>
      </c>
      <c r="AR39" s="521">
        <v>0.87730707149733467</v>
      </c>
      <c r="AS39" s="521">
        <v>0.88623717850698769</v>
      </c>
      <c r="AT39" s="521">
        <v>0.8828203634679308</v>
      </c>
      <c r="AU39" s="521">
        <v>0.88544117885375972</v>
      </c>
      <c r="AV39" s="521">
        <v>0.88613846769587234</v>
      </c>
      <c r="AW39" s="521">
        <v>0.8960690074255423</v>
      </c>
      <c r="AX39" s="565">
        <v>0.90840325134067978</v>
      </c>
      <c r="AY39" s="522" t="s">
        <v>381</v>
      </c>
      <c r="AZ39" s="502" t="s">
        <v>381</v>
      </c>
      <c r="BA39" s="474"/>
      <c r="BB39" s="925"/>
      <c r="BC39" s="475">
        <f t="shared" si="36"/>
        <v>-10</v>
      </c>
      <c r="BD39" s="520">
        <v>0.78943312255148979</v>
      </c>
      <c r="BE39" s="521">
        <v>0.84407512212468272</v>
      </c>
      <c r="BF39" s="521">
        <v>0.87961332206336018</v>
      </c>
      <c r="BG39" s="521">
        <v>0.87408884937539066</v>
      </c>
      <c r="BH39" s="521">
        <v>0.88375866241299028</v>
      </c>
      <c r="BI39" s="521">
        <v>0.88104276892451616</v>
      </c>
      <c r="BJ39" s="521">
        <v>0.8847898673554645</v>
      </c>
      <c r="BK39" s="521">
        <v>0.88612737774732198</v>
      </c>
      <c r="BL39" s="521">
        <v>0.89612562952035479</v>
      </c>
      <c r="BM39" s="565">
        <v>0.90840448260300155</v>
      </c>
      <c r="BN39" s="522" t="s">
        <v>381</v>
      </c>
      <c r="BO39" s="502" t="s">
        <v>381</v>
      </c>
      <c r="BP39" s="466"/>
      <c r="BQ39" s="925"/>
      <c r="BR39" s="475">
        <f t="shared" si="37"/>
        <v>-10</v>
      </c>
      <c r="BS39" s="495">
        <v>85</v>
      </c>
      <c r="BT39" s="496">
        <v>83.623758460629574</v>
      </c>
      <c r="BU39" s="496">
        <v>80.315832681926594</v>
      </c>
      <c r="BV39" s="496">
        <v>74.546147644099534</v>
      </c>
      <c r="BW39" s="496">
        <v>69.243977256916352</v>
      </c>
      <c r="BX39" s="497">
        <v>63.349206324999024</v>
      </c>
      <c r="BY39" s="497">
        <v>51.846342762167509</v>
      </c>
      <c r="BZ39" s="497">
        <v>39.946025993097919</v>
      </c>
      <c r="CA39" s="497">
        <v>28.395126996326468</v>
      </c>
      <c r="CB39" s="566">
        <v>16.292531208438838</v>
      </c>
      <c r="CC39" s="522" t="s">
        <v>381</v>
      </c>
      <c r="CD39" s="502" t="s">
        <v>381</v>
      </c>
      <c r="CF39" s="925"/>
      <c r="CG39" s="475">
        <f t="shared" si="38"/>
        <v>-10</v>
      </c>
      <c r="CH39" s="495">
        <v>85</v>
      </c>
      <c r="CI39" s="496">
        <v>85</v>
      </c>
      <c r="CJ39" s="496">
        <v>82.601709804453193</v>
      </c>
      <c r="CK39" s="496">
        <v>76.301177589542078</v>
      </c>
      <c r="CL39" s="496">
        <v>70.568299452522723</v>
      </c>
      <c r="CM39" s="497">
        <v>64.273681027045029</v>
      </c>
      <c r="CN39" s="497">
        <v>52.175761224775719</v>
      </c>
      <c r="CO39" s="497">
        <v>39.95455140191973</v>
      </c>
      <c r="CP39" s="497">
        <v>28.368905671402949</v>
      </c>
      <c r="CQ39" s="566">
        <v>16.291989768966136</v>
      </c>
      <c r="CR39" s="522" t="s">
        <v>381</v>
      </c>
      <c r="CS39" s="502" t="s">
        <v>381</v>
      </c>
      <c r="CT39" s="474"/>
      <c r="CU39" s="925"/>
      <c r="CV39" s="475">
        <f t="shared" si="39"/>
        <v>-10</v>
      </c>
      <c r="CW39" s="491">
        <f t="shared" si="23"/>
        <v>0.78943312255148979</v>
      </c>
      <c r="CX39" s="492">
        <f t="shared" si="23"/>
        <v>0.84407512212468272</v>
      </c>
      <c r="CY39" s="521">
        <f t="shared" si="42"/>
        <v>0.87961332206336018</v>
      </c>
      <c r="CZ39" s="521">
        <f t="shared" si="42"/>
        <v>0.87408884937539066</v>
      </c>
      <c r="DA39" s="521">
        <f t="shared" si="42"/>
        <v>0.88375866241299028</v>
      </c>
      <c r="DB39" s="521">
        <f t="shared" si="42"/>
        <v>0.88104276892451616</v>
      </c>
      <c r="DC39" s="521">
        <f t="shared" si="42"/>
        <v>0.8847898673554645</v>
      </c>
      <c r="DD39" s="521">
        <f t="shared" si="42"/>
        <v>0.88612737774732198</v>
      </c>
      <c r="DE39" s="521">
        <f t="shared" si="42"/>
        <v>0.8960690074255423</v>
      </c>
      <c r="DF39" s="493">
        <f t="shared" si="42"/>
        <v>0.90840325134067978</v>
      </c>
      <c r="DG39" s="522" t="s">
        <v>381</v>
      </c>
      <c r="DH39" s="502" t="s">
        <v>381</v>
      </c>
      <c r="DJ39" s="925"/>
      <c r="DK39" s="475">
        <f t="shared" si="40"/>
        <v>-10</v>
      </c>
      <c r="DL39" s="495">
        <f t="shared" si="25"/>
        <v>85</v>
      </c>
      <c r="DM39" s="496">
        <f t="shared" si="25"/>
        <v>85</v>
      </c>
      <c r="DN39" s="496">
        <f t="shared" si="43"/>
        <v>82.601709804453193</v>
      </c>
      <c r="DO39" s="496">
        <f t="shared" si="43"/>
        <v>76.301177589542078</v>
      </c>
      <c r="DP39" s="496">
        <f t="shared" si="43"/>
        <v>70.568299452522723</v>
      </c>
      <c r="DQ39" s="497">
        <f t="shared" si="43"/>
        <v>64.273681027045029</v>
      </c>
      <c r="DR39" s="497">
        <f t="shared" si="43"/>
        <v>52.175761224775719</v>
      </c>
      <c r="DS39" s="497">
        <f t="shared" si="43"/>
        <v>39.95455140191973</v>
      </c>
      <c r="DT39" s="497">
        <f t="shared" si="43"/>
        <v>28.395126996326468</v>
      </c>
      <c r="DU39" s="497">
        <f t="shared" si="43"/>
        <v>16.292531208438838</v>
      </c>
      <c r="DV39" s="522" t="s">
        <v>381</v>
      </c>
      <c r="DW39" s="502" t="s">
        <v>381</v>
      </c>
    </row>
    <row r="40" spans="2:127" ht="15" customHeight="1">
      <c r="B40" s="925"/>
      <c r="C40" s="475">
        <v>-20</v>
      </c>
      <c r="D40" s="476">
        <f t="shared" si="27"/>
        <v>28.5</v>
      </c>
      <c r="E40" s="477">
        <v>66.784806447025133</v>
      </c>
      <c r="F40" s="478">
        <v>72.6684074495993</v>
      </c>
      <c r="G40" s="478">
        <v>71.649851233137042</v>
      </c>
      <c r="H40" s="478">
        <v>71.205860819485423</v>
      </c>
      <c r="I40" s="478">
        <v>69.686518393519506</v>
      </c>
      <c r="J40" s="478">
        <v>68.088814330206787</v>
      </c>
      <c r="K40" s="478">
        <v>65.691397460825755</v>
      </c>
      <c r="L40" s="478">
        <v>62.347854368366797</v>
      </c>
      <c r="M40" s="478">
        <v>59.718814797912273</v>
      </c>
      <c r="N40" s="522" t="s">
        <v>381</v>
      </c>
      <c r="O40" s="522" t="s">
        <v>381</v>
      </c>
      <c r="P40" s="480" t="s">
        <v>381</v>
      </c>
      <c r="Q40" s="466"/>
      <c r="R40" s="925"/>
      <c r="S40" s="475">
        <f t="shared" si="28"/>
        <v>-20</v>
      </c>
      <c r="T40" s="481">
        <v>15</v>
      </c>
      <c r="U40" s="519">
        <v>-26</v>
      </c>
      <c r="V40" s="483">
        <f t="shared" si="29"/>
        <v>28.5</v>
      </c>
      <c r="W40" s="484">
        <f>'70MPa, 2-4kg (comm)'!Z40</f>
        <v>44.418986683618165</v>
      </c>
      <c r="X40" s="485">
        <f>'70MPa, 2-4kg (comm)'!AA40</f>
        <v>35.053934001864711</v>
      </c>
      <c r="Y40" s="483">
        <f t="shared" si="30"/>
        <v>2.4795932438455894</v>
      </c>
      <c r="Z40" s="486">
        <f t="shared" si="31"/>
        <v>2.0159907714164138</v>
      </c>
      <c r="AA40" s="487">
        <f>'70MPa, 2-4kg (comm)'!AD40</f>
        <v>17.593541281430571</v>
      </c>
      <c r="AB40" s="488">
        <f>'70MPa, 2-4kg (comm)'!AE40</f>
        <v>29.484051709266865</v>
      </c>
      <c r="AC40" s="466"/>
      <c r="AD40" s="930"/>
      <c r="AE40" s="932"/>
      <c r="AF40" s="466"/>
      <c r="AG40" s="925"/>
      <c r="AH40" s="475">
        <f t="shared" si="32"/>
        <v>-20</v>
      </c>
      <c r="AI40" s="489">
        <f t="shared" si="41"/>
        <v>-30</v>
      </c>
      <c r="AJ40" s="519">
        <f t="shared" si="33"/>
        <v>-33</v>
      </c>
      <c r="AK40" s="490">
        <f t="shared" si="34"/>
        <v>28.5</v>
      </c>
      <c r="AL40" s="466"/>
      <c r="AM40" s="925"/>
      <c r="AN40" s="475">
        <f t="shared" si="35"/>
        <v>-20</v>
      </c>
      <c r="AO40" s="520">
        <v>0.88683832683610175</v>
      </c>
      <c r="AP40" s="521">
        <v>0.88502162632505366</v>
      </c>
      <c r="AQ40" s="521">
        <v>0.88226617015163811</v>
      </c>
      <c r="AR40" s="521">
        <v>0.8882935413186559</v>
      </c>
      <c r="AS40" s="521">
        <v>0.88555726579710936</v>
      </c>
      <c r="AT40" s="521">
        <v>0.88217701693774531</v>
      </c>
      <c r="AU40" s="521">
        <v>0.88225698506397587</v>
      </c>
      <c r="AV40" s="521">
        <v>0.87461196835592458</v>
      </c>
      <c r="AW40" s="521">
        <v>0.87378668423207073</v>
      </c>
      <c r="AX40" s="522" t="s">
        <v>381</v>
      </c>
      <c r="AY40" s="522" t="s">
        <v>381</v>
      </c>
      <c r="AZ40" s="502" t="s">
        <v>381</v>
      </c>
      <c r="BA40" s="474"/>
      <c r="BB40" s="925"/>
      <c r="BC40" s="475">
        <f t="shared" si="36"/>
        <v>-20</v>
      </c>
      <c r="BD40" s="520">
        <v>0.82661368883889685</v>
      </c>
      <c r="BE40" s="521">
        <v>0.8788496428447653</v>
      </c>
      <c r="BF40" s="521">
        <v>0.87667388372283539</v>
      </c>
      <c r="BG40" s="521">
        <v>0.88355682596675889</v>
      </c>
      <c r="BH40" s="521">
        <v>0.88168819726568759</v>
      </c>
      <c r="BI40" s="521">
        <v>0.87912502720192476</v>
      </c>
      <c r="BJ40" s="521">
        <v>0.8805753659060731</v>
      </c>
      <c r="BK40" s="521">
        <v>0.87397086090467979</v>
      </c>
      <c r="BL40" s="521">
        <v>0.87366749438591873</v>
      </c>
      <c r="BM40" s="522" t="s">
        <v>381</v>
      </c>
      <c r="BN40" s="522" t="s">
        <v>381</v>
      </c>
      <c r="BO40" s="502" t="s">
        <v>381</v>
      </c>
      <c r="BP40" s="466"/>
      <c r="BQ40" s="925"/>
      <c r="BR40" s="475">
        <f t="shared" si="37"/>
        <v>-20</v>
      </c>
      <c r="BS40" s="495">
        <v>83.130919026419406</v>
      </c>
      <c r="BT40" s="496">
        <v>81.497801760028381</v>
      </c>
      <c r="BU40" s="496">
        <v>78.120120934388979</v>
      </c>
      <c r="BV40" s="496">
        <v>72.739490369092351</v>
      </c>
      <c r="BW40" s="496">
        <v>66.950502643540005</v>
      </c>
      <c r="BX40" s="497">
        <v>61.077290433974298</v>
      </c>
      <c r="BY40" s="497">
        <v>49.563796184470348</v>
      </c>
      <c r="BZ40" s="497">
        <v>37.26563844894325</v>
      </c>
      <c r="CA40" s="497">
        <v>24.99707961984894</v>
      </c>
      <c r="CB40" s="522" t="s">
        <v>381</v>
      </c>
      <c r="CC40" s="522" t="s">
        <v>381</v>
      </c>
      <c r="CD40" s="502" t="s">
        <v>381</v>
      </c>
      <c r="CF40" s="925"/>
      <c r="CG40" s="475">
        <f t="shared" si="38"/>
        <v>-20</v>
      </c>
      <c r="CH40" s="495">
        <v>85</v>
      </c>
      <c r="CI40" s="496">
        <v>84.929935029260434</v>
      </c>
      <c r="CJ40" s="496">
        <v>81.200265612731002</v>
      </c>
      <c r="CK40" s="496">
        <v>75.290104025600385</v>
      </c>
      <c r="CL40" s="496">
        <v>68.999555207044324</v>
      </c>
      <c r="CM40" s="497">
        <v>62.664998528104611</v>
      </c>
      <c r="CN40" s="497">
        <v>50.405184978780056</v>
      </c>
      <c r="CO40" s="497">
        <v>37.575787402532015</v>
      </c>
      <c r="CP40" s="497">
        <v>25.05114431052667</v>
      </c>
      <c r="CQ40" s="522" t="s">
        <v>381</v>
      </c>
      <c r="CR40" s="522" t="s">
        <v>381</v>
      </c>
      <c r="CS40" s="502" t="s">
        <v>381</v>
      </c>
      <c r="CT40" s="474"/>
      <c r="CU40" s="925"/>
      <c r="CV40" s="475">
        <f t="shared" si="39"/>
        <v>-20</v>
      </c>
      <c r="CW40" s="491">
        <f t="shared" si="23"/>
        <v>0.82661368883889685</v>
      </c>
      <c r="CX40" s="492">
        <f t="shared" si="23"/>
        <v>0.8788496428447653</v>
      </c>
      <c r="CY40" s="521">
        <f t="shared" ref="CY40:DE42" si="44">MIN(AQ40,BF40)</f>
        <v>0.87667388372283539</v>
      </c>
      <c r="CZ40" s="521">
        <f t="shared" si="44"/>
        <v>0.88355682596675889</v>
      </c>
      <c r="DA40" s="521">
        <f t="shared" si="44"/>
        <v>0.88168819726568759</v>
      </c>
      <c r="DB40" s="521">
        <f t="shared" si="44"/>
        <v>0.87912502720192476</v>
      </c>
      <c r="DC40" s="521">
        <f t="shared" si="44"/>
        <v>0.8805753659060731</v>
      </c>
      <c r="DD40" s="521">
        <f t="shared" si="44"/>
        <v>0.87397086090467979</v>
      </c>
      <c r="DE40" s="521">
        <f t="shared" si="44"/>
        <v>0.87366749438591873</v>
      </c>
      <c r="DF40" s="522" t="s">
        <v>381</v>
      </c>
      <c r="DG40" s="522" t="s">
        <v>381</v>
      </c>
      <c r="DH40" s="502" t="s">
        <v>381</v>
      </c>
      <c r="DJ40" s="925"/>
      <c r="DK40" s="475">
        <f t="shared" si="40"/>
        <v>-20</v>
      </c>
      <c r="DL40" s="495">
        <f t="shared" si="25"/>
        <v>85</v>
      </c>
      <c r="DM40" s="496">
        <f t="shared" si="25"/>
        <v>84.929935029260434</v>
      </c>
      <c r="DN40" s="496">
        <f t="shared" ref="DN40:DT42" si="45">MAX(BU40,CJ40)</f>
        <v>81.200265612731002</v>
      </c>
      <c r="DO40" s="496">
        <f t="shared" si="45"/>
        <v>75.290104025600385</v>
      </c>
      <c r="DP40" s="496">
        <f t="shared" si="45"/>
        <v>68.999555207044324</v>
      </c>
      <c r="DQ40" s="497">
        <f t="shared" si="45"/>
        <v>62.664998528104611</v>
      </c>
      <c r="DR40" s="497">
        <f t="shared" si="45"/>
        <v>50.405184978780056</v>
      </c>
      <c r="DS40" s="497">
        <f t="shared" si="45"/>
        <v>37.575787402532015</v>
      </c>
      <c r="DT40" s="497">
        <f t="shared" si="45"/>
        <v>25.05114431052667</v>
      </c>
      <c r="DU40" s="522" t="s">
        <v>381</v>
      </c>
      <c r="DV40" s="522" t="s">
        <v>381</v>
      </c>
      <c r="DW40" s="502" t="s">
        <v>381</v>
      </c>
    </row>
    <row r="41" spans="2:127" ht="15" customHeight="1">
      <c r="B41" s="925"/>
      <c r="C41" s="475">
        <v>-30</v>
      </c>
      <c r="D41" s="476">
        <f t="shared" si="27"/>
        <v>28.5</v>
      </c>
      <c r="E41" s="477">
        <v>71.293365395065365</v>
      </c>
      <c r="F41" s="478">
        <v>71.779087953597596</v>
      </c>
      <c r="G41" s="478">
        <v>70.82643387113427</v>
      </c>
      <c r="H41" s="478">
        <v>70.475346311352411</v>
      </c>
      <c r="I41" s="478">
        <v>68.992699847204008</v>
      </c>
      <c r="J41" s="478">
        <v>67.42660220812418</v>
      </c>
      <c r="K41" s="478">
        <v>65.129537457127711</v>
      </c>
      <c r="L41" s="478">
        <v>61.826903389358797</v>
      </c>
      <c r="M41" s="478">
        <v>58.6642843239649</v>
      </c>
      <c r="N41" s="522" t="s">
        <v>381</v>
      </c>
      <c r="O41" s="522" t="s">
        <v>381</v>
      </c>
      <c r="P41" s="480" t="s">
        <v>381</v>
      </c>
      <c r="Q41" s="466"/>
      <c r="R41" s="925"/>
      <c r="S41" s="475">
        <f t="shared" si="28"/>
        <v>-30</v>
      </c>
      <c r="T41" s="481">
        <v>15</v>
      </c>
      <c r="U41" s="519">
        <v>-26</v>
      </c>
      <c r="V41" s="483">
        <f t="shared" si="29"/>
        <v>28.5</v>
      </c>
      <c r="W41" s="484">
        <f>'70MPa, 2-4kg (comm)'!Z41</f>
        <v>51.261704317511601</v>
      </c>
      <c r="X41" s="485">
        <f>'70MPa, 2-4kg (comm)'!AA41</f>
        <v>38.451135771334357</v>
      </c>
      <c r="Y41" s="483">
        <f t="shared" si="30"/>
        <v>2.4483890510034243</v>
      </c>
      <c r="Z41" s="486">
        <f t="shared" si="31"/>
        <v>1.814747121348194</v>
      </c>
      <c r="AA41" s="487">
        <f>'70MPa, 2-4kg (comm)'!AD41</f>
        <v>19.513915712837306</v>
      </c>
      <c r="AB41" s="488">
        <f>'70MPa, 2-4kg (comm)'!AE41</f>
        <v>31.606578499102145</v>
      </c>
      <c r="AC41" s="466"/>
      <c r="AD41" s="930"/>
      <c r="AE41" s="932"/>
      <c r="AF41" s="466"/>
      <c r="AG41" s="925"/>
      <c r="AH41" s="475">
        <f t="shared" si="32"/>
        <v>-30</v>
      </c>
      <c r="AI41" s="489">
        <f t="shared" si="41"/>
        <v>-40</v>
      </c>
      <c r="AJ41" s="519">
        <f t="shared" si="33"/>
        <v>-33</v>
      </c>
      <c r="AK41" s="490">
        <f t="shared" si="34"/>
        <v>28.5</v>
      </c>
      <c r="AL41" s="466"/>
      <c r="AM41" s="925"/>
      <c r="AN41" s="475">
        <f t="shared" si="35"/>
        <v>-30</v>
      </c>
      <c r="AO41" s="520">
        <v>0.88239901411612798</v>
      </c>
      <c r="AP41" s="521">
        <v>0.88143433221589862</v>
      </c>
      <c r="AQ41" s="521">
        <v>0.87928259320884783</v>
      </c>
      <c r="AR41" s="521">
        <v>0.88616216337583631</v>
      </c>
      <c r="AS41" s="521">
        <v>0.88365773499872446</v>
      </c>
      <c r="AT41" s="521">
        <v>0.88046013636290144</v>
      </c>
      <c r="AU41" s="521">
        <v>0.88108682356459178</v>
      </c>
      <c r="AV41" s="521">
        <v>0.87306800184644506</v>
      </c>
      <c r="AW41" s="521">
        <v>0.86634975483572385</v>
      </c>
      <c r="AX41" s="522" t="s">
        <v>381</v>
      </c>
      <c r="AY41" s="522" t="s">
        <v>381</v>
      </c>
      <c r="AZ41" s="502" t="s">
        <v>381</v>
      </c>
      <c r="BA41" s="474"/>
      <c r="BB41" s="925"/>
      <c r="BC41" s="475">
        <f t="shared" si="36"/>
        <v>-30</v>
      </c>
      <c r="BD41" s="520">
        <v>0.86675860643720015</v>
      </c>
      <c r="BE41" s="521">
        <v>0.87379443327682016</v>
      </c>
      <c r="BF41" s="521">
        <v>0.87219979335469544</v>
      </c>
      <c r="BG41" s="521">
        <v>0.87995944938192161</v>
      </c>
      <c r="BH41" s="521">
        <v>0.87838251987674043</v>
      </c>
      <c r="BI41" s="521">
        <v>0.87606437798722769</v>
      </c>
      <c r="BJ41" s="521">
        <v>0.87827188727892647</v>
      </c>
      <c r="BK41" s="521">
        <v>0.87169016799204513</v>
      </c>
      <c r="BL41" s="521">
        <v>0.86605253808242244</v>
      </c>
      <c r="BM41" s="522" t="s">
        <v>381</v>
      </c>
      <c r="BN41" s="522" t="s">
        <v>381</v>
      </c>
      <c r="BO41" s="502" t="s">
        <v>381</v>
      </c>
      <c r="BP41" s="466"/>
      <c r="BQ41" s="925"/>
      <c r="BR41" s="475">
        <f t="shared" si="37"/>
        <v>-30</v>
      </c>
      <c r="BS41" s="495">
        <v>80.853100603292773</v>
      </c>
      <c r="BT41" s="496">
        <v>79.191611051598699</v>
      </c>
      <c r="BU41" s="496">
        <v>75.77306145371324</v>
      </c>
      <c r="BV41" s="496">
        <v>70.381722834891647</v>
      </c>
      <c r="BW41" s="496">
        <v>64.629624054166214</v>
      </c>
      <c r="BX41" s="497">
        <v>58.783267755726172</v>
      </c>
      <c r="BY41" s="497">
        <v>47.460673980581703</v>
      </c>
      <c r="BZ41" s="497">
        <v>35.493216174520597</v>
      </c>
      <c r="CA41" s="497">
        <v>23.313475433278242</v>
      </c>
      <c r="CB41" s="522" t="s">
        <v>381</v>
      </c>
      <c r="CC41" s="522" t="s">
        <v>381</v>
      </c>
      <c r="CD41" s="502" t="s">
        <v>381</v>
      </c>
      <c r="CF41" s="925"/>
      <c r="CG41" s="475">
        <f t="shared" si="38"/>
        <v>-30</v>
      </c>
      <c r="CH41" s="495">
        <v>85.000000000000057</v>
      </c>
      <c r="CI41" s="496">
        <v>83.42087306566313</v>
      </c>
      <c r="CJ41" s="496">
        <v>79.660425568688723</v>
      </c>
      <c r="CK41" s="496">
        <v>73.722518978099828</v>
      </c>
      <c r="CL41" s="496">
        <v>67.40795820727493</v>
      </c>
      <c r="CM41" s="497">
        <v>61.053458683284916</v>
      </c>
      <c r="CN41" s="497">
        <v>48.856837723789646</v>
      </c>
      <c r="CO41" s="497">
        <v>36.14942632211509</v>
      </c>
      <c r="CP41" s="497">
        <v>23.44964119240877</v>
      </c>
      <c r="CQ41" s="522" t="s">
        <v>381</v>
      </c>
      <c r="CR41" s="522" t="s">
        <v>381</v>
      </c>
      <c r="CS41" s="502" t="s">
        <v>381</v>
      </c>
      <c r="CT41" s="474"/>
      <c r="CU41" s="925"/>
      <c r="CV41" s="475">
        <f t="shared" si="39"/>
        <v>-30</v>
      </c>
      <c r="CW41" s="491">
        <f t="shared" si="23"/>
        <v>0.86675860643720015</v>
      </c>
      <c r="CX41" s="492">
        <f t="shared" si="23"/>
        <v>0.87379443327682016</v>
      </c>
      <c r="CY41" s="521">
        <f t="shared" si="44"/>
        <v>0.87219979335469544</v>
      </c>
      <c r="CZ41" s="521">
        <f t="shared" si="44"/>
        <v>0.87995944938192161</v>
      </c>
      <c r="DA41" s="521">
        <f t="shared" si="44"/>
        <v>0.87838251987674043</v>
      </c>
      <c r="DB41" s="521">
        <f t="shared" si="44"/>
        <v>0.87606437798722769</v>
      </c>
      <c r="DC41" s="521">
        <f t="shared" si="44"/>
        <v>0.87827188727892647</v>
      </c>
      <c r="DD41" s="521">
        <f t="shared" si="44"/>
        <v>0.87169016799204513</v>
      </c>
      <c r="DE41" s="521">
        <f t="shared" si="44"/>
        <v>0.86605253808242244</v>
      </c>
      <c r="DF41" s="522" t="s">
        <v>381</v>
      </c>
      <c r="DG41" s="522" t="s">
        <v>381</v>
      </c>
      <c r="DH41" s="502" t="s">
        <v>381</v>
      </c>
      <c r="DJ41" s="925"/>
      <c r="DK41" s="475">
        <f t="shared" si="40"/>
        <v>-30</v>
      </c>
      <c r="DL41" s="495">
        <f t="shared" si="25"/>
        <v>85.000000000000057</v>
      </c>
      <c r="DM41" s="496">
        <f t="shared" si="25"/>
        <v>83.42087306566313</v>
      </c>
      <c r="DN41" s="496">
        <f t="shared" si="45"/>
        <v>79.660425568688723</v>
      </c>
      <c r="DO41" s="496">
        <f t="shared" si="45"/>
        <v>73.722518978099828</v>
      </c>
      <c r="DP41" s="496">
        <f t="shared" si="45"/>
        <v>67.40795820727493</v>
      </c>
      <c r="DQ41" s="497">
        <f t="shared" si="45"/>
        <v>61.053458683284916</v>
      </c>
      <c r="DR41" s="497">
        <f t="shared" si="45"/>
        <v>48.856837723789646</v>
      </c>
      <c r="DS41" s="497">
        <f t="shared" si="45"/>
        <v>36.14942632211509</v>
      </c>
      <c r="DT41" s="497">
        <f t="shared" si="45"/>
        <v>23.44964119240877</v>
      </c>
      <c r="DU41" s="522" t="s">
        <v>381</v>
      </c>
      <c r="DV41" s="522" t="s">
        <v>381</v>
      </c>
      <c r="DW41" s="502" t="s">
        <v>381</v>
      </c>
    </row>
    <row r="42" spans="2:127" ht="15" customHeight="1">
      <c r="B42" s="925"/>
      <c r="C42" s="475">
        <v>-40</v>
      </c>
      <c r="D42" s="476">
        <f t="shared" si="27"/>
        <v>28.5</v>
      </c>
      <c r="E42" s="477">
        <v>71.748010444623503</v>
      </c>
      <c r="F42" s="478">
        <v>71.292003287225569</v>
      </c>
      <c r="G42" s="478">
        <v>70.336317823670413</v>
      </c>
      <c r="H42" s="478">
        <v>70.00159321316859</v>
      </c>
      <c r="I42" s="478">
        <v>68.528226597873157</v>
      </c>
      <c r="J42" s="478">
        <v>66.977757111829533</v>
      </c>
      <c r="K42" s="478">
        <v>64.732148757990345</v>
      </c>
      <c r="L42" s="478">
        <v>61.512615058102895</v>
      </c>
      <c r="M42" s="478">
        <v>58.494559853015645</v>
      </c>
      <c r="N42" s="522" t="s">
        <v>381</v>
      </c>
      <c r="O42" s="522" t="s">
        <v>381</v>
      </c>
      <c r="P42" s="480" t="s">
        <v>381</v>
      </c>
      <c r="Q42" s="466"/>
      <c r="R42" s="925"/>
      <c r="S42" s="475">
        <f t="shared" si="28"/>
        <v>-40</v>
      </c>
      <c r="T42" s="481">
        <v>15</v>
      </c>
      <c r="U42" s="519">
        <v>-26</v>
      </c>
      <c r="V42" s="483">
        <f t="shared" si="29"/>
        <v>28.5</v>
      </c>
      <c r="W42" s="484">
        <f>'70MPa, 2-4kg (comm)'!Z42</f>
        <v>45.968303766036101</v>
      </c>
      <c r="X42" s="485">
        <f>'70MPa, 2-4kg (comm)'!AA42</f>
        <v>32.585828277117358</v>
      </c>
      <c r="Y42" s="483">
        <f>(F42-2)/V42</f>
        <v>2.431298360955283</v>
      </c>
      <c r="Z42" s="486">
        <f t="shared" si="31"/>
        <v>2.1264459720940798</v>
      </c>
      <c r="AA42" s="487">
        <f>'70MPa, 2-4kg (comm)'!AD42</f>
        <v>18.750248441930456</v>
      </c>
      <c r="AB42" s="488">
        <f>'70MPa, 2-4kg (comm)'!AE42</f>
        <v>29.12924631258236</v>
      </c>
      <c r="AC42" s="466"/>
      <c r="AD42" s="930"/>
      <c r="AE42" s="932"/>
      <c r="AF42" s="466"/>
      <c r="AG42" s="925"/>
      <c r="AH42" s="475">
        <f t="shared" si="32"/>
        <v>-40</v>
      </c>
      <c r="AI42" s="489">
        <v>-40</v>
      </c>
      <c r="AJ42" s="519">
        <f t="shared" si="33"/>
        <v>-40</v>
      </c>
      <c r="AK42" s="490">
        <f t="shared" si="34"/>
        <v>28.5</v>
      </c>
      <c r="AL42" s="466"/>
      <c r="AM42" s="925"/>
      <c r="AN42" s="475">
        <f t="shared" si="35"/>
        <v>-40</v>
      </c>
      <c r="AO42" s="520">
        <v>0.88199581976454078</v>
      </c>
      <c r="AP42" s="521">
        <v>0.88104268223319948</v>
      </c>
      <c r="AQ42" s="521">
        <v>0.87887925892617913</v>
      </c>
      <c r="AR42" s="521">
        <v>0.88590069691910811</v>
      </c>
      <c r="AS42" s="521">
        <v>0.88343651888771091</v>
      </c>
      <c r="AT42" s="521">
        <v>0.88025921571786792</v>
      </c>
      <c r="AU42" s="521">
        <v>0.88096944854109949</v>
      </c>
      <c r="AV42" s="521">
        <v>0.87296202980191895</v>
      </c>
      <c r="AW42" s="521">
        <v>0.86628575920019535</v>
      </c>
      <c r="AX42" s="522" t="s">
        <v>381</v>
      </c>
      <c r="AY42" s="522" t="s">
        <v>381</v>
      </c>
      <c r="AZ42" s="502" t="s">
        <v>381</v>
      </c>
      <c r="BA42" s="474"/>
      <c r="BB42" s="925"/>
      <c r="BC42" s="475">
        <f t="shared" si="36"/>
        <v>-40</v>
      </c>
      <c r="BD42" s="520">
        <v>0.87253777703135138</v>
      </c>
      <c r="BE42" s="521">
        <v>0.87181942157835279</v>
      </c>
      <c r="BF42" s="521">
        <v>0.87029639164174988</v>
      </c>
      <c r="BG42" s="521">
        <v>0.878171492744382</v>
      </c>
      <c r="BH42" s="521">
        <v>0.87668728885743397</v>
      </c>
      <c r="BI42" s="521">
        <v>0.87445099008567784</v>
      </c>
      <c r="BJ42" s="521">
        <v>0.87694906463915101</v>
      </c>
      <c r="BK42" s="521">
        <v>0.87074278354738854</v>
      </c>
      <c r="BL42" s="521">
        <v>0.86568532892973449</v>
      </c>
      <c r="BM42" s="522" t="s">
        <v>381</v>
      </c>
      <c r="BN42" s="522" t="s">
        <v>381</v>
      </c>
      <c r="BO42" s="502" t="s">
        <v>381</v>
      </c>
      <c r="BP42" s="466"/>
      <c r="BQ42" s="925"/>
      <c r="BR42" s="475">
        <f t="shared" si="37"/>
        <v>-40</v>
      </c>
      <c r="BS42" s="495">
        <v>78.732927314270654</v>
      </c>
      <c r="BT42" s="496">
        <v>77.068838332136494</v>
      </c>
      <c r="BU42" s="496">
        <v>73.619357034810022</v>
      </c>
      <c r="BV42" s="496">
        <v>68.258542582287419</v>
      </c>
      <c r="BW42" s="496">
        <v>62.508260805076382</v>
      </c>
      <c r="BX42" s="497">
        <v>56.732500836691997</v>
      </c>
      <c r="BY42" s="497">
        <v>45.618527612974297</v>
      </c>
      <c r="BZ42" s="497">
        <v>34.023747735950451</v>
      </c>
      <c r="CA42" s="497">
        <v>22.516749949176461</v>
      </c>
      <c r="CB42" s="522" t="s">
        <v>381</v>
      </c>
      <c r="CC42" s="522" t="s">
        <v>381</v>
      </c>
      <c r="CD42" s="502" t="s">
        <v>381</v>
      </c>
      <c r="CF42" s="925"/>
      <c r="CG42" s="475">
        <f t="shared" si="38"/>
        <v>-40</v>
      </c>
      <c r="CH42" s="495">
        <v>83.981631350437567</v>
      </c>
      <c r="CI42" s="496">
        <v>82.140484663557601</v>
      </c>
      <c r="CJ42" s="496">
        <v>78.310858512460698</v>
      </c>
      <c r="CK42" s="496">
        <v>72.382625762164437</v>
      </c>
      <c r="CL42" s="496">
        <v>66.061476229386244</v>
      </c>
      <c r="CM42" s="497">
        <v>59.713880708423503</v>
      </c>
      <c r="CN42" s="497">
        <v>47.608006204374178</v>
      </c>
      <c r="CO42" s="497">
        <v>35.081552312189991</v>
      </c>
      <c r="CP42" s="497">
        <v>22.791591607941093</v>
      </c>
      <c r="CQ42" s="522" t="s">
        <v>381</v>
      </c>
      <c r="CR42" s="522" t="s">
        <v>381</v>
      </c>
      <c r="CS42" s="502" t="s">
        <v>381</v>
      </c>
      <c r="CT42" s="474"/>
      <c r="CU42" s="925"/>
      <c r="CV42" s="475">
        <f t="shared" si="39"/>
        <v>-40</v>
      </c>
      <c r="CW42" s="491">
        <f t="shared" si="23"/>
        <v>0.87253777703135138</v>
      </c>
      <c r="CX42" s="492">
        <f t="shared" si="23"/>
        <v>0.87181942157835279</v>
      </c>
      <c r="CY42" s="521">
        <f t="shared" si="44"/>
        <v>0.87029639164174988</v>
      </c>
      <c r="CZ42" s="521">
        <f t="shared" si="44"/>
        <v>0.878171492744382</v>
      </c>
      <c r="DA42" s="521">
        <f t="shared" si="44"/>
        <v>0.87668728885743397</v>
      </c>
      <c r="DB42" s="521">
        <f t="shared" si="44"/>
        <v>0.87445099008567784</v>
      </c>
      <c r="DC42" s="521">
        <f t="shared" si="44"/>
        <v>0.87694906463915101</v>
      </c>
      <c r="DD42" s="521">
        <f t="shared" si="44"/>
        <v>0.87074278354738854</v>
      </c>
      <c r="DE42" s="521">
        <f t="shared" si="44"/>
        <v>0.86568532892973449</v>
      </c>
      <c r="DF42" s="522" t="s">
        <v>381</v>
      </c>
      <c r="DG42" s="522" t="s">
        <v>381</v>
      </c>
      <c r="DH42" s="502" t="s">
        <v>381</v>
      </c>
      <c r="DJ42" s="925"/>
      <c r="DK42" s="475">
        <f t="shared" si="40"/>
        <v>-40</v>
      </c>
      <c r="DL42" s="495">
        <f t="shared" si="25"/>
        <v>83.981631350437567</v>
      </c>
      <c r="DM42" s="496">
        <f t="shared" si="25"/>
        <v>82.140484663557601</v>
      </c>
      <c r="DN42" s="496">
        <f t="shared" si="45"/>
        <v>78.310858512460698</v>
      </c>
      <c r="DO42" s="496">
        <f t="shared" si="45"/>
        <v>72.382625762164437</v>
      </c>
      <c r="DP42" s="496">
        <f t="shared" si="45"/>
        <v>66.061476229386244</v>
      </c>
      <c r="DQ42" s="497">
        <f t="shared" si="45"/>
        <v>59.713880708423503</v>
      </c>
      <c r="DR42" s="497">
        <f t="shared" si="45"/>
        <v>47.608006204374178</v>
      </c>
      <c r="DS42" s="497">
        <f t="shared" si="45"/>
        <v>35.081552312189991</v>
      </c>
      <c r="DT42" s="497">
        <f t="shared" si="45"/>
        <v>22.791591607941093</v>
      </c>
      <c r="DU42" s="522" t="s">
        <v>381</v>
      </c>
      <c r="DV42" s="522" t="s">
        <v>381</v>
      </c>
      <c r="DW42" s="502" t="s">
        <v>381</v>
      </c>
    </row>
    <row r="43" spans="2:127" ht="15" customHeight="1" thickBot="1">
      <c r="B43" s="926"/>
      <c r="C43" s="506" t="s">
        <v>382</v>
      </c>
      <c r="D43" s="507" t="s">
        <v>381</v>
      </c>
      <c r="E43" s="508" t="s">
        <v>381</v>
      </c>
      <c r="F43" s="509" t="s">
        <v>381</v>
      </c>
      <c r="G43" s="509" t="s">
        <v>381</v>
      </c>
      <c r="H43" s="509" t="s">
        <v>381</v>
      </c>
      <c r="I43" s="509" t="s">
        <v>381</v>
      </c>
      <c r="J43" s="509" t="s">
        <v>381</v>
      </c>
      <c r="K43" s="509" t="s">
        <v>381</v>
      </c>
      <c r="L43" s="509" t="s">
        <v>381</v>
      </c>
      <c r="M43" s="509" t="s">
        <v>381</v>
      </c>
      <c r="N43" s="509" t="s">
        <v>381</v>
      </c>
      <c r="O43" s="509" t="s">
        <v>381</v>
      </c>
      <c r="P43" s="510" t="s">
        <v>381</v>
      </c>
      <c r="Q43" s="466"/>
      <c r="R43" s="926"/>
      <c r="S43" s="506" t="str">
        <f t="shared" si="28"/>
        <v>&lt; -40</v>
      </c>
      <c r="T43" s="511" t="s">
        <v>381</v>
      </c>
      <c r="U43" s="512" t="s">
        <v>381</v>
      </c>
      <c r="V43" s="507" t="s">
        <v>381</v>
      </c>
      <c r="W43" s="513" t="s">
        <v>381</v>
      </c>
      <c r="X43" s="514" t="s">
        <v>381</v>
      </c>
      <c r="Y43" s="507" t="s">
        <v>381</v>
      </c>
      <c r="Z43" s="514" t="s">
        <v>381</v>
      </c>
      <c r="AA43" s="511" t="s">
        <v>381</v>
      </c>
      <c r="AB43" s="512" t="s">
        <v>381</v>
      </c>
      <c r="AC43" s="466"/>
      <c r="AD43" s="931"/>
      <c r="AE43" s="933"/>
      <c r="AF43" s="466"/>
      <c r="AG43" s="926"/>
      <c r="AH43" s="506" t="str">
        <f t="shared" si="32"/>
        <v>&lt; -40</v>
      </c>
      <c r="AI43" s="511" t="s">
        <v>381</v>
      </c>
      <c r="AJ43" s="512" t="s">
        <v>381</v>
      </c>
      <c r="AK43" s="515" t="s">
        <v>381</v>
      </c>
      <c r="AL43" s="466"/>
      <c r="AM43" s="926"/>
      <c r="AN43" s="506" t="str">
        <f t="shared" si="35"/>
        <v>&lt; -40</v>
      </c>
      <c r="AO43" s="516" t="s">
        <v>381</v>
      </c>
      <c r="AP43" s="517" t="s">
        <v>381</v>
      </c>
      <c r="AQ43" s="517" t="s">
        <v>381</v>
      </c>
      <c r="AR43" s="517" t="s">
        <v>381</v>
      </c>
      <c r="AS43" s="517" t="s">
        <v>381</v>
      </c>
      <c r="AT43" s="517" t="s">
        <v>381</v>
      </c>
      <c r="AU43" s="517" t="s">
        <v>381</v>
      </c>
      <c r="AV43" s="517" t="s">
        <v>381</v>
      </c>
      <c r="AW43" s="517" t="s">
        <v>381</v>
      </c>
      <c r="AX43" s="517" t="s">
        <v>381</v>
      </c>
      <c r="AY43" s="517" t="s">
        <v>381</v>
      </c>
      <c r="AZ43" s="512" t="s">
        <v>381</v>
      </c>
      <c r="BA43" s="474"/>
      <c r="BB43" s="926"/>
      <c r="BC43" s="506" t="str">
        <f t="shared" si="36"/>
        <v>&lt; -40</v>
      </c>
      <c r="BD43" s="516" t="s">
        <v>381</v>
      </c>
      <c r="BE43" s="517" t="s">
        <v>381</v>
      </c>
      <c r="BF43" s="517" t="s">
        <v>381</v>
      </c>
      <c r="BG43" s="517" t="s">
        <v>381</v>
      </c>
      <c r="BH43" s="517" t="s">
        <v>381</v>
      </c>
      <c r="BI43" s="517" t="s">
        <v>381</v>
      </c>
      <c r="BJ43" s="517" t="s">
        <v>381</v>
      </c>
      <c r="BK43" s="517" t="s">
        <v>381</v>
      </c>
      <c r="BL43" s="517" t="s">
        <v>381</v>
      </c>
      <c r="BM43" s="517" t="s">
        <v>381</v>
      </c>
      <c r="BN43" s="517" t="s">
        <v>381</v>
      </c>
      <c r="BO43" s="512" t="s">
        <v>381</v>
      </c>
      <c r="BP43" s="466"/>
      <c r="BQ43" s="926"/>
      <c r="BR43" s="506" t="str">
        <f t="shared" si="37"/>
        <v>&lt; -40</v>
      </c>
      <c r="BS43" s="516" t="s">
        <v>381</v>
      </c>
      <c r="BT43" s="517" t="s">
        <v>381</v>
      </c>
      <c r="BU43" s="517" t="s">
        <v>381</v>
      </c>
      <c r="BV43" s="517" t="s">
        <v>381</v>
      </c>
      <c r="BW43" s="517" t="s">
        <v>381</v>
      </c>
      <c r="BX43" s="517" t="s">
        <v>381</v>
      </c>
      <c r="BY43" s="517" t="s">
        <v>381</v>
      </c>
      <c r="BZ43" s="517" t="s">
        <v>381</v>
      </c>
      <c r="CA43" s="517" t="s">
        <v>381</v>
      </c>
      <c r="CB43" s="517" t="s">
        <v>381</v>
      </c>
      <c r="CC43" s="517" t="s">
        <v>381</v>
      </c>
      <c r="CD43" s="512" t="s">
        <v>381</v>
      </c>
      <c r="CF43" s="926"/>
      <c r="CG43" s="506" t="str">
        <f t="shared" si="38"/>
        <v>&lt; -40</v>
      </c>
      <c r="CH43" s="516" t="s">
        <v>381</v>
      </c>
      <c r="CI43" s="517" t="s">
        <v>381</v>
      </c>
      <c r="CJ43" s="517" t="s">
        <v>381</v>
      </c>
      <c r="CK43" s="517" t="s">
        <v>381</v>
      </c>
      <c r="CL43" s="517" t="s">
        <v>381</v>
      </c>
      <c r="CM43" s="517" t="s">
        <v>381</v>
      </c>
      <c r="CN43" s="517" t="s">
        <v>381</v>
      </c>
      <c r="CO43" s="517" t="s">
        <v>381</v>
      </c>
      <c r="CP43" s="517" t="s">
        <v>381</v>
      </c>
      <c r="CQ43" s="517" t="s">
        <v>381</v>
      </c>
      <c r="CR43" s="517" t="s">
        <v>381</v>
      </c>
      <c r="CS43" s="512" t="s">
        <v>381</v>
      </c>
      <c r="CT43" s="474"/>
      <c r="CU43" s="926"/>
      <c r="CV43" s="506" t="str">
        <f t="shared" si="39"/>
        <v>&lt; -40</v>
      </c>
      <c r="CW43" s="516" t="s">
        <v>381</v>
      </c>
      <c r="CX43" s="517" t="s">
        <v>381</v>
      </c>
      <c r="CY43" s="517" t="s">
        <v>381</v>
      </c>
      <c r="CZ43" s="517" t="s">
        <v>381</v>
      </c>
      <c r="DA43" s="517" t="s">
        <v>381</v>
      </c>
      <c r="DB43" s="517" t="s">
        <v>381</v>
      </c>
      <c r="DC43" s="517" t="s">
        <v>381</v>
      </c>
      <c r="DD43" s="517" t="s">
        <v>381</v>
      </c>
      <c r="DE43" s="517" t="s">
        <v>381</v>
      </c>
      <c r="DF43" s="517" t="s">
        <v>381</v>
      </c>
      <c r="DG43" s="517" t="s">
        <v>381</v>
      </c>
      <c r="DH43" s="512" t="s">
        <v>381</v>
      </c>
      <c r="DJ43" s="926"/>
      <c r="DK43" s="506" t="str">
        <f t="shared" si="40"/>
        <v>&lt; -40</v>
      </c>
      <c r="DL43" s="516" t="s">
        <v>381</v>
      </c>
      <c r="DM43" s="517" t="s">
        <v>381</v>
      </c>
      <c r="DN43" s="517" t="s">
        <v>381</v>
      </c>
      <c r="DO43" s="517" t="s">
        <v>381</v>
      </c>
      <c r="DP43" s="517" t="s">
        <v>381</v>
      </c>
      <c r="DQ43" s="517" t="s">
        <v>381</v>
      </c>
      <c r="DR43" s="517" t="s">
        <v>381</v>
      </c>
      <c r="DS43" s="517" t="s">
        <v>381</v>
      </c>
      <c r="DT43" s="517" t="s">
        <v>381</v>
      </c>
      <c r="DU43" s="517" t="s">
        <v>381</v>
      </c>
      <c r="DV43" s="517" t="s">
        <v>381</v>
      </c>
      <c r="DW43" s="512" t="s">
        <v>381</v>
      </c>
    </row>
    <row r="46" spans="2:127" ht="18">
      <c r="B46" s="962" t="s">
        <v>748</v>
      </c>
      <c r="C46" s="962"/>
      <c r="D46" s="962"/>
      <c r="E46" s="962"/>
      <c r="F46" s="962"/>
      <c r="G46" s="962"/>
      <c r="H46" s="962"/>
      <c r="I46" s="962"/>
      <c r="J46" s="962"/>
      <c r="K46" s="962"/>
      <c r="L46" s="962"/>
      <c r="M46" s="962"/>
      <c r="N46" s="962"/>
      <c r="O46" s="962"/>
      <c r="P46" s="962"/>
      <c r="Q46" s="444"/>
      <c r="R46" s="445" t="s">
        <v>487</v>
      </c>
      <c r="S46" s="444"/>
      <c r="T46" s="445"/>
      <c r="U46" s="445"/>
      <c r="V46" s="963" t="s">
        <v>505</v>
      </c>
      <c r="W46" s="963"/>
      <c r="X46" s="963"/>
      <c r="Y46" s="445"/>
      <c r="Z46" s="964" t="s">
        <v>490</v>
      </c>
      <c r="AA46" s="964"/>
      <c r="AB46" s="964"/>
      <c r="AC46" s="444"/>
      <c r="AD46" s="444"/>
      <c r="AE46" s="444"/>
      <c r="AF46" s="444"/>
      <c r="AG46" s="445" t="s">
        <v>488</v>
      </c>
      <c r="AH46" s="444"/>
      <c r="AI46" s="445"/>
      <c r="AJ46" s="445"/>
      <c r="AK46" s="444"/>
      <c r="AL46" s="444"/>
      <c r="AM46" s="445" t="s">
        <v>749</v>
      </c>
      <c r="AN46" s="444"/>
      <c r="BB46" s="445" t="s">
        <v>700</v>
      </c>
      <c r="BC46" s="444"/>
      <c r="BP46" s="444"/>
      <c r="BQ46" s="445" t="s">
        <v>749</v>
      </c>
      <c r="BR46" s="444"/>
      <c r="CF46" s="445" t="s">
        <v>700</v>
      </c>
      <c r="CG46" s="444"/>
      <c r="CU46" s="445" t="s">
        <v>489</v>
      </c>
      <c r="CV46" s="444"/>
      <c r="DJ46" s="445" t="s">
        <v>489</v>
      </c>
      <c r="DK46" s="444"/>
    </row>
    <row r="47" spans="2:127" ht="13.5" thickBot="1">
      <c r="C47" s="448"/>
      <c r="D47" s="449"/>
      <c r="S47" s="448"/>
      <c r="T47" s="451"/>
      <c r="U47" s="451"/>
      <c r="V47" s="449"/>
      <c r="W47" s="449"/>
      <c r="X47" s="449"/>
      <c r="Y47" s="449"/>
      <c r="Z47" s="449"/>
      <c r="AH47" s="448"/>
      <c r="AI47" s="451"/>
      <c r="AJ47" s="451"/>
      <c r="AK47" s="449"/>
      <c r="AN47" s="448"/>
      <c r="AO47" s="451"/>
      <c r="AP47" s="451"/>
      <c r="BC47" s="448"/>
      <c r="BD47" s="451"/>
      <c r="BE47" s="451"/>
      <c r="BR47" s="448"/>
      <c r="BS47" s="451"/>
      <c r="BT47" s="451"/>
      <c r="CG47" s="448"/>
      <c r="CH47" s="451"/>
      <c r="CI47" s="451"/>
      <c r="CV47" s="448"/>
      <c r="CW47" s="451"/>
      <c r="CX47" s="451"/>
      <c r="DK47" s="448"/>
      <c r="DL47" s="451"/>
      <c r="DM47" s="451"/>
    </row>
    <row r="48" spans="2:127" ht="60.75" customHeight="1" thickBot="1">
      <c r="B48" s="934" t="s">
        <v>934</v>
      </c>
      <c r="C48" s="965"/>
      <c r="D48" s="970" t="s">
        <v>886</v>
      </c>
      <c r="E48" s="942" t="s">
        <v>933</v>
      </c>
      <c r="F48" s="942"/>
      <c r="G48" s="942"/>
      <c r="H48" s="942"/>
      <c r="I48" s="942"/>
      <c r="J48" s="942"/>
      <c r="K48" s="942"/>
      <c r="L48" s="942"/>
      <c r="M48" s="942"/>
      <c r="N48" s="942"/>
      <c r="O48" s="942"/>
      <c r="P48" s="943"/>
      <c r="Q48" s="311"/>
      <c r="R48" s="934" t="str">
        <f>$B48</f>
        <v>H70-T20
2-4kg non-comm</v>
      </c>
      <c r="S48" s="965"/>
      <c r="T48" s="957" t="s">
        <v>907</v>
      </c>
      <c r="U48" s="958"/>
      <c r="V48" s="957" t="s">
        <v>909</v>
      </c>
      <c r="W48" s="975"/>
      <c r="X48" s="958"/>
      <c r="Y48" s="976" t="s">
        <v>958</v>
      </c>
      <c r="Z48" s="977"/>
      <c r="AA48" s="957" t="s">
        <v>908</v>
      </c>
      <c r="AB48" s="958"/>
      <c r="AC48" s="311"/>
      <c r="AD48" s="978" t="s">
        <v>722</v>
      </c>
      <c r="AE48" s="980" t="s">
        <v>723</v>
      </c>
      <c r="AF48" s="311"/>
      <c r="AG48" s="934" t="str">
        <f>$B48</f>
        <v>H70-T20
2-4kg non-comm</v>
      </c>
      <c r="AH48" s="965"/>
      <c r="AI48" s="957" t="s">
        <v>907</v>
      </c>
      <c r="AJ48" s="958"/>
      <c r="AK48" s="959" t="s">
        <v>167</v>
      </c>
      <c r="AL48" s="311"/>
      <c r="AM48" s="934" t="str">
        <f>$B48</f>
        <v>H70-T20
2-4kg non-comm</v>
      </c>
      <c r="AN48" s="935"/>
      <c r="AO48" s="940" t="s">
        <v>530</v>
      </c>
      <c r="AP48" s="941"/>
      <c r="AQ48" s="942"/>
      <c r="AR48" s="942"/>
      <c r="AS48" s="942"/>
      <c r="AT48" s="942"/>
      <c r="AU48" s="942"/>
      <c r="AV48" s="942"/>
      <c r="AW48" s="942"/>
      <c r="AX48" s="942"/>
      <c r="AY48" s="942"/>
      <c r="AZ48" s="943"/>
      <c r="BA48" s="311"/>
      <c r="BB48" s="934" t="str">
        <f>$B48</f>
        <v>H70-T20
2-4kg non-comm</v>
      </c>
      <c r="BC48" s="935"/>
      <c r="BD48" s="940" t="s">
        <v>530</v>
      </c>
      <c r="BE48" s="941"/>
      <c r="BF48" s="942"/>
      <c r="BG48" s="942"/>
      <c r="BH48" s="942"/>
      <c r="BI48" s="942"/>
      <c r="BJ48" s="942"/>
      <c r="BK48" s="942"/>
      <c r="BL48" s="942"/>
      <c r="BM48" s="942"/>
      <c r="BN48" s="942"/>
      <c r="BO48" s="943"/>
      <c r="BP48" s="311"/>
      <c r="BQ48" s="934" t="str">
        <f>$B48</f>
        <v>H70-T20
2-4kg non-comm</v>
      </c>
      <c r="BR48" s="935"/>
      <c r="BS48" s="940" t="s">
        <v>911</v>
      </c>
      <c r="BT48" s="941"/>
      <c r="BU48" s="942"/>
      <c r="BV48" s="942"/>
      <c r="BW48" s="942"/>
      <c r="BX48" s="942"/>
      <c r="BY48" s="942"/>
      <c r="BZ48" s="942"/>
      <c r="CA48" s="942"/>
      <c r="CB48" s="942"/>
      <c r="CC48" s="942"/>
      <c r="CD48" s="943"/>
      <c r="CF48" s="934" t="str">
        <f>$B48</f>
        <v>H70-T20
2-4kg non-comm</v>
      </c>
      <c r="CG48" s="935"/>
      <c r="CH48" s="940" t="s">
        <v>911</v>
      </c>
      <c r="CI48" s="941"/>
      <c r="CJ48" s="942"/>
      <c r="CK48" s="942"/>
      <c r="CL48" s="942"/>
      <c r="CM48" s="942"/>
      <c r="CN48" s="942"/>
      <c r="CO48" s="942"/>
      <c r="CP48" s="942"/>
      <c r="CQ48" s="942"/>
      <c r="CR48" s="942"/>
      <c r="CS48" s="943"/>
      <c r="CT48" s="311"/>
      <c r="CU48" s="934" t="str">
        <f>$B48</f>
        <v>H70-T20
2-4kg non-comm</v>
      </c>
      <c r="CV48" s="935"/>
      <c r="CW48" s="940" t="s">
        <v>956</v>
      </c>
      <c r="CX48" s="941"/>
      <c r="CY48" s="942"/>
      <c r="CZ48" s="942"/>
      <c r="DA48" s="942"/>
      <c r="DB48" s="942"/>
      <c r="DC48" s="942"/>
      <c r="DD48" s="942"/>
      <c r="DE48" s="942"/>
      <c r="DF48" s="942"/>
      <c r="DG48" s="942"/>
      <c r="DH48" s="943"/>
      <c r="DJ48" s="934" t="str">
        <f>$B48</f>
        <v>H70-T20
2-4kg non-comm</v>
      </c>
      <c r="DK48" s="935"/>
      <c r="DL48" s="940" t="s">
        <v>955</v>
      </c>
      <c r="DM48" s="941"/>
      <c r="DN48" s="942"/>
      <c r="DO48" s="942"/>
      <c r="DP48" s="942"/>
      <c r="DQ48" s="942"/>
      <c r="DR48" s="942"/>
      <c r="DS48" s="942"/>
      <c r="DT48" s="942"/>
      <c r="DU48" s="942"/>
      <c r="DV48" s="942"/>
      <c r="DW48" s="943"/>
    </row>
    <row r="49" spans="2:127" ht="14.25">
      <c r="B49" s="966"/>
      <c r="C49" s="967"/>
      <c r="D49" s="971"/>
      <c r="E49" s="928" t="s">
        <v>891</v>
      </c>
      <c r="F49" s="928"/>
      <c r="G49" s="928"/>
      <c r="H49" s="928"/>
      <c r="I49" s="928"/>
      <c r="J49" s="928"/>
      <c r="K49" s="928"/>
      <c r="L49" s="928"/>
      <c r="M49" s="928"/>
      <c r="N49" s="928"/>
      <c r="O49" s="928"/>
      <c r="P49" s="929"/>
      <c r="Q49" s="452"/>
      <c r="R49" s="966"/>
      <c r="S49" s="967"/>
      <c r="T49" s="944" t="s">
        <v>496</v>
      </c>
      <c r="U49" s="946" t="s">
        <v>497</v>
      </c>
      <c r="V49" s="948" t="s">
        <v>128</v>
      </c>
      <c r="W49" s="950" t="s">
        <v>750</v>
      </c>
      <c r="X49" s="946" t="s">
        <v>691</v>
      </c>
      <c r="Y49" s="953" t="s">
        <v>130</v>
      </c>
      <c r="Z49" s="955" t="s">
        <v>131</v>
      </c>
      <c r="AA49" s="988" t="str">
        <f>AA5</f>
        <v>50 l 
2 kg</v>
      </c>
      <c r="AB49" s="946" t="str">
        <f>AB5</f>
        <v>99 l
4 kg</v>
      </c>
      <c r="AC49" s="452"/>
      <c r="AD49" s="979"/>
      <c r="AE49" s="981"/>
      <c r="AF49" s="452"/>
      <c r="AG49" s="966"/>
      <c r="AH49" s="967"/>
      <c r="AI49" s="944" t="s">
        <v>498</v>
      </c>
      <c r="AJ49" s="946" t="s">
        <v>497</v>
      </c>
      <c r="AK49" s="960"/>
      <c r="AL49" s="452"/>
      <c r="AM49" s="936"/>
      <c r="AN49" s="937"/>
      <c r="AO49" s="927" t="s">
        <v>891</v>
      </c>
      <c r="AP49" s="928"/>
      <c r="AQ49" s="928"/>
      <c r="AR49" s="928"/>
      <c r="AS49" s="928"/>
      <c r="AT49" s="928"/>
      <c r="AU49" s="928"/>
      <c r="AV49" s="928"/>
      <c r="AW49" s="928"/>
      <c r="AX49" s="928"/>
      <c r="AY49" s="928"/>
      <c r="AZ49" s="929"/>
      <c r="BA49" s="452"/>
      <c r="BB49" s="936"/>
      <c r="BC49" s="937"/>
      <c r="BD49" s="927" t="s">
        <v>891</v>
      </c>
      <c r="BE49" s="928"/>
      <c r="BF49" s="928"/>
      <c r="BG49" s="928"/>
      <c r="BH49" s="928"/>
      <c r="BI49" s="928"/>
      <c r="BJ49" s="928"/>
      <c r="BK49" s="928"/>
      <c r="BL49" s="928"/>
      <c r="BM49" s="928"/>
      <c r="BN49" s="928"/>
      <c r="BO49" s="929"/>
      <c r="BP49" s="452"/>
      <c r="BQ49" s="936"/>
      <c r="BR49" s="937"/>
      <c r="BS49" s="927" t="s">
        <v>891</v>
      </c>
      <c r="BT49" s="928"/>
      <c r="BU49" s="928"/>
      <c r="BV49" s="928"/>
      <c r="BW49" s="928"/>
      <c r="BX49" s="928"/>
      <c r="BY49" s="928"/>
      <c r="BZ49" s="928"/>
      <c r="CA49" s="928"/>
      <c r="CB49" s="928"/>
      <c r="CC49" s="928"/>
      <c r="CD49" s="929"/>
      <c r="CF49" s="936"/>
      <c r="CG49" s="937"/>
      <c r="CH49" s="927" t="s">
        <v>891</v>
      </c>
      <c r="CI49" s="928"/>
      <c r="CJ49" s="928"/>
      <c r="CK49" s="928"/>
      <c r="CL49" s="928"/>
      <c r="CM49" s="928"/>
      <c r="CN49" s="928"/>
      <c r="CO49" s="928"/>
      <c r="CP49" s="928"/>
      <c r="CQ49" s="928"/>
      <c r="CR49" s="928"/>
      <c r="CS49" s="929"/>
      <c r="CT49" s="452"/>
      <c r="CU49" s="936"/>
      <c r="CV49" s="937"/>
      <c r="CW49" s="927" t="s">
        <v>891</v>
      </c>
      <c r="CX49" s="928"/>
      <c r="CY49" s="928"/>
      <c r="CZ49" s="928"/>
      <c r="DA49" s="928"/>
      <c r="DB49" s="928"/>
      <c r="DC49" s="928"/>
      <c r="DD49" s="928"/>
      <c r="DE49" s="928"/>
      <c r="DF49" s="928"/>
      <c r="DG49" s="928"/>
      <c r="DH49" s="929"/>
      <c r="DJ49" s="936"/>
      <c r="DK49" s="937"/>
      <c r="DL49" s="927" t="s">
        <v>891</v>
      </c>
      <c r="DM49" s="928"/>
      <c r="DN49" s="928"/>
      <c r="DO49" s="928"/>
      <c r="DP49" s="928"/>
      <c r="DQ49" s="928"/>
      <c r="DR49" s="928"/>
      <c r="DS49" s="928"/>
      <c r="DT49" s="928"/>
      <c r="DU49" s="928"/>
      <c r="DV49" s="928"/>
      <c r="DW49" s="929"/>
    </row>
    <row r="50" spans="2:127" ht="13.5" thickBot="1">
      <c r="B50" s="968"/>
      <c r="C50" s="969"/>
      <c r="D50" s="972"/>
      <c r="E50" s="453">
        <v>0.5</v>
      </c>
      <c r="F50" s="453">
        <v>2</v>
      </c>
      <c r="G50" s="458">
        <v>5</v>
      </c>
      <c r="H50" s="458">
        <v>10</v>
      </c>
      <c r="I50" s="458">
        <v>15</v>
      </c>
      <c r="J50" s="459">
        <v>20</v>
      </c>
      <c r="K50" s="460">
        <v>30</v>
      </c>
      <c r="L50" s="459">
        <v>40</v>
      </c>
      <c r="M50" s="459">
        <v>50</v>
      </c>
      <c r="N50" s="459">
        <v>60</v>
      </c>
      <c r="O50" s="459">
        <v>70</v>
      </c>
      <c r="P50" s="456" t="s">
        <v>379</v>
      </c>
      <c r="Q50" s="452"/>
      <c r="R50" s="968"/>
      <c r="S50" s="969"/>
      <c r="T50" s="945"/>
      <c r="U50" s="947"/>
      <c r="V50" s="949"/>
      <c r="W50" s="951"/>
      <c r="X50" s="952"/>
      <c r="Y50" s="954"/>
      <c r="Z50" s="956"/>
      <c r="AA50" s="945"/>
      <c r="AB50" s="947"/>
      <c r="AC50" s="452"/>
      <c r="AD50" s="945"/>
      <c r="AE50" s="947"/>
      <c r="AF50" s="452"/>
      <c r="AG50" s="968"/>
      <c r="AH50" s="969"/>
      <c r="AI50" s="945"/>
      <c r="AJ50" s="947"/>
      <c r="AK50" s="961"/>
      <c r="AL50" s="452"/>
      <c r="AM50" s="938"/>
      <c r="AN50" s="939"/>
      <c r="AO50" s="457">
        <v>0.5</v>
      </c>
      <c r="AP50" s="458">
        <v>2</v>
      </c>
      <c r="AQ50" s="458">
        <v>5</v>
      </c>
      <c r="AR50" s="458">
        <v>10</v>
      </c>
      <c r="AS50" s="458">
        <v>15</v>
      </c>
      <c r="AT50" s="459">
        <v>20</v>
      </c>
      <c r="AU50" s="460">
        <v>30</v>
      </c>
      <c r="AV50" s="459">
        <v>40</v>
      </c>
      <c r="AW50" s="459">
        <v>50</v>
      </c>
      <c r="AX50" s="459">
        <v>60</v>
      </c>
      <c r="AY50" s="459">
        <v>70</v>
      </c>
      <c r="AZ50" s="456" t="s">
        <v>379</v>
      </c>
      <c r="BA50" s="452"/>
      <c r="BB50" s="938"/>
      <c r="BC50" s="939"/>
      <c r="BD50" s="457">
        <v>0.5</v>
      </c>
      <c r="BE50" s="458">
        <v>2</v>
      </c>
      <c r="BF50" s="458">
        <v>5</v>
      </c>
      <c r="BG50" s="458">
        <v>10</v>
      </c>
      <c r="BH50" s="458">
        <v>15</v>
      </c>
      <c r="BI50" s="459">
        <v>20</v>
      </c>
      <c r="BJ50" s="460">
        <v>30</v>
      </c>
      <c r="BK50" s="459">
        <v>40</v>
      </c>
      <c r="BL50" s="459">
        <v>50</v>
      </c>
      <c r="BM50" s="459">
        <v>60</v>
      </c>
      <c r="BN50" s="459">
        <v>70</v>
      </c>
      <c r="BO50" s="456" t="s">
        <v>379</v>
      </c>
      <c r="BP50" s="452"/>
      <c r="BQ50" s="938"/>
      <c r="BR50" s="939"/>
      <c r="BS50" s="457">
        <v>0.5</v>
      </c>
      <c r="BT50" s="458">
        <v>2</v>
      </c>
      <c r="BU50" s="458">
        <v>5</v>
      </c>
      <c r="BV50" s="458">
        <v>10</v>
      </c>
      <c r="BW50" s="458">
        <v>15</v>
      </c>
      <c r="BX50" s="459">
        <v>20</v>
      </c>
      <c r="BY50" s="460">
        <v>30</v>
      </c>
      <c r="BZ50" s="459">
        <v>40</v>
      </c>
      <c r="CA50" s="459">
        <v>50</v>
      </c>
      <c r="CB50" s="459">
        <v>60</v>
      </c>
      <c r="CC50" s="459">
        <v>70</v>
      </c>
      <c r="CD50" s="456" t="s">
        <v>379</v>
      </c>
      <c r="CF50" s="938"/>
      <c r="CG50" s="939"/>
      <c r="CH50" s="457">
        <v>0.5</v>
      </c>
      <c r="CI50" s="458">
        <v>2</v>
      </c>
      <c r="CJ50" s="458">
        <v>5</v>
      </c>
      <c r="CK50" s="458">
        <v>10</v>
      </c>
      <c r="CL50" s="458">
        <v>15</v>
      </c>
      <c r="CM50" s="459">
        <v>20</v>
      </c>
      <c r="CN50" s="460">
        <v>30</v>
      </c>
      <c r="CO50" s="459">
        <v>40</v>
      </c>
      <c r="CP50" s="459">
        <v>50</v>
      </c>
      <c r="CQ50" s="459">
        <v>60</v>
      </c>
      <c r="CR50" s="459">
        <v>70</v>
      </c>
      <c r="CS50" s="456" t="s">
        <v>379</v>
      </c>
      <c r="CT50" s="452"/>
      <c r="CU50" s="938"/>
      <c r="CV50" s="939"/>
      <c r="CW50" s="457">
        <v>0.5</v>
      </c>
      <c r="CX50" s="458">
        <v>2</v>
      </c>
      <c r="CY50" s="458">
        <v>5</v>
      </c>
      <c r="CZ50" s="458">
        <v>10</v>
      </c>
      <c r="DA50" s="458">
        <v>15</v>
      </c>
      <c r="DB50" s="459">
        <v>20</v>
      </c>
      <c r="DC50" s="460">
        <v>30</v>
      </c>
      <c r="DD50" s="459">
        <v>40</v>
      </c>
      <c r="DE50" s="459">
        <v>50</v>
      </c>
      <c r="DF50" s="459">
        <v>60</v>
      </c>
      <c r="DG50" s="459">
        <v>70</v>
      </c>
      <c r="DH50" s="456" t="s">
        <v>379</v>
      </c>
      <c r="DJ50" s="938"/>
      <c r="DK50" s="939"/>
      <c r="DL50" s="457">
        <v>0.5</v>
      </c>
      <c r="DM50" s="458">
        <v>2</v>
      </c>
      <c r="DN50" s="458">
        <v>5</v>
      </c>
      <c r="DO50" s="458">
        <v>10</v>
      </c>
      <c r="DP50" s="458">
        <v>15</v>
      </c>
      <c r="DQ50" s="459">
        <v>20</v>
      </c>
      <c r="DR50" s="460">
        <v>30</v>
      </c>
      <c r="DS50" s="459">
        <v>40</v>
      </c>
      <c r="DT50" s="459">
        <v>50</v>
      </c>
      <c r="DU50" s="459">
        <v>60</v>
      </c>
      <c r="DV50" s="459">
        <v>70</v>
      </c>
      <c r="DW50" s="456" t="s">
        <v>379</v>
      </c>
    </row>
    <row r="51" spans="2:127" ht="15" customHeight="1">
      <c r="B51" s="924" t="s">
        <v>890</v>
      </c>
      <c r="C51" s="461" t="s">
        <v>380</v>
      </c>
      <c r="D51" s="462" t="s">
        <v>381</v>
      </c>
      <c r="E51" s="463" t="s">
        <v>381</v>
      </c>
      <c r="F51" s="464" t="s">
        <v>381</v>
      </c>
      <c r="G51" s="464" t="s">
        <v>381</v>
      </c>
      <c r="H51" s="464" t="s">
        <v>381</v>
      </c>
      <c r="I51" s="464" t="s">
        <v>381</v>
      </c>
      <c r="J51" s="464" t="s">
        <v>381</v>
      </c>
      <c r="K51" s="464" t="s">
        <v>381</v>
      </c>
      <c r="L51" s="464" t="s">
        <v>381</v>
      </c>
      <c r="M51" s="464" t="s">
        <v>381</v>
      </c>
      <c r="N51" s="464" t="s">
        <v>381</v>
      </c>
      <c r="O51" s="464" t="s">
        <v>381</v>
      </c>
      <c r="P51" s="465" t="s">
        <v>381</v>
      </c>
      <c r="Q51" s="466"/>
      <c r="R51" s="924" t="s">
        <v>890</v>
      </c>
      <c r="S51" s="461" t="str">
        <f>$C51</f>
        <v>&gt; 50</v>
      </c>
      <c r="T51" s="467" t="s">
        <v>381</v>
      </c>
      <c r="U51" s="468" t="s">
        <v>381</v>
      </c>
      <c r="V51" s="462" t="s">
        <v>381</v>
      </c>
      <c r="W51" s="469" t="s">
        <v>381</v>
      </c>
      <c r="X51" s="470" t="s">
        <v>381</v>
      </c>
      <c r="Y51" s="462" t="s">
        <v>381</v>
      </c>
      <c r="Z51" s="470" t="s">
        <v>381</v>
      </c>
      <c r="AA51" s="467" t="s">
        <v>381</v>
      </c>
      <c r="AB51" s="468" t="s">
        <v>381</v>
      </c>
      <c r="AC51" s="466"/>
      <c r="AD51" s="930">
        <f>AD7</f>
        <v>28.5</v>
      </c>
      <c r="AE51" s="932">
        <f>AE7</f>
        <v>32.0625</v>
      </c>
      <c r="AF51" s="466"/>
      <c r="AG51" s="924" t="s">
        <v>890</v>
      </c>
      <c r="AH51" s="461" t="str">
        <f>$C51</f>
        <v>&gt; 50</v>
      </c>
      <c r="AI51" s="467" t="s">
        <v>381</v>
      </c>
      <c r="AJ51" s="468" t="s">
        <v>381</v>
      </c>
      <c r="AK51" s="471" t="s">
        <v>381</v>
      </c>
      <c r="AL51" s="466"/>
      <c r="AM51" s="924" t="s">
        <v>890</v>
      </c>
      <c r="AN51" s="461" t="str">
        <f>$C51</f>
        <v>&gt; 50</v>
      </c>
      <c r="AO51" s="472" t="s">
        <v>381</v>
      </c>
      <c r="AP51" s="473" t="s">
        <v>381</v>
      </c>
      <c r="AQ51" s="473" t="s">
        <v>381</v>
      </c>
      <c r="AR51" s="473" t="s">
        <v>381</v>
      </c>
      <c r="AS51" s="473" t="s">
        <v>381</v>
      </c>
      <c r="AT51" s="473" t="s">
        <v>381</v>
      </c>
      <c r="AU51" s="473" t="s">
        <v>381</v>
      </c>
      <c r="AV51" s="473" t="s">
        <v>381</v>
      </c>
      <c r="AW51" s="473" t="s">
        <v>381</v>
      </c>
      <c r="AX51" s="473" t="s">
        <v>381</v>
      </c>
      <c r="AY51" s="473" t="s">
        <v>381</v>
      </c>
      <c r="AZ51" s="468" t="s">
        <v>381</v>
      </c>
      <c r="BA51" s="474"/>
      <c r="BB51" s="924" t="s">
        <v>890</v>
      </c>
      <c r="BC51" s="461" t="str">
        <f>$C51</f>
        <v>&gt; 50</v>
      </c>
      <c r="BD51" s="472" t="s">
        <v>381</v>
      </c>
      <c r="BE51" s="473" t="s">
        <v>381</v>
      </c>
      <c r="BF51" s="473" t="s">
        <v>381</v>
      </c>
      <c r="BG51" s="473" t="s">
        <v>381</v>
      </c>
      <c r="BH51" s="473" t="s">
        <v>381</v>
      </c>
      <c r="BI51" s="473" t="s">
        <v>381</v>
      </c>
      <c r="BJ51" s="473" t="s">
        <v>381</v>
      </c>
      <c r="BK51" s="473" t="s">
        <v>381</v>
      </c>
      <c r="BL51" s="473" t="s">
        <v>381</v>
      </c>
      <c r="BM51" s="473" t="s">
        <v>381</v>
      </c>
      <c r="BN51" s="473" t="s">
        <v>381</v>
      </c>
      <c r="BO51" s="468" t="s">
        <v>381</v>
      </c>
      <c r="BP51" s="466"/>
      <c r="BQ51" s="924" t="s">
        <v>890</v>
      </c>
      <c r="BR51" s="461" t="str">
        <f>$C51</f>
        <v>&gt; 50</v>
      </c>
      <c r="BS51" s="472" t="s">
        <v>381</v>
      </c>
      <c r="BT51" s="473" t="s">
        <v>381</v>
      </c>
      <c r="BU51" s="473" t="s">
        <v>381</v>
      </c>
      <c r="BV51" s="473" t="s">
        <v>381</v>
      </c>
      <c r="BW51" s="473" t="s">
        <v>381</v>
      </c>
      <c r="BX51" s="473" t="s">
        <v>381</v>
      </c>
      <c r="BY51" s="473" t="s">
        <v>381</v>
      </c>
      <c r="BZ51" s="473" t="s">
        <v>381</v>
      </c>
      <c r="CA51" s="473" t="s">
        <v>381</v>
      </c>
      <c r="CB51" s="473" t="s">
        <v>381</v>
      </c>
      <c r="CC51" s="473" t="s">
        <v>381</v>
      </c>
      <c r="CD51" s="468" t="s">
        <v>381</v>
      </c>
      <c r="CF51" s="924" t="s">
        <v>890</v>
      </c>
      <c r="CG51" s="461" t="str">
        <f>$C51</f>
        <v>&gt; 50</v>
      </c>
      <c r="CH51" s="472" t="s">
        <v>381</v>
      </c>
      <c r="CI51" s="473" t="s">
        <v>381</v>
      </c>
      <c r="CJ51" s="473" t="s">
        <v>381</v>
      </c>
      <c r="CK51" s="473" t="s">
        <v>381</v>
      </c>
      <c r="CL51" s="473" t="s">
        <v>381</v>
      </c>
      <c r="CM51" s="473" t="s">
        <v>381</v>
      </c>
      <c r="CN51" s="473" t="s">
        <v>381</v>
      </c>
      <c r="CO51" s="473" t="s">
        <v>381</v>
      </c>
      <c r="CP51" s="473" t="s">
        <v>381</v>
      </c>
      <c r="CQ51" s="473" t="s">
        <v>381</v>
      </c>
      <c r="CR51" s="473" t="s">
        <v>381</v>
      </c>
      <c r="CS51" s="468" t="s">
        <v>381</v>
      </c>
      <c r="CT51" s="474"/>
      <c r="CU51" s="924" t="s">
        <v>890</v>
      </c>
      <c r="CV51" s="461" t="str">
        <f>$C51</f>
        <v>&gt; 50</v>
      </c>
      <c r="CW51" s="472" t="s">
        <v>381</v>
      </c>
      <c r="CX51" s="473" t="s">
        <v>381</v>
      </c>
      <c r="CY51" s="473" t="s">
        <v>381</v>
      </c>
      <c r="CZ51" s="473" t="s">
        <v>381</v>
      </c>
      <c r="DA51" s="473" t="s">
        <v>381</v>
      </c>
      <c r="DB51" s="473" t="s">
        <v>381</v>
      </c>
      <c r="DC51" s="473" t="s">
        <v>381</v>
      </c>
      <c r="DD51" s="473" t="s">
        <v>381</v>
      </c>
      <c r="DE51" s="473" t="s">
        <v>381</v>
      </c>
      <c r="DF51" s="473" t="s">
        <v>381</v>
      </c>
      <c r="DG51" s="473" t="s">
        <v>381</v>
      </c>
      <c r="DH51" s="468" t="s">
        <v>381</v>
      </c>
      <c r="DJ51" s="924" t="s">
        <v>890</v>
      </c>
      <c r="DK51" s="461" t="str">
        <f>$C51</f>
        <v>&gt; 50</v>
      </c>
      <c r="DL51" s="472" t="s">
        <v>381</v>
      </c>
      <c r="DM51" s="473" t="s">
        <v>381</v>
      </c>
      <c r="DN51" s="473" t="s">
        <v>381</v>
      </c>
      <c r="DO51" s="473" t="s">
        <v>381</v>
      </c>
      <c r="DP51" s="473" t="s">
        <v>381</v>
      </c>
      <c r="DQ51" s="473" t="s">
        <v>381</v>
      </c>
      <c r="DR51" s="473" t="s">
        <v>381</v>
      </c>
      <c r="DS51" s="473" t="s">
        <v>381</v>
      </c>
      <c r="DT51" s="473" t="s">
        <v>381</v>
      </c>
      <c r="DU51" s="473" t="s">
        <v>381</v>
      </c>
      <c r="DV51" s="473" t="s">
        <v>381</v>
      </c>
      <c r="DW51" s="468" t="s">
        <v>381</v>
      </c>
    </row>
    <row r="52" spans="2:127" ht="15" customHeight="1">
      <c r="B52" s="925"/>
      <c r="C52" s="475">
        <v>50</v>
      </c>
      <c r="D52" s="476" t="s">
        <v>782</v>
      </c>
      <c r="E52" s="557" t="s">
        <v>381</v>
      </c>
      <c r="F52" s="499" t="s">
        <v>381</v>
      </c>
      <c r="G52" s="499" t="s">
        <v>381</v>
      </c>
      <c r="H52" s="558" t="s">
        <v>381</v>
      </c>
      <c r="I52" s="558" t="s">
        <v>381</v>
      </c>
      <c r="J52" s="558" t="s">
        <v>381</v>
      </c>
      <c r="K52" s="558" t="s">
        <v>381</v>
      </c>
      <c r="L52" s="558" t="s">
        <v>381</v>
      </c>
      <c r="M52" s="558" t="s">
        <v>381</v>
      </c>
      <c r="N52" s="558" t="s">
        <v>381</v>
      </c>
      <c r="O52" s="558" t="s">
        <v>381</v>
      </c>
      <c r="P52" s="523" t="s">
        <v>381</v>
      </c>
      <c r="Q52" s="466"/>
      <c r="R52" s="925"/>
      <c r="S52" s="475">
        <f>$C52</f>
        <v>50</v>
      </c>
      <c r="T52" s="481">
        <v>50</v>
      </c>
      <c r="U52" s="519">
        <v>-17.5</v>
      </c>
      <c r="V52" s="483">
        <f>IF(MIN(X52,W52)*(1-(2.5+7)/(87.5-2))&gt;$AD$51,$AD$51,MIN(X52,W52)*(1-(2.5+7)/(87.5-2)))</f>
        <v>0.96775068815950382</v>
      </c>
      <c r="W52" s="484" t="str">
        <f>'70MPa, 2-4kg (comm)'!Z52</f>
        <v>&lt; 1</v>
      </c>
      <c r="X52" s="485">
        <f>'70MPa, 2-4kg (comm)'!AA52</f>
        <v>1.0887195241794418</v>
      </c>
      <c r="Y52" s="483" t="e">
        <f>(F52-2)/V52</f>
        <v>#VALUE!</v>
      </c>
      <c r="Z52" s="486" t="e">
        <f>(F52-2)/MIN(W52,X52)</f>
        <v>#VALUE!</v>
      </c>
      <c r="AA52" s="487" t="str">
        <f>'70MPa, 2-4kg (comm)'!AD52</f>
        <v>-</v>
      </c>
      <c r="AB52" s="488">
        <f>'70MPa, 2-4kg (comm)'!AE52</f>
        <v>1.150150536386418</v>
      </c>
      <c r="AC52" s="466"/>
      <c r="AD52" s="930"/>
      <c r="AE52" s="932"/>
      <c r="AF52" s="466"/>
      <c r="AG52" s="925"/>
      <c r="AH52" s="475">
        <f>$C52</f>
        <v>50</v>
      </c>
      <c r="AI52" s="489">
        <v>25</v>
      </c>
      <c r="AJ52" s="519">
        <f>MIN(-26,AH52)</f>
        <v>-26</v>
      </c>
      <c r="AK52" s="490">
        <f>V52</f>
        <v>0.96775068815950382</v>
      </c>
      <c r="AL52" s="466"/>
      <c r="AM52" s="925"/>
      <c r="AN52" s="475">
        <f>$C52</f>
        <v>50</v>
      </c>
      <c r="AO52" s="557" t="s">
        <v>381</v>
      </c>
      <c r="AP52" s="499" t="s">
        <v>381</v>
      </c>
      <c r="AQ52" s="499" t="s">
        <v>381</v>
      </c>
      <c r="AR52" s="558" t="s">
        <v>381</v>
      </c>
      <c r="AS52" s="558" t="s">
        <v>381</v>
      </c>
      <c r="AT52" s="558" t="s">
        <v>381</v>
      </c>
      <c r="AU52" s="558" t="s">
        <v>381</v>
      </c>
      <c r="AV52" s="558" t="s">
        <v>381</v>
      </c>
      <c r="AW52" s="558" t="s">
        <v>381</v>
      </c>
      <c r="AX52" s="558" t="s">
        <v>381</v>
      </c>
      <c r="AY52" s="558" t="s">
        <v>381</v>
      </c>
      <c r="AZ52" s="494" t="s">
        <v>381</v>
      </c>
      <c r="BA52" s="474"/>
      <c r="BB52" s="925"/>
      <c r="BC52" s="475">
        <f>$C52</f>
        <v>50</v>
      </c>
      <c r="BD52" s="557" t="s">
        <v>381</v>
      </c>
      <c r="BE52" s="499" t="s">
        <v>381</v>
      </c>
      <c r="BF52" s="499" t="s">
        <v>381</v>
      </c>
      <c r="BG52" s="558" t="s">
        <v>381</v>
      </c>
      <c r="BH52" s="558" t="s">
        <v>381</v>
      </c>
      <c r="BI52" s="558" t="s">
        <v>381</v>
      </c>
      <c r="BJ52" s="558" t="s">
        <v>381</v>
      </c>
      <c r="BK52" s="558" t="s">
        <v>381</v>
      </c>
      <c r="BL52" s="558" t="s">
        <v>381</v>
      </c>
      <c r="BM52" s="558" t="s">
        <v>381</v>
      </c>
      <c r="BN52" s="558" t="s">
        <v>381</v>
      </c>
      <c r="BO52" s="494" t="s">
        <v>381</v>
      </c>
      <c r="BP52" s="466"/>
      <c r="BQ52" s="925"/>
      <c r="BR52" s="475">
        <f>$C52</f>
        <v>50</v>
      </c>
      <c r="BS52" s="557" t="s">
        <v>381</v>
      </c>
      <c r="BT52" s="499" t="s">
        <v>381</v>
      </c>
      <c r="BU52" s="499" t="s">
        <v>381</v>
      </c>
      <c r="BV52" s="558" t="s">
        <v>381</v>
      </c>
      <c r="BW52" s="558" t="s">
        <v>381</v>
      </c>
      <c r="BX52" s="558" t="s">
        <v>381</v>
      </c>
      <c r="BY52" s="558" t="s">
        <v>381</v>
      </c>
      <c r="BZ52" s="558" t="s">
        <v>381</v>
      </c>
      <c r="CA52" s="558" t="s">
        <v>381</v>
      </c>
      <c r="CB52" s="558" t="s">
        <v>381</v>
      </c>
      <c r="CC52" s="558" t="s">
        <v>381</v>
      </c>
      <c r="CD52" s="494" t="s">
        <v>381</v>
      </c>
      <c r="CF52" s="925"/>
      <c r="CG52" s="475">
        <f>$C52</f>
        <v>50</v>
      </c>
      <c r="CH52" s="557" t="s">
        <v>381</v>
      </c>
      <c r="CI52" s="499" t="s">
        <v>381</v>
      </c>
      <c r="CJ52" s="499" t="s">
        <v>381</v>
      </c>
      <c r="CK52" s="558" t="s">
        <v>381</v>
      </c>
      <c r="CL52" s="558" t="s">
        <v>381</v>
      </c>
      <c r="CM52" s="558" t="s">
        <v>381</v>
      </c>
      <c r="CN52" s="558" t="s">
        <v>381</v>
      </c>
      <c r="CO52" s="558" t="s">
        <v>381</v>
      </c>
      <c r="CP52" s="558" t="s">
        <v>381</v>
      </c>
      <c r="CQ52" s="558" t="s">
        <v>381</v>
      </c>
      <c r="CR52" s="558" t="s">
        <v>381</v>
      </c>
      <c r="CS52" s="494" t="s">
        <v>381</v>
      </c>
      <c r="CT52" s="474"/>
      <c r="CU52" s="925"/>
      <c r="CV52" s="475">
        <f>$C52</f>
        <v>50</v>
      </c>
      <c r="CW52" s="557" t="s">
        <v>381</v>
      </c>
      <c r="CX52" s="499" t="s">
        <v>381</v>
      </c>
      <c r="CY52" s="499" t="s">
        <v>381</v>
      </c>
      <c r="CZ52" s="558" t="s">
        <v>381</v>
      </c>
      <c r="DA52" s="558" t="s">
        <v>381</v>
      </c>
      <c r="DB52" s="558" t="s">
        <v>381</v>
      </c>
      <c r="DC52" s="558" t="s">
        <v>381</v>
      </c>
      <c r="DD52" s="558" t="s">
        <v>381</v>
      </c>
      <c r="DE52" s="558" t="s">
        <v>381</v>
      </c>
      <c r="DF52" s="558" t="s">
        <v>381</v>
      </c>
      <c r="DG52" s="558" t="s">
        <v>381</v>
      </c>
      <c r="DH52" s="494" t="s">
        <v>381</v>
      </c>
      <c r="DJ52" s="925"/>
      <c r="DK52" s="475">
        <f>$C52</f>
        <v>50</v>
      </c>
      <c r="DL52" s="557" t="s">
        <v>381</v>
      </c>
      <c r="DM52" s="499" t="s">
        <v>381</v>
      </c>
      <c r="DN52" s="499" t="s">
        <v>381</v>
      </c>
      <c r="DO52" s="558" t="s">
        <v>381</v>
      </c>
      <c r="DP52" s="558" t="s">
        <v>381</v>
      </c>
      <c r="DQ52" s="558" t="s">
        <v>381</v>
      </c>
      <c r="DR52" s="558" t="s">
        <v>381</v>
      </c>
      <c r="DS52" s="558" t="s">
        <v>381</v>
      </c>
      <c r="DT52" s="558" t="s">
        <v>381</v>
      </c>
      <c r="DU52" s="558" t="s">
        <v>381</v>
      </c>
      <c r="DV52" s="558" t="s">
        <v>381</v>
      </c>
      <c r="DW52" s="494" t="s">
        <v>381</v>
      </c>
    </row>
    <row r="53" spans="2:127" ht="15" customHeight="1">
      <c r="B53" s="925"/>
      <c r="C53" s="475">
        <v>45</v>
      </c>
      <c r="D53" s="476">
        <f t="shared" ref="D53:D64" si="46">V53</f>
        <v>2.3399818292852719</v>
      </c>
      <c r="E53" s="477">
        <v>73.983564911117085</v>
      </c>
      <c r="F53" s="478">
        <v>76.483952107433311</v>
      </c>
      <c r="G53" s="478">
        <v>77.266967747058175</v>
      </c>
      <c r="H53" s="478">
        <v>76.679065400259816</v>
      </c>
      <c r="I53" s="478">
        <v>76.248032861585372</v>
      </c>
      <c r="J53" s="478">
        <v>75.834514239160029</v>
      </c>
      <c r="K53" s="478">
        <v>75.125470037979895</v>
      </c>
      <c r="L53" s="478">
        <v>74.627583517918126</v>
      </c>
      <c r="M53" s="478">
        <v>74.134212362516507</v>
      </c>
      <c r="N53" s="478">
        <v>73.593670171352784</v>
      </c>
      <c r="O53" s="478">
        <v>72.724238060886805</v>
      </c>
      <c r="P53" s="480" t="s">
        <v>381</v>
      </c>
      <c r="Q53" s="466"/>
      <c r="R53" s="925"/>
      <c r="S53" s="475">
        <f t="shared" ref="S53:S65" si="47">$C53</f>
        <v>45</v>
      </c>
      <c r="T53" s="481">
        <v>45</v>
      </c>
      <c r="U53" s="519">
        <v>-17.5</v>
      </c>
      <c r="V53" s="483">
        <f t="shared" ref="V53:V64" si="48">IF(MIN(X53,W53)*(1-(2.5+7)/(87.5-2))&gt;$AD$51,$AD$51,MIN(X53,W53)*(1-(2.5+7)/(87.5-2)))</f>
        <v>2.3399818292852719</v>
      </c>
      <c r="W53" s="484">
        <f>'70MPa, 2-4kg (comm)'!Z53</f>
        <v>2.7963828779160211</v>
      </c>
      <c r="X53" s="485">
        <f>'70MPa, 2-4kg (comm)'!AA53</f>
        <v>2.6324795579459308</v>
      </c>
      <c r="Y53" s="483">
        <f t="shared" ref="Y53:Y64" si="49">(F53-2)/V53</f>
        <v>31.830995939906003</v>
      </c>
      <c r="Z53" s="486">
        <f t="shared" ref="Z53:Z64" si="50">(F53-2)/MIN(W53,X53)</f>
        <v>28.294218613249782</v>
      </c>
      <c r="AA53" s="487">
        <f>'70MPa, 2-4kg (comm)'!AD53</f>
        <v>1.4920519253266977</v>
      </c>
      <c r="AB53" s="488">
        <f>'70MPa, 2-4kg (comm)'!AE53</f>
        <v>2.8063403329687211</v>
      </c>
      <c r="AC53" s="466"/>
      <c r="AD53" s="930"/>
      <c r="AE53" s="932"/>
      <c r="AF53" s="466"/>
      <c r="AG53" s="925"/>
      <c r="AH53" s="475">
        <f t="shared" ref="AH53:AH65" si="51">$C53</f>
        <v>45</v>
      </c>
      <c r="AI53" s="489">
        <v>25</v>
      </c>
      <c r="AJ53" s="519">
        <f t="shared" ref="AJ53:AJ64" si="52">MIN(-26,AH53)</f>
        <v>-26</v>
      </c>
      <c r="AK53" s="490">
        <f t="shared" ref="AK53:AK64" si="53">V53</f>
        <v>2.3399818292852719</v>
      </c>
      <c r="AL53" s="466"/>
      <c r="AM53" s="925"/>
      <c r="AN53" s="475">
        <f t="shared" ref="AN53:AN65" si="54">$C53</f>
        <v>45</v>
      </c>
      <c r="AO53" s="524">
        <v>0.90361693365172746</v>
      </c>
      <c r="AP53" s="525">
        <v>0.92138299441068883</v>
      </c>
      <c r="AQ53" s="525">
        <v>0.91978396398768003</v>
      </c>
      <c r="AR53" s="525">
        <v>0.91793415741055195</v>
      </c>
      <c r="AS53" s="525">
        <v>0.91754846978896243</v>
      </c>
      <c r="AT53" s="526">
        <v>0.91746947862118122</v>
      </c>
      <c r="AU53" s="526">
        <v>0.91898211824657583</v>
      </c>
      <c r="AV53" s="526">
        <v>0.92350908999584469</v>
      </c>
      <c r="AW53" s="526">
        <v>0.93003043498572646</v>
      </c>
      <c r="AX53" s="526">
        <v>0.93914822853108515</v>
      </c>
      <c r="AY53" s="526">
        <v>0.95081263312401665</v>
      </c>
      <c r="AZ53" s="494" t="s">
        <v>381</v>
      </c>
      <c r="BA53" s="474"/>
      <c r="BB53" s="925"/>
      <c r="BC53" s="475">
        <f t="shared" ref="BC53:BC65" si="55">$C53</f>
        <v>45</v>
      </c>
      <c r="BD53" s="524">
        <v>0.89005316383905775</v>
      </c>
      <c r="BE53" s="525">
        <v>0.91128109561233328</v>
      </c>
      <c r="BF53" s="525">
        <v>0.91914568925894358</v>
      </c>
      <c r="BG53" s="525">
        <v>0.91719572656248083</v>
      </c>
      <c r="BH53" s="525">
        <v>0.91677311361601443</v>
      </c>
      <c r="BI53" s="526">
        <v>0.91673270301604304</v>
      </c>
      <c r="BJ53" s="526">
        <v>0.91847183087824857</v>
      </c>
      <c r="BK53" s="526">
        <v>0.92326436793585009</v>
      </c>
      <c r="BL53" s="526">
        <v>0.92993016249176053</v>
      </c>
      <c r="BM53" s="526">
        <v>0.93905847063769354</v>
      </c>
      <c r="BN53" s="526">
        <v>0.95079907789270734</v>
      </c>
      <c r="BO53" s="494" t="s">
        <v>381</v>
      </c>
      <c r="BP53" s="466"/>
      <c r="BQ53" s="925"/>
      <c r="BR53" s="475">
        <f t="shared" ref="BR53:BR65" si="56">$C53</f>
        <v>45</v>
      </c>
      <c r="BS53" s="495">
        <v>85</v>
      </c>
      <c r="BT53" s="496">
        <v>84.912274065599448</v>
      </c>
      <c r="BU53" s="496">
        <v>83.945262896206771</v>
      </c>
      <c r="BV53" s="496">
        <v>82.270776312382395</v>
      </c>
      <c r="BW53" s="496">
        <v>80.514832202156256</v>
      </c>
      <c r="BX53" s="497">
        <v>78.669616437623148</v>
      </c>
      <c r="BY53" s="497">
        <v>74.640756362144685</v>
      </c>
      <c r="BZ53" s="497">
        <v>70.015596893898589</v>
      </c>
      <c r="CA53" s="497">
        <v>64.453289894226728</v>
      </c>
      <c r="CB53" s="497">
        <v>57.491719334277953</v>
      </c>
      <c r="CC53" s="497">
        <v>48.054751754584267</v>
      </c>
      <c r="CD53" s="494" t="s">
        <v>381</v>
      </c>
      <c r="CF53" s="925"/>
      <c r="CG53" s="475">
        <f t="shared" ref="CG53:CG65" si="57">$C53</f>
        <v>45</v>
      </c>
      <c r="CH53" s="495">
        <v>85</v>
      </c>
      <c r="CI53" s="496">
        <v>85</v>
      </c>
      <c r="CJ53" s="496">
        <v>84.291204294231008</v>
      </c>
      <c r="CK53" s="496">
        <v>82.667684048408901</v>
      </c>
      <c r="CL53" s="496">
        <v>80.932680284995925</v>
      </c>
      <c r="CM53" s="497">
        <v>79.066985598811129</v>
      </c>
      <c r="CN53" s="497">
        <v>74.910510092794567</v>
      </c>
      <c r="CO53" s="497">
        <v>70.142835010332291</v>
      </c>
      <c r="CP53" s="497">
        <v>64.504962816283552</v>
      </c>
      <c r="CQ53" s="497">
        <v>57.534032897866638</v>
      </c>
      <c r="CR53" s="497">
        <v>48.061151686926102</v>
      </c>
      <c r="CS53" s="494" t="s">
        <v>381</v>
      </c>
      <c r="CT53" s="474"/>
      <c r="CU53" s="925"/>
      <c r="CV53" s="475">
        <f t="shared" ref="CV53:CV65" si="58">$C53</f>
        <v>45</v>
      </c>
      <c r="CW53" s="524">
        <f t="shared" ref="CW53:CX64" si="59">MIN(AO53,BD53)</f>
        <v>0.89005316383905775</v>
      </c>
      <c r="CX53" s="525">
        <f t="shared" si="59"/>
        <v>0.91128109561233328</v>
      </c>
      <c r="CY53" s="525">
        <f t="shared" ref="CY53:DG56" si="60">MIN(AQ53,BF53)</f>
        <v>0.91914568925894358</v>
      </c>
      <c r="CZ53" s="525">
        <f t="shared" si="60"/>
        <v>0.91719572656248083</v>
      </c>
      <c r="DA53" s="525">
        <f t="shared" si="60"/>
        <v>0.91677311361601443</v>
      </c>
      <c r="DB53" s="526">
        <f t="shared" si="60"/>
        <v>0.91673270301604304</v>
      </c>
      <c r="DC53" s="526">
        <f t="shared" si="60"/>
        <v>0.91847183087824857</v>
      </c>
      <c r="DD53" s="526">
        <f t="shared" si="60"/>
        <v>0.92326436793585009</v>
      </c>
      <c r="DE53" s="526">
        <f t="shared" si="60"/>
        <v>0.92993016249176053</v>
      </c>
      <c r="DF53" s="526">
        <f t="shared" si="60"/>
        <v>0.93905847063769354</v>
      </c>
      <c r="DG53" s="526">
        <f t="shared" si="60"/>
        <v>0.95079907789270734</v>
      </c>
      <c r="DH53" s="494" t="s">
        <v>381</v>
      </c>
      <c r="DJ53" s="925"/>
      <c r="DK53" s="475">
        <f t="shared" ref="DK53:DK65" si="61">$C53</f>
        <v>45</v>
      </c>
      <c r="DL53" s="495">
        <f t="shared" ref="DL53:DM64" si="62">MAX(BS53,CH53)</f>
        <v>85</v>
      </c>
      <c r="DM53" s="496">
        <f t="shared" si="62"/>
        <v>85</v>
      </c>
      <c r="DN53" s="496">
        <f t="shared" ref="DN53:DV56" si="63">MAX(BU53,CJ53)</f>
        <v>84.291204294231008</v>
      </c>
      <c r="DO53" s="496">
        <f t="shared" si="63"/>
        <v>82.667684048408901</v>
      </c>
      <c r="DP53" s="496">
        <f t="shared" si="63"/>
        <v>80.932680284995925</v>
      </c>
      <c r="DQ53" s="497">
        <f t="shared" si="63"/>
        <v>79.066985598811129</v>
      </c>
      <c r="DR53" s="497">
        <f t="shared" si="63"/>
        <v>74.910510092794567</v>
      </c>
      <c r="DS53" s="497">
        <f t="shared" si="63"/>
        <v>70.142835010332291</v>
      </c>
      <c r="DT53" s="497">
        <f t="shared" si="63"/>
        <v>64.504962816283552</v>
      </c>
      <c r="DU53" s="497">
        <f t="shared" si="63"/>
        <v>57.534032897866638</v>
      </c>
      <c r="DV53" s="497">
        <f t="shared" si="63"/>
        <v>48.061151686926102</v>
      </c>
      <c r="DW53" s="494" t="s">
        <v>381</v>
      </c>
    </row>
    <row r="54" spans="2:127" ht="15" customHeight="1">
      <c r="B54" s="925"/>
      <c r="C54" s="475">
        <v>40</v>
      </c>
      <c r="D54" s="476">
        <f t="shared" si="46"/>
        <v>3.6156708542551459</v>
      </c>
      <c r="E54" s="477">
        <v>71.035246748572376</v>
      </c>
      <c r="F54" s="478">
        <v>74.24271739913226</v>
      </c>
      <c r="G54" s="478">
        <v>76.521184479307308</v>
      </c>
      <c r="H54" s="478">
        <v>76.010154143340969</v>
      </c>
      <c r="I54" s="478">
        <v>75.738820011780149</v>
      </c>
      <c r="J54" s="478">
        <v>75.421421786160025</v>
      </c>
      <c r="K54" s="478">
        <v>74.878529501285087</v>
      </c>
      <c r="L54" s="478">
        <v>74.564376549980494</v>
      </c>
      <c r="M54" s="478">
        <v>74.118919240213955</v>
      </c>
      <c r="N54" s="478">
        <v>73.56258757758124</v>
      </c>
      <c r="O54" s="478">
        <v>72.688711307191767</v>
      </c>
      <c r="P54" s="480" t="s">
        <v>381</v>
      </c>
      <c r="Q54" s="466"/>
      <c r="R54" s="925"/>
      <c r="S54" s="475">
        <f t="shared" si="47"/>
        <v>40</v>
      </c>
      <c r="T54" s="481">
        <v>40</v>
      </c>
      <c r="U54" s="519">
        <v>-17.5</v>
      </c>
      <c r="V54" s="483">
        <f t="shared" si="48"/>
        <v>3.6156708542551459</v>
      </c>
      <c r="W54" s="484">
        <f>'70MPa, 2-4kg (comm)'!Z54</f>
        <v>4.6551141036563308</v>
      </c>
      <c r="X54" s="485">
        <f>'70MPa, 2-4kg (comm)'!AA54</f>
        <v>4.0676297110370392</v>
      </c>
      <c r="Y54" s="483">
        <f t="shared" si="49"/>
        <v>19.980446315823396</v>
      </c>
      <c r="Z54" s="486">
        <f t="shared" si="50"/>
        <v>17.760396725176353</v>
      </c>
      <c r="AA54" s="487">
        <f>'70MPa, 2-4kg (comm)'!AD54</f>
        <v>2.4714745076067768</v>
      </c>
      <c r="AB54" s="488">
        <f>'70MPa, 2-4kg (comm)'!AE54</f>
        <v>4.3510289073313144</v>
      </c>
      <c r="AC54" s="466"/>
      <c r="AD54" s="930"/>
      <c r="AE54" s="932"/>
      <c r="AF54" s="466"/>
      <c r="AG54" s="925"/>
      <c r="AH54" s="475">
        <f t="shared" si="51"/>
        <v>40</v>
      </c>
      <c r="AI54" s="489">
        <v>25</v>
      </c>
      <c r="AJ54" s="519">
        <f t="shared" si="52"/>
        <v>-26</v>
      </c>
      <c r="AK54" s="490">
        <f t="shared" si="53"/>
        <v>3.6156708542551459</v>
      </c>
      <c r="AL54" s="466"/>
      <c r="AM54" s="925"/>
      <c r="AN54" s="475">
        <f t="shared" si="54"/>
        <v>40</v>
      </c>
      <c r="AO54" s="524">
        <v>0.91723453343662797</v>
      </c>
      <c r="AP54" s="525">
        <v>0.91606410964937324</v>
      </c>
      <c r="AQ54" s="525">
        <v>0.91485291117812295</v>
      </c>
      <c r="AR54" s="525">
        <v>0.91376275488342829</v>
      </c>
      <c r="AS54" s="525">
        <v>0.91491452952397045</v>
      </c>
      <c r="AT54" s="526">
        <v>0.91602395573593887</v>
      </c>
      <c r="AU54" s="526">
        <v>0.92010254308003203</v>
      </c>
      <c r="AV54" s="526">
        <v>0.92784836916433688</v>
      </c>
      <c r="AW54" s="526">
        <v>0.93677954228861626</v>
      </c>
      <c r="AX54" s="526">
        <v>0.94783555093323457</v>
      </c>
      <c r="AY54" s="526">
        <v>0.96113336120697102</v>
      </c>
      <c r="AZ54" s="494" t="s">
        <v>381</v>
      </c>
      <c r="BA54" s="474"/>
      <c r="BB54" s="925"/>
      <c r="BC54" s="475">
        <f t="shared" si="55"/>
        <v>40</v>
      </c>
      <c r="BD54" s="524">
        <v>0.86449812886978594</v>
      </c>
      <c r="BE54" s="525">
        <v>0.89227201418523061</v>
      </c>
      <c r="BF54" s="525">
        <v>0.91277267848346555</v>
      </c>
      <c r="BG54" s="525">
        <v>0.911994194471899</v>
      </c>
      <c r="BH54" s="525">
        <v>0.91353708570005598</v>
      </c>
      <c r="BI54" s="526">
        <v>0.91502159364245284</v>
      </c>
      <c r="BJ54" s="526">
        <v>0.91981827406262351</v>
      </c>
      <c r="BK54" s="526">
        <v>0.92802305148869391</v>
      </c>
      <c r="BL54" s="526">
        <v>0.93707832678975356</v>
      </c>
      <c r="BM54" s="526">
        <v>0.94800289528663906</v>
      </c>
      <c r="BN54" s="526">
        <v>0.96113666075766202</v>
      </c>
      <c r="BO54" s="494" t="s">
        <v>381</v>
      </c>
      <c r="BP54" s="466"/>
      <c r="BQ54" s="925"/>
      <c r="BR54" s="475">
        <f t="shared" si="56"/>
        <v>40</v>
      </c>
      <c r="BS54" s="495">
        <v>84.664419586179918</v>
      </c>
      <c r="BT54" s="496">
        <v>84.192244442810889</v>
      </c>
      <c r="BU54" s="496">
        <v>83.216767806637222</v>
      </c>
      <c r="BV54" s="496">
        <v>81.468388647341357</v>
      </c>
      <c r="BW54" s="496">
        <v>79.605536418558586</v>
      </c>
      <c r="BX54" s="497">
        <v>77.55863388734295</v>
      </c>
      <c r="BY54" s="497">
        <v>72.92772987122504</v>
      </c>
      <c r="BZ54" s="497">
        <v>67.49071009657024</v>
      </c>
      <c r="CA54" s="497">
        <v>60.980572646511852</v>
      </c>
      <c r="CB54" s="497">
        <v>53.103358468832738</v>
      </c>
      <c r="CC54" s="497">
        <v>43.046577323714708</v>
      </c>
      <c r="CD54" s="494" t="s">
        <v>381</v>
      </c>
      <c r="CF54" s="925"/>
      <c r="CG54" s="475">
        <f t="shared" si="57"/>
        <v>40</v>
      </c>
      <c r="CH54" s="495">
        <v>85</v>
      </c>
      <c r="CI54" s="496">
        <v>85</v>
      </c>
      <c r="CJ54" s="496">
        <v>84.339089624887052</v>
      </c>
      <c r="CK54" s="496">
        <v>82.429274764977464</v>
      </c>
      <c r="CL54" s="496">
        <v>80.346739446225399</v>
      </c>
      <c r="CM54" s="497">
        <v>78.094626867369897</v>
      </c>
      <c r="CN54" s="497">
        <v>73.076543016139141</v>
      </c>
      <c r="CO54" s="497">
        <v>67.399331402648826</v>
      </c>
      <c r="CP54" s="497">
        <v>60.830035447958586</v>
      </c>
      <c r="CQ54" s="497">
        <v>53.022136920039671</v>
      </c>
      <c r="CR54" s="497">
        <v>43.045033112369779</v>
      </c>
      <c r="CS54" s="494" t="s">
        <v>381</v>
      </c>
      <c r="CT54" s="474"/>
      <c r="CU54" s="925"/>
      <c r="CV54" s="475">
        <f t="shared" si="58"/>
        <v>40</v>
      </c>
      <c r="CW54" s="524">
        <f t="shared" si="59"/>
        <v>0.86449812886978594</v>
      </c>
      <c r="CX54" s="525">
        <f t="shared" si="59"/>
        <v>0.89227201418523061</v>
      </c>
      <c r="CY54" s="525">
        <f t="shared" si="60"/>
        <v>0.91277267848346555</v>
      </c>
      <c r="CZ54" s="525">
        <f t="shared" si="60"/>
        <v>0.911994194471899</v>
      </c>
      <c r="DA54" s="525">
        <f t="shared" si="60"/>
        <v>0.91353708570005598</v>
      </c>
      <c r="DB54" s="526">
        <f t="shared" si="60"/>
        <v>0.91502159364245284</v>
      </c>
      <c r="DC54" s="526">
        <f t="shared" si="60"/>
        <v>0.91981827406262351</v>
      </c>
      <c r="DD54" s="526">
        <f t="shared" si="60"/>
        <v>0.92784836916433688</v>
      </c>
      <c r="DE54" s="526">
        <f t="shared" si="60"/>
        <v>0.93677954228861626</v>
      </c>
      <c r="DF54" s="526">
        <f t="shared" si="60"/>
        <v>0.94783555093323457</v>
      </c>
      <c r="DG54" s="526">
        <f t="shared" si="60"/>
        <v>0.96113336120697102</v>
      </c>
      <c r="DH54" s="494" t="s">
        <v>381</v>
      </c>
      <c r="DJ54" s="925"/>
      <c r="DK54" s="475">
        <f t="shared" si="61"/>
        <v>40</v>
      </c>
      <c r="DL54" s="495">
        <f t="shared" si="62"/>
        <v>85</v>
      </c>
      <c r="DM54" s="496">
        <f t="shared" si="62"/>
        <v>85</v>
      </c>
      <c r="DN54" s="496">
        <f t="shared" si="63"/>
        <v>84.339089624887052</v>
      </c>
      <c r="DO54" s="496">
        <f t="shared" si="63"/>
        <v>82.429274764977464</v>
      </c>
      <c r="DP54" s="496">
        <f t="shared" si="63"/>
        <v>80.346739446225399</v>
      </c>
      <c r="DQ54" s="497">
        <f t="shared" si="63"/>
        <v>78.094626867369897</v>
      </c>
      <c r="DR54" s="497">
        <f t="shared" si="63"/>
        <v>73.076543016139141</v>
      </c>
      <c r="DS54" s="497">
        <f t="shared" si="63"/>
        <v>67.49071009657024</v>
      </c>
      <c r="DT54" s="497">
        <f t="shared" si="63"/>
        <v>60.980572646511852</v>
      </c>
      <c r="DU54" s="497">
        <f t="shared" si="63"/>
        <v>53.103358468832738</v>
      </c>
      <c r="DV54" s="497">
        <f t="shared" si="63"/>
        <v>43.046577323714708</v>
      </c>
      <c r="DW54" s="494" t="s">
        <v>381</v>
      </c>
    </row>
    <row r="55" spans="2:127" ht="15" customHeight="1">
      <c r="B55" s="925"/>
      <c r="C55" s="475">
        <v>35</v>
      </c>
      <c r="D55" s="476">
        <f t="shared" si="46"/>
        <v>3.9064591688821175</v>
      </c>
      <c r="E55" s="477">
        <v>71.28620489846692</v>
      </c>
      <c r="F55" s="478">
        <v>74.517686501914511</v>
      </c>
      <c r="G55" s="478">
        <v>76.035259596820211</v>
      </c>
      <c r="H55" s="478">
        <v>75.559067020040089</v>
      </c>
      <c r="I55" s="478">
        <v>75.3536246428298</v>
      </c>
      <c r="J55" s="478">
        <v>75.07721185500661</v>
      </c>
      <c r="K55" s="478">
        <v>74.61064226911202</v>
      </c>
      <c r="L55" s="478">
        <v>74.378847143193283</v>
      </c>
      <c r="M55" s="478">
        <v>73.984171440995169</v>
      </c>
      <c r="N55" s="478">
        <v>73.477441430551124</v>
      </c>
      <c r="O55" s="478">
        <v>72.661887401887483</v>
      </c>
      <c r="P55" s="480" t="s">
        <v>381</v>
      </c>
      <c r="Q55" s="466"/>
      <c r="R55" s="925"/>
      <c r="S55" s="475">
        <f t="shared" si="47"/>
        <v>35</v>
      </c>
      <c r="T55" s="481">
        <v>40</v>
      </c>
      <c r="U55" s="519">
        <v>-17.5</v>
      </c>
      <c r="V55" s="483">
        <f t="shared" si="48"/>
        <v>3.9064591688821175</v>
      </c>
      <c r="W55" s="484">
        <f>'70MPa, 2-4kg (comm)'!Z55</f>
        <v>5.1772229582489873</v>
      </c>
      <c r="X55" s="485">
        <f>'70MPa, 2-4kg (comm)'!AA55</f>
        <v>4.3947665649923824</v>
      </c>
      <c r="Y55" s="483">
        <f t="shared" si="49"/>
        <v>18.56353371860952</v>
      </c>
      <c r="Z55" s="486">
        <f t="shared" si="50"/>
        <v>16.500918860986239</v>
      </c>
      <c r="AA55" s="487">
        <f>'70MPa, 2-4kg (comm)'!AD55</f>
        <v>2.7470125759410569</v>
      </c>
      <c r="AB55" s="488">
        <f>'70MPa, 2-4kg (comm)'!AE55</f>
        <v>4.7077934070722831</v>
      </c>
      <c r="AC55" s="466"/>
      <c r="AD55" s="930"/>
      <c r="AE55" s="932"/>
      <c r="AF55" s="466"/>
      <c r="AG55" s="925"/>
      <c r="AH55" s="475">
        <f t="shared" si="51"/>
        <v>35</v>
      </c>
      <c r="AI55" s="489">
        <f t="shared" ref="AI55:AI63" si="64">AH55-10</f>
        <v>25</v>
      </c>
      <c r="AJ55" s="519">
        <f t="shared" si="52"/>
        <v>-26</v>
      </c>
      <c r="AK55" s="490">
        <f t="shared" si="53"/>
        <v>3.9064591688821175</v>
      </c>
      <c r="AL55" s="466"/>
      <c r="AM55" s="925"/>
      <c r="AN55" s="475">
        <f t="shared" si="54"/>
        <v>35</v>
      </c>
      <c r="AO55" s="524">
        <v>0.91372371528793406</v>
      </c>
      <c r="AP55" s="525">
        <v>0.91265949721686146</v>
      </c>
      <c r="AQ55" s="525">
        <v>0.91160123724959785</v>
      </c>
      <c r="AR55" s="525">
        <v>0.91075511896936046</v>
      </c>
      <c r="AS55" s="525">
        <v>0.91245056314137096</v>
      </c>
      <c r="AT55" s="526">
        <v>0.91389309332193236</v>
      </c>
      <c r="AU55" s="526">
        <v>0.91865614835900322</v>
      </c>
      <c r="AV55" s="526">
        <v>0.92711541495995453</v>
      </c>
      <c r="AW55" s="526">
        <v>0.93644628591982637</v>
      </c>
      <c r="AX55" s="526">
        <v>0.94775293283229334</v>
      </c>
      <c r="AY55" s="526">
        <v>0.9611118959392001</v>
      </c>
      <c r="AZ55" s="494" t="s">
        <v>381</v>
      </c>
      <c r="BA55" s="474"/>
      <c r="BB55" s="925"/>
      <c r="BC55" s="475">
        <f t="shared" si="55"/>
        <v>35</v>
      </c>
      <c r="BD55" s="524">
        <v>0.86669595976594849</v>
      </c>
      <c r="BE55" s="525">
        <v>0.89462151999541861</v>
      </c>
      <c r="BF55" s="525">
        <v>0.90894980135430947</v>
      </c>
      <c r="BG55" s="525">
        <v>0.90849773379082988</v>
      </c>
      <c r="BH55" s="525">
        <v>0.91062141352395476</v>
      </c>
      <c r="BI55" s="526">
        <v>0.91251764177561934</v>
      </c>
      <c r="BJ55" s="526">
        <v>0.91810704133178267</v>
      </c>
      <c r="BK55" s="526">
        <v>0.92710411550228122</v>
      </c>
      <c r="BL55" s="526">
        <v>0.93664056203289803</v>
      </c>
      <c r="BM55" s="526">
        <v>0.9478913416135456</v>
      </c>
      <c r="BN55" s="526">
        <v>0.96111340408911539</v>
      </c>
      <c r="BO55" s="494" t="s">
        <v>381</v>
      </c>
      <c r="BP55" s="466"/>
      <c r="BQ55" s="925"/>
      <c r="BR55" s="475">
        <f t="shared" si="56"/>
        <v>35</v>
      </c>
      <c r="BS55" s="495">
        <v>84.196225008087936</v>
      </c>
      <c r="BT55" s="496">
        <v>83.7221940729181</v>
      </c>
      <c r="BU55" s="496">
        <v>82.758533372458999</v>
      </c>
      <c r="BV55" s="496">
        <v>81.024858452172893</v>
      </c>
      <c r="BW55" s="496">
        <v>79.163835480274699</v>
      </c>
      <c r="BX55" s="497">
        <v>77.123186978255887</v>
      </c>
      <c r="BY55" s="497">
        <v>72.473197067521525</v>
      </c>
      <c r="BZ55" s="497">
        <v>67.03484621148651</v>
      </c>
      <c r="CA55" s="497">
        <v>60.552648347005409</v>
      </c>
      <c r="CB55" s="497">
        <v>52.774085124875072</v>
      </c>
      <c r="CC55" s="497">
        <v>42.94301660738244</v>
      </c>
      <c r="CD55" s="494" t="s">
        <v>381</v>
      </c>
      <c r="CF55" s="925"/>
      <c r="CG55" s="475">
        <f t="shared" si="57"/>
        <v>35</v>
      </c>
      <c r="CH55" s="495">
        <v>85</v>
      </c>
      <c r="CI55" s="496">
        <v>85</v>
      </c>
      <c r="CJ55" s="496">
        <v>84.204514884363419</v>
      </c>
      <c r="CK55" s="496">
        <v>82.249792191761969</v>
      </c>
      <c r="CL55" s="496">
        <v>80.151117907800099</v>
      </c>
      <c r="CM55" s="497">
        <v>77.854718084128777</v>
      </c>
      <c r="CN55" s="497">
        <v>72.760346703996703</v>
      </c>
      <c r="CO55" s="497">
        <v>67.041277451791771</v>
      </c>
      <c r="CP55" s="497">
        <v>60.453950487703182</v>
      </c>
      <c r="CQ55" s="497">
        <v>52.707263907527377</v>
      </c>
      <c r="CR55" s="497">
        <v>42.942311397551585</v>
      </c>
      <c r="CS55" s="494" t="s">
        <v>381</v>
      </c>
      <c r="CT55" s="474"/>
      <c r="CU55" s="925"/>
      <c r="CV55" s="475">
        <f t="shared" si="58"/>
        <v>35</v>
      </c>
      <c r="CW55" s="524">
        <f t="shared" si="59"/>
        <v>0.86669595976594849</v>
      </c>
      <c r="CX55" s="525">
        <f t="shared" si="59"/>
        <v>0.89462151999541861</v>
      </c>
      <c r="CY55" s="525">
        <f t="shared" si="60"/>
        <v>0.90894980135430947</v>
      </c>
      <c r="CZ55" s="525">
        <f t="shared" si="60"/>
        <v>0.90849773379082988</v>
      </c>
      <c r="DA55" s="525">
        <f t="shared" si="60"/>
        <v>0.91062141352395476</v>
      </c>
      <c r="DB55" s="526">
        <f t="shared" si="60"/>
        <v>0.91251764177561934</v>
      </c>
      <c r="DC55" s="526">
        <f t="shared" si="60"/>
        <v>0.91810704133178267</v>
      </c>
      <c r="DD55" s="526">
        <f t="shared" si="60"/>
        <v>0.92710411550228122</v>
      </c>
      <c r="DE55" s="526">
        <f t="shared" si="60"/>
        <v>0.93644628591982637</v>
      </c>
      <c r="DF55" s="526">
        <f t="shared" si="60"/>
        <v>0.94775293283229334</v>
      </c>
      <c r="DG55" s="526">
        <f t="shared" si="60"/>
        <v>0.9611118959392001</v>
      </c>
      <c r="DH55" s="494" t="s">
        <v>381</v>
      </c>
      <c r="DJ55" s="925"/>
      <c r="DK55" s="475">
        <f t="shared" si="61"/>
        <v>35</v>
      </c>
      <c r="DL55" s="495">
        <f t="shared" si="62"/>
        <v>85</v>
      </c>
      <c r="DM55" s="496">
        <f t="shared" si="62"/>
        <v>85</v>
      </c>
      <c r="DN55" s="496">
        <f t="shared" si="63"/>
        <v>84.204514884363419</v>
      </c>
      <c r="DO55" s="496">
        <f t="shared" si="63"/>
        <v>82.249792191761969</v>
      </c>
      <c r="DP55" s="496">
        <f t="shared" si="63"/>
        <v>80.151117907800099</v>
      </c>
      <c r="DQ55" s="497">
        <f t="shared" si="63"/>
        <v>77.854718084128777</v>
      </c>
      <c r="DR55" s="497">
        <f t="shared" si="63"/>
        <v>72.760346703996703</v>
      </c>
      <c r="DS55" s="497">
        <f t="shared" si="63"/>
        <v>67.041277451791771</v>
      </c>
      <c r="DT55" s="497">
        <f t="shared" si="63"/>
        <v>60.552648347005409</v>
      </c>
      <c r="DU55" s="497">
        <f t="shared" si="63"/>
        <v>52.774085124875072</v>
      </c>
      <c r="DV55" s="497">
        <f t="shared" si="63"/>
        <v>42.94301660738244</v>
      </c>
      <c r="DW55" s="494" t="s">
        <v>381</v>
      </c>
    </row>
    <row r="56" spans="2:127" ht="15" customHeight="1">
      <c r="B56" s="925"/>
      <c r="C56" s="475">
        <v>30</v>
      </c>
      <c r="D56" s="476">
        <f t="shared" si="46"/>
        <v>4.9883961444949563</v>
      </c>
      <c r="E56" s="477">
        <v>69.832194865243238</v>
      </c>
      <c r="F56" s="478">
        <v>73.597134793028545</v>
      </c>
      <c r="G56" s="478">
        <v>75.091532030266862</v>
      </c>
      <c r="H56" s="478">
        <v>74.574903070024519</v>
      </c>
      <c r="I56" s="478">
        <v>74.430342804156567</v>
      </c>
      <c r="J56" s="478">
        <v>74.135890983770764</v>
      </c>
      <c r="K56" s="478">
        <v>73.594614780512615</v>
      </c>
      <c r="L56" s="478">
        <v>73.337225730504983</v>
      </c>
      <c r="M56" s="478">
        <v>72.799920917428111</v>
      </c>
      <c r="N56" s="478">
        <v>72.183056506902943</v>
      </c>
      <c r="O56" s="478">
        <v>71.305396701991043</v>
      </c>
      <c r="P56" s="480" t="s">
        <v>381</v>
      </c>
      <c r="Q56" s="466"/>
      <c r="R56" s="925"/>
      <c r="S56" s="475">
        <f t="shared" si="47"/>
        <v>30</v>
      </c>
      <c r="T56" s="498">
        <v>36.700000000000003</v>
      </c>
      <c r="U56" s="519">
        <v>-17.5</v>
      </c>
      <c r="V56" s="483">
        <f t="shared" si="48"/>
        <v>4.9883961444949563</v>
      </c>
      <c r="W56" s="484">
        <f>'70MPa, 2-4kg (comm)'!Z56</f>
        <v>6.7294087406960239</v>
      </c>
      <c r="X56" s="485">
        <f>'70MPa, 2-4kg (comm)'!AA56</f>
        <v>5.6119456625568258</v>
      </c>
      <c r="Y56" s="483">
        <f t="shared" si="49"/>
        <v>14.352736374403822</v>
      </c>
      <c r="Z56" s="486">
        <f t="shared" si="50"/>
        <v>12.757987888358953</v>
      </c>
      <c r="AA56" s="487">
        <f>'70MPa, 2-4kg (comm)'!AD56</f>
        <v>3.5391601698080803</v>
      </c>
      <c r="AB56" s="488">
        <f>'70MPa, 2-4kg (comm)'!AE56</f>
        <v>5.9887267845371825</v>
      </c>
      <c r="AC56" s="466"/>
      <c r="AD56" s="930"/>
      <c r="AE56" s="932"/>
      <c r="AF56" s="466"/>
      <c r="AG56" s="925"/>
      <c r="AH56" s="475">
        <f t="shared" si="51"/>
        <v>30</v>
      </c>
      <c r="AI56" s="489">
        <f t="shared" si="64"/>
        <v>20</v>
      </c>
      <c r="AJ56" s="519">
        <f t="shared" si="52"/>
        <v>-26</v>
      </c>
      <c r="AK56" s="490">
        <f t="shared" si="53"/>
        <v>4.9883961444949563</v>
      </c>
      <c r="AL56" s="466"/>
      <c r="AM56" s="925"/>
      <c r="AN56" s="475">
        <f t="shared" si="54"/>
        <v>30</v>
      </c>
      <c r="AO56" s="524">
        <v>0.90688364325789361</v>
      </c>
      <c r="AP56" s="525">
        <v>0.90569205426354593</v>
      </c>
      <c r="AQ56" s="525">
        <v>0.90457088609558411</v>
      </c>
      <c r="AR56" s="525">
        <v>0.90378007573619035</v>
      </c>
      <c r="AS56" s="525">
        <v>0.90645581838818179</v>
      </c>
      <c r="AT56" s="526">
        <v>0.90829640835223069</v>
      </c>
      <c r="AU56" s="526">
        <v>0.91364355641902972</v>
      </c>
      <c r="AV56" s="526">
        <v>0.92324074294686609</v>
      </c>
      <c r="AW56" s="526">
        <v>0.93281449277897022</v>
      </c>
      <c r="AX56" s="526">
        <v>0.94464898651309459</v>
      </c>
      <c r="AY56" s="526">
        <v>0.95902230252629361</v>
      </c>
      <c r="AZ56" s="494" t="s">
        <v>381</v>
      </c>
      <c r="BA56" s="474"/>
      <c r="BB56" s="925"/>
      <c r="BC56" s="475">
        <f t="shared" si="55"/>
        <v>30</v>
      </c>
      <c r="BD56" s="524">
        <v>0.85390257109828249</v>
      </c>
      <c r="BE56" s="525">
        <v>0.88673644083978054</v>
      </c>
      <c r="BF56" s="525">
        <v>0.90128360612984126</v>
      </c>
      <c r="BG56" s="525">
        <v>0.90110968448168594</v>
      </c>
      <c r="BH56" s="525">
        <v>0.9043645482866427</v>
      </c>
      <c r="BI56" s="526">
        <v>0.90676431316790995</v>
      </c>
      <c r="BJ56" s="526">
        <v>0.91308260904086425</v>
      </c>
      <c r="BK56" s="526">
        <v>0.92327551761737969</v>
      </c>
      <c r="BL56" s="526">
        <v>0.93308015132457356</v>
      </c>
      <c r="BM56" s="526">
        <v>0.94482449015941372</v>
      </c>
      <c r="BN56" s="526">
        <v>0.95902047764303866</v>
      </c>
      <c r="BO56" s="494" t="s">
        <v>381</v>
      </c>
      <c r="BP56" s="466"/>
      <c r="BQ56" s="925"/>
      <c r="BR56" s="475">
        <f t="shared" si="56"/>
        <v>30</v>
      </c>
      <c r="BS56" s="495">
        <v>83.846213949866311</v>
      </c>
      <c r="BT56" s="496">
        <v>83.315002785924449</v>
      </c>
      <c r="BU56" s="496">
        <v>82.221998261165666</v>
      </c>
      <c r="BV56" s="496">
        <v>80.245557515417687</v>
      </c>
      <c r="BW56" s="496">
        <v>78.125556829110678</v>
      </c>
      <c r="BX56" s="497">
        <v>75.77905504485912</v>
      </c>
      <c r="BY56" s="497">
        <v>70.465495126445845</v>
      </c>
      <c r="BZ56" s="497">
        <v>64.338992833964568</v>
      </c>
      <c r="CA56" s="497">
        <v>57.124655452269302</v>
      </c>
      <c r="CB56" s="497">
        <v>48.655554458582856</v>
      </c>
      <c r="CC56" s="497">
        <v>38.159912821290852</v>
      </c>
      <c r="CD56" s="494" t="s">
        <v>381</v>
      </c>
      <c r="CF56" s="925"/>
      <c r="CG56" s="475">
        <f t="shared" si="57"/>
        <v>30</v>
      </c>
      <c r="CH56" s="495">
        <v>85</v>
      </c>
      <c r="CI56" s="496">
        <v>85</v>
      </c>
      <c r="CJ56" s="496">
        <v>84.015174905565999</v>
      </c>
      <c r="CK56" s="496">
        <v>81.699673288520529</v>
      </c>
      <c r="CL56" s="496">
        <v>79.257609060319297</v>
      </c>
      <c r="CM56" s="497">
        <v>76.601254602242406</v>
      </c>
      <c r="CN56" s="497">
        <v>70.75913709592939</v>
      </c>
      <c r="CO56" s="497">
        <v>64.321733108065857</v>
      </c>
      <c r="CP56" s="497">
        <v>56.993946365428982</v>
      </c>
      <c r="CQ56" s="497">
        <v>48.571835264938748</v>
      </c>
      <c r="CR56" s="497">
        <v>38.160760560954621</v>
      </c>
      <c r="CS56" s="494" t="s">
        <v>381</v>
      </c>
      <c r="CT56" s="474"/>
      <c r="CU56" s="925"/>
      <c r="CV56" s="475">
        <f t="shared" si="58"/>
        <v>30</v>
      </c>
      <c r="CW56" s="524">
        <f t="shared" si="59"/>
        <v>0.85390257109828249</v>
      </c>
      <c r="CX56" s="525">
        <f t="shared" si="59"/>
        <v>0.88673644083978054</v>
      </c>
      <c r="CY56" s="525">
        <f t="shared" si="60"/>
        <v>0.90128360612984126</v>
      </c>
      <c r="CZ56" s="525">
        <f t="shared" si="60"/>
        <v>0.90110968448168594</v>
      </c>
      <c r="DA56" s="525">
        <f t="shared" si="60"/>
        <v>0.9043645482866427</v>
      </c>
      <c r="DB56" s="526">
        <f t="shared" si="60"/>
        <v>0.90676431316790995</v>
      </c>
      <c r="DC56" s="526">
        <f t="shared" si="60"/>
        <v>0.91308260904086425</v>
      </c>
      <c r="DD56" s="526">
        <f t="shared" si="60"/>
        <v>0.92324074294686609</v>
      </c>
      <c r="DE56" s="526">
        <f t="shared" si="60"/>
        <v>0.93281449277897022</v>
      </c>
      <c r="DF56" s="526">
        <f t="shared" si="60"/>
        <v>0.94464898651309459</v>
      </c>
      <c r="DG56" s="526">
        <f t="shared" si="60"/>
        <v>0.95902047764303866</v>
      </c>
      <c r="DH56" s="494" t="s">
        <v>381</v>
      </c>
      <c r="DJ56" s="925"/>
      <c r="DK56" s="475">
        <f t="shared" si="61"/>
        <v>30</v>
      </c>
      <c r="DL56" s="495">
        <f t="shared" si="62"/>
        <v>85</v>
      </c>
      <c r="DM56" s="496">
        <f t="shared" si="62"/>
        <v>85</v>
      </c>
      <c r="DN56" s="496">
        <f t="shared" si="63"/>
        <v>84.015174905565999</v>
      </c>
      <c r="DO56" s="496">
        <f t="shared" si="63"/>
        <v>81.699673288520529</v>
      </c>
      <c r="DP56" s="496">
        <f t="shared" si="63"/>
        <v>79.257609060319297</v>
      </c>
      <c r="DQ56" s="497">
        <f t="shared" si="63"/>
        <v>76.601254602242406</v>
      </c>
      <c r="DR56" s="497">
        <f t="shared" si="63"/>
        <v>70.75913709592939</v>
      </c>
      <c r="DS56" s="497">
        <f t="shared" si="63"/>
        <v>64.338992833964568</v>
      </c>
      <c r="DT56" s="497">
        <f t="shared" si="63"/>
        <v>57.124655452269302</v>
      </c>
      <c r="DU56" s="497">
        <f t="shared" si="63"/>
        <v>48.655554458582856</v>
      </c>
      <c r="DV56" s="497">
        <f t="shared" si="63"/>
        <v>38.160760560954621</v>
      </c>
      <c r="DW56" s="494" t="s">
        <v>381</v>
      </c>
    </row>
    <row r="57" spans="2:127" ht="15" customHeight="1">
      <c r="B57" s="925"/>
      <c r="C57" s="475">
        <v>25</v>
      </c>
      <c r="D57" s="476">
        <f t="shared" si="46"/>
        <v>6.2051955871435007</v>
      </c>
      <c r="E57" s="477">
        <v>67.720544426444008</v>
      </c>
      <c r="F57" s="478">
        <v>72.172295726078772</v>
      </c>
      <c r="G57" s="478">
        <v>74.246263868725862</v>
      </c>
      <c r="H57" s="478">
        <v>73.660154512519981</v>
      </c>
      <c r="I57" s="478">
        <v>73.576623321994035</v>
      </c>
      <c r="J57" s="478">
        <v>73.241752580503686</v>
      </c>
      <c r="K57" s="478">
        <v>72.576722886917509</v>
      </c>
      <c r="L57" s="478">
        <v>72.269258468165873</v>
      </c>
      <c r="M57" s="478">
        <v>71.565606768748268</v>
      </c>
      <c r="N57" s="478">
        <v>70.863757446062479</v>
      </c>
      <c r="O57" s="522" t="s">
        <v>381</v>
      </c>
      <c r="P57" s="480" t="s">
        <v>381</v>
      </c>
      <c r="Q57" s="466"/>
      <c r="R57" s="925"/>
      <c r="S57" s="475">
        <f t="shared" si="47"/>
        <v>25</v>
      </c>
      <c r="T57" s="498">
        <v>33.299999999999997</v>
      </c>
      <c r="U57" s="519">
        <v>-17.5</v>
      </c>
      <c r="V57" s="483">
        <f t="shared" si="48"/>
        <v>6.2051955871435007</v>
      </c>
      <c r="W57" s="484">
        <f>'70MPa, 2-4kg (comm)'!Z57</f>
        <v>8.4805523984707296</v>
      </c>
      <c r="X57" s="485">
        <f>'70MPa, 2-4kg (comm)'!AA57</f>
        <v>6.9808450355364382</v>
      </c>
      <c r="Y57" s="483">
        <f t="shared" si="49"/>
        <v>11.3086356007002</v>
      </c>
      <c r="Z57" s="486">
        <f t="shared" si="50"/>
        <v>10.052120533955733</v>
      </c>
      <c r="AA57" s="487">
        <f>'70MPa, 2-4kg (comm)'!AD57</f>
        <v>4.4041686075623776</v>
      </c>
      <c r="AB57" s="488">
        <f>'70MPa, 2-4kg (comm)'!AE57</f>
        <v>7.3891001483971106</v>
      </c>
      <c r="AC57" s="466"/>
      <c r="AD57" s="930"/>
      <c r="AE57" s="932"/>
      <c r="AF57" s="466"/>
      <c r="AG57" s="925"/>
      <c r="AH57" s="475">
        <f t="shared" si="51"/>
        <v>25</v>
      </c>
      <c r="AI57" s="489">
        <f t="shared" si="64"/>
        <v>15</v>
      </c>
      <c r="AJ57" s="519">
        <f t="shared" si="52"/>
        <v>-26</v>
      </c>
      <c r="AK57" s="490">
        <f t="shared" si="53"/>
        <v>6.2051955871435007</v>
      </c>
      <c r="AL57" s="466"/>
      <c r="AM57" s="925"/>
      <c r="AN57" s="475">
        <f t="shared" si="54"/>
        <v>25</v>
      </c>
      <c r="AO57" s="524">
        <v>0.90066607009393629</v>
      </c>
      <c r="AP57" s="525">
        <v>0.89929885796488107</v>
      </c>
      <c r="AQ57" s="525">
        <v>0.89803166378301325</v>
      </c>
      <c r="AR57" s="525">
        <v>0.89724652655044512</v>
      </c>
      <c r="AS57" s="525">
        <v>0.90106979019841638</v>
      </c>
      <c r="AT57" s="526">
        <v>0.90320882883341258</v>
      </c>
      <c r="AU57" s="526">
        <v>0.90891381867227694</v>
      </c>
      <c r="AV57" s="526">
        <v>0.91950264916702995</v>
      </c>
      <c r="AW57" s="526">
        <v>0.92910385869459766</v>
      </c>
      <c r="AX57" s="567">
        <v>0.94158555623019902</v>
      </c>
      <c r="AY57" s="522" t="s">
        <v>381</v>
      </c>
      <c r="AZ57" s="502" t="s">
        <v>381</v>
      </c>
      <c r="BA57" s="474"/>
      <c r="BB57" s="925"/>
      <c r="BC57" s="475">
        <f t="shared" si="55"/>
        <v>25</v>
      </c>
      <c r="BD57" s="524">
        <v>0.83506272803032222</v>
      </c>
      <c r="BE57" s="525">
        <v>0.8744222021555268</v>
      </c>
      <c r="BF57" s="525">
        <v>0.89433151122567045</v>
      </c>
      <c r="BG57" s="525">
        <v>0.89422361272834805</v>
      </c>
      <c r="BH57" s="525">
        <v>0.8987064009116037</v>
      </c>
      <c r="BI57" s="526">
        <v>0.90150577673561394</v>
      </c>
      <c r="BJ57" s="526">
        <v>0.9082797444296784</v>
      </c>
      <c r="BK57" s="526">
        <v>0.91952546317162576</v>
      </c>
      <c r="BL57" s="526">
        <v>0.92938302754054458</v>
      </c>
      <c r="BM57" s="567">
        <v>0.94175441815214311</v>
      </c>
      <c r="BN57" s="522" t="s">
        <v>381</v>
      </c>
      <c r="BO57" s="502" t="s">
        <v>381</v>
      </c>
      <c r="BP57" s="466"/>
      <c r="BQ57" s="925"/>
      <c r="BR57" s="475">
        <f t="shared" si="56"/>
        <v>25</v>
      </c>
      <c r="BS57" s="495">
        <v>83.749504153719357</v>
      </c>
      <c r="BT57" s="496">
        <v>83.132799098985714</v>
      </c>
      <c r="BU57" s="496">
        <v>81.841003485061179</v>
      </c>
      <c r="BV57" s="496">
        <v>79.514308090715886</v>
      </c>
      <c r="BW57" s="496">
        <v>77.058052187542955</v>
      </c>
      <c r="BX57" s="497">
        <v>74.346345604018268</v>
      </c>
      <c r="BY57" s="497">
        <v>68.262281251262621</v>
      </c>
      <c r="BZ57" s="497">
        <v>61.418219098564862</v>
      </c>
      <c r="CA57" s="497">
        <v>53.474185363775824</v>
      </c>
      <c r="CB57" s="563">
        <v>44.372069482644783</v>
      </c>
      <c r="CC57" s="522" t="s">
        <v>381</v>
      </c>
      <c r="CD57" s="502" t="s">
        <v>381</v>
      </c>
      <c r="CF57" s="925"/>
      <c r="CG57" s="475">
        <f t="shared" si="57"/>
        <v>25</v>
      </c>
      <c r="CH57" s="495">
        <v>85</v>
      </c>
      <c r="CI57" s="496">
        <v>85</v>
      </c>
      <c r="CJ57" s="496">
        <v>83.873547551412557</v>
      </c>
      <c r="CK57" s="496">
        <v>81.163331023840414</v>
      </c>
      <c r="CL57" s="496">
        <v>78.327454665472018</v>
      </c>
      <c r="CM57" s="497">
        <v>75.258827962270743</v>
      </c>
      <c r="CN57" s="497">
        <v>68.593449924991035</v>
      </c>
      <c r="CO57" s="497">
        <v>61.407012404345991</v>
      </c>
      <c r="CP57" s="497">
        <v>53.336593583988872</v>
      </c>
      <c r="CQ57" s="563">
        <v>44.29207078648902</v>
      </c>
      <c r="CR57" s="522" t="s">
        <v>381</v>
      </c>
      <c r="CS57" s="502" t="s">
        <v>381</v>
      </c>
      <c r="CT57" s="474"/>
      <c r="CU57" s="925"/>
      <c r="CV57" s="475">
        <f t="shared" si="58"/>
        <v>25</v>
      </c>
      <c r="CW57" s="524">
        <f t="shared" si="59"/>
        <v>0.83506272803032222</v>
      </c>
      <c r="CX57" s="525">
        <f t="shared" si="59"/>
        <v>0.8744222021555268</v>
      </c>
      <c r="CY57" s="525">
        <f t="shared" ref="CY57:DF61" si="65">MIN(AQ57,BF57)</f>
        <v>0.89433151122567045</v>
      </c>
      <c r="CZ57" s="525">
        <f t="shared" si="65"/>
        <v>0.89422361272834805</v>
      </c>
      <c r="DA57" s="525">
        <f t="shared" si="65"/>
        <v>0.8987064009116037</v>
      </c>
      <c r="DB57" s="526">
        <f t="shared" si="65"/>
        <v>0.90150577673561394</v>
      </c>
      <c r="DC57" s="526">
        <f t="shared" si="65"/>
        <v>0.9082797444296784</v>
      </c>
      <c r="DD57" s="526">
        <f t="shared" si="65"/>
        <v>0.91950264916702995</v>
      </c>
      <c r="DE57" s="526">
        <f t="shared" si="65"/>
        <v>0.92910385869459766</v>
      </c>
      <c r="DF57" s="567">
        <f t="shared" si="65"/>
        <v>0.94158555623019902</v>
      </c>
      <c r="DG57" s="522" t="s">
        <v>381</v>
      </c>
      <c r="DH57" s="502" t="s">
        <v>381</v>
      </c>
      <c r="DJ57" s="925"/>
      <c r="DK57" s="475">
        <f t="shared" si="61"/>
        <v>25</v>
      </c>
      <c r="DL57" s="495">
        <f t="shared" si="62"/>
        <v>85</v>
      </c>
      <c r="DM57" s="496">
        <f t="shared" si="62"/>
        <v>85</v>
      </c>
      <c r="DN57" s="496">
        <f t="shared" ref="DN57:DU61" si="66">MAX(BU57,CJ57)</f>
        <v>83.873547551412557</v>
      </c>
      <c r="DO57" s="496">
        <f t="shared" si="66"/>
        <v>81.163331023840414</v>
      </c>
      <c r="DP57" s="496">
        <f t="shared" si="66"/>
        <v>78.327454665472018</v>
      </c>
      <c r="DQ57" s="497">
        <f t="shared" si="66"/>
        <v>75.258827962270743</v>
      </c>
      <c r="DR57" s="497">
        <f t="shared" si="66"/>
        <v>68.593449924991035</v>
      </c>
      <c r="DS57" s="497">
        <f t="shared" si="66"/>
        <v>61.418219098564862</v>
      </c>
      <c r="DT57" s="497">
        <f t="shared" si="66"/>
        <v>53.474185363775824</v>
      </c>
      <c r="DU57" s="563">
        <f t="shared" si="66"/>
        <v>44.372069482644783</v>
      </c>
      <c r="DV57" s="522" t="s">
        <v>381</v>
      </c>
      <c r="DW57" s="502" t="s">
        <v>381</v>
      </c>
    </row>
    <row r="58" spans="2:127" ht="15" customHeight="1">
      <c r="B58" s="925"/>
      <c r="C58" s="503">
        <v>20</v>
      </c>
      <c r="D58" s="476">
        <f t="shared" si="46"/>
        <v>7.5775579292062627</v>
      </c>
      <c r="E58" s="477">
        <v>66.258177037962625</v>
      </c>
      <c r="F58" s="478">
        <v>71.401475138158332</v>
      </c>
      <c r="G58" s="478">
        <v>73.514580102273484</v>
      </c>
      <c r="H58" s="478">
        <v>72.802741781862878</v>
      </c>
      <c r="I58" s="478">
        <v>72.777908087820435</v>
      </c>
      <c r="J58" s="478">
        <v>72.384619864256038</v>
      </c>
      <c r="K58" s="478">
        <v>71.539097550517937</v>
      </c>
      <c r="L58" s="478">
        <v>71.178706657086352</v>
      </c>
      <c r="M58" s="478">
        <v>70.44625601174215</v>
      </c>
      <c r="N58" s="478">
        <v>69.522396570083401</v>
      </c>
      <c r="O58" s="522" t="s">
        <v>381</v>
      </c>
      <c r="P58" s="480" t="s">
        <v>381</v>
      </c>
      <c r="Q58" s="466"/>
      <c r="R58" s="925"/>
      <c r="S58" s="503">
        <f t="shared" si="47"/>
        <v>20</v>
      </c>
      <c r="T58" s="481">
        <v>30</v>
      </c>
      <c r="U58" s="519">
        <v>-17.5</v>
      </c>
      <c r="V58" s="483">
        <f t="shared" si="48"/>
        <v>7.5775579292062627</v>
      </c>
      <c r="W58" s="484">
        <f>'70MPa, 2-4kg (comm)'!Z58</f>
        <v>10.474538662907339</v>
      </c>
      <c r="X58" s="485">
        <f>'70MPa, 2-4kg (comm)'!AA58</f>
        <v>8.5247526703570458</v>
      </c>
      <c r="Y58" s="483">
        <f t="shared" si="49"/>
        <v>9.158818155736359</v>
      </c>
      <c r="Z58" s="486">
        <f t="shared" si="50"/>
        <v>8.1411716939878751</v>
      </c>
      <c r="AA58" s="487">
        <f>'70MPa, 2-4kg (comm)'!AD58</f>
        <v>5.3515060856095769</v>
      </c>
      <c r="AB58" s="488">
        <f>'70MPa, 2-4kg (comm)'!AE58</f>
        <v>8.9180035201234276</v>
      </c>
      <c r="AC58" s="466"/>
      <c r="AD58" s="930"/>
      <c r="AE58" s="932"/>
      <c r="AF58" s="466"/>
      <c r="AG58" s="925"/>
      <c r="AH58" s="503">
        <f t="shared" si="51"/>
        <v>20</v>
      </c>
      <c r="AI58" s="489">
        <f t="shared" si="64"/>
        <v>10</v>
      </c>
      <c r="AJ58" s="519">
        <f t="shared" si="52"/>
        <v>-26</v>
      </c>
      <c r="AK58" s="490">
        <f t="shared" si="53"/>
        <v>7.5775579292062627</v>
      </c>
      <c r="AL58" s="466"/>
      <c r="AM58" s="925"/>
      <c r="AN58" s="503">
        <f t="shared" si="54"/>
        <v>20</v>
      </c>
      <c r="AO58" s="524">
        <v>0.89580401592085468</v>
      </c>
      <c r="AP58" s="525">
        <v>0.8941421773919902</v>
      </c>
      <c r="AQ58" s="525">
        <v>0.89261673000138142</v>
      </c>
      <c r="AR58" s="525">
        <v>0.89144128427404068</v>
      </c>
      <c r="AS58" s="525">
        <v>0.89645681690201995</v>
      </c>
      <c r="AT58" s="526">
        <v>0.89884819527352455</v>
      </c>
      <c r="AU58" s="526">
        <v>0.90445641775795305</v>
      </c>
      <c r="AV58" s="526">
        <v>0.91597818408487508</v>
      </c>
      <c r="AW58" s="526">
        <v>0.92661807589333778</v>
      </c>
      <c r="AX58" s="567">
        <v>0.93855273832457065</v>
      </c>
      <c r="AY58" s="522" t="s">
        <v>381</v>
      </c>
      <c r="AZ58" s="502" t="s">
        <v>381</v>
      </c>
      <c r="BA58" s="474"/>
      <c r="BB58" s="925"/>
      <c r="BC58" s="503">
        <f t="shared" si="55"/>
        <v>20</v>
      </c>
      <c r="BD58" s="524">
        <v>0.82183101597322972</v>
      </c>
      <c r="BE58" s="525">
        <v>0.86770404212764818</v>
      </c>
      <c r="BF58" s="525">
        <v>0.8884724996821054</v>
      </c>
      <c r="BG58" s="525">
        <v>0.88807729235521182</v>
      </c>
      <c r="BH58" s="525">
        <v>0.89382449015670196</v>
      </c>
      <c r="BI58" s="526">
        <v>0.89688434902049718</v>
      </c>
      <c r="BJ58" s="526">
        <v>0.90365940088809338</v>
      </c>
      <c r="BK58" s="526">
        <v>0.91591864551865498</v>
      </c>
      <c r="BL58" s="526">
        <v>0.92685913166362899</v>
      </c>
      <c r="BM58" s="567">
        <v>0.93868124273585263</v>
      </c>
      <c r="BN58" s="522" t="s">
        <v>381</v>
      </c>
      <c r="BO58" s="502" t="s">
        <v>381</v>
      </c>
      <c r="BP58" s="466"/>
      <c r="BQ58" s="925"/>
      <c r="BR58" s="503">
        <f t="shared" si="56"/>
        <v>20</v>
      </c>
      <c r="BS58" s="495">
        <v>83.617412968648622</v>
      </c>
      <c r="BT58" s="496">
        <v>82.885341963550559</v>
      </c>
      <c r="BU58" s="496">
        <v>81.356049910770338</v>
      </c>
      <c r="BV58" s="496">
        <v>78.624329329754133</v>
      </c>
      <c r="BW58" s="496">
        <v>75.789080070275986</v>
      </c>
      <c r="BX58" s="497">
        <v>72.667724874816741</v>
      </c>
      <c r="BY58" s="497">
        <v>65.787329267948977</v>
      </c>
      <c r="BZ58" s="497">
        <v>58.248802030869683</v>
      </c>
      <c r="CA58" s="497">
        <v>49.69683936860622</v>
      </c>
      <c r="CB58" s="563">
        <v>39.938941186102952</v>
      </c>
      <c r="CC58" s="522" t="s">
        <v>381</v>
      </c>
      <c r="CD58" s="502" t="s">
        <v>381</v>
      </c>
      <c r="CF58" s="925"/>
      <c r="CG58" s="503">
        <f t="shared" si="57"/>
        <v>20</v>
      </c>
      <c r="CH58" s="495">
        <v>85</v>
      </c>
      <c r="CI58" s="496">
        <v>85</v>
      </c>
      <c r="CJ58" s="496">
        <v>83.64055424633122</v>
      </c>
      <c r="CK58" s="496">
        <v>80.46227364161976</v>
      </c>
      <c r="CL58" s="496">
        <v>77.21514362604249</v>
      </c>
      <c r="CM58" s="497">
        <v>73.713601938383221</v>
      </c>
      <c r="CN58" s="497">
        <v>66.197179010736903</v>
      </c>
      <c r="CO58" s="497">
        <v>58.27920579074658</v>
      </c>
      <c r="CP58" s="497">
        <v>49.580999672201898</v>
      </c>
      <c r="CQ58" s="563">
        <v>39.878672044141162</v>
      </c>
      <c r="CR58" s="522" t="s">
        <v>381</v>
      </c>
      <c r="CS58" s="502" t="s">
        <v>381</v>
      </c>
      <c r="CT58" s="474"/>
      <c r="CU58" s="925"/>
      <c r="CV58" s="503">
        <f t="shared" si="58"/>
        <v>20</v>
      </c>
      <c r="CW58" s="524">
        <f t="shared" si="59"/>
        <v>0.82183101597322972</v>
      </c>
      <c r="CX58" s="525">
        <f t="shared" si="59"/>
        <v>0.86770404212764818</v>
      </c>
      <c r="CY58" s="525">
        <f t="shared" si="65"/>
        <v>0.8884724996821054</v>
      </c>
      <c r="CZ58" s="525">
        <f t="shared" si="65"/>
        <v>0.88807729235521182</v>
      </c>
      <c r="DA58" s="525">
        <f t="shared" si="65"/>
        <v>0.89382449015670196</v>
      </c>
      <c r="DB58" s="526">
        <f t="shared" si="65"/>
        <v>0.89688434902049718</v>
      </c>
      <c r="DC58" s="526">
        <f t="shared" si="65"/>
        <v>0.90365940088809338</v>
      </c>
      <c r="DD58" s="526">
        <f t="shared" si="65"/>
        <v>0.91591864551865498</v>
      </c>
      <c r="DE58" s="526">
        <f t="shared" si="65"/>
        <v>0.92661807589333778</v>
      </c>
      <c r="DF58" s="567">
        <f t="shared" si="65"/>
        <v>0.93855273832457065</v>
      </c>
      <c r="DG58" s="522" t="s">
        <v>381</v>
      </c>
      <c r="DH58" s="502" t="s">
        <v>381</v>
      </c>
      <c r="DJ58" s="925"/>
      <c r="DK58" s="503">
        <f t="shared" si="61"/>
        <v>20</v>
      </c>
      <c r="DL58" s="495">
        <f t="shared" si="62"/>
        <v>85</v>
      </c>
      <c r="DM58" s="496">
        <f t="shared" si="62"/>
        <v>85</v>
      </c>
      <c r="DN58" s="496">
        <f t="shared" si="66"/>
        <v>83.64055424633122</v>
      </c>
      <c r="DO58" s="496">
        <f t="shared" si="66"/>
        <v>80.46227364161976</v>
      </c>
      <c r="DP58" s="496">
        <f t="shared" si="66"/>
        <v>77.21514362604249</v>
      </c>
      <c r="DQ58" s="497">
        <f t="shared" si="66"/>
        <v>73.713601938383221</v>
      </c>
      <c r="DR58" s="497">
        <f t="shared" si="66"/>
        <v>66.197179010736903</v>
      </c>
      <c r="DS58" s="497">
        <f t="shared" si="66"/>
        <v>58.27920579074658</v>
      </c>
      <c r="DT58" s="497">
        <f t="shared" si="66"/>
        <v>49.69683936860622</v>
      </c>
      <c r="DU58" s="563">
        <f t="shared" si="66"/>
        <v>39.938941186102952</v>
      </c>
      <c r="DV58" s="522" t="s">
        <v>381</v>
      </c>
      <c r="DW58" s="502" t="s">
        <v>381</v>
      </c>
    </row>
    <row r="59" spans="2:127" ht="15" customHeight="1">
      <c r="B59" s="925"/>
      <c r="C59" s="475">
        <v>10</v>
      </c>
      <c r="D59" s="476">
        <f t="shared" si="46"/>
        <v>10.210495000457023</v>
      </c>
      <c r="E59" s="477">
        <v>63.088722482394729</v>
      </c>
      <c r="F59" s="478">
        <v>69.406465764347786</v>
      </c>
      <c r="G59" s="478">
        <v>72.295591950377812</v>
      </c>
      <c r="H59" s="478">
        <v>71.831162652432965</v>
      </c>
      <c r="I59" s="478">
        <v>71.143292997618559</v>
      </c>
      <c r="J59" s="478">
        <v>70.576870995592728</v>
      </c>
      <c r="K59" s="478">
        <v>69.840680890284446</v>
      </c>
      <c r="L59" s="478">
        <v>68.862634587769563</v>
      </c>
      <c r="M59" s="478">
        <v>67.907357137322592</v>
      </c>
      <c r="N59" s="478">
        <v>66.767150783299073</v>
      </c>
      <c r="O59" s="522" t="s">
        <v>381</v>
      </c>
      <c r="P59" s="480" t="s">
        <v>381</v>
      </c>
      <c r="Q59" s="466"/>
      <c r="R59" s="925"/>
      <c r="S59" s="475">
        <f t="shared" si="47"/>
        <v>10</v>
      </c>
      <c r="T59" s="481">
        <f>S59+15</f>
        <v>25</v>
      </c>
      <c r="U59" s="519">
        <v>-17.5</v>
      </c>
      <c r="V59" s="483">
        <f t="shared" si="48"/>
        <v>10.210495000457023</v>
      </c>
      <c r="W59" s="484">
        <f>'70MPa, 2-4kg (comm)'!Z59</f>
        <v>14.521717380302221</v>
      </c>
      <c r="X59" s="485">
        <f>'70MPa, 2-4kg (comm)'!AA59</f>
        <v>11.486806875514151</v>
      </c>
      <c r="Y59" s="483">
        <f t="shared" si="49"/>
        <v>6.6016844199356317</v>
      </c>
      <c r="Z59" s="486">
        <f t="shared" si="50"/>
        <v>5.868163928831672</v>
      </c>
      <c r="AA59" s="487">
        <f>'70MPa, 2-4kg (comm)'!AD59</f>
        <v>7.1648405310286059</v>
      </c>
      <c r="AB59" s="488">
        <f>'70MPa, 2-4kg (comm)'!AE59</f>
        <v>11.709397976217039</v>
      </c>
      <c r="AC59" s="466"/>
      <c r="AD59" s="930"/>
      <c r="AE59" s="932"/>
      <c r="AF59" s="466"/>
      <c r="AG59" s="925"/>
      <c r="AH59" s="475">
        <f t="shared" si="51"/>
        <v>10</v>
      </c>
      <c r="AI59" s="489">
        <f t="shared" si="64"/>
        <v>0</v>
      </c>
      <c r="AJ59" s="519">
        <f t="shared" si="52"/>
        <v>-26</v>
      </c>
      <c r="AK59" s="490">
        <f t="shared" si="53"/>
        <v>10.210495000457023</v>
      </c>
      <c r="AL59" s="466"/>
      <c r="AM59" s="925"/>
      <c r="AN59" s="475">
        <f t="shared" si="54"/>
        <v>10</v>
      </c>
      <c r="AO59" s="524">
        <v>0.88932909644163338</v>
      </c>
      <c r="AP59" s="525">
        <v>0.88667376763418027</v>
      </c>
      <c r="AQ59" s="525">
        <v>0.88350623585367294</v>
      </c>
      <c r="AR59" s="525">
        <v>0.88571922500349587</v>
      </c>
      <c r="AS59" s="525">
        <v>0.88643959663050242</v>
      </c>
      <c r="AT59" s="526">
        <v>0.88860253701199787</v>
      </c>
      <c r="AU59" s="526">
        <v>0.89750560827025738</v>
      </c>
      <c r="AV59" s="526">
        <v>0.90608310867347741</v>
      </c>
      <c r="AW59" s="526">
        <v>0.91683947439816116</v>
      </c>
      <c r="AX59" s="567">
        <v>0.92880423543026391</v>
      </c>
      <c r="AY59" s="522" t="s">
        <v>381</v>
      </c>
      <c r="AZ59" s="502" t="s">
        <v>381</v>
      </c>
      <c r="BA59" s="474"/>
      <c r="BB59" s="925"/>
      <c r="BC59" s="475">
        <f t="shared" si="55"/>
        <v>10</v>
      </c>
      <c r="BD59" s="524">
        <v>0.79261848922070877</v>
      </c>
      <c r="BE59" s="525">
        <v>0.8501292786993484</v>
      </c>
      <c r="BF59" s="525">
        <v>0.87848062345898559</v>
      </c>
      <c r="BG59" s="525">
        <v>0.88152320601194489</v>
      </c>
      <c r="BH59" s="525">
        <v>0.88309676216916588</v>
      </c>
      <c r="BI59" s="526">
        <v>0.886051618155418</v>
      </c>
      <c r="BJ59" s="526">
        <v>0.89625966941068125</v>
      </c>
      <c r="BK59" s="526">
        <v>0.90573903022755498</v>
      </c>
      <c r="BL59" s="526">
        <v>0.91690797391583723</v>
      </c>
      <c r="BM59" s="567">
        <v>0.92883039514340648</v>
      </c>
      <c r="BN59" s="522" t="s">
        <v>381</v>
      </c>
      <c r="BO59" s="502" t="s">
        <v>381</v>
      </c>
      <c r="BP59" s="466"/>
      <c r="BQ59" s="925"/>
      <c r="BR59" s="475">
        <f t="shared" si="56"/>
        <v>10</v>
      </c>
      <c r="BS59" s="495">
        <v>83.51250839405958</v>
      </c>
      <c r="BT59" s="496">
        <v>82.546317364488033</v>
      </c>
      <c r="BU59" s="496">
        <v>80.547716809972258</v>
      </c>
      <c r="BV59" s="496">
        <v>77.108172440307669</v>
      </c>
      <c r="BW59" s="496">
        <v>73.433679881549935</v>
      </c>
      <c r="BX59" s="497">
        <v>69.573463626481015</v>
      </c>
      <c r="BY59" s="497">
        <v>61.464069394855514</v>
      </c>
      <c r="BZ59" s="497">
        <v>52.589339703477165</v>
      </c>
      <c r="CA59" s="497">
        <v>42.996136759361832</v>
      </c>
      <c r="CB59" s="563">
        <v>32.310284703463452</v>
      </c>
      <c r="CC59" s="522" t="s">
        <v>381</v>
      </c>
      <c r="CD59" s="502" t="s">
        <v>381</v>
      </c>
      <c r="CF59" s="925"/>
      <c r="CG59" s="475">
        <f t="shared" si="57"/>
        <v>10</v>
      </c>
      <c r="CH59" s="495">
        <v>85</v>
      </c>
      <c r="CI59" s="496">
        <v>85</v>
      </c>
      <c r="CJ59" s="496">
        <v>83.330284704640206</v>
      </c>
      <c r="CK59" s="496">
        <v>79.404773949160699</v>
      </c>
      <c r="CL59" s="496">
        <v>75.238637218808435</v>
      </c>
      <c r="CM59" s="497">
        <v>70.939577341198898</v>
      </c>
      <c r="CN59" s="497">
        <v>62.104767983543624</v>
      </c>
      <c r="CO59" s="497">
        <v>52.761915565020679</v>
      </c>
      <c r="CP59" s="497">
        <v>42.963149141723214</v>
      </c>
      <c r="CQ59" s="563">
        <v>32.29848749964772</v>
      </c>
      <c r="CR59" s="522" t="s">
        <v>381</v>
      </c>
      <c r="CS59" s="502" t="s">
        <v>381</v>
      </c>
      <c r="CT59" s="474"/>
      <c r="CU59" s="925"/>
      <c r="CV59" s="475">
        <f t="shared" si="58"/>
        <v>10</v>
      </c>
      <c r="CW59" s="524">
        <f t="shared" si="59"/>
        <v>0.79261848922070877</v>
      </c>
      <c r="CX59" s="525">
        <f t="shared" si="59"/>
        <v>0.8501292786993484</v>
      </c>
      <c r="CY59" s="525">
        <f t="shared" si="65"/>
        <v>0.87848062345898559</v>
      </c>
      <c r="CZ59" s="525">
        <f t="shared" si="65"/>
        <v>0.88152320601194489</v>
      </c>
      <c r="DA59" s="525">
        <f t="shared" si="65"/>
        <v>0.88309676216916588</v>
      </c>
      <c r="DB59" s="526">
        <f t="shared" si="65"/>
        <v>0.886051618155418</v>
      </c>
      <c r="DC59" s="526">
        <f t="shared" si="65"/>
        <v>0.89625966941068125</v>
      </c>
      <c r="DD59" s="526">
        <f t="shared" si="65"/>
        <v>0.90573903022755498</v>
      </c>
      <c r="DE59" s="526">
        <f t="shared" si="65"/>
        <v>0.91683947439816116</v>
      </c>
      <c r="DF59" s="567">
        <f t="shared" si="65"/>
        <v>0.92880423543026391</v>
      </c>
      <c r="DG59" s="522" t="s">
        <v>381</v>
      </c>
      <c r="DH59" s="502" t="s">
        <v>381</v>
      </c>
      <c r="DJ59" s="925"/>
      <c r="DK59" s="475">
        <f t="shared" si="61"/>
        <v>10</v>
      </c>
      <c r="DL59" s="495">
        <f t="shared" si="62"/>
        <v>85</v>
      </c>
      <c r="DM59" s="496">
        <f t="shared" si="62"/>
        <v>85</v>
      </c>
      <c r="DN59" s="496">
        <f t="shared" si="66"/>
        <v>83.330284704640206</v>
      </c>
      <c r="DO59" s="496">
        <f t="shared" si="66"/>
        <v>79.404773949160699</v>
      </c>
      <c r="DP59" s="496">
        <f t="shared" si="66"/>
        <v>75.238637218808435</v>
      </c>
      <c r="DQ59" s="497">
        <f t="shared" si="66"/>
        <v>70.939577341198898</v>
      </c>
      <c r="DR59" s="497">
        <f t="shared" si="66"/>
        <v>62.104767983543624</v>
      </c>
      <c r="DS59" s="497">
        <f t="shared" si="66"/>
        <v>52.761915565020679</v>
      </c>
      <c r="DT59" s="497">
        <f t="shared" si="66"/>
        <v>42.996136759361832</v>
      </c>
      <c r="DU59" s="563">
        <f t="shared" si="66"/>
        <v>32.310284703463452</v>
      </c>
      <c r="DV59" s="522" t="s">
        <v>381</v>
      </c>
      <c r="DW59" s="502" t="s">
        <v>381</v>
      </c>
    </row>
    <row r="60" spans="2:127" ht="15" customHeight="1">
      <c r="B60" s="925"/>
      <c r="C60" s="475">
        <v>0</v>
      </c>
      <c r="D60" s="476">
        <f t="shared" si="46"/>
        <v>15.348517438467725</v>
      </c>
      <c r="E60" s="477">
        <v>59.207846891822015</v>
      </c>
      <c r="F60" s="478">
        <v>66.387888961400989</v>
      </c>
      <c r="G60" s="478">
        <v>72.176077067089011</v>
      </c>
      <c r="H60" s="478">
        <v>71.440127222471375</v>
      </c>
      <c r="I60" s="478">
        <v>70.208889758378675</v>
      </c>
      <c r="J60" s="478">
        <v>69.170585922155027</v>
      </c>
      <c r="K60" s="478">
        <v>67.931708787165746</v>
      </c>
      <c r="L60" s="478">
        <v>66.537898655623891</v>
      </c>
      <c r="M60" s="478">
        <v>65.327044851671303</v>
      </c>
      <c r="N60" s="478">
        <v>63.945925452044222</v>
      </c>
      <c r="O60" s="522" t="s">
        <v>381</v>
      </c>
      <c r="P60" s="480" t="s">
        <v>381</v>
      </c>
      <c r="Q60" s="466"/>
      <c r="R60" s="925"/>
      <c r="S60" s="475">
        <f t="shared" si="47"/>
        <v>0</v>
      </c>
      <c r="T60" s="481">
        <f>S60+15</f>
        <v>15</v>
      </c>
      <c r="U60" s="519">
        <v>-17.5</v>
      </c>
      <c r="V60" s="483">
        <f t="shared" si="48"/>
        <v>15.348517438467725</v>
      </c>
      <c r="W60" s="484">
        <f>'70MPa, 2-4kg (comm)'!Z60</f>
        <v>22.061444113490232</v>
      </c>
      <c r="X60" s="485">
        <f>'70MPa, 2-4kg (comm)'!AA60</f>
        <v>17.267082118276193</v>
      </c>
      <c r="Y60" s="483">
        <f t="shared" si="49"/>
        <v>4.1950559211684331</v>
      </c>
      <c r="Z60" s="486">
        <f t="shared" si="50"/>
        <v>3.7289385965941628</v>
      </c>
      <c r="AA60" s="487">
        <f>'70MPa, 2-4kg (comm)'!AD60</f>
        <v>10.192333815435907</v>
      </c>
      <c r="AB60" s="488">
        <f>'70MPa, 2-4kg (comm)'!AE60</f>
        <v>16.659110334089121</v>
      </c>
      <c r="AC60" s="466"/>
      <c r="AD60" s="930"/>
      <c r="AE60" s="932"/>
      <c r="AF60" s="466"/>
      <c r="AG60" s="925"/>
      <c r="AH60" s="475">
        <f t="shared" si="51"/>
        <v>0</v>
      </c>
      <c r="AI60" s="489">
        <f t="shared" si="64"/>
        <v>-10</v>
      </c>
      <c r="AJ60" s="519">
        <f t="shared" si="52"/>
        <v>-26</v>
      </c>
      <c r="AK60" s="490">
        <f t="shared" si="53"/>
        <v>15.348517438467725</v>
      </c>
      <c r="AL60" s="466"/>
      <c r="AM60" s="925"/>
      <c r="AN60" s="475">
        <f t="shared" si="54"/>
        <v>0</v>
      </c>
      <c r="AO60" s="524">
        <v>0.8894126179739773</v>
      </c>
      <c r="AP60" s="525">
        <v>0.88707189517943053</v>
      </c>
      <c r="AQ60" s="525">
        <v>0.8839207222372123</v>
      </c>
      <c r="AR60" s="525">
        <v>0.88646347967775241</v>
      </c>
      <c r="AS60" s="525">
        <v>0.8851795687956725</v>
      </c>
      <c r="AT60" s="526">
        <v>0.88586248851256244</v>
      </c>
      <c r="AU60" s="526">
        <v>0.89512612946841053</v>
      </c>
      <c r="AV60" s="526">
        <v>0.90433744361998292</v>
      </c>
      <c r="AW60" s="526">
        <v>0.916553391785769</v>
      </c>
      <c r="AX60" s="567">
        <v>0.92967785122719393</v>
      </c>
      <c r="AY60" s="522" t="s">
        <v>381</v>
      </c>
      <c r="AZ60" s="502" t="s">
        <v>381</v>
      </c>
      <c r="BA60" s="474"/>
      <c r="BB60" s="925"/>
      <c r="BC60" s="475">
        <f t="shared" si="55"/>
        <v>0</v>
      </c>
      <c r="BD60" s="524">
        <v>0.75581258700004172</v>
      </c>
      <c r="BE60" s="525">
        <v>0.82301087195796685</v>
      </c>
      <c r="BF60" s="525">
        <v>0.8778453581270087</v>
      </c>
      <c r="BG60" s="525">
        <v>0.88134253963259501</v>
      </c>
      <c r="BH60" s="525">
        <v>0.88107090545983169</v>
      </c>
      <c r="BI60" s="526">
        <v>0.88265720522157054</v>
      </c>
      <c r="BJ60" s="526">
        <v>0.89342968430343506</v>
      </c>
      <c r="BK60" s="526">
        <v>0.9037209204625678</v>
      </c>
      <c r="BL60" s="526">
        <v>0.91645526913440256</v>
      </c>
      <c r="BM60" s="567">
        <v>0.9296646803997981</v>
      </c>
      <c r="BN60" s="522" t="s">
        <v>381</v>
      </c>
      <c r="BO60" s="502" t="s">
        <v>381</v>
      </c>
      <c r="BP60" s="466"/>
      <c r="BQ60" s="925"/>
      <c r="BR60" s="475">
        <f t="shared" si="56"/>
        <v>0</v>
      </c>
      <c r="BS60" s="495">
        <v>84.06408098823853</v>
      </c>
      <c r="BT60" s="496">
        <v>82.664079427223186</v>
      </c>
      <c r="BU60" s="496">
        <v>79.746328009859326</v>
      </c>
      <c r="BV60" s="496">
        <v>74.83553450808796</v>
      </c>
      <c r="BW60" s="496">
        <v>69.639481496911472</v>
      </c>
      <c r="BX60" s="497">
        <v>64.32808224402676</v>
      </c>
      <c r="BY60" s="497">
        <v>53.722935638137443</v>
      </c>
      <c r="BZ60" s="497">
        <v>42.728554209054195</v>
      </c>
      <c r="CA60" s="497">
        <v>31.47732007996602</v>
      </c>
      <c r="CB60" s="563">
        <v>19.457960432248498</v>
      </c>
      <c r="CC60" s="522" t="s">
        <v>381</v>
      </c>
      <c r="CD60" s="502" t="s">
        <v>381</v>
      </c>
      <c r="CF60" s="925"/>
      <c r="CG60" s="475">
        <f t="shared" si="57"/>
        <v>0</v>
      </c>
      <c r="CH60" s="495">
        <v>85.000000000000114</v>
      </c>
      <c r="CI60" s="496">
        <v>85</v>
      </c>
      <c r="CJ60" s="496">
        <v>83.105050076901534</v>
      </c>
      <c r="CK60" s="496">
        <v>77.616983987041323</v>
      </c>
      <c r="CL60" s="496">
        <v>71.840678952243167</v>
      </c>
      <c r="CM60" s="497">
        <v>66.01114592945504</v>
      </c>
      <c r="CN60" s="497">
        <v>54.578462523364408</v>
      </c>
      <c r="CO60" s="497">
        <v>43.025941259733926</v>
      </c>
      <c r="CP60" s="497">
        <v>31.521072801801221</v>
      </c>
      <c r="CQ60" s="563">
        <v>19.463663696592306</v>
      </c>
      <c r="CR60" s="522" t="s">
        <v>381</v>
      </c>
      <c r="CS60" s="502" t="s">
        <v>381</v>
      </c>
      <c r="CT60" s="474"/>
      <c r="CU60" s="925"/>
      <c r="CV60" s="475">
        <f t="shared" si="58"/>
        <v>0</v>
      </c>
      <c r="CW60" s="524">
        <f t="shared" si="59"/>
        <v>0.75581258700004172</v>
      </c>
      <c r="CX60" s="525">
        <f t="shared" si="59"/>
        <v>0.82301087195796685</v>
      </c>
      <c r="CY60" s="525">
        <f t="shared" si="65"/>
        <v>0.8778453581270087</v>
      </c>
      <c r="CZ60" s="525">
        <f t="shared" si="65"/>
        <v>0.88134253963259501</v>
      </c>
      <c r="DA60" s="525">
        <f t="shared" si="65"/>
        <v>0.88107090545983169</v>
      </c>
      <c r="DB60" s="526">
        <f t="shared" si="65"/>
        <v>0.88265720522157054</v>
      </c>
      <c r="DC60" s="526">
        <f t="shared" si="65"/>
        <v>0.89342968430343506</v>
      </c>
      <c r="DD60" s="526">
        <f t="shared" si="65"/>
        <v>0.9037209204625678</v>
      </c>
      <c r="DE60" s="526">
        <f t="shared" si="65"/>
        <v>0.91645526913440256</v>
      </c>
      <c r="DF60" s="567">
        <f t="shared" si="65"/>
        <v>0.9296646803997981</v>
      </c>
      <c r="DG60" s="522" t="s">
        <v>381</v>
      </c>
      <c r="DH60" s="502" t="s">
        <v>381</v>
      </c>
      <c r="DJ60" s="925"/>
      <c r="DK60" s="475">
        <f t="shared" si="61"/>
        <v>0</v>
      </c>
      <c r="DL60" s="495">
        <f t="shared" si="62"/>
        <v>85.000000000000114</v>
      </c>
      <c r="DM60" s="496">
        <f t="shared" si="62"/>
        <v>85</v>
      </c>
      <c r="DN60" s="496">
        <f t="shared" si="66"/>
        <v>83.105050076901534</v>
      </c>
      <c r="DO60" s="496">
        <f t="shared" si="66"/>
        <v>77.616983987041323</v>
      </c>
      <c r="DP60" s="496">
        <f t="shared" si="66"/>
        <v>71.840678952243167</v>
      </c>
      <c r="DQ60" s="497">
        <f t="shared" si="66"/>
        <v>66.01114592945504</v>
      </c>
      <c r="DR60" s="497">
        <f t="shared" si="66"/>
        <v>54.578462523364408</v>
      </c>
      <c r="DS60" s="497">
        <f t="shared" si="66"/>
        <v>43.025941259733926</v>
      </c>
      <c r="DT60" s="497">
        <f t="shared" si="66"/>
        <v>31.521072801801221</v>
      </c>
      <c r="DU60" s="563">
        <f t="shared" si="66"/>
        <v>19.463663696592306</v>
      </c>
      <c r="DV60" s="522" t="s">
        <v>381</v>
      </c>
      <c r="DW60" s="502" t="s">
        <v>381</v>
      </c>
    </row>
    <row r="61" spans="2:127" ht="15" customHeight="1">
      <c r="B61" s="925"/>
      <c r="C61" s="475">
        <v>-10</v>
      </c>
      <c r="D61" s="476">
        <f t="shared" si="46"/>
        <v>16.949858762412696</v>
      </c>
      <c r="E61" s="477">
        <v>59.79400676996859</v>
      </c>
      <c r="F61" s="478">
        <v>66.706346540379528</v>
      </c>
      <c r="G61" s="478">
        <v>71.713654892180926</v>
      </c>
      <c r="H61" s="478">
        <v>71.018743436436552</v>
      </c>
      <c r="I61" s="478">
        <v>69.593824150680462</v>
      </c>
      <c r="J61" s="478">
        <v>68.104332494094095</v>
      </c>
      <c r="K61" s="478">
        <v>66.032670434452953</v>
      </c>
      <c r="L61" s="478">
        <v>63.92447369307569</v>
      </c>
      <c r="M61" s="478">
        <v>62.565998104274627</v>
      </c>
      <c r="N61" s="478">
        <v>61.174686961307863</v>
      </c>
      <c r="O61" s="522" t="s">
        <v>381</v>
      </c>
      <c r="P61" s="480" t="s">
        <v>381</v>
      </c>
      <c r="Q61" s="466"/>
      <c r="R61" s="925"/>
      <c r="S61" s="475">
        <f t="shared" si="47"/>
        <v>-10</v>
      </c>
      <c r="T61" s="481">
        <v>15</v>
      </c>
      <c r="U61" s="519">
        <v>-17.5</v>
      </c>
      <c r="V61" s="483">
        <f t="shared" si="48"/>
        <v>16.949858762412696</v>
      </c>
      <c r="W61" s="484">
        <f>'70MPa, 2-4kg (comm)'!Z61</f>
        <v>25.425778040963042</v>
      </c>
      <c r="X61" s="485">
        <f>'70MPa, 2-4kg (comm)'!AA61</f>
        <v>19.068591107714283</v>
      </c>
      <c r="Y61" s="483">
        <f t="shared" si="49"/>
        <v>3.8175153815363725</v>
      </c>
      <c r="Z61" s="486">
        <f t="shared" si="50"/>
        <v>3.3933470058101087</v>
      </c>
      <c r="AA61" s="487">
        <f>'70MPa, 2-4kg (comm)'!AD61</f>
        <v>11.443943971424529</v>
      </c>
      <c r="AB61" s="488">
        <f>'70MPa, 2-4kg (comm)'!AE61</f>
        <v>18.119326550811984</v>
      </c>
      <c r="AC61" s="466"/>
      <c r="AD61" s="930"/>
      <c r="AE61" s="932"/>
      <c r="AF61" s="466"/>
      <c r="AG61" s="925"/>
      <c r="AH61" s="475">
        <f t="shared" si="51"/>
        <v>-10</v>
      </c>
      <c r="AI61" s="489">
        <f t="shared" si="64"/>
        <v>-20</v>
      </c>
      <c r="AJ61" s="519">
        <f t="shared" si="52"/>
        <v>-26</v>
      </c>
      <c r="AK61" s="490">
        <f t="shared" si="53"/>
        <v>16.949858762412696</v>
      </c>
      <c r="AL61" s="466"/>
      <c r="AM61" s="925"/>
      <c r="AN61" s="475">
        <f t="shared" si="54"/>
        <v>-10</v>
      </c>
      <c r="AO61" s="524">
        <v>0.88634049973512297</v>
      </c>
      <c r="AP61" s="525">
        <v>0.88428472719334739</v>
      </c>
      <c r="AQ61" s="525">
        <v>0.88141789011762151</v>
      </c>
      <c r="AR61" s="525">
        <v>0.88471150246068819</v>
      </c>
      <c r="AS61" s="525">
        <v>0.88216361318599879</v>
      </c>
      <c r="AT61" s="526">
        <v>0.87926698059079378</v>
      </c>
      <c r="AU61" s="526">
        <v>0.8817988943520626</v>
      </c>
      <c r="AV61" s="526">
        <v>0.88502951776839822</v>
      </c>
      <c r="AW61" s="568">
        <v>0.89587034698051515</v>
      </c>
      <c r="AX61" s="569">
        <v>0.90844544205213151</v>
      </c>
      <c r="AY61" s="522" t="s">
        <v>381</v>
      </c>
      <c r="AZ61" s="502" t="s">
        <v>381</v>
      </c>
      <c r="BA61" s="474"/>
      <c r="BB61" s="925"/>
      <c r="BC61" s="475">
        <f t="shared" si="55"/>
        <v>-10</v>
      </c>
      <c r="BD61" s="524">
        <v>0.76144699773444913</v>
      </c>
      <c r="BE61" s="525">
        <v>0.82590240792422831</v>
      </c>
      <c r="BF61" s="525">
        <v>0.87424545338015969</v>
      </c>
      <c r="BG61" s="525">
        <v>0.87855155990418554</v>
      </c>
      <c r="BH61" s="525">
        <v>0.87703310757222652</v>
      </c>
      <c r="BI61" s="526">
        <v>0.87513733851944886</v>
      </c>
      <c r="BJ61" s="526">
        <v>0.87938622139348976</v>
      </c>
      <c r="BK61" s="526">
        <v>0.88397081512091003</v>
      </c>
      <c r="BL61" s="568">
        <v>0.89558654049641562</v>
      </c>
      <c r="BM61" s="569">
        <v>0.908443748916266</v>
      </c>
      <c r="BN61" s="522" t="s">
        <v>381</v>
      </c>
      <c r="BO61" s="502" t="s">
        <v>381</v>
      </c>
      <c r="BP61" s="466"/>
      <c r="BQ61" s="925"/>
      <c r="BR61" s="475">
        <f t="shared" si="56"/>
        <v>-10</v>
      </c>
      <c r="BS61" s="495">
        <v>83.507127443713244</v>
      </c>
      <c r="BT61" s="496">
        <v>82.007000617462197</v>
      </c>
      <c r="BU61" s="496">
        <v>78.895733351279347</v>
      </c>
      <c r="BV61" s="496">
        <v>73.760683834231656</v>
      </c>
      <c r="BW61" s="496">
        <v>68.302324063946841</v>
      </c>
      <c r="BX61" s="497">
        <v>62.665351143940427</v>
      </c>
      <c r="BY61" s="497">
        <v>51.422653070741617</v>
      </c>
      <c r="BZ61" s="497">
        <v>39.792849201328139</v>
      </c>
      <c r="CA61" s="497">
        <v>28.317501003979483</v>
      </c>
      <c r="CB61" s="566">
        <v>16.296932184510833</v>
      </c>
      <c r="CC61" s="522" t="s">
        <v>381</v>
      </c>
      <c r="CD61" s="502" t="s">
        <v>381</v>
      </c>
      <c r="CF61" s="925"/>
      <c r="CG61" s="475">
        <f t="shared" si="57"/>
        <v>-10</v>
      </c>
      <c r="CH61" s="495">
        <v>85</v>
      </c>
      <c r="CI61" s="496">
        <v>85.000000000000114</v>
      </c>
      <c r="CJ61" s="496">
        <v>82.862479965231685</v>
      </c>
      <c r="CK61" s="496">
        <v>77.109748249945454</v>
      </c>
      <c r="CL61" s="496">
        <v>71.038606219997604</v>
      </c>
      <c r="CM61" s="497">
        <v>64.830710038066144</v>
      </c>
      <c r="CN61" s="497">
        <v>52.632591429743222</v>
      </c>
      <c r="CO61" s="497">
        <v>40.305819494125551</v>
      </c>
      <c r="CP61" s="497">
        <v>28.447573459712107</v>
      </c>
      <c r="CQ61" s="566">
        <v>16.297685167806723</v>
      </c>
      <c r="CR61" s="522" t="s">
        <v>381</v>
      </c>
      <c r="CS61" s="502" t="s">
        <v>381</v>
      </c>
      <c r="CT61" s="474"/>
      <c r="CU61" s="925"/>
      <c r="CV61" s="475">
        <f t="shared" si="58"/>
        <v>-10</v>
      </c>
      <c r="CW61" s="524">
        <f t="shared" si="59"/>
        <v>0.76144699773444913</v>
      </c>
      <c r="CX61" s="525">
        <f t="shared" si="59"/>
        <v>0.82590240792422831</v>
      </c>
      <c r="CY61" s="525">
        <f t="shared" si="65"/>
        <v>0.87424545338015969</v>
      </c>
      <c r="CZ61" s="525">
        <f t="shared" si="65"/>
        <v>0.87855155990418554</v>
      </c>
      <c r="DA61" s="525">
        <f t="shared" si="65"/>
        <v>0.87703310757222652</v>
      </c>
      <c r="DB61" s="526">
        <f t="shared" si="65"/>
        <v>0.87513733851944886</v>
      </c>
      <c r="DC61" s="526">
        <f t="shared" si="65"/>
        <v>0.87938622139348976</v>
      </c>
      <c r="DD61" s="526">
        <f t="shared" si="65"/>
        <v>0.88397081512091003</v>
      </c>
      <c r="DE61" s="568">
        <f t="shared" si="65"/>
        <v>0.89558654049641562</v>
      </c>
      <c r="DF61" s="569">
        <f t="shared" si="65"/>
        <v>0.908443748916266</v>
      </c>
      <c r="DG61" s="522" t="s">
        <v>381</v>
      </c>
      <c r="DH61" s="502" t="s">
        <v>381</v>
      </c>
      <c r="DJ61" s="925"/>
      <c r="DK61" s="475">
        <f t="shared" si="61"/>
        <v>-10</v>
      </c>
      <c r="DL61" s="495">
        <f t="shared" si="62"/>
        <v>85</v>
      </c>
      <c r="DM61" s="496">
        <f t="shared" si="62"/>
        <v>85.000000000000114</v>
      </c>
      <c r="DN61" s="496">
        <f t="shared" si="66"/>
        <v>82.862479965231685</v>
      </c>
      <c r="DO61" s="496">
        <f t="shared" si="66"/>
        <v>77.109748249945454</v>
      </c>
      <c r="DP61" s="496">
        <f t="shared" si="66"/>
        <v>71.038606219997604</v>
      </c>
      <c r="DQ61" s="497">
        <f t="shared" si="66"/>
        <v>64.830710038066144</v>
      </c>
      <c r="DR61" s="497">
        <f t="shared" si="66"/>
        <v>52.632591429743222</v>
      </c>
      <c r="DS61" s="497">
        <f t="shared" si="66"/>
        <v>40.305819494125551</v>
      </c>
      <c r="DT61" s="497">
        <f t="shared" si="66"/>
        <v>28.447573459712107</v>
      </c>
      <c r="DU61" s="566">
        <f t="shared" si="66"/>
        <v>16.297685167806723</v>
      </c>
      <c r="DV61" s="522" t="s">
        <v>381</v>
      </c>
      <c r="DW61" s="502" t="s">
        <v>381</v>
      </c>
    </row>
    <row r="62" spans="2:127" ht="15" customHeight="1">
      <c r="B62" s="925"/>
      <c r="C62" s="475">
        <v>-20</v>
      </c>
      <c r="D62" s="476">
        <f t="shared" si="46"/>
        <v>18.636382110660097</v>
      </c>
      <c r="E62" s="477">
        <v>60.347502815681089</v>
      </c>
      <c r="F62" s="478">
        <v>67.070562271783984</v>
      </c>
      <c r="G62" s="478">
        <v>71.268327365004907</v>
      </c>
      <c r="H62" s="478">
        <v>70.64486918446859</v>
      </c>
      <c r="I62" s="478">
        <v>69.210045959802898</v>
      </c>
      <c r="J62" s="478">
        <v>67.703740972540729</v>
      </c>
      <c r="K62" s="478">
        <v>65.290530872777168</v>
      </c>
      <c r="L62" s="478">
        <v>62.15275301523203</v>
      </c>
      <c r="M62" s="478">
        <v>59.718535242370137</v>
      </c>
      <c r="N62" s="522" t="s">
        <v>381</v>
      </c>
      <c r="O62" s="522" t="s">
        <v>381</v>
      </c>
      <c r="P62" s="480" t="s">
        <v>381</v>
      </c>
      <c r="Q62" s="466"/>
      <c r="R62" s="925"/>
      <c r="S62" s="475">
        <f t="shared" si="47"/>
        <v>-20</v>
      </c>
      <c r="T62" s="481">
        <v>15</v>
      </c>
      <c r="U62" s="519">
        <v>-17.5</v>
      </c>
      <c r="V62" s="483">
        <f>IF(MIN(X62,W62)*(1-(2.5+7)/(87.5-2))&gt;$AD$51,$AD$51,MIN(X62,W62)*(1-(2.5+7)/(87.5-2)))</f>
        <v>18.636382110660097</v>
      </c>
      <c r="W62" s="484">
        <f>'70MPa, 2-4kg (comm)'!Z62</f>
        <v>29.29040093561024</v>
      </c>
      <c r="X62" s="485">
        <f>'70MPa, 2-4kg (comm)'!AA62</f>
        <v>20.965929874492613</v>
      </c>
      <c r="Y62" s="483">
        <f t="shared" si="49"/>
        <v>3.4915876850670129</v>
      </c>
      <c r="Z62" s="486">
        <f t="shared" si="50"/>
        <v>3.1036334978373445</v>
      </c>
      <c r="AA62" s="487">
        <f>'70MPa, 2-4kg (comm)'!AD62</f>
        <v>12.807760573229018</v>
      </c>
      <c r="AB62" s="488">
        <f>'70MPa, 2-4kg (comm)'!AE62</f>
        <v>19.607215751917309</v>
      </c>
      <c r="AC62" s="466"/>
      <c r="AD62" s="930"/>
      <c r="AE62" s="932"/>
      <c r="AF62" s="466"/>
      <c r="AG62" s="925"/>
      <c r="AH62" s="475">
        <f t="shared" si="51"/>
        <v>-20</v>
      </c>
      <c r="AI62" s="489">
        <f t="shared" si="64"/>
        <v>-30</v>
      </c>
      <c r="AJ62" s="519">
        <f t="shared" si="52"/>
        <v>-26</v>
      </c>
      <c r="AK62" s="490">
        <f t="shared" si="53"/>
        <v>18.636382110660097</v>
      </c>
      <c r="AL62" s="466"/>
      <c r="AM62" s="925"/>
      <c r="AN62" s="475">
        <f t="shared" si="54"/>
        <v>-20</v>
      </c>
      <c r="AO62" s="524">
        <v>0.88341922861452549</v>
      </c>
      <c r="AP62" s="525">
        <v>0.88168246345754864</v>
      </c>
      <c r="AQ62" s="525">
        <v>0.87912259271785964</v>
      </c>
      <c r="AR62" s="525">
        <v>0.88345826602061539</v>
      </c>
      <c r="AS62" s="525">
        <v>0.88114130356673437</v>
      </c>
      <c r="AT62" s="526">
        <v>0.8783481464221069</v>
      </c>
      <c r="AU62" s="526">
        <v>0.8782204335806294</v>
      </c>
      <c r="AV62" s="526">
        <v>0.87246411994710826</v>
      </c>
      <c r="AW62" s="526">
        <v>0.87364643418797006</v>
      </c>
      <c r="AX62" s="522" t="s">
        <v>381</v>
      </c>
      <c r="AY62" s="522" t="s">
        <v>381</v>
      </c>
      <c r="AZ62" s="502" t="s">
        <v>381</v>
      </c>
      <c r="BA62" s="474"/>
      <c r="BB62" s="925"/>
      <c r="BC62" s="475">
        <f t="shared" si="55"/>
        <v>-20</v>
      </c>
      <c r="BD62" s="524">
        <v>0.76674252008375732</v>
      </c>
      <c r="BE62" s="525">
        <v>0.82920048738276808</v>
      </c>
      <c r="BF62" s="525">
        <v>0.87082884328334331</v>
      </c>
      <c r="BG62" s="525">
        <v>0.87612926296453764</v>
      </c>
      <c r="BH62" s="525">
        <v>0.8749016948134245</v>
      </c>
      <c r="BI62" s="526">
        <v>0.87317322371114292</v>
      </c>
      <c r="BJ62" s="526">
        <v>0.87494003051459224</v>
      </c>
      <c r="BK62" s="526">
        <v>0.87090252872159846</v>
      </c>
      <c r="BL62" s="526">
        <v>0.87327090140556884</v>
      </c>
      <c r="BM62" s="522" t="s">
        <v>381</v>
      </c>
      <c r="BN62" s="522" t="s">
        <v>381</v>
      </c>
      <c r="BO62" s="502" t="s">
        <v>381</v>
      </c>
      <c r="BP62" s="466"/>
      <c r="BQ62" s="925"/>
      <c r="BR62" s="475">
        <f t="shared" si="56"/>
        <v>-20</v>
      </c>
      <c r="BS62" s="495">
        <v>82.885480570845687</v>
      </c>
      <c r="BT62" s="496">
        <v>81.291287174484637</v>
      </c>
      <c r="BU62" s="496">
        <v>78.005028025332464</v>
      </c>
      <c r="BV62" s="496">
        <v>72.65276289263717</v>
      </c>
      <c r="BW62" s="496">
        <v>66.997897878686075</v>
      </c>
      <c r="BX62" s="497">
        <v>61.210070793207883</v>
      </c>
      <c r="BY62" s="497">
        <v>49.662730890378732</v>
      </c>
      <c r="BZ62" s="497">
        <v>37.355408699504643</v>
      </c>
      <c r="CA62" s="497">
        <v>25.06012877809728</v>
      </c>
      <c r="CB62" s="522" t="s">
        <v>381</v>
      </c>
      <c r="CC62" s="522" t="s">
        <v>381</v>
      </c>
      <c r="CD62" s="502" t="s">
        <v>381</v>
      </c>
      <c r="CF62" s="925"/>
      <c r="CG62" s="475">
        <f t="shared" si="57"/>
        <v>-20</v>
      </c>
      <c r="CH62" s="495">
        <v>85.000000000000057</v>
      </c>
      <c r="CI62" s="496">
        <v>85</v>
      </c>
      <c r="CJ62" s="496">
        <v>82.587601965167607</v>
      </c>
      <c r="CK62" s="496">
        <v>76.623099645773749</v>
      </c>
      <c r="CL62" s="496">
        <v>70.319705111685138</v>
      </c>
      <c r="CM62" s="497">
        <v>63.920030598518458</v>
      </c>
      <c r="CN62" s="497">
        <v>51.309653428564346</v>
      </c>
      <c r="CO62" s="497">
        <v>38.110613179275745</v>
      </c>
      <c r="CP62" s="497">
        <v>25.233217484370698</v>
      </c>
      <c r="CQ62" s="522" t="s">
        <v>381</v>
      </c>
      <c r="CR62" s="522" t="s">
        <v>381</v>
      </c>
      <c r="CS62" s="502" t="s">
        <v>381</v>
      </c>
      <c r="CT62" s="474"/>
      <c r="CU62" s="925"/>
      <c r="CV62" s="475">
        <f t="shared" si="58"/>
        <v>-20</v>
      </c>
      <c r="CW62" s="524">
        <f t="shared" si="59"/>
        <v>0.76674252008375732</v>
      </c>
      <c r="CX62" s="525">
        <f t="shared" si="59"/>
        <v>0.82920048738276808</v>
      </c>
      <c r="CY62" s="525">
        <f t="shared" ref="CY62:DE64" si="67">MIN(AQ62,BF62)</f>
        <v>0.87082884328334331</v>
      </c>
      <c r="CZ62" s="525">
        <f t="shared" si="67"/>
        <v>0.87612926296453764</v>
      </c>
      <c r="DA62" s="525">
        <f t="shared" si="67"/>
        <v>0.8749016948134245</v>
      </c>
      <c r="DB62" s="526">
        <f t="shared" si="67"/>
        <v>0.87317322371114292</v>
      </c>
      <c r="DC62" s="526">
        <f t="shared" si="67"/>
        <v>0.87494003051459224</v>
      </c>
      <c r="DD62" s="526">
        <f t="shared" si="67"/>
        <v>0.87090252872159846</v>
      </c>
      <c r="DE62" s="526">
        <f t="shared" si="67"/>
        <v>0.87327090140556884</v>
      </c>
      <c r="DF62" s="522" t="s">
        <v>381</v>
      </c>
      <c r="DG62" s="522" t="s">
        <v>381</v>
      </c>
      <c r="DH62" s="502" t="s">
        <v>381</v>
      </c>
      <c r="DJ62" s="925"/>
      <c r="DK62" s="475">
        <f t="shared" si="61"/>
        <v>-20</v>
      </c>
      <c r="DL62" s="495">
        <f t="shared" si="62"/>
        <v>85.000000000000057</v>
      </c>
      <c r="DM62" s="496">
        <f t="shared" si="62"/>
        <v>85</v>
      </c>
      <c r="DN62" s="496">
        <f t="shared" ref="DN62:DT64" si="68">MAX(BU62,CJ62)</f>
        <v>82.587601965167607</v>
      </c>
      <c r="DO62" s="496">
        <f t="shared" si="68"/>
        <v>76.623099645773749</v>
      </c>
      <c r="DP62" s="496">
        <f t="shared" si="68"/>
        <v>70.319705111685138</v>
      </c>
      <c r="DQ62" s="497">
        <f t="shared" si="68"/>
        <v>63.920030598518458</v>
      </c>
      <c r="DR62" s="497">
        <f t="shared" si="68"/>
        <v>51.309653428564346</v>
      </c>
      <c r="DS62" s="497">
        <f t="shared" si="68"/>
        <v>38.110613179275745</v>
      </c>
      <c r="DT62" s="497">
        <f t="shared" si="68"/>
        <v>25.233217484370698</v>
      </c>
      <c r="DU62" s="522" t="s">
        <v>381</v>
      </c>
      <c r="DV62" s="522" t="s">
        <v>381</v>
      </c>
      <c r="DW62" s="502" t="s">
        <v>381</v>
      </c>
    </row>
    <row r="63" spans="2:127" ht="15" customHeight="1">
      <c r="B63" s="925"/>
      <c r="C63" s="475">
        <v>-30</v>
      </c>
      <c r="D63" s="476">
        <f t="shared" si="46"/>
        <v>20.311921309659816</v>
      </c>
      <c r="E63" s="477">
        <v>60.942717429349564</v>
      </c>
      <c r="F63" s="478">
        <v>67.464077845567957</v>
      </c>
      <c r="G63" s="478">
        <v>70.646323411153517</v>
      </c>
      <c r="H63" s="478">
        <v>70.136309034250857</v>
      </c>
      <c r="I63" s="478">
        <v>68.704838930125945</v>
      </c>
      <c r="J63" s="478">
        <v>67.197511573331468</v>
      </c>
      <c r="K63" s="478">
        <v>64.857204453727931</v>
      </c>
      <c r="L63" s="478">
        <v>61.689226637151862</v>
      </c>
      <c r="M63" s="478">
        <v>58.621581635886912</v>
      </c>
      <c r="N63" s="522" t="s">
        <v>381</v>
      </c>
      <c r="O63" s="522" t="s">
        <v>381</v>
      </c>
      <c r="P63" s="480" t="s">
        <v>381</v>
      </c>
      <c r="Q63" s="466"/>
      <c r="R63" s="925"/>
      <c r="S63" s="475">
        <f t="shared" si="47"/>
        <v>-30</v>
      </c>
      <c r="T63" s="481">
        <v>15</v>
      </c>
      <c r="U63" s="519">
        <v>-17.5</v>
      </c>
      <c r="V63" s="483">
        <f t="shared" si="48"/>
        <v>20.311921309659816</v>
      </c>
      <c r="W63" s="484">
        <f>'70MPa, 2-4kg (comm)'!Z63</f>
        <v>33.5200058634613</v>
      </c>
      <c r="X63" s="485">
        <f>'70MPa, 2-4kg (comm)'!AA63</f>
        <v>22.850911473367294</v>
      </c>
      <c r="Y63" s="483">
        <f t="shared" si="49"/>
        <v>3.2229387288161147</v>
      </c>
      <c r="Z63" s="486">
        <f t="shared" si="50"/>
        <v>2.8648344256143239</v>
      </c>
      <c r="AA63" s="487">
        <f>'70MPa, 2-4kg (comm)'!AD63</f>
        <v>14.223052069441112</v>
      </c>
      <c r="AB63" s="488">
        <f>'70MPa, 2-4kg (comm)'!AE63</f>
        <v>21.043575956151319</v>
      </c>
      <c r="AC63" s="466"/>
      <c r="AD63" s="930"/>
      <c r="AE63" s="932"/>
      <c r="AF63" s="466"/>
      <c r="AG63" s="925"/>
      <c r="AH63" s="475">
        <f t="shared" si="51"/>
        <v>-30</v>
      </c>
      <c r="AI63" s="489">
        <f t="shared" si="64"/>
        <v>-40</v>
      </c>
      <c r="AJ63" s="519">
        <f t="shared" si="52"/>
        <v>-30</v>
      </c>
      <c r="AK63" s="490">
        <f t="shared" si="53"/>
        <v>20.311921309659816</v>
      </c>
      <c r="AL63" s="466"/>
      <c r="AM63" s="925"/>
      <c r="AN63" s="475">
        <f t="shared" si="54"/>
        <v>-30</v>
      </c>
      <c r="AO63" s="524">
        <v>0.87822604160944495</v>
      </c>
      <c r="AP63" s="525">
        <v>0.87735929568329762</v>
      </c>
      <c r="AQ63" s="525">
        <v>0.87545753936868609</v>
      </c>
      <c r="AR63" s="525">
        <v>0.88106721708522306</v>
      </c>
      <c r="AS63" s="525">
        <v>0.87905510243832663</v>
      </c>
      <c r="AT63" s="526">
        <v>0.87644925237754567</v>
      </c>
      <c r="AU63" s="526">
        <v>0.87707483136423348</v>
      </c>
      <c r="AV63" s="526">
        <v>0.87076383286735792</v>
      </c>
      <c r="AW63" s="526">
        <v>0.86558268597712351</v>
      </c>
      <c r="AX63" s="522" t="s">
        <v>381</v>
      </c>
      <c r="AY63" s="522" t="s">
        <v>381</v>
      </c>
      <c r="AZ63" s="502" t="s">
        <v>381</v>
      </c>
      <c r="BA63" s="474"/>
      <c r="BB63" s="925"/>
      <c r="BC63" s="475">
        <f t="shared" si="55"/>
        <v>-30</v>
      </c>
      <c r="BD63" s="524">
        <v>0.77241039482294183</v>
      </c>
      <c r="BE63" s="525">
        <v>0.83275322708146726</v>
      </c>
      <c r="BF63" s="525">
        <v>0.86595031536054745</v>
      </c>
      <c r="BG63" s="525">
        <v>0.87252092922743096</v>
      </c>
      <c r="BH63" s="525">
        <v>0.8716258163198195</v>
      </c>
      <c r="BI63" s="526">
        <v>0.87008918852329287</v>
      </c>
      <c r="BJ63" s="526">
        <v>0.87277676483981348</v>
      </c>
      <c r="BK63" s="526">
        <v>0.86848739093492699</v>
      </c>
      <c r="BL63" s="526">
        <v>0.86499375769380471</v>
      </c>
      <c r="BM63" s="522" t="s">
        <v>381</v>
      </c>
      <c r="BN63" s="522" t="s">
        <v>381</v>
      </c>
      <c r="BO63" s="502" t="s">
        <v>381</v>
      </c>
      <c r="BP63" s="466"/>
      <c r="BQ63" s="925"/>
      <c r="BR63" s="475">
        <f t="shared" si="56"/>
        <v>-30</v>
      </c>
      <c r="BS63" s="495">
        <v>82.089076819698619</v>
      </c>
      <c r="BT63" s="496">
        <v>80.420260153016372</v>
      </c>
      <c r="BU63" s="496">
        <v>76.991835096087669</v>
      </c>
      <c r="BV63" s="496">
        <v>71.482571107171708</v>
      </c>
      <c r="BW63" s="496">
        <v>65.656011451885803</v>
      </c>
      <c r="BX63" s="497">
        <v>59.752446273221572</v>
      </c>
      <c r="BY63" s="497">
        <v>48.146950671687357</v>
      </c>
      <c r="BZ63" s="497">
        <v>35.927792755431391</v>
      </c>
      <c r="CA63" s="497">
        <v>23.459181924512681</v>
      </c>
      <c r="CB63" s="522" t="s">
        <v>381</v>
      </c>
      <c r="CC63" s="522" t="s">
        <v>381</v>
      </c>
      <c r="CD63" s="502" t="s">
        <v>381</v>
      </c>
      <c r="CF63" s="925"/>
      <c r="CG63" s="475">
        <f t="shared" si="57"/>
        <v>-30</v>
      </c>
      <c r="CH63" s="495">
        <v>85.000000000000171</v>
      </c>
      <c r="CI63" s="496">
        <v>85</v>
      </c>
      <c r="CJ63" s="496">
        <v>82.259271412186379</v>
      </c>
      <c r="CK63" s="496">
        <v>76.113349478526544</v>
      </c>
      <c r="CL63" s="496">
        <v>69.61423882219492</v>
      </c>
      <c r="CM63" s="497">
        <v>63.074014645526837</v>
      </c>
      <c r="CN63" s="497">
        <v>50.298354015971391</v>
      </c>
      <c r="CO63" s="497">
        <v>37.024900295419286</v>
      </c>
      <c r="CP63" s="497">
        <v>23.728919454105029</v>
      </c>
      <c r="CQ63" s="522" t="s">
        <v>381</v>
      </c>
      <c r="CR63" s="522" t="s">
        <v>381</v>
      </c>
      <c r="CS63" s="502" t="s">
        <v>381</v>
      </c>
      <c r="CT63" s="474"/>
      <c r="CU63" s="925"/>
      <c r="CV63" s="475">
        <f t="shared" si="58"/>
        <v>-30</v>
      </c>
      <c r="CW63" s="524">
        <f t="shared" si="59"/>
        <v>0.77241039482294183</v>
      </c>
      <c r="CX63" s="525">
        <f t="shared" si="59"/>
        <v>0.83275322708146726</v>
      </c>
      <c r="CY63" s="525">
        <f t="shared" si="67"/>
        <v>0.86595031536054745</v>
      </c>
      <c r="CZ63" s="525">
        <f t="shared" si="67"/>
        <v>0.87252092922743096</v>
      </c>
      <c r="DA63" s="525">
        <f t="shared" si="67"/>
        <v>0.8716258163198195</v>
      </c>
      <c r="DB63" s="526">
        <f t="shared" si="67"/>
        <v>0.87008918852329287</v>
      </c>
      <c r="DC63" s="526">
        <f t="shared" si="67"/>
        <v>0.87277676483981348</v>
      </c>
      <c r="DD63" s="526">
        <f t="shared" si="67"/>
        <v>0.86848739093492699</v>
      </c>
      <c r="DE63" s="526">
        <f t="shared" si="67"/>
        <v>0.86499375769380471</v>
      </c>
      <c r="DF63" s="522" t="s">
        <v>381</v>
      </c>
      <c r="DG63" s="522" t="s">
        <v>381</v>
      </c>
      <c r="DH63" s="502" t="s">
        <v>381</v>
      </c>
      <c r="DJ63" s="925"/>
      <c r="DK63" s="475">
        <f t="shared" si="61"/>
        <v>-30</v>
      </c>
      <c r="DL63" s="495">
        <f t="shared" si="62"/>
        <v>85.000000000000171</v>
      </c>
      <c r="DM63" s="496">
        <f t="shared" si="62"/>
        <v>85</v>
      </c>
      <c r="DN63" s="496">
        <f t="shared" si="68"/>
        <v>82.259271412186379</v>
      </c>
      <c r="DO63" s="496">
        <f t="shared" si="68"/>
        <v>76.113349478526544</v>
      </c>
      <c r="DP63" s="496">
        <f t="shared" si="68"/>
        <v>69.61423882219492</v>
      </c>
      <c r="DQ63" s="497">
        <f t="shared" si="68"/>
        <v>63.074014645526837</v>
      </c>
      <c r="DR63" s="497">
        <f t="shared" si="68"/>
        <v>50.298354015971391</v>
      </c>
      <c r="DS63" s="497">
        <f t="shared" si="68"/>
        <v>37.024900295419286</v>
      </c>
      <c r="DT63" s="497">
        <f t="shared" si="68"/>
        <v>23.728919454105029</v>
      </c>
      <c r="DU63" s="522" t="s">
        <v>381</v>
      </c>
      <c r="DV63" s="522" t="s">
        <v>381</v>
      </c>
      <c r="DW63" s="502" t="s">
        <v>381</v>
      </c>
    </row>
    <row r="64" spans="2:127" ht="15" customHeight="1">
      <c r="B64" s="925"/>
      <c r="C64" s="475">
        <v>-40</v>
      </c>
      <c r="D64" s="476">
        <f t="shared" si="46"/>
        <v>22.1347582614315</v>
      </c>
      <c r="E64" s="477">
        <v>61.528801961773532</v>
      </c>
      <c r="F64" s="478">
        <v>67.912697304668143</v>
      </c>
      <c r="G64" s="478">
        <v>70.376364346989945</v>
      </c>
      <c r="H64" s="478">
        <v>69.900605267121037</v>
      </c>
      <c r="I64" s="478">
        <v>68.446075008425453</v>
      </c>
      <c r="J64" s="478">
        <v>66.92019759927733</v>
      </c>
      <c r="K64" s="478">
        <v>64.606851532658098</v>
      </c>
      <c r="L64" s="478">
        <v>61.453658091430945</v>
      </c>
      <c r="M64" s="478">
        <v>58.478217042363866</v>
      </c>
      <c r="N64" s="522" t="s">
        <v>381</v>
      </c>
      <c r="O64" s="522" t="s">
        <v>381</v>
      </c>
      <c r="P64" s="480" t="s">
        <v>381</v>
      </c>
      <c r="Q64" s="466"/>
      <c r="R64" s="925"/>
      <c r="S64" s="475">
        <f t="shared" si="47"/>
        <v>-40</v>
      </c>
      <c r="T64" s="481">
        <v>15</v>
      </c>
      <c r="U64" s="519">
        <v>-17.5</v>
      </c>
      <c r="V64" s="483">
        <f t="shared" si="48"/>
        <v>22.1347582614315</v>
      </c>
      <c r="W64" s="484">
        <f>'70MPa, 2-4kg (comm)'!Z64</f>
        <v>38.361684707902704</v>
      </c>
      <c r="X64" s="485">
        <f>'70MPa, 2-4kg (comm)'!AA64</f>
        <v>24.901603044110438</v>
      </c>
      <c r="Y64" s="483">
        <f t="shared" si="49"/>
        <v>2.9777916038738539</v>
      </c>
      <c r="Z64" s="486">
        <f t="shared" si="50"/>
        <v>2.6469258701100924</v>
      </c>
      <c r="AA64" s="487">
        <f>'70MPa, 2-4kg (comm)'!AD64</f>
        <v>15.752974114792897</v>
      </c>
      <c r="AB64" s="488">
        <f>'70MPa, 2-4kg (comm)'!AE64</f>
        <v>22.557056492583147</v>
      </c>
      <c r="AC64" s="466"/>
      <c r="AD64" s="930"/>
      <c r="AE64" s="932"/>
      <c r="AF64" s="466"/>
      <c r="AG64" s="925"/>
      <c r="AH64" s="475">
        <f t="shared" si="51"/>
        <v>-40</v>
      </c>
      <c r="AI64" s="489">
        <v>-40</v>
      </c>
      <c r="AJ64" s="519">
        <f t="shared" si="52"/>
        <v>-40</v>
      </c>
      <c r="AK64" s="490">
        <f t="shared" si="53"/>
        <v>22.1347582614315</v>
      </c>
      <c r="AL64" s="466"/>
      <c r="AM64" s="925"/>
      <c r="AN64" s="475">
        <f t="shared" si="54"/>
        <v>-40</v>
      </c>
      <c r="AO64" s="524">
        <v>0.87760747936391459</v>
      </c>
      <c r="AP64" s="525">
        <v>0.87677814632980011</v>
      </c>
      <c r="AQ64" s="525">
        <v>0.87489516189309213</v>
      </c>
      <c r="AR64" s="525">
        <v>0.88112688771700265</v>
      </c>
      <c r="AS64" s="525">
        <v>0.8791614322286907</v>
      </c>
      <c r="AT64" s="526">
        <v>0.87658156227723139</v>
      </c>
      <c r="AU64" s="526">
        <v>0.87754192199812342</v>
      </c>
      <c r="AV64" s="526">
        <v>0.8710563504790465</v>
      </c>
      <c r="AW64" s="526">
        <v>0.86568907946666407</v>
      </c>
      <c r="AX64" s="522" t="s">
        <v>381</v>
      </c>
      <c r="AY64" s="522" t="s">
        <v>381</v>
      </c>
      <c r="AZ64" s="502" t="s">
        <v>381</v>
      </c>
      <c r="BA64" s="474"/>
      <c r="BB64" s="925"/>
      <c r="BC64" s="475">
        <f t="shared" si="55"/>
        <v>-40</v>
      </c>
      <c r="BD64" s="524">
        <v>0.7779644196616502</v>
      </c>
      <c r="BE64" s="525">
        <v>0.83679002395329993</v>
      </c>
      <c r="BF64" s="525">
        <v>0.86403559312673639</v>
      </c>
      <c r="BG64" s="525">
        <v>0.87124908296009129</v>
      </c>
      <c r="BH64" s="525">
        <v>0.87042051276197085</v>
      </c>
      <c r="BI64" s="526">
        <v>0.86897712322363618</v>
      </c>
      <c r="BJ64" s="526">
        <v>0.87216837074854048</v>
      </c>
      <c r="BK64" s="526">
        <v>0.86799158800102649</v>
      </c>
      <c r="BL64" s="526">
        <v>0.86482051461982445</v>
      </c>
      <c r="BM64" s="522" t="s">
        <v>381</v>
      </c>
      <c r="BN64" s="522" t="s">
        <v>381</v>
      </c>
      <c r="BO64" s="502" t="s">
        <v>381</v>
      </c>
      <c r="BP64" s="466"/>
      <c r="BQ64" s="925"/>
      <c r="BR64" s="475">
        <f t="shared" si="56"/>
        <v>-40</v>
      </c>
      <c r="BS64" s="495">
        <v>81.279345407699367</v>
      </c>
      <c r="BT64" s="496">
        <v>79.53921545061101</v>
      </c>
      <c r="BU64" s="496">
        <v>75.991547828521377</v>
      </c>
      <c r="BV64" s="496">
        <v>70.317364318616669</v>
      </c>
      <c r="BW64" s="496">
        <v>64.352102102522394</v>
      </c>
      <c r="BX64" s="497">
        <v>58.34677211928085</v>
      </c>
      <c r="BY64" s="497">
        <v>46.71086763012309</v>
      </c>
      <c r="BZ64" s="497">
        <v>34.649678162301797</v>
      </c>
      <c r="CA64" s="497">
        <v>22.709480291500999</v>
      </c>
      <c r="CB64" s="522" t="s">
        <v>381</v>
      </c>
      <c r="CC64" s="522" t="s">
        <v>381</v>
      </c>
      <c r="CD64" s="502" t="s">
        <v>381</v>
      </c>
      <c r="CF64" s="925"/>
      <c r="CG64" s="475">
        <f t="shared" si="57"/>
        <v>-40</v>
      </c>
      <c r="CH64" s="495">
        <v>85.000000000000171</v>
      </c>
      <c r="CI64" s="496">
        <v>85</v>
      </c>
      <c r="CJ64" s="496">
        <v>81.985615683401107</v>
      </c>
      <c r="CK64" s="496">
        <v>75.65211938921334</v>
      </c>
      <c r="CL64" s="496">
        <v>68.987639892610787</v>
      </c>
      <c r="CM64" s="497">
        <v>62.296857809249175</v>
      </c>
      <c r="CN64" s="497">
        <v>49.391132312254349</v>
      </c>
      <c r="CO64" s="497">
        <v>36.114069991820429</v>
      </c>
      <c r="CP64" s="497">
        <v>23.11064065903058</v>
      </c>
      <c r="CQ64" s="522" t="s">
        <v>381</v>
      </c>
      <c r="CR64" s="522" t="s">
        <v>381</v>
      </c>
      <c r="CS64" s="502" t="s">
        <v>381</v>
      </c>
      <c r="CT64" s="474"/>
      <c r="CU64" s="925"/>
      <c r="CV64" s="475">
        <f t="shared" si="58"/>
        <v>-40</v>
      </c>
      <c r="CW64" s="524">
        <f t="shared" si="59"/>
        <v>0.7779644196616502</v>
      </c>
      <c r="CX64" s="525">
        <f t="shared" si="59"/>
        <v>0.83679002395329993</v>
      </c>
      <c r="CY64" s="525">
        <f t="shared" si="67"/>
        <v>0.86403559312673639</v>
      </c>
      <c r="CZ64" s="525">
        <f t="shared" si="67"/>
        <v>0.87124908296009129</v>
      </c>
      <c r="DA64" s="525">
        <f t="shared" si="67"/>
        <v>0.87042051276197085</v>
      </c>
      <c r="DB64" s="526">
        <f t="shared" si="67"/>
        <v>0.86897712322363618</v>
      </c>
      <c r="DC64" s="526">
        <f t="shared" si="67"/>
        <v>0.87216837074854048</v>
      </c>
      <c r="DD64" s="526">
        <f t="shared" si="67"/>
        <v>0.86799158800102649</v>
      </c>
      <c r="DE64" s="526">
        <f t="shared" si="67"/>
        <v>0.86482051461982445</v>
      </c>
      <c r="DF64" s="522" t="s">
        <v>381</v>
      </c>
      <c r="DG64" s="522" t="s">
        <v>381</v>
      </c>
      <c r="DH64" s="502" t="s">
        <v>381</v>
      </c>
      <c r="DJ64" s="925"/>
      <c r="DK64" s="475">
        <f t="shared" si="61"/>
        <v>-40</v>
      </c>
      <c r="DL64" s="495">
        <f t="shared" si="62"/>
        <v>85.000000000000171</v>
      </c>
      <c r="DM64" s="496">
        <f t="shared" si="62"/>
        <v>85</v>
      </c>
      <c r="DN64" s="496">
        <f t="shared" si="68"/>
        <v>81.985615683401107</v>
      </c>
      <c r="DO64" s="496">
        <f t="shared" si="68"/>
        <v>75.65211938921334</v>
      </c>
      <c r="DP64" s="496">
        <f t="shared" si="68"/>
        <v>68.987639892610787</v>
      </c>
      <c r="DQ64" s="497">
        <f t="shared" si="68"/>
        <v>62.296857809249175</v>
      </c>
      <c r="DR64" s="497">
        <f t="shared" si="68"/>
        <v>49.391132312254349</v>
      </c>
      <c r="DS64" s="497">
        <f t="shared" si="68"/>
        <v>36.114069991820429</v>
      </c>
      <c r="DT64" s="497">
        <f t="shared" si="68"/>
        <v>23.11064065903058</v>
      </c>
      <c r="DU64" s="522" t="s">
        <v>381</v>
      </c>
      <c r="DV64" s="522" t="s">
        <v>381</v>
      </c>
      <c r="DW64" s="502" t="s">
        <v>381</v>
      </c>
    </row>
    <row r="65" spans="2:127" ht="15" customHeight="1" thickBot="1">
      <c r="B65" s="926"/>
      <c r="C65" s="506" t="s">
        <v>382</v>
      </c>
      <c r="D65" s="507" t="s">
        <v>381</v>
      </c>
      <c r="E65" s="477" t="s">
        <v>381</v>
      </c>
      <c r="F65" s="478" t="s">
        <v>381</v>
      </c>
      <c r="G65" s="509" t="s">
        <v>381</v>
      </c>
      <c r="H65" s="509" t="s">
        <v>381</v>
      </c>
      <c r="I65" s="509" t="s">
        <v>381</v>
      </c>
      <c r="J65" s="509" t="s">
        <v>381</v>
      </c>
      <c r="K65" s="509" t="s">
        <v>381</v>
      </c>
      <c r="L65" s="509" t="s">
        <v>381</v>
      </c>
      <c r="M65" s="509" t="s">
        <v>381</v>
      </c>
      <c r="N65" s="509" t="s">
        <v>381</v>
      </c>
      <c r="O65" s="509" t="s">
        <v>381</v>
      </c>
      <c r="P65" s="510" t="s">
        <v>381</v>
      </c>
      <c r="Q65" s="466"/>
      <c r="R65" s="926"/>
      <c r="S65" s="506" t="str">
        <f t="shared" si="47"/>
        <v>&lt; -40</v>
      </c>
      <c r="T65" s="511" t="s">
        <v>381</v>
      </c>
      <c r="U65" s="512" t="s">
        <v>381</v>
      </c>
      <c r="V65" s="507" t="s">
        <v>381</v>
      </c>
      <c r="W65" s="513" t="s">
        <v>381</v>
      </c>
      <c r="X65" s="514" t="s">
        <v>381</v>
      </c>
      <c r="Y65" s="507" t="s">
        <v>381</v>
      </c>
      <c r="Z65" s="514" t="s">
        <v>381</v>
      </c>
      <c r="AA65" s="511" t="s">
        <v>381</v>
      </c>
      <c r="AB65" s="512" t="s">
        <v>381</v>
      </c>
      <c r="AC65" s="466"/>
      <c r="AD65" s="931"/>
      <c r="AE65" s="933"/>
      <c r="AF65" s="466"/>
      <c r="AG65" s="926"/>
      <c r="AH65" s="506" t="str">
        <f t="shared" si="51"/>
        <v>&lt; -40</v>
      </c>
      <c r="AI65" s="511" t="s">
        <v>381</v>
      </c>
      <c r="AJ65" s="512" t="s">
        <v>381</v>
      </c>
      <c r="AK65" s="515" t="s">
        <v>381</v>
      </c>
      <c r="AL65" s="466"/>
      <c r="AM65" s="926"/>
      <c r="AN65" s="506" t="str">
        <f t="shared" si="54"/>
        <v>&lt; -40</v>
      </c>
      <c r="AO65" s="516" t="s">
        <v>381</v>
      </c>
      <c r="AP65" s="517" t="s">
        <v>381</v>
      </c>
      <c r="AQ65" s="517" t="s">
        <v>381</v>
      </c>
      <c r="AR65" s="517" t="s">
        <v>381</v>
      </c>
      <c r="AS65" s="517" t="s">
        <v>381</v>
      </c>
      <c r="AT65" s="517" t="s">
        <v>381</v>
      </c>
      <c r="AU65" s="517" t="s">
        <v>381</v>
      </c>
      <c r="AV65" s="517" t="s">
        <v>381</v>
      </c>
      <c r="AW65" s="517" t="s">
        <v>381</v>
      </c>
      <c r="AX65" s="517" t="s">
        <v>381</v>
      </c>
      <c r="AY65" s="517" t="s">
        <v>381</v>
      </c>
      <c r="AZ65" s="512" t="s">
        <v>381</v>
      </c>
      <c r="BA65" s="474"/>
      <c r="BB65" s="926"/>
      <c r="BC65" s="506" t="str">
        <f t="shared" si="55"/>
        <v>&lt; -40</v>
      </c>
      <c r="BD65" s="516" t="s">
        <v>381</v>
      </c>
      <c r="BE65" s="517" t="s">
        <v>381</v>
      </c>
      <c r="BF65" s="517" t="s">
        <v>381</v>
      </c>
      <c r="BG65" s="517" t="s">
        <v>381</v>
      </c>
      <c r="BH65" s="517" t="s">
        <v>381</v>
      </c>
      <c r="BI65" s="517" t="s">
        <v>381</v>
      </c>
      <c r="BJ65" s="517" t="s">
        <v>381</v>
      </c>
      <c r="BK65" s="517" t="s">
        <v>381</v>
      </c>
      <c r="BL65" s="517" t="s">
        <v>381</v>
      </c>
      <c r="BM65" s="517" t="s">
        <v>381</v>
      </c>
      <c r="BN65" s="517" t="s">
        <v>381</v>
      </c>
      <c r="BO65" s="512" t="s">
        <v>381</v>
      </c>
      <c r="BP65" s="466"/>
      <c r="BQ65" s="926"/>
      <c r="BR65" s="506" t="str">
        <f t="shared" si="56"/>
        <v>&lt; -40</v>
      </c>
      <c r="BS65" s="516" t="s">
        <v>381</v>
      </c>
      <c r="BT65" s="517" t="s">
        <v>381</v>
      </c>
      <c r="BU65" s="517" t="s">
        <v>381</v>
      </c>
      <c r="BV65" s="517" t="s">
        <v>381</v>
      </c>
      <c r="BW65" s="517" t="s">
        <v>381</v>
      </c>
      <c r="BX65" s="517" t="s">
        <v>381</v>
      </c>
      <c r="BY65" s="517" t="s">
        <v>381</v>
      </c>
      <c r="BZ65" s="517" t="s">
        <v>381</v>
      </c>
      <c r="CA65" s="517" t="s">
        <v>381</v>
      </c>
      <c r="CB65" s="517" t="s">
        <v>381</v>
      </c>
      <c r="CC65" s="517" t="s">
        <v>381</v>
      </c>
      <c r="CD65" s="512" t="s">
        <v>381</v>
      </c>
      <c r="CF65" s="926"/>
      <c r="CG65" s="506" t="str">
        <f t="shared" si="57"/>
        <v>&lt; -40</v>
      </c>
      <c r="CH65" s="516" t="s">
        <v>381</v>
      </c>
      <c r="CI65" s="517" t="s">
        <v>381</v>
      </c>
      <c r="CJ65" s="517" t="s">
        <v>381</v>
      </c>
      <c r="CK65" s="517" t="s">
        <v>381</v>
      </c>
      <c r="CL65" s="517" t="s">
        <v>381</v>
      </c>
      <c r="CM65" s="517" t="s">
        <v>381</v>
      </c>
      <c r="CN65" s="517" t="s">
        <v>381</v>
      </c>
      <c r="CO65" s="517" t="s">
        <v>381</v>
      </c>
      <c r="CP65" s="517" t="s">
        <v>381</v>
      </c>
      <c r="CQ65" s="517" t="s">
        <v>381</v>
      </c>
      <c r="CR65" s="517" t="s">
        <v>381</v>
      </c>
      <c r="CS65" s="512" t="s">
        <v>381</v>
      </c>
      <c r="CT65" s="474"/>
      <c r="CU65" s="926"/>
      <c r="CV65" s="506" t="str">
        <f t="shared" si="58"/>
        <v>&lt; -40</v>
      </c>
      <c r="CW65" s="516" t="s">
        <v>381</v>
      </c>
      <c r="CX65" s="517" t="s">
        <v>381</v>
      </c>
      <c r="CY65" s="517" t="s">
        <v>381</v>
      </c>
      <c r="CZ65" s="517" t="s">
        <v>381</v>
      </c>
      <c r="DA65" s="517" t="s">
        <v>381</v>
      </c>
      <c r="DB65" s="517" t="s">
        <v>381</v>
      </c>
      <c r="DC65" s="517" t="s">
        <v>381</v>
      </c>
      <c r="DD65" s="517" t="s">
        <v>381</v>
      </c>
      <c r="DE65" s="517" t="s">
        <v>381</v>
      </c>
      <c r="DF65" s="517" t="s">
        <v>381</v>
      </c>
      <c r="DG65" s="517" t="s">
        <v>381</v>
      </c>
      <c r="DH65" s="512" t="s">
        <v>381</v>
      </c>
      <c r="DJ65" s="926"/>
      <c r="DK65" s="506" t="str">
        <f t="shared" si="61"/>
        <v>&lt; -40</v>
      </c>
      <c r="DL65" s="516" t="s">
        <v>381</v>
      </c>
      <c r="DM65" s="517" t="s">
        <v>381</v>
      </c>
      <c r="DN65" s="517" t="s">
        <v>381</v>
      </c>
      <c r="DO65" s="517" t="s">
        <v>381</v>
      </c>
      <c r="DP65" s="517" t="s">
        <v>381</v>
      </c>
      <c r="DQ65" s="517" t="s">
        <v>381</v>
      </c>
      <c r="DR65" s="517" t="s">
        <v>381</v>
      </c>
      <c r="DS65" s="517" t="s">
        <v>381</v>
      </c>
      <c r="DT65" s="517" t="s">
        <v>381</v>
      </c>
      <c r="DU65" s="517" t="s">
        <v>381</v>
      </c>
      <c r="DV65" s="517" t="s">
        <v>381</v>
      </c>
      <c r="DW65" s="512" t="s">
        <v>381</v>
      </c>
    </row>
    <row r="67" spans="2:127" s="570" customFormat="1" ht="13.5" thickBot="1"/>
    <row r="68" spans="2:127" ht="13.5" thickTop="1"/>
    <row r="69" spans="2:127" ht="23.25">
      <c r="B69" s="571" t="s">
        <v>789</v>
      </c>
    </row>
    <row r="71" spans="2:127" s="445" customFormat="1" ht="18">
      <c r="B71" s="962" t="s">
        <v>746</v>
      </c>
      <c r="C71" s="962"/>
      <c r="D71" s="962"/>
      <c r="E71" s="962"/>
      <c r="F71" s="962"/>
      <c r="G71" s="962"/>
      <c r="H71" s="962"/>
      <c r="I71" s="962"/>
      <c r="J71" s="962"/>
      <c r="K71" s="962"/>
      <c r="L71" s="962"/>
      <c r="M71" s="962"/>
      <c r="N71" s="962"/>
      <c r="O71" s="962"/>
      <c r="P71" s="962"/>
      <c r="Q71" s="444"/>
      <c r="R71" s="445" t="s">
        <v>487</v>
      </c>
      <c r="S71" s="444"/>
      <c r="V71" s="963" t="s">
        <v>505</v>
      </c>
      <c r="W71" s="963"/>
      <c r="X71" s="963"/>
      <c r="Y71" s="446"/>
      <c r="Z71" s="964" t="s">
        <v>490</v>
      </c>
      <c r="AA71" s="964"/>
      <c r="AB71" s="964"/>
      <c r="AC71" s="444"/>
      <c r="AD71" s="444"/>
      <c r="AE71" s="444"/>
      <c r="AF71" s="444"/>
      <c r="AG71" s="445" t="s">
        <v>696</v>
      </c>
      <c r="AH71" s="444"/>
      <c r="AK71" s="444"/>
      <c r="AL71" s="444"/>
      <c r="AM71" s="445" t="s">
        <v>749</v>
      </c>
      <c r="AN71" s="444"/>
      <c r="BB71" s="445" t="s">
        <v>700</v>
      </c>
      <c r="BC71" s="444"/>
      <c r="BP71" s="444"/>
      <c r="BQ71" s="445" t="s">
        <v>749</v>
      </c>
      <c r="BR71" s="444"/>
      <c r="CF71" s="445" t="s">
        <v>700</v>
      </c>
      <c r="CG71" s="444"/>
      <c r="CU71" s="445" t="s">
        <v>489</v>
      </c>
      <c r="CV71" s="444"/>
      <c r="DJ71" s="445" t="s">
        <v>489</v>
      </c>
      <c r="DK71" s="444"/>
    </row>
    <row r="72" spans="2:127" ht="13.5" thickBot="1">
      <c r="C72" s="448"/>
      <c r="D72" s="449"/>
      <c r="S72" s="448"/>
      <c r="T72" s="451"/>
      <c r="U72" s="451"/>
      <c r="V72" s="449"/>
      <c r="W72" s="449"/>
      <c r="X72" s="449"/>
      <c r="Y72" s="449"/>
      <c r="Z72" s="449"/>
      <c r="AH72" s="448"/>
      <c r="AI72" s="451"/>
      <c r="AJ72" s="451"/>
      <c r="AK72" s="449"/>
      <c r="AN72" s="448"/>
      <c r="AO72" s="451"/>
      <c r="AP72" s="451"/>
      <c r="BC72" s="448"/>
      <c r="BD72" s="451"/>
      <c r="BE72" s="451"/>
      <c r="BR72" s="448"/>
      <c r="BS72" s="451"/>
      <c r="BT72" s="451"/>
      <c r="CG72" s="448"/>
      <c r="CH72" s="451"/>
      <c r="CI72" s="451"/>
      <c r="CV72" s="448"/>
      <c r="CW72" s="451"/>
      <c r="CX72" s="451"/>
      <c r="DK72" s="448"/>
      <c r="DL72" s="451"/>
      <c r="DM72" s="451"/>
    </row>
    <row r="73" spans="2:127" ht="71.25" customHeight="1" thickBot="1">
      <c r="B73" s="934" t="s">
        <v>935</v>
      </c>
      <c r="C73" s="965"/>
      <c r="D73" s="1009" t="s">
        <v>886</v>
      </c>
      <c r="E73" s="1012" t="s">
        <v>933</v>
      </c>
      <c r="F73" s="1012"/>
      <c r="G73" s="1012"/>
      <c r="H73" s="1012"/>
      <c r="I73" s="1012"/>
      <c r="J73" s="1012"/>
      <c r="K73" s="1012"/>
      <c r="L73" s="1012"/>
      <c r="M73" s="1012"/>
      <c r="N73" s="1012"/>
      <c r="O73" s="1012"/>
      <c r="P73" s="1013"/>
      <c r="Q73" s="311"/>
      <c r="R73" s="934" t="str">
        <f>$B73</f>
        <v>H70-T40
2-4kg non-comm
CD0</v>
      </c>
      <c r="S73" s="965"/>
      <c r="T73" s="957" t="s">
        <v>907</v>
      </c>
      <c r="U73" s="958"/>
      <c r="V73" s="957" t="s">
        <v>909</v>
      </c>
      <c r="W73" s="975"/>
      <c r="X73" s="958"/>
      <c r="Y73" s="976" t="s">
        <v>958</v>
      </c>
      <c r="Z73" s="977"/>
      <c r="AA73" s="957" t="s">
        <v>908</v>
      </c>
      <c r="AB73" s="958"/>
      <c r="AC73" s="311"/>
      <c r="AD73" s="978" t="s">
        <v>722</v>
      </c>
      <c r="AE73" s="980" t="s">
        <v>723</v>
      </c>
      <c r="AF73" s="311"/>
      <c r="AG73" s="934" t="str">
        <f>$B73</f>
        <v>H70-T40
2-4kg non-comm
CD0</v>
      </c>
      <c r="AH73" s="965"/>
      <c r="AI73" s="957" t="s">
        <v>907</v>
      </c>
      <c r="AJ73" s="958"/>
      <c r="AK73" s="959" t="s">
        <v>167</v>
      </c>
      <c r="AL73" s="311"/>
      <c r="AM73" s="934" t="str">
        <f>$B73</f>
        <v>H70-T40
2-4kg non-comm
CD0</v>
      </c>
      <c r="AN73" s="935"/>
      <c r="AO73" s="940" t="s">
        <v>530</v>
      </c>
      <c r="AP73" s="941"/>
      <c r="AQ73" s="942"/>
      <c r="AR73" s="942"/>
      <c r="AS73" s="942"/>
      <c r="AT73" s="942"/>
      <c r="AU73" s="942"/>
      <c r="AV73" s="942"/>
      <c r="AW73" s="942"/>
      <c r="AX73" s="942"/>
      <c r="AY73" s="942"/>
      <c r="AZ73" s="943"/>
      <c r="BA73" s="311"/>
      <c r="BB73" s="934" t="str">
        <f>$B73</f>
        <v>H70-T40
2-4kg non-comm
CD0</v>
      </c>
      <c r="BC73" s="935"/>
      <c r="BD73" s="940" t="s">
        <v>530</v>
      </c>
      <c r="BE73" s="941"/>
      <c r="BF73" s="942"/>
      <c r="BG73" s="942"/>
      <c r="BH73" s="942"/>
      <c r="BI73" s="942"/>
      <c r="BJ73" s="942"/>
      <c r="BK73" s="942"/>
      <c r="BL73" s="942"/>
      <c r="BM73" s="942"/>
      <c r="BN73" s="942"/>
      <c r="BO73" s="943"/>
      <c r="BP73" s="311"/>
      <c r="BQ73" s="934" t="str">
        <f>$B73</f>
        <v>H70-T40
2-4kg non-comm
CD0</v>
      </c>
      <c r="BR73" s="935"/>
      <c r="BS73" s="940" t="s">
        <v>911</v>
      </c>
      <c r="BT73" s="941"/>
      <c r="BU73" s="942"/>
      <c r="BV73" s="942"/>
      <c r="BW73" s="942"/>
      <c r="BX73" s="942"/>
      <c r="BY73" s="942"/>
      <c r="BZ73" s="942"/>
      <c r="CA73" s="942"/>
      <c r="CB73" s="942"/>
      <c r="CC73" s="942"/>
      <c r="CD73" s="943"/>
      <c r="CF73" s="934" t="str">
        <f>$B73</f>
        <v>H70-T40
2-4kg non-comm
CD0</v>
      </c>
      <c r="CG73" s="935"/>
      <c r="CH73" s="940" t="s">
        <v>911</v>
      </c>
      <c r="CI73" s="941"/>
      <c r="CJ73" s="942"/>
      <c r="CK73" s="942"/>
      <c r="CL73" s="942"/>
      <c r="CM73" s="942"/>
      <c r="CN73" s="942"/>
      <c r="CO73" s="942"/>
      <c r="CP73" s="942"/>
      <c r="CQ73" s="942"/>
      <c r="CR73" s="942"/>
      <c r="CS73" s="943"/>
      <c r="CT73" s="311"/>
      <c r="CU73" s="934" t="str">
        <f>$B73</f>
        <v>H70-T40
2-4kg non-comm
CD0</v>
      </c>
      <c r="CV73" s="935"/>
      <c r="CW73" s="940" t="s">
        <v>956</v>
      </c>
      <c r="CX73" s="941"/>
      <c r="CY73" s="942"/>
      <c r="CZ73" s="942"/>
      <c r="DA73" s="942"/>
      <c r="DB73" s="942"/>
      <c r="DC73" s="942"/>
      <c r="DD73" s="942"/>
      <c r="DE73" s="942"/>
      <c r="DF73" s="942"/>
      <c r="DG73" s="942"/>
      <c r="DH73" s="943"/>
      <c r="DJ73" s="934" t="str">
        <f>$B73</f>
        <v>H70-T40
2-4kg non-comm
CD0</v>
      </c>
      <c r="DK73" s="935"/>
      <c r="DL73" s="940" t="s">
        <v>955</v>
      </c>
      <c r="DM73" s="941"/>
      <c r="DN73" s="942"/>
      <c r="DO73" s="942"/>
      <c r="DP73" s="942"/>
      <c r="DQ73" s="942"/>
      <c r="DR73" s="942"/>
      <c r="DS73" s="942"/>
      <c r="DT73" s="942"/>
      <c r="DU73" s="942"/>
      <c r="DV73" s="942"/>
      <c r="DW73" s="943"/>
    </row>
    <row r="74" spans="2:127" ht="14.25">
      <c r="B74" s="966"/>
      <c r="C74" s="967"/>
      <c r="D74" s="1010"/>
      <c r="E74" s="1007" t="s">
        <v>891</v>
      </c>
      <c r="F74" s="1007"/>
      <c r="G74" s="1007"/>
      <c r="H74" s="1007"/>
      <c r="I74" s="1007"/>
      <c r="J74" s="1007"/>
      <c r="K74" s="1007"/>
      <c r="L74" s="1007"/>
      <c r="M74" s="1007"/>
      <c r="N74" s="1007"/>
      <c r="O74" s="1007"/>
      <c r="P74" s="1008"/>
      <c r="Q74" s="452"/>
      <c r="R74" s="966"/>
      <c r="S74" s="967"/>
      <c r="T74" s="944" t="s">
        <v>496</v>
      </c>
      <c r="U74" s="946" t="s">
        <v>497</v>
      </c>
      <c r="V74" s="948" t="s">
        <v>128</v>
      </c>
      <c r="W74" s="950" t="s">
        <v>750</v>
      </c>
      <c r="X74" s="946" t="s">
        <v>691</v>
      </c>
      <c r="Y74" s="953" t="s">
        <v>130</v>
      </c>
      <c r="Z74" s="955" t="s">
        <v>131</v>
      </c>
      <c r="AA74" s="988" t="s">
        <v>753</v>
      </c>
      <c r="AB74" s="946" t="s">
        <v>754</v>
      </c>
      <c r="AC74" s="452"/>
      <c r="AD74" s="979"/>
      <c r="AE74" s="981"/>
      <c r="AF74" s="452"/>
      <c r="AG74" s="966"/>
      <c r="AH74" s="967"/>
      <c r="AI74" s="944" t="s">
        <v>498</v>
      </c>
      <c r="AJ74" s="989" t="s">
        <v>497</v>
      </c>
      <c r="AK74" s="960"/>
      <c r="AL74" s="452"/>
      <c r="AM74" s="936"/>
      <c r="AN74" s="937"/>
      <c r="AO74" s="927" t="s">
        <v>891</v>
      </c>
      <c r="AP74" s="928"/>
      <c r="AQ74" s="928"/>
      <c r="AR74" s="928"/>
      <c r="AS74" s="928"/>
      <c r="AT74" s="928"/>
      <c r="AU74" s="928"/>
      <c r="AV74" s="928"/>
      <c r="AW74" s="928"/>
      <c r="AX74" s="928"/>
      <c r="AY74" s="928"/>
      <c r="AZ74" s="929"/>
      <c r="BA74" s="452"/>
      <c r="BB74" s="936"/>
      <c r="BC74" s="937"/>
      <c r="BD74" s="927" t="s">
        <v>891</v>
      </c>
      <c r="BE74" s="928"/>
      <c r="BF74" s="928"/>
      <c r="BG74" s="928"/>
      <c r="BH74" s="928"/>
      <c r="BI74" s="928"/>
      <c r="BJ74" s="928"/>
      <c r="BK74" s="928"/>
      <c r="BL74" s="928"/>
      <c r="BM74" s="928"/>
      <c r="BN74" s="928"/>
      <c r="BO74" s="929"/>
      <c r="BP74" s="452"/>
      <c r="BQ74" s="936"/>
      <c r="BR74" s="937"/>
      <c r="BS74" s="927" t="s">
        <v>891</v>
      </c>
      <c r="BT74" s="928"/>
      <c r="BU74" s="928"/>
      <c r="BV74" s="928"/>
      <c r="BW74" s="928"/>
      <c r="BX74" s="928"/>
      <c r="BY74" s="928"/>
      <c r="BZ74" s="928"/>
      <c r="CA74" s="928"/>
      <c r="CB74" s="928"/>
      <c r="CC74" s="928"/>
      <c r="CD74" s="929"/>
      <c r="CF74" s="936"/>
      <c r="CG74" s="937"/>
      <c r="CH74" s="927" t="s">
        <v>891</v>
      </c>
      <c r="CI74" s="928"/>
      <c r="CJ74" s="928"/>
      <c r="CK74" s="928"/>
      <c r="CL74" s="928"/>
      <c r="CM74" s="928"/>
      <c r="CN74" s="928"/>
      <c r="CO74" s="928"/>
      <c r="CP74" s="928"/>
      <c r="CQ74" s="928"/>
      <c r="CR74" s="928"/>
      <c r="CS74" s="929"/>
      <c r="CT74" s="452"/>
      <c r="CU74" s="936"/>
      <c r="CV74" s="937"/>
      <c r="CW74" s="927" t="s">
        <v>891</v>
      </c>
      <c r="CX74" s="928"/>
      <c r="CY74" s="928"/>
      <c r="CZ74" s="928"/>
      <c r="DA74" s="928"/>
      <c r="DB74" s="928"/>
      <c r="DC74" s="928"/>
      <c r="DD74" s="928"/>
      <c r="DE74" s="928"/>
      <c r="DF74" s="928"/>
      <c r="DG74" s="928"/>
      <c r="DH74" s="929"/>
      <c r="DJ74" s="936"/>
      <c r="DK74" s="937"/>
      <c r="DL74" s="927" t="s">
        <v>891</v>
      </c>
      <c r="DM74" s="928"/>
      <c r="DN74" s="928"/>
      <c r="DO74" s="928"/>
      <c r="DP74" s="928"/>
      <c r="DQ74" s="928"/>
      <c r="DR74" s="928"/>
      <c r="DS74" s="928"/>
      <c r="DT74" s="928"/>
      <c r="DU74" s="928"/>
      <c r="DV74" s="928"/>
      <c r="DW74" s="929"/>
    </row>
    <row r="75" spans="2:127" ht="13.5" thickBot="1">
      <c r="B75" s="968"/>
      <c r="C75" s="969"/>
      <c r="D75" s="1011"/>
      <c r="E75" s="572">
        <v>0.5</v>
      </c>
      <c r="F75" s="572">
        <v>2</v>
      </c>
      <c r="G75" s="572">
        <v>5</v>
      </c>
      <c r="H75" s="572">
        <v>10</v>
      </c>
      <c r="I75" s="572">
        <v>15</v>
      </c>
      <c r="J75" s="573">
        <v>20</v>
      </c>
      <c r="K75" s="574">
        <v>30</v>
      </c>
      <c r="L75" s="573">
        <v>40</v>
      </c>
      <c r="M75" s="573">
        <v>50</v>
      </c>
      <c r="N75" s="573">
        <v>60</v>
      </c>
      <c r="O75" s="573">
        <v>70</v>
      </c>
      <c r="P75" s="575" t="s">
        <v>379</v>
      </c>
      <c r="Q75" s="452"/>
      <c r="R75" s="968"/>
      <c r="S75" s="969"/>
      <c r="T75" s="945"/>
      <c r="U75" s="947"/>
      <c r="V75" s="949"/>
      <c r="W75" s="951"/>
      <c r="X75" s="952"/>
      <c r="Y75" s="954"/>
      <c r="Z75" s="956"/>
      <c r="AA75" s="945"/>
      <c r="AB75" s="947"/>
      <c r="AC75" s="452"/>
      <c r="AD75" s="945"/>
      <c r="AE75" s="947"/>
      <c r="AF75" s="452"/>
      <c r="AG75" s="968"/>
      <c r="AH75" s="969"/>
      <c r="AI75" s="945"/>
      <c r="AJ75" s="990"/>
      <c r="AK75" s="961"/>
      <c r="AL75" s="452"/>
      <c r="AM75" s="938"/>
      <c r="AN75" s="939"/>
      <c r="AO75" s="457">
        <v>0.5</v>
      </c>
      <c r="AP75" s="458">
        <v>2</v>
      </c>
      <c r="AQ75" s="458">
        <v>5</v>
      </c>
      <c r="AR75" s="458">
        <v>10</v>
      </c>
      <c r="AS75" s="458">
        <v>15</v>
      </c>
      <c r="AT75" s="459">
        <v>20</v>
      </c>
      <c r="AU75" s="460">
        <v>30</v>
      </c>
      <c r="AV75" s="459">
        <v>40</v>
      </c>
      <c r="AW75" s="459">
        <v>50</v>
      </c>
      <c r="AX75" s="459">
        <v>60</v>
      </c>
      <c r="AY75" s="459">
        <v>70</v>
      </c>
      <c r="AZ75" s="456" t="s">
        <v>379</v>
      </c>
      <c r="BA75" s="452"/>
      <c r="BB75" s="938"/>
      <c r="BC75" s="939"/>
      <c r="BD75" s="457">
        <v>0.5</v>
      </c>
      <c r="BE75" s="458">
        <v>2</v>
      </c>
      <c r="BF75" s="458">
        <v>5</v>
      </c>
      <c r="BG75" s="458">
        <v>10</v>
      </c>
      <c r="BH75" s="458">
        <v>15</v>
      </c>
      <c r="BI75" s="459">
        <v>20</v>
      </c>
      <c r="BJ75" s="460">
        <v>30</v>
      </c>
      <c r="BK75" s="459">
        <v>40</v>
      </c>
      <c r="BL75" s="459">
        <v>50</v>
      </c>
      <c r="BM75" s="459">
        <v>60</v>
      </c>
      <c r="BN75" s="459">
        <v>70</v>
      </c>
      <c r="BO75" s="456" t="s">
        <v>379</v>
      </c>
      <c r="BP75" s="452"/>
      <c r="BQ75" s="938"/>
      <c r="BR75" s="939"/>
      <c r="BS75" s="457">
        <v>0.5</v>
      </c>
      <c r="BT75" s="458">
        <v>2</v>
      </c>
      <c r="BU75" s="458">
        <v>5</v>
      </c>
      <c r="BV75" s="458">
        <v>10</v>
      </c>
      <c r="BW75" s="458">
        <v>15</v>
      </c>
      <c r="BX75" s="459">
        <v>20</v>
      </c>
      <c r="BY75" s="460">
        <v>30</v>
      </c>
      <c r="BZ75" s="459">
        <v>40</v>
      </c>
      <c r="CA75" s="459">
        <v>50</v>
      </c>
      <c r="CB75" s="459">
        <v>60</v>
      </c>
      <c r="CC75" s="459">
        <v>70</v>
      </c>
      <c r="CD75" s="456" t="s">
        <v>379</v>
      </c>
      <c r="CF75" s="938"/>
      <c r="CG75" s="939"/>
      <c r="CH75" s="457">
        <v>0.5</v>
      </c>
      <c r="CI75" s="458">
        <v>2</v>
      </c>
      <c r="CJ75" s="458">
        <v>5</v>
      </c>
      <c r="CK75" s="458">
        <v>10</v>
      </c>
      <c r="CL75" s="458">
        <v>15</v>
      </c>
      <c r="CM75" s="459">
        <v>20</v>
      </c>
      <c r="CN75" s="460">
        <v>30</v>
      </c>
      <c r="CO75" s="459">
        <v>40</v>
      </c>
      <c r="CP75" s="459">
        <v>50</v>
      </c>
      <c r="CQ75" s="459">
        <v>60</v>
      </c>
      <c r="CR75" s="459">
        <v>70</v>
      </c>
      <c r="CS75" s="456" t="s">
        <v>379</v>
      </c>
      <c r="CT75" s="452"/>
      <c r="CU75" s="938"/>
      <c r="CV75" s="939"/>
      <c r="CW75" s="457">
        <v>0.5</v>
      </c>
      <c r="CX75" s="458">
        <v>2</v>
      </c>
      <c r="CY75" s="458">
        <v>5</v>
      </c>
      <c r="CZ75" s="458">
        <v>10</v>
      </c>
      <c r="DA75" s="458">
        <v>15</v>
      </c>
      <c r="DB75" s="459">
        <v>20</v>
      </c>
      <c r="DC75" s="460">
        <v>30</v>
      </c>
      <c r="DD75" s="459">
        <v>40</v>
      </c>
      <c r="DE75" s="459">
        <v>50</v>
      </c>
      <c r="DF75" s="459">
        <v>60</v>
      </c>
      <c r="DG75" s="459">
        <v>70</v>
      </c>
      <c r="DH75" s="456" t="s">
        <v>379</v>
      </c>
      <c r="DJ75" s="938"/>
      <c r="DK75" s="939"/>
      <c r="DL75" s="457">
        <v>0.5</v>
      </c>
      <c r="DM75" s="458">
        <v>2</v>
      </c>
      <c r="DN75" s="458">
        <v>5</v>
      </c>
      <c r="DO75" s="458">
        <v>10</v>
      </c>
      <c r="DP75" s="458">
        <v>15</v>
      </c>
      <c r="DQ75" s="459">
        <v>20</v>
      </c>
      <c r="DR75" s="460">
        <v>30</v>
      </c>
      <c r="DS75" s="459">
        <v>40</v>
      </c>
      <c r="DT75" s="459">
        <v>50</v>
      </c>
      <c r="DU75" s="459">
        <v>60</v>
      </c>
      <c r="DV75" s="459">
        <v>70</v>
      </c>
      <c r="DW75" s="456" t="s">
        <v>379</v>
      </c>
    </row>
    <row r="76" spans="2:127" ht="15" customHeight="1">
      <c r="B76" s="1004" t="s">
        <v>890</v>
      </c>
      <c r="C76" s="576" t="s">
        <v>380</v>
      </c>
      <c r="D76" s="462" t="s">
        <v>381</v>
      </c>
      <c r="E76" s="463" t="s">
        <v>381</v>
      </c>
      <c r="F76" s="464" t="s">
        <v>381</v>
      </c>
      <c r="G76" s="464" t="s">
        <v>381</v>
      </c>
      <c r="H76" s="464" t="s">
        <v>381</v>
      </c>
      <c r="I76" s="464" t="s">
        <v>381</v>
      </c>
      <c r="J76" s="464" t="s">
        <v>381</v>
      </c>
      <c r="K76" s="464" t="s">
        <v>381</v>
      </c>
      <c r="L76" s="464" t="s">
        <v>381</v>
      </c>
      <c r="M76" s="464" t="s">
        <v>381</v>
      </c>
      <c r="N76" s="464" t="s">
        <v>381</v>
      </c>
      <c r="O76" s="464" t="s">
        <v>381</v>
      </c>
      <c r="P76" s="465" t="s">
        <v>381</v>
      </c>
      <c r="Q76" s="466"/>
      <c r="R76" s="924" t="s">
        <v>890</v>
      </c>
      <c r="S76" s="461" t="str">
        <f>$C76</f>
        <v>&gt; 50</v>
      </c>
      <c r="T76" s="467" t="s">
        <v>381</v>
      </c>
      <c r="U76" s="468" t="s">
        <v>381</v>
      </c>
      <c r="V76" s="462" t="s">
        <v>381</v>
      </c>
      <c r="W76" s="469" t="s">
        <v>381</v>
      </c>
      <c r="X76" s="470" t="s">
        <v>381</v>
      </c>
      <c r="Y76" s="462" t="s">
        <v>381</v>
      </c>
      <c r="Z76" s="470" t="s">
        <v>381</v>
      </c>
      <c r="AA76" s="467" t="s">
        <v>381</v>
      </c>
      <c r="AB76" s="468" t="s">
        <v>381</v>
      </c>
      <c r="AC76" s="466"/>
      <c r="AD76" s="930">
        <f>(87.5-2)/3</f>
        <v>28.5</v>
      </c>
      <c r="AE76" s="932">
        <f>AD76/(1-(2.5+7)/(87.5-2))</f>
        <v>32.0625</v>
      </c>
      <c r="AF76" s="466"/>
      <c r="AG76" s="924" t="s">
        <v>890</v>
      </c>
      <c r="AH76" s="461" t="str">
        <f>$C76</f>
        <v>&gt; 50</v>
      </c>
      <c r="AI76" s="467" t="s">
        <v>381</v>
      </c>
      <c r="AJ76" s="468" t="s">
        <v>381</v>
      </c>
      <c r="AK76" s="471" t="s">
        <v>381</v>
      </c>
      <c r="AL76" s="466"/>
      <c r="AM76" s="924" t="s">
        <v>890</v>
      </c>
      <c r="AN76" s="461" t="str">
        <f>$C76</f>
        <v>&gt; 50</v>
      </c>
      <c r="AO76" s="472" t="s">
        <v>381</v>
      </c>
      <c r="AP76" s="473" t="s">
        <v>381</v>
      </c>
      <c r="AQ76" s="473" t="s">
        <v>381</v>
      </c>
      <c r="AR76" s="473" t="s">
        <v>381</v>
      </c>
      <c r="AS76" s="473" t="s">
        <v>381</v>
      </c>
      <c r="AT76" s="473" t="s">
        <v>381</v>
      </c>
      <c r="AU76" s="473" t="s">
        <v>381</v>
      </c>
      <c r="AV76" s="473" t="s">
        <v>381</v>
      </c>
      <c r="AW76" s="473" t="s">
        <v>381</v>
      </c>
      <c r="AX76" s="473" t="s">
        <v>381</v>
      </c>
      <c r="AY76" s="473" t="s">
        <v>381</v>
      </c>
      <c r="AZ76" s="468" t="s">
        <v>381</v>
      </c>
      <c r="BA76" s="474"/>
      <c r="BB76" s="924" t="s">
        <v>890</v>
      </c>
      <c r="BC76" s="461" t="str">
        <f>$C76</f>
        <v>&gt; 50</v>
      </c>
      <c r="BD76" s="472" t="s">
        <v>381</v>
      </c>
      <c r="BE76" s="473" t="s">
        <v>381</v>
      </c>
      <c r="BF76" s="473" t="s">
        <v>381</v>
      </c>
      <c r="BG76" s="473" t="s">
        <v>381</v>
      </c>
      <c r="BH76" s="473" t="s">
        <v>381</v>
      </c>
      <c r="BI76" s="473" t="s">
        <v>381</v>
      </c>
      <c r="BJ76" s="473" t="s">
        <v>381</v>
      </c>
      <c r="BK76" s="473" t="s">
        <v>381</v>
      </c>
      <c r="BL76" s="473" t="s">
        <v>381</v>
      </c>
      <c r="BM76" s="473" t="s">
        <v>381</v>
      </c>
      <c r="BN76" s="473" t="s">
        <v>381</v>
      </c>
      <c r="BO76" s="468" t="s">
        <v>381</v>
      </c>
      <c r="BP76" s="466"/>
      <c r="BQ76" s="924" t="s">
        <v>890</v>
      </c>
      <c r="BR76" s="461" t="str">
        <f>$C76</f>
        <v>&gt; 50</v>
      </c>
      <c r="BS76" s="472" t="s">
        <v>381</v>
      </c>
      <c r="BT76" s="473" t="s">
        <v>381</v>
      </c>
      <c r="BU76" s="473" t="s">
        <v>381</v>
      </c>
      <c r="BV76" s="473" t="s">
        <v>381</v>
      </c>
      <c r="BW76" s="473" t="s">
        <v>381</v>
      </c>
      <c r="BX76" s="473" t="s">
        <v>381</v>
      </c>
      <c r="BY76" s="473" t="s">
        <v>381</v>
      </c>
      <c r="BZ76" s="473" t="s">
        <v>381</v>
      </c>
      <c r="CA76" s="473" t="s">
        <v>381</v>
      </c>
      <c r="CB76" s="473" t="s">
        <v>381</v>
      </c>
      <c r="CC76" s="473" t="s">
        <v>381</v>
      </c>
      <c r="CD76" s="468" t="s">
        <v>381</v>
      </c>
      <c r="CF76" s="924" t="s">
        <v>890</v>
      </c>
      <c r="CG76" s="461" t="str">
        <f>$C76</f>
        <v>&gt; 50</v>
      </c>
      <c r="CH76" s="472" t="s">
        <v>381</v>
      </c>
      <c r="CI76" s="473" t="s">
        <v>381</v>
      </c>
      <c r="CJ76" s="473" t="s">
        <v>381</v>
      </c>
      <c r="CK76" s="473" t="s">
        <v>381</v>
      </c>
      <c r="CL76" s="473" t="s">
        <v>381</v>
      </c>
      <c r="CM76" s="473" t="s">
        <v>381</v>
      </c>
      <c r="CN76" s="473" t="s">
        <v>381</v>
      </c>
      <c r="CO76" s="473" t="s">
        <v>381</v>
      </c>
      <c r="CP76" s="473" t="s">
        <v>381</v>
      </c>
      <c r="CQ76" s="473" t="s">
        <v>381</v>
      </c>
      <c r="CR76" s="473" t="s">
        <v>381</v>
      </c>
      <c r="CS76" s="468" t="s">
        <v>381</v>
      </c>
      <c r="CT76" s="474"/>
      <c r="CU76" s="924" t="s">
        <v>890</v>
      </c>
      <c r="CV76" s="461" t="str">
        <f>$C76</f>
        <v>&gt; 50</v>
      </c>
      <c r="CW76" s="472" t="s">
        <v>381</v>
      </c>
      <c r="CX76" s="473" t="s">
        <v>381</v>
      </c>
      <c r="CY76" s="473" t="s">
        <v>381</v>
      </c>
      <c r="CZ76" s="473" t="s">
        <v>381</v>
      </c>
      <c r="DA76" s="473" t="s">
        <v>381</v>
      </c>
      <c r="DB76" s="473" t="s">
        <v>381</v>
      </c>
      <c r="DC76" s="473" t="s">
        <v>381</v>
      </c>
      <c r="DD76" s="473" t="s">
        <v>381</v>
      </c>
      <c r="DE76" s="473" t="s">
        <v>381</v>
      </c>
      <c r="DF76" s="473" t="s">
        <v>381</v>
      </c>
      <c r="DG76" s="473" t="s">
        <v>381</v>
      </c>
      <c r="DH76" s="468" t="s">
        <v>381</v>
      </c>
      <c r="DJ76" s="924" t="s">
        <v>890</v>
      </c>
      <c r="DK76" s="461" t="str">
        <f>$C76</f>
        <v>&gt; 50</v>
      </c>
      <c r="DL76" s="472" t="s">
        <v>381</v>
      </c>
      <c r="DM76" s="473" t="s">
        <v>381</v>
      </c>
      <c r="DN76" s="473" t="s">
        <v>381</v>
      </c>
      <c r="DO76" s="473" t="s">
        <v>381</v>
      </c>
      <c r="DP76" s="473" t="s">
        <v>381</v>
      </c>
      <c r="DQ76" s="473" t="s">
        <v>381</v>
      </c>
      <c r="DR76" s="473" t="s">
        <v>381</v>
      </c>
      <c r="DS76" s="473" t="s">
        <v>381</v>
      </c>
      <c r="DT76" s="473" t="s">
        <v>381</v>
      </c>
      <c r="DU76" s="473" t="s">
        <v>381</v>
      </c>
      <c r="DV76" s="473" t="s">
        <v>381</v>
      </c>
      <c r="DW76" s="468" t="s">
        <v>381</v>
      </c>
    </row>
    <row r="77" spans="2:127" ht="15" customHeight="1">
      <c r="B77" s="1005"/>
      <c r="C77" s="577">
        <v>50</v>
      </c>
      <c r="D77" s="476">
        <f>V77</f>
        <v>7.4308512905136359</v>
      </c>
      <c r="E77" s="578">
        <v>76.047564592432664</v>
      </c>
      <c r="F77" s="579">
        <v>75.849215831656096</v>
      </c>
      <c r="G77" s="580">
        <v>75.577259703171592</v>
      </c>
      <c r="H77" s="580">
        <v>75.176680801274884</v>
      </c>
      <c r="I77" s="580">
        <v>75.183104036385672</v>
      </c>
      <c r="J77" s="580">
        <v>74.972456975396369</v>
      </c>
      <c r="K77" s="580">
        <v>74.541376488146028</v>
      </c>
      <c r="L77" s="580">
        <v>74.362266037815331</v>
      </c>
      <c r="M77" s="580">
        <v>73.869340948633749</v>
      </c>
      <c r="N77" s="580">
        <v>73.343970392378083</v>
      </c>
      <c r="O77" s="580">
        <v>72.586011398080018</v>
      </c>
      <c r="P77" s="480" t="s">
        <v>381</v>
      </c>
      <c r="Q77" s="466"/>
      <c r="R77" s="925"/>
      <c r="S77" s="475">
        <f>$C77</f>
        <v>50</v>
      </c>
      <c r="T77" s="481">
        <v>50</v>
      </c>
      <c r="U77" s="482">
        <v>-33</v>
      </c>
      <c r="V77" s="483">
        <f>IF(MIN(X77,W77)*(1-(2.5+7)/(87.5-2))&gt;$AD$7,$AD$7,MIN(X77,W77)*(1-(2.5+7)/(87.5-2)))</f>
        <v>7.4308512905136359</v>
      </c>
      <c r="W77" s="484">
        <f>'70MPa, 2-4kg (comm)'!Z77</f>
        <v>8.3597077018278405</v>
      </c>
      <c r="X77" s="485">
        <f>'70MPa, 2-4kg (comm)'!AA77</f>
        <v>10.892545230736355</v>
      </c>
      <c r="Y77" s="483">
        <f>(F77-2)/V77</f>
        <v>9.9381905174086036</v>
      </c>
      <c r="Z77" s="486">
        <f>(F77-2)/MIN(W77,X77)</f>
        <v>8.833947126585425</v>
      </c>
      <c r="AA77" s="487">
        <f>'70MPa, 2-4kg (comm)'!AD77</f>
        <v>4.3832557466274569</v>
      </c>
      <c r="AB77" s="488">
        <f>'70MPa, 2-4kg (comm)'!AE77</f>
        <v>11.273125446904491</v>
      </c>
      <c r="AC77" s="466"/>
      <c r="AD77" s="930"/>
      <c r="AE77" s="932"/>
      <c r="AF77" s="466"/>
      <c r="AG77" s="925"/>
      <c r="AH77" s="475">
        <f>$C77</f>
        <v>50</v>
      </c>
      <c r="AI77" s="489">
        <v>25</v>
      </c>
      <c r="AJ77" s="482">
        <f>MIN(-40,AH77)</f>
        <v>-40</v>
      </c>
      <c r="AK77" s="490">
        <f>V77</f>
        <v>7.4308512905136359</v>
      </c>
      <c r="AL77" s="466"/>
      <c r="AM77" s="925"/>
      <c r="AN77" s="475">
        <f>$C77</f>
        <v>50</v>
      </c>
      <c r="AO77" s="491">
        <v>0.90760821096091737</v>
      </c>
      <c r="AP77" s="492">
        <v>0.9063196431537297</v>
      </c>
      <c r="AQ77" s="492">
        <v>0.90489633691358873</v>
      </c>
      <c r="AR77" s="492">
        <v>0.90331038912266592</v>
      </c>
      <c r="AS77" s="492">
        <v>0.90544757603436898</v>
      </c>
      <c r="AT77" s="493">
        <v>0.90619553859537361</v>
      </c>
      <c r="AU77" s="493">
        <v>0.90884422322543457</v>
      </c>
      <c r="AV77" s="493">
        <v>0.91535424809463461</v>
      </c>
      <c r="AW77" s="493">
        <v>0.92131738951925146</v>
      </c>
      <c r="AX77" s="493">
        <v>0.92954510255354839</v>
      </c>
      <c r="AY77" s="493">
        <v>0.94016483454925592</v>
      </c>
      <c r="AZ77" s="494" t="s">
        <v>381</v>
      </c>
      <c r="BA77" s="474"/>
      <c r="BB77" s="925"/>
      <c r="BC77" s="475">
        <f>$C77</f>
        <v>50</v>
      </c>
      <c r="BD77" s="491">
        <v>0.91036002113794512</v>
      </c>
      <c r="BE77" s="492">
        <v>0.90908498510345204</v>
      </c>
      <c r="BF77" s="492">
        <v>0.90773420083661671</v>
      </c>
      <c r="BG77" s="492">
        <v>0.90619474072669037</v>
      </c>
      <c r="BH77" s="492">
        <v>0.90839854964426514</v>
      </c>
      <c r="BI77" s="493">
        <v>0.9091675551229722</v>
      </c>
      <c r="BJ77" s="493">
        <v>0.91176573422845131</v>
      </c>
      <c r="BK77" s="493">
        <v>0.91793313363206464</v>
      </c>
      <c r="BL77" s="493">
        <v>0.92325823837066379</v>
      </c>
      <c r="BM77" s="493">
        <v>0.93051670428959665</v>
      </c>
      <c r="BN77" s="493">
        <v>0.94013987264704402</v>
      </c>
      <c r="BO77" s="494" t="s">
        <v>381</v>
      </c>
      <c r="BP77" s="466"/>
      <c r="BQ77" s="925"/>
      <c r="BR77" s="475">
        <f>$C77</f>
        <v>50</v>
      </c>
      <c r="BS77" s="495">
        <v>84.998043683041203</v>
      </c>
      <c r="BT77" s="496">
        <v>84.783564665603876</v>
      </c>
      <c r="BU77" s="496">
        <v>84.298845269400871</v>
      </c>
      <c r="BV77" s="496">
        <v>83.306391648584821</v>
      </c>
      <c r="BW77" s="496">
        <v>82.162529634360197</v>
      </c>
      <c r="BX77" s="497">
        <v>80.778509116382963</v>
      </c>
      <c r="BY77" s="497">
        <v>77.354738658761192</v>
      </c>
      <c r="BZ77" s="497">
        <v>73.078069042071903</v>
      </c>
      <c r="CA77" s="497">
        <v>67.72768891822129</v>
      </c>
      <c r="CB77" s="497">
        <v>61.175759116206564</v>
      </c>
      <c r="CC77" s="497">
        <v>52.576504549667412</v>
      </c>
      <c r="CD77" s="494" t="s">
        <v>381</v>
      </c>
      <c r="CF77" s="925"/>
      <c r="CG77" s="475">
        <f>$C77</f>
        <v>50</v>
      </c>
      <c r="CH77" s="495">
        <v>83.476422912459213</v>
      </c>
      <c r="CI77" s="496">
        <v>83.264343761537489</v>
      </c>
      <c r="CJ77" s="496">
        <v>82.74781477763635</v>
      </c>
      <c r="CK77" s="496">
        <v>81.726827461343419</v>
      </c>
      <c r="CL77" s="496">
        <v>80.562627858561854</v>
      </c>
      <c r="CM77" s="497">
        <v>79.168165830109274</v>
      </c>
      <c r="CN77" s="497">
        <v>75.793978860270286</v>
      </c>
      <c r="CO77" s="497">
        <v>71.718129681377292</v>
      </c>
      <c r="CP77" s="497">
        <v>66.726729924039859</v>
      </c>
      <c r="CQ77" s="497">
        <v>60.688805165398733</v>
      </c>
      <c r="CR77" s="497">
        <v>52.588651945862686</v>
      </c>
      <c r="CS77" s="494" t="s">
        <v>381</v>
      </c>
      <c r="CT77" s="474"/>
      <c r="CU77" s="925"/>
      <c r="CV77" s="475">
        <f>$C77</f>
        <v>50</v>
      </c>
      <c r="CW77" s="491">
        <f t="shared" ref="CW77:CW89" si="69">MIN(AO77,BD77)</f>
        <v>0.90760821096091737</v>
      </c>
      <c r="CX77" s="492">
        <f t="shared" ref="CX77:CX89" si="70">MIN(AP77,BE77)</f>
        <v>0.9063196431537297</v>
      </c>
      <c r="CY77" s="492">
        <f t="shared" ref="CY77:CY89" si="71">MIN(AQ77,BF77)</f>
        <v>0.90489633691358873</v>
      </c>
      <c r="CZ77" s="492">
        <f t="shared" ref="CZ77:CZ89" si="72">MIN(AR77,BG77)</f>
        <v>0.90331038912266592</v>
      </c>
      <c r="DA77" s="492">
        <f t="shared" ref="DA77:DA89" si="73">MIN(AS77,BH77)</f>
        <v>0.90544757603436898</v>
      </c>
      <c r="DB77" s="493">
        <f t="shared" ref="DB77:DB89" si="74">MIN(AT77,BI77)</f>
        <v>0.90619553859537361</v>
      </c>
      <c r="DC77" s="493">
        <f t="shared" ref="DC77:DC89" si="75">MIN(AU77,BJ77)</f>
        <v>0.90884422322543457</v>
      </c>
      <c r="DD77" s="493">
        <f t="shared" ref="DD77:DD89" si="76">MIN(AV77,BK77)</f>
        <v>0.91535424809463461</v>
      </c>
      <c r="DE77" s="493">
        <f t="shared" ref="DE77:DE89" si="77">MIN(AW77,BL77)</f>
        <v>0.92131738951925146</v>
      </c>
      <c r="DF77" s="493">
        <f t="shared" ref="DF77:DF86" si="78">MIN(AX77,BM77)</f>
        <v>0.92954510255354839</v>
      </c>
      <c r="DG77" s="493">
        <f>MIN(AY77,BN77)</f>
        <v>0.94013987264704402</v>
      </c>
      <c r="DH77" s="494" t="s">
        <v>381</v>
      </c>
      <c r="DJ77" s="925"/>
      <c r="DK77" s="475">
        <f>$C77</f>
        <v>50</v>
      </c>
      <c r="DL77" s="495">
        <f t="shared" ref="DL77:DL89" si="79">MAX(BS77,CH77)</f>
        <v>84.998043683041203</v>
      </c>
      <c r="DM77" s="496">
        <f t="shared" ref="DM77:DM89" si="80">MAX(BT77,CI77)</f>
        <v>84.783564665603876</v>
      </c>
      <c r="DN77" s="496">
        <f t="shared" ref="DN77:DN89" si="81">MAX(BU77,CJ77)</f>
        <v>84.298845269400871</v>
      </c>
      <c r="DO77" s="496">
        <f t="shared" ref="DO77:DO89" si="82">MAX(BV77,CK77)</f>
        <v>83.306391648584821</v>
      </c>
      <c r="DP77" s="496">
        <f t="shared" ref="DP77:DP89" si="83">MAX(BW77,CL77)</f>
        <v>82.162529634360197</v>
      </c>
      <c r="DQ77" s="497">
        <f t="shared" ref="DQ77:DQ89" si="84">MAX(BX77,CM77)</f>
        <v>80.778509116382963</v>
      </c>
      <c r="DR77" s="497">
        <f t="shared" ref="DR77:DR89" si="85">MAX(BY77,CN77)</f>
        <v>77.354738658761192</v>
      </c>
      <c r="DS77" s="497">
        <f t="shared" ref="DS77:DS89" si="86">MAX(BZ77,CO77)</f>
        <v>73.078069042071903</v>
      </c>
      <c r="DT77" s="497">
        <f t="shared" ref="DT77:DT89" si="87">MAX(CA77,CP77)</f>
        <v>67.72768891822129</v>
      </c>
      <c r="DU77" s="497">
        <f t="shared" ref="DU77:DU86" si="88">MAX(CB77,CQ77)</f>
        <v>61.175759116206564</v>
      </c>
      <c r="DV77" s="497">
        <f>MAX(CC77,CR77)</f>
        <v>52.588651945862686</v>
      </c>
      <c r="DW77" s="494" t="s">
        <v>381</v>
      </c>
    </row>
    <row r="78" spans="2:127" ht="15" customHeight="1">
      <c r="B78" s="1005"/>
      <c r="C78" s="577">
        <v>45</v>
      </c>
      <c r="D78" s="476">
        <f t="shared" ref="D78:D89" si="89">V78</f>
        <v>11.139011771307496</v>
      </c>
      <c r="E78" s="578">
        <v>73.618107475223155</v>
      </c>
      <c r="F78" s="579">
        <v>75.858991178457373</v>
      </c>
      <c r="G78" s="580">
        <v>75.589602016538436</v>
      </c>
      <c r="H78" s="580">
        <v>75.182683635294239</v>
      </c>
      <c r="I78" s="580">
        <v>75.333075676697547</v>
      </c>
      <c r="J78" s="580">
        <v>75.110587827201897</v>
      </c>
      <c r="K78" s="580">
        <v>74.619090548010092</v>
      </c>
      <c r="L78" s="580">
        <v>74.457262556960529</v>
      </c>
      <c r="M78" s="580">
        <v>73.887270075897931</v>
      </c>
      <c r="N78" s="580">
        <v>73.346623573127687</v>
      </c>
      <c r="O78" s="580">
        <v>72.565088487667296</v>
      </c>
      <c r="P78" s="480" t="s">
        <v>381</v>
      </c>
      <c r="Q78" s="466"/>
      <c r="R78" s="925"/>
      <c r="S78" s="475">
        <f t="shared" ref="S78:S90" si="90">$C78</f>
        <v>45</v>
      </c>
      <c r="T78" s="481">
        <v>45</v>
      </c>
      <c r="U78" s="482">
        <v>-33</v>
      </c>
      <c r="V78" s="483">
        <f t="shared" ref="V78:V84" si="91">IF(MIN(X78,W78)*(1-(2.5+7)/(87.5-2))&gt;$AD$7,$AD$7,MIN(X78,W78)*(1-(2.5+7)/(87.5-2)))</f>
        <v>11.139011771307496</v>
      </c>
      <c r="W78" s="484">
        <f>'70MPa, 2-4kg (comm)'!Z78</f>
        <v>12.531388242720935</v>
      </c>
      <c r="X78" s="485">
        <f>'70MPa, 2-4kg (comm)'!AA78</f>
        <v>15.139307072342302</v>
      </c>
      <c r="Y78" s="483">
        <f t="shared" ref="Y78:Y89" si="92">(F78-2)/V78</f>
        <v>6.6306592267644051</v>
      </c>
      <c r="Z78" s="486">
        <f t="shared" ref="Z78:Z89" si="93">(F78-2)/MIN(W78,X78)</f>
        <v>5.8939193126794711</v>
      </c>
      <c r="AA78" s="487">
        <f>'70MPa, 2-4kg (comm)'!AD78</f>
        <v>6.33565120742393</v>
      </c>
      <c r="AB78" s="488">
        <f>'70MPa, 2-4kg (comm)'!AE78</f>
        <v>15.061001518821293</v>
      </c>
      <c r="AC78" s="466"/>
      <c r="AD78" s="930"/>
      <c r="AE78" s="932"/>
      <c r="AF78" s="466"/>
      <c r="AG78" s="925"/>
      <c r="AH78" s="475">
        <f t="shared" ref="AH78:AH89" si="94">$C78</f>
        <v>45</v>
      </c>
      <c r="AI78" s="489">
        <v>25</v>
      </c>
      <c r="AJ78" s="482">
        <f t="shared" ref="AJ78:AJ89" si="95">MIN(-40,AH78)</f>
        <v>-40</v>
      </c>
      <c r="AK78" s="490">
        <f>V78</f>
        <v>11.139011771307496</v>
      </c>
      <c r="AL78" s="466"/>
      <c r="AM78" s="925"/>
      <c r="AN78" s="475">
        <f t="shared" ref="AN78:AN90" si="96">$C78</f>
        <v>45</v>
      </c>
      <c r="AO78" s="491">
        <v>0.88691669983125854</v>
      </c>
      <c r="AP78" s="492">
        <v>0.9060552954030997</v>
      </c>
      <c r="AQ78" s="492">
        <v>0.90511259853388371</v>
      </c>
      <c r="AR78" s="492">
        <v>0.90418671391568428</v>
      </c>
      <c r="AS78" s="492">
        <v>0.90837062304474736</v>
      </c>
      <c r="AT78" s="493">
        <v>0.90981260838917177</v>
      </c>
      <c r="AU78" s="493">
        <v>0.91364580275210938</v>
      </c>
      <c r="AV78" s="493">
        <v>0.92189922210462305</v>
      </c>
      <c r="AW78" s="493">
        <v>0.92879403225183255</v>
      </c>
      <c r="AX78" s="493">
        <v>0.93839588617587255</v>
      </c>
      <c r="AY78" s="493">
        <v>0.95030939925457114</v>
      </c>
      <c r="AZ78" s="494" t="s">
        <v>381</v>
      </c>
      <c r="BA78" s="474"/>
      <c r="BB78" s="925"/>
      <c r="BC78" s="475">
        <f t="shared" ref="BC78:BC90" si="97">$C78</f>
        <v>45</v>
      </c>
      <c r="BD78" s="491">
        <v>0.90968196147661995</v>
      </c>
      <c r="BE78" s="492">
        <v>0.9086644113684097</v>
      </c>
      <c r="BF78" s="492">
        <v>0.90783951780591232</v>
      </c>
      <c r="BG78" s="492">
        <v>0.90717545197872806</v>
      </c>
      <c r="BH78" s="492">
        <v>0.9114065483131284</v>
      </c>
      <c r="BI78" s="493">
        <v>0.91299174763955049</v>
      </c>
      <c r="BJ78" s="493">
        <v>0.91684458287238901</v>
      </c>
      <c r="BK78" s="493">
        <v>0.92482533089416508</v>
      </c>
      <c r="BL78" s="493">
        <v>0.93103833845279693</v>
      </c>
      <c r="BM78" s="493">
        <v>0.93950409606182617</v>
      </c>
      <c r="BN78" s="493">
        <v>0.95029461048700292</v>
      </c>
      <c r="BO78" s="494" t="s">
        <v>381</v>
      </c>
      <c r="BP78" s="466"/>
      <c r="BQ78" s="925"/>
      <c r="BR78" s="475">
        <f t="shared" ref="BR78:BR90" si="98">$C78</f>
        <v>45</v>
      </c>
      <c r="BS78" s="495">
        <v>85</v>
      </c>
      <c r="BT78" s="496">
        <v>84.971423429799103</v>
      </c>
      <c r="BU78" s="496">
        <v>84.235578982905565</v>
      </c>
      <c r="BV78" s="496">
        <v>82.834557083281936</v>
      </c>
      <c r="BW78" s="496">
        <v>81.268177412549619</v>
      </c>
      <c r="BX78" s="497">
        <v>79.454635443691984</v>
      </c>
      <c r="BY78" s="497">
        <v>75.152074232865473</v>
      </c>
      <c r="BZ78" s="497">
        <v>70.083288807217457</v>
      </c>
      <c r="CA78" s="497">
        <v>63.979831032531045</v>
      </c>
      <c r="CB78" s="497">
        <v>56.778124170954797</v>
      </c>
      <c r="CC78" s="497">
        <v>47.608855635324701</v>
      </c>
      <c r="CD78" s="494" t="s">
        <v>381</v>
      </c>
      <c r="CF78" s="925"/>
      <c r="CG78" s="475">
        <f t="shared" ref="CG78:CG90" si="99">$C78</f>
        <v>45</v>
      </c>
      <c r="CH78" s="495">
        <v>83.888158016314719</v>
      </c>
      <c r="CI78" s="496">
        <v>83.532015630785068</v>
      </c>
      <c r="CJ78" s="496">
        <v>82.74322940410481</v>
      </c>
      <c r="CK78" s="496">
        <v>81.22641061472234</v>
      </c>
      <c r="CL78" s="496">
        <v>79.627022114969719</v>
      </c>
      <c r="CM78" s="497">
        <v>77.75085441090485</v>
      </c>
      <c r="CN78" s="497">
        <v>73.460023871098613</v>
      </c>
      <c r="CO78" s="497">
        <v>68.567501457624005</v>
      </c>
      <c r="CP78" s="497">
        <v>62.841394305995351</v>
      </c>
      <c r="CQ78" s="497">
        <v>56.232657223604512</v>
      </c>
      <c r="CR78" s="497">
        <v>47.615920961423122</v>
      </c>
      <c r="CS78" s="494" t="s">
        <v>381</v>
      </c>
      <c r="CT78" s="474"/>
      <c r="CU78" s="925"/>
      <c r="CV78" s="475">
        <f t="shared" ref="CV78:CV90" si="100">$C78</f>
        <v>45</v>
      </c>
      <c r="CW78" s="491">
        <f t="shared" si="69"/>
        <v>0.88691669983125854</v>
      </c>
      <c r="CX78" s="492">
        <f t="shared" si="70"/>
        <v>0.9060552954030997</v>
      </c>
      <c r="CY78" s="492">
        <f t="shared" si="71"/>
        <v>0.90511259853388371</v>
      </c>
      <c r="CZ78" s="492">
        <f t="shared" si="72"/>
        <v>0.90418671391568428</v>
      </c>
      <c r="DA78" s="492">
        <f t="shared" si="73"/>
        <v>0.90837062304474736</v>
      </c>
      <c r="DB78" s="493">
        <f t="shared" si="74"/>
        <v>0.90981260838917177</v>
      </c>
      <c r="DC78" s="493">
        <f t="shared" si="75"/>
        <v>0.91364580275210938</v>
      </c>
      <c r="DD78" s="493">
        <f t="shared" si="76"/>
        <v>0.92189922210462305</v>
      </c>
      <c r="DE78" s="493">
        <f t="shared" si="77"/>
        <v>0.92879403225183255</v>
      </c>
      <c r="DF78" s="493">
        <f t="shared" si="78"/>
        <v>0.93839588617587255</v>
      </c>
      <c r="DG78" s="493">
        <f>MIN(AY78,BN78)</f>
        <v>0.95029461048700292</v>
      </c>
      <c r="DH78" s="494" t="s">
        <v>381</v>
      </c>
      <c r="DJ78" s="925"/>
      <c r="DK78" s="475">
        <f t="shared" ref="DK78:DK90" si="101">$C78</f>
        <v>45</v>
      </c>
      <c r="DL78" s="495">
        <f t="shared" si="79"/>
        <v>85</v>
      </c>
      <c r="DM78" s="496">
        <f t="shared" si="80"/>
        <v>84.971423429799103</v>
      </c>
      <c r="DN78" s="496">
        <f t="shared" si="81"/>
        <v>84.235578982905565</v>
      </c>
      <c r="DO78" s="496">
        <f t="shared" si="82"/>
        <v>82.834557083281936</v>
      </c>
      <c r="DP78" s="496">
        <f t="shared" si="83"/>
        <v>81.268177412549619</v>
      </c>
      <c r="DQ78" s="497">
        <f t="shared" si="84"/>
        <v>79.454635443691984</v>
      </c>
      <c r="DR78" s="497">
        <f t="shared" si="85"/>
        <v>75.152074232865473</v>
      </c>
      <c r="DS78" s="497">
        <f t="shared" si="86"/>
        <v>70.083288807217457</v>
      </c>
      <c r="DT78" s="497">
        <f t="shared" si="87"/>
        <v>63.979831032531045</v>
      </c>
      <c r="DU78" s="497">
        <f t="shared" si="88"/>
        <v>56.778124170954797</v>
      </c>
      <c r="DV78" s="497">
        <f>MAX(CC78,CR78)</f>
        <v>47.615920961423122</v>
      </c>
      <c r="DW78" s="494" t="s">
        <v>381</v>
      </c>
    </row>
    <row r="79" spans="2:127" ht="15" customHeight="1">
      <c r="B79" s="1005"/>
      <c r="C79" s="577">
        <v>40</v>
      </c>
      <c r="D79" s="476">
        <f t="shared" si="89"/>
        <v>14.939665254822604</v>
      </c>
      <c r="E79" s="578">
        <v>70.335297817165142</v>
      </c>
      <c r="F79" s="579">
        <v>73.767209500473371</v>
      </c>
      <c r="G79" s="580">
        <v>75.683855661066161</v>
      </c>
      <c r="H79" s="580">
        <v>75.242533056626002</v>
      </c>
      <c r="I79" s="580">
        <v>75.486872218156876</v>
      </c>
      <c r="J79" s="580">
        <v>75.231671309220729</v>
      </c>
      <c r="K79" s="580">
        <v>74.659088593839229</v>
      </c>
      <c r="L79" s="580">
        <v>74.50996257428659</v>
      </c>
      <c r="M79" s="580">
        <v>73.881700672723127</v>
      </c>
      <c r="N79" s="580">
        <v>73.329807794987914</v>
      </c>
      <c r="O79" s="580">
        <v>72.546106103023973</v>
      </c>
      <c r="P79" s="480" t="s">
        <v>381</v>
      </c>
      <c r="Q79" s="466"/>
      <c r="R79" s="925"/>
      <c r="S79" s="475">
        <f t="shared" si="90"/>
        <v>40</v>
      </c>
      <c r="T79" s="481">
        <v>40</v>
      </c>
      <c r="U79" s="482">
        <v>-33</v>
      </c>
      <c r="V79" s="483">
        <f t="shared" si="91"/>
        <v>14.939665254822604</v>
      </c>
      <c r="W79" s="484">
        <f>'70MPa, 2-4kg (comm)'!Z79</f>
        <v>16.80712341167543</v>
      </c>
      <c r="X79" s="485">
        <f>'70MPa, 2-4kg (comm)'!AA79</f>
        <v>19.288607726307344</v>
      </c>
      <c r="Y79" s="483">
        <f t="shared" si="92"/>
        <v>4.8038030488873593</v>
      </c>
      <c r="Z79" s="486">
        <f t="shared" si="93"/>
        <v>4.2700471545665408</v>
      </c>
      <c r="AA79" s="487">
        <f>'70MPa, 2-4kg (comm)'!AD79</f>
        <v>8.1815772537538081</v>
      </c>
      <c r="AB79" s="488">
        <f>'70MPa, 2-4kg (comm)'!AE79</f>
        <v>18.479254212693093</v>
      </c>
      <c r="AC79" s="466"/>
      <c r="AD79" s="930"/>
      <c r="AE79" s="932"/>
      <c r="AF79" s="466"/>
      <c r="AG79" s="925"/>
      <c r="AH79" s="475">
        <f t="shared" si="94"/>
        <v>40</v>
      </c>
      <c r="AI79" s="489">
        <v>25</v>
      </c>
      <c r="AJ79" s="482">
        <f t="shared" si="95"/>
        <v>-40</v>
      </c>
      <c r="AK79" s="490">
        <f t="shared" ref="AK79:AK89" si="102">V79</f>
        <v>14.939665254822604</v>
      </c>
      <c r="AL79" s="466"/>
      <c r="AM79" s="925"/>
      <c r="AN79" s="475">
        <f t="shared" si="96"/>
        <v>40</v>
      </c>
      <c r="AO79" s="491">
        <v>0.85834554969919996</v>
      </c>
      <c r="AP79" s="492">
        <v>0.88819739058706471</v>
      </c>
      <c r="AQ79" s="492">
        <v>0.90590429679938045</v>
      </c>
      <c r="AR79" s="492">
        <v>0.90570781467912043</v>
      </c>
      <c r="AS79" s="492">
        <v>0.91158101754884502</v>
      </c>
      <c r="AT79" s="493">
        <v>0.91372062839772439</v>
      </c>
      <c r="AU79" s="493">
        <v>0.91867723167884174</v>
      </c>
      <c r="AV79" s="493">
        <v>0.92869185752199335</v>
      </c>
      <c r="AW79" s="493">
        <v>0.93664840387279669</v>
      </c>
      <c r="AX79" s="493">
        <v>0.94757652154955418</v>
      </c>
      <c r="AY79" s="493">
        <v>0.96074843020293921</v>
      </c>
      <c r="AZ79" s="494" t="s">
        <v>381</v>
      </c>
      <c r="BA79" s="474"/>
      <c r="BB79" s="925"/>
      <c r="BC79" s="475">
        <f t="shared" si="97"/>
        <v>40</v>
      </c>
      <c r="BD79" s="491">
        <v>0.90953788949544756</v>
      </c>
      <c r="BE79" s="492">
        <v>0.90875552420784422</v>
      </c>
      <c r="BF79" s="492">
        <v>0.90844767573831731</v>
      </c>
      <c r="BG79" s="492">
        <v>0.90850769239429652</v>
      </c>
      <c r="BH79" s="492">
        <v>0.9145515061566496</v>
      </c>
      <c r="BI79" s="493">
        <v>0.91687781106589095</v>
      </c>
      <c r="BJ79" s="493">
        <v>0.92198615948879958</v>
      </c>
      <c r="BK79" s="493">
        <v>0.93173600180172222</v>
      </c>
      <c r="BL79" s="493">
        <v>0.93900862370966653</v>
      </c>
      <c r="BM79" s="493">
        <v>0.94870523579603794</v>
      </c>
      <c r="BN79" s="493">
        <v>0.96074016286821939</v>
      </c>
      <c r="BO79" s="494" t="s">
        <v>381</v>
      </c>
      <c r="BP79" s="466"/>
      <c r="BQ79" s="925"/>
      <c r="BR79" s="475">
        <f t="shared" si="98"/>
        <v>40</v>
      </c>
      <c r="BS79" s="495">
        <v>85</v>
      </c>
      <c r="BT79" s="496">
        <v>85</v>
      </c>
      <c r="BU79" s="496">
        <v>84.235740874545542</v>
      </c>
      <c r="BV79" s="496">
        <v>82.289406817398657</v>
      </c>
      <c r="BW79" s="496">
        <v>80.244897089775506</v>
      </c>
      <c r="BX79" s="497">
        <v>77.915518198469684</v>
      </c>
      <c r="BY79" s="497">
        <v>72.673919468904558</v>
      </c>
      <c r="BZ79" s="497">
        <v>66.813544442139502</v>
      </c>
      <c r="CA79" s="497">
        <v>59.999584404047297</v>
      </c>
      <c r="CB79" s="497">
        <v>52.220886035741479</v>
      </c>
      <c r="CC79" s="497">
        <v>42.621667884285927</v>
      </c>
      <c r="CD79" s="494" t="s">
        <v>381</v>
      </c>
      <c r="CF79" s="925"/>
      <c r="CG79" s="475">
        <f t="shared" si="99"/>
        <v>40</v>
      </c>
      <c r="CH79" s="495">
        <v>84.532151920149971</v>
      </c>
      <c r="CI79" s="496">
        <v>84.00509901561864</v>
      </c>
      <c r="CJ79" s="496">
        <v>82.852892326975365</v>
      </c>
      <c r="CK79" s="496">
        <v>80.77843245841062</v>
      </c>
      <c r="CL79" s="496">
        <v>78.636832768072594</v>
      </c>
      <c r="CM79" s="497">
        <v>76.226526897089428</v>
      </c>
      <c r="CN79" s="497">
        <v>70.946240585097769</v>
      </c>
      <c r="CO79" s="497">
        <v>65.250376847039519</v>
      </c>
      <c r="CP79" s="497">
        <v>58.82417397631437</v>
      </c>
      <c r="CQ79" s="497">
        <v>51.675883134018918</v>
      </c>
      <c r="CR79" s="497">
        <v>42.625510919113829</v>
      </c>
      <c r="CS79" s="494" t="s">
        <v>381</v>
      </c>
      <c r="CT79" s="474"/>
      <c r="CU79" s="925"/>
      <c r="CV79" s="475">
        <f t="shared" si="100"/>
        <v>40</v>
      </c>
      <c r="CW79" s="491">
        <f t="shared" si="69"/>
        <v>0.85834554969919996</v>
      </c>
      <c r="CX79" s="492">
        <f t="shared" si="70"/>
        <v>0.88819739058706471</v>
      </c>
      <c r="CY79" s="492">
        <f t="shared" si="71"/>
        <v>0.90590429679938045</v>
      </c>
      <c r="CZ79" s="492">
        <f t="shared" si="72"/>
        <v>0.90570781467912043</v>
      </c>
      <c r="DA79" s="492">
        <f t="shared" si="73"/>
        <v>0.91158101754884502</v>
      </c>
      <c r="DB79" s="493">
        <f t="shared" si="74"/>
        <v>0.91372062839772439</v>
      </c>
      <c r="DC79" s="493">
        <f t="shared" si="75"/>
        <v>0.91867723167884174</v>
      </c>
      <c r="DD79" s="493">
        <f t="shared" si="76"/>
        <v>0.92869185752199335</v>
      </c>
      <c r="DE79" s="493">
        <f t="shared" si="77"/>
        <v>0.93664840387279669</v>
      </c>
      <c r="DF79" s="493">
        <f t="shared" si="78"/>
        <v>0.94757652154955418</v>
      </c>
      <c r="DG79" s="493">
        <f>MIN(AY79,BN79)</f>
        <v>0.96074016286821939</v>
      </c>
      <c r="DH79" s="494" t="s">
        <v>381</v>
      </c>
      <c r="DJ79" s="925"/>
      <c r="DK79" s="475">
        <f t="shared" si="101"/>
        <v>40</v>
      </c>
      <c r="DL79" s="495">
        <f t="shared" si="79"/>
        <v>85</v>
      </c>
      <c r="DM79" s="496">
        <f t="shared" si="80"/>
        <v>85</v>
      </c>
      <c r="DN79" s="496">
        <f t="shared" si="81"/>
        <v>84.235740874545542</v>
      </c>
      <c r="DO79" s="496">
        <f t="shared" si="82"/>
        <v>82.289406817398657</v>
      </c>
      <c r="DP79" s="496">
        <f t="shared" si="83"/>
        <v>80.244897089775506</v>
      </c>
      <c r="DQ79" s="497">
        <f t="shared" si="84"/>
        <v>77.915518198469684</v>
      </c>
      <c r="DR79" s="497">
        <f t="shared" si="85"/>
        <v>72.673919468904558</v>
      </c>
      <c r="DS79" s="497">
        <f t="shared" si="86"/>
        <v>66.813544442139502</v>
      </c>
      <c r="DT79" s="497">
        <f t="shared" si="87"/>
        <v>59.999584404047297</v>
      </c>
      <c r="DU79" s="497">
        <f t="shared" si="88"/>
        <v>52.220886035741479</v>
      </c>
      <c r="DV79" s="497">
        <f>MAX(CC79,CR79)</f>
        <v>42.625510919113829</v>
      </c>
      <c r="DW79" s="494" t="s">
        <v>381</v>
      </c>
    </row>
    <row r="80" spans="2:127" ht="15" customHeight="1">
      <c r="B80" s="1005"/>
      <c r="C80" s="577">
        <v>35</v>
      </c>
      <c r="D80" s="476">
        <f t="shared" si="89"/>
        <v>15.625245189602202</v>
      </c>
      <c r="E80" s="578">
        <v>69.981575509959796</v>
      </c>
      <c r="F80" s="579">
        <v>73.600178377285772</v>
      </c>
      <c r="G80" s="580">
        <v>75.492662007083013</v>
      </c>
      <c r="H80" s="580">
        <v>75.0547919579395</v>
      </c>
      <c r="I80" s="580">
        <v>75.335838668587527</v>
      </c>
      <c r="J80" s="580">
        <v>75.087491375447954</v>
      </c>
      <c r="K80" s="580">
        <v>74.525406885226104</v>
      </c>
      <c r="L80" s="580">
        <v>74.409315201164517</v>
      </c>
      <c r="M80" s="580">
        <v>73.799069864768057</v>
      </c>
      <c r="N80" s="580">
        <v>73.273721807022312</v>
      </c>
      <c r="O80" s="580">
        <v>72.530617745640555</v>
      </c>
      <c r="P80" s="480" t="s">
        <v>381</v>
      </c>
      <c r="Q80" s="466"/>
      <c r="R80" s="925"/>
      <c r="S80" s="475">
        <f t="shared" si="90"/>
        <v>35</v>
      </c>
      <c r="T80" s="481">
        <v>40</v>
      </c>
      <c r="U80" s="482">
        <v>-33</v>
      </c>
      <c r="V80" s="483">
        <f t="shared" si="91"/>
        <v>15.625245189602202</v>
      </c>
      <c r="W80" s="484">
        <f>'70MPa, 2-4kg (comm)'!Z80</f>
        <v>17.578400838302478</v>
      </c>
      <c r="X80" s="485">
        <f>'70MPa, 2-4kg (comm)'!AA80</f>
        <v>19.824629387322421</v>
      </c>
      <c r="Y80" s="483">
        <f t="shared" si="92"/>
        <v>4.5823395094581949</v>
      </c>
      <c r="Z80" s="486">
        <f t="shared" si="93"/>
        <v>4.0731906750739508</v>
      </c>
      <c r="AA80" s="487">
        <f>'70MPa, 2-4kg (comm)'!AD80</f>
        <v>8.5026636504866246</v>
      </c>
      <c r="AB80" s="488">
        <f>'70MPa, 2-4kg (comm)'!AE80</f>
        <v>18.907058487604385</v>
      </c>
      <c r="AC80" s="466"/>
      <c r="AD80" s="930"/>
      <c r="AE80" s="932"/>
      <c r="AF80" s="466"/>
      <c r="AG80" s="925"/>
      <c r="AH80" s="475">
        <f t="shared" si="94"/>
        <v>35</v>
      </c>
      <c r="AI80" s="489">
        <f t="shared" ref="AI80:AI88" si="103">AH80-10</f>
        <v>25</v>
      </c>
      <c r="AJ80" s="482">
        <f t="shared" si="95"/>
        <v>-40</v>
      </c>
      <c r="AK80" s="490">
        <f t="shared" si="102"/>
        <v>15.625245189602202</v>
      </c>
      <c r="AL80" s="466"/>
      <c r="AM80" s="925"/>
      <c r="AN80" s="475">
        <f t="shared" si="96"/>
        <v>35</v>
      </c>
      <c r="AO80" s="491">
        <v>0.85522358896465878</v>
      </c>
      <c r="AP80" s="492">
        <v>0.88676260196773904</v>
      </c>
      <c r="AQ80" s="492">
        <v>0.90430105426554208</v>
      </c>
      <c r="AR80" s="492">
        <v>0.90423114636699986</v>
      </c>
      <c r="AS80" s="492">
        <v>0.91047382162746238</v>
      </c>
      <c r="AT80" s="493">
        <v>0.91274303948429525</v>
      </c>
      <c r="AU80" s="493">
        <v>0.91789687469031489</v>
      </c>
      <c r="AV80" s="493">
        <v>0.92823796225083288</v>
      </c>
      <c r="AW80" s="561">
        <v>0.9363562483694472</v>
      </c>
      <c r="AX80" s="493">
        <v>0.94744463207087315</v>
      </c>
      <c r="AY80" s="493">
        <v>0.96072624764428016</v>
      </c>
      <c r="AZ80" s="494" t="s">
        <v>381</v>
      </c>
      <c r="BA80" s="474"/>
      <c r="BB80" s="925"/>
      <c r="BC80" s="475">
        <f t="shared" si="97"/>
        <v>35</v>
      </c>
      <c r="BD80" s="491">
        <v>0.90764178762482506</v>
      </c>
      <c r="BE80" s="492">
        <v>0.90688762068245976</v>
      </c>
      <c r="BF80" s="492">
        <v>0.90665007311349799</v>
      </c>
      <c r="BG80" s="492">
        <v>0.90681153980080964</v>
      </c>
      <c r="BH80" s="492">
        <v>0.91327310609436274</v>
      </c>
      <c r="BI80" s="493">
        <v>0.91571518396422702</v>
      </c>
      <c r="BJ80" s="493">
        <v>0.92102172297368778</v>
      </c>
      <c r="BK80" s="493">
        <v>0.93116087178243667</v>
      </c>
      <c r="BL80" s="561">
        <v>0.93860620433683195</v>
      </c>
      <c r="BM80" s="493">
        <v>0.94850928329623496</v>
      </c>
      <c r="BN80" s="493">
        <v>0.96072104055886287</v>
      </c>
      <c r="BO80" s="494" t="s">
        <v>381</v>
      </c>
      <c r="BP80" s="466"/>
      <c r="BQ80" s="925"/>
      <c r="BR80" s="475">
        <f t="shared" si="98"/>
        <v>35</v>
      </c>
      <c r="BS80" s="495">
        <v>85.000000000000057</v>
      </c>
      <c r="BT80" s="496">
        <v>85.000000000000114</v>
      </c>
      <c r="BU80" s="496">
        <v>84.228599474076645</v>
      </c>
      <c r="BV80" s="496">
        <v>82.236784279187376</v>
      </c>
      <c r="BW80" s="496">
        <v>80.147514111085442</v>
      </c>
      <c r="BX80" s="497">
        <v>77.776959424134105</v>
      </c>
      <c r="BY80" s="497">
        <v>72.48118799951618</v>
      </c>
      <c r="BZ80" s="497">
        <v>66.595107479943067</v>
      </c>
      <c r="CA80" s="497">
        <v>59.780924321254865</v>
      </c>
      <c r="CB80" s="497">
        <v>52.041802981823864</v>
      </c>
      <c r="CC80" s="497">
        <v>42.566305791381112</v>
      </c>
      <c r="CD80" s="494" t="s">
        <v>381</v>
      </c>
      <c r="CF80" s="925"/>
      <c r="CG80" s="475">
        <f t="shared" si="99"/>
        <v>35</v>
      </c>
      <c r="CH80" s="495">
        <v>84.680711261915434</v>
      </c>
      <c r="CI80" s="496">
        <v>84.137276675490341</v>
      </c>
      <c r="CJ80" s="496">
        <v>82.949479230247306</v>
      </c>
      <c r="CK80" s="496">
        <v>80.813322983244774</v>
      </c>
      <c r="CL80" s="496">
        <v>78.630657726354457</v>
      </c>
      <c r="CM80" s="497">
        <v>76.189001240658456</v>
      </c>
      <c r="CN80" s="497">
        <v>70.837183936138388</v>
      </c>
      <c r="CO80" s="497">
        <v>65.102117545818913</v>
      </c>
      <c r="CP80" s="497">
        <v>58.659036388677137</v>
      </c>
      <c r="CQ80" s="497">
        <v>51.527455287252636</v>
      </c>
      <c r="CR80" s="497">
        <v>42.568808131272178</v>
      </c>
      <c r="CS80" s="494" t="s">
        <v>381</v>
      </c>
      <c r="CT80" s="474"/>
      <c r="CU80" s="925"/>
      <c r="CV80" s="475">
        <f t="shared" si="100"/>
        <v>35</v>
      </c>
      <c r="CW80" s="491">
        <f t="shared" si="69"/>
        <v>0.85522358896465878</v>
      </c>
      <c r="CX80" s="492">
        <f t="shared" si="70"/>
        <v>0.88676260196773904</v>
      </c>
      <c r="CY80" s="492">
        <f t="shared" si="71"/>
        <v>0.90430105426554208</v>
      </c>
      <c r="CZ80" s="492">
        <f t="shared" si="72"/>
        <v>0.90423114636699986</v>
      </c>
      <c r="DA80" s="492">
        <f t="shared" si="73"/>
        <v>0.91047382162746238</v>
      </c>
      <c r="DB80" s="493">
        <f t="shared" si="74"/>
        <v>0.91274303948429525</v>
      </c>
      <c r="DC80" s="493">
        <f t="shared" si="75"/>
        <v>0.91789687469031489</v>
      </c>
      <c r="DD80" s="493">
        <f t="shared" si="76"/>
        <v>0.92823796225083288</v>
      </c>
      <c r="DE80" s="493">
        <f t="shared" si="77"/>
        <v>0.9363562483694472</v>
      </c>
      <c r="DF80" s="493">
        <f t="shared" si="78"/>
        <v>0.94744463207087315</v>
      </c>
      <c r="DG80" s="493">
        <f>MIN(AY80,BN80)</f>
        <v>0.96072104055886287</v>
      </c>
      <c r="DH80" s="494" t="s">
        <v>381</v>
      </c>
      <c r="DJ80" s="925"/>
      <c r="DK80" s="475">
        <f t="shared" si="101"/>
        <v>35</v>
      </c>
      <c r="DL80" s="495">
        <f t="shared" si="79"/>
        <v>85.000000000000057</v>
      </c>
      <c r="DM80" s="496">
        <f t="shared" si="80"/>
        <v>85.000000000000114</v>
      </c>
      <c r="DN80" s="496">
        <f t="shared" si="81"/>
        <v>84.228599474076645</v>
      </c>
      <c r="DO80" s="496">
        <f t="shared" si="82"/>
        <v>82.236784279187376</v>
      </c>
      <c r="DP80" s="496">
        <f t="shared" si="83"/>
        <v>80.147514111085442</v>
      </c>
      <c r="DQ80" s="497">
        <f t="shared" si="84"/>
        <v>77.776959424134105</v>
      </c>
      <c r="DR80" s="497">
        <f t="shared" si="85"/>
        <v>72.48118799951618</v>
      </c>
      <c r="DS80" s="497">
        <f t="shared" si="86"/>
        <v>66.595107479943067</v>
      </c>
      <c r="DT80" s="497">
        <f t="shared" si="87"/>
        <v>59.780924321254865</v>
      </c>
      <c r="DU80" s="497">
        <f t="shared" si="88"/>
        <v>52.041802981823864</v>
      </c>
      <c r="DV80" s="497">
        <f>MAX(CC80,CR80)</f>
        <v>42.568808131272178</v>
      </c>
      <c r="DW80" s="494" t="s">
        <v>381</v>
      </c>
    </row>
    <row r="81" spans="2:127" ht="15" customHeight="1">
      <c r="B81" s="1005"/>
      <c r="C81" s="577">
        <v>30</v>
      </c>
      <c r="D81" s="476">
        <f t="shared" si="89"/>
        <v>18.466947425465381</v>
      </c>
      <c r="E81" s="578">
        <v>68.689647093061879</v>
      </c>
      <c r="F81" s="579">
        <v>72.64604286359976</v>
      </c>
      <c r="G81" s="580">
        <v>74.935531663983198</v>
      </c>
      <c r="H81" s="580">
        <v>74.380856501639983</v>
      </c>
      <c r="I81" s="580">
        <v>74.692586709886825</v>
      </c>
      <c r="J81" s="580">
        <v>74.349436616591987</v>
      </c>
      <c r="K81" s="580">
        <v>73.58587924867507</v>
      </c>
      <c r="L81" s="580">
        <v>73.403850438243069</v>
      </c>
      <c r="M81" s="580">
        <v>72.626973204356858</v>
      </c>
      <c r="N81" s="580">
        <v>72.006986220911486</v>
      </c>
      <c r="O81" s="580">
        <v>71.249369151795577</v>
      </c>
      <c r="P81" s="480" t="s">
        <v>381</v>
      </c>
      <c r="Q81" s="466"/>
      <c r="R81" s="925"/>
      <c r="S81" s="475">
        <f t="shared" si="90"/>
        <v>30</v>
      </c>
      <c r="T81" s="498">
        <v>36.700000000000003</v>
      </c>
      <c r="U81" s="482">
        <v>-33</v>
      </c>
      <c r="V81" s="483">
        <f t="shared" si="91"/>
        <v>18.466947425465381</v>
      </c>
      <c r="W81" s="484">
        <f>'70MPa, 2-4kg (comm)'!Z81</f>
        <v>20.775315853648557</v>
      </c>
      <c r="X81" s="485">
        <f>'70MPa, 2-4kg (comm)'!AA81</f>
        <v>22.76828358383402</v>
      </c>
      <c r="Y81" s="483">
        <f t="shared" si="92"/>
        <v>3.8255398272364673</v>
      </c>
      <c r="Z81" s="486">
        <f t="shared" si="93"/>
        <v>3.4004798464324151</v>
      </c>
      <c r="AA81" s="487">
        <f>'70MPa, 2-4kg (comm)'!AD81</f>
        <v>9.7802656650947188</v>
      </c>
      <c r="AB81" s="488">
        <f>'70MPa, 2-4kg (comm)'!AE81</f>
        <v>21.170491398136804</v>
      </c>
      <c r="AC81" s="466"/>
      <c r="AD81" s="930"/>
      <c r="AE81" s="932"/>
      <c r="AF81" s="466"/>
      <c r="AG81" s="925"/>
      <c r="AH81" s="475">
        <f t="shared" si="94"/>
        <v>30</v>
      </c>
      <c r="AI81" s="489">
        <f t="shared" si="103"/>
        <v>20</v>
      </c>
      <c r="AJ81" s="482">
        <f t="shared" si="95"/>
        <v>-40</v>
      </c>
      <c r="AK81" s="490">
        <f t="shared" si="102"/>
        <v>18.466947425465381</v>
      </c>
      <c r="AL81" s="466"/>
      <c r="AM81" s="925"/>
      <c r="AN81" s="475">
        <f t="shared" si="96"/>
        <v>30</v>
      </c>
      <c r="AO81" s="491">
        <v>0.84374761868709847</v>
      </c>
      <c r="AP81" s="492">
        <v>0.87853149041798684</v>
      </c>
      <c r="AQ81" s="492">
        <v>0.8998584925043972</v>
      </c>
      <c r="AR81" s="492">
        <v>0.89953783162706191</v>
      </c>
      <c r="AS81" s="492">
        <v>0.90676622861580092</v>
      </c>
      <c r="AT81" s="493">
        <v>0.90896550809410515</v>
      </c>
      <c r="AU81" s="493">
        <v>0.91381393065697347</v>
      </c>
      <c r="AV81" s="493">
        <v>0.92487597725325132</v>
      </c>
      <c r="AW81" s="493">
        <v>0.93283854686829148</v>
      </c>
      <c r="AX81" s="493">
        <v>0.9443960320004694</v>
      </c>
      <c r="AY81" s="493">
        <v>0.95893849938539599</v>
      </c>
      <c r="AZ81" s="494" t="s">
        <v>381</v>
      </c>
      <c r="BA81" s="474"/>
      <c r="BB81" s="925"/>
      <c r="BC81" s="475">
        <f t="shared" si="97"/>
        <v>30</v>
      </c>
      <c r="BD81" s="491">
        <v>0.89761740593954009</v>
      </c>
      <c r="BE81" s="492">
        <v>0.90237644775152503</v>
      </c>
      <c r="BF81" s="492">
        <v>0.9018582153564676</v>
      </c>
      <c r="BG81" s="492">
        <v>0.9019523554938802</v>
      </c>
      <c r="BH81" s="492">
        <v>0.90940386934520157</v>
      </c>
      <c r="BI81" s="493">
        <v>0.91180758550464802</v>
      </c>
      <c r="BJ81" s="493">
        <v>0.91686939861981775</v>
      </c>
      <c r="BK81" s="493">
        <v>0.92771727862139131</v>
      </c>
      <c r="BL81" s="493">
        <v>0.93495877716783571</v>
      </c>
      <c r="BM81" s="493">
        <v>0.9452638810095666</v>
      </c>
      <c r="BN81" s="493">
        <v>0.95891768060252813</v>
      </c>
      <c r="BO81" s="494" t="s">
        <v>381</v>
      </c>
      <c r="BP81" s="466"/>
      <c r="BQ81" s="925"/>
      <c r="BR81" s="475">
        <f t="shared" si="98"/>
        <v>30</v>
      </c>
      <c r="BS81" s="495">
        <v>85</v>
      </c>
      <c r="BT81" s="496">
        <v>85</v>
      </c>
      <c r="BU81" s="496">
        <v>84.074861749095845</v>
      </c>
      <c r="BV81" s="496">
        <v>81.646576778616947</v>
      </c>
      <c r="BW81" s="496">
        <v>79.168987954932348</v>
      </c>
      <c r="BX81" s="497">
        <v>76.403371062536124</v>
      </c>
      <c r="BY81" s="497">
        <v>70.331057893778691</v>
      </c>
      <c r="BZ81" s="497">
        <v>63.806608972074706</v>
      </c>
      <c r="CA81" s="497">
        <v>56.347934560824832</v>
      </c>
      <c r="CB81" s="497">
        <v>48.011678479401638</v>
      </c>
      <c r="CC81" s="497">
        <v>37.960637739389412</v>
      </c>
      <c r="CD81" s="494" t="s">
        <v>381</v>
      </c>
      <c r="CF81" s="925"/>
      <c r="CG81" s="475">
        <f t="shared" si="99"/>
        <v>30</v>
      </c>
      <c r="CH81" s="495">
        <v>85</v>
      </c>
      <c r="CI81" s="496">
        <v>84.430286089056594</v>
      </c>
      <c r="CJ81" s="496">
        <v>82.969092861285532</v>
      </c>
      <c r="CK81" s="496">
        <v>80.333065831596173</v>
      </c>
      <c r="CL81" s="496">
        <v>77.75022788084317</v>
      </c>
      <c r="CM81" s="497">
        <v>74.883401348175198</v>
      </c>
      <c r="CN81" s="497">
        <v>68.741324105001866</v>
      </c>
      <c r="CO81" s="497">
        <v>62.361492933221172</v>
      </c>
      <c r="CP81" s="497">
        <v>55.300523656506044</v>
      </c>
      <c r="CQ81" s="497">
        <v>47.597885138629437</v>
      </c>
      <c r="CR81" s="497">
        <v>37.970184371854316</v>
      </c>
      <c r="CS81" s="494" t="s">
        <v>381</v>
      </c>
      <c r="CT81" s="474"/>
      <c r="CU81" s="925"/>
      <c r="CV81" s="475">
        <f t="shared" si="100"/>
        <v>30</v>
      </c>
      <c r="CW81" s="491">
        <f t="shared" si="69"/>
        <v>0.84374761868709847</v>
      </c>
      <c r="CX81" s="492">
        <f t="shared" si="70"/>
        <v>0.87853149041798684</v>
      </c>
      <c r="CY81" s="492">
        <f t="shared" si="71"/>
        <v>0.8998584925043972</v>
      </c>
      <c r="CZ81" s="492">
        <f t="shared" si="72"/>
        <v>0.89953783162706191</v>
      </c>
      <c r="DA81" s="492">
        <f t="shared" si="73"/>
        <v>0.90676622861580092</v>
      </c>
      <c r="DB81" s="493">
        <f t="shared" si="74"/>
        <v>0.90896550809410515</v>
      </c>
      <c r="DC81" s="493">
        <f t="shared" si="75"/>
        <v>0.91381393065697347</v>
      </c>
      <c r="DD81" s="493">
        <f t="shared" si="76"/>
        <v>0.92487597725325132</v>
      </c>
      <c r="DE81" s="493">
        <f t="shared" si="77"/>
        <v>0.93283854686829148</v>
      </c>
      <c r="DF81" s="493">
        <f t="shared" si="78"/>
        <v>0.9443960320004694</v>
      </c>
      <c r="DG81" s="493">
        <f>MIN(AY81,BN81)</f>
        <v>0.95891768060252813</v>
      </c>
      <c r="DH81" s="494" t="s">
        <v>381</v>
      </c>
      <c r="DJ81" s="925"/>
      <c r="DK81" s="475">
        <f t="shared" si="101"/>
        <v>30</v>
      </c>
      <c r="DL81" s="495">
        <f t="shared" si="79"/>
        <v>85</v>
      </c>
      <c r="DM81" s="496">
        <f t="shared" si="80"/>
        <v>85</v>
      </c>
      <c r="DN81" s="496">
        <f t="shared" si="81"/>
        <v>84.074861749095845</v>
      </c>
      <c r="DO81" s="496">
        <f t="shared" si="82"/>
        <v>81.646576778616947</v>
      </c>
      <c r="DP81" s="496">
        <f t="shared" si="83"/>
        <v>79.168987954932348</v>
      </c>
      <c r="DQ81" s="497">
        <f t="shared" si="84"/>
        <v>76.403371062536124</v>
      </c>
      <c r="DR81" s="497">
        <f t="shared" si="85"/>
        <v>70.331057893778691</v>
      </c>
      <c r="DS81" s="497">
        <f t="shared" si="86"/>
        <v>63.806608972074706</v>
      </c>
      <c r="DT81" s="497">
        <f t="shared" si="87"/>
        <v>56.347934560824832</v>
      </c>
      <c r="DU81" s="497">
        <f t="shared" si="88"/>
        <v>48.011678479401638</v>
      </c>
      <c r="DV81" s="497">
        <f>MAX(CC81,CR81)</f>
        <v>37.970184371854316</v>
      </c>
      <c r="DW81" s="494" t="s">
        <v>381</v>
      </c>
    </row>
    <row r="82" spans="2:127" ht="15" customHeight="1">
      <c r="B82" s="1005"/>
      <c r="C82" s="577">
        <v>25</v>
      </c>
      <c r="D82" s="476">
        <f t="shared" si="89"/>
        <v>21.443213655504668</v>
      </c>
      <c r="E82" s="578">
        <v>67.985927712602134</v>
      </c>
      <c r="F82" s="579">
        <v>72.257527374618164</v>
      </c>
      <c r="G82" s="580">
        <v>74.375271612823212</v>
      </c>
      <c r="H82" s="580">
        <v>73.685474708797486</v>
      </c>
      <c r="I82" s="580">
        <v>74.024851492126658</v>
      </c>
      <c r="J82" s="580">
        <v>73.583557794725778</v>
      </c>
      <c r="K82" s="580">
        <v>72.608079797421937</v>
      </c>
      <c r="L82" s="580">
        <v>72.367131035415042</v>
      </c>
      <c r="M82" s="580">
        <v>71.416264052743344</v>
      </c>
      <c r="N82" s="580">
        <v>70.709086581353716</v>
      </c>
      <c r="O82" s="522" t="s">
        <v>381</v>
      </c>
      <c r="P82" s="480" t="s">
        <v>381</v>
      </c>
      <c r="Q82" s="466"/>
      <c r="R82" s="925"/>
      <c r="S82" s="475">
        <f t="shared" si="90"/>
        <v>25</v>
      </c>
      <c r="T82" s="498">
        <v>33.299999999999997</v>
      </c>
      <c r="U82" s="482">
        <v>-33</v>
      </c>
      <c r="V82" s="483">
        <f t="shared" si="91"/>
        <v>21.443213655504668</v>
      </c>
      <c r="W82" s="484">
        <f>'70MPa, 2-4kg (comm)'!Z82</f>
        <v>24.123615362442752</v>
      </c>
      <c r="X82" s="485">
        <f>'70MPa, 2-4kg (comm)'!AA82</f>
        <v>25.771502251549943</v>
      </c>
      <c r="Y82" s="483">
        <f t="shared" si="92"/>
        <v>3.2764458025433338</v>
      </c>
      <c r="Z82" s="486">
        <f t="shared" si="93"/>
        <v>2.9123962689274077</v>
      </c>
      <c r="AA82" s="487">
        <f>'70MPa, 2-4kg (comm)'!AD82</f>
        <v>11.050612574057617</v>
      </c>
      <c r="AB82" s="488">
        <f>'70MPa, 2-4kg (comm)'!AE82</f>
        <v>23.373555128860286</v>
      </c>
      <c r="AC82" s="466"/>
      <c r="AD82" s="930"/>
      <c r="AE82" s="932"/>
      <c r="AF82" s="466"/>
      <c r="AG82" s="925"/>
      <c r="AH82" s="475">
        <f t="shared" si="94"/>
        <v>25</v>
      </c>
      <c r="AI82" s="489">
        <f t="shared" si="103"/>
        <v>15</v>
      </c>
      <c r="AJ82" s="482">
        <f t="shared" si="95"/>
        <v>-40</v>
      </c>
      <c r="AK82" s="490">
        <f t="shared" si="102"/>
        <v>21.443213655504668</v>
      </c>
      <c r="AL82" s="466"/>
      <c r="AM82" s="925"/>
      <c r="AN82" s="475">
        <f t="shared" si="96"/>
        <v>25</v>
      </c>
      <c r="AO82" s="491">
        <v>0.83744761770953191</v>
      </c>
      <c r="AP82" s="492">
        <v>0.87516260413601188</v>
      </c>
      <c r="AQ82" s="492">
        <v>0.89548204944151122</v>
      </c>
      <c r="AR82" s="492">
        <v>0.89481469480268372</v>
      </c>
      <c r="AS82" s="492">
        <v>0.90300277270259566</v>
      </c>
      <c r="AT82" s="493">
        <v>0.90512765390815386</v>
      </c>
      <c r="AU82" s="493">
        <v>0.90960755910039981</v>
      </c>
      <c r="AV82" s="493">
        <v>0.92144619191513111</v>
      </c>
      <c r="AW82" s="493">
        <v>0.9291931996576972</v>
      </c>
      <c r="AX82" s="562">
        <v>0.94128621223320885</v>
      </c>
      <c r="AY82" s="522" t="s">
        <v>381</v>
      </c>
      <c r="AZ82" s="502" t="s">
        <v>381</v>
      </c>
      <c r="BA82" s="474"/>
      <c r="BB82" s="925"/>
      <c r="BC82" s="475">
        <f t="shared" si="97"/>
        <v>25</v>
      </c>
      <c r="BD82" s="491">
        <v>0.87594214209776711</v>
      </c>
      <c r="BE82" s="492">
        <v>0.89808196935631368</v>
      </c>
      <c r="BF82" s="492">
        <v>0.89712739898011828</v>
      </c>
      <c r="BG82" s="492">
        <v>0.89688722488878536</v>
      </c>
      <c r="BH82" s="492">
        <v>0.90538803237538346</v>
      </c>
      <c r="BI82" s="493">
        <v>0.90777328837533622</v>
      </c>
      <c r="BJ82" s="493">
        <v>0.91250231456134179</v>
      </c>
      <c r="BK82" s="493">
        <v>0.92414955368071217</v>
      </c>
      <c r="BL82" s="493">
        <v>0.93112600570102111</v>
      </c>
      <c r="BM82" s="562">
        <v>0.94193961316968788</v>
      </c>
      <c r="BN82" s="522" t="s">
        <v>381</v>
      </c>
      <c r="BO82" s="502" t="s">
        <v>381</v>
      </c>
      <c r="BP82" s="466"/>
      <c r="BQ82" s="925"/>
      <c r="BR82" s="475">
        <f t="shared" si="98"/>
        <v>25</v>
      </c>
      <c r="BS82" s="495">
        <v>85</v>
      </c>
      <c r="BT82" s="496">
        <v>85</v>
      </c>
      <c r="BU82" s="496">
        <v>83.841402157781914</v>
      </c>
      <c r="BV82" s="496">
        <v>80.954193219623534</v>
      </c>
      <c r="BW82" s="496">
        <v>78.093237630471918</v>
      </c>
      <c r="BX82" s="497">
        <v>74.905566591185249</v>
      </c>
      <c r="BY82" s="497">
        <v>68.04516120720946</v>
      </c>
      <c r="BZ82" s="497">
        <v>60.878282019156472</v>
      </c>
      <c r="CA82" s="497">
        <v>52.763993392676142</v>
      </c>
      <c r="CB82" s="563">
        <v>43.839187688450139</v>
      </c>
      <c r="CC82" s="522" t="s">
        <v>381</v>
      </c>
      <c r="CD82" s="502" t="s">
        <v>381</v>
      </c>
      <c r="CF82" s="925"/>
      <c r="CG82" s="475">
        <f t="shared" si="99"/>
        <v>25</v>
      </c>
      <c r="CH82" s="495">
        <v>85</v>
      </c>
      <c r="CI82" s="496">
        <v>84.710421819756789</v>
      </c>
      <c r="CJ82" s="496">
        <v>82.938526973272886</v>
      </c>
      <c r="CK82" s="496">
        <v>79.823877408836466</v>
      </c>
      <c r="CL82" s="496">
        <v>76.814489472095659</v>
      </c>
      <c r="CM82" s="497">
        <v>73.497050850593212</v>
      </c>
      <c r="CN82" s="497">
        <v>66.540870242348888</v>
      </c>
      <c r="CO82" s="497">
        <v>59.518052471068721</v>
      </c>
      <c r="CP82" s="497">
        <v>51.820309696113185</v>
      </c>
      <c r="CQ82" s="563">
        <v>43.531228364521695</v>
      </c>
      <c r="CR82" s="522" t="s">
        <v>381</v>
      </c>
      <c r="CS82" s="502" t="s">
        <v>381</v>
      </c>
      <c r="CT82" s="474"/>
      <c r="CU82" s="925"/>
      <c r="CV82" s="475">
        <f t="shared" si="100"/>
        <v>25</v>
      </c>
      <c r="CW82" s="491">
        <f t="shared" si="69"/>
        <v>0.83744761770953191</v>
      </c>
      <c r="CX82" s="492">
        <f t="shared" si="70"/>
        <v>0.87516260413601188</v>
      </c>
      <c r="CY82" s="492">
        <f t="shared" si="71"/>
        <v>0.89548204944151122</v>
      </c>
      <c r="CZ82" s="492">
        <f t="shared" si="72"/>
        <v>0.89481469480268372</v>
      </c>
      <c r="DA82" s="492">
        <f t="shared" si="73"/>
        <v>0.90300277270259566</v>
      </c>
      <c r="DB82" s="493">
        <f t="shared" si="74"/>
        <v>0.90512765390815386</v>
      </c>
      <c r="DC82" s="493">
        <f t="shared" si="75"/>
        <v>0.90960755910039981</v>
      </c>
      <c r="DD82" s="493">
        <f t="shared" si="76"/>
        <v>0.92144619191513111</v>
      </c>
      <c r="DE82" s="493">
        <f t="shared" si="77"/>
        <v>0.9291931996576972</v>
      </c>
      <c r="DF82" s="493">
        <f t="shared" si="78"/>
        <v>0.94128621223320885</v>
      </c>
      <c r="DG82" s="522" t="s">
        <v>381</v>
      </c>
      <c r="DH82" s="502" t="s">
        <v>381</v>
      </c>
      <c r="DJ82" s="925"/>
      <c r="DK82" s="475">
        <f t="shared" si="101"/>
        <v>25</v>
      </c>
      <c r="DL82" s="495">
        <f t="shared" si="79"/>
        <v>85</v>
      </c>
      <c r="DM82" s="496">
        <f t="shared" si="80"/>
        <v>85</v>
      </c>
      <c r="DN82" s="496">
        <f t="shared" si="81"/>
        <v>83.841402157781914</v>
      </c>
      <c r="DO82" s="496">
        <f t="shared" si="82"/>
        <v>80.954193219623534</v>
      </c>
      <c r="DP82" s="496">
        <f t="shared" si="83"/>
        <v>78.093237630471918</v>
      </c>
      <c r="DQ82" s="497">
        <f t="shared" si="84"/>
        <v>74.905566591185249</v>
      </c>
      <c r="DR82" s="497">
        <f t="shared" si="85"/>
        <v>68.04516120720946</v>
      </c>
      <c r="DS82" s="497">
        <f t="shared" si="86"/>
        <v>60.878282019156472</v>
      </c>
      <c r="DT82" s="497">
        <f t="shared" si="87"/>
        <v>52.763993392676142</v>
      </c>
      <c r="DU82" s="497">
        <f t="shared" si="88"/>
        <v>43.839187688450139</v>
      </c>
      <c r="DV82" s="522" t="s">
        <v>381</v>
      </c>
      <c r="DW82" s="502" t="s">
        <v>381</v>
      </c>
    </row>
    <row r="83" spans="2:127" ht="15" customHeight="1">
      <c r="B83" s="1005"/>
      <c r="C83" s="581">
        <v>20</v>
      </c>
      <c r="D83" s="476">
        <f t="shared" si="89"/>
        <v>24.652245944338301</v>
      </c>
      <c r="E83" s="578">
        <v>67.33376105120891</v>
      </c>
      <c r="F83" s="579">
        <v>71.744576741738712</v>
      </c>
      <c r="G83" s="580">
        <v>73.88828319878624</v>
      </c>
      <c r="H83" s="580">
        <v>72.98496935478228</v>
      </c>
      <c r="I83" s="580">
        <v>73.365168193434258</v>
      </c>
      <c r="J83" s="580">
        <v>72.815286626957544</v>
      </c>
      <c r="K83" s="580">
        <v>71.594187422171274</v>
      </c>
      <c r="L83" s="580">
        <v>71.310482609035034</v>
      </c>
      <c r="M83" s="580">
        <v>70.157137142986826</v>
      </c>
      <c r="N83" s="580">
        <v>69.383617164609831</v>
      </c>
      <c r="O83" s="522" t="s">
        <v>381</v>
      </c>
      <c r="P83" s="480" t="s">
        <v>381</v>
      </c>
      <c r="Q83" s="466"/>
      <c r="R83" s="925"/>
      <c r="S83" s="503">
        <f t="shared" si="90"/>
        <v>20</v>
      </c>
      <c r="T83" s="481">
        <v>30</v>
      </c>
      <c r="U83" s="482">
        <v>-33</v>
      </c>
      <c r="V83" s="483">
        <f t="shared" si="91"/>
        <v>24.652245944338301</v>
      </c>
      <c r="W83" s="484">
        <f>'70MPa, 2-4kg (comm)'!Z83</f>
        <v>27.73377668738059</v>
      </c>
      <c r="X83" s="485">
        <f>'70MPa, 2-4kg (comm)'!AA83</f>
        <v>28.86667202522338</v>
      </c>
      <c r="Y83" s="483">
        <f t="shared" si="92"/>
        <v>2.8291368218219661</v>
      </c>
      <c r="Z83" s="486">
        <f t="shared" si="93"/>
        <v>2.5147882860639696</v>
      </c>
      <c r="AA83" s="487">
        <f>'70MPa, 2-4kg (comm)'!AD83</f>
        <v>12.350403621217458</v>
      </c>
      <c r="AB83" s="488">
        <f>'70MPa, 2-4kg (comm)'!AE83</f>
        <v>25.545377928540947</v>
      </c>
      <c r="AC83" s="466"/>
      <c r="AD83" s="930"/>
      <c r="AE83" s="932"/>
      <c r="AF83" s="466"/>
      <c r="AG83" s="925"/>
      <c r="AH83" s="503">
        <f t="shared" si="94"/>
        <v>20</v>
      </c>
      <c r="AI83" s="489">
        <f t="shared" si="103"/>
        <v>10</v>
      </c>
      <c r="AJ83" s="482">
        <f t="shared" si="95"/>
        <v>-40</v>
      </c>
      <c r="AK83" s="490">
        <f t="shared" si="102"/>
        <v>24.652245944338301</v>
      </c>
      <c r="AL83" s="466"/>
      <c r="AM83" s="925"/>
      <c r="AN83" s="503">
        <f t="shared" si="96"/>
        <v>20</v>
      </c>
      <c r="AO83" s="491">
        <v>0.83157792211719206</v>
      </c>
      <c r="AP83" s="492">
        <v>0.87069929959869186</v>
      </c>
      <c r="AQ83" s="492">
        <v>0.89170245461251352</v>
      </c>
      <c r="AR83" s="492">
        <v>0.89002163520734223</v>
      </c>
      <c r="AS83" s="492">
        <v>0.89938080700836653</v>
      </c>
      <c r="AT83" s="493">
        <v>0.90134617788545457</v>
      </c>
      <c r="AU83" s="493">
        <v>0.90518069357275965</v>
      </c>
      <c r="AV83" s="493">
        <v>0.91797709344869372</v>
      </c>
      <c r="AW83" s="493">
        <v>0.92530230565860272</v>
      </c>
      <c r="AX83" s="562">
        <v>0.93811585834260103</v>
      </c>
      <c r="AY83" s="522" t="s">
        <v>381</v>
      </c>
      <c r="AZ83" s="502" t="s">
        <v>381</v>
      </c>
      <c r="BA83" s="474"/>
      <c r="BB83" s="925"/>
      <c r="BC83" s="503">
        <f t="shared" si="97"/>
        <v>20</v>
      </c>
      <c r="BD83" s="491">
        <v>0.85490647147981547</v>
      </c>
      <c r="BE83" s="492">
        <v>0.89239285403853308</v>
      </c>
      <c r="BF83" s="492">
        <v>0.89289391705770982</v>
      </c>
      <c r="BG83" s="492">
        <v>0.89176240835364062</v>
      </c>
      <c r="BH83" s="492">
        <v>0.90144672760120181</v>
      </c>
      <c r="BI83" s="493">
        <v>0.9037101615912192</v>
      </c>
      <c r="BJ83" s="493">
        <v>0.90787500175296221</v>
      </c>
      <c r="BK83" s="493">
        <v>0.92047352047824149</v>
      </c>
      <c r="BL83" s="493">
        <v>0.9269969825556893</v>
      </c>
      <c r="BM83" s="562">
        <v>0.9385647809901374</v>
      </c>
      <c r="BN83" s="522" t="s">
        <v>381</v>
      </c>
      <c r="BO83" s="502" t="s">
        <v>381</v>
      </c>
      <c r="BP83" s="466"/>
      <c r="BQ83" s="925"/>
      <c r="BR83" s="503">
        <f t="shared" si="98"/>
        <v>20</v>
      </c>
      <c r="BS83" s="495">
        <v>85</v>
      </c>
      <c r="BT83" s="496">
        <v>85</v>
      </c>
      <c r="BU83" s="496">
        <v>83.619638128471394</v>
      </c>
      <c r="BV83" s="496">
        <v>80.248777673220715</v>
      </c>
      <c r="BW83" s="496">
        <v>76.977909434287895</v>
      </c>
      <c r="BX83" s="497">
        <v>73.351004963799284</v>
      </c>
      <c r="BY83" s="497">
        <v>65.65898746209092</v>
      </c>
      <c r="BZ83" s="497">
        <v>57.842261228181243</v>
      </c>
      <c r="CA83" s="497">
        <v>49.041820487310858</v>
      </c>
      <c r="CB83" s="563">
        <v>39.534686816981974</v>
      </c>
      <c r="CC83" s="522" t="s">
        <v>381</v>
      </c>
      <c r="CD83" s="502" t="s">
        <v>381</v>
      </c>
      <c r="CF83" s="925"/>
      <c r="CG83" s="503">
        <f t="shared" si="99"/>
        <v>20</v>
      </c>
      <c r="CH83" s="495">
        <v>85</v>
      </c>
      <c r="CI83" s="496">
        <v>85</v>
      </c>
      <c r="CJ83" s="496">
        <v>82.964682121194642</v>
      </c>
      <c r="CK83" s="496">
        <v>79.303675428605928</v>
      </c>
      <c r="CL83" s="496">
        <v>75.86215990000531</v>
      </c>
      <c r="CM83" s="497">
        <v>72.090983129382565</v>
      </c>
      <c r="CN83" s="497">
        <v>64.266009462055678</v>
      </c>
      <c r="CO83" s="497">
        <v>56.591831883667169</v>
      </c>
      <c r="CP83" s="497">
        <v>48.223265960790073</v>
      </c>
      <c r="CQ83" s="563">
        <v>39.326508709045733</v>
      </c>
      <c r="CR83" s="522" t="s">
        <v>381</v>
      </c>
      <c r="CS83" s="502" t="s">
        <v>381</v>
      </c>
      <c r="CT83" s="474"/>
      <c r="CU83" s="925"/>
      <c r="CV83" s="503">
        <f t="shared" si="100"/>
        <v>20</v>
      </c>
      <c r="CW83" s="491">
        <f t="shared" si="69"/>
        <v>0.83157792211719206</v>
      </c>
      <c r="CX83" s="492">
        <f t="shared" si="70"/>
        <v>0.87069929959869186</v>
      </c>
      <c r="CY83" s="492">
        <f t="shared" si="71"/>
        <v>0.89170245461251352</v>
      </c>
      <c r="CZ83" s="492">
        <f t="shared" si="72"/>
        <v>0.89002163520734223</v>
      </c>
      <c r="DA83" s="492">
        <f t="shared" si="73"/>
        <v>0.89938080700836653</v>
      </c>
      <c r="DB83" s="493">
        <f t="shared" si="74"/>
        <v>0.90134617788545457</v>
      </c>
      <c r="DC83" s="493">
        <f t="shared" si="75"/>
        <v>0.90518069357275965</v>
      </c>
      <c r="DD83" s="493">
        <f t="shared" si="76"/>
        <v>0.91797709344869372</v>
      </c>
      <c r="DE83" s="493">
        <f t="shared" si="77"/>
        <v>0.92530230565860272</v>
      </c>
      <c r="DF83" s="493">
        <f t="shared" si="78"/>
        <v>0.93811585834260103</v>
      </c>
      <c r="DG83" s="522" t="s">
        <v>381</v>
      </c>
      <c r="DH83" s="502" t="s">
        <v>381</v>
      </c>
      <c r="DJ83" s="925"/>
      <c r="DK83" s="503">
        <f t="shared" si="101"/>
        <v>20</v>
      </c>
      <c r="DL83" s="495">
        <f t="shared" si="79"/>
        <v>85</v>
      </c>
      <c r="DM83" s="496">
        <f t="shared" si="80"/>
        <v>85</v>
      </c>
      <c r="DN83" s="496">
        <f t="shared" si="81"/>
        <v>83.619638128471394</v>
      </c>
      <c r="DO83" s="496">
        <f t="shared" si="82"/>
        <v>80.248777673220715</v>
      </c>
      <c r="DP83" s="496">
        <f t="shared" si="83"/>
        <v>76.977909434287895</v>
      </c>
      <c r="DQ83" s="497">
        <f t="shared" si="84"/>
        <v>73.351004963799284</v>
      </c>
      <c r="DR83" s="497">
        <f t="shared" si="85"/>
        <v>65.65898746209092</v>
      </c>
      <c r="DS83" s="497">
        <f t="shared" si="86"/>
        <v>57.842261228181243</v>
      </c>
      <c r="DT83" s="497">
        <f t="shared" si="87"/>
        <v>49.041820487310858</v>
      </c>
      <c r="DU83" s="497">
        <f t="shared" si="88"/>
        <v>39.534686816981974</v>
      </c>
      <c r="DV83" s="522" t="s">
        <v>381</v>
      </c>
      <c r="DW83" s="502" t="s">
        <v>381</v>
      </c>
    </row>
    <row r="84" spans="2:127" ht="15" customHeight="1">
      <c r="B84" s="1005"/>
      <c r="C84" s="577">
        <v>10</v>
      </c>
      <c r="D84" s="476">
        <f t="shared" si="89"/>
        <v>28.5</v>
      </c>
      <c r="E84" s="578">
        <v>69.346462878295782</v>
      </c>
      <c r="F84" s="579">
        <v>73.778909860238173</v>
      </c>
      <c r="G84" s="580">
        <v>72.912316393497065</v>
      </c>
      <c r="H84" s="580">
        <v>71.558420435894121</v>
      </c>
      <c r="I84" s="580">
        <v>71.845368405519679</v>
      </c>
      <c r="J84" s="580">
        <v>71.068818642088388</v>
      </c>
      <c r="K84" s="580">
        <v>70.307633190556302</v>
      </c>
      <c r="L84" s="580">
        <v>69.039941140604242</v>
      </c>
      <c r="M84" s="580">
        <v>67.968162960815803</v>
      </c>
      <c r="N84" s="580">
        <v>66.665132173065246</v>
      </c>
      <c r="O84" s="522" t="s">
        <v>381</v>
      </c>
      <c r="P84" s="480" t="s">
        <v>381</v>
      </c>
      <c r="Q84" s="466"/>
      <c r="R84" s="925"/>
      <c r="S84" s="475">
        <f t="shared" si="90"/>
        <v>10</v>
      </c>
      <c r="T84" s="481">
        <f>S84+15</f>
        <v>25</v>
      </c>
      <c r="U84" s="482">
        <v>-33</v>
      </c>
      <c r="V84" s="483">
        <f t="shared" si="91"/>
        <v>28.5</v>
      </c>
      <c r="W84" s="484">
        <f>'70MPa, 2-4kg (comm)'!Z84</f>
        <v>34.107513740244038</v>
      </c>
      <c r="X84" s="485">
        <f>'70MPa, 2-4kg (comm)'!AA84</f>
        <v>33.989032690538089</v>
      </c>
      <c r="Y84" s="483">
        <f t="shared" si="92"/>
        <v>2.5185582407101115</v>
      </c>
      <c r="Z84" s="486">
        <f t="shared" si="93"/>
        <v>2.1118256148613512</v>
      </c>
      <c r="AA84" s="487">
        <f>'70MPa, 2-4kg (comm)'!AD84</f>
        <v>14.498557221973327</v>
      </c>
      <c r="AB84" s="488">
        <f>'70MPa, 2-4kg (comm)'!AE84</f>
        <v>28.953383449230103</v>
      </c>
      <c r="AC84" s="466"/>
      <c r="AD84" s="930"/>
      <c r="AE84" s="932"/>
      <c r="AF84" s="466"/>
      <c r="AG84" s="925"/>
      <c r="AH84" s="475">
        <f t="shared" si="94"/>
        <v>10</v>
      </c>
      <c r="AI84" s="489">
        <f t="shared" si="103"/>
        <v>0</v>
      </c>
      <c r="AJ84" s="482">
        <f t="shared" si="95"/>
        <v>-40</v>
      </c>
      <c r="AK84" s="490">
        <f t="shared" si="102"/>
        <v>28.5</v>
      </c>
      <c r="AL84" s="466"/>
      <c r="AM84" s="925"/>
      <c r="AN84" s="475">
        <f t="shared" si="96"/>
        <v>10</v>
      </c>
      <c r="AO84" s="491">
        <v>0.85265352799738825</v>
      </c>
      <c r="AP84" s="492">
        <v>0.88856167259566432</v>
      </c>
      <c r="AQ84" s="492">
        <v>0.88528320854206344</v>
      </c>
      <c r="AR84" s="492">
        <v>0.88097546893966849</v>
      </c>
      <c r="AS84" s="492">
        <v>0.89065311528048197</v>
      </c>
      <c r="AT84" s="493">
        <v>0.89178717877505309</v>
      </c>
      <c r="AU84" s="493">
        <v>0.90140646621220566</v>
      </c>
      <c r="AV84" s="493">
        <v>0.90795900650515993</v>
      </c>
      <c r="AW84" s="493">
        <v>0.9176856979889898</v>
      </c>
      <c r="AX84" s="562">
        <v>0.92824733710535035</v>
      </c>
      <c r="AY84" s="522" t="s">
        <v>381</v>
      </c>
      <c r="AZ84" s="502" t="s">
        <v>381</v>
      </c>
      <c r="BA84" s="474"/>
      <c r="BB84" s="925"/>
      <c r="BC84" s="475">
        <f t="shared" si="97"/>
        <v>10</v>
      </c>
      <c r="BD84" s="491">
        <v>0.84959645804937456</v>
      </c>
      <c r="BE84" s="492">
        <v>0.88842851618364449</v>
      </c>
      <c r="BF84" s="492">
        <v>0.88559576008649488</v>
      </c>
      <c r="BG84" s="492">
        <v>0.8819070850557762</v>
      </c>
      <c r="BH84" s="492">
        <v>0.89200085010253893</v>
      </c>
      <c r="BI84" s="493">
        <v>0.89355467118621557</v>
      </c>
      <c r="BJ84" s="493">
        <v>0.90353799126521483</v>
      </c>
      <c r="BK84" s="493">
        <v>0.9099523293904449</v>
      </c>
      <c r="BL84" s="493">
        <v>0.91887823934048829</v>
      </c>
      <c r="BM84" s="562">
        <v>0.92840883770943883</v>
      </c>
      <c r="BN84" s="522" t="s">
        <v>381</v>
      </c>
      <c r="BO84" s="502" t="s">
        <v>381</v>
      </c>
      <c r="BP84" s="466"/>
      <c r="BQ84" s="925"/>
      <c r="BR84" s="475">
        <f t="shared" si="98"/>
        <v>10</v>
      </c>
      <c r="BS84" s="495">
        <v>85.000000000000114</v>
      </c>
      <c r="BT84" s="496">
        <v>84.841781689190796</v>
      </c>
      <c r="BU84" s="496">
        <v>82.510827133736655</v>
      </c>
      <c r="BV84" s="496">
        <v>78.3805585750886</v>
      </c>
      <c r="BW84" s="496">
        <v>74.498452763865259</v>
      </c>
      <c r="BX84" s="497">
        <v>70.214528595298958</v>
      </c>
      <c r="BY84" s="497">
        <v>61.637184370727212</v>
      </c>
      <c r="BZ84" s="497">
        <v>52.472616911845094</v>
      </c>
      <c r="CA84" s="497">
        <v>42.866348941604123</v>
      </c>
      <c r="CB84" s="563">
        <v>32.11243093089832</v>
      </c>
      <c r="CC84" s="522" t="s">
        <v>381</v>
      </c>
      <c r="CD84" s="502" t="s">
        <v>381</v>
      </c>
      <c r="CF84" s="925"/>
      <c r="CG84" s="475">
        <f t="shared" si="99"/>
        <v>10</v>
      </c>
      <c r="CH84" s="495">
        <v>85</v>
      </c>
      <c r="CI84" s="496">
        <v>84.921454451157061</v>
      </c>
      <c r="CJ84" s="496">
        <v>82.343734944603995</v>
      </c>
      <c r="CK84" s="496">
        <v>77.870866425522991</v>
      </c>
      <c r="CL84" s="496">
        <v>73.768119990286493</v>
      </c>
      <c r="CM84" s="497">
        <v>69.292928044871701</v>
      </c>
      <c r="CN84" s="497">
        <v>60.545934226341984</v>
      </c>
      <c r="CO84" s="497">
        <v>51.489424018178852</v>
      </c>
      <c r="CP84" s="497">
        <v>42.299771186504529</v>
      </c>
      <c r="CQ84" s="563">
        <v>32.038741669109619</v>
      </c>
      <c r="CR84" s="522" t="s">
        <v>381</v>
      </c>
      <c r="CS84" s="502" t="s">
        <v>381</v>
      </c>
      <c r="CT84" s="474"/>
      <c r="CU84" s="925"/>
      <c r="CV84" s="475">
        <f t="shared" si="100"/>
        <v>10</v>
      </c>
      <c r="CW84" s="491">
        <f t="shared" si="69"/>
        <v>0.84959645804937456</v>
      </c>
      <c r="CX84" s="492">
        <f t="shared" si="70"/>
        <v>0.88842851618364449</v>
      </c>
      <c r="CY84" s="492">
        <f t="shared" si="71"/>
        <v>0.88528320854206344</v>
      </c>
      <c r="CZ84" s="492">
        <f t="shared" si="72"/>
        <v>0.88097546893966849</v>
      </c>
      <c r="DA84" s="492">
        <f t="shared" si="73"/>
        <v>0.89065311528048197</v>
      </c>
      <c r="DB84" s="493">
        <f t="shared" si="74"/>
        <v>0.89178717877505309</v>
      </c>
      <c r="DC84" s="493">
        <f t="shared" si="75"/>
        <v>0.90140646621220566</v>
      </c>
      <c r="DD84" s="493">
        <f t="shared" si="76"/>
        <v>0.90795900650515993</v>
      </c>
      <c r="DE84" s="493">
        <f t="shared" si="77"/>
        <v>0.9176856979889898</v>
      </c>
      <c r="DF84" s="493">
        <f t="shared" si="78"/>
        <v>0.92824733710535035</v>
      </c>
      <c r="DG84" s="522" t="s">
        <v>381</v>
      </c>
      <c r="DH84" s="502" t="s">
        <v>381</v>
      </c>
      <c r="DJ84" s="925"/>
      <c r="DK84" s="475">
        <f t="shared" si="101"/>
        <v>10</v>
      </c>
      <c r="DL84" s="495">
        <f t="shared" si="79"/>
        <v>85.000000000000114</v>
      </c>
      <c r="DM84" s="496">
        <f t="shared" si="80"/>
        <v>84.921454451157061</v>
      </c>
      <c r="DN84" s="496">
        <f t="shared" si="81"/>
        <v>82.510827133736655</v>
      </c>
      <c r="DO84" s="496">
        <f t="shared" si="82"/>
        <v>78.3805585750886</v>
      </c>
      <c r="DP84" s="496">
        <f t="shared" si="83"/>
        <v>74.498452763865259</v>
      </c>
      <c r="DQ84" s="497">
        <f t="shared" si="84"/>
        <v>70.214528595298958</v>
      </c>
      <c r="DR84" s="497">
        <f t="shared" si="85"/>
        <v>61.637184370727212</v>
      </c>
      <c r="DS84" s="497">
        <f t="shared" si="86"/>
        <v>52.472616911845094</v>
      </c>
      <c r="DT84" s="497">
        <f t="shared" si="87"/>
        <v>42.866348941604123</v>
      </c>
      <c r="DU84" s="497">
        <f t="shared" si="88"/>
        <v>32.11243093089832</v>
      </c>
      <c r="DV84" s="522" t="s">
        <v>381</v>
      </c>
      <c r="DW84" s="502" t="s">
        <v>381</v>
      </c>
    </row>
    <row r="85" spans="2:127" ht="15" customHeight="1">
      <c r="B85" s="1005"/>
      <c r="C85" s="577">
        <v>0</v>
      </c>
      <c r="D85" s="476">
        <f t="shared" si="89"/>
        <v>28.5</v>
      </c>
      <c r="E85" s="578">
        <f>E16</f>
        <v>73.813660808792378</v>
      </c>
      <c r="F85" s="579">
        <f t="shared" ref="F85:N86" si="104">F16</f>
        <v>73.250121909633947</v>
      </c>
      <c r="G85" s="580">
        <f t="shared" si="104"/>
        <v>72.254340193033912</v>
      </c>
      <c r="H85" s="580">
        <f t="shared" si="104"/>
        <v>70.446799012909707</v>
      </c>
      <c r="I85" s="580">
        <f t="shared" si="104"/>
        <v>70.528345387180252</v>
      </c>
      <c r="J85" s="580">
        <f t="shared" si="104"/>
        <v>69.362688552006887</v>
      </c>
      <c r="K85" s="580">
        <f t="shared" si="104"/>
        <v>68.12610875279465</v>
      </c>
      <c r="L85" s="580">
        <f t="shared" si="104"/>
        <v>66.591853007905883</v>
      </c>
      <c r="M85" s="580">
        <f t="shared" si="104"/>
        <v>65.335807236977089</v>
      </c>
      <c r="N85" s="580">
        <f t="shared" si="104"/>
        <v>63.90572694728835</v>
      </c>
      <c r="O85" s="522" t="s">
        <v>381</v>
      </c>
      <c r="P85" s="480" t="s">
        <v>381</v>
      </c>
      <c r="Q85" s="466"/>
      <c r="R85" s="925"/>
      <c r="S85" s="475">
        <f t="shared" si="90"/>
        <v>0</v>
      </c>
      <c r="T85" s="481">
        <f>S85+15</f>
        <v>15</v>
      </c>
      <c r="U85" s="482">
        <v>-33</v>
      </c>
      <c r="V85" s="483">
        <f>IF(MIN(X85,W85)*(1-(2.5+7)/(87.5-2))&gt;$AD$7,$AD$7,MIN(X85,W85)*(1-(2.5+7)/(87.5-2)))</f>
        <v>28.5</v>
      </c>
      <c r="W85" s="484">
        <f>'70MPa, 2-4kg (comm)'!Z85</f>
        <v>37.953583753181171</v>
      </c>
      <c r="X85" s="485">
        <f>'70MPa, 2-4kg (comm)'!AA85</f>
        <v>35.375739949998618</v>
      </c>
      <c r="Y85" s="483">
        <f t="shared" si="92"/>
        <v>2.5000042775310156</v>
      </c>
      <c r="Z85" s="486">
        <f t="shared" si="93"/>
        <v>2.0140955923562731</v>
      </c>
      <c r="AA85" s="487">
        <f>'70MPa, 2-4kg (comm)'!AD85</f>
        <v>16.341086186232669</v>
      </c>
      <c r="AB85" s="488">
        <f>'70MPa, 2-4kg (comm)'!AE85</f>
        <v>31.04049123370535</v>
      </c>
      <c r="AC85" s="466"/>
      <c r="AD85" s="930"/>
      <c r="AE85" s="932"/>
      <c r="AF85" s="466"/>
      <c r="AG85" s="925"/>
      <c r="AH85" s="475">
        <f t="shared" si="94"/>
        <v>0</v>
      </c>
      <c r="AI85" s="489">
        <f t="shared" si="103"/>
        <v>-10</v>
      </c>
      <c r="AJ85" s="482">
        <f t="shared" si="95"/>
        <v>-40</v>
      </c>
      <c r="AK85" s="490">
        <f t="shared" si="102"/>
        <v>28.5</v>
      </c>
      <c r="AL85" s="466"/>
      <c r="AM85" s="925"/>
      <c r="AN85" s="475">
        <f t="shared" si="96"/>
        <v>0</v>
      </c>
      <c r="AO85" s="491">
        <f>AO16</f>
        <v>0.89336923924350098</v>
      </c>
      <c r="AP85" s="492">
        <f t="shared" ref="AP85:AX86" si="105">AP16</f>
        <v>0.89097786058900197</v>
      </c>
      <c r="AQ85" s="492">
        <f t="shared" si="105"/>
        <v>0.88747574507939286</v>
      </c>
      <c r="AR85" s="492">
        <f t="shared" si="105"/>
        <v>0.88085584035127173</v>
      </c>
      <c r="AS85" s="492">
        <f t="shared" si="105"/>
        <v>0.89039227400042265</v>
      </c>
      <c r="AT85" s="493">
        <f t="shared" si="105"/>
        <v>0.88973873606292653</v>
      </c>
      <c r="AU85" s="493">
        <f t="shared" si="105"/>
        <v>0.89839144694688378</v>
      </c>
      <c r="AV85" s="493">
        <f t="shared" si="105"/>
        <v>0.90562088141428865</v>
      </c>
      <c r="AW85" s="493">
        <f t="shared" si="105"/>
        <v>0.91674397612026537</v>
      </c>
      <c r="AX85" s="562">
        <f t="shared" si="105"/>
        <v>0.92933982853372965</v>
      </c>
      <c r="AY85" s="522" t="s">
        <v>381</v>
      </c>
      <c r="AZ85" s="502" t="s">
        <v>381</v>
      </c>
      <c r="BA85" s="474"/>
      <c r="BB85" s="925"/>
      <c r="BC85" s="475">
        <f t="shared" si="97"/>
        <v>0</v>
      </c>
      <c r="BD85" s="491">
        <f>BD16</f>
        <v>0.89164425580534423</v>
      </c>
      <c r="BE85" s="492">
        <f t="shared" ref="BE85:BM86" si="106">BE16</f>
        <v>0.88949947309216459</v>
      </c>
      <c r="BF85" s="492">
        <f t="shared" si="106"/>
        <v>0.88650466538791295</v>
      </c>
      <c r="BG85" s="492">
        <f t="shared" si="106"/>
        <v>0.88065621983196685</v>
      </c>
      <c r="BH85" s="492">
        <f t="shared" si="106"/>
        <v>0.89071626279916249</v>
      </c>
      <c r="BI85" s="493">
        <f t="shared" si="106"/>
        <v>0.89058123998329697</v>
      </c>
      <c r="BJ85" s="493">
        <f t="shared" si="106"/>
        <v>0.89978380144162795</v>
      </c>
      <c r="BK85" s="493">
        <f t="shared" si="106"/>
        <v>0.90698197481054588</v>
      </c>
      <c r="BL85" s="493">
        <f t="shared" si="106"/>
        <v>0.91741124096841875</v>
      </c>
      <c r="BM85" s="562">
        <f t="shared" si="106"/>
        <v>0.92937029332514531</v>
      </c>
      <c r="BN85" s="522" t="s">
        <v>381</v>
      </c>
      <c r="BO85" s="502" t="s">
        <v>381</v>
      </c>
      <c r="BP85" s="466"/>
      <c r="BQ85" s="925"/>
      <c r="BR85" s="475">
        <f t="shared" si="98"/>
        <v>0</v>
      </c>
      <c r="BS85" s="495">
        <f>BS16</f>
        <v>82.343935546415537</v>
      </c>
      <c r="BT85" s="496">
        <f t="shared" ref="BT85:CB86" si="107">BT16</f>
        <v>80.990371606172729</v>
      </c>
      <c r="BU85" s="496">
        <f t="shared" si="107"/>
        <v>78.165270074363718</v>
      </c>
      <c r="BV85" s="496">
        <f t="shared" si="107"/>
        <v>73.099815740514146</v>
      </c>
      <c r="BW85" s="496">
        <f t="shared" si="107"/>
        <v>68.401354755887425</v>
      </c>
      <c r="BX85" s="497">
        <f t="shared" si="107"/>
        <v>63.215554068561275</v>
      </c>
      <c r="BY85" s="497">
        <f t="shared" si="107"/>
        <v>53.003014638293507</v>
      </c>
      <c r="BZ85" s="497">
        <f t="shared" si="107"/>
        <v>42.358712152512076</v>
      </c>
      <c r="CA85" s="497">
        <f t="shared" si="107"/>
        <v>31.428401136126165</v>
      </c>
      <c r="CB85" s="563">
        <f t="shared" si="107"/>
        <v>19.427731023978556</v>
      </c>
      <c r="CC85" s="522" t="s">
        <v>381</v>
      </c>
      <c r="CD85" s="502" t="s">
        <v>381</v>
      </c>
      <c r="CF85" s="925"/>
      <c r="CG85" s="475">
        <f t="shared" si="99"/>
        <v>0</v>
      </c>
      <c r="CH85" s="495">
        <f>CH16</f>
        <v>83.284176616560785</v>
      </c>
      <c r="CI85" s="496">
        <f t="shared" ref="CI85:CQ86" si="108">CI16</f>
        <v>81.804752215419924</v>
      </c>
      <c r="CJ85" s="496">
        <f t="shared" si="108"/>
        <v>78.693703032875774</v>
      </c>
      <c r="CK85" s="496">
        <f t="shared" si="108"/>
        <v>73.206865452096537</v>
      </c>
      <c r="CL85" s="496">
        <f t="shared" si="108"/>
        <v>68.222254654324018</v>
      </c>
      <c r="CM85" s="497">
        <f t="shared" si="108"/>
        <v>62.779960324075731</v>
      </c>
      <c r="CN85" s="497">
        <f t="shared" si="108"/>
        <v>52.307350187976539</v>
      </c>
      <c r="CO85" s="497">
        <f t="shared" si="108"/>
        <v>41.706737768032532</v>
      </c>
      <c r="CP85" s="497">
        <f t="shared" si="108"/>
        <v>31.122926973266754</v>
      </c>
      <c r="CQ85" s="563">
        <f t="shared" si="108"/>
        <v>19.414525961194059</v>
      </c>
      <c r="CR85" s="522" t="s">
        <v>381</v>
      </c>
      <c r="CS85" s="502" t="s">
        <v>381</v>
      </c>
      <c r="CT85" s="474"/>
      <c r="CU85" s="925"/>
      <c r="CV85" s="475">
        <f t="shared" si="100"/>
        <v>0</v>
      </c>
      <c r="CW85" s="491">
        <f t="shared" si="69"/>
        <v>0.89164425580534423</v>
      </c>
      <c r="CX85" s="492">
        <f t="shared" si="70"/>
        <v>0.88949947309216459</v>
      </c>
      <c r="CY85" s="492">
        <f t="shared" si="71"/>
        <v>0.88650466538791295</v>
      </c>
      <c r="CZ85" s="492">
        <f t="shared" si="72"/>
        <v>0.88065621983196685</v>
      </c>
      <c r="DA85" s="492">
        <f t="shared" si="73"/>
        <v>0.89039227400042265</v>
      </c>
      <c r="DB85" s="493">
        <f t="shared" si="74"/>
        <v>0.88973873606292653</v>
      </c>
      <c r="DC85" s="493">
        <f t="shared" si="75"/>
        <v>0.89839144694688378</v>
      </c>
      <c r="DD85" s="493">
        <f t="shared" si="76"/>
        <v>0.90562088141428865</v>
      </c>
      <c r="DE85" s="493">
        <f t="shared" si="77"/>
        <v>0.91674397612026537</v>
      </c>
      <c r="DF85" s="493">
        <f t="shared" si="78"/>
        <v>0.92933982853372965</v>
      </c>
      <c r="DG85" s="522" t="s">
        <v>381</v>
      </c>
      <c r="DH85" s="502" t="s">
        <v>381</v>
      </c>
      <c r="DJ85" s="925"/>
      <c r="DK85" s="475">
        <f t="shared" si="101"/>
        <v>0</v>
      </c>
      <c r="DL85" s="495">
        <f t="shared" si="79"/>
        <v>83.284176616560785</v>
      </c>
      <c r="DM85" s="496">
        <f t="shared" si="80"/>
        <v>81.804752215419924</v>
      </c>
      <c r="DN85" s="496">
        <f t="shared" si="81"/>
        <v>78.693703032875774</v>
      </c>
      <c r="DO85" s="496">
        <f t="shared" si="82"/>
        <v>73.206865452096537</v>
      </c>
      <c r="DP85" s="496">
        <f t="shared" si="83"/>
        <v>68.401354755887425</v>
      </c>
      <c r="DQ85" s="497">
        <f t="shared" si="84"/>
        <v>63.215554068561275</v>
      </c>
      <c r="DR85" s="497">
        <f t="shared" si="85"/>
        <v>53.003014638293507</v>
      </c>
      <c r="DS85" s="497">
        <f t="shared" si="86"/>
        <v>42.358712152512076</v>
      </c>
      <c r="DT85" s="497">
        <f t="shared" si="87"/>
        <v>31.428401136126165</v>
      </c>
      <c r="DU85" s="497">
        <f t="shared" si="88"/>
        <v>19.427731023978556</v>
      </c>
      <c r="DV85" s="522" t="s">
        <v>381</v>
      </c>
      <c r="DW85" s="502" t="s">
        <v>381</v>
      </c>
    </row>
    <row r="86" spans="2:127" ht="15" customHeight="1">
      <c r="B86" s="1005"/>
      <c r="C86" s="577">
        <v>-10</v>
      </c>
      <c r="D86" s="476">
        <f t="shared" si="89"/>
        <v>28.5</v>
      </c>
      <c r="E86" s="578">
        <f>E17</f>
        <v>73.110281357238051</v>
      </c>
      <c r="F86" s="579">
        <f t="shared" si="104"/>
        <v>72.566701149291674</v>
      </c>
      <c r="G86" s="580">
        <f t="shared" si="104"/>
        <v>71.58579094972032</v>
      </c>
      <c r="H86" s="580">
        <f t="shared" si="104"/>
        <v>71.178968139284649</v>
      </c>
      <c r="I86" s="580">
        <f t="shared" si="104"/>
        <v>69.734839938489628</v>
      </c>
      <c r="J86" s="580">
        <f t="shared" si="104"/>
        <v>68.209718018311236</v>
      </c>
      <c r="K86" s="580">
        <f t="shared" si="104"/>
        <v>66.231650830385078</v>
      </c>
      <c r="L86" s="580">
        <f t="shared" si="104"/>
        <v>63.919416065440373</v>
      </c>
      <c r="M86" s="580">
        <f t="shared" si="104"/>
        <v>62.538195108139057</v>
      </c>
      <c r="N86" s="580">
        <f t="shared" si="104"/>
        <v>61.166313603812171</v>
      </c>
      <c r="O86" s="522" t="s">
        <v>381</v>
      </c>
      <c r="P86" s="480" t="s">
        <v>381</v>
      </c>
      <c r="Q86" s="466"/>
      <c r="R86" s="925"/>
      <c r="S86" s="475">
        <f t="shared" si="90"/>
        <v>-10</v>
      </c>
      <c r="T86" s="481">
        <v>15</v>
      </c>
      <c r="U86" s="482">
        <v>-33</v>
      </c>
      <c r="V86" s="483">
        <f>IF(MIN(X86,W86)*(1-(2.5+7)/(87.5-2))&gt;$AD$7,$AD$7,MIN(X86,W86)*(1-(2.5+7)/(87.5-2)))</f>
        <v>28.5</v>
      </c>
      <c r="W86" s="484">
        <f>'70MPa, 2-4kg (comm)'!Z86</f>
        <v>43.873806548891935</v>
      </c>
      <c r="X86" s="485">
        <f>'70MPa, 2-4kg (comm)'!AA86</f>
        <v>38.699628416658662</v>
      </c>
      <c r="Y86" s="483">
        <f t="shared" si="92"/>
        <v>2.4760246017295326</v>
      </c>
      <c r="Z86" s="486">
        <f t="shared" si="93"/>
        <v>1.8234464783366111</v>
      </c>
      <c r="AA86" s="487">
        <f>'70MPa, 2-4kg (comm)'!AD86</f>
        <v>18.171690467517678</v>
      </c>
      <c r="AB86" s="488">
        <f>'70MPa, 2-4kg (comm)'!AE86</f>
        <v>33.169154763791759</v>
      </c>
      <c r="AC86" s="466"/>
      <c r="AD86" s="930"/>
      <c r="AE86" s="932"/>
      <c r="AF86" s="466"/>
      <c r="AG86" s="925"/>
      <c r="AH86" s="475">
        <f t="shared" si="94"/>
        <v>-10</v>
      </c>
      <c r="AI86" s="489">
        <f t="shared" si="103"/>
        <v>-20</v>
      </c>
      <c r="AJ86" s="482">
        <f t="shared" si="95"/>
        <v>-40</v>
      </c>
      <c r="AK86" s="490">
        <f t="shared" si="102"/>
        <v>28.5</v>
      </c>
      <c r="AL86" s="466"/>
      <c r="AM86" s="925"/>
      <c r="AN86" s="475">
        <f t="shared" si="96"/>
        <v>-10</v>
      </c>
      <c r="AO86" s="491">
        <f>AO17</f>
        <v>0.89149341209348953</v>
      </c>
      <c r="AP86" s="492">
        <f t="shared" si="105"/>
        <v>0.88930475242819895</v>
      </c>
      <c r="AQ86" s="492">
        <f t="shared" si="105"/>
        <v>0.88603286746249421</v>
      </c>
      <c r="AR86" s="492">
        <f t="shared" si="105"/>
        <v>0.89115088954772603</v>
      </c>
      <c r="AS86" s="492">
        <f t="shared" si="105"/>
        <v>0.88790874905360062</v>
      </c>
      <c r="AT86" s="493">
        <f t="shared" si="105"/>
        <v>0.8841418228676412</v>
      </c>
      <c r="AU86" s="493">
        <f t="shared" si="105"/>
        <v>0.88622987459250369</v>
      </c>
      <c r="AV86" s="493">
        <f t="shared" si="105"/>
        <v>0.88639971846640175</v>
      </c>
      <c r="AW86" s="493">
        <f t="shared" si="105"/>
        <v>0.89596370393100389</v>
      </c>
      <c r="AX86" s="562">
        <f t="shared" si="105"/>
        <v>0.90837928444260307</v>
      </c>
      <c r="AY86" s="522" t="s">
        <v>381</v>
      </c>
      <c r="AZ86" s="502" t="s">
        <v>381</v>
      </c>
      <c r="BA86" s="474"/>
      <c r="BB86" s="925"/>
      <c r="BC86" s="475">
        <f t="shared" si="97"/>
        <v>-10</v>
      </c>
      <c r="BD86" s="491">
        <f>BD17</f>
        <v>0.88827102803296643</v>
      </c>
      <c r="BE86" s="492">
        <f t="shared" si="106"/>
        <v>0.8863313959310144</v>
      </c>
      <c r="BF86" s="492">
        <f t="shared" si="106"/>
        <v>0.88356040804420977</v>
      </c>
      <c r="BG86" s="492">
        <f t="shared" si="106"/>
        <v>0.88946193477496116</v>
      </c>
      <c r="BH86" s="492">
        <f t="shared" si="106"/>
        <v>0.88688464256680943</v>
      </c>
      <c r="BI86" s="493">
        <f t="shared" si="106"/>
        <v>0.88368260813063237</v>
      </c>
      <c r="BJ86" s="493">
        <f t="shared" si="106"/>
        <v>0.88657803197137874</v>
      </c>
      <c r="BK86" s="493">
        <f t="shared" si="106"/>
        <v>0.88700135985806472</v>
      </c>
      <c r="BL86" s="493">
        <f t="shared" si="106"/>
        <v>0.89621979374194127</v>
      </c>
      <c r="BM86" s="562">
        <f t="shared" si="106"/>
        <v>0.90838176170140517</v>
      </c>
      <c r="BN86" s="522" t="s">
        <v>381</v>
      </c>
      <c r="BO86" s="502" t="s">
        <v>381</v>
      </c>
      <c r="BP86" s="466"/>
      <c r="BQ86" s="925"/>
      <c r="BR86" s="475">
        <f t="shared" si="98"/>
        <v>-10</v>
      </c>
      <c r="BS86" s="495">
        <f>BS17</f>
        <v>80.055968116132817</v>
      </c>
      <c r="BT86" s="496">
        <f t="shared" si="107"/>
        <v>78.665619411451758</v>
      </c>
      <c r="BU86" s="496">
        <f t="shared" si="107"/>
        <v>75.764064779316982</v>
      </c>
      <c r="BV86" s="496">
        <f t="shared" si="107"/>
        <v>71.074953273596577</v>
      </c>
      <c r="BW86" s="496">
        <f t="shared" si="107"/>
        <v>65.937442617886447</v>
      </c>
      <c r="BX86" s="497">
        <f t="shared" si="107"/>
        <v>60.630628555574667</v>
      </c>
      <c r="BY86" s="497">
        <f t="shared" si="107"/>
        <v>50.152205163786761</v>
      </c>
      <c r="BZ86" s="497">
        <f t="shared" si="107"/>
        <v>39.112561479690648</v>
      </c>
      <c r="CA86" s="497">
        <f t="shared" si="107"/>
        <v>28.145182703348169</v>
      </c>
      <c r="CB86" s="563">
        <f t="shared" si="107"/>
        <v>16.287674134282668</v>
      </c>
      <c r="CC86" s="522" t="s">
        <v>381</v>
      </c>
      <c r="CD86" s="502" t="s">
        <v>381</v>
      </c>
      <c r="CF86" s="925"/>
      <c r="CG86" s="475">
        <f t="shared" si="99"/>
        <v>-10</v>
      </c>
      <c r="CH86" s="495">
        <f t="shared" ref="CH86:CP86" si="109">CH17</f>
        <v>81.81338718626742</v>
      </c>
      <c r="CI86" s="496">
        <f t="shared" si="109"/>
        <v>80.29048677904882</v>
      </c>
      <c r="CJ86" s="496">
        <f t="shared" si="109"/>
        <v>77.104333876409186</v>
      </c>
      <c r="CK86" s="496">
        <f t="shared" si="109"/>
        <v>71.983009324831485</v>
      </c>
      <c r="CL86" s="496">
        <f t="shared" si="109"/>
        <v>66.481155178474182</v>
      </c>
      <c r="CM86" s="497">
        <f t="shared" si="109"/>
        <v>60.864320603255784</v>
      </c>
      <c r="CN86" s="497">
        <f t="shared" si="109"/>
        <v>49.981400158242643</v>
      </c>
      <c r="CO86" s="497">
        <f t="shared" si="109"/>
        <v>38.82196807731259</v>
      </c>
      <c r="CP86" s="497">
        <f t="shared" si="109"/>
        <v>28.027801025780285</v>
      </c>
      <c r="CQ86" s="563">
        <f t="shared" si="108"/>
        <v>16.286591055505824</v>
      </c>
      <c r="CR86" s="522" t="s">
        <v>381</v>
      </c>
      <c r="CS86" s="502" t="s">
        <v>381</v>
      </c>
      <c r="CT86" s="474"/>
      <c r="CU86" s="925"/>
      <c r="CV86" s="475">
        <f t="shared" si="100"/>
        <v>-10</v>
      </c>
      <c r="CW86" s="491">
        <f t="shared" si="69"/>
        <v>0.88827102803296643</v>
      </c>
      <c r="CX86" s="492">
        <f t="shared" si="70"/>
        <v>0.8863313959310144</v>
      </c>
      <c r="CY86" s="492">
        <f t="shared" si="71"/>
        <v>0.88356040804420977</v>
      </c>
      <c r="CZ86" s="492">
        <f t="shared" si="72"/>
        <v>0.88946193477496116</v>
      </c>
      <c r="DA86" s="492">
        <f t="shared" si="73"/>
        <v>0.88688464256680943</v>
      </c>
      <c r="DB86" s="493">
        <f t="shared" si="74"/>
        <v>0.88368260813063237</v>
      </c>
      <c r="DC86" s="493">
        <f t="shared" si="75"/>
        <v>0.88622987459250369</v>
      </c>
      <c r="DD86" s="493">
        <f t="shared" si="76"/>
        <v>0.88639971846640175</v>
      </c>
      <c r="DE86" s="493">
        <f t="shared" si="77"/>
        <v>0.89596370393100389</v>
      </c>
      <c r="DF86" s="493">
        <f t="shared" si="78"/>
        <v>0.90837928444260307</v>
      </c>
      <c r="DG86" s="522" t="s">
        <v>381</v>
      </c>
      <c r="DH86" s="502" t="s">
        <v>381</v>
      </c>
      <c r="DJ86" s="925"/>
      <c r="DK86" s="475">
        <f t="shared" si="101"/>
        <v>-10</v>
      </c>
      <c r="DL86" s="495">
        <f t="shared" si="79"/>
        <v>81.81338718626742</v>
      </c>
      <c r="DM86" s="496">
        <f t="shared" si="80"/>
        <v>80.29048677904882</v>
      </c>
      <c r="DN86" s="496">
        <f t="shared" si="81"/>
        <v>77.104333876409186</v>
      </c>
      <c r="DO86" s="496">
        <f t="shared" si="82"/>
        <v>71.983009324831485</v>
      </c>
      <c r="DP86" s="496">
        <f t="shared" si="83"/>
        <v>66.481155178474182</v>
      </c>
      <c r="DQ86" s="497">
        <f t="shared" si="84"/>
        <v>60.864320603255784</v>
      </c>
      <c r="DR86" s="497">
        <f t="shared" si="85"/>
        <v>50.152205163786761</v>
      </c>
      <c r="DS86" s="497">
        <f t="shared" si="86"/>
        <v>39.112561479690648</v>
      </c>
      <c r="DT86" s="497">
        <f t="shared" si="87"/>
        <v>28.145182703348169</v>
      </c>
      <c r="DU86" s="497">
        <f t="shared" si="88"/>
        <v>16.287674134282668</v>
      </c>
      <c r="DV86" s="522" t="s">
        <v>381</v>
      </c>
      <c r="DW86" s="502" t="s">
        <v>381</v>
      </c>
    </row>
    <row r="87" spans="2:127" ht="15" customHeight="1">
      <c r="B87" s="1005"/>
      <c r="C87" s="577">
        <v>-20</v>
      </c>
      <c r="D87" s="476">
        <f t="shared" si="89"/>
        <v>28.5</v>
      </c>
      <c r="E87" s="578">
        <f t="shared" ref="E87:M87" si="110">E18</f>
        <v>72.401416983651416</v>
      </c>
      <c r="F87" s="579">
        <f t="shared" si="110"/>
        <v>71.881886487272993</v>
      </c>
      <c r="G87" s="580">
        <f t="shared" si="110"/>
        <v>70.922191464041589</v>
      </c>
      <c r="H87" s="580">
        <f t="shared" si="110"/>
        <v>70.56742768921616</v>
      </c>
      <c r="I87" s="580">
        <f t="shared" si="110"/>
        <v>69.142637028713651</v>
      </c>
      <c r="J87" s="580">
        <f t="shared" si="110"/>
        <v>67.637054256430673</v>
      </c>
      <c r="K87" s="580">
        <f t="shared" si="110"/>
        <v>65.397949492524802</v>
      </c>
      <c r="L87" s="580">
        <f t="shared" si="110"/>
        <v>62.195722937469682</v>
      </c>
      <c r="M87" s="580">
        <f t="shared" si="110"/>
        <v>59.6687323383061</v>
      </c>
      <c r="N87" s="522" t="s">
        <v>381</v>
      </c>
      <c r="O87" s="522" t="s">
        <v>381</v>
      </c>
      <c r="P87" s="480" t="s">
        <v>381</v>
      </c>
      <c r="Q87" s="466"/>
      <c r="R87" s="925"/>
      <c r="S87" s="475">
        <f t="shared" si="90"/>
        <v>-20</v>
      </c>
      <c r="T87" s="481">
        <v>15</v>
      </c>
      <c r="U87" s="482">
        <v>-33</v>
      </c>
      <c r="V87" s="483">
        <f>IF(MIN(X87,W87)*(1-(2.5+7)/(87.5-2))&gt;$AD$7,$AD$7,MIN(X87,W87)*(1-(2.5+7)/(87.5-2)))</f>
        <v>28.5</v>
      </c>
      <c r="W87" s="484">
        <f>'70MPa, 2-4kg (comm)'!Z87</f>
        <v>50.553275914858972</v>
      </c>
      <c r="X87" s="485">
        <f>'70MPa, 2-4kg (comm)'!AA87</f>
        <v>42.304126858651507</v>
      </c>
      <c r="Y87" s="483">
        <f t="shared" si="92"/>
        <v>2.4519960170972981</v>
      </c>
      <c r="Z87" s="486">
        <f t="shared" si="93"/>
        <v>1.6518928926429699</v>
      </c>
      <c r="AA87" s="487">
        <f>'70MPa, 2-4kg (comm)'!AD87</f>
        <v>20.10626237536205</v>
      </c>
      <c r="AB87" s="488">
        <f>'70MPa, 2-4kg (comm)'!AE87</f>
        <v>35.389041010572136</v>
      </c>
      <c r="AC87" s="466"/>
      <c r="AD87" s="930"/>
      <c r="AE87" s="932"/>
      <c r="AF87" s="466"/>
      <c r="AG87" s="925"/>
      <c r="AH87" s="475">
        <f t="shared" si="94"/>
        <v>-20</v>
      </c>
      <c r="AI87" s="489">
        <f t="shared" si="103"/>
        <v>-30</v>
      </c>
      <c r="AJ87" s="482">
        <f t="shared" si="95"/>
        <v>-40</v>
      </c>
      <c r="AK87" s="490">
        <f t="shared" si="102"/>
        <v>28.5</v>
      </c>
      <c r="AL87" s="466"/>
      <c r="AM87" s="925"/>
      <c r="AN87" s="475">
        <f t="shared" si="96"/>
        <v>-20</v>
      </c>
      <c r="AO87" s="491">
        <f t="shared" ref="AO87:AW87" si="111">AO18</f>
        <v>0.88957440139604893</v>
      </c>
      <c r="AP87" s="492">
        <f t="shared" si="111"/>
        <v>0.88761270114617963</v>
      </c>
      <c r="AQ87" s="492">
        <f t="shared" si="111"/>
        <v>0.88455705589764011</v>
      </c>
      <c r="AR87" s="492">
        <f t="shared" si="111"/>
        <v>0.89026149932531362</v>
      </c>
      <c r="AS87" s="492">
        <f t="shared" si="111"/>
        <v>0.88713720314327049</v>
      </c>
      <c r="AT87" s="493">
        <f t="shared" si="111"/>
        <v>0.88345938940400381</v>
      </c>
      <c r="AU87" s="493">
        <f t="shared" si="111"/>
        <v>0.88296710206825924</v>
      </c>
      <c r="AV87" s="493">
        <f t="shared" si="111"/>
        <v>0.87478289466539838</v>
      </c>
      <c r="AW87" s="493">
        <f t="shared" si="111"/>
        <v>0.87364599004984322</v>
      </c>
      <c r="AX87" s="522" t="s">
        <v>381</v>
      </c>
      <c r="AY87" s="522" t="s">
        <v>381</v>
      </c>
      <c r="AZ87" s="502" t="s">
        <v>381</v>
      </c>
      <c r="BA87" s="474"/>
      <c r="BB87" s="925"/>
      <c r="BC87" s="475">
        <f t="shared" si="97"/>
        <v>-20</v>
      </c>
      <c r="BD87" s="491">
        <f t="shared" ref="BD87:BL87" si="112">BD18</f>
        <v>0.88484614244396664</v>
      </c>
      <c r="BE87" s="492">
        <f t="shared" si="112"/>
        <v>0.88315562379340629</v>
      </c>
      <c r="BF87" s="492">
        <f t="shared" si="112"/>
        <v>0.88063915243211865</v>
      </c>
      <c r="BG87" s="492">
        <f t="shared" si="112"/>
        <v>0.88706396284686173</v>
      </c>
      <c r="BH87" s="492">
        <f t="shared" si="112"/>
        <v>0.88469980443206975</v>
      </c>
      <c r="BI87" s="493">
        <f t="shared" si="112"/>
        <v>0.88168262375271933</v>
      </c>
      <c r="BJ87" s="493">
        <f t="shared" si="112"/>
        <v>0.88225453429025913</v>
      </c>
      <c r="BK87" s="493">
        <f t="shared" si="112"/>
        <v>0.87470619105910918</v>
      </c>
      <c r="BL87" s="493">
        <f t="shared" si="112"/>
        <v>0.8736550901147655</v>
      </c>
      <c r="BM87" s="522" t="s">
        <v>381</v>
      </c>
      <c r="BN87" s="522" t="s">
        <v>381</v>
      </c>
      <c r="BO87" s="502" t="s">
        <v>381</v>
      </c>
      <c r="BP87" s="466"/>
      <c r="BQ87" s="925"/>
      <c r="BR87" s="475">
        <f t="shared" si="98"/>
        <v>-20</v>
      </c>
      <c r="BS87" s="495">
        <f t="shared" ref="BS87:CA87" si="113">BS18</f>
        <v>77.733306273926374</v>
      </c>
      <c r="BT87" s="496">
        <f t="shared" si="113"/>
        <v>76.318923932078093</v>
      </c>
      <c r="BU87" s="496">
        <f t="shared" si="113"/>
        <v>73.378772760683347</v>
      </c>
      <c r="BV87" s="496">
        <f t="shared" si="113"/>
        <v>68.660854946840715</v>
      </c>
      <c r="BW87" s="496">
        <f t="shared" si="113"/>
        <v>63.525246828149065</v>
      </c>
      <c r="BX87" s="497">
        <f t="shared" si="113"/>
        <v>58.253403817343951</v>
      </c>
      <c r="BY87" s="497">
        <f t="shared" si="113"/>
        <v>47.810387622909587</v>
      </c>
      <c r="BZ87" s="497">
        <f t="shared" si="113"/>
        <v>36.450685239411087</v>
      </c>
      <c r="CA87" s="497">
        <f t="shared" si="113"/>
        <v>24.820517920599578</v>
      </c>
      <c r="CB87" s="522" t="s">
        <v>381</v>
      </c>
      <c r="CC87" s="522" t="s">
        <v>381</v>
      </c>
      <c r="CD87" s="502" t="s">
        <v>381</v>
      </c>
      <c r="CF87" s="925"/>
      <c r="CG87" s="475">
        <f t="shared" si="99"/>
        <v>-20</v>
      </c>
      <c r="CH87" s="495">
        <f t="shared" ref="CH87:CP87" si="114">CH18</f>
        <v>80.317166131083752</v>
      </c>
      <c r="CI87" s="496">
        <f t="shared" si="114"/>
        <v>78.753610386528763</v>
      </c>
      <c r="CJ87" s="496">
        <f t="shared" si="114"/>
        <v>75.503166829846791</v>
      </c>
      <c r="CK87" s="496">
        <f t="shared" si="114"/>
        <v>70.343457954095214</v>
      </c>
      <c r="CL87" s="496">
        <f t="shared" si="114"/>
        <v>64.797520240060152</v>
      </c>
      <c r="CM87" s="497">
        <f t="shared" si="114"/>
        <v>59.163837350258326</v>
      </c>
      <c r="CN87" s="497">
        <f t="shared" si="114"/>
        <v>48.164449459441911</v>
      </c>
      <c r="CO87" s="497">
        <f t="shared" si="114"/>
        <v>36.486090858732901</v>
      </c>
      <c r="CP87" s="497">
        <f t="shared" si="114"/>
        <v>24.816602860253738</v>
      </c>
      <c r="CQ87" s="522" t="s">
        <v>381</v>
      </c>
      <c r="CR87" s="522" t="s">
        <v>381</v>
      </c>
      <c r="CS87" s="502" t="s">
        <v>381</v>
      </c>
      <c r="CT87" s="474"/>
      <c r="CU87" s="925"/>
      <c r="CV87" s="475">
        <f t="shared" si="100"/>
        <v>-20</v>
      </c>
      <c r="CW87" s="491">
        <f t="shared" si="69"/>
        <v>0.88484614244396664</v>
      </c>
      <c r="CX87" s="492">
        <f t="shared" si="70"/>
        <v>0.88315562379340629</v>
      </c>
      <c r="CY87" s="492">
        <f t="shared" si="71"/>
        <v>0.88063915243211865</v>
      </c>
      <c r="CZ87" s="492">
        <f t="shared" si="72"/>
        <v>0.88706396284686173</v>
      </c>
      <c r="DA87" s="492">
        <f t="shared" si="73"/>
        <v>0.88469980443206975</v>
      </c>
      <c r="DB87" s="493">
        <f t="shared" si="74"/>
        <v>0.88168262375271933</v>
      </c>
      <c r="DC87" s="493">
        <f t="shared" si="75"/>
        <v>0.88225453429025913</v>
      </c>
      <c r="DD87" s="493">
        <f t="shared" si="76"/>
        <v>0.87470619105910918</v>
      </c>
      <c r="DE87" s="493">
        <f t="shared" si="77"/>
        <v>0.87364599004984322</v>
      </c>
      <c r="DF87" s="522" t="s">
        <v>381</v>
      </c>
      <c r="DG87" s="522" t="s">
        <v>381</v>
      </c>
      <c r="DH87" s="502" t="s">
        <v>381</v>
      </c>
      <c r="DJ87" s="925"/>
      <c r="DK87" s="475">
        <f t="shared" si="101"/>
        <v>-20</v>
      </c>
      <c r="DL87" s="495">
        <f t="shared" si="79"/>
        <v>80.317166131083752</v>
      </c>
      <c r="DM87" s="496">
        <f t="shared" si="80"/>
        <v>78.753610386528763</v>
      </c>
      <c r="DN87" s="496">
        <f t="shared" si="81"/>
        <v>75.503166829846791</v>
      </c>
      <c r="DO87" s="496">
        <f t="shared" si="82"/>
        <v>70.343457954095214</v>
      </c>
      <c r="DP87" s="496">
        <f t="shared" si="83"/>
        <v>64.797520240060152</v>
      </c>
      <c r="DQ87" s="497">
        <f t="shared" si="84"/>
        <v>59.163837350258326</v>
      </c>
      <c r="DR87" s="497">
        <f t="shared" si="85"/>
        <v>48.164449459441911</v>
      </c>
      <c r="DS87" s="497">
        <f t="shared" si="86"/>
        <v>36.486090858732901</v>
      </c>
      <c r="DT87" s="497">
        <f t="shared" si="87"/>
        <v>24.820517920599578</v>
      </c>
      <c r="DU87" s="522" t="s">
        <v>381</v>
      </c>
      <c r="DV87" s="522" t="s">
        <v>381</v>
      </c>
      <c r="DW87" s="502" t="s">
        <v>381</v>
      </c>
    </row>
    <row r="88" spans="2:127" ht="15" customHeight="1">
      <c r="B88" s="1005"/>
      <c r="C88" s="577">
        <v>-30</v>
      </c>
      <c r="D88" s="476">
        <f t="shared" si="89"/>
        <v>28.5</v>
      </c>
      <c r="E88" s="578">
        <f t="shared" ref="E88:M88" si="115">E19</f>
        <v>71.411918906469282</v>
      </c>
      <c r="F88" s="579">
        <f t="shared" si="115"/>
        <v>70.988656927416741</v>
      </c>
      <c r="G88" s="580">
        <f t="shared" si="115"/>
        <v>70.093581101641135</v>
      </c>
      <c r="H88" s="580">
        <f t="shared" si="115"/>
        <v>69.834909455123494</v>
      </c>
      <c r="I88" s="580">
        <f t="shared" si="115"/>
        <v>68.447114684116357</v>
      </c>
      <c r="J88" s="580">
        <f t="shared" si="115"/>
        <v>66.972425820938952</v>
      </c>
      <c r="K88" s="580">
        <f t="shared" si="115"/>
        <v>64.834833521347377</v>
      </c>
      <c r="L88" s="580">
        <f t="shared" si="115"/>
        <v>61.6744422027854</v>
      </c>
      <c r="M88" s="580">
        <f t="shared" si="115"/>
        <v>58.619425917160967</v>
      </c>
      <c r="N88" s="522" t="s">
        <v>381</v>
      </c>
      <c r="O88" s="522" t="s">
        <v>381</v>
      </c>
      <c r="P88" s="480" t="s">
        <v>381</v>
      </c>
      <c r="Q88" s="466"/>
      <c r="R88" s="925"/>
      <c r="S88" s="475">
        <f t="shared" si="90"/>
        <v>-30</v>
      </c>
      <c r="T88" s="481">
        <v>15</v>
      </c>
      <c r="U88" s="482">
        <v>-33</v>
      </c>
      <c r="V88" s="483">
        <f>IF(MIN(X88,W88)*(1-(2.5+7)/(87.5-2))&gt;$AD$7,$AD$7,MIN(X88,W88)*(1-(2.5+7)/(87.5-2)))</f>
        <v>28.5</v>
      </c>
      <c r="W88" s="484">
        <f>'70MPa, 2-4kg (comm)'!Z88</f>
        <v>57.636361419134225</v>
      </c>
      <c r="X88" s="485">
        <f>'70MPa, 2-4kg (comm)'!AA88</f>
        <v>45.936100968232338</v>
      </c>
      <c r="Y88" s="483">
        <f t="shared" si="92"/>
        <v>2.4206546290321662</v>
      </c>
      <c r="Z88" s="486">
        <f t="shared" si="93"/>
        <v>1.5018396309936421</v>
      </c>
      <c r="AA88" s="487">
        <f>'70MPa, 2-4kg (comm)'!AD88</f>
        <v>22.031521338555418</v>
      </c>
      <c r="AB88" s="488">
        <f>'70MPa, 2-4kg (comm)'!AE88</f>
        <v>37.540081372053564</v>
      </c>
      <c r="AC88" s="466"/>
      <c r="AD88" s="930"/>
      <c r="AE88" s="932"/>
      <c r="AF88" s="466"/>
      <c r="AG88" s="925"/>
      <c r="AH88" s="475">
        <f t="shared" si="94"/>
        <v>-30</v>
      </c>
      <c r="AI88" s="489">
        <f t="shared" si="103"/>
        <v>-40</v>
      </c>
      <c r="AJ88" s="482">
        <f t="shared" si="95"/>
        <v>-40</v>
      </c>
      <c r="AK88" s="490">
        <f t="shared" si="102"/>
        <v>28.5</v>
      </c>
      <c r="AL88" s="466"/>
      <c r="AM88" s="925"/>
      <c r="AN88" s="475">
        <f t="shared" si="96"/>
        <v>-30</v>
      </c>
      <c r="AO88" s="491">
        <f t="shared" ref="AO88:AW88" si="116">AO19</f>
        <v>0.88520680793988249</v>
      </c>
      <c r="AP88" s="492">
        <f t="shared" si="116"/>
        <v>0.88413280170168129</v>
      </c>
      <c r="AQ88" s="492">
        <f t="shared" si="116"/>
        <v>0.88170609647759579</v>
      </c>
      <c r="AR88" s="492">
        <f t="shared" si="116"/>
        <v>0.88832489223647515</v>
      </c>
      <c r="AS88" s="492">
        <f t="shared" si="116"/>
        <v>0.88548635178927071</v>
      </c>
      <c r="AT88" s="493">
        <f t="shared" si="116"/>
        <v>0.88196788836086326</v>
      </c>
      <c r="AU88" s="493">
        <f t="shared" si="116"/>
        <v>0.88202448255010846</v>
      </c>
      <c r="AV88" s="493">
        <f t="shared" si="116"/>
        <v>0.87345386436568517</v>
      </c>
      <c r="AW88" s="493">
        <f t="shared" si="116"/>
        <v>0.86634892713499478</v>
      </c>
      <c r="AX88" s="522" t="s">
        <v>381</v>
      </c>
      <c r="AY88" s="522" t="s">
        <v>381</v>
      </c>
      <c r="AZ88" s="502" t="s">
        <v>381</v>
      </c>
      <c r="BA88" s="474"/>
      <c r="BB88" s="925"/>
      <c r="BC88" s="475">
        <f t="shared" si="97"/>
        <v>-30</v>
      </c>
      <c r="BD88" s="491">
        <f t="shared" ref="BD88:BL88" si="117">BD19</f>
        <v>0.87896642244579681</v>
      </c>
      <c r="BE88" s="492">
        <f t="shared" si="117"/>
        <v>0.878149620915324</v>
      </c>
      <c r="BF88" s="492">
        <f t="shared" si="117"/>
        <v>0.8762707730472461</v>
      </c>
      <c r="BG88" s="492">
        <f t="shared" si="117"/>
        <v>0.88365578353203644</v>
      </c>
      <c r="BH88" s="492">
        <f t="shared" si="117"/>
        <v>0.88163195188935106</v>
      </c>
      <c r="BI88" s="493">
        <f t="shared" si="117"/>
        <v>0.87886205927318473</v>
      </c>
      <c r="BJ88" s="493">
        <f t="shared" si="117"/>
        <v>0.88021409195326039</v>
      </c>
      <c r="BK88" s="493">
        <f t="shared" si="117"/>
        <v>0.87270725730382803</v>
      </c>
      <c r="BL88" s="493">
        <f t="shared" si="117"/>
        <v>0.86622698014939314</v>
      </c>
      <c r="BM88" s="522" t="s">
        <v>381</v>
      </c>
      <c r="BN88" s="522" t="s">
        <v>381</v>
      </c>
      <c r="BO88" s="502" t="s">
        <v>381</v>
      </c>
      <c r="BP88" s="466"/>
      <c r="BQ88" s="925"/>
      <c r="BR88" s="475">
        <f t="shared" si="98"/>
        <v>-30</v>
      </c>
      <c r="BS88" s="495">
        <f t="shared" ref="BS88:CA88" si="118">BS19</f>
        <v>75.381981147832249</v>
      </c>
      <c r="BT88" s="496">
        <f t="shared" si="118"/>
        <v>73.92531669235683</v>
      </c>
      <c r="BU88" s="496">
        <f t="shared" si="118"/>
        <v>70.941012934160682</v>
      </c>
      <c r="BV88" s="496">
        <f t="shared" si="118"/>
        <v>66.20128052280333</v>
      </c>
      <c r="BW88" s="496">
        <f t="shared" si="118"/>
        <v>61.07044980388244</v>
      </c>
      <c r="BX88" s="497">
        <f t="shared" si="118"/>
        <v>55.83740386300741</v>
      </c>
      <c r="BY88" s="497">
        <f t="shared" si="118"/>
        <v>45.590643521829158</v>
      </c>
      <c r="BZ88" s="497">
        <f t="shared" si="118"/>
        <v>34.574112622747336</v>
      </c>
      <c r="CA88" s="497">
        <f t="shared" si="118"/>
        <v>23.096002931266138</v>
      </c>
      <c r="CB88" s="522" t="s">
        <v>381</v>
      </c>
      <c r="CC88" s="522" t="s">
        <v>381</v>
      </c>
      <c r="CD88" s="502" t="s">
        <v>381</v>
      </c>
      <c r="CF88" s="925"/>
      <c r="CG88" s="475">
        <f t="shared" si="99"/>
        <v>-30</v>
      </c>
      <c r="CH88" s="495">
        <f t="shared" ref="CH88:CP88" si="119">CH19</f>
        <v>78.779825035448994</v>
      </c>
      <c r="CI88" s="496">
        <f t="shared" si="119"/>
        <v>77.184203417205694</v>
      </c>
      <c r="CJ88" s="496">
        <f t="shared" si="119"/>
        <v>73.866421174855375</v>
      </c>
      <c r="CK88" s="496">
        <f t="shared" si="119"/>
        <v>68.662707072140492</v>
      </c>
      <c r="CL88" s="496">
        <f t="shared" si="119"/>
        <v>63.071793162549483</v>
      </c>
      <c r="CM88" s="497">
        <f t="shared" si="119"/>
        <v>57.421400848770432</v>
      </c>
      <c r="CN88" s="497">
        <f t="shared" si="119"/>
        <v>46.483498400079476</v>
      </c>
      <c r="CO88" s="497">
        <f t="shared" si="119"/>
        <v>34.928609900453424</v>
      </c>
      <c r="CP88" s="497">
        <f t="shared" si="119"/>
        <v>23.152659075758823</v>
      </c>
      <c r="CQ88" s="522" t="s">
        <v>381</v>
      </c>
      <c r="CR88" s="522" t="s">
        <v>381</v>
      </c>
      <c r="CS88" s="502" t="s">
        <v>381</v>
      </c>
      <c r="CT88" s="474"/>
      <c r="CU88" s="925"/>
      <c r="CV88" s="475">
        <f t="shared" si="100"/>
        <v>-30</v>
      </c>
      <c r="CW88" s="491">
        <f t="shared" si="69"/>
        <v>0.87896642244579681</v>
      </c>
      <c r="CX88" s="492">
        <f t="shared" si="70"/>
        <v>0.878149620915324</v>
      </c>
      <c r="CY88" s="492">
        <f t="shared" si="71"/>
        <v>0.8762707730472461</v>
      </c>
      <c r="CZ88" s="492">
        <f t="shared" si="72"/>
        <v>0.88365578353203644</v>
      </c>
      <c r="DA88" s="492">
        <f t="shared" si="73"/>
        <v>0.88163195188935106</v>
      </c>
      <c r="DB88" s="493">
        <f t="shared" si="74"/>
        <v>0.87886205927318473</v>
      </c>
      <c r="DC88" s="493">
        <f t="shared" si="75"/>
        <v>0.88021409195326039</v>
      </c>
      <c r="DD88" s="493">
        <f t="shared" si="76"/>
        <v>0.87270725730382803</v>
      </c>
      <c r="DE88" s="493">
        <f t="shared" si="77"/>
        <v>0.86622698014939314</v>
      </c>
      <c r="DF88" s="522" t="s">
        <v>381</v>
      </c>
      <c r="DG88" s="522" t="s">
        <v>381</v>
      </c>
      <c r="DH88" s="502" t="s">
        <v>381</v>
      </c>
      <c r="DJ88" s="925"/>
      <c r="DK88" s="475">
        <f t="shared" si="101"/>
        <v>-30</v>
      </c>
      <c r="DL88" s="495">
        <f t="shared" si="79"/>
        <v>78.779825035448994</v>
      </c>
      <c r="DM88" s="496">
        <f t="shared" si="80"/>
        <v>77.184203417205694</v>
      </c>
      <c r="DN88" s="496">
        <f t="shared" si="81"/>
        <v>73.866421174855375</v>
      </c>
      <c r="DO88" s="496">
        <f t="shared" si="82"/>
        <v>68.662707072140492</v>
      </c>
      <c r="DP88" s="496">
        <f t="shared" si="83"/>
        <v>63.071793162549483</v>
      </c>
      <c r="DQ88" s="497">
        <f t="shared" si="84"/>
        <v>57.421400848770432</v>
      </c>
      <c r="DR88" s="497">
        <f t="shared" si="85"/>
        <v>46.483498400079476</v>
      </c>
      <c r="DS88" s="497">
        <f t="shared" si="86"/>
        <v>34.928609900453424</v>
      </c>
      <c r="DT88" s="497">
        <f t="shared" si="87"/>
        <v>23.152659075758823</v>
      </c>
      <c r="DU88" s="522" t="s">
        <v>381</v>
      </c>
      <c r="DV88" s="522" t="s">
        <v>381</v>
      </c>
      <c r="DW88" s="502" t="s">
        <v>381</v>
      </c>
    </row>
    <row r="89" spans="2:127" ht="15" customHeight="1">
      <c r="B89" s="1005"/>
      <c r="C89" s="577">
        <v>-40</v>
      </c>
      <c r="D89" s="476">
        <f t="shared" si="89"/>
        <v>28.5</v>
      </c>
      <c r="E89" s="578">
        <f t="shared" ref="E89:M89" si="120">E20</f>
        <v>70.923743914437637</v>
      </c>
      <c r="F89" s="579">
        <f t="shared" si="120"/>
        <v>70.498370147148151</v>
      </c>
      <c r="G89" s="580">
        <f t="shared" si="120"/>
        <v>69.60050603507112</v>
      </c>
      <c r="H89" s="580">
        <f t="shared" si="120"/>
        <v>69.357481958202698</v>
      </c>
      <c r="I89" s="580">
        <f t="shared" si="120"/>
        <v>67.980001865079814</v>
      </c>
      <c r="J89" s="580">
        <f t="shared" si="120"/>
        <v>66.521242852831207</v>
      </c>
      <c r="K89" s="580">
        <f t="shared" si="120"/>
        <v>64.435684963760323</v>
      </c>
      <c r="L89" s="580">
        <f t="shared" si="120"/>
        <v>61.35950252049706</v>
      </c>
      <c r="M89" s="580">
        <f t="shared" si="120"/>
        <v>58.449409518170683</v>
      </c>
      <c r="N89" s="522" t="s">
        <v>381</v>
      </c>
      <c r="O89" s="522" t="s">
        <v>381</v>
      </c>
      <c r="P89" s="480" t="s">
        <v>381</v>
      </c>
      <c r="Q89" s="466"/>
      <c r="R89" s="925"/>
      <c r="S89" s="475">
        <f t="shared" si="90"/>
        <v>-40</v>
      </c>
      <c r="T89" s="481">
        <v>15</v>
      </c>
      <c r="U89" s="482">
        <v>-33</v>
      </c>
      <c r="V89" s="483">
        <f>IF(MIN(X89,W89)*(1-(2.5+7)/(87.5-2))&gt;$AD$7,$AD$7,MIN(X89,W89)*(1-(2.5+7)/(87.5-2)))</f>
        <v>28.5</v>
      </c>
      <c r="W89" s="484">
        <f>'70MPa, 2-4kg (comm)'!Z89</f>
        <v>64.65846195235811</v>
      </c>
      <c r="X89" s="485">
        <f>'70MPa, 2-4kg (comm)'!AA89</f>
        <v>49.345074784814244</v>
      </c>
      <c r="Y89" s="483">
        <f t="shared" si="92"/>
        <v>2.4034515841104613</v>
      </c>
      <c r="Z89" s="486">
        <f t="shared" si="93"/>
        <v>1.3881500929091359</v>
      </c>
      <c r="AA89" s="487">
        <f>'70MPa, 2-4kg (comm)'!AD89</f>
        <v>23.838682483739202</v>
      </c>
      <c r="AB89" s="488">
        <f>'70MPa, 2-4kg (comm)'!AE89</f>
        <v>39.496517809813156</v>
      </c>
      <c r="AC89" s="466"/>
      <c r="AD89" s="930"/>
      <c r="AE89" s="932"/>
      <c r="AF89" s="466"/>
      <c r="AG89" s="925"/>
      <c r="AH89" s="475">
        <f t="shared" si="94"/>
        <v>-40</v>
      </c>
      <c r="AI89" s="489">
        <v>-40</v>
      </c>
      <c r="AJ89" s="482">
        <f t="shared" si="95"/>
        <v>-40</v>
      </c>
      <c r="AK89" s="490">
        <f t="shared" si="102"/>
        <v>28.5</v>
      </c>
      <c r="AL89" s="466"/>
      <c r="AM89" s="925"/>
      <c r="AN89" s="475">
        <f t="shared" si="96"/>
        <v>-40</v>
      </c>
      <c r="AO89" s="491">
        <f t="shared" ref="AO89:AW89" si="121">AO20</f>
        <v>0.88482337012962098</v>
      </c>
      <c r="AP89" s="492">
        <f t="shared" si="121"/>
        <v>0.88379183308001508</v>
      </c>
      <c r="AQ89" s="492">
        <f t="shared" si="121"/>
        <v>0.88139895380203215</v>
      </c>
      <c r="AR89" s="492">
        <f t="shared" si="121"/>
        <v>0.88819771759763455</v>
      </c>
      <c r="AS89" s="492">
        <f t="shared" si="121"/>
        <v>0.88542620117340975</v>
      </c>
      <c r="AT89" s="493">
        <f t="shared" si="121"/>
        <v>0.88191822694225419</v>
      </c>
      <c r="AU89" s="493">
        <f t="shared" si="121"/>
        <v>0.88206424360818825</v>
      </c>
      <c r="AV89" s="493">
        <f t="shared" si="121"/>
        <v>0.87352016861252268</v>
      </c>
      <c r="AW89" s="493">
        <f t="shared" si="121"/>
        <v>0.86640091192197477</v>
      </c>
      <c r="AX89" s="522" t="s">
        <v>381</v>
      </c>
      <c r="AY89" s="522" t="s">
        <v>381</v>
      </c>
      <c r="AZ89" s="502" t="s">
        <v>381</v>
      </c>
      <c r="BA89" s="474"/>
      <c r="BB89" s="925"/>
      <c r="BC89" s="475">
        <f t="shared" si="97"/>
        <v>-40</v>
      </c>
      <c r="BD89" s="491">
        <f t="shared" ref="BD89:BL89" si="122">BD20</f>
        <v>0.87703920520336176</v>
      </c>
      <c r="BE89" s="492">
        <f t="shared" si="122"/>
        <v>0.87624094458009982</v>
      </c>
      <c r="BF89" s="492">
        <f t="shared" si="122"/>
        <v>0.87439840705305838</v>
      </c>
      <c r="BG89" s="492">
        <f t="shared" si="122"/>
        <v>0.88199476953866363</v>
      </c>
      <c r="BH89" s="492">
        <f t="shared" si="122"/>
        <v>0.88005570805996414</v>
      </c>
      <c r="BI89" s="493">
        <f t="shared" si="122"/>
        <v>0.87741079025930135</v>
      </c>
      <c r="BJ89" s="493">
        <f t="shared" si="122"/>
        <v>0.8790681007198653</v>
      </c>
      <c r="BK89" s="493">
        <f t="shared" si="122"/>
        <v>0.87196771524276628</v>
      </c>
      <c r="BL89" s="493">
        <f t="shared" si="122"/>
        <v>0.86602371444632709</v>
      </c>
      <c r="BM89" s="522" t="s">
        <v>381</v>
      </c>
      <c r="BN89" s="522" t="s">
        <v>381</v>
      </c>
      <c r="BO89" s="502" t="s">
        <v>381</v>
      </c>
      <c r="BP89" s="466"/>
      <c r="BQ89" s="925"/>
      <c r="BR89" s="475">
        <f t="shared" si="98"/>
        <v>-40</v>
      </c>
      <c r="BS89" s="495">
        <f t="shared" ref="BS89:CA89" si="123">BS20</f>
        <v>73.253642504583709</v>
      </c>
      <c r="BT89" s="496">
        <f t="shared" si="123"/>
        <v>71.76064726737323</v>
      </c>
      <c r="BU89" s="496">
        <f t="shared" si="123"/>
        <v>68.722345461391882</v>
      </c>
      <c r="BV89" s="496">
        <f t="shared" si="123"/>
        <v>64.001304352960318</v>
      </c>
      <c r="BW89" s="496">
        <f t="shared" si="123"/>
        <v>58.873228946618518</v>
      </c>
      <c r="BX89" s="497">
        <f t="shared" si="123"/>
        <v>53.698774087779782</v>
      </c>
      <c r="BY89" s="497">
        <f t="shared" si="123"/>
        <v>43.663771005390302</v>
      </c>
      <c r="BZ89" s="497">
        <f t="shared" si="123"/>
        <v>33.021543070252285</v>
      </c>
      <c r="CA89" s="497">
        <f t="shared" si="123"/>
        <v>22.245958793549462</v>
      </c>
      <c r="CB89" s="522" t="s">
        <v>381</v>
      </c>
      <c r="CC89" s="522" t="s">
        <v>381</v>
      </c>
      <c r="CD89" s="502" t="s">
        <v>381</v>
      </c>
      <c r="CF89" s="925"/>
      <c r="CG89" s="475">
        <f t="shared" si="99"/>
        <v>-40</v>
      </c>
      <c r="CH89" s="495">
        <f t="shared" ref="CH89:CP89" si="124">CH20</f>
        <v>77.470075744673835</v>
      </c>
      <c r="CI89" s="496">
        <f t="shared" si="124"/>
        <v>75.831600748374626</v>
      </c>
      <c r="CJ89" s="496">
        <f t="shared" si="124"/>
        <v>72.489272964810127</v>
      </c>
      <c r="CK89" s="496">
        <f t="shared" si="124"/>
        <v>67.250378925141746</v>
      </c>
      <c r="CL89" s="496">
        <f t="shared" si="124"/>
        <v>61.652577386003458</v>
      </c>
      <c r="CM89" s="497">
        <f t="shared" si="124"/>
        <v>55.995080132532443</v>
      </c>
      <c r="CN89" s="497">
        <f t="shared" si="124"/>
        <v>45.134004351232846</v>
      </c>
      <c r="CO89" s="497">
        <f t="shared" si="124"/>
        <v>33.759448492734151</v>
      </c>
      <c r="CP89" s="497">
        <f t="shared" si="124"/>
        <v>22.417554378035017</v>
      </c>
      <c r="CQ89" s="522" t="s">
        <v>381</v>
      </c>
      <c r="CR89" s="522" t="s">
        <v>381</v>
      </c>
      <c r="CS89" s="502" t="s">
        <v>381</v>
      </c>
      <c r="CT89" s="474"/>
      <c r="CU89" s="925"/>
      <c r="CV89" s="475">
        <f t="shared" si="100"/>
        <v>-40</v>
      </c>
      <c r="CW89" s="491">
        <f t="shared" si="69"/>
        <v>0.87703920520336176</v>
      </c>
      <c r="CX89" s="492">
        <f t="shared" si="70"/>
        <v>0.87624094458009982</v>
      </c>
      <c r="CY89" s="492">
        <f t="shared" si="71"/>
        <v>0.87439840705305838</v>
      </c>
      <c r="CZ89" s="492">
        <f t="shared" si="72"/>
        <v>0.88199476953866363</v>
      </c>
      <c r="DA89" s="492">
        <f t="shared" si="73"/>
        <v>0.88005570805996414</v>
      </c>
      <c r="DB89" s="493">
        <f t="shared" si="74"/>
        <v>0.87741079025930135</v>
      </c>
      <c r="DC89" s="493">
        <f t="shared" si="75"/>
        <v>0.8790681007198653</v>
      </c>
      <c r="DD89" s="493">
        <f t="shared" si="76"/>
        <v>0.87196771524276628</v>
      </c>
      <c r="DE89" s="493">
        <f t="shared" si="77"/>
        <v>0.86602371444632709</v>
      </c>
      <c r="DF89" s="522" t="s">
        <v>381</v>
      </c>
      <c r="DG89" s="522" t="s">
        <v>381</v>
      </c>
      <c r="DH89" s="502" t="s">
        <v>381</v>
      </c>
      <c r="DJ89" s="925"/>
      <c r="DK89" s="475">
        <f t="shared" si="101"/>
        <v>-40</v>
      </c>
      <c r="DL89" s="495">
        <f t="shared" si="79"/>
        <v>77.470075744673835</v>
      </c>
      <c r="DM89" s="496">
        <f t="shared" si="80"/>
        <v>75.831600748374626</v>
      </c>
      <c r="DN89" s="496">
        <f t="shared" si="81"/>
        <v>72.489272964810127</v>
      </c>
      <c r="DO89" s="496">
        <f t="shared" si="82"/>
        <v>67.250378925141746</v>
      </c>
      <c r="DP89" s="496">
        <f t="shared" si="83"/>
        <v>61.652577386003458</v>
      </c>
      <c r="DQ89" s="497">
        <f t="shared" si="84"/>
        <v>55.995080132532443</v>
      </c>
      <c r="DR89" s="497">
        <f t="shared" si="85"/>
        <v>45.134004351232846</v>
      </c>
      <c r="DS89" s="497">
        <f t="shared" si="86"/>
        <v>33.759448492734151</v>
      </c>
      <c r="DT89" s="497">
        <f t="shared" si="87"/>
        <v>22.417554378035017</v>
      </c>
      <c r="DU89" s="522" t="s">
        <v>381</v>
      </c>
      <c r="DV89" s="522" t="s">
        <v>381</v>
      </c>
      <c r="DW89" s="502" t="s">
        <v>381</v>
      </c>
    </row>
    <row r="90" spans="2:127" ht="15" customHeight="1" thickBot="1">
      <c r="B90" s="1006"/>
      <c r="C90" s="582" t="s">
        <v>382</v>
      </c>
      <c r="D90" s="507" t="s">
        <v>381</v>
      </c>
      <c r="E90" s="508" t="s">
        <v>381</v>
      </c>
      <c r="F90" s="509" t="s">
        <v>381</v>
      </c>
      <c r="G90" s="509" t="s">
        <v>381</v>
      </c>
      <c r="H90" s="509" t="s">
        <v>381</v>
      </c>
      <c r="I90" s="509" t="s">
        <v>381</v>
      </c>
      <c r="J90" s="509" t="s">
        <v>381</v>
      </c>
      <c r="K90" s="509" t="s">
        <v>381</v>
      </c>
      <c r="L90" s="509" t="s">
        <v>381</v>
      </c>
      <c r="M90" s="509" t="s">
        <v>381</v>
      </c>
      <c r="N90" s="509" t="s">
        <v>381</v>
      </c>
      <c r="O90" s="509" t="s">
        <v>381</v>
      </c>
      <c r="P90" s="510" t="s">
        <v>381</v>
      </c>
      <c r="Q90" s="466"/>
      <c r="R90" s="926"/>
      <c r="S90" s="506" t="str">
        <f t="shared" si="90"/>
        <v>&lt; -40</v>
      </c>
      <c r="T90" s="511" t="s">
        <v>381</v>
      </c>
      <c r="U90" s="512" t="s">
        <v>381</v>
      </c>
      <c r="V90" s="507" t="s">
        <v>381</v>
      </c>
      <c r="W90" s="513" t="s">
        <v>381</v>
      </c>
      <c r="X90" s="514" t="s">
        <v>381</v>
      </c>
      <c r="Y90" s="507" t="s">
        <v>381</v>
      </c>
      <c r="Z90" s="514" t="s">
        <v>381</v>
      </c>
      <c r="AA90" s="511" t="s">
        <v>381</v>
      </c>
      <c r="AB90" s="512" t="s">
        <v>381</v>
      </c>
      <c r="AC90" s="466"/>
      <c r="AD90" s="931"/>
      <c r="AE90" s="933"/>
      <c r="AF90" s="466"/>
      <c r="AG90" s="926"/>
      <c r="AH90" s="506" t="str">
        <f>$C90</f>
        <v>&lt; -40</v>
      </c>
      <c r="AI90" s="511" t="s">
        <v>381</v>
      </c>
      <c r="AJ90" s="512" t="s">
        <v>381</v>
      </c>
      <c r="AK90" s="515" t="s">
        <v>381</v>
      </c>
      <c r="AL90" s="466"/>
      <c r="AM90" s="926"/>
      <c r="AN90" s="506" t="str">
        <f t="shared" si="96"/>
        <v>&lt; -40</v>
      </c>
      <c r="AO90" s="516" t="s">
        <v>381</v>
      </c>
      <c r="AP90" s="517" t="s">
        <v>381</v>
      </c>
      <c r="AQ90" s="517" t="s">
        <v>381</v>
      </c>
      <c r="AR90" s="517" t="s">
        <v>381</v>
      </c>
      <c r="AS90" s="517" t="s">
        <v>381</v>
      </c>
      <c r="AT90" s="517" t="s">
        <v>381</v>
      </c>
      <c r="AU90" s="517" t="s">
        <v>381</v>
      </c>
      <c r="AV90" s="517" t="s">
        <v>381</v>
      </c>
      <c r="AW90" s="517" t="s">
        <v>381</v>
      </c>
      <c r="AX90" s="517" t="s">
        <v>381</v>
      </c>
      <c r="AY90" s="517" t="s">
        <v>381</v>
      </c>
      <c r="AZ90" s="512" t="s">
        <v>381</v>
      </c>
      <c r="BA90" s="474"/>
      <c r="BB90" s="926"/>
      <c r="BC90" s="506" t="str">
        <f t="shared" si="97"/>
        <v>&lt; -40</v>
      </c>
      <c r="BD90" s="516" t="s">
        <v>381</v>
      </c>
      <c r="BE90" s="517" t="s">
        <v>381</v>
      </c>
      <c r="BF90" s="517" t="s">
        <v>381</v>
      </c>
      <c r="BG90" s="517" t="s">
        <v>381</v>
      </c>
      <c r="BH90" s="517" t="s">
        <v>381</v>
      </c>
      <c r="BI90" s="517" t="s">
        <v>381</v>
      </c>
      <c r="BJ90" s="517" t="s">
        <v>381</v>
      </c>
      <c r="BK90" s="517" t="s">
        <v>381</v>
      </c>
      <c r="BL90" s="517" t="s">
        <v>381</v>
      </c>
      <c r="BM90" s="517" t="s">
        <v>381</v>
      </c>
      <c r="BN90" s="517" t="s">
        <v>381</v>
      </c>
      <c r="BO90" s="512" t="s">
        <v>381</v>
      </c>
      <c r="BP90" s="466"/>
      <c r="BQ90" s="926"/>
      <c r="BR90" s="506" t="str">
        <f t="shared" si="98"/>
        <v>&lt; -40</v>
      </c>
      <c r="BS90" s="516" t="s">
        <v>381</v>
      </c>
      <c r="BT90" s="517" t="s">
        <v>381</v>
      </c>
      <c r="BU90" s="517" t="s">
        <v>381</v>
      </c>
      <c r="BV90" s="517" t="s">
        <v>381</v>
      </c>
      <c r="BW90" s="517" t="s">
        <v>381</v>
      </c>
      <c r="BX90" s="517" t="s">
        <v>381</v>
      </c>
      <c r="BY90" s="517" t="s">
        <v>381</v>
      </c>
      <c r="BZ90" s="517" t="s">
        <v>381</v>
      </c>
      <c r="CA90" s="517" t="s">
        <v>381</v>
      </c>
      <c r="CB90" s="517" t="s">
        <v>381</v>
      </c>
      <c r="CC90" s="517" t="s">
        <v>381</v>
      </c>
      <c r="CD90" s="512" t="s">
        <v>381</v>
      </c>
      <c r="CF90" s="926"/>
      <c r="CG90" s="506" t="str">
        <f t="shared" si="99"/>
        <v>&lt; -40</v>
      </c>
      <c r="CH90" s="516" t="s">
        <v>381</v>
      </c>
      <c r="CI90" s="517" t="s">
        <v>381</v>
      </c>
      <c r="CJ90" s="517" t="s">
        <v>381</v>
      </c>
      <c r="CK90" s="517" t="s">
        <v>381</v>
      </c>
      <c r="CL90" s="517" t="s">
        <v>381</v>
      </c>
      <c r="CM90" s="517" t="s">
        <v>381</v>
      </c>
      <c r="CN90" s="517" t="s">
        <v>381</v>
      </c>
      <c r="CO90" s="517" t="s">
        <v>381</v>
      </c>
      <c r="CP90" s="517" t="s">
        <v>381</v>
      </c>
      <c r="CQ90" s="517" t="s">
        <v>381</v>
      </c>
      <c r="CR90" s="517" t="s">
        <v>381</v>
      </c>
      <c r="CS90" s="512" t="s">
        <v>381</v>
      </c>
      <c r="CT90" s="474"/>
      <c r="CU90" s="926"/>
      <c r="CV90" s="506" t="str">
        <f t="shared" si="100"/>
        <v>&lt; -40</v>
      </c>
      <c r="CW90" s="516" t="s">
        <v>381</v>
      </c>
      <c r="CX90" s="517" t="s">
        <v>381</v>
      </c>
      <c r="CY90" s="517" t="s">
        <v>381</v>
      </c>
      <c r="CZ90" s="517" t="s">
        <v>381</v>
      </c>
      <c r="DA90" s="517" t="s">
        <v>381</v>
      </c>
      <c r="DB90" s="517" t="s">
        <v>381</v>
      </c>
      <c r="DC90" s="517" t="s">
        <v>381</v>
      </c>
      <c r="DD90" s="517" t="s">
        <v>381</v>
      </c>
      <c r="DE90" s="517" t="s">
        <v>381</v>
      </c>
      <c r="DF90" s="517" t="s">
        <v>381</v>
      </c>
      <c r="DG90" s="517" t="s">
        <v>381</v>
      </c>
      <c r="DH90" s="512" t="s">
        <v>381</v>
      </c>
      <c r="DJ90" s="926"/>
      <c r="DK90" s="506" t="str">
        <f t="shared" si="101"/>
        <v>&lt; -40</v>
      </c>
      <c r="DL90" s="516" t="s">
        <v>381</v>
      </c>
      <c r="DM90" s="517" t="s">
        <v>381</v>
      </c>
      <c r="DN90" s="517" t="s">
        <v>381</v>
      </c>
      <c r="DO90" s="517" t="s">
        <v>381</v>
      </c>
      <c r="DP90" s="517" t="s">
        <v>381</v>
      </c>
      <c r="DQ90" s="517" t="s">
        <v>381</v>
      </c>
      <c r="DR90" s="517" t="s">
        <v>381</v>
      </c>
      <c r="DS90" s="517" t="s">
        <v>381</v>
      </c>
      <c r="DT90" s="517" t="s">
        <v>381</v>
      </c>
      <c r="DU90" s="517" t="s">
        <v>381</v>
      </c>
      <c r="DV90" s="517" t="s">
        <v>381</v>
      </c>
      <c r="DW90" s="512" t="s">
        <v>381</v>
      </c>
    </row>
    <row r="92" spans="2:127">
      <c r="V92" s="518"/>
    </row>
    <row r="93" spans="2:127" ht="18">
      <c r="B93" s="962" t="s">
        <v>747</v>
      </c>
      <c r="C93" s="962"/>
      <c r="D93" s="962"/>
      <c r="E93" s="962"/>
      <c r="F93" s="962"/>
      <c r="G93" s="962"/>
      <c r="H93" s="962"/>
      <c r="I93" s="962"/>
      <c r="J93" s="962"/>
      <c r="K93" s="962"/>
      <c r="L93" s="962"/>
      <c r="M93" s="962"/>
      <c r="N93" s="962"/>
      <c r="O93" s="962"/>
      <c r="P93" s="962"/>
      <c r="Q93" s="444"/>
      <c r="R93" s="445" t="s">
        <v>487</v>
      </c>
      <c r="S93" s="444"/>
      <c r="T93" s="445"/>
      <c r="U93" s="445"/>
      <c r="V93" s="963" t="s">
        <v>505</v>
      </c>
      <c r="W93" s="963"/>
      <c r="X93" s="963"/>
      <c r="Y93" s="445"/>
      <c r="Z93" s="964" t="s">
        <v>490</v>
      </c>
      <c r="AA93" s="964"/>
      <c r="AB93" s="964"/>
      <c r="AC93" s="444"/>
      <c r="AD93" s="444"/>
      <c r="AE93" s="444"/>
      <c r="AF93" s="444"/>
      <c r="AG93" s="445" t="s">
        <v>488</v>
      </c>
      <c r="AH93" s="444"/>
      <c r="AI93" s="445"/>
      <c r="AJ93" s="445"/>
      <c r="AK93" s="444"/>
      <c r="AL93" s="444"/>
      <c r="AM93" s="445" t="s">
        <v>749</v>
      </c>
      <c r="AN93" s="444"/>
      <c r="BB93" s="445" t="s">
        <v>700</v>
      </c>
      <c r="BC93" s="444"/>
      <c r="BP93" s="444"/>
      <c r="BQ93" s="445" t="s">
        <v>749</v>
      </c>
      <c r="BR93" s="444"/>
      <c r="CF93" s="445" t="s">
        <v>700</v>
      </c>
      <c r="CG93" s="444"/>
      <c r="CU93" s="445" t="s">
        <v>489</v>
      </c>
      <c r="CV93" s="444"/>
      <c r="DJ93" s="445" t="s">
        <v>489</v>
      </c>
      <c r="DK93" s="444"/>
    </row>
    <row r="94" spans="2:127" ht="13.5" thickBot="1">
      <c r="C94" s="448"/>
      <c r="D94" s="449"/>
      <c r="S94" s="448"/>
      <c r="T94" s="451"/>
      <c r="U94" s="451"/>
      <c r="V94" s="449"/>
      <c r="W94" s="449"/>
      <c r="X94" s="449"/>
      <c r="Y94" s="449"/>
      <c r="Z94" s="449"/>
      <c r="AH94" s="448"/>
      <c r="AI94" s="451"/>
      <c r="AJ94" s="451"/>
      <c r="AK94" s="449"/>
      <c r="AN94" s="448"/>
      <c r="AO94" s="451"/>
      <c r="AP94" s="451"/>
      <c r="BC94" s="448"/>
      <c r="BD94" s="451"/>
      <c r="BE94" s="451"/>
      <c r="BR94" s="448"/>
      <c r="BS94" s="451"/>
      <c r="BT94" s="451"/>
      <c r="CG94" s="448"/>
      <c r="CH94" s="451"/>
      <c r="CI94" s="451"/>
      <c r="CV94" s="448"/>
      <c r="CW94" s="451"/>
      <c r="CX94" s="451"/>
      <c r="DK94" s="448"/>
      <c r="DL94" s="451"/>
      <c r="DM94" s="451"/>
    </row>
    <row r="95" spans="2:127" ht="72" customHeight="1" thickBot="1">
      <c r="B95" s="934" t="s">
        <v>936</v>
      </c>
      <c r="C95" s="965"/>
      <c r="D95" s="1009" t="s">
        <v>886</v>
      </c>
      <c r="E95" s="1012" t="s">
        <v>933</v>
      </c>
      <c r="F95" s="1012"/>
      <c r="G95" s="1012"/>
      <c r="H95" s="1012"/>
      <c r="I95" s="1012"/>
      <c r="J95" s="1012"/>
      <c r="K95" s="1012"/>
      <c r="L95" s="1012"/>
      <c r="M95" s="1012"/>
      <c r="N95" s="1012"/>
      <c r="O95" s="1012"/>
      <c r="P95" s="1013"/>
      <c r="Q95" s="311"/>
      <c r="R95" s="934" t="str">
        <f>$B95</f>
        <v>H70-T30
2-4kg non-comm
CD0</v>
      </c>
      <c r="S95" s="965"/>
      <c r="T95" s="957" t="s">
        <v>907</v>
      </c>
      <c r="U95" s="958"/>
      <c r="V95" s="957" t="s">
        <v>909</v>
      </c>
      <c r="W95" s="975"/>
      <c r="X95" s="958"/>
      <c r="Y95" s="976" t="s">
        <v>958</v>
      </c>
      <c r="Z95" s="977"/>
      <c r="AA95" s="957" t="s">
        <v>908</v>
      </c>
      <c r="AB95" s="958"/>
      <c r="AC95" s="311"/>
      <c r="AD95" s="978" t="s">
        <v>722</v>
      </c>
      <c r="AE95" s="980" t="s">
        <v>723</v>
      </c>
      <c r="AF95" s="311"/>
      <c r="AG95" s="934" t="str">
        <f>$B95</f>
        <v>H70-T30
2-4kg non-comm
CD0</v>
      </c>
      <c r="AH95" s="965"/>
      <c r="AI95" s="957" t="s">
        <v>907</v>
      </c>
      <c r="AJ95" s="958"/>
      <c r="AK95" s="959" t="s">
        <v>167</v>
      </c>
      <c r="AL95" s="311"/>
      <c r="AM95" s="934" t="str">
        <f>$B95</f>
        <v>H70-T30
2-4kg non-comm
CD0</v>
      </c>
      <c r="AN95" s="935"/>
      <c r="AO95" s="940" t="s">
        <v>530</v>
      </c>
      <c r="AP95" s="941"/>
      <c r="AQ95" s="942"/>
      <c r="AR95" s="942"/>
      <c r="AS95" s="942"/>
      <c r="AT95" s="942"/>
      <c r="AU95" s="942"/>
      <c r="AV95" s="942"/>
      <c r="AW95" s="942"/>
      <c r="AX95" s="942"/>
      <c r="AY95" s="942"/>
      <c r="AZ95" s="943"/>
      <c r="BA95" s="311"/>
      <c r="BB95" s="934" t="str">
        <f>$B95</f>
        <v>H70-T30
2-4kg non-comm
CD0</v>
      </c>
      <c r="BC95" s="935"/>
      <c r="BD95" s="940" t="s">
        <v>530</v>
      </c>
      <c r="BE95" s="941"/>
      <c r="BF95" s="942"/>
      <c r="BG95" s="942"/>
      <c r="BH95" s="942"/>
      <c r="BI95" s="942"/>
      <c r="BJ95" s="942"/>
      <c r="BK95" s="942"/>
      <c r="BL95" s="942"/>
      <c r="BM95" s="942"/>
      <c r="BN95" s="942"/>
      <c r="BO95" s="943"/>
      <c r="BP95" s="311"/>
      <c r="BQ95" s="934" t="str">
        <f>$B95</f>
        <v>H70-T30
2-4kg non-comm
CD0</v>
      </c>
      <c r="BR95" s="935"/>
      <c r="BS95" s="940" t="s">
        <v>911</v>
      </c>
      <c r="BT95" s="941"/>
      <c r="BU95" s="942"/>
      <c r="BV95" s="942"/>
      <c r="BW95" s="942"/>
      <c r="BX95" s="942"/>
      <c r="BY95" s="942"/>
      <c r="BZ95" s="942"/>
      <c r="CA95" s="942"/>
      <c r="CB95" s="942"/>
      <c r="CC95" s="942"/>
      <c r="CD95" s="943"/>
      <c r="CF95" s="934" t="str">
        <f>$B95</f>
        <v>H70-T30
2-4kg non-comm
CD0</v>
      </c>
      <c r="CG95" s="935"/>
      <c r="CH95" s="940" t="s">
        <v>911</v>
      </c>
      <c r="CI95" s="941"/>
      <c r="CJ95" s="942"/>
      <c r="CK95" s="942"/>
      <c r="CL95" s="942"/>
      <c r="CM95" s="942"/>
      <c r="CN95" s="942"/>
      <c r="CO95" s="942"/>
      <c r="CP95" s="942"/>
      <c r="CQ95" s="942"/>
      <c r="CR95" s="942"/>
      <c r="CS95" s="943"/>
      <c r="CT95" s="311"/>
      <c r="CU95" s="934" t="str">
        <f>$B95</f>
        <v>H70-T30
2-4kg non-comm
CD0</v>
      </c>
      <c r="CV95" s="935"/>
      <c r="CW95" s="940" t="s">
        <v>956</v>
      </c>
      <c r="CX95" s="941"/>
      <c r="CY95" s="942"/>
      <c r="CZ95" s="942"/>
      <c r="DA95" s="942"/>
      <c r="DB95" s="942"/>
      <c r="DC95" s="942"/>
      <c r="DD95" s="942"/>
      <c r="DE95" s="942"/>
      <c r="DF95" s="942"/>
      <c r="DG95" s="942"/>
      <c r="DH95" s="943"/>
      <c r="DJ95" s="934" t="str">
        <f>$B95</f>
        <v>H70-T30
2-4kg non-comm
CD0</v>
      </c>
      <c r="DK95" s="935"/>
      <c r="DL95" s="940" t="s">
        <v>955</v>
      </c>
      <c r="DM95" s="941"/>
      <c r="DN95" s="942"/>
      <c r="DO95" s="942"/>
      <c r="DP95" s="942"/>
      <c r="DQ95" s="942"/>
      <c r="DR95" s="942"/>
      <c r="DS95" s="942"/>
      <c r="DT95" s="942"/>
      <c r="DU95" s="942"/>
      <c r="DV95" s="942"/>
      <c r="DW95" s="943"/>
    </row>
    <row r="96" spans="2:127" ht="14.25">
      <c r="B96" s="966"/>
      <c r="C96" s="967"/>
      <c r="D96" s="1010"/>
      <c r="E96" s="1007" t="s">
        <v>891</v>
      </c>
      <c r="F96" s="1007"/>
      <c r="G96" s="1007"/>
      <c r="H96" s="1007"/>
      <c r="I96" s="1007"/>
      <c r="J96" s="1007"/>
      <c r="K96" s="1007"/>
      <c r="L96" s="1007"/>
      <c r="M96" s="1007"/>
      <c r="N96" s="1007"/>
      <c r="O96" s="1007"/>
      <c r="P96" s="1008"/>
      <c r="Q96" s="452"/>
      <c r="R96" s="966"/>
      <c r="S96" s="967"/>
      <c r="T96" s="944" t="s">
        <v>496</v>
      </c>
      <c r="U96" s="946" t="s">
        <v>497</v>
      </c>
      <c r="V96" s="948" t="s">
        <v>128</v>
      </c>
      <c r="W96" s="950" t="s">
        <v>750</v>
      </c>
      <c r="X96" s="946" t="s">
        <v>691</v>
      </c>
      <c r="Y96" s="953" t="s">
        <v>130</v>
      </c>
      <c r="Z96" s="955" t="s">
        <v>131</v>
      </c>
      <c r="AA96" s="988" t="str">
        <f>AA74</f>
        <v>50 l 
2 kg</v>
      </c>
      <c r="AB96" s="946" t="str">
        <f>AB74</f>
        <v>99 l
4 kg</v>
      </c>
      <c r="AC96" s="452"/>
      <c r="AD96" s="979"/>
      <c r="AE96" s="981"/>
      <c r="AF96" s="452"/>
      <c r="AG96" s="966"/>
      <c r="AH96" s="967"/>
      <c r="AI96" s="944" t="s">
        <v>498</v>
      </c>
      <c r="AJ96" s="946" t="s">
        <v>497</v>
      </c>
      <c r="AK96" s="960"/>
      <c r="AL96" s="452"/>
      <c r="AM96" s="936"/>
      <c r="AN96" s="937"/>
      <c r="AO96" s="927" t="s">
        <v>891</v>
      </c>
      <c r="AP96" s="928"/>
      <c r="AQ96" s="928"/>
      <c r="AR96" s="928"/>
      <c r="AS96" s="928"/>
      <c r="AT96" s="928"/>
      <c r="AU96" s="928"/>
      <c r="AV96" s="928"/>
      <c r="AW96" s="928"/>
      <c r="AX96" s="928"/>
      <c r="AY96" s="928"/>
      <c r="AZ96" s="929"/>
      <c r="BA96" s="452"/>
      <c r="BB96" s="936"/>
      <c r="BC96" s="937"/>
      <c r="BD96" s="927" t="s">
        <v>891</v>
      </c>
      <c r="BE96" s="928"/>
      <c r="BF96" s="928"/>
      <c r="BG96" s="928"/>
      <c r="BH96" s="928"/>
      <c r="BI96" s="928"/>
      <c r="BJ96" s="928"/>
      <c r="BK96" s="928"/>
      <c r="BL96" s="928"/>
      <c r="BM96" s="928"/>
      <c r="BN96" s="928"/>
      <c r="BO96" s="929"/>
      <c r="BP96" s="452"/>
      <c r="BQ96" s="936"/>
      <c r="BR96" s="937"/>
      <c r="BS96" s="927" t="s">
        <v>891</v>
      </c>
      <c r="BT96" s="928"/>
      <c r="BU96" s="928"/>
      <c r="BV96" s="928"/>
      <c r="BW96" s="928"/>
      <c r="BX96" s="928"/>
      <c r="BY96" s="928"/>
      <c r="BZ96" s="928"/>
      <c r="CA96" s="928"/>
      <c r="CB96" s="928"/>
      <c r="CC96" s="928"/>
      <c r="CD96" s="929"/>
      <c r="CF96" s="936"/>
      <c r="CG96" s="937"/>
      <c r="CH96" s="927" t="s">
        <v>891</v>
      </c>
      <c r="CI96" s="928"/>
      <c r="CJ96" s="928"/>
      <c r="CK96" s="928"/>
      <c r="CL96" s="928"/>
      <c r="CM96" s="928"/>
      <c r="CN96" s="928"/>
      <c r="CO96" s="928"/>
      <c r="CP96" s="928"/>
      <c r="CQ96" s="928"/>
      <c r="CR96" s="928"/>
      <c r="CS96" s="929"/>
      <c r="CT96" s="452"/>
      <c r="CU96" s="936"/>
      <c r="CV96" s="937"/>
      <c r="CW96" s="927" t="s">
        <v>891</v>
      </c>
      <c r="CX96" s="928"/>
      <c r="CY96" s="928"/>
      <c r="CZ96" s="928"/>
      <c r="DA96" s="928"/>
      <c r="DB96" s="928"/>
      <c r="DC96" s="928"/>
      <c r="DD96" s="928"/>
      <c r="DE96" s="928"/>
      <c r="DF96" s="928"/>
      <c r="DG96" s="928"/>
      <c r="DH96" s="929"/>
      <c r="DJ96" s="936"/>
      <c r="DK96" s="937"/>
      <c r="DL96" s="927" t="s">
        <v>891</v>
      </c>
      <c r="DM96" s="928"/>
      <c r="DN96" s="928"/>
      <c r="DO96" s="928"/>
      <c r="DP96" s="928"/>
      <c r="DQ96" s="928"/>
      <c r="DR96" s="928"/>
      <c r="DS96" s="928"/>
      <c r="DT96" s="928"/>
      <c r="DU96" s="928"/>
      <c r="DV96" s="928"/>
      <c r="DW96" s="929"/>
    </row>
    <row r="97" spans="2:127" ht="13.5" thickBot="1">
      <c r="B97" s="968"/>
      <c r="C97" s="969"/>
      <c r="D97" s="1011"/>
      <c r="E97" s="572">
        <v>0.5</v>
      </c>
      <c r="F97" s="572">
        <v>2</v>
      </c>
      <c r="G97" s="572">
        <v>5</v>
      </c>
      <c r="H97" s="572">
        <v>10</v>
      </c>
      <c r="I97" s="572">
        <v>15</v>
      </c>
      <c r="J97" s="573">
        <v>20</v>
      </c>
      <c r="K97" s="574">
        <v>30</v>
      </c>
      <c r="L97" s="573">
        <v>40</v>
      </c>
      <c r="M97" s="573">
        <v>50</v>
      </c>
      <c r="N97" s="573">
        <v>60</v>
      </c>
      <c r="O97" s="573">
        <v>70</v>
      </c>
      <c r="P97" s="575" t="s">
        <v>379</v>
      </c>
      <c r="Q97" s="452"/>
      <c r="R97" s="968"/>
      <c r="S97" s="969"/>
      <c r="T97" s="945"/>
      <c r="U97" s="947"/>
      <c r="V97" s="949"/>
      <c r="W97" s="951"/>
      <c r="X97" s="952"/>
      <c r="Y97" s="954"/>
      <c r="Z97" s="956"/>
      <c r="AA97" s="945"/>
      <c r="AB97" s="947"/>
      <c r="AC97" s="452"/>
      <c r="AD97" s="945"/>
      <c r="AE97" s="947"/>
      <c r="AF97" s="452"/>
      <c r="AG97" s="968"/>
      <c r="AH97" s="969"/>
      <c r="AI97" s="945"/>
      <c r="AJ97" s="947"/>
      <c r="AK97" s="961"/>
      <c r="AL97" s="452"/>
      <c r="AM97" s="938"/>
      <c r="AN97" s="939"/>
      <c r="AO97" s="457">
        <v>0.5</v>
      </c>
      <c r="AP97" s="458">
        <v>2</v>
      </c>
      <c r="AQ97" s="458">
        <v>5</v>
      </c>
      <c r="AR97" s="458">
        <v>10</v>
      </c>
      <c r="AS97" s="458">
        <v>15</v>
      </c>
      <c r="AT97" s="459">
        <v>20</v>
      </c>
      <c r="AU97" s="460">
        <v>30</v>
      </c>
      <c r="AV97" s="459">
        <v>40</v>
      </c>
      <c r="AW97" s="459">
        <v>50</v>
      </c>
      <c r="AX97" s="459">
        <v>60</v>
      </c>
      <c r="AY97" s="459">
        <v>70</v>
      </c>
      <c r="AZ97" s="456" t="s">
        <v>379</v>
      </c>
      <c r="BA97" s="452"/>
      <c r="BB97" s="938"/>
      <c r="BC97" s="939"/>
      <c r="BD97" s="457">
        <v>0.5</v>
      </c>
      <c r="BE97" s="458">
        <v>2</v>
      </c>
      <c r="BF97" s="458">
        <v>5</v>
      </c>
      <c r="BG97" s="458">
        <v>10</v>
      </c>
      <c r="BH97" s="458">
        <v>15</v>
      </c>
      <c r="BI97" s="459">
        <v>20</v>
      </c>
      <c r="BJ97" s="460">
        <v>30</v>
      </c>
      <c r="BK97" s="459">
        <v>40</v>
      </c>
      <c r="BL97" s="459">
        <v>50</v>
      </c>
      <c r="BM97" s="459">
        <v>60</v>
      </c>
      <c r="BN97" s="459">
        <v>70</v>
      </c>
      <c r="BO97" s="456" t="s">
        <v>379</v>
      </c>
      <c r="BP97" s="452"/>
      <c r="BQ97" s="938"/>
      <c r="BR97" s="939"/>
      <c r="BS97" s="457">
        <v>0.5</v>
      </c>
      <c r="BT97" s="458">
        <v>2</v>
      </c>
      <c r="BU97" s="458">
        <v>5</v>
      </c>
      <c r="BV97" s="458">
        <v>10</v>
      </c>
      <c r="BW97" s="458">
        <v>15</v>
      </c>
      <c r="BX97" s="459">
        <v>20</v>
      </c>
      <c r="BY97" s="460">
        <v>30</v>
      </c>
      <c r="BZ97" s="459">
        <v>40</v>
      </c>
      <c r="CA97" s="459">
        <v>50</v>
      </c>
      <c r="CB97" s="459">
        <v>60</v>
      </c>
      <c r="CC97" s="459">
        <v>70</v>
      </c>
      <c r="CD97" s="456" t="s">
        <v>379</v>
      </c>
      <c r="CF97" s="938"/>
      <c r="CG97" s="939"/>
      <c r="CH97" s="457">
        <v>0.5</v>
      </c>
      <c r="CI97" s="458">
        <v>2</v>
      </c>
      <c r="CJ97" s="458">
        <v>5</v>
      </c>
      <c r="CK97" s="458">
        <v>10</v>
      </c>
      <c r="CL97" s="458">
        <v>15</v>
      </c>
      <c r="CM97" s="459">
        <v>20</v>
      </c>
      <c r="CN97" s="460">
        <v>30</v>
      </c>
      <c r="CO97" s="459">
        <v>40</v>
      </c>
      <c r="CP97" s="459">
        <v>50</v>
      </c>
      <c r="CQ97" s="459">
        <v>60</v>
      </c>
      <c r="CR97" s="459">
        <v>70</v>
      </c>
      <c r="CS97" s="456" t="s">
        <v>379</v>
      </c>
      <c r="CT97" s="452"/>
      <c r="CU97" s="938"/>
      <c r="CV97" s="939"/>
      <c r="CW97" s="457">
        <v>0.5</v>
      </c>
      <c r="CX97" s="458">
        <v>2</v>
      </c>
      <c r="CY97" s="458">
        <v>5</v>
      </c>
      <c r="CZ97" s="458">
        <v>10</v>
      </c>
      <c r="DA97" s="458">
        <v>15</v>
      </c>
      <c r="DB97" s="459">
        <v>20</v>
      </c>
      <c r="DC97" s="460">
        <v>30</v>
      </c>
      <c r="DD97" s="459">
        <v>40</v>
      </c>
      <c r="DE97" s="459">
        <v>50</v>
      </c>
      <c r="DF97" s="459">
        <v>60</v>
      </c>
      <c r="DG97" s="459">
        <v>70</v>
      </c>
      <c r="DH97" s="456" t="s">
        <v>379</v>
      </c>
      <c r="DJ97" s="938"/>
      <c r="DK97" s="939"/>
      <c r="DL97" s="457">
        <v>0.5</v>
      </c>
      <c r="DM97" s="458">
        <v>2</v>
      </c>
      <c r="DN97" s="458">
        <v>5</v>
      </c>
      <c r="DO97" s="458">
        <v>10</v>
      </c>
      <c r="DP97" s="458">
        <v>15</v>
      </c>
      <c r="DQ97" s="459">
        <v>20</v>
      </c>
      <c r="DR97" s="460">
        <v>30</v>
      </c>
      <c r="DS97" s="459">
        <v>40</v>
      </c>
      <c r="DT97" s="459">
        <v>50</v>
      </c>
      <c r="DU97" s="459">
        <v>60</v>
      </c>
      <c r="DV97" s="459">
        <v>70</v>
      </c>
      <c r="DW97" s="456" t="s">
        <v>379</v>
      </c>
    </row>
    <row r="98" spans="2:127" ht="15" customHeight="1">
      <c r="B98" s="1004" t="s">
        <v>890</v>
      </c>
      <c r="C98" s="576" t="s">
        <v>380</v>
      </c>
      <c r="D98" s="462" t="s">
        <v>381</v>
      </c>
      <c r="E98" s="463" t="s">
        <v>381</v>
      </c>
      <c r="F98" s="464" t="s">
        <v>381</v>
      </c>
      <c r="G98" s="464" t="s">
        <v>381</v>
      </c>
      <c r="H98" s="464" t="s">
        <v>381</v>
      </c>
      <c r="I98" s="464" t="s">
        <v>381</v>
      </c>
      <c r="J98" s="464" t="s">
        <v>381</v>
      </c>
      <c r="K98" s="464" t="s">
        <v>381</v>
      </c>
      <c r="L98" s="464" t="s">
        <v>381</v>
      </c>
      <c r="M98" s="464" t="s">
        <v>381</v>
      </c>
      <c r="N98" s="464" t="s">
        <v>381</v>
      </c>
      <c r="O98" s="464" t="s">
        <v>381</v>
      </c>
      <c r="P98" s="465" t="s">
        <v>381</v>
      </c>
      <c r="Q98" s="466"/>
      <c r="R98" s="924" t="s">
        <v>890</v>
      </c>
      <c r="S98" s="461" t="str">
        <f>$C98</f>
        <v>&gt; 50</v>
      </c>
      <c r="T98" s="467" t="s">
        <v>381</v>
      </c>
      <c r="U98" s="468" t="s">
        <v>381</v>
      </c>
      <c r="V98" s="462" t="s">
        <v>381</v>
      </c>
      <c r="W98" s="469" t="s">
        <v>381</v>
      </c>
      <c r="X98" s="470" t="s">
        <v>381</v>
      </c>
      <c r="Y98" s="462" t="s">
        <v>381</v>
      </c>
      <c r="Z98" s="470" t="s">
        <v>381</v>
      </c>
      <c r="AA98" s="467" t="s">
        <v>381</v>
      </c>
      <c r="AB98" s="468" t="s">
        <v>381</v>
      </c>
      <c r="AC98" s="466"/>
      <c r="AD98" s="930">
        <f>AD76</f>
        <v>28.5</v>
      </c>
      <c r="AE98" s="932">
        <f>AE76</f>
        <v>32.0625</v>
      </c>
      <c r="AF98" s="466"/>
      <c r="AG98" s="924" t="s">
        <v>890</v>
      </c>
      <c r="AH98" s="461" t="str">
        <f>$C98</f>
        <v>&gt; 50</v>
      </c>
      <c r="AI98" s="467" t="s">
        <v>381</v>
      </c>
      <c r="AJ98" s="468" t="s">
        <v>381</v>
      </c>
      <c r="AK98" s="471" t="s">
        <v>381</v>
      </c>
      <c r="AL98" s="466"/>
      <c r="AM98" s="924" t="s">
        <v>890</v>
      </c>
      <c r="AN98" s="461" t="str">
        <f>$C98</f>
        <v>&gt; 50</v>
      </c>
      <c r="AO98" s="472" t="s">
        <v>381</v>
      </c>
      <c r="AP98" s="473" t="s">
        <v>381</v>
      </c>
      <c r="AQ98" s="473" t="s">
        <v>381</v>
      </c>
      <c r="AR98" s="473" t="s">
        <v>381</v>
      </c>
      <c r="AS98" s="473" t="s">
        <v>381</v>
      </c>
      <c r="AT98" s="473" t="s">
        <v>381</v>
      </c>
      <c r="AU98" s="473" t="s">
        <v>381</v>
      </c>
      <c r="AV98" s="473" t="s">
        <v>381</v>
      </c>
      <c r="AW98" s="473" t="s">
        <v>381</v>
      </c>
      <c r="AX98" s="473" t="s">
        <v>381</v>
      </c>
      <c r="AY98" s="473" t="s">
        <v>381</v>
      </c>
      <c r="AZ98" s="468" t="s">
        <v>381</v>
      </c>
      <c r="BA98" s="474"/>
      <c r="BB98" s="924" t="s">
        <v>890</v>
      </c>
      <c r="BC98" s="461" t="str">
        <f>$C98</f>
        <v>&gt; 50</v>
      </c>
      <c r="BD98" s="472" t="s">
        <v>381</v>
      </c>
      <c r="BE98" s="473" t="s">
        <v>381</v>
      </c>
      <c r="BF98" s="473" t="s">
        <v>381</v>
      </c>
      <c r="BG98" s="473" t="s">
        <v>381</v>
      </c>
      <c r="BH98" s="473" t="s">
        <v>381</v>
      </c>
      <c r="BI98" s="473" t="s">
        <v>381</v>
      </c>
      <c r="BJ98" s="473" t="s">
        <v>381</v>
      </c>
      <c r="BK98" s="473" t="s">
        <v>381</v>
      </c>
      <c r="BL98" s="473" t="s">
        <v>381</v>
      </c>
      <c r="BM98" s="473" t="s">
        <v>381</v>
      </c>
      <c r="BN98" s="473" t="s">
        <v>381</v>
      </c>
      <c r="BO98" s="468" t="s">
        <v>381</v>
      </c>
      <c r="BP98" s="466"/>
      <c r="BQ98" s="924" t="s">
        <v>890</v>
      </c>
      <c r="BR98" s="461" t="str">
        <f>$C98</f>
        <v>&gt; 50</v>
      </c>
      <c r="BS98" s="472" t="s">
        <v>381</v>
      </c>
      <c r="BT98" s="473" t="s">
        <v>381</v>
      </c>
      <c r="BU98" s="473" t="s">
        <v>381</v>
      </c>
      <c r="BV98" s="473" t="s">
        <v>381</v>
      </c>
      <c r="BW98" s="473" t="s">
        <v>381</v>
      </c>
      <c r="BX98" s="473" t="s">
        <v>381</v>
      </c>
      <c r="BY98" s="473" t="s">
        <v>381</v>
      </c>
      <c r="BZ98" s="473" t="s">
        <v>381</v>
      </c>
      <c r="CA98" s="473" t="s">
        <v>381</v>
      </c>
      <c r="CB98" s="473" t="s">
        <v>381</v>
      </c>
      <c r="CC98" s="473" t="s">
        <v>381</v>
      </c>
      <c r="CD98" s="468" t="s">
        <v>381</v>
      </c>
      <c r="CF98" s="924" t="s">
        <v>890</v>
      </c>
      <c r="CG98" s="461" t="str">
        <f>$C98</f>
        <v>&gt; 50</v>
      </c>
      <c r="CH98" s="472" t="s">
        <v>381</v>
      </c>
      <c r="CI98" s="473" t="s">
        <v>381</v>
      </c>
      <c r="CJ98" s="473" t="s">
        <v>381</v>
      </c>
      <c r="CK98" s="473" t="s">
        <v>381</v>
      </c>
      <c r="CL98" s="473" t="s">
        <v>381</v>
      </c>
      <c r="CM98" s="473" t="s">
        <v>381</v>
      </c>
      <c r="CN98" s="473" t="s">
        <v>381</v>
      </c>
      <c r="CO98" s="473" t="s">
        <v>381</v>
      </c>
      <c r="CP98" s="473" t="s">
        <v>381</v>
      </c>
      <c r="CQ98" s="473" t="s">
        <v>381</v>
      </c>
      <c r="CR98" s="473" t="s">
        <v>381</v>
      </c>
      <c r="CS98" s="468" t="s">
        <v>381</v>
      </c>
      <c r="CT98" s="474"/>
      <c r="CU98" s="924" t="s">
        <v>890</v>
      </c>
      <c r="CV98" s="461" t="str">
        <f>$C98</f>
        <v>&gt; 50</v>
      </c>
      <c r="CW98" s="472" t="s">
        <v>381</v>
      </c>
      <c r="CX98" s="473" t="s">
        <v>381</v>
      </c>
      <c r="CY98" s="473" t="s">
        <v>381</v>
      </c>
      <c r="CZ98" s="473" t="s">
        <v>381</v>
      </c>
      <c r="DA98" s="473" t="s">
        <v>381</v>
      </c>
      <c r="DB98" s="473" t="s">
        <v>381</v>
      </c>
      <c r="DC98" s="473" t="s">
        <v>381</v>
      </c>
      <c r="DD98" s="473" t="s">
        <v>381</v>
      </c>
      <c r="DE98" s="473" t="s">
        <v>381</v>
      </c>
      <c r="DF98" s="473" t="s">
        <v>381</v>
      </c>
      <c r="DG98" s="473" t="s">
        <v>381</v>
      </c>
      <c r="DH98" s="468" t="s">
        <v>381</v>
      </c>
      <c r="DJ98" s="924" t="s">
        <v>890</v>
      </c>
      <c r="DK98" s="461" t="str">
        <f>$C98</f>
        <v>&gt; 50</v>
      </c>
      <c r="DL98" s="472" t="s">
        <v>381</v>
      </c>
      <c r="DM98" s="473" t="s">
        <v>381</v>
      </c>
      <c r="DN98" s="473" t="s">
        <v>381</v>
      </c>
      <c r="DO98" s="473" t="s">
        <v>381</v>
      </c>
      <c r="DP98" s="473" t="s">
        <v>381</v>
      </c>
      <c r="DQ98" s="473" t="s">
        <v>381</v>
      </c>
      <c r="DR98" s="473" t="s">
        <v>381</v>
      </c>
      <c r="DS98" s="473" t="s">
        <v>381</v>
      </c>
      <c r="DT98" s="473" t="s">
        <v>381</v>
      </c>
      <c r="DU98" s="473" t="s">
        <v>381</v>
      </c>
      <c r="DV98" s="473" t="s">
        <v>381</v>
      </c>
      <c r="DW98" s="468" t="s">
        <v>381</v>
      </c>
    </row>
    <row r="99" spans="2:127" ht="15" customHeight="1">
      <c r="B99" s="1005"/>
      <c r="C99" s="577">
        <v>50</v>
      </c>
      <c r="D99" s="476">
        <f>V99</f>
        <v>4.1924657942161678</v>
      </c>
      <c r="E99" s="578">
        <v>75.719215993134512</v>
      </c>
      <c r="F99" s="579">
        <v>76.35839589296755</v>
      </c>
      <c r="G99" s="579">
        <v>76.019178782333071</v>
      </c>
      <c r="H99" s="579">
        <v>75.530688006136273</v>
      </c>
      <c r="I99" s="579">
        <v>75.302755238525606</v>
      </c>
      <c r="J99" s="579">
        <v>75.008935431908441</v>
      </c>
      <c r="K99" s="579">
        <v>74.497358088057169</v>
      </c>
      <c r="L99" s="579">
        <v>74.222930076280292</v>
      </c>
      <c r="M99" s="579">
        <v>73.801634711329271</v>
      </c>
      <c r="N99" s="579">
        <v>73.310423157647193</v>
      </c>
      <c r="O99" s="579">
        <v>72.602380675906105</v>
      </c>
      <c r="P99" s="480" t="s">
        <v>381</v>
      </c>
      <c r="Q99" s="466"/>
      <c r="R99" s="925"/>
      <c r="S99" s="475">
        <f>$C99</f>
        <v>50</v>
      </c>
      <c r="T99" s="481">
        <v>50</v>
      </c>
      <c r="U99" s="519">
        <v>-26</v>
      </c>
      <c r="V99" s="483">
        <f>IF(MIN(X99,W99)*(1-(2.5+7)/(87.5-2))&gt;$AD$29,$AD$29,MIN(X99,W99)*(1-(2.5+7)/(87.5-2)))</f>
        <v>4.1924657942161678</v>
      </c>
      <c r="W99" s="484">
        <f>'70MPa, 2-4kg (comm)'!Z99</f>
        <v>4.8341098086354526</v>
      </c>
      <c r="X99" s="485">
        <f>'70MPa, 2-4kg (comm)'!AA99</f>
        <v>4.7165240184931889</v>
      </c>
      <c r="Y99" s="483">
        <f>(F99-2)/V99</f>
        <v>17.736196201183258</v>
      </c>
      <c r="Z99" s="486">
        <f>(F99-2)/MIN(W99,X99)</f>
        <v>15.765507734385119</v>
      </c>
      <c r="AA99" s="487">
        <f>'70MPa, 2-4kg (comm)'!AD99</f>
        <v>2.6024078488938209</v>
      </c>
      <c r="AB99" s="488">
        <f>'70MPa, 2-4kg (comm)'!AE99</f>
        <v>5.1135184692070252</v>
      </c>
      <c r="AC99" s="466"/>
      <c r="AD99" s="930"/>
      <c r="AE99" s="932"/>
      <c r="AF99" s="466"/>
      <c r="AG99" s="925"/>
      <c r="AH99" s="475">
        <f>$C99</f>
        <v>50</v>
      </c>
      <c r="AI99" s="489">
        <v>25</v>
      </c>
      <c r="AJ99" s="519">
        <f>MIN(-33,AH99)</f>
        <v>-33</v>
      </c>
      <c r="AK99" s="490">
        <f>V99</f>
        <v>4.1924657942161678</v>
      </c>
      <c r="AL99" s="466"/>
      <c r="AM99" s="925"/>
      <c r="AN99" s="475">
        <f>$C99</f>
        <v>50</v>
      </c>
      <c r="AO99" s="520">
        <v>0.90755161168224352</v>
      </c>
      <c r="AP99" s="521">
        <v>0.91066658638219389</v>
      </c>
      <c r="AQ99" s="521">
        <v>0.90903345420844639</v>
      </c>
      <c r="AR99" s="521">
        <v>0.9071632819871841</v>
      </c>
      <c r="AS99" s="521">
        <v>0.90768137533121085</v>
      </c>
      <c r="AT99" s="521">
        <v>0.90798162596216458</v>
      </c>
      <c r="AU99" s="521">
        <v>0.91021011041794542</v>
      </c>
      <c r="AV99" s="521">
        <v>0.91589138387315128</v>
      </c>
      <c r="AW99" s="521">
        <v>0.92219057143194005</v>
      </c>
      <c r="AX99" s="493">
        <v>0.93023728369116665</v>
      </c>
      <c r="AY99" s="493">
        <v>0.94043379737308674</v>
      </c>
      <c r="AZ99" s="494" t="s">
        <v>381</v>
      </c>
      <c r="BA99" s="474"/>
      <c r="BB99" s="925"/>
      <c r="BC99" s="475">
        <f>$C99</f>
        <v>50</v>
      </c>
      <c r="BD99" s="520">
        <v>0.90483100784387094</v>
      </c>
      <c r="BE99" s="521">
        <v>0.91052838685054416</v>
      </c>
      <c r="BF99" s="521">
        <v>0.90891722011606901</v>
      </c>
      <c r="BG99" s="521">
        <v>0.90716166824183364</v>
      </c>
      <c r="BH99" s="521">
        <v>0.90781112162975841</v>
      </c>
      <c r="BI99" s="521">
        <v>0.90827703605283494</v>
      </c>
      <c r="BJ99" s="521">
        <v>0.91075926319219491</v>
      </c>
      <c r="BK99" s="521">
        <v>0.9165546530182731</v>
      </c>
      <c r="BL99" s="521">
        <v>0.92276931067114309</v>
      </c>
      <c r="BM99" s="493">
        <v>0.93055137744866157</v>
      </c>
      <c r="BN99" s="521">
        <v>0.94038438170430716</v>
      </c>
      <c r="BO99" s="494" t="s">
        <v>381</v>
      </c>
      <c r="BP99" s="466"/>
      <c r="BQ99" s="925"/>
      <c r="BR99" s="475">
        <f>$C99</f>
        <v>50</v>
      </c>
      <c r="BS99" s="495">
        <v>85</v>
      </c>
      <c r="BT99" s="496">
        <v>84.751564450034351</v>
      </c>
      <c r="BU99" s="496">
        <v>84.081347963412526</v>
      </c>
      <c r="BV99" s="496">
        <v>82.844605538502677</v>
      </c>
      <c r="BW99" s="496">
        <v>81.506677613004598</v>
      </c>
      <c r="BX99" s="497">
        <v>79.984140224522847</v>
      </c>
      <c r="BY99" s="497">
        <v>76.42593726515841</v>
      </c>
      <c r="BZ99" s="497">
        <v>72.158001069370712</v>
      </c>
      <c r="CA99" s="497">
        <v>66.972408655886824</v>
      </c>
      <c r="CB99" s="497">
        <v>60.679188444445401</v>
      </c>
      <c r="CC99" s="497">
        <v>52.517468919035252</v>
      </c>
      <c r="CD99" s="494" t="s">
        <v>381</v>
      </c>
      <c r="CF99" s="925"/>
      <c r="CG99" s="475">
        <f>$C99</f>
        <v>50</v>
      </c>
      <c r="CH99" s="495">
        <v>85</v>
      </c>
      <c r="CI99" s="496">
        <v>84.825479069138723</v>
      </c>
      <c r="CJ99" s="496">
        <v>84.143252484442257</v>
      </c>
      <c r="CK99" s="496">
        <v>82.84705731442061</v>
      </c>
      <c r="CL99" s="496">
        <v>81.438435214814618</v>
      </c>
      <c r="CM99" s="497">
        <v>79.82613341881023</v>
      </c>
      <c r="CN99" s="497">
        <v>76.133817074410004</v>
      </c>
      <c r="CO99" s="497">
        <v>71.810548770648438</v>
      </c>
      <c r="CP99" s="497">
        <v>66.674428722667614</v>
      </c>
      <c r="CQ99" s="497">
        <v>60.521910589914633</v>
      </c>
      <c r="CR99" s="497">
        <v>52.541501025908318</v>
      </c>
      <c r="CS99" s="494" t="s">
        <v>381</v>
      </c>
      <c r="CT99" s="474"/>
      <c r="CU99" s="925"/>
      <c r="CV99" s="475">
        <f>$C99</f>
        <v>50</v>
      </c>
      <c r="CW99" s="491">
        <f t="shared" ref="CW99:CW111" si="125">MIN(AO99,BD99)</f>
        <v>0.90483100784387094</v>
      </c>
      <c r="CX99" s="492">
        <f t="shared" ref="CX99:CX111" si="126">MIN(AP99,BE99)</f>
        <v>0.91052838685054416</v>
      </c>
      <c r="CY99" s="521">
        <f t="shared" ref="CY99:CY111" si="127">MIN(AQ99,BF99)</f>
        <v>0.90891722011606901</v>
      </c>
      <c r="CZ99" s="521">
        <f t="shared" ref="CZ99:CZ111" si="128">MIN(AR99,BG99)</f>
        <v>0.90716166824183364</v>
      </c>
      <c r="DA99" s="521">
        <f t="shared" ref="DA99:DA111" si="129">MIN(AS99,BH99)</f>
        <v>0.90768137533121085</v>
      </c>
      <c r="DB99" s="521">
        <f t="shared" ref="DB99:DB111" si="130">MIN(AT99,BI99)</f>
        <v>0.90798162596216458</v>
      </c>
      <c r="DC99" s="521">
        <f t="shared" ref="DC99:DC111" si="131">MIN(AU99,BJ99)</f>
        <v>0.91021011041794542</v>
      </c>
      <c r="DD99" s="521">
        <f t="shared" ref="DD99:DD111" si="132">MIN(AV99,BK99)</f>
        <v>0.91589138387315128</v>
      </c>
      <c r="DE99" s="521">
        <f t="shared" ref="DE99:DE111" si="133">MIN(AW99,BL99)</f>
        <v>0.92219057143194005</v>
      </c>
      <c r="DF99" s="493">
        <f t="shared" ref="DF99:DF108" si="134">MIN(AX99,BM99)</f>
        <v>0.93023728369116665</v>
      </c>
      <c r="DG99" s="521">
        <f>MIN(AY99,BN99)</f>
        <v>0.94038438170430716</v>
      </c>
      <c r="DH99" s="494" t="s">
        <v>381</v>
      </c>
      <c r="DJ99" s="925"/>
      <c r="DK99" s="475">
        <f>$C99</f>
        <v>50</v>
      </c>
      <c r="DL99" s="495">
        <f t="shared" ref="DL99:DL111" si="135">MAX(BS99,CH99)</f>
        <v>85</v>
      </c>
      <c r="DM99" s="496">
        <f t="shared" ref="DM99:DM111" si="136">MAX(BT99,CI99)</f>
        <v>84.825479069138723</v>
      </c>
      <c r="DN99" s="496">
        <f t="shared" ref="DN99:DN111" si="137">MAX(BU99,CJ99)</f>
        <v>84.143252484442257</v>
      </c>
      <c r="DO99" s="496">
        <f t="shared" ref="DO99:DO111" si="138">MAX(BV99,CK99)</f>
        <v>82.84705731442061</v>
      </c>
      <c r="DP99" s="496">
        <f t="shared" ref="DP99:DP111" si="139">MAX(BW99,CL99)</f>
        <v>81.506677613004598</v>
      </c>
      <c r="DQ99" s="497">
        <f t="shared" ref="DQ99:DQ111" si="140">MAX(BX99,CM99)</f>
        <v>79.984140224522847</v>
      </c>
      <c r="DR99" s="497">
        <f t="shared" ref="DR99:DR111" si="141">MAX(BY99,CN99)</f>
        <v>76.42593726515841</v>
      </c>
      <c r="DS99" s="497">
        <f t="shared" ref="DS99:DS111" si="142">MAX(BZ99,CO99)</f>
        <v>72.158001069370712</v>
      </c>
      <c r="DT99" s="497">
        <f t="shared" ref="DT99:DT111" si="143">MAX(CA99,CP99)</f>
        <v>66.972408655886824</v>
      </c>
      <c r="DU99" s="497">
        <f t="shared" ref="DU99:DU108" si="144">MAX(CB99,CQ99)</f>
        <v>60.679188444445401</v>
      </c>
      <c r="DV99" s="497">
        <f>MAX(CC99,CR99)</f>
        <v>52.541501025908318</v>
      </c>
      <c r="DW99" s="494" t="s">
        <v>381</v>
      </c>
    </row>
    <row r="100" spans="2:127" ht="15" customHeight="1">
      <c r="B100" s="1005"/>
      <c r="C100" s="577">
        <v>45</v>
      </c>
      <c r="D100" s="476">
        <f t="shared" ref="D100:D111" si="145">V100</f>
        <v>6.622737943549744</v>
      </c>
      <c r="E100" s="578">
        <v>73.423478774333631</v>
      </c>
      <c r="F100" s="579">
        <v>75.775148012267422</v>
      </c>
      <c r="G100" s="579">
        <v>75.67533529461052</v>
      </c>
      <c r="H100" s="579">
        <v>75.235244371754106</v>
      </c>
      <c r="I100" s="579">
        <v>75.185053016369395</v>
      </c>
      <c r="J100" s="579">
        <v>74.948024057391763</v>
      </c>
      <c r="K100" s="579">
        <v>74.490280184441332</v>
      </c>
      <c r="L100" s="579">
        <v>74.294632553381334</v>
      </c>
      <c r="M100" s="579">
        <v>73.818917429566412</v>
      </c>
      <c r="N100" s="579">
        <v>73.308373626984178</v>
      </c>
      <c r="O100" s="579">
        <v>72.579644696456455</v>
      </c>
      <c r="P100" s="480" t="s">
        <v>381</v>
      </c>
      <c r="Q100" s="466"/>
      <c r="R100" s="925"/>
      <c r="S100" s="475">
        <f t="shared" ref="S100:S112" si="146">$C100</f>
        <v>45</v>
      </c>
      <c r="T100" s="481">
        <v>45</v>
      </c>
      <c r="U100" s="519">
        <v>-26</v>
      </c>
      <c r="V100" s="483">
        <f t="shared" ref="V100:V105" si="147">IF(MIN(X100,W100)*(1-(2.5+7)/(87.5-2))&gt;$AD$29,$AD$29,MIN(X100,W100)*(1-(2.5+7)/(87.5-2)))</f>
        <v>6.622737943549744</v>
      </c>
      <c r="W100" s="484">
        <f>'70MPa, 2-4kg (comm)'!Z100</f>
        <v>7.8449974179719204</v>
      </c>
      <c r="X100" s="485">
        <f>'70MPa, 2-4kg (comm)'!AA100</f>
        <v>7.450580186493462</v>
      </c>
      <c r="Y100" s="483">
        <f t="shared" ref="Y100:Y111" si="148">(F100-2)/V100</f>
        <v>11.139674956355654</v>
      </c>
      <c r="Z100" s="486">
        <f t="shared" ref="Z100:Z111" si="149">(F100-2)/MIN(W100,X100)</f>
        <v>9.9019332945383578</v>
      </c>
      <c r="AA100" s="487">
        <f>'70MPa, 2-4kg (comm)'!AD100</f>
        <v>4.1282293964707559</v>
      </c>
      <c r="AB100" s="488">
        <f>'70MPa, 2-4kg (comm)'!AE100</f>
        <v>7.9276340189421299</v>
      </c>
      <c r="AC100" s="466"/>
      <c r="AD100" s="930"/>
      <c r="AE100" s="932"/>
      <c r="AF100" s="466"/>
      <c r="AG100" s="925"/>
      <c r="AH100" s="475">
        <f t="shared" ref="AH100:AH112" si="150">$C100</f>
        <v>45</v>
      </c>
      <c r="AI100" s="489">
        <v>25</v>
      </c>
      <c r="AJ100" s="519">
        <f t="shared" ref="AJ100:AJ106" si="151">MIN(-33,AH100)</f>
        <v>-33</v>
      </c>
      <c r="AK100" s="490">
        <f t="shared" ref="AK100:AK111" si="152">V100</f>
        <v>6.622737943549744</v>
      </c>
      <c r="AL100" s="466"/>
      <c r="AM100" s="925"/>
      <c r="AN100" s="475">
        <f t="shared" ref="AN100:AN112" si="153">$C100</f>
        <v>45</v>
      </c>
      <c r="AO100" s="520">
        <v>0.90307699647101591</v>
      </c>
      <c r="AP100" s="521">
        <v>0.90753374237974449</v>
      </c>
      <c r="AQ100" s="521">
        <v>0.90647596524605889</v>
      </c>
      <c r="AR100" s="521">
        <v>0.90552372790761793</v>
      </c>
      <c r="AS100" s="521">
        <v>0.90813088230462202</v>
      </c>
      <c r="AT100" s="521">
        <v>0.90957923440647637</v>
      </c>
      <c r="AU100" s="521">
        <v>0.91374956169904009</v>
      </c>
      <c r="AV100" s="521">
        <v>0.92171142165017861</v>
      </c>
      <c r="AW100" s="521">
        <v>0.92924884033119193</v>
      </c>
      <c r="AX100" s="493">
        <v>0.93880938569483174</v>
      </c>
      <c r="AY100" s="493">
        <v>0.9505020913801131</v>
      </c>
      <c r="AZ100" s="494" t="s">
        <v>381</v>
      </c>
      <c r="BA100" s="474"/>
      <c r="BB100" s="925"/>
      <c r="BC100" s="475">
        <f t="shared" ref="BC100:BC112" si="154">$C100</f>
        <v>45</v>
      </c>
      <c r="BD100" s="520">
        <v>0.88524277381042582</v>
      </c>
      <c r="BE100" s="521">
        <v>0.90530401739831534</v>
      </c>
      <c r="BF100" s="521">
        <v>0.90605210961981331</v>
      </c>
      <c r="BG100" s="521">
        <v>0.90542037459099234</v>
      </c>
      <c r="BH100" s="521">
        <v>0.9083081050339652</v>
      </c>
      <c r="BI100" s="521">
        <v>0.9100570356273664</v>
      </c>
      <c r="BJ100" s="521">
        <v>0.91466715605189652</v>
      </c>
      <c r="BK100" s="521">
        <v>0.92280587915053025</v>
      </c>
      <c r="BL100" s="521">
        <v>0.93023720439354407</v>
      </c>
      <c r="BM100" s="493">
        <v>0.93936715282866123</v>
      </c>
      <c r="BN100" s="521">
        <v>0.9504674065932297</v>
      </c>
      <c r="BO100" s="494" t="s">
        <v>381</v>
      </c>
      <c r="BP100" s="466"/>
      <c r="BQ100" s="925"/>
      <c r="BR100" s="475">
        <f t="shared" ref="BR100:BR112" si="155">$C100</f>
        <v>45</v>
      </c>
      <c r="BS100" s="495">
        <v>85</v>
      </c>
      <c r="BT100" s="496">
        <v>84.713692852913795</v>
      </c>
      <c r="BU100" s="496">
        <v>83.891547468356933</v>
      </c>
      <c r="BV100" s="496">
        <v>82.364651657589192</v>
      </c>
      <c r="BW100" s="496">
        <v>80.72017216819188</v>
      </c>
      <c r="BX100" s="497">
        <v>78.839499467485055</v>
      </c>
      <c r="BY100" s="497">
        <v>74.507752449027976</v>
      </c>
      <c r="BZ100" s="497">
        <v>69.447138966869645</v>
      </c>
      <c r="CA100" s="497">
        <v>63.443994373381102</v>
      </c>
      <c r="CB100" s="497">
        <v>56.406234679947588</v>
      </c>
      <c r="CC100" s="497">
        <v>47.580007014933564</v>
      </c>
      <c r="CD100" s="494" t="s">
        <v>381</v>
      </c>
      <c r="CF100" s="925"/>
      <c r="CG100" s="475">
        <f t="shared" ref="CG100:CG112" si="156">$C100</f>
        <v>45</v>
      </c>
      <c r="CH100" s="495">
        <v>85</v>
      </c>
      <c r="CI100" s="496">
        <v>85</v>
      </c>
      <c r="CJ100" s="496">
        <v>84.110348449796945</v>
      </c>
      <c r="CK100" s="496">
        <v>82.424745821983748</v>
      </c>
      <c r="CL100" s="496">
        <v>80.616497051652459</v>
      </c>
      <c r="CM100" s="497">
        <v>78.582609496845308</v>
      </c>
      <c r="CN100" s="497">
        <v>74.022802753630287</v>
      </c>
      <c r="CO100" s="497">
        <v>68.875218048365809</v>
      </c>
      <c r="CP100" s="497">
        <v>62.94285392592996</v>
      </c>
      <c r="CQ100" s="497">
        <v>56.132078056786327</v>
      </c>
      <c r="CR100" s="497">
        <v>47.596473298228418</v>
      </c>
      <c r="CS100" s="494" t="s">
        <v>381</v>
      </c>
      <c r="CT100" s="474"/>
      <c r="CU100" s="925"/>
      <c r="CV100" s="475">
        <f t="shared" ref="CV100:CV112" si="157">$C100</f>
        <v>45</v>
      </c>
      <c r="CW100" s="491">
        <f t="shared" si="125"/>
        <v>0.88524277381042582</v>
      </c>
      <c r="CX100" s="492">
        <f t="shared" si="126"/>
        <v>0.90530401739831534</v>
      </c>
      <c r="CY100" s="521">
        <f t="shared" si="127"/>
        <v>0.90605210961981331</v>
      </c>
      <c r="CZ100" s="521">
        <f t="shared" si="128"/>
        <v>0.90542037459099234</v>
      </c>
      <c r="DA100" s="521">
        <f t="shared" si="129"/>
        <v>0.90813088230462202</v>
      </c>
      <c r="DB100" s="521">
        <f t="shared" si="130"/>
        <v>0.90957923440647637</v>
      </c>
      <c r="DC100" s="521">
        <f t="shared" si="131"/>
        <v>0.91374956169904009</v>
      </c>
      <c r="DD100" s="521">
        <f t="shared" si="132"/>
        <v>0.92171142165017861</v>
      </c>
      <c r="DE100" s="521">
        <f t="shared" si="133"/>
        <v>0.92924884033119193</v>
      </c>
      <c r="DF100" s="493">
        <f t="shared" si="134"/>
        <v>0.93880938569483174</v>
      </c>
      <c r="DG100" s="521">
        <f>MIN(AY100,BN100)</f>
        <v>0.9504674065932297</v>
      </c>
      <c r="DH100" s="494" t="s">
        <v>381</v>
      </c>
      <c r="DJ100" s="925"/>
      <c r="DK100" s="475">
        <f t="shared" ref="DK100:DK112" si="158">$C100</f>
        <v>45</v>
      </c>
      <c r="DL100" s="495">
        <f t="shared" si="135"/>
        <v>85</v>
      </c>
      <c r="DM100" s="496">
        <f t="shared" si="136"/>
        <v>85</v>
      </c>
      <c r="DN100" s="496">
        <f t="shared" si="137"/>
        <v>84.110348449796945</v>
      </c>
      <c r="DO100" s="496">
        <f t="shared" si="138"/>
        <v>82.424745821983748</v>
      </c>
      <c r="DP100" s="496">
        <f t="shared" si="139"/>
        <v>80.72017216819188</v>
      </c>
      <c r="DQ100" s="497">
        <f t="shared" si="140"/>
        <v>78.839499467485055</v>
      </c>
      <c r="DR100" s="497">
        <f t="shared" si="141"/>
        <v>74.507752449027976</v>
      </c>
      <c r="DS100" s="497">
        <f t="shared" si="142"/>
        <v>69.447138966869645</v>
      </c>
      <c r="DT100" s="497">
        <f t="shared" si="143"/>
        <v>63.443994373381102</v>
      </c>
      <c r="DU100" s="497">
        <f t="shared" si="144"/>
        <v>56.406234679947588</v>
      </c>
      <c r="DV100" s="497">
        <f>MAX(CC100,CR100)</f>
        <v>47.596473298228418</v>
      </c>
      <c r="DW100" s="494" t="s">
        <v>381</v>
      </c>
    </row>
    <row r="101" spans="2:127" ht="15" customHeight="1">
      <c r="B101" s="1005"/>
      <c r="C101" s="577">
        <v>40</v>
      </c>
      <c r="D101" s="476">
        <f t="shared" si="145"/>
        <v>9.2317765272625643</v>
      </c>
      <c r="E101" s="578">
        <v>70.335297817165142</v>
      </c>
      <c r="F101" s="579">
        <v>73.767209500473371</v>
      </c>
      <c r="G101" s="579">
        <v>75.63068988757405</v>
      </c>
      <c r="H101" s="579">
        <v>75.197154514066355</v>
      </c>
      <c r="I101" s="579">
        <v>75.271164958779565</v>
      </c>
      <c r="J101" s="579">
        <v>75.034424135617542</v>
      </c>
      <c r="K101" s="579">
        <v>74.544590636508445</v>
      </c>
      <c r="L101" s="579">
        <v>74.365805591862312</v>
      </c>
      <c r="M101" s="579">
        <v>73.825559026671172</v>
      </c>
      <c r="N101" s="579">
        <v>73.301842693570293</v>
      </c>
      <c r="O101" s="579">
        <v>72.559614489461651</v>
      </c>
      <c r="P101" s="480" t="s">
        <v>381</v>
      </c>
      <c r="Q101" s="466"/>
      <c r="R101" s="925"/>
      <c r="S101" s="475">
        <f t="shared" si="146"/>
        <v>40</v>
      </c>
      <c r="T101" s="481">
        <v>40</v>
      </c>
      <c r="U101" s="519">
        <v>-26</v>
      </c>
      <c r="V101" s="483">
        <f t="shared" si="147"/>
        <v>9.2317765272625643</v>
      </c>
      <c r="W101" s="484">
        <f>'70MPa, 2-4kg (comm)'!Z101</f>
        <v>10.99123007663192</v>
      </c>
      <c r="X101" s="485">
        <f>'70MPa, 2-4kg (comm)'!AA101</f>
        <v>10.385748593170385</v>
      </c>
      <c r="Y101" s="483">
        <f t="shared" si="148"/>
        <v>7.7739327082426692</v>
      </c>
      <c r="Z101" s="486">
        <f t="shared" si="149"/>
        <v>6.9101624073268164</v>
      </c>
      <c r="AA101" s="487">
        <f>'70MPa, 2-4kg (comm)'!AD101</f>
        <v>5.6238863233538003</v>
      </c>
      <c r="AB101" s="488">
        <f>'70MPa, 2-4kg (comm)'!AE101</f>
        <v>10.761406444001938</v>
      </c>
      <c r="AC101" s="466"/>
      <c r="AD101" s="930"/>
      <c r="AE101" s="932"/>
      <c r="AF101" s="466"/>
      <c r="AG101" s="925"/>
      <c r="AH101" s="475">
        <f t="shared" si="150"/>
        <v>40</v>
      </c>
      <c r="AI101" s="489">
        <v>25</v>
      </c>
      <c r="AJ101" s="519">
        <f t="shared" si="151"/>
        <v>-33</v>
      </c>
      <c r="AK101" s="490">
        <f t="shared" si="152"/>
        <v>9.2317765272625643</v>
      </c>
      <c r="AL101" s="466"/>
      <c r="AM101" s="925"/>
      <c r="AN101" s="475">
        <f t="shared" si="153"/>
        <v>40</v>
      </c>
      <c r="AO101" s="520">
        <v>0.89012170818990355</v>
      </c>
      <c r="AP101" s="521">
        <v>0.90695219748539646</v>
      </c>
      <c r="AQ101" s="521">
        <v>0.90642118971628571</v>
      </c>
      <c r="AR101" s="521">
        <v>0.90630790536340078</v>
      </c>
      <c r="AS101" s="521">
        <v>0.91076972907047948</v>
      </c>
      <c r="AT101" s="521">
        <v>0.91305513885135436</v>
      </c>
      <c r="AU101" s="521">
        <v>0.9186545361539894</v>
      </c>
      <c r="AV101" s="521">
        <v>0.92838687645078766</v>
      </c>
      <c r="AW101" s="521">
        <v>0.9369822231652728</v>
      </c>
      <c r="AX101" s="493">
        <v>0.94792826772099348</v>
      </c>
      <c r="AY101" s="493">
        <v>0.96090326286486083</v>
      </c>
      <c r="AZ101" s="494" t="s">
        <v>381</v>
      </c>
      <c r="BA101" s="474"/>
      <c r="BB101" s="925"/>
      <c r="BC101" s="475">
        <f t="shared" si="154"/>
        <v>40</v>
      </c>
      <c r="BD101" s="520">
        <v>0.86561733239800742</v>
      </c>
      <c r="BE101" s="521">
        <v>0.8937712726104946</v>
      </c>
      <c r="BF101" s="521">
        <v>0.90579795808591579</v>
      </c>
      <c r="BG101" s="521">
        <v>0.90610347594294827</v>
      </c>
      <c r="BH101" s="521">
        <v>0.9109518122314626</v>
      </c>
      <c r="BI101" s="521">
        <v>0.91359676578894156</v>
      </c>
      <c r="BJ101" s="521">
        <v>0.91974118606262312</v>
      </c>
      <c r="BK101" s="521">
        <v>0.92970273934939773</v>
      </c>
      <c r="BL101" s="521">
        <v>0.93818762504684261</v>
      </c>
      <c r="BM101" s="493">
        <v>0.94859872696209058</v>
      </c>
      <c r="BN101" s="521">
        <v>0.960878914180605</v>
      </c>
      <c r="BO101" s="494" t="s">
        <v>381</v>
      </c>
      <c r="BP101" s="466"/>
      <c r="BQ101" s="925"/>
      <c r="BR101" s="475">
        <f t="shared" si="155"/>
        <v>40</v>
      </c>
      <c r="BS101" s="495">
        <v>85</v>
      </c>
      <c r="BT101" s="496">
        <v>84.779985787653771</v>
      </c>
      <c r="BU101" s="496">
        <v>83.715496842504706</v>
      </c>
      <c r="BV101" s="496">
        <v>81.755961432334246</v>
      </c>
      <c r="BW101" s="496">
        <v>79.682842337929571</v>
      </c>
      <c r="BX101" s="497">
        <v>77.36815448709217</v>
      </c>
      <c r="BY101" s="497">
        <v>72.16869640795278</v>
      </c>
      <c r="BZ101" s="497">
        <v>66.324032002195679</v>
      </c>
      <c r="CA101" s="497">
        <v>59.585859932322151</v>
      </c>
      <c r="CB101" s="497">
        <v>51.929625163764101</v>
      </c>
      <c r="CC101" s="497">
        <v>42.606958387367854</v>
      </c>
      <c r="CD101" s="494" t="s">
        <v>381</v>
      </c>
      <c r="CF101" s="925"/>
      <c r="CG101" s="475">
        <f t="shared" si="156"/>
        <v>40</v>
      </c>
      <c r="CH101" s="495">
        <v>85</v>
      </c>
      <c r="CI101" s="496">
        <v>85</v>
      </c>
      <c r="CJ101" s="496">
        <v>84.051881448046203</v>
      </c>
      <c r="CK101" s="496">
        <v>81.870960715690359</v>
      </c>
      <c r="CL101" s="496">
        <v>79.591065788780043</v>
      </c>
      <c r="CM101" s="497">
        <v>77.085270088257587</v>
      </c>
      <c r="CN101" s="497">
        <v>71.605172048631218</v>
      </c>
      <c r="CO101" s="497">
        <v>65.647861706751456</v>
      </c>
      <c r="CP101" s="497">
        <v>58.985680107476547</v>
      </c>
      <c r="CQ101" s="497">
        <v>51.606567614506972</v>
      </c>
      <c r="CR101" s="497">
        <v>42.618266399945384</v>
      </c>
      <c r="CS101" s="494" t="s">
        <v>381</v>
      </c>
      <c r="CT101" s="474"/>
      <c r="CU101" s="925"/>
      <c r="CV101" s="475">
        <f t="shared" si="157"/>
        <v>40</v>
      </c>
      <c r="CW101" s="491">
        <f t="shared" si="125"/>
        <v>0.86561733239800742</v>
      </c>
      <c r="CX101" s="492">
        <f t="shared" si="126"/>
        <v>0.8937712726104946</v>
      </c>
      <c r="CY101" s="521">
        <f t="shared" si="127"/>
        <v>0.90579795808591579</v>
      </c>
      <c r="CZ101" s="521">
        <f t="shared" si="128"/>
        <v>0.90610347594294827</v>
      </c>
      <c r="DA101" s="521">
        <f t="shared" si="129"/>
        <v>0.91076972907047948</v>
      </c>
      <c r="DB101" s="521">
        <f t="shared" si="130"/>
        <v>0.91305513885135436</v>
      </c>
      <c r="DC101" s="521">
        <f t="shared" si="131"/>
        <v>0.9186545361539894</v>
      </c>
      <c r="DD101" s="521">
        <f t="shared" si="132"/>
        <v>0.92838687645078766</v>
      </c>
      <c r="DE101" s="521">
        <f t="shared" si="133"/>
        <v>0.9369822231652728</v>
      </c>
      <c r="DF101" s="493">
        <f t="shared" si="134"/>
        <v>0.94792826772099348</v>
      </c>
      <c r="DG101" s="521">
        <f>MIN(AY101,BN101)</f>
        <v>0.960878914180605</v>
      </c>
      <c r="DH101" s="494" t="s">
        <v>381</v>
      </c>
      <c r="DJ101" s="925"/>
      <c r="DK101" s="475">
        <f t="shared" si="158"/>
        <v>40</v>
      </c>
      <c r="DL101" s="495">
        <f t="shared" si="135"/>
        <v>85</v>
      </c>
      <c r="DM101" s="496">
        <f t="shared" si="136"/>
        <v>85</v>
      </c>
      <c r="DN101" s="496">
        <f t="shared" si="137"/>
        <v>84.051881448046203</v>
      </c>
      <c r="DO101" s="496">
        <f t="shared" si="138"/>
        <v>81.870960715690359</v>
      </c>
      <c r="DP101" s="496">
        <f t="shared" si="139"/>
        <v>79.682842337929571</v>
      </c>
      <c r="DQ101" s="497">
        <f t="shared" si="140"/>
        <v>77.36815448709217</v>
      </c>
      <c r="DR101" s="497">
        <f t="shared" si="141"/>
        <v>72.16869640795278</v>
      </c>
      <c r="DS101" s="497">
        <f t="shared" si="142"/>
        <v>66.324032002195679</v>
      </c>
      <c r="DT101" s="497">
        <f t="shared" si="143"/>
        <v>59.585859932322151</v>
      </c>
      <c r="DU101" s="497">
        <f t="shared" si="144"/>
        <v>51.929625163764101</v>
      </c>
      <c r="DV101" s="497">
        <f>MAX(CC101,CR101)</f>
        <v>42.618266399945384</v>
      </c>
      <c r="DW101" s="494" t="s">
        <v>381</v>
      </c>
    </row>
    <row r="102" spans="2:127" ht="15" customHeight="1">
      <c r="B102" s="1005"/>
      <c r="C102" s="577">
        <v>35</v>
      </c>
      <c r="D102" s="476">
        <f t="shared" si="145"/>
        <v>9.5743588126590531</v>
      </c>
      <c r="E102" s="578">
        <v>69.981575509959796</v>
      </c>
      <c r="F102" s="579">
        <v>73.600178377285772</v>
      </c>
      <c r="G102" s="579">
        <v>75.395037001335069</v>
      </c>
      <c r="H102" s="579">
        <v>74.975285061600729</v>
      </c>
      <c r="I102" s="579">
        <v>75.092265027636245</v>
      </c>
      <c r="J102" s="579">
        <v>74.870577082324218</v>
      </c>
      <c r="K102" s="579">
        <v>74.404931998103649</v>
      </c>
      <c r="L102" s="579">
        <v>74.264098719596944</v>
      </c>
      <c r="M102" s="579">
        <v>73.746438333659839</v>
      </c>
      <c r="N102" s="579">
        <v>73.252430110170877</v>
      </c>
      <c r="O102" s="579">
        <v>72.54485853305556</v>
      </c>
      <c r="P102" s="480" t="s">
        <v>381</v>
      </c>
      <c r="Q102" s="466"/>
      <c r="R102" s="925"/>
      <c r="S102" s="475">
        <f t="shared" si="146"/>
        <v>35</v>
      </c>
      <c r="T102" s="481">
        <v>40</v>
      </c>
      <c r="U102" s="519">
        <v>-26</v>
      </c>
      <c r="V102" s="483">
        <f t="shared" si="147"/>
        <v>9.5743588126590531</v>
      </c>
      <c r="W102" s="484">
        <f>'70MPa, 2-4kg (comm)'!Z102</f>
        <v>11.523258095252308</v>
      </c>
      <c r="X102" s="485">
        <f>'70MPa, 2-4kg (comm)'!AA102</f>
        <v>10.771153664241435</v>
      </c>
      <c r="Y102" s="483">
        <f t="shared" si="148"/>
        <v>7.4783262021282555</v>
      </c>
      <c r="Z102" s="486">
        <f t="shared" si="149"/>
        <v>6.647401068558449</v>
      </c>
      <c r="AA102" s="487">
        <f>'70MPa, 2-4kg (comm)'!AD102</f>
        <v>5.8703013899754417</v>
      </c>
      <c r="AB102" s="488">
        <f>'70MPa, 2-4kg (comm)'!AE102</f>
        <v>11.122520620754617</v>
      </c>
      <c r="AC102" s="466"/>
      <c r="AD102" s="930"/>
      <c r="AE102" s="932"/>
      <c r="AF102" s="466"/>
      <c r="AG102" s="925"/>
      <c r="AH102" s="475">
        <f t="shared" si="150"/>
        <v>35</v>
      </c>
      <c r="AI102" s="489">
        <f t="shared" ref="AI102:AI110" si="159">AH102-10</f>
        <v>25</v>
      </c>
      <c r="AJ102" s="519">
        <f t="shared" si="151"/>
        <v>-33</v>
      </c>
      <c r="AK102" s="490">
        <f t="shared" si="152"/>
        <v>9.5743588126590531</v>
      </c>
      <c r="AL102" s="466"/>
      <c r="AM102" s="925"/>
      <c r="AN102" s="475">
        <f t="shared" si="153"/>
        <v>35</v>
      </c>
      <c r="AO102" s="520">
        <v>0.89588530040829206</v>
      </c>
      <c r="AP102" s="521">
        <v>0.9050797196904663</v>
      </c>
      <c r="AQ102" s="521">
        <v>0.90466614017653102</v>
      </c>
      <c r="AR102" s="521">
        <v>0.90471797845564228</v>
      </c>
      <c r="AS102" s="521">
        <v>0.9095703237905346</v>
      </c>
      <c r="AT102" s="521">
        <v>0.91200947731907622</v>
      </c>
      <c r="AU102" s="521">
        <v>0.9178639485731821</v>
      </c>
      <c r="AV102" s="521">
        <v>0.92793051669150239</v>
      </c>
      <c r="AW102" s="521">
        <v>0.93669837308581316</v>
      </c>
      <c r="AX102" s="493">
        <v>0.94782081331614476</v>
      </c>
      <c r="AY102" s="493">
        <v>0.96088144606591319</v>
      </c>
      <c r="AZ102" s="494" t="s">
        <v>381</v>
      </c>
      <c r="BA102" s="474"/>
      <c r="BB102" s="925"/>
      <c r="BC102" s="475">
        <f t="shared" si="154"/>
        <v>35</v>
      </c>
      <c r="BD102" s="520">
        <v>0.863657727629214</v>
      </c>
      <c r="BE102" s="521">
        <v>0.89229632493789623</v>
      </c>
      <c r="BF102" s="521">
        <v>0.90385408749689267</v>
      </c>
      <c r="BG102" s="521">
        <v>0.90432122407660032</v>
      </c>
      <c r="BH102" s="521">
        <v>0.90956870617071428</v>
      </c>
      <c r="BI102" s="521">
        <v>0.91235918251214887</v>
      </c>
      <c r="BJ102" s="521">
        <v>0.91880033777362968</v>
      </c>
      <c r="BK102" s="521">
        <v>0.92913731388274745</v>
      </c>
      <c r="BL102" s="521">
        <v>0.93782483916625459</v>
      </c>
      <c r="BM102" s="493">
        <v>0.94845038544934102</v>
      </c>
      <c r="BN102" s="521">
        <v>0.96086112713303629</v>
      </c>
      <c r="BO102" s="494" t="s">
        <v>381</v>
      </c>
      <c r="BP102" s="466"/>
      <c r="BQ102" s="925"/>
      <c r="BR102" s="475">
        <f t="shared" si="155"/>
        <v>35</v>
      </c>
      <c r="BS102" s="495">
        <v>85</v>
      </c>
      <c r="BT102" s="496">
        <v>84.660328970559391</v>
      </c>
      <c r="BU102" s="496">
        <v>83.574557825397648</v>
      </c>
      <c r="BV102" s="496">
        <v>81.593787865205172</v>
      </c>
      <c r="BW102" s="496">
        <v>79.50676098537599</v>
      </c>
      <c r="BX102" s="497">
        <v>77.179049700448672</v>
      </c>
      <c r="BY102" s="497">
        <v>71.951917410876916</v>
      </c>
      <c r="BZ102" s="497">
        <v>66.104105587589345</v>
      </c>
      <c r="CA102" s="497">
        <v>59.379501198548923</v>
      </c>
      <c r="CB102" s="497">
        <v>51.767405961517682</v>
      </c>
      <c r="CC102" s="497">
        <v>42.554561474751026</v>
      </c>
      <c r="CD102" s="494" t="s">
        <v>381</v>
      </c>
      <c r="CF102" s="925"/>
      <c r="CG102" s="475">
        <f t="shared" si="156"/>
        <v>35</v>
      </c>
      <c r="CH102" s="495">
        <v>85</v>
      </c>
      <c r="CI102" s="496">
        <v>85</v>
      </c>
      <c r="CJ102" s="496">
        <v>84.013982396765726</v>
      </c>
      <c r="CK102" s="496">
        <v>81.807330850384943</v>
      </c>
      <c r="CL102" s="496">
        <v>79.509578169766328</v>
      </c>
      <c r="CM102" s="497">
        <v>76.98260034651905</v>
      </c>
      <c r="CN102" s="497">
        <v>71.459942902144917</v>
      </c>
      <c r="CO102" s="497">
        <v>65.486896175240801</v>
      </c>
      <c r="CP102" s="497">
        <v>58.819316852974033</v>
      </c>
      <c r="CQ102" s="497">
        <v>51.464356691215457</v>
      </c>
      <c r="CR102" s="497">
        <v>42.564013356036547</v>
      </c>
      <c r="CS102" s="494" t="s">
        <v>381</v>
      </c>
      <c r="CT102" s="474"/>
      <c r="CU102" s="925"/>
      <c r="CV102" s="475">
        <f t="shared" si="157"/>
        <v>35</v>
      </c>
      <c r="CW102" s="491">
        <f t="shared" si="125"/>
        <v>0.863657727629214</v>
      </c>
      <c r="CX102" s="492">
        <f t="shared" si="126"/>
        <v>0.89229632493789623</v>
      </c>
      <c r="CY102" s="521">
        <f t="shared" si="127"/>
        <v>0.90385408749689267</v>
      </c>
      <c r="CZ102" s="521">
        <f t="shared" si="128"/>
        <v>0.90432122407660032</v>
      </c>
      <c r="DA102" s="521">
        <f t="shared" si="129"/>
        <v>0.90956870617071428</v>
      </c>
      <c r="DB102" s="521">
        <f t="shared" si="130"/>
        <v>0.91200947731907622</v>
      </c>
      <c r="DC102" s="521">
        <f t="shared" si="131"/>
        <v>0.9178639485731821</v>
      </c>
      <c r="DD102" s="521">
        <f t="shared" si="132"/>
        <v>0.92793051669150239</v>
      </c>
      <c r="DE102" s="521">
        <f t="shared" si="133"/>
        <v>0.93669837308581316</v>
      </c>
      <c r="DF102" s="493">
        <f t="shared" si="134"/>
        <v>0.94782081331614476</v>
      </c>
      <c r="DG102" s="521">
        <f>MIN(AY102,BN102)</f>
        <v>0.96086112713303629</v>
      </c>
      <c r="DH102" s="494" t="s">
        <v>381</v>
      </c>
      <c r="DJ102" s="925"/>
      <c r="DK102" s="475">
        <f t="shared" si="158"/>
        <v>35</v>
      </c>
      <c r="DL102" s="495">
        <f t="shared" si="135"/>
        <v>85</v>
      </c>
      <c r="DM102" s="496">
        <f t="shared" si="136"/>
        <v>85</v>
      </c>
      <c r="DN102" s="496">
        <f t="shared" si="137"/>
        <v>84.013982396765726</v>
      </c>
      <c r="DO102" s="496">
        <f t="shared" si="138"/>
        <v>81.807330850384943</v>
      </c>
      <c r="DP102" s="496">
        <f t="shared" si="139"/>
        <v>79.509578169766328</v>
      </c>
      <c r="DQ102" s="497">
        <f t="shared" si="140"/>
        <v>77.179049700448672</v>
      </c>
      <c r="DR102" s="497">
        <f t="shared" si="141"/>
        <v>71.951917410876916</v>
      </c>
      <c r="DS102" s="497">
        <f t="shared" si="142"/>
        <v>66.104105587589345</v>
      </c>
      <c r="DT102" s="497">
        <f t="shared" si="143"/>
        <v>59.379501198548923</v>
      </c>
      <c r="DU102" s="497">
        <f t="shared" si="144"/>
        <v>51.767405961517682</v>
      </c>
      <c r="DV102" s="497">
        <f>MAX(CC102,CR102)</f>
        <v>42.564013356036547</v>
      </c>
      <c r="DW102" s="494" t="s">
        <v>381</v>
      </c>
    </row>
    <row r="103" spans="2:127" ht="15" customHeight="1">
      <c r="B103" s="1005"/>
      <c r="C103" s="577">
        <v>30</v>
      </c>
      <c r="D103" s="476">
        <f t="shared" si="145"/>
        <v>11.506622370025271</v>
      </c>
      <c r="E103" s="578">
        <v>68.689647093061879</v>
      </c>
      <c r="F103" s="579">
        <v>72.64604286359976</v>
      </c>
      <c r="G103" s="579">
        <v>74.782091999137052</v>
      </c>
      <c r="H103" s="579">
        <v>74.268131773288658</v>
      </c>
      <c r="I103" s="579">
        <v>74.421721986933193</v>
      </c>
      <c r="J103" s="579">
        <v>74.12451090479037</v>
      </c>
      <c r="K103" s="579">
        <v>73.479478095662031</v>
      </c>
      <c r="L103" s="579">
        <v>73.264151825185337</v>
      </c>
      <c r="M103" s="579">
        <v>72.584236946415089</v>
      </c>
      <c r="N103" s="579">
        <v>71.999192651534145</v>
      </c>
      <c r="O103" s="579">
        <v>71.254204150553292</v>
      </c>
      <c r="P103" s="480" t="s">
        <v>381</v>
      </c>
      <c r="Q103" s="466"/>
      <c r="R103" s="925"/>
      <c r="S103" s="475">
        <f t="shared" si="146"/>
        <v>30</v>
      </c>
      <c r="T103" s="498">
        <v>36.700000000000003</v>
      </c>
      <c r="U103" s="519">
        <v>-26</v>
      </c>
      <c r="V103" s="483">
        <f t="shared" si="147"/>
        <v>11.506622370025271</v>
      </c>
      <c r="W103" s="484">
        <f>'70MPa, 2-4kg (comm)'!Z103</f>
        <v>13.940337864527748</v>
      </c>
      <c r="X103" s="485">
        <f>'70MPa, 2-4kg (comm)'!AA103</f>
        <v>12.944950166278431</v>
      </c>
      <c r="Y103" s="483">
        <f t="shared" si="148"/>
        <v>6.1395986234529225</v>
      </c>
      <c r="Z103" s="486">
        <f t="shared" si="149"/>
        <v>5.4574209986248192</v>
      </c>
      <c r="AA103" s="487">
        <f>'70MPa, 2-4kg (comm)'!AD103</f>
        <v>6.9466631550618967</v>
      </c>
      <c r="AB103" s="488">
        <f>'70MPa, 2-4kg (comm)'!AE103</f>
        <v>13.093622169872262</v>
      </c>
      <c r="AC103" s="466"/>
      <c r="AD103" s="930"/>
      <c r="AE103" s="932"/>
      <c r="AF103" s="466"/>
      <c r="AG103" s="925"/>
      <c r="AH103" s="475">
        <f t="shared" si="150"/>
        <v>30</v>
      </c>
      <c r="AI103" s="489">
        <f t="shared" si="159"/>
        <v>20</v>
      </c>
      <c r="AJ103" s="519">
        <f t="shared" si="151"/>
        <v>-33</v>
      </c>
      <c r="AK103" s="490">
        <f t="shared" si="152"/>
        <v>11.506622370025271</v>
      </c>
      <c r="AL103" s="466"/>
      <c r="AM103" s="925"/>
      <c r="AN103" s="475">
        <f t="shared" si="153"/>
        <v>30</v>
      </c>
      <c r="AO103" s="520">
        <v>0.88942072611911571</v>
      </c>
      <c r="AP103" s="521">
        <v>0.90061278919340215</v>
      </c>
      <c r="AQ103" s="521">
        <v>0.89999164508794516</v>
      </c>
      <c r="AR103" s="521">
        <v>0.89988462722556317</v>
      </c>
      <c r="AS103" s="521">
        <v>0.90568362134992986</v>
      </c>
      <c r="AT103" s="521">
        <v>0.90814738465009637</v>
      </c>
      <c r="AU103" s="521">
        <v>0.913784726591365</v>
      </c>
      <c r="AV103" s="521">
        <v>0.92446467414038347</v>
      </c>
      <c r="AW103" s="521">
        <v>0.93312733915923074</v>
      </c>
      <c r="AX103" s="493">
        <v>0.94476738682980499</v>
      </c>
      <c r="AY103" s="521">
        <v>0.95898594257257963</v>
      </c>
      <c r="AZ103" s="494" t="s">
        <v>381</v>
      </c>
      <c r="BA103" s="474"/>
      <c r="BB103" s="925"/>
      <c r="BC103" s="475">
        <f t="shared" si="154"/>
        <v>30</v>
      </c>
      <c r="BD103" s="520">
        <v>0.85022389345343141</v>
      </c>
      <c r="BE103" s="521">
        <v>0.88551258825411561</v>
      </c>
      <c r="BF103" s="521">
        <v>0.8990002761475524</v>
      </c>
      <c r="BG103" s="521">
        <v>0.89934829281328232</v>
      </c>
      <c r="BH103" s="521">
        <v>0.90558296339357858</v>
      </c>
      <c r="BI103" s="521">
        <v>0.90845920837082605</v>
      </c>
      <c r="BJ103" s="521">
        <v>0.91473806369253086</v>
      </c>
      <c r="BK103" s="521">
        <v>0.92570876150148007</v>
      </c>
      <c r="BL103" s="521">
        <v>0.9342627029983005</v>
      </c>
      <c r="BM103" s="493">
        <v>0.94532797481034958</v>
      </c>
      <c r="BN103" s="521">
        <v>0.95896163947066415</v>
      </c>
      <c r="BO103" s="494" t="s">
        <v>381</v>
      </c>
      <c r="BP103" s="466"/>
      <c r="BQ103" s="925"/>
      <c r="BR103" s="475">
        <f t="shared" si="155"/>
        <v>30</v>
      </c>
      <c r="BS103" s="495">
        <v>85</v>
      </c>
      <c r="BT103" s="496">
        <v>84.573990575145146</v>
      </c>
      <c r="BU103" s="496">
        <v>83.282240851077361</v>
      </c>
      <c r="BV103" s="496">
        <v>80.92793543874032</v>
      </c>
      <c r="BW103" s="496">
        <v>78.497110666339466</v>
      </c>
      <c r="BX103" s="497">
        <v>75.805956322979796</v>
      </c>
      <c r="BY103" s="497">
        <v>69.865254554192433</v>
      </c>
      <c r="BZ103" s="497">
        <v>63.386343758054458</v>
      </c>
      <c r="CA103" s="497">
        <v>56.015907896777541</v>
      </c>
      <c r="CB103" s="497">
        <v>47.800695006068146</v>
      </c>
      <c r="CC103" s="497">
        <v>37.959445306658701</v>
      </c>
      <c r="CD103" s="494" t="s">
        <v>381</v>
      </c>
      <c r="CF103" s="925"/>
      <c r="CG103" s="475">
        <f t="shared" si="156"/>
        <v>30</v>
      </c>
      <c r="CH103" s="495">
        <v>85</v>
      </c>
      <c r="CI103" s="496">
        <v>85</v>
      </c>
      <c r="CJ103" s="496">
        <v>83.821115439924853</v>
      </c>
      <c r="CK103" s="496">
        <v>81.212666649420342</v>
      </c>
      <c r="CL103" s="496">
        <v>78.545399014077219</v>
      </c>
      <c r="CM103" s="497">
        <v>75.637930943836452</v>
      </c>
      <c r="CN103" s="497">
        <v>69.366881690782776</v>
      </c>
      <c r="CO103" s="497">
        <v>62.753428213070045</v>
      </c>
      <c r="CP103" s="497">
        <v>55.455240710807509</v>
      </c>
      <c r="CQ103" s="497">
        <v>47.533553077309797</v>
      </c>
      <c r="CR103" s="564">
        <v>37.970560356776957</v>
      </c>
      <c r="CS103" s="494" t="s">
        <v>381</v>
      </c>
      <c r="CT103" s="474"/>
      <c r="CU103" s="925"/>
      <c r="CV103" s="475">
        <f t="shared" si="157"/>
        <v>30</v>
      </c>
      <c r="CW103" s="491">
        <f t="shared" si="125"/>
        <v>0.85022389345343141</v>
      </c>
      <c r="CX103" s="492">
        <f t="shared" si="126"/>
        <v>0.88551258825411561</v>
      </c>
      <c r="CY103" s="521">
        <f t="shared" si="127"/>
        <v>0.8990002761475524</v>
      </c>
      <c r="CZ103" s="521">
        <f t="shared" si="128"/>
        <v>0.89934829281328232</v>
      </c>
      <c r="DA103" s="521">
        <f t="shared" si="129"/>
        <v>0.90558296339357858</v>
      </c>
      <c r="DB103" s="521">
        <f t="shared" si="130"/>
        <v>0.90814738465009637</v>
      </c>
      <c r="DC103" s="521">
        <f t="shared" si="131"/>
        <v>0.913784726591365</v>
      </c>
      <c r="DD103" s="521">
        <f t="shared" si="132"/>
        <v>0.92446467414038347</v>
      </c>
      <c r="DE103" s="521">
        <f t="shared" si="133"/>
        <v>0.93312733915923074</v>
      </c>
      <c r="DF103" s="493">
        <f t="shared" si="134"/>
        <v>0.94476738682980499</v>
      </c>
      <c r="DG103" s="521">
        <f>MIN(AY103,BN103)</f>
        <v>0.95896163947066415</v>
      </c>
      <c r="DH103" s="494" t="s">
        <v>381</v>
      </c>
      <c r="DJ103" s="925"/>
      <c r="DK103" s="475">
        <f t="shared" si="158"/>
        <v>30</v>
      </c>
      <c r="DL103" s="495">
        <f t="shared" si="135"/>
        <v>85</v>
      </c>
      <c r="DM103" s="496">
        <f t="shared" si="136"/>
        <v>85</v>
      </c>
      <c r="DN103" s="496">
        <f t="shared" si="137"/>
        <v>83.821115439924853</v>
      </c>
      <c r="DO103" s="496">
        <f t="shared" si="138"/>
        <v>81.212666649420342</v>
      </c>
      <c r="DP103" s="496">
        <f t="shared" si="139"/>
        <v>78.545399014077219</v>
      </c>
      <c r="DQ103" s="497">
        <f t="shared" si="140"/>
        <v>75.805956322979796</v>
      </c>
      <c r="DR103" s="497">
        <f t="shared" si="141"/>
        <v>69.865254554192433</v>
      </c>
      <c r="DS103" s="497">
        <f t="shared" si="142"/>
        <v>63.386343758054458</v>
      </c>
      <c r="DT103" s="497">
        <f t="shared" si="143"/>
        <v>56.015907896777541</v>
      </c>
      <c r="DU103" s="497">
        <f t="shared" si="144"/>
        <v>47.800695006068146</v>
      </c>
      <c r="DV103" s="497">
        <f>MAX(CC103,CR103)</f>
        <v>37.970560356776957</v>
      </c>
      <c r="DW103" s="494" t="s">
        <v>381</v>
      </c>
    </row>
    <row r="104" spans="2:127" ht="15" customHeight="1">
      <c r="B104" s="1005"/>
      <c r="C104" s="577">
        <v>25</v>
      </c>
      <c r="D104" s="476">
        <f t="shared" si="145"/>
        <v>13.483274080745513</v>
      </c>
      <c r="E104" s="578">
        <v>67.236354797256041</v>
      </c>
      <c r="F104" s="579">
        <v>71.899287966862047</v>
      </c>
      <c r="G104" s="579">
        <v>74.199185522694293</v>
      </c>
      <c r="H104" s="579">
        <v>73.570982465064006</v>
      </c>
      <c r="I104" s="579">
        <v>73.753041557406789</v>
      </c>
      <c r="J104" s="579">
        <v>73.370011506940756</v>
      </c>
      <c r="K104" s="579">
        <v>72.523641461020446</v>
      </c>
      <c r="L104" s="579">
        <v>72.2385346512458</v>
      </c>
      <c r="M104" s="579">
        <v>71.387778383687504</v>
      </c>
      <c r="N104" s="579">
        <v>70.715845887381278</v>
      </c>
      <c r="O104" s="522" t="s">
        <v>381</v>
      </c>
      <c r="P104" s="480" t="s">
        <v>381</v>
      </c>
      <c r="Q104" s="466"/>
      <c r="R104" s="925"/>
      <c r="S104" s="475">
        <f t="shared" si="146"/>
        <v>25</v>
      </c>
      <c r="T104" s="498">
        <v>33.299999999999997</v>
      </c>
      <c r="U104" s="519">
        <v>-26</v>
      </c>
      <c r="V104" s="483">
        <f t="shared" si="147"/>
        <v>13.483274080745513</v>
      </c>
      <c r="W104" s="484">
        <f>'70MPa, 2-4kg (comm)'!Z104</f>
        <v>16.441358238258275</v>
      </c>
      <c r="X104" s="485">
        <f>'70MPa, 2-4kg (comm)'!AA104</f>
        <v>15.168683340838703</v>
      </c>
      <c r="Y104" s="483">
        <f t="shared" si="148"/>
        <v>5.1841479709056832</v>
      </c>
      <c r="Z104" s="486">
        <f t="shared" si="149"/>
        <v>4.6081315296939405</v>
      </c>
      <c r="AA104" s="487">
        <f>'70MPa, 2-4kg (comm)'!AD104</f>
        <v>8.0104376301319355</v>
      </c>
      <c r="AB104" s="488">
        <f>'70MPa, 2-4kg (comm)'!AE104</f>
        <v>15.020343920331053</v>
      </c>
      <c r="AC104" s="466"/>
      <c r="AD104" s="930"/>
      <c r="AE104" s="932"/>
      <c r="AF104" s="466"/>
      <c r="AG104" s="925"/>
      <c r="AH104" s="475">
        <f t="shared" si="150"/>
        <v>25</v>
      </c>
      <c r="AI104" s="489">
        <f t="shared" si="159"/>
        <v>15</v>
      </c>
      <c r="AJ104" s="519">
        <f t="shared" si="151"/>
        <v>-33</v>
      </c>
      <c r="AK104" s="490">
        <f t="shared" si="152"/>
        <v>13.483274080745513</v>
      </c>
      <c r="AL104" s="466"/>
      <c r="AM104" s="925"/>
      <c r="AN104" s="475">
        <f t="shared" si="153"/>
        <v>25</v>
      </c>
      <c r="AO104" s="520">
        <v>0.8751612984721342</v>
      </c>
      <c r="AP104" s="521">
        <v>0.89632932372585628</v>
      </c>
      <c r="AQ104" s="521">
        <v>0.89534625670991286</v>
      </c>
      <c r="AR104" s="521">
        <v>0.89500809862850239</v>
      </c>
      <c r="AS104" s="521">
        <v>0.90175801398888367</v>
      </c>
      <c r="AT104" s="521">
        <v>0.90420668395533654</v>
      </c>
      <c r="AU104" s="521">
        <v>0.90952553143153103</v>
      </c>
      <c r="AV104" s="521">
        <v>0.92093405660221883</v>
      </c>
      <c r="AW104" s="521">
        <v>0.92945285264787281</v>
      </c>
      <c r="AX104" s="562">
        <v>0.9416717044449594</v>
      </c>
      <c r="AY104" s="522" t="s">
        <v>381</v>
      </c>
      <c r="AZ104" s="502" t="s">
        <v>381</v>
      </c>
      <c r="BA104" s="474"/>
      <c r="BB104" s="925"/>
      <c r="BC104" s="475">
        <f t="shared" si="154"/>
        <v>25</v>
      </c>
      <c r="BD104" s="520">
        <v>0.83069864308239505</v>
      </c>
      <c r="BE104" s="521">
        <v>0.87204733306793358</v>
      </c>
      <c r="BF104" s="521">
        <v>0.89418652202706161</v>
      </c>
      <c r="BG104" s="521">
        <v>0.8943832626606647</v>
      </c>
      <c r="BH104" s="521">
        <v>0.90159435828635259</v>
      </c>
      <c r="BI104" s="521">
        <v>0.90446130760320709</v>
      </c>
      <c r="BJ104" s="521">
        <v>0.91047135275943414</v>
      </c>
      <c r="BK104" s="521">
        <v>0.92218682484382386</v>
      </c>
      <c r="BL104" s="521">
        <v>0.93055629479695323</v>
      </c>
      <c r="BM104" s="562">
        <v>0.94213040673632376</v>
      </c>
      <c r="BN104" s="522" t="s">
        <v>381</v>
      </c>
      <c r="BO104" s="502" t="s">
        <v>381</v>
      </c>
      <c r="BP104" s="466"/>
      <c r="BQ104" s="925"/>
      <c r="BR104" s="475">
        <f t="shared" si="155"/>
        <v>25</v>
      </c>
      <c r="BS104" s="495">
        <v>85</v>
      </c>
      <c r="BT104" s="496">
        <v>84.62774383752469</v>
      </c>
      <c r="BU104" s="496">
        <v>83.087280012163163</v>
      </c>
      <c r="BV104" s="496">
        <v>80.312156740309462</v>
      </c>
      <c r="BW104" s="496">
        <v>77.498915407779847</v>
      </c>
      <c r="BX104" s="497">
        <v>74.411747391556133</v>
      </c>
      <c r="BY104" s="497">
        <v>67.697290286705012</v>
      </c>
      <c r="BZ104" s="497">
        <v>60.553478899150669</v>
      </c>
      <c r="CA104" s="497">
        <v>52.511167225777115</v>
      </c>
      <c r="CB104" s="563">
        <v>43.686463595765019</v>
      </c>
      <c r="CC104" s="522" t="s">
        <v>381</v>
      </c>
      <c r="CD104" s="502" t="s">
        <v>381</v>
      </c>
      <c r="CF104" s="925"/>
      <c r="CG104" s="475">
        <f t="shared" si="156"/>
        <v>25</v>
      </c>
      <c r="CH104" s="495">
        <v>85</v>
      </c>
      <c r="CI104" s="496">
        <v>85</v>
      </c>
      <c r="CJ104" s="496">
        <v>83.732250512838107</v>
      </c>
      <c r="CK104" s="496">
        <v>80.65798317545962</v>
      </c>
      <c r="CL104" s="496">
        <v>77.594156685357575</v>
      </c>
      <c r="CM104" s="497">
        <v>74.27004646518148</v>
      </c>
      <c r="CN104" s="497">
        <v>67.203000885953827</v>
      </c>
      <c r="CO104" s="497">
        <v>59.92596091535421</v>
      </c>
      <c r="CP104" s="497">
        <v>51.972457016544787</v>
      </c>
      <c r="CQ104" s="563">
        <v>43.470556650528835</v>
      </c>
      <c r="CR104" s="522" t="s">
        <v>381</v>
      </c>
      <c r="CS104" s="502" t="s">
        <v>381</v>
      </c>
      <c r="CT104" s="474"/>
      <c r="CU104" s="925"/>
      <c r="CV104" s="475">
        <f t="shared" si="157"/>
        <v>25</v>
      </c>
      <c r="CW104" s="491">
        <f t="shared" si="125"/>
        <v>0.83069864308239505</v>
      </c>
      <c r="CX104" s="492">
        <f t="shared" si="126"/>
        <v>0.87204733306793358</v>
      </c>
      <c r="CY104" s="521">
        <f t="shared" si="127"/>
        <v>0.89418652202706161</v>
      </c>
      <c r="CZ104" s="521">
        <f t="shared" si="128"/>
        <v>0.8943832626606647</v>
      </c>
      <c r="DA104" s="521">
        <f t="shared" si="129"/>
        <v>0.90159435828635259</v>
      </c>
      <c r="DB104" s="521">
        <f t="shared" si="130"/>
        <v>0.90420668395533654</v>
      </c>
      <c r="DC104" s="521">
        <f t="shared" si="131"/>
        <v>0.90952553143153103</v>
      </c>
      <c r="DD104" s="521">
        <f t="shared" si="132"/>
        <v>0.92093405660221883</v>
      </c>
      <c r="DE104" s="521">
        <f t="shared" si="133"/>
        <v>0.92945285264787281</v>
      </c>
      <c r="DF104" s="493">
        <f t="shared" si="134"/>
        <v>0.9416717044449594</v>
      </c>
      <c r="DG104" s="522" t="s">
        <v>381</v>
      </c>
      <c r="DH104" s="502" t="s">
        <v>381</v>
      </c>
      <c r="DJ104" s="925"/>
      <c r="DK104" s="475">
        <f t="shared" si="158"/>
        <v>25</v>
      </c>
      <c r="DL104" s="495">
        <f t="shared" si="135"/>
        <v>85</v>
      </c>
      <c r="DM104" s="496">
        <f t="shared" si="136"/>
        <v>85</v>
      </c>
      <c r="DN104" s="496">
        <f t="shared" si="137"/>
        <v>83.732250512838107</v>
      </c>
      <c r="DO104" s="496">
        <f t="shared" si="138"/>
        <v>80.65798317545962</v>
      </c>
      <c r="DP104" s="496">
        <f t="shared" si="139"/>
        <v>77.594156685357575</v>
      </c>
      <c r="DQ104" s="497">
        <f t="shared" si="140"/>
        <v>74.411747391556133</v>
      </c>
      <c r="DR104" s="497">
        <f t="shared" si="141"/>
        <v>67.697290286705012</v>
      </c>
      <c r="DS104" s="497">
        <f t="shared" si="142"/>
        <v>60.553478899150669</v>
      </c>
      <c r="DT104" s="497">
        <f t="shared" si="143"/>
        <v>52.511167225777115</v>
      </c>
      <c r="DU104" s="497">
        <f t="shared" si="144"/>
        <v>43.686463595765019</v>
      </c>
      <c r="DV104" s="522" t="s">
        <v>381</v>
      </c>
      <c r="DW104" s="502" t="s">
        <v>381</v>
      </c>
    </row>
    <row r="105" spans="2:127" ht="15" customHeight="1">
      <c r="B105" s="1005"/>
      <c r="C105" s="581">
        <v>20</v>
      </c>
      <c r="D105" s="476">
        <f t="shared" si="145"/>
        <v>15.488653536099424</v>
      </c>
      <c r="E105" s="578">
        <v>66.013607515421086</v>
      </c>
      <c r="F105" s="579">
        <v>71.085717203544945</v>
      </c>
      <c r="G105" s="579">
        <v>73.658432433005942</v>
      </c>
      <c r="H105" s="579">
        <v>72.856228047858252</v>
      </c>
      <c r="I105" s="579">
        <v>73.068784812368136</v>
      </c>
      <c r="J105" s="579">
        <v>72.590352877969281</v>
      </c>
      <c r="K105" s="579">
        <v>71.516362186524404</v>
      </c>
      <c r="L105" s="579">
        <v>71.182473620265512</v>
      </c>
      <c r="M105" s="579">
        <v>70.385942222234149</v>
      </c>
      <c r="N105" s="579">
        <v>69.402097301684449</v>
      </c>
      <c r="O105" s="522" t="s">
        <v>381</v>
      </c>
      <c r="P105" s="480" t="s">
        <v>381</v>
      </c>
      <c r="Q105" s="466"/>
      <c r="R105" s="925"/>
      <c r="S105" s="503">
        <f t="shared" si="146"/>
        <v>20</v>
      </c>
      <c r="T105" s="481">
        <v>30</v>
      </c>
      <c r="U105" s="519">
        <v>-26</v>
      </c>
      <c r="V105" s="483">
        <f t="shared" si="147"/>
        <v>15.488653536099424</v>
      </c>
      <c r="W105" s="484">
        <f>'70MPa, 2-4kg (comm)'!Z105</f>
        <v>19.028384568896254</v>
      </c>
      <c r="X105" s="485">
        <f>'70MPa, 2-4kg (comm)'!AA105</f>
        <v>17.424735228111853</v>
      </c>
      <c r="Y105" s="483">
        <f t="shared" si="148"/>
        <v>4.4604081976865695</v>
      </c>
      <c r="Z105" s="486">
        <f t="shared" si="149"/>
        <v>3.9648072868325062</v>
      </c>
      <c r="AA105" s="487">
        <f>'70MPa, 2-4kg (comm)'!AD105</f>
        <v>9.0623091680676406</v>
      </c>
      <c r="AB105" s="488">
        <f>'70MPa, 2-4kg (comm)'!AE105</f>
        <v>16.895664954953311</v>
      </c>
      <c r="AC105" s="466"/>
      <c r="AD105" s="930"/>
      <c r="AE105" s="932"/>
      <c r="AF105" s="466"/>
      <c r="AG105" s="925"/>
      <c r="AH105" s="503">
        <f t="shared" si="150"/>
        <v>20</v>
      </c>
      <c r="AI105" s="489">
        <f t="shared" si="159"/>
        <v>10</v>
      </c>
      <c r="AJ105" s="519">
        <f t="shared" si="151"/>
        <v>-33</v>
      </c>
      <c r="AK105" s="490">
        <f t="shared" si="152"/>
        <v>15.488653536099424</v>
      </c>
      <c r="AL105" s="466"/>
      <c r="AM105" s="925"/>
      <c r="AN105" s="503">
        <f t="shared" si="153"/>
        <v>20</v>
      </c>
      <c r="AO105" s="520">
        <v>0.86831922944029793</v>
      </c>
      <c r="AP105" s="521">
        <v>0.8927027157269174</v>
      </c>
      <c r="AQ105" s="521">
        <v>0.89129160185395218</v>
      </c>
      <c r="AR105" s="521">
        <v>0.89022407241132617</v>
      </c>
      <c r="AS105" s="521">
        <v>0.89797092684141822</v>
      </c>
      <c r="AT105" s="521">
        <v>0.90033946741635873</v>
      </c>
      <c r="AU105" s="521">
        <v>0.90511580463885344</v>
      </c>
      <c r="AV105" s="521">
        <v>0.91740548265798494</v>
      </c>
      <c r="AW105" s="521">
        <v>0.92755248125506129</v>
      </c>
      <c r="AX105" s="562">
        <v>0.93853884927815057</v>
      </c>
      <c r="AY105" s="522" t="s">
        <v>381</v>
      </c>
      <c r="AZ105" s="502" t="s">
        <v>381</v>
      </c>
      <c r="BA105" s="474"/>
      <c r="BB105" s="925"/>
      <c r="BC105" s="503">
        <f t="shared" si="154"/>
        <v>20</v>
      </c>
      <c r="BD105" s="520">
        <v>0.81960310747691312</v>
      </c>
      <c r="BE105" s="521">
        <v>0.86494047930411977</v>
      </c>
      <c r="BF105" s="521">
        <v>0.88986947954414519</v>
      </c>
      <c r="BG105" s="521">
        <v>0.88941412355484895</v>
      </c>
      <c r="BH105" s="521">
        <v>0.89763596093018805</v>
      </c>
      <c r="BI105" s="521">
        <v>0.90048705655560801</v>
      </c>
      <c r="BJ105" s="521">
        <v>0.90598351127837251</v>
      </c>
      <c r="BK105" s="521">
        <v>0.91860387183729442</v>
      </c>
      <c r="BL105" s="521">
        <v>0.92856829287521014</v>
      </c>
      <c r="BM105" s="562">
        <v>0.93887384249757877</v>
      </c>
      <c r="BN105" s="522" t="s">
        <v>381</v>
      </c>
      <c r="BO105" s="502" t="s">
        <v>381</v>
      </c>
      <c r="BP105" s="466"/>
      <c r="BQ105" s="925"/>
      <c r="BR105" s="503">
        <f t="shared" si="155"/>
        <v>20</v>
      </c>
      <c r="BS105" s="495">
        <v>85</v>
      </c>
      <c r="BT105" s="496">
        <v>84.559402061588514</v>
      </c>
      <c r="BU105" s="496">
        <v>82.761847231723522</v>
      </c>
      <c r="BV105" s="496">
        <v>79.54014151742895</v>
      </c>
      <c r="BW105" s="496">
        <v>76.341552394041784</v>
      </c>
      <c r="BX105" s="497">
        <v>72.839546572858296</v>
      </c>
      <c r="BY105" s="497">
        <v>65.338165554512699</v>
      </c>
      <c r="BZ105" s="497">
        <v>57.549288879883392</v>
      </c>
      <c r="CA105" s="497">
        <v>48.974896655851538</v>
      </c>
      <c r="CB105" s="563">
        <v>39.419365471142164</v>
      </c>
      <c r="CC105" s="522" t="s">
        <v>381</v>
      </c>
      <c r="CD105" s="502" t="s">
        <v>381</v>
      </c>
      <c r="CF105" s="925"/>
      <c r="CG105" s="503">
        <f t="shared" si="156"/>
        <v>20</v>
      </c>
      <c r="CH105" s="495">
        <v>85</v>
      </c>
      <c r="CI105" s="496">
        <v>85</v>
      </c>
      <c r="CJ105" s="496">
        <v>83.552234259044184</v>
      </c>
      <c r="CK105" s="496">
        <v>79.986215736362297</v>
      </c>
      <c r="CL105" s="496">
        <v>76.521866660128637</v>
      </c>
      <c r="CM105" s="497">
        <v>72.762202830973862</v>
      </c>
      <c r="CN105" s="497">
        <v>64.880194269716554</v>
      </c>
      <c r="CO105" s="497">
        <v>56.953429989941469</v>
      </c>
      <c r="CP105" s="497">
        <v>48.482503515471755</v>
      </c>
      <c r="CQ105" s="563">
        <v>39.263545707818928</v>
      </c>
      <c r="CR105" s="522" t="s">
        <v>381</v>
      </c>
      <c r="CS105" s="502" t="s">
        <v>381</v>
      </c>
      <c r="CT105" s="474"/>
      <c r="CU105" s="925"/>
      <c r="CV105" s="503">
        <f t="shared" si="157"/>
        <v>20</v>
      </c>
      <c r="CW105" s="491">
        <f t="shared" si="125"/>
        <v>0.81960310747691312</v>
      </c>
      <c r="CX105" s="492">
        <f t="shared" si="126"/>
        <v>0.86494047930411977</v>
      </c>
      <c r="CY105" s="521">
        <f t="shared" si="127"/>
        <v>0.88986947954414519</v>
      </c>
      <c r="CZ105" s="521">
        <f t="shared" si="128"/>
        <v>0.88941412355484895</v>
      </c>
      <c r="DA105" s="521">
        <f t="shared" si="129"/>
        <v>0.89763596093018805</v>
      </c>
      <c r="DB105" s="521">
        <f t="shared" si="130"/>
        <v>0.90033946741635873</v>
      </c>
      <c r="DC105" s="521">
        <f t="shared" si="131"/>
        <v>0.90511580463885344</v>
      </c>
      <c r="DD105" s="521">
        <f t="shared" si="132"/>
        <v>0.91740548265798494</v>
      </c>
      <c r="DE105" s="521">
        <f t="shared" si="133"/>
        <v>0.92755248125506129</v>
      </c>
      <c r="DF105" s="493">
        <f t="shared" si="134"/>
        <v>0.93853884927815057</v>
      </c>
      <c r="DG105" s="522" t="s">
        <v>381</v>
      </c>
      <c r="DH105" s="502" t="s">
        <v>381</v>
      </c>
      <c r="DJ105" s="925"/>
      <c r="DK105" s="503">
        <f t="shared" si="158"/>
        <v>20</v>
      </c>
      <c r="DL105" s="495">
        <f t="shared" si="135"/>
        <v>85</v>
      </c>
      <c r="DM105" s="496">
        <f t="shared" si="136"/>
        <v>85</v>
      </c>
      <c r="DN105" s="496">
        <f t="shared" si="137"/>
        <v>83.552234259044184</v>
      </c>
      <c r="DO105" s="496">
        <f t="shared" si="138"/>
        <v>79.986215736362297</v>
      </c>
      <c r="DP105" s="496">
        <f t="shared" si="139"/>
        <v>76.521866660128637</v>
      </c>
      <c r="DQ105" s="497">
        <f t="shared" si="140"/>
        <v>72.839546572858296</v>
      </c>
      <c r="DR105" s="497">
        <f t="shared" si="141"/>
        <v>65.338165554512699</v>
      </c>
      <c r="DS105" s="497">
        <f t="shared" si="142"/>
        <v>57.549288879883392</v>
      </c>
      <c r="DT105" s="497">
        <f t="shared" si="143"/>
        <v>48.974896655851538</v>
      </c>
      <c r="DU105" s="497">
        <f t="shared" si="144"/>
        <v>39.419365471142164</v>
      </c>
      <c r="DV105" s="522" t="s">
        <v>381</v>
      </c>
      <c r="DW105" s="502" t="s">
        <v>381</v>
      </c>
    </row>
    <row r="106" spans="2:127" ht="15" customHeight="1">
      <c r="B106" s="1005"/>
      <c r="C106" s="577">
        <v>10</v>
      </c>
      <c r="D106" s="476">
        <f t="shared" si="145"/>
        <v>18.805858600055725</v>
      </c>
      <c r="E106" s="578">
        <v>64.370329195815557</v>
      </c>
      <c r="F106" s="579">
        <v>69.818612295229556</v>
      </c>
      <c r="G106" s="579">
        <v>72.712144776525278</v>
      </c>
      <c r="H106" s="579">
        <v>71.429651947909861</v>
      </c>
      <c r="I106" s="579">
        <v>71.60212312342496</v>
      </c>
      <c r="J106" s="579">
        <v>70.906702708028362</v>
      </c>
      <c r="K106" s="579">
        <v>70.115531874987227</v>
      </c>
      <c r="L106" s="579">
        <v>68.954637723911389</v>
      </c>
      <c r="M106" s="579">
        <v>67.928774880419155</v>
      </c>
      <c r="N106" s="579">
        <v>66.695206281334961</v>
      </c>
      <c r="O106" s="522" t="s">
        <v>381</v>
      </c>
      <c r="P106" s="480" t="s">
        <v>381</v>
      </c>
      <c r="Q106" s="466"/>
      <c r="R106" s="925"/>
      <c r="S106" s="475">
        <f t="shared" si="146"/>
        <v>10</v>
      </c>
      <c r="T106" s="481">
        <f>S106+15</f>
        <v>25</v>
      </c>
      <c r="U106" s="519">
        <v>-26</v>
      </c>
      <c r="V106" s="483">
        <f>IF(MIN(X106,W106)*(1-(2.5+7)/(87.5-2))&gt;$AD$29,$AD$29,MIN(X106,W106)*(1-(2.5+7)/(87.5-2)))</f>
        <v>18.805858600055725</v>
      </c>
      <c r="W106" s="484">
        <f>'70MPa, 2-4kg (comm)'!Z106</f>
        <v>23.484110983934606</v>
      </c>
      <c r="X106" s="485">
        <f>'70MPa, 2-4kg (comm)'!AA106</f>
        <v>21.156590925062691</v>
      </c>
      <c r="Y106" s="483">
        <f t="shared" si="148"/>
        <v>3.6062491874222959</v>
      </c>
      <c r="Z106" s="486">
        <f t="shared" si="149"/>
        <v>3.2055548332642632</v>
      </c>
      <c r="AA106" s="487">
        <f>'70MPa, 2-4kg (comm)'!AD106</f>
        <v>10.775030197722449</v>
      </c>
      <c r="AB106" s="488">
        <f>'70MPa, 2-4kg (comm)'!AE106</f>
        <v>19.838192374481359</v>
      </c>
      <c r="AC106" s="466"/>
      <c r="AD106" s="930"/>
      <c r="AE106" s="932"/>
      <c r="AF106" s="466"/>
      <c r="AG106" s="925"/>
      <c r="AH106" s="475">
        <f t="shared" si="150"/>
        <v>10</v>
      </c>
      <c r="AI106" s="489">
        <f t="shared" si="159"/>
        <v>0</v>
      </c>
      <c r="AJ106" s="519">
        <f t="shared" si="151"/>
        <v>-33</v>
      </c>
      <c r="AK106" s="490">
        <f t="shared" si="152"/>
        <v>18.805858600055725</v>
      </c>
      <c r="AL106" s="466"/>
      <c r="AM106" s="925"/>
      <c r="AN106" s="475">
        <f t="shared" si="153"/>
        <v>10</v>
      </c>
      <c r="AO106" s="520">
        <v>0.86055496862821435</v>
      </c>
      <c r="AP106" s="521">
        <v>0.88715320291761757</v>
      </c>
      <c r="AQ106" s="521">
        <v>0.88410726720447208</v>
      </c>
      <c r="AR106" s="521">
        <v>0.88019720545447755</v>
      </c>
      <c r="AS106" s="521">
        <v>0.88885222500909489</v>
      </c>
      <c r="AT106" s="521">
        <v>0.89055239706933409</v>
      </c>
      <c r="AU106" s="521">
        <v>0.89983739618088754</v>
      </c>
      <c r="AV106" s="521">
        <v>0.90735744713482969</v>
      </c>
      <c r="AW106" s="521">
        <v>0.91759032826656317</v>
      </c>
      <c r="AX106" s="562">
        <v>0.92858638516077097</v>
      </c>
      <c r="AY106" s="522" t="s">
        <v>381</v>
      </c>
      <c r="AZ106" s="502" t="s">
        <v>381</v>
      </c>
      <c r="BA106" s="474"/>
      <c r="BB106" s="925"/>
      <c r="BC106" s="475">
        <f t="shared" si="154"/>
        <v>10</v>
      </c>
      <c r="BD106" s="520">
        <v>0.80452041704522115</v>
      </c>
      <c r="BE106" s="521">
        <v>0.8537823802238742</v>
      </c>
      <c r="BF106" s="521">
        <v>0.88222536707614119</v>
      </c>
      <c r="BG106" s="521">
        <v>0.87902497875177343</v>
      </c>
      <c r="BH106" s="521">
        <v>0.88820441464254007</v>
      </c>
      <c r="BI106" s="521">
        <v>0.89040217079087003</v>
      </c>
      <c r="BJ106" s="521">
        <v>0.9004708856282917</v>
      </c>
      <c r="BK106" s="521">
        <v>0.90832757841628087</v>
      </c>
      <c r="BL106" s="521">
        <v>0.91833369409905341</v>
      </c>
      <c r="BM106" s="562">
        <v>0.92870200394260094</v>
      </c>
      <c r="BN106" s="522" t="s">
        <v>381</v>
      </c>
      <c r="BO106" s="502" t="s">
        <v>381</v>
      </c>
      <c r="BP106" s="466"/>
      <c r="BQ106" s="925"/>
      <c r="BR106" s="475">
        <f t="shared" si="155"/>
        <v>10</v>
      </c>
      <c r="BS106" s="495">
        <v>85</v>
      </c>
      <c r="BT106" s="496">
        <v>84.483218160735291</v>
      </c>
      <c r="BU106" s="496">
        <v>82.209775173602395</v>
      </c>
      <c r="BV106" s="496">
        <v>78.187505486741387</v>
      </c>
      <c r="BW106" s="496">
        <v>74.318714030806575</v>
      </c>
      <c r="BX106" s="497">
        <v>70.112869308907975</v>
      </c>
      <c r="BY106" s="497">
        <v>61.546482323633285</v>
      </c>
      <c r="BZ106" s="497">
        <v>52.379903077913411</v>
      </c>
      <c r="CA106" s="497">
        <v>42.735137826992322</v>
      </c>
      <c r="CB106" s="563">
        <v>32.090793246963145</v>
      </c>
      <c r="CC106" s="522" t="s">
        <v>381</v>
      </c>
      <c r="CD106" s="502" t="s">
        <v>381</v>
      </c>
      <c r="CF106" s="925"/>
      <c r="CG106" s="475">
        <f t="shared" si="156"/>
        <v>10</v>
      </c>
      <c r="CH106" s="495">
        <v>85.000000000000057</v>
      </c>
      <c r="CI106" s="496">
        <v>85</v>
      </c>
      <c r="CJ106" s="496">
        <v>83.247014141199514</v>
      </c>
      <c r="CK106" s="496">
        <v>78.832226475325868</v>
      </c>
      <c r="CL106" s="496">
        <v>74.671776415482029</v>
      </c>
      <c r="CM106" s="497">
        <v>70.189716991858162</v>
      </c>
      <c r="CN106" s="497">
        <v>61.222850764984813</v>
      </c>
      <c r="CO106" s="497">
        <v>51.901068190225097</v>
      </c>
      <c r="CP106" s="497">
        <v>42.380731929445524</v>
      </c>
      <c r="CQ106" s="563">
        <v>32.038407335564571</v>
      </c>
      <c r="CR106" s="522" t="s">
        <v>381</v>
      </c>
      <c r="CS106" s="502" t="s">
        <v>381</v>
      </c>
      <c r="CT106" s="474"/>
      <c r="CU106" s="925"/>
      <c r="CV106" s="475">
        <f t="shared" si="157"/>
        <v>10</v>
      </c>
      <c r="CW106" s="491">
        <f t="shared" si="125"/>
        <v>0.80452041704522115</v>
      </c>
      <c r="CX106" s="492">
        <f t="shared" si="126"/>
        <v>0.8537823802238742</v>
      </c>
      <c r="CY106" s="521">
        <f t="shared" si="127"/>
        <v>0.88222536707614119</v>
      </c>
      <c r="CZ106" s="521">
        <f t="shared" si="128"/>
        <v>0.87902497875177343</v>
      </c>
      <c r="DA106" s="521">
        <f t="shared" si="129"/>
        <v>0.88820441464254007</v>
      </c>
      <c r="DB106" s="521">
        <f t="shared" si="130"/>
        <v>0.89040217079087003</v>
      </c>
      <c r="DC106" s="521">
        <f t="shared" si="131"/>
        <v>0.89983739618088754</v>
      </c>
      <c r="DD106" s="521">
        <f t="shared" si="132"/>
        <v>0.90735744713482969</v>
      </c>
      <c r="DE106" s="521">
        <f t="shared" si="133"/>
        <v>0.91759032826656317</v>
      </c>
      <c r="DF106" s="493">
        <f t="shared" si="134"/>
        <v>0.92858638516077097</v>
      </c>
      <c r="DG106" s="522" t="s">
        <v>381</v>
      </c>
      <c r="DH106" s="502" t="s">
        <v>381</v>
      </c>
      <c r="DJ106" s="925"/>
      <c r="DK106" s="475">
        <f t="shared" si="158"/>
        <v>10</v>
      </c>
      <c r="DL106" s="495">
        <f t="shared" si="135"/>
        <v>85.000000000000057</v>
      </c>
      <c r="DM106" s="496">
        <f t="shared" si="136"/>
        <v>85</v>
      </c>
      <c r="DN106" s="496">
        <f t="shared" si="137"/>
        <v>83.247014141199514</v>
      </c>
      <c r="DO106" s="496">
        <f t="shared" si="138"/>
        <v>78.832226475325868</v>
      </c>
      <c r="DP106" s="496">
        <f t="shared" si="139"/>
        <v>74.671776415482029</v>
      </c>
      <c r="DQ106" s="497">
        <f t="shared" si="140"/>
        <v>70.189716991858162</v>
      </c>
      <c r="DR106" s="497">
        <f t="shared" si="141"/>
        <v>61.546482323633285</v>
      </c>
      <c r="DS106" s="497">
        <f t="shared" si="142"/>
        <v>52.379903077913411</v>
      </c>
      <c r="DT106" s="497">
        <f t="shared" si="143"/>
        <v>42.735137826992322</v>
      </c>
      <c r="DU106" s="497">
        <f t="shared" si="144"/>
        <v>32.090793246963145</v>
      </c>
      <c r="DV106" s="522" t="s">
        <v>381</v>
      </c>
      <c r="DW106" s="502" t="s">
        <v>381</v>
      </c>
    </row>
    <row r="107" spans="2:127" ht="15" customHeight="1">
      <c r="B107" s="1005"/>
      <c r="C107" s="577">
        <v>0</v>
      </c>
      <c r="D107" s="476">
        <f t="shared" si="145"/>
        <v>25.306501976616715</v>
      </c>
      <c r="E107" s="578">
        <f>E38</f>
        <v>62.392143997101243</v>
      </c>
      <c r="F107" s="579">
        <f t="shared" ref="F107:N107" si="160">F38</f>
        <v>68.501839464267633</v>
      </c>
      <c r="G107" s="580">
        <f t="shared" si="160"/>
        <v>72.69871949526862</v>
      </c>
      <c r="H107" s="580">
        <f t="shared" si="160"/>
        <v>70.850599774447574</v>
      </c>
      <c r="I107" s="580">
        <f t="shared" si="160"/>
        <v>70.812975099228552</v>
      </c>
      <c r="J107" s="580">
        <f t="shared" si="160"/>
        <v>69.616493796084342</v>
      </c>
      <c r="K107" s="580">
        <f t="shared" si="160"/>
        <v>68.281142293031678</v>
      </c>
      <c r="L107" s="580">
        <f t="shared" si="160"/>
        <v>66.694541339065154</v>
      </c>
      <c r="M107" s="580">
        <f t="shared" si="160"/>
        <v>65.389824613978078</v>
      </c>
      <c r="N107" s="580">
        <f t="shared" si="160"/>
        <v>63.922469829591066</v>
      </c>
      <c r="O107" s="522" t="s">
        <v>381</v>
      </c>
      <c r="P107" s="480" t="s">
        <v>381</v>
      </c>
      <c r="Q107" s="466"/>
      <c r="R107" s="925"/>
      <c r="S107" s="475">
        <f t="shared" si="146"/>
        <v>0</v>
      </c>
      <c r="T107" s="481">
        <f>S107+15</f>
        <v>15</v>
      </c>
      <c r="U107" s="482">
        <v>-33</v>
      </c>
      <c r="V107" s="483">
        <f>IF(MIN(X107,W107)*(1-(2.5+7)/(87.5-2))&gt;$AD$7,$AD$7,MIN(X107,W107)*(1-(2.5+7)/(87.5-2)))</f>
        <v>25.306501976616715</v>
      </c>
      <c r="W107" s="484">
        <f>'70MPa, 2-4kg (comm)'!Z107</f>
        <v>32.43086758469579</v>
      </c>
      <c r="X107" s="485">
        <f>'70MPa, 2-4kg (comm)'!AA107</f>
        <v>28.469814723693808</v>
      </c>
      <c r="Y107" s="483">
        <f t="shared" si="148"/>
        <v>2.6278558579813018</v>
      </c>
      <c r="Z107" s="486">
        <f t="shared" si="149"/>
        <v>2.3358718737611568</v>
      </c>
      <c r="AA107" s="487">
        <f>'70MPa, 2-4kg (comm)'!AD107</f>
        <v>13.882973928712262</v>
      </c>
      <c r="AB107" s="488">
        <f>'70MPa, 2-4kg (comm)'!AE107</f>
        <v>25.116044710689486</v>
      </c>
      <c r="AC107" s="466"/>
      <c r="AD107" s="930"/>
      <c r="AE107" s="932"/>
      <c r="AF107" s="466"/>
      <c r="AG107" s="925"/>
      <c r="AH107" s="475">
        <f t="shared" si="150"/>
        <v>0</v>
      </c>
      <c r="AI107" s="489">
        <f t="shared" si="159"/>
        <v>-10</v>
      </c>
      <c r="AJ107" s="482">
        <f>MIN(-40,AH107)</f>
        <v>-40</v>
      </c>
      <c r="AK107" s="490">
        <f t="shared" si="152"/>
        <v>25.306501976616715</v>
      </c>
      <c r="AL107" s="466"/>
      <c r="AM107" s="925"/>
      <c r="AN107" s="475">
        <f t="shared" si="153"/>
        <v>0</v>
      </c>
      <c r="AO107" s="491">
        <f>AO38</f>
        <v>0.85388090570816755</v>
      </c>
      <c r="AP107" s="492">
        <f t="shared" ref="AP107:AX107" si="161">AP38</f>
        <v>0.88878353111255703</v>
      </c>
      <c r="AQ107" s="492">
        <f t="shared" si="161"/>
        <v>0.88551179770634891</v>
      </c>
      <c r="AR107" s="492">
        <f t="shared" si="161"/>
        <v>0.87930941821618391</v>
      </c>
      <c r="AS107" s="492">
        <f t="shared" si="161"/>
        <v>0.8884866579265227</v>
      </c>
      <c r="AT107" s="493">
        <f t="shared" si="161"/>
        <v>0.88828580263210455</v>
      </c>
      <c r="AU107" s="493">
        <f t="shared" si="161"/>
        <v>0.89733026983284558</v>
      </c>
      <c r="AV107" s="493">
        <f t="shared" si="161"/>
        <v>0.90523516331804532</v>
      </c>
      <c r="AW107" s="493">
        <f t="shared" si="161"/>
        <v>0.91680080121670793</v>
      </c>
      <c r="AX107" s="562">
        <f t="shared" si="161"/>
        <v>0.92945498989320807</v>
      </c>
      <c r="AY107" s="522" t="s">
        <v>381</v>
      </c>
      <c r="AZ107" s="502" t="s">
        <v>381</v>
      </c>
      <c r="BA107" s="474"/>
      <c r="BB107" s="925"/>
      <c r="BC107" s="475">
        <f t="shared" si="154"/>
        <v>0</v>
      </c>
      <c r="BD107" s="491">
        <f>BD38</f>
        <v>0.78609768563606219</v>
      </c>
      <c r="BE107" s="492">
        <f t="shared" ref="BE107:BM107" si="162">BE38</f>
        <v>0.84206968615547106</v>
      </c>
      <c r="BF107" s="492">
        <f t="shared" si="162"/>
        <v>0.88274381022494486</v>
      </c>
      <c r="BG107" s="492">
        <f t="shared" si="162"/>
        <v>0.87742780231317752</v>
      </c>
      <c r="BH107" s="492">
        <f t="shared" si="162"/>
        <v>0.88726225744405518</v>
      </c>
      <c r="BI107" s="493">
        <f t="shared" si="162"/>
        <v>0.88766800470279539</v>
      </c>
      <c r="BJ107" s="493">
        <f t="shared" si="162"/>
        <v>0.89761167944331188</v>
      </c>
      <c r="BK107" s="493">
        <f t="shared" si="162"/>
        <v>0.90587280944262738</v>
      </c>
      <c r="BL107" s="493">
        <f t="shared" si="162"/>
        <v>0.91719269533345704</v>
      </c>
      <c r="BM107" s="562">
        <f t="shared" si="162"/>
        <v>0.92947112884445948</v>
      </c>
      <c r="BN107" s="522" t="s">
        <v>381</v>
      </c>
      <c r="BO107" s="502" t="s">
        <v>381</v>
      </c>
      <c r="BP107" s="466"/>
      <c r="BQ107" s="925"/>
      <c r="BR107" s="475">
        <f t="shared" si="155"/>
        <v>0</v>
      </c>
      <c r="BS107" s="495">
        <f>BS38</f>
        <v>85</v>
      </c>
      <c r="BT107" s="496">
        <f t="shared" ref="BT107:CB107" si="163">BT38</f>
        <v>84.471758280355871</v>
      </c>
      <c r="BU107" s="496">
        <f t="shared" si="163"/>
        <v>81.370551052634539</v>
      </c>
      <c r="BV107" s="496">
        <f t="shared" si="163"/>
        <v>75.878789087131622</v>
      </c>
      <c r="BW107" s="496">
        <f t="shared" si="163"/>
        <v>70.756700291840446</v>
      </c>
      <c r="BX107" s="497">
        <f t="shared" si="163"/>
        <v>65.176639328480547</v>
      </c>
      <c r="BY107" s="497">
        <f t="shared" si="163"/>
        <v>54.25968124214414</v>
      </c>
      <c r="BZ107" s="497">
        <f t="shared" si="163"/>
        <v>43.017121734784318</v>
      </c>
      <c r="CA107" s="497">
        <f t="shared" si="163"/>
        <v>31.644784066438085</v>
      </c>
      <c r="CB107" s="563">
        <f t="shared" si="163"/>
        <v>19.451474161154504</v>
      </c>
      <c r="CC107" s="522" t="s">
        <v>381</v>
      </c>
      <c r="CD107" s="502" t="s">
        <v>381</v>
      </c>
      <c r="CF107" s="925"/>
      <c r="CG107" s="475">
        <f t="shared" si="156"/>
        <v>0</v>
      </c>
      <c r="CH107" s="495">
        <f>CH38</f>
        <v>85</v>
      </c>
      <c r="CI107" s="496">
        <f t="shared" ref="CI107:CQ107" si="164">CI38</f>
        <v>85</v>
      </c>
      <c r="CJ107" s="496">
        <f t="shared" si="164"/>
        <v>82.893251091640565</v>
      </c>
      <c r="CK107" s="496">
        <f t="shared" si="164"/>
        <v>76.906696105089949</v>
      </c>
      <c r="CL107" s="496">
        <f t="shared" si="164"/>
        <v>71.41244822502351</v>
      </c>
      <c r="CM107" s="497">
        <f t="shared" si="164"/>
        <v>65.500265093854168</v>
      </c>
      <c r="CN107" s="497">
        <f t="shared" si="164"/>
        <v>54.119827028776264</v>
      </c>
      <c r="CO107" s="497">
        <f t="shared" si="164"/>
        <v>42.71273528193629</v>
      </c>
      <c r="CP107" s="497">
        <f t="shared" si="164"/>
        <v>31.465524681801</v>
      </c>
      <c r="CQ107" s="563">
        <f t="shared" si="164"/>
        <v>19.444388847201484</v>
      </c>
      <c r="CR107" s="522" t="s">
        <v>381</v>
      </c>
      <c r="CS107" s="502" t="s">
        <v>381</v>
      </c>
      <c r="CT107" s="474"/>
      <c r="CU107" s="925"/>
      <c r="CV107" s="475">
        <f t="shared" si="157"/>
        <v>0</v>
      </c>
      <c r="CW107" s="491">
        <f t="shared" si="125"/>
        <v>0.78609768563606219</v>
      </c>
      <c r="CX107" s="492">
        <f t="shared" si="126"/>
        <v>0.84206968615547106</v>
      </c>
      <c r="CY107" s="492">
        <f t="shared" si="127"/>
        <v>0.88274381022494486</v>
      </c>
      <c r="CZ107" s="492">
        <f t="shared" si="128"/>
        <v>0.87742780231317752</v>
      </c>
      <c r="DA107" s="492">
        <f t="shared" si="129"/>
        <v>0.88726225744405518</v>
      </c>
      <c r="DB107" s="493">
        <f t="shared" si="130"/>
        <v>0.88766800470279539</v>
      </c>
      <c r="DC107" s="493">
        <f t="shared" si="131"/>
        <v>0.89733026983284558</v>
      </c>
      <c r="DD107" s="493">
        <f t="shared" si="132"/>
        <v>0.90523516331804532</v>
      </c>
      <c r="DE107" s="493">
        <f t="shared" si="133"/>
        <v>0.91680080121670793</v>
      </c>
      <c r="DF107" s="493">
        <f t="shared" si="134"/>
        <v>0.92945498989320807</v>
      </c>
      <c r="DG107" s="522" t="s">
        <v>381</v>
      </c>
      <c r="DH107" s="502" t="s">
        <v>381</v>
      </c>
      <c r="DJ107" s="925"/>
      <c r="DK107" s="475">
        <f t="shared" si="158"/>
        <v>0</v>
      </c>
      <c r="DL107" s="495">
        <f t="shared" si="135"/>
        <v>85</v>
      </c>
      <c r="DM107" s="496">
        <f t="shared" si="136"/>
        <v>85</v>
      </c>
      <c r="DN107" s="496">
        <f t="shared" si="137"/>
        <v>82.893251091640565</v>
      </c>
      <c r="DO107" s="496">
        <f t="shared" si="138"/>
        <v>76.906696105089949</v>
      </c>
      <c r="DP107" s="496">
        <f t="shared" si="139"/>
        <v>71.41244822502351</v>
      </c>
      <c r="DQ107" s="497">
        <f t="shared" si="140"/>
        <v>65.500265093854168</v>
      </c>
      <c r="DR107" s="497">
        <f t="shared" si="141"/>
        <v>54.25968124214414</v>
      </c>
      <c r="DS107" s="497">
        <f t="shared" si="142"/>
        <v>43.017121734784318</v>
      </c>
      <c r="DT107" s="497">
        <f t="shared" si="143"/>
        <v>31.644784066438085</v>
      </c>
      <c r="DU107" s="497">
        <f t="shared" si="144"/>
        <v>19.451474161154504</v>
      </c>
      <c r="DV107" s="522" t="s">
        <v>381</v>
      </c>
      <c r="DW107" s="502" t="s">
        <v>381</v>
      </c>
    </row>
    <row r="108" spans="2:127" ht="15" customHeight="1">
      <c r="B108" s="1005"/>
      <c r="C108" s="577">
        <v>-10</v>
      </c>
      <c r="D108" s="476">
        <f t="shared" si="145"/>
        <v>28.087004647610353</v>
      </c>
      <c r="E108" s="578">
        <f>E39</f>
        <v>62.747957604661181</v>
      </c>
      <c r="F108" s="579">
        <f t="shared" ref="F108:N108" si="165">F39</f>
        <v>68.726336101355955</v>
      </c>
      <c r="G108" s="580">
        <f t="shared" si="165"/>
        <v>72.275696352456947</v>
      </c>
      <c r="H108" s="580">
        <f t="shared" si="165"/>
        <v>70.349689062176367</v>
      </c>
      <c r="I108" s="580">
        <f t="shared" si="165"/>
        <v>70.244304307801599</v>
      </c>
      <c r="J108" s="580">
        <f t="shared" si="165"/>
        <v>68.634088472374842</v>
      </c>
      <c r="K108" s="580">
        <f t="shared" si="165"/>
        <v>66.504611450578935</v>
      </c>
      <c r="L108" s="580">
        <f t="shared" si="165"/>
        <v>64.06993118168208</v>
      </c>
      <c r="M108" s="580">
        <f t="shared" si="165"/>
        <v>62.602254894155251</v>
      </c>
      <c r="N108" s="580">
        <f t="shared" si="165"/>
        <v>61.1696783606777</v>
      </c>
      <c r="O108" s="522" t="s">
        <v>381</v>
      </c>
      <c r="P108" s="480" t="s">
        <v>381</v>
      </c>
      <c r="Q108" s="466"/>
      <c r="R108" s="925"/>
      <c r="S108" s="475">
        <f t="shared" si="146"/>
        <v>-10</v>
      </c>
      <c r="T108" s="481">
        <v>15</v>
      </c>
      <c r="U108" s="482">
        <v>-33</v>
      </c>
      <c r="V108" s="483">
        <f>IF(MIN(X108,W108)*(1-(2.5+7)/(87.5-2))&gt;$AD$7,$AD$7,MIN(X108,W108)*(1-(2.5+7)/(87.5-2)))</f>
        <v>28.087004647610353</v>
      </c>
      <c r="W108" s="484">
        <f>'70MPa, 2-4kg (comm)'!Z108</f>
        <v>38.033002562004746</v>
      </c>
      <c r="X108" s="485">
        <f>'70MPa, 2-4kg (comm)'!AA108</f>
        <v>31.59788022856165</v>
      </c>
      <c r="Y108" s="483">
        <f t="shared" si="148"/>
        <v>2.3757013942400955</v>
      </c>
      <c r="Z108" s="486">
        <f t="shared" si="149"/>
        <v>2.1117345726578622</v>
      </c>
      <c r="AA108" s="487">
        <f>'70MPa, 2-4kg (comm)'!AD108</f>
        <v>15.678186864244863</v>
      </c>
      <c r="AB108" s="488">
        <f>'70MPa, 2-4kg (comm)'!AE108</f>
        <v>27.2364413630706</v>
      </c>
      <c r="AC108" s="466"/>
      <c r="AD108" s="930"/>
      <c r="AE108" s="932"/>
      <c r="AF108" s="466"/>
      <c r="AG108" s="925"/>
      <c r="AH108" s="475">
        <f t="shared" si="150"/>
        <v>-10</v>
      </c>
      <c r="AI108" s="489">
        <f t="shared" si="159"/>
        <v>-20</v>
      </c>
      <c r="AJ108" s="482">
        <f>MIN(-40,AH108)</f>
        <v>-40</v>
      </c>
      <c r="AK108" s="490">
        <f t="shared" si="152"/>
        <v>28.087004647610353</v>
      </c>
      <c r="AL108" s="466"/>
      <c r="AM108" s="925"/>
      <c r="AN108" s="475">
        <f t="shared" si="153"/>
        <v>-10</v>
      </c>
      <c r="AO108" s="491">
        <f>AO39</f>
        <v>0.88245815160690289</v>
      </c>
      <c r="AP108" s="492">
        <f t="shared" ref="AP108:AX108" si="166">AP39</f>
        <v>0.88675821716827552</v>
      </c>
      <c r="AQ108" s="492">
        <f t="shared" si="166"/>
        <v>0.88374789590706637</v>
      </c>
      <c r="AR108" s="492">
        <f t="shared" si="166"/>
        <v>0.87730707149733467</v>
      </c>
      <c r="AS108" s="492">
        <f t="shared" si="166"/>
        <v>0.88623717850698769</v>
      </c>
      <c r="AT108" s="493">
        <f t="shared" si="166"/>
        <v>0.8828203634679308</v>
      </c>
      <c r="AU108" s="493">
        <f t="shared" si="166"/>
        <v>0.88544117885375972</v>
      </c>
      <c r="AV108" s="493">
        <f t="shared" si="166"/>
        <v>0.88613846769587234</v>
      </c>
      <c r="AW108" s="493">
        <f t="shared" si="166"/>
        <v>0.8960690074255423</v>
      </c>
      <c r="AX108" s="562">
        <f t="shared" si="166"/>
        <v>0.90840325134067978</v>
      </c>
      <c r="AY108" s="522" t="s">
        <v>381</v>
      </c>
      <c r="AZ108" s="502" t="s">
        <v>381</v>
      </c>
      <c r="BA108" s="474"/>
      <c r="BB108" s="925"/>
      <c r="BC108" s="475">
        <f t="shared" si="154"/>
        <v>-10</v>
      </c>
      <c r="BD108" s="491">
        <f>BD39</f>
        <v>0.78943312255148979</v>
      </c>
      <c r="BE108" s="492">
        <f t="shared" ref="BE108:BM108" si="167">BE39</f>
        <v>0.84407512212468272</v>
      </c>
      <c r="BF108" s="492">
        <f t="shared" si="167"/>
        <v>0.87961332206336018</v>
      </c>
      <c r="BG108" s="492">
        <f t="shared" si="167"/>
        <v>0.87408884937539066</v>
      </c>
      <c r="BH108" s="492">
        <f t="shared" si="167"/>
        <v>0.88375866241299028</v>
      </c>
      <c r="BI108" s="493">
        <f t="shared" si="167"/>
        <v>0.88104276892451616</v>
      </c>
      <c r="BJ108" s="493">
        <f t="shared" si="167"/>
        <v>0.8847898673554645</v>
      </c>
      <c r="BK108" s="493">
        <f t="shared" si="167"/>
        <v>0.88612737774732198</v>
      </c>
      <c r="BL108" s="493">
        <f t="shared" si="167"/>
        <v>0.89612562952035479</v>
      </c>
      <c r="BM108" s="562">
        <f t="shared" si="167"/>
        <v>0.90840448260300155</v>
      </c>
      <c r="BN108" s="522" t="s">
        <v>381</v>
      </c>
      <c r="BO108" s="502" t="s">
        <v>381</v>
      </c>
      <c r="BP108" s="466"/>
      <c r="BQ108" s="925"/>
      <c r="BR108" s="475">
        <f t="shared" si="155"/>
        <v>-10</v>
      </c>
      <c r="BS108" s="495">
        <f>BS39</f>
        <v>85</v>
      </c>
      <c r="BT108" s="496">
        <f t="shared" ref="BT108:CB108" si="168">BT39</f>
        <v>83.623758460629574</v>
      </c>
      <c r="BU108" s="496">
        <f t="shared" si="168"/>
        <v>80.315832681926594</v>
      </c>
      <c r="BV108" s="496">
        <f t="shared" si="168"/>
        <v>74.546147644099534</v>
      </c>
      <c r="BW108" s="496">
        <f t="shared" si="168"/>
        <v>69.243977256916352</v>
      </c>
      <c r="BX108" s="497">
        <f t="shared" si="168"/>
        <v>63.349206324999024</v>
      </c>
      <c r="BY108" s="497">
        <f t="shared" si="168"/>
        <v>51.846342762167509</v>
      </c>
      <c r="BZ108" s="497">
        <f t="shared" si="168"/>
        <v>39.946025993097919</v>
      </c>
      <c r="CA108" s="497">
        <f t="shared" si="168"/>
        <v>28.395126996326468</v>
      </c>
      <c r="CB108" s="563">
        <f t="shared" si="168"/>
        <v>16.292531208438838</v>
      </c>
      <c r="CC108" s="522" t="s">
        <v>381</v>
      </c>
      <c r="CD108" s="502" t="s">
        <v>381</v>
      </c>
      <c r="CF108" s="925"/>
      <c r="CG108" s="475">
        <f t="shared" si="156"/>
        <v>-10</v>
      </c>
      <c r="CH108" s="495">
        <f t="shared" ref="CH108:CQ108" si="169">CH39</f>
        <v>85</v>
      </c>
      <c r="CI108" s="496">
        <f t="shared" si="169"/>
        <v>85</v>
      </c>
      <c r="CJ108" s="496">
        <f t="shared" si="169"/>
        <v>82.601709804453193</v>
      </c>
      <c r="CK108" s="496">
        <f t="shared" si="169"/>
        <v>76.301177589542078</v>
      </c>
      <c r="CL108" s="496">
        <f t="shared" si="169"/>
        <v>70.568299452522723</v>
      </c>
      <c r="CM108" s="497">
        <f t="shared" si="169"/>
        <v>64.273681027045029</v>
      </c>
      <c r="CN108" s="497">
        <f t="shared" si="169"/>
        <v>52.175761224775719</v>
      </c>
      <c r="CO108" s="497">
        <f t="shared" si="169"/>
        <v>39.95455140191973</v>
      </c>
      <c r="CP108" s="497">
        <f t="shared" si="169"/>
        <v>28.368905671402949</v>
      </c>
      <c r="CQ108" s="563">
        <f t="shared" si="169"/>
        <v>16.291989768966136</v>
      </c>
      <c r="CR108" s="522" t="s">
        <v>381</v>
      </c>
      <c r="CS108" s="502" t="s">
        <v>381</v>
      </c>
      <c r="CT108" s="474"/>
      <c r="CU108" s="925"/>
      <c r="CV108" s="475">
        <f t="shared" si="157"/>
        <v>-10</v>
      </c>
      <c r="CW108" s="491">
        <f t="shared" si="125"/>
        <v>0.78943312255148979</v>
      </c>
      <c r="CX108" s="492">
        <f t="shared" si="126"/>
        <v>0.84407512212468272</v>
      </c>
      <c r="CY108" s="492">
        <f t="shared" si="127"/>
        <v>0.87961332206336018</v>
      </c>
      <c r="CZ108" s="492">
        <f t="shared" si="128"/>
        <v>0.87408884937539066</v>
      </c>
      <c r="DA108" s="492">
        <f t="shared" si="129"/>
        <v>0.88375866241299028</v>
      </c>
      <c r="DB108" s="493">
        <f t="shared" si="130"/>
        <v>0.88104276892451616</v>
      </c>
      <c r="DC108" s="493">
        <f t="shared" si="131"/>
        <v>0.8847898673554645</v>
      </c>
      <c r="DD108" s="493">
        <f t="shared" si="132"/>
        <v>0.88612737774732198</v>
      </c>
      <c r="DE108" s="493">
        <f t="shared" si="133"/>
        <v>0.8960690074255423</v>
      </c>
      <c r="DF108" s="493">
        <f t="shared" si="134"/>
        <v>0.90840325134067978</v>
      </c>
      <c r="DG108" s="522" t="s">
        <v>381</v>
      </c>
      <c r="DH108" s="502" t="s">
        <v>381</v>
      </c>
      <c r="DJ108" s="925"/>
      <c r="DK108" s="475">
        <f t="shared" si="158"/>
        <v>-10</v>
      </c>
      <c r="DL108" s="495">
        <f t="shared" si="135"/>
        <v>85</v>
      </c>
      <c r="DM108" s="496">
        <f t="shared" si="136"/>
        <v>85</v>
      </c>
      <c r="DN108" s="496">
        <f t="shared" si="137"/>
        <v>82.601709804453193</v>
      </c>
      <c r="DO108" s="496">
        <f t="shared" si="138"/>
        <v>76.301177589542078</v>
      </c>
      <c r="DP108" s="496">
        <f t="shared" si="139"/>
        <v>70.568299452522723</v>
      </c>
      <c r="DQ108" s="497">
        <f t="shared" si="140"/>
        <v>64.273681027045029</v>
      </c>
      <c r="DR108" s="497">
        <f t="shared" si="141"/>
        <v>52.175761224775719</v>
      </c>
      <c r="DS108" s="497">
        <f t="shared" si="142"/>
        <v>39.95455140191973</v>
      </c>
      <c r="DT108" s="497">
        <f t="shared" si="143"/>
        <v>28.395126996326468</v>
      </c>
      <c r="DU108" s="497">
        <f t="shared" si="144"/>
        <v>16.292531208438838</v>
      </c>
      <c r="DV108" s="522" t="s">
        <v>381</v>
      </c>
      <c r="DW108" s="502" t="s">
        <v>381</v>
      </c>
    </row>
    <row r="109" spans="2:127" ht="15" customHeight="1">
      <c r="B109" s="1005"/>
      <c r="C109" s="577">
        <v>-20</v>
      </c>
      <c r="D109" s="476">
        <f t="shared" si="145"/>
        <v>28.5</v>
      </c>
      <c r="E109" s="578">
        <f t="shared" ref="E109:M109" si="170">E40</f>
        <v>66.784806447025133</v>
      </c>
      <c r="F109" s="579">
        <f t="shared" si="170"/>
        <v>72.6684074495993</v>
      </c>
      <c r="G109" s="580">
        <f t="shared" si="170"/>
        <v>71.649851233137042</v>
      </c>
      <c r="H109" s="580">
        <f t="shared" si="170"/>
        <v>71.205860819485423</v>
      </c>
      <c r="I109" s="580">
        <f t="shared" si="170"/>
        <v>69.686518393519506</v>
      </c>
      <c r="J109" s="580">
        <f t="shared" si="170"/>
        <v>68.088814330206787</v>
      </c>
      <c r="K109" s="580">
        <f t="shared" si="170"/>
        <v>65.691397460825755</v>
      </c>
      <c r="L109" s="580">
        <f t="shared" si="170"/>
        <v>62.347854368366797</v>
      </c>
      <c r="M109" s="580">
        <f t="shared" si="170"/>
        <v>59.718814797912273</v>
      </c>
      <c r="N109" s="522" t="s">
        <v>381</v>
      </c>
      <c r="O109" s="522" t="s">
        <v>381</v>
      </c>
      <c r="P109" s="480" t="s">
        <v>381</v>
      </c>
      <c r="Q109" s="466"/>
      <c r="R109" s="925"/>
      <c r="S109" s="475">
        <f t="shared" si="146"/>
        <v>-20</v>
      </c>
      <c r="T109" s="481">
        <v>15</v>
      </c>
      <c r="U109" s="482">
        <v>-33</v>
      </c>
      <c r="V109" s="483">
        <f>IF(MIN(X109,W109)*(1-(2.5+7)/(87.5-2))&gt;$AD$7,$AD$7,MIN(X109,W109)*(1-(2.5+7)/(87.5-2)))</f>
        <v>28.5</v>
      </c>
      <c r="W109" s="484">
        <f>'70MPa, 2-4kg (comm)'!Z109</f>
        <v>44.418986683618165</v>
      </c>
      <c r="X109" s="485">
        <f>'70MPa, 2-4kg (comm)'!AA109</f>
        <v>35.053934001864711</v>
      </c>
      <c r="Y109" s="483">
        <f t="shared" si="148"/>
        <v>2.4795932438455894</v>
      </c>
      <c r="Z109" s="486">
        <f t="shared" si="149"/>
        <v>2.0159907714164138</v>
      </c>
      <c r="AA109" s="487">
        <f>'70MPa, 2-4kg (comm)'!AD109</f>
        <v>17.593541281430571</v>
      </c>
      <c r="AB109" s="488">
        <f>'70MPa, 2-4kg (comm)'!AE109</f>
        <v>29.484051709266865</v>
      </c>
      <c r="AC109" s="466"/>
      <c r="AD109" s="930"/>
      <c r="AE109" s="932"/>
      <c r="AF109" s="466"/>
      <c r="AG109" s="925"/>
      <c r="AH109" s="475">
        <f t="shared" si="150"/>
        <v>-20</v>
      </c>
      <c r="AI109" s="489">
        <f t="shared" si="159"/>
        <v>-30</v>
      </c>
      <c r="AJ109" s="482">
        <f>MIN(-40,AH109)</f>
        <v>-40</v>
      </c>
      <c r="AK109" s="490">
        <f t="shared" si="152"/>
        <v>28.5</v>
      </c>
      <c r="AL109" s="466"/>
      <c r="AM109" s="925"/>
      <c r="AN109" s="475">
        <f t="shared" si="153"/>
        <v>-20</v>
      </c>
      <c r="AO109" s="491">
        <f t="shared" ref="AO109:AW109" si="171">AO40</f>
        <v>0.88683832683610175</v>
      </c>
      <c r="AP109" s="492">
        <f t="shared" si="171"/>
        <v>0.88502162632505366</v>
      </c>
      <c r="AQ109" s="492">
        <f t="shared" si="171"/>
        <v>0.88226617015163811</v>
      </c>
      <c r="AR109" s="492">
        <f t="shared" si="171"/>
        <v>0.8882935413186559</v>
      </c>
      <c r="AS109" s="492">
        <f t="shared" si="171"/>
        <v>0.88555726579710936</v>
      </c>
      <c r="AT109" s="493">
        <f t="shared" si="171"/>
        <v>0.88217701693774531</v>
      </c>
      <c r="AU109" s="493">
        <f t="shared" si="171"/>
        <v>0.88225698506397587</v>
      </c>
      <c r="AV109" s="493">
        <f t="shared" si="171"/>
        <v>0.87461196835592458</v>
      </c>
      <c r="AW109" s="493">
        <f t="shared" si="171"/>
        <v>0.87378668423207073</v>
      </c>
      <c r="AX109" s="522" t="s">
        <v>381</v>
      </c>
      <c r="AY109" s="522" t="s">
        <v>381</v>
      </c>
      <c r="AZ109" s="502" t="s">
        <v>381</v>
      </c>
      <c r="BA109" s="474"/>
      <c r="BB109" s="925"/>
      <c r="BC109" s="475">
        <f t="shared" si="154"/>
        <v>-20</v>
      </c>
      <c r="BD109" s="491">
        <f t="shared" ref="BD109:BL109" si="172">BD40</f>
        <v>0.82661368883889685</v>
      </c>
      <c r="BE109" s="492">
        <f t="shared" si="172"/>
        <v>0.8788496428447653</v>
      </c>
      <c r="BF109" s="492">
        <f t="shared" si="172"/>
        <v>0.87667388372283539</v>
      </c>
      <c r="BG109" s="492">
        <f t="shared" si="172"/>
        <v>0.88355682596675889</v>
      </c>
      <c r="BH109" s="492">
        <f t="shared" si="172"/>
        <v>0.88168819726568759</v>
      </c>
      <c r="BI109" s="493">
        <f t="shared" si="172"/>
        <v>0.87912502720192476</v>
      </c>
      <c r="BJ109" s="493">
        <f t="shared" si="172"/>
        <v>0.8805753659060731</v>
      </c>
      <c r="BK109" s="493">
        <f t="shared" si="172"/>
        <v>0.87397086090467979</v>
      </c>
      <c r="BL109" s="493">
        <f t="shared" si="172"/>
        <v>0.87366749438591873</v>
      </c>
      <c r="BM109" s="522" t="s">
        <v>381</v>
      </c>
      <c r="BN109" s="522" t="s">
        <v>381</v>
      </c>
      <c r="BO109" s="502" t="s">
        <v>381</v>
      </c>
      <c r="BP109" s="466"/>
      <c r="BQ109" s="925"/>
      <c r="BR109" s="475">
        <f t="shared" si="155"/>
        <v>-20</v>
      </c>
      <c r="BS109" s="495">
        <f t="shared" ref="BS109:CA109" si="173">BS40</f>
        <v>83.130919026419406</v>
      </c>
      <c r="BT109" s="496">
        <f t="shared" si="173"/>
        <v>81.497801760028381</v>
      </c>
      <c r="BU109" s="496">
        <f t="shared" si="173"/>
        <v>78.120120934388979</v>
      </c>
      <c r="BV109" s="496">
        <f t="shared" si="173"/>
        <v>72.739490369092351</v>
      </c>
      <c r="BW109" s="496">
        <f t="shared" si="173"/>
        <v>66.950502643540005</v>
      </c>
      <c r="BX109" s="497">
        <f t="shared" si="173"/>
        <v>61.077290433974298</v>
      </c>
      <c r="BY109" s="497">
        <f t="shared" si="173"/>
        <v>49.563796184470348</v>
      </c>
      <c r="BZ109" s="497">
        <f t="shared" si="173"/>
        <v>37.26563844894325</v>
      </c>
      <c r="CA109" s="497">
        <f t="shared" si="173"/>
        <v>24.99707961984894</v>
      </c>
      <c r="CB109" s="522" t="s">
        <v>381</v>
      </c>
      <c r="CC109" s="522" t="s">
        <v>381</v>
      </c>
      <c r="CD109" s="502" t="s">
        <v>381</v>
      </c>
      <c r="CF109" s="925"/>
      <c r="CG109" s="475">
        <f t="shared" si="156"/>
        <v>-20</v>
      </c>
      <c r="CH109" s="495">
        <f t="shared" ref="CH109:CP109" si="174">CH40</f>
        <v>85</v>
      </c>
      <c r="CI109" s="496">
        <f t="shared" si="174"/>
        <v>84.929935029260434</v>
      </c>
      <c r="CJ109" s="496">
        <f t="shared" si="174"/>
        <v>81.200265612731002</v>
      </c>
      <c r="CK109" s="496">
        <f t="shared" si="174"/>
        <v>75.290104025600385</v>
      </c>
      <c r="CL109" s="496">
        <f t="shared" si="174"/>
        <v>68.999555207044324</v>
      </c>
      <c r="CM109" s="497">
        <f t="shared" si="174"/>
        <v>62.664998528104611</v>
      </c>
      <c r="CN109" s="497">
        <f t="shared" si="174"/>
        <v>50.405184978780056</v>
      </c>
      <c r="CO109" s="497">
        <f t="shared" si="174"/>
        <v>37.575787402532015</v>
      </c>
      <c r="CP109" s="497">
        <f t="shared" si="174"/>
        <v>25.05114431052667</v>
      </c>
      <c r="CQ109" s="522" t="s">
        <v>381</v>
      </c>
      <c r="CR109" s="522" t="s">
        <v>381</v>
      </c>
      <c r="CS109" s="502" t="s">
        <v>381</v>
      </c>
      <c r="CT109" s="474"/>
      <c r="CU109" s="925"/>
      <c r="CV109" s="475">
        <f t="shared" si="157"/>
        <v>-20</v>
      </c>
      <c r="CW109" s="491">
        <f t="shared" si="125"/>
        <v>0.82661368883889685</v>
      </c>
      <c r="CX109" s="492">
        <f t="shared" si="126"/>
        <v>0.8788496428447653</v>
      </c>
      <c r="CY109" s="492">
        <f t="shared" si="127"/>
        <v>0.87667388372283539</v>
      </c>
      <c r="CZ109" s="492">
        <f t="shared" si="128"/>
        <v>0.88355682596675889</v>
      </c>
      <c r="DA109" s="492">
        <f t="shared" si="129"/>
        <v>0.88168819726568759</v>
      </c>
      <c r="DB109" s="493">
        <f t="shared" si="130"/>
        <v>0.87912502720192476</v>
      </c>
      <c r="DC109" s="493">
        <f t="shared" si="131"/>
        <v>0.8805753659060731</v>
      </c>
      <c r="DD109" s="493">
        <f t="shared" si="132"/>
        <v>0.87397086090467979</v>
      </c>
      <c r="DE109" s="493">
        <f t="shared" si="133"/>
        <v>0.87366749438591873</v>
      </c>
      <c r="DF109" s="522" t="s">
        <v>381</v>
      </c>
      <c r="DG109" s="522" t="s">
        <v>381</v>
      </c>
      <c r="DH109" s="502" t="s">
        <v>381</v>
      </c>
      <c r="DJ109" s="925"/>
      <c r="DK109" s="475">
        <f t="shared" si="158"/>
        <v>-20</v>
      </c>
      <c r="DL109" s="495">
        <f t="shared" si="135"/>
        <v>85</v>
      </c>
      <c r="DM109" s="496">
        <f t="shared" si="136"/>
        <v>84.929935029260434</v>
      </c>
      <c r="DN109" s="496">
        <f t="shared" si="137"/>
        <v>81.200265612731002</v>
      </c>
      <c r="DO109" s="496">
        <f t="shared" si="138"/>
        <v>75.290104025600385</v>
      </c>
      <c r="DP109" s="496">
        <f t="shared" si="139"/>
        <v>68.999555207044324</v>
      </c>
      <c r="DQ109" s="497">
        <f t="shared" si="140"/>
        <v>62.664998528104611</v>
      </c>
      <c r="DR109" s="497">
        <f t="shared" si="141"/>
        <v>50.405184978780056</v>
      </c>
      <c r="DS109" s="497">
        <f t="shared" si="142"/>
        <v>37.575787402532015</v>
      </c>
      <c r="DT109" s="497">
        <f t="shared" si="143"/>
        <v>25.05114431052667</v>
      </c>
      <c r="DU109" s="522" t="s">
        <v>381</v>
      </c>
      <c r="DV109" s="522" t="s">
        <v>381</v>
      </c>
      <c r="DW109" s="502" t="s">
        <v>381</v>
      </c>
    </row>
    <row r="110" spans="2:127" ht="15" customHeight="1">
      <c r="B110" s="1005"/>
      <c r="C110" s="577">
        <v>-30</v>
      </c>
      <c r="D110" s="476">
        <f t="shared" si="145"/>
        <v>28.5</v>
      </c>
      <c r="E110" s="578">
        <f t="shared" ref="E110:M110" si="175">E41</f>
        <v>71.293365395065365</v>
      </c>
      <c r="F110" s="579">
        <f t="shared" si="175"/>
        <v>71.779087953597596</v>
      </c>
      <c r="G110" s="580">
        <f t="shared" si="175"/>
        <v>70.82643387113427</v>
      </c>
      <c r="H110" s="580">
        <f t="shared" si="175"/>
        <v>70.475346311352411</v>
      </c>
      <c r="I110" s="580">
        <f t="shared" si="175"/>
        <v>68.992699847204008</v>
      </c>
      <c r="J110" s="580">
        <f t="shared" si="175"/>
        <v>67.42660220812418</v>
      </c>
      <c r="K110" s="580">
        <f t="shared" si="175"/>
        <v>65.129537457127711</v>
      </c>
      <c r="L110" s="580">
        <f t="shared" si="175"/>
        <v>61.826903389358797</v>
      </c>
      <c r="M110" s="580">
        <f t="shared" si="175"/>
        <v>58.6642843239649</v>
      </c>
      <c r="N110" s="522" t="s">
        <v>381</v>
      </c>
      <c r="O110" s="522" t="s">
        <v>381</v>
      </c>
      <c r="P110" s="480" t="s">
        <v>381</v>
      </c>
      <c r="Q110" s="466"/>
      <c r="R110" s="925"/>
      <c r="S110" s="475">
        <f t="shared" si="146"/>
        <v>-30</v>
      </c>
      <c r="T110" s="481">
        <v>15</v>
      </c>
      <c r="U110" s="482">
        <v>-33</v>
      </c>
      <c r="V110" s="483">
        <f>IF(MIN(X110,W110)*(1-(2.5+7)/(87.5-2))&gt;$AD$7,$AD$7,MIN(X110,W110)*(1-(2.5+7)/(87.5-2)))</f>
        <v>28.5</v>
      </c>
      <c r="W110" s="484">
        <f>'70MPa, 2-4kg (comm)'!Z110</f>
        <v>51.261704317511601</v>
      </c>
      <c r="X110" s="485">
        <f>'70MPa, 2-4kg (comm)'!AA110</f>
        <v>38.451135771334357</v>
      </c>
      <c r="Y110" s="483">
        <f t="shared" si="148"/>
        <v>2.4483890510034243</v>
      </c>
      <c r="Z110" s="486">
        <f t="shared" si="149"/>
        <v>1.814747121348194</v>
      </c>
      <c r="AA110" s="487">
        <f>'70MPa, 2-4kg (comm)'!AD110</f>
        <v>19.513915712837306</v>
      </c>
      <c r="AB110" s="488">
        <f>'70MPa, 2-4kg (comm)'!AE110</f>
        <v>31.606578499102145</v>
      </c>
      <c r="AC110" s="466"/>
      <c r="AD110" s="930"/>
      <c r="AE110" s="932"/>
      <c r="AF110" s="466"/>
      <c r="AG110" s="925"/>
      <c r="AH110" s="475">
        <f t="shared" si="150"/>
        <v>-30</v>
      </c>
      <c r="AI110" s="489">
        <f t="shared" si="159"/>
        <v>-40</v>
      </c>
      <c r="AJ110" s="482">
        <f>MIN(-40,AH110)</f>
        <v>-40</v>
      </c>
      <c r="AK110" s="490">
        <f t="shared" si="152"/>
        <v>28.5</v>
      </c>
      <c r="AL110" s="466"/>
      <c r="AM110" s="925"/>
      <c r="AN110" s="475">
        <f t="shared" si="153"/>
        <v>-30</v>
      </c>
      <c r="AO110" s="491">
        <f t="shared" ref="AO110:AW110" si="176">AO41</f>
        <v>0.88239901411612798</v>
      </c>
      <c r="AP110" s="492">
        <f t="shared" si="176"/>
        <v>0.88143433221589862</v>
      </c>
      <c r="AQ110" s="492">
        <f t="shared" si="176"/>
        <v>0.87928259320884783</v>
      </c>
      <c r="AR110" s="492">
        <f t="shared" si="176"/>
        <v>0.88616216337583631</v>
      </c>
      <c r="AS110" s="492">
        <f t="shared" si="176"/>
        <v>0.88365773499872446</v>
      </c>
      <c r="AT110" s="493">
        <f t="shared" si="176"/>
        <v>0.88046013636290144</v>
      </c>
      <c r="AU110" s="493">
        <f t="shared" si="176"/>
        <v>0.88108682356459178</v>
      </c>
      <c r="AV110" s="493">
        <f t="shared" si="176"/>
        <v>0.87306800184644506</v>
      </c>
      <c r="AW110" s="493">
        <f t="shared" si="176"/>
        <v>0.86634975483572385</v>
      </c>
      <c r="AX110" s="522" t="s">
        <v>381</v>
      </c>
      <c r="AY110" s="522" t="s">
        <v>381</v>
      </c>
      <c r="AZ110" s="502" t="s">
        <v>381</v>
      </c>
      <c r="BA110" s="474"/>
      <c r="BB110" s="925"/>
      <c r="BC110" s="475">
        <f t="shared" si="154"/>
        <v>-30</v>
      </c>
      <c r="BD110" s="491">
        <f t="shared" ref="BD110:BL110" si="177">BD41</f>
        <v>0.86675860643720015</v>
      </c>
      <c r="BE110" s="492">
        <f t="shared" si="177"/>
        <v>0.87379443327682016</v>
      </c>
      <c r="BF110" s="492">
        <f t="shared" si="177"/>
        <v>0.87219979335469544</v>
      </c>
      <c r="BG110" s="492">
        <f t="shared" si="177"/>
        <v>0.87995944938192161</v>
      </c>
      <c r="BH110" s="492">
        <f t="shared" si="177"/>
        <v>0.87838251987674043</v>
      </c>
      <c r="BI110" s="493">
        <f t="shared" si="177"/>
        <v>0.87606437798722769</v>
      </c>
      <c r="BJ110" s="493">
        <f t="shared" si="177"/>
        <v>0.87827188727892647</v>
      </c>
      <c r="BK110" s="493">
        <f t="shared" si="177"/>
        <v>0.87169016799204513</v>
      </c>
      <c r="BL110" s="493">
        <f t="shared" si="177"/>
        <v>0.86605253808242244</v>
      </c>
      <c r="BM110" s="522" t="s">
        <v>381</v>
      </c>
      <c r="BN110" s="522" t="s">
        <v>381</v>
      </c>
      <c r="BO110" s="502" t="s">
        <v>381</v>
      </c>
      <c r="BP110" s="466"/>
      <c r="BQ110" s="925"/>
      <c r="BR110" s="475">
        <f t="shared" si="155"/>
        <v>-30</v>
      </c>
      <c r="BS110" s="495">
        <f t="shared" ref="BS110:CA110" si="178">BS41</f>
        <v>80.853100603292773</v>
      </c>
      <c r="BT110" s="496">
        <f t="shared" si="178"/>
        <v>79.191611051598699</v>
      </c>
      <c r="BU110" s="496">
        <f t="shared" si="178"/>
        <v>75.77306145371324</v>
      </c>
      <c r="BV110" s="496">
        <f t="shared" si="178"/>
        <v>70.381722834891647</v>
      </c>
      <c r="BW110" s="496">
        <f t="shared" si="178"/>
        <v>64.629624054166214</v>
      </c>
      <c r="BX110" s="497">
        <f t="shared" si="178"/>
        <v>58.783267755726172</v>
      </c>
      <c r="BY110" s="497">
        <f t="shared" si="178"/>
        <v>47.460673980581703</v>
      </c>
      <c r="BZ110" s="497">
        <f t="shared" si="178"/>
        <v>35.493216174520597</v>
      </c>
      <c r="CA110" s="497">
        <f t="shared" si="178"/>
        <v>23.313475433278242</v>
      </c>
      <c r="CB110" s="522" t="s">
        <v>381</v>
      </c>
      <c r="CC110" s="522" t="s">
        <v>381</v>
      </c>
      <c r="CD110" s="502" t="s">
        <v>381</v>
      </c>
      <c r="CF110" s="925"/>
      <c r="CG110" s="475">
        <f t="shared" si="156"/>
        <v>-30</v>
      </c>
      <c r="CH110" s="495">
        <f t="shared" ref="CH110:CP110" si="179">CH41</f>
        <v>85.000000000000057</v>
      </c>
      <c r="CI110" s="496">
        <f t="shared" si="179"/>
        <v>83.42087306566313</v>
      </c>
      <c r="CJ110" s="496">
        <f t="shared" si="179"/>
        <v>79.660425568688723</v>
      </c>
      <c r="CK110" s="496">
        <f t="shared" si="179"/>
        <v>73.722518978099828</v>
      </c>
      <c r="CL110" s="496">
        <f t="shared" si="179"/>
        <v>67.40795820727493</v>
      </c>
      <c r="CM110" s="497">
        <f t="shared" si="179"/>
        <v>61.053458683284916</v>
      </c>
      <c r="CN110" s="497">
        <f t="shared" si="179"/>
        <v>48.856837723789646</v>
      </c>
      <c r="CO110" s="497">
        <f t="shared" si="179"/>
        <v>36.14942632211509</v>
      </c>
      <c r="CP110" s="497">
        <f t="shared" si="179"/>
        <v>23.44964119240877</v>
      </c>
      <c r="CQ110" s="522" t="s">
        <v>381</v>
      </c>
      <c r="CR110" s="522" t="s">
        <v>381</v>
      </c>
      <c r="CS110" s="502" t="s">
        <v>381</v>
      </c>
      <c r="CT110" s="474"/>
      <c r="CU110" s="925"/>
      <c r="CV110" s="475">
        <f t="shared" si="157"/>
        <v>-30</v>
      </c>
      <c r="CW110" s="491">
        <f t="shared" si="125"/>
        <v>0.86675860643720015</v>
      </c>
      <c r="CX110" s="492">
        <f t="shared" si="126"/>
        <v>0.87379443327682016</v>
      </c>
      <c r="CY110" s="492">
        <f t="shared" si="127"/>
        <v>0.87219979335469544</v>
      </c>
      <c r="CZ110" s="492">
        <f t="shared" si="128"/>
        <v>0.87995944938192161</v>
      </c>
      <c r="DA110" s="492">
        <f t="shared" si="129"/>
        <v>0.87838251987674043</v>
      </c>
      <c r="DB110" s="493">
        <f t="shared" si="130"/>
        <v>0.87606437798722769</v>
      </c>
      <c r="DC110" s="493">
        <f t="shared" si="131"/>
        <v>0.87827188727892647</v>
      </c>
      <c r="DD110" s="493">
        <f t="shared" si="132"/>
        <v>0.87169016799204513</v>
      </c>
      <c r="DE110" s="493">
        <f t="shared" si="133"/>
        <v>0.86605253808242244</v>
      </c>
      <c r="DF110" s="522" t="s">
        <v>381</v>
      </c>
      <c r="DG110" s="522" t="s">
        <v>381</v>
      </c>
      <c r="DH110" s="502" t="s">
        <v>381</v>
      </c>
      <c r="DJ110" s="925"/>
      <c r="DK110" s="475">
        <f t="shared" si="158"/>
        <v>-30</v>
      </c>
      <c r="DL110" s="495">
        <f t="shared" si="135"/>
        <v>85.000000000000057</v>
      </c>
      <c r="DM110" s="496">
        <f t="shared" si="136"/>
        <v>83.42087306566313</v>
      </c>
      <c r="DN110" s="496">
        <f t="shared" si="137"/>
        <v>79.660425568688723</v>
      </c>
      <c r="DO110" s="496">
        <f t="shared" si="138"/>
        <v>73.722518978099828</v>
      </c>
      <c r="DP110" s="496">
        <f t="shared" si="139"/>
        <v>67.40795820727493</v>
      </c>
      <c r="DQ110" s="497">
        <f t="shared" si="140"/>
        <v>61.053458683284916</v>
      </c>
      <c r="DR110" s="497">
        <f t="shared" si="141"/>
        <v>48.856837723789646</v>
      </c>
      <c r="DS110" s="497">
        <f t="shared" si="142"/>
        <v>36.14942632211509</v>
      </c>
      <c r="DT110" s="497">
        <f t="shared" si="143"/>
        <v>23.44964119240877</v>
      </c>
      <c r="DU110" s="522" t="s">
        <v>381</v>
      </c>
      <c r="DV110" s="522" t="s">
        <v>381</v>
      </c>
      <c r="DW110" s="502" t="s">
        <v>381</v>
      </c>
    </row>
    <row r="111" spans="2:127" ht="15" customHeight="1">
      <c r="B111" s="1005"/>
      <c r="C111" s="577">
        <v>-40</v>
      </c>
      <c r="D111" s="476">
        <f t="shared" si="145"/>
        <v>28.5</v>
      </c>
      <c r="E111" s="578">
        <f t="shared" ref="E111:M111" si="180">E42</f>
        <v>71.748010444623503</v>
      </c>
      <c r="F111" s="579">
        <f t="shared" si="180"/>
        <v>71.292003287225569</v>
      </c>
      <c r="G111" s="580">
        <f t="shared" si="180"/>
        <v>70.336317823670413</v>
      </c>
      <c r="H111" s="580">
        <f t="shared" si="180"/>
        <v>70.00159321316859</v>
      </c>
      <c r="I111" s="580">
        <f t="shared" si="180"/>
        <v>68.528226597873157</v>
      </c>
      <c r="J111" s="580">
        <f t="shared" si="180"/>
        <v>66.977757111829533</v>
      </c>
      <c r="K111" s="580">
        <f t="shared" si="180"/>
        <v>64.732148757990345</v>
      </c>
      <c r="L111" s="580">
        <f t="shared" si="180"/>
        <v>61.512615058102895</v>
      </c>
      <c r="M111" s="580">
        <f t="shared" si="180"/>
        <v>58.494559853015645</v>
      </c>
      <c r="N111" s="522" t="s">
        <v>381</v>
      </c>
      <c r="O111" s="522" t="s">
        <v>381</v>
      </c>
      <c r="P111" s="480" t="s">
        <v>381</v>
      </c>
      <c r="Q111" s="466"/>
      <c r="R111" s="925"/>
      <c r="S111" s="475">
        <f t="shared" si="146"/>
        <v>-40</v>
      </c>
      <c r="T111" s="481">
        <v>15</v>
      </c>
      <c r="U111" s="482">
        <v>-33</v>
      </c>
      <c r="V111" s="483">
        <f>IF(MIN(X111,W111)*(1-(2.5+7)/(87.5-2))&gt;$AD$7,$AD$7,MIN(X111,W111)*(1-(2.5+7)/(87.5-2)))</f>
        <v>28.5</v>
      </c>
      <c r="W111" s="484">
        <f>'70MPa, 2-4kg (comm)'!Z111</f>
        <v>45.968303766036101</v>
      </c>
      <c r="X111" s="485">
        <f>'70MPa, 2-4kg (comm)'!AA111</f>
        <v>32.585828277117358</v>
      </c>
      <c r="Y111" s="483">
        <f t="shared" si="148"/>
        <v>2.431298360955283</v>
      </c>
      <c r="Z111" s="486">
        <f t="shared" si="149"/>
        <v>2.1264459720940798</v>
      </c>
      <c r="AA111" s="487">
        <f>'70MPa, 2-4kg (comm)'!AD111</f>
        <v>18.750248441930456</v>
      </c>
      <c r="AB111" s="488">
        <f>'70MPa, 2-4kg (comm)'!AE111</f>
        <v>29.12924631258236</v>
      </c>
      <c r="AC111" s="466"/>
      <c r="AD111" s="930"/>
      <c r="AE111" s="932"/>
      <c r="AF111" s="466"/>
      <c r="AG111" s="925"/>
      <c r="AH111" s="475">
        <f t="shared" si="150"/>
        <v>-40</v>
      </c>
      <c r="AI111" s="489">
        <v>-40</v>
      </c>
      <c r="AJ111" s="482">
        <f>MIN(-40,AH111)</f>
        <v>-40</v>
      </c>
      <c r="AK111" s="490">
        <f t="shared" si="152"/>
        <v>28.5</v>
      </c>
      <c r="AL111" s="466"/>
      <c r="AM111" s="925"/>
      <c r="AN111" s="475">
        <f t="shared" si="153"/>
        <v>-40</v>
      </c>
      <c r="AO111" s="491">
        <f t="shared" ref="AO111:AW111" si="181">AO42</f>
        <v>0.88199581976454078</v>
      </c>
      <c r="AP111" s="492">
        <f t="shared" si="181"/>
        <v>0.88104268223319948</v>
      </c>
      <c r="AQ111" s="492">
        <f t="shared" si="181"/>
        <v>0.87887925892617913</v>
      </c>
      <c r="AR111" s="492">
        <f t="shared" si="181"/>
        <v>0.88590069691910811</v>
      </c>
      <c r="AS111" s="492">
        <f t="shared" si="181"/>
        <v>0.88343651888771091</v>
      </c>
      <c r="AT111" s="493">
        <f t="shared" si="181"/>
        <v>0.88025921571786792</v>
      </c>
      <c r="AU111" s="493">
        <f t="shared" si="181"/>
        <v>0.88096944854109949</v>
      </c>
      <c r="AV111" s="493">
        <f t="shared" si="181"/>
        <v>0.87296202980191895</v>
      </c>
      <c r="AW111" s="493">
        <f t="shared" si="181"/>
        <v>0.86628575920019535</v>
      </c>
      <c r="AX111" s="522" t="s">
        <v>381</v>
      </c>
      <c r="AY111" s="522" t="s">
        <v>381</v>
      </c>
      <c r="AZ111" s="502" t="s">
        <v>381</v>
      </c>
      <c r="BA111" s="474"/>
      <c r="BB111" s="925"/>
      <c r="BC111" s="475">
        <f t="shared" si="154"/>
        <v>-40</v>
      </c>
      <c r="BD111" s="491">
        <f t="shared" ref="BD111:BL111" si="182">BD42</f>
        <v>0.87253777703135138</v>
      </c>
      <c r="BE111" s="492">
        <f t="shared" si="182"/>
        <v>0.87181942157835279</v>
      </c>
      <c r="BF111" s="492">
        <f t="shared" si="182"/>
        <v>0.87029639164174988</v>
      </c>
      <c r="BG111" s="492">
        <f t="shared" si="182"/>
        <v>0.878171492744382</v>
      </c>
      <c r="BH111" s="492">
        <f t="shared" si="182"/>
        <v>0.87668728885743397</v>
      </c>
      <c r="BI111" s="493">
        <f t="shared" si="182"/>
        <v>0.87445099008567784</v>
      </c>
      <c r="BJ111" s="493">
        <f t="shared" si="182"/>
        <v>0.87694906463915101</v>
      </c>
      <c r="BK111" s="493">
        <f t="shared" si="182"/>
        <v>0.87074278354738854</v>
      </c>
      <c r="BL111" s="493">
        <f t="shared" si="182"/>
        <v>0.86568532892973449</v>
      </c>
      <c r="BM111" s="522" t="s">
        <v>381</v>
      </c>
      <c r="BN111" s="522" t="s">
        <v>381</v>
      </c>
      <c r="BO111" s="502" t="s">
        <v>381</v>
      </c>
      <c r="BP111" s="466"/>
      <c r="BQ111" s="925"/>
      <c r="BR111" s="475">
        <f t="shared" si="155"/>
        <v>-40</v>
      </c>
      <c r="BS111" s="495">
        <f t="shared" ref="BS111:CA111" si="183">BS42</f>
        <v>78.732927314270654</v>
      </c>
      <c r="BT111" s="496">
        <f t="shared" si="183"/>
        <v>77.068838332136494</v>
      </c>
      <c r="BU111" s="496">
        <f t="shared" si="183"/>
        <v>73.619357034810022</v>
      </c>
      <c r="BV111" s="496">
        <f t="shared" si="183"/>
        <v>68.258542582287419</v>
      </c>
      <c r="BW111" s="496">
        <f t="shared" si="183"/>
        <v>62.508260805076382</v>
      </c>
      <c r="BX111" s="497">
        <f t="shared" si="183"/>
        <v>56.732500836691997</v>
      </c>
      <c r="BY111" s="497">
        <f t="shared" si="183"/>
        <v>45.618527612974297</v>
      </c>
      <c r="BZ111" s="497">
        <f t="shared" si="183"/>
        <v>34.023747735950451</v>
      </c>
      <c r="CA111" s="497">
        <f t="shared" si="183"/>
        <v>22.516749949176461</v>
      </c>
      <c r="CB111" s="522" t="s">
        <v>381</v>
      </c>
      <c r="CC111" s="522" t="s">
        <v>381</v>
      </c>
      <c r="CD111" s="502" t="s">
        <v>381</v>
      </c>
      <c r="CF111" s="925"/>
      <c r="CG111" s="475">
        <f t="shared" si="156"/>
        <v>-40</v>
      </c>
      <c r="CH111" s="495">
        <f t="shared" ref="CH111:CP111" si="184">CH42</f>
        <v>83.981631350437567</v>
      </c>
      <c r="CI111" s="496">
        <f t="shared" si="184"/>
        <v>82.140484663557601</v>
      </c>
      <c r="CJ111" s="496">
        <f t="shared" si="184"/>
        <v>78.310858512460698</v>
      </c>
      <c r="CK111" s="496">
        <f t="shared" si="184"/>
        <v>72.382625762164437</v>
      </c>
      <c r="CL111" s="496">
        <f t="shared" si="184"/>
        <v>66.061476229386244</v>
      </c>
      <c r="CM111" s="497">
        <f t="shared" si="184"/>
        <v>59.713880708423503</v>
      </c>
      <c r="CN111" s="497">
        <f t="shared" si="184"/>
        <v>47.608006204374178</v>
      </c>
      <c r="CO111" s="497">
        <f t="shared" si="184"/>
        <v>35.081552312189991</v>
      </c>
      <c r="CP111" s="497">
        <f t="shared" si="184"/>
        <v>22.791591607941093</v>
      </c>
      <c r="CQ111" s="522" t="s">
        <v>381</v>
      </c>
      <c r="CR111" s="522" t="s">
        <v>381</v>
      </c>
      <c r="CS111" s="502" t="s">
        <v>381</v>
      </c>
      <c r="CT111" s="474"/>
      <c r="CU111" s="925"/>
      <c r="CV111" s="475">
        <f t="shared" si="157"/>
        <v>-40</v>
      </c>
      <c r="CW111" s="491">
        <f t="shared" si="125"/>
        <v>0.87253777703135138</v>
      </c>
      <c r="CX111" s="492">
        <f t="shared" si="126"/>
        <v>0.87181942157835279</v>
      </c>
      <c r="CY111" s="492">
        <f t="shared" si="127"/>
        <v>0.87029639164174988</v>
      </c>
      <c r="CZ111" s="492">
        <f t="shared" si="128"/>
        <v>0.878171492744382</v>
      </c>
      <c r="DA111" s="492">
        <f t="shared" si="129"/>
        <v>0.87668728885743397</v>
      </c>
      <c r="DB111" s="493">
        <f t="shared" si="130"/>
        <v>0.87445099008567784</v>
      </c>
      <c r="DC111" s="493">
        <f t="shared" si="131"/>
        <v>0.87694906463915101</v>
      </c>
      <c r="DD111" s="493">
        <f t="shared" si="132"/>
        <v>0.87074278354738854</v>
      </c>
      <c r="DE111" s="493">
        <f t="shared" si="133"/>
        <v>0.86568532892973449</v>
      </c>
      <c r="DF111" s="522" t="s">
        <v>381</v>
      </c>
      <c r="DG111" s="522" t="s">
        <v>381</v>
      </c>
      <c r="DH111" s="502" t="s">
        <v>381</v>
      </c>
      <c r="DJ111" s="925"/>
      <c r="DK111" s="475">
        <f t="shared" si="158"/>
        <v>-40</v>
      </c>
      <c r="DL111" s="495">
        <f t="shared" si="135"/>
        <v>83.981631350437567</v>
      </c>
      <c r="DM111" s="496">
        <f t="shared" si="136"/>
        <v>82.140484663557601</v>
      </c>
      <c r="DN111" s="496">
        <f t="shared" si="137"/>
        <v>78.310858512460698</v>
      </c>
      <c r="DO111" s="496">
        <f t="shared" si="138"/>
        <v>72.382625762164437</v>
      </c>
      <c r="DP111" s="496">
        <f t="shared" si="139"/>
        <v>66.061476229386244</v>
      </c>
      <c r="DQ111" s="497">
        <f t="shared" si="140"/>
        <v>59.713880708423503</v>
      </c>
      <c r="DR111" s="497">
        <f t="shared" si="141"/>
        <v>47.608006204374178</v>
      </c>
      <c r="DS111" s="497">
        <f t="shared" si="142"/>
        <v>35.081552312189991</v>
      </c>
      <c r="DT111" s="497">
        <f t="shared" si="143"/>
        <v>22.791591607941093</v>
      </c>
      <c r="DU111" s="522" t="s">
        <v>381</v>
      </c>
      <c r="DV111" s="522" t="s">
        <v>381</v>
      </c>
      <c r="DW111" s="502" t="s">
        <v>381</v>
      </c>
    </row>
    <row r="112" spans="2:127" ht="15" customHeight="1" thickBot="1">
      <c r="B112" s="1006"/>
      <c r="C112" s="582" t="s">
        <v>382</v>
      </c>
      <c r="D112" s="507" t="s">
        <v>381</v>
      </c>
      <c r="E112" s="508" t="s">
        <v>381</v>
      </c>
      <c r="F112" s="509" t="s">
        <v>381</v>
      </c>
      <c r="G112" s="509" t="s">
        <v>381</v>
      </c>
      <c r="H112" s="509" t="s">
        <v>381</v>
      </c>
      <c r="I112" s="509" t="s">
        <v>381</v>
      </c>
      <c r="J112" s="509" t="s">
        <v>381</v>
      </c>
      <c r="K112" s="509" t="s">
        <v>381</v>
      </c>
      <c r="L112" s="509" t="s">
        <v>381</v>
      </c>
      <c r="M112" s="509" t="s">
        <v>381</v>
      </c>
      <c r="N112" s="509" t="s">
        <v>381</v>
      </c>
      <c r="O112" s="509" t="s">
        <v>381</v>
      </c>
      <c r="P112" s="510" t="s">
        <v>381</v>
      </c>
      <c r="Q112" s="466"/>
      <c r="R112" s="926"/>
      <c r="S112" s="506" t="str">
        <f t="shared" si="146"/>
        <v>&lt; -40</v>
      </c>
      <c r="T112" s="511" t="s">
        <v>381</v>
      </c>
      <c r="U112" s="512" t="s">
        <v>381</v>
      </c>
      <c r="V112" s="507" t="s">
        <v>381</v>
      </c>
      <c r="W112" s="513" t="s">
        <v>381</v>
      </c>
      <c r="X112" s="514" t="s">
        <v>381</v>
      </c>
      <c r="Y112" s="507" t="s">
        <v>381</v>
      </c>
      <c r="Z112" s="514" t="s">
        <v>381</v>
      </c>
      <c r="AA112" s="511" t="s">
        <v>381</v>
      </c>
      <c r="AB112" s="512" t="s">
        <v>381</v>
      </c>
      <c r="AC112" s="466"/>
      <c r="AD112" s="931"/>
      <c r="AE112" s="933"/>
      <c r="AF112" s="466"/>
      <c r="AG112" s="926"/>
      <c r="AH112" s="506" t="str">
        <f t="shared" si="150"/>
        <v>&lt; -40</v>
      </c>
      <c r="AI112" s="511" t="s">
        <v>381</v>
      </c>
      <c r="AJ112" s="512" t="s">
        <v>381</v>
      </c>
      <c r="AK112" s="515" t="s">
        <v>381</v>
      </c>
      <c r="AL112" s="466"/>
      <c r="AM112" s="926"/>
      <c r="AN112" s="506" t="str">
        <f t="shared" si="153"/>
        <v>&lt; -40</v>
      </c>
      <c r="AO112" s="516" t="s">
        <v>381</v>
      </c>
      <c r="AP112" s="517" t="s">
        <v>381</v>
      </c>
      <c r="AQ112" s="517" t="s">
        <v>381</v>
      </c>
      <c r="AR112" s="517" t="s">
        <v>381</v>
      </c>
      <c r="AS112" s="517" t="s">
        <v>381</v>
      </c>
      <c r="AT112" s="517" t="s">
        <v>381</v>
      </c>
      <c r="AU112" s="517" t="s">
        <v>381</v>
      </c>
      <c r="AV112" s="517" t="s">
        <v>381</v>
      </c>
      <c r="AW112" s="517" t="s">
        <v>381</v>
      </c>
      <c r="AX112" s="517" t="s">
        <v>381</v>
      </c>
      <c r="AY112" s="517" t="s">
        <v>381</v>
      </c>
      <c r="AZ112" s="512" t="s">
        <v>381</v>
      </c>
      <c r="BA112" s="474"/>
      <c r="BB112" s="926"/>
      <c r="BC112" s="506" t="str">
        <f t="shared" si="154"/>
        <v>&lt; -40</v>
      </c>
      <c r="BD112" s="516" t="s">
        <v>381</v>
      </c>
      <c r="BE112" s="517" t="s">
        <v>381</v>
      </c>
      <c r="BF112" s="517" t="s">
        <v>381</v>
      </c>
      <c r="BG112" s="517" t="s">
        <v>381</v>
      </c>
      <c r="BH112" s="517" t="s">
        <v>381</v>
      </c>
      <c r="BI112" s="517" t="s">
        <v>381</v>
      </c>
      <c r="BJ112" s="517" t="s">
        <v>381</v>
      </c>
      <c r="BK112" s="517" t="s">
        <v>381</v>
      </c>
      <c r="BL112" s="517" t="s">
        <v>381</v>
      </c>
      <c r="BM112" s="517" t="s">
        <v>381</v>
      </c>
      <c r="BN112" s="517" t="s">
        <v>381</v>
      </c>
      <c r="BO112" s="512" t="s">
        <v>381</v>
      </c>
      <c r="BP112" s="466"/>
      <c r="BQ112" s="926"/>
      <c r="BR112" s="506" t="str">
        <f t="shared" si="155"/>
        <v>&lt; -40</v>
      </c>
      <c r="BS112" s="516" t="s">
        <v>381</v>
      </c>
      <c r="BT112" s="517" t="s">
        <v>381</v>
      </c>
      <c r="BU112" s="517" t="s">
        <v>381</v>
      </c>
      <c r="BV112" s="517" t="s">
        <v>381</v>
      </c>
      <c r="BW112" s="517" t="s">
        <v>381</v>
      </c>
      <c r="BX112" s="517" t="s">
        <v>381</v>
      </c>
      <c r="BY112" s="517" t="s">
        <v>381</v>
      </c>
      <c r="BZ112" s="517" t="s">
        <v>381</v>
      </c>
      <c r="CA112" s="517" t="s">
        <v>381</v>
      </c>
      <c r="CB112" s="517" t="s">
        <v>381</v>
      </c>
      <c r="CC112" s="517" t="s">
        <v>381</v>
      </c>
      <c r="CD112" s="512" t="s">
        <v>381</v>
      </c>
      <c r="CF112" s="926"/>
      <c r="CG112" s="506" t="str">
        <f t="shared" si="156"/>
        <v>&lt; -40</v>
      </c>
      <c r="CH112" s="516" t="s">
        <v>381</v>
      </c>
      <c r="CI112" s="517" t="s">
        <v>381</v>
      </c>
      <c r="CJ112" s="517" t="s">
        <v>381</v>
      </c>
      <c r="CK112" s="517" t="s">
        <v>381</v>
      </c>
      <c r="CL112" s="517" t="s">
        <v>381</v>
      </c>
      <c r="CM112" s="517" t="s">
        <v>381</v>
      </c>
      <c r="CN112" s="517" t="s">
        <v>381</v>
      </c>
      <c r="CO112" s="517" t="s">
        <v>381</v>
      </c>
      <c r="CP112" s="517" t="s">
        <v>381</v>
      </c>
      <c r="CQ112" s="517" t="s">
        <v>381</v>
      </c>
      <c r="CR112" s="517" t="s">
        <v>381</v>
      </c>
      <c r="CS112" s="512" t="s">
        <v>381</v>
      </c>
      <c r="CT112" s="474"/>
      <c r="CU112" s="926"/>
      <c r="CV112" s="506" t="str">
        <f t="shared" si="157"/>
        <v>&lt; -40</v>
      </c>
      <c r="CW112" s="516" t="s">
        <v>381</v>
      </c>
      <c r="CX112" s="517" t="s">
        <v>381</v>
      </c>
      <c r="CY112" s="517" t="s">
        <v>381</v>
      </c>
      <c r="CZ112" s="517" t="s">
        <v>381</v>
      </c>
      <c r="DA112" s="517" t="s">
        <v>381</v>
      </c>
      <c r="DB112" s="517" t="s">
        <v>381</v>
      </c>
      <c r="DC112" s="517" t="s">
        <v>381</v>
      </c>
      <c r="DD112" s="517" t="s">
        <v>381</v>
      </c>
      <c r="DE112" s="517" t="s">
        <v>381</v>
      </c>
      <c r="DF112" s="517" t="s">
        <v>381</v>
      </c>
      <c r="DG112" s="517" t="s">
        <v>381</v>
      </c>
      <c r="DH112" s="512" t="s">
        <v>381</v>
      </c>
      <c r="DJ112" s="926"/>
      <c r="DK112" s="506" t="str">
        <f t="shared" si="158"/>
        <v>&lt; -40</v>
      </c>
      <c r="DL112" s="516" t="s">
        <v>381</v>
      </c>
      <c r="DM112" s="517" t="s">
        <v>381</v>
      </c>
      <c r="DN112" s="517" t="s">
        <v>381</v>
      </c>
      <c r="DO112" s="517" t="s">
        <v>381</v>
      </c>
      <c r="DP112" s="517" t="s">
        <v>381</v>
      </c>
      <c r="DQ112" s="517" t="s">
        <v>381</v>
      </c>
      <c r="DR112" s="517" t="s">
        <v>381</v>
      </c>
      <c r="DS112" s="517" t="s">
        <v>381</v>
      </c>
      <c r="DT112" s="517" t="s">
        <v>381</v>
      </c>
      <c r="DU112" s="517" t="s">
        <v>381</v>
      </c>
      <c r="DV112" s="517" t="s">
        <v>381</v>
      </c>
      <c r="DW112" s="512" t="s">
        <v>381</v>
      </c>
    </row>
    <row r="114" spans="2:127" s="570" customFormat="1" ht="13.5" thickBot="1"/>
    <row r="115" spans="2:127" ht="13.5" thickTop="1"/>
    <row r="116" spans="2:127" ht="23.25">
      <c r="B116" s="571" t="s">
        <v>790</v>
      </c>
    </row>
    <row r="118" spans="2:127" s="445" customFormat="1" ht="18">
      <c r="B118" s="962" t="s">
        <v>746</v>
      </c>
      <c r="C118" s="962"/>
      <c r="D118" s="962"/>
      <c r="E118" s="962"/>
      <c r="F118" s="962"/>
      <c r="G118" s="962"/>
      <c r="H118" s="962"/>
      <c r="I118" s="962"/>
      <c r="J118" s="962"/>
      <c r="K118" s="962"/>
      <c r="L118" s="962"/>
      <c r="M118" s="962"/>
      <c r="N118" s="962"/>
      <c r="O118" s="962"/>
      <c r="P118" s="962"/>
      <c r="Q118" s="444"/>
      <c r="R118" s="445" t="s">
        <v>487</v>
      </c>
      <c r="S118" s="444"/>
      <c r="V118" s="963" t="s">
        <v>505</v>
      </c>
      <c r="W118" s="963"/>
      <c r="X118" s="963"/>
      <c r="Y118" s="446"/>
      <c r="Z118" s="964" t="s">
        <v>490</v>
      </c>
      <c r="AA118" s="964"/>
      <c r="AB118" s="964"/>
      <c r="AC118" s="444"/>
      <c r="AD118" s="444"/>
      <c r="AE118" s="444"/>
      <c r="AF118" s="444"/>
      <c r="AG118" s="445" t="s">
        <v>696</v>
      </c>
      <c r="AH118" s="444"/>
      <c r="AK118" s="444"/>
      <c r="AL118" s="444"/>
      <c r="AM118" s="445" t="s">
        <v>749</v>
      </c>
      <c r="AN118" s="444"/>
      <c r="BB118" s="445" t="s">
        <v>700</v>
      </c>
      <c r="BC118" s="444"/>
      <c r="BP118" s="444"/>
      <c r="BQ118" s="445" t="s">
        <v>749</v>
      </c>
      <c r="BR118" s="444"/>
      <c r="CF118" s="445" t="s">
        <v>700</v>
      </c>
      <c r="CG118" s="444"/>
      <c r="CU118" s="445" t="s">
        <v>489</v>
      </c>
      <c r="CV118" s="444"/>
      <c r="DJ118" s="445" t="s">
        <v>489</v>
      </c>
      <c r="DK118" s="444"/>
    </row>
    <row r="119" spans="2:127" ht="13.5" thickBot="1">
      <c r="C119" s="448"/>
      <c r="D119" s="449"/>
      <c r="S119" s="448"/>
      <c r="T119" s="451"/>
      <c r="U119" s="451"/>
      <c r="V119" s="449"/>
      <c r="W119" s="449"/>
      <c r="X119" s="449"/>
      <c r="Y119" s="449"/>
      <c r="Z119" s="449"/>
      <c r="AH119" s="448"/>
      <c r="AI119" s="451"/>
      <c r="AJ119" s="451"/>
      <c r="AK119" s="449"/>
      <c r="AN119" s="448"/>
      <c r="AO119" s="451"/>
      <c r="AP119" s="451"/>
      <c r="BC119" s="448"/>
      <c r="BD119" s="451"/>
      <c r="BE119" s="451"/>
      <c r="BR119" s="448"/>
      <c r="BS119" s="451"/>
      <c r="BT119" s="451"/>
      <c r="CG119" s="448"/>
      <c r="CH119" s="451"/>
      <c r="CI119" s="451"/>
      <c r="CV119" s="448"/>
      <c r="CW119" s="451"/>
      <c r="CX119" s="451"/>
      <c r="DK119" s="448"/>
      <c r="DL119" s="451"/>
      <c r="DM119" s="451"/>
    </row>
    <row r="120" spans="2:127" ht="79.5" customHeight="1" thickBot="1">
      <c r="B120" s="934" t="s">
        <v>937</v>
      </c>
      <c r="C120" s="965"/>
      <c r="D120" s="999" t="s">
        <v>886</v>
      </c>
      <c r="E120" s="1002" t="s">
        <v>933</v>
      </c>
      <c r="F120" s="1002"/>
      <c r="G120" s="1002"/>
      <c r="H120" s="1002"/>
      <c r="I120" s="1002"/>
      <c r="J120" s="1002"/>
      <c r="K120" s="1002"/>
      <c r="L120" s="1002"/>
      <c r="M120" s="1002"/>
      <c r="N120" s="1002"/>
      <c r="O120" s="1002"/>
      <c r="P120" s="1003"/>
      <c r="Q120" s="311"/>
      <c r="R120" s="934" t="str">
        <f>$B120</f>
        <v>H70-T40
2-4kg non-comm
CD-10</v>
      </c>
      <c r="S120" s="965"/>
      <c r="T120" s="957" t="s">
        <v>907</v>
      </c>
      <c r="U120" s="958"/>
      <c r="V120" s="957" t="s">
        <v>909</v>
      </c>
      <c r="W120" s="975"/>
      <c r="X120" s="958"/>
      <c r="Y120" s="976" t="s">
        <v>958</v>
      </c>
      <c r="Z120" s="977"/>
      <c r="AA120" s="957" t="s">
        <v>908</v>
      </c>
      <c r="AB120" s="958"/>
      <c r="AC120" s="311"/>
      <c r="AD120" s="978" t="s">
        <v>722</v>
      </c>
      <c r="AE120" s="980" t="s">
        <v>723</v>
      </c>
      <c r="AF120" s="311"/>
      <c r="AG120" s="934" t="str">
        <f>$B120</f>
        <v>H70-T40
2-4kg non-comm
CD-10</v>
      </c>
      <c r="AH120" s="965"/>
      <c r="AI120" s="957" t="s">
        <v>907</v>
      </c>
      <c r="AJ120" s="958"/>
      <c r="AK120" s="959" t="s">
        <v>167</v>
      </c>
      <c r="AL120" s="311"/>
      <c r="AM120" s="934" t="str">
        <f>$B120</f>
        <v>H70-T40
2-4kg non-comm
CD-10</v>
      </c>
      <c r="AN120" s="935"/>
      <c r="AO120" s="940" t="s">
        <v>530</v>
      </c>
      <c r="AP120" s="941"/>
      <c r="AQ120" s="942"/>
      <c r="AR120" s="942"/>
      <c r="AS120" s="942"/>
      <c r="AT120" s="942"/>
      <c r="AU120" s="942"/>
      <c r="AV120" s="942"/>
      <c r="AW120" s="942"/>
      <c r="AX120" s="942"/>
      <c r="AY120" s="942"/>
      <c r="AZ120" s="943"/>
      <c r="BA120" s="311"/>
      <c r="BB120" s="934" t="str">
        <f>$B120</f>
        <v>H70-T40
2-4kg non-comm
CD-10</v>
      </c>
      <c r="BC120" s="935"/>
      <c r="BD120" s="940" t="s">
        <v>530</v>
      </c>
      <c r="BE120" s="941"/>
      <c r="BF120" s="942"/>
      <c r="BG120" s="942"/>
      <c r="BH120" s="942"/>
      <c r="BI120" s="942"/>
      <c r="BJ120" s="942"/>
      <c r="BK120" s="942"/>
      <c r="BL120" s="942"/>
      <c r="BM120" s="942"/>
      <c r="BN120" s="942"/>
      <c r="BO120" s="943"/>
      <c r="BP120" s="311"/>
      <c r="BQ120" s="934" t="str">
        <f>$B120</f>
        <v>H70-T40
2-4kg non-comm
CD-10</v>
      </c>
      <c r="BR120" s="935"/>
      <c r="BS120" s="940" t="s">
        <v>911</v>
      </c>
      <c r="BT120" s="941"/>
      <c r="BU120" s="942"/>
      <c r="BV120" s="942"/>
      <c r="BW120" s="942"/>
      <c r="BX120" s="942"/>
      <c r="BY120" s="942"/>
      <c r="BZ120" s="942"/>
      <c r="CA120" s="942"/>
      <c r="CB120" s="942"/>
      <c r="CC120" s="942"/>
      <c r="CD120" s="943"/>
      <c r="CF120" s="934" t="str">
        <f>$B120</f>
        <v>H70-T40
2-4kg non-comm
CD-10</v>
      </c>
      <c r="CG120" s="935"/>
      <c r="CH120" s="940" t="s">
        <v>911</v>
      </c>
      <c r="CI120" s="941"/>
      <c r="CJ120" s="942"/>
      <c r="CK120" s="942"/>
      <c r="CL120" s="942"/>
      <c r="CM120" s="942"/>
      <c r="CN120" s="942"/>
      <c r="CO120" s="942"/>
      <c r="CP120" s="942"/>
      <c r="CQ120" s="942"/>
      <c r="CR120" s="942"/>
      <c r="CS120" s="943"/>
      <c r="CT120" s="311"/>
      <c r="CU120" s="934" t="str">
        <f>$B120</f>
        <v>H70-T40
2-4kg non-comm
CD-10</v>
      </c>
      <c r="CV120" s="935"/>
      <c r="CW120" s="940" t="s">
        <v>956</v>
      </c>
      <c r="CX120" s="941"/>
      <c r="CY120" s="942"/>
      <c r="CZ120" s="942"/>
      <c r="DA120" s="942"/>
      <c r="DB120" s="942"/>
      <c r="DC120" s="942"/>
      <c r="DD120" s="942"/>
      <c r="DE120" s="942"/>
      <c r="DF120" s="942"/>
      <c r="DG120" s="942"/>
      <c r="DH120" s="943"/>
      <c r="DJ120" s="934" t="str">
        <f>$B120</f>
        <v>H70-T40
2-4kg non-comm
CD-10</v>
      </c>
      <c r="DK120" s="935"/>
      <c r="DL120" s="940" t="s">
        <v>955</v>
      </c>
      <c r="DM120" s="941"/>
      <c r="DN120" s="942"/>
      <c r="DO120" s="942"/>
      <c r="DP120" s="942"/>
      <c r="DQ120" s="942"/>
      <c r="DR120" s="942"/>
      <c r="DS120" s="942"/>
      <c r="DT120" s="942"/>
      <c r="DU120" s="942"/>
      <c r="DV120" s="942"/>
      <c r="DW120" s="943"/>
    </row>
    <row r="121" spans="2:127" ht="14.25">
      <c r="B121" s="966"/>
      <c r="C121" s="967"/>
      <c r="D121" s="1000"/>
      <c r="E121" s="997" t="s">
        <v>891</v>
      </c>
      <c r="F121" s="997"/>
      <c r="G121" s="997"/>
      <c r="H121" s="997"/>
      <c r="I121" s="997"/>
      <c r="J121" s="997"/>
      <c r="K121" s="997"/>
      <c r="L121" s="997"/>
      <c r="M121" s="997"/>
      <c r="N121" s="997"/>
      <c r="O121" s="997"/>
      <c r="P121" s="998"/>
      <c r="Q121" s="452"/>
      <c r="R121" s="966"/>
      <c r="S121" s="967"/>
      <c r="T121" s="944" t="s">
        <v>496</v>
      </c>
      <c r="U121" s="946" t="s">
        <v>497</v>
      </c>
      <c r="V121" s="948" t="s">
        <v>128</v>
      </c>
      <c r="W121" s="950" t="s">
        <v>750</v>
      </c>
      <c r="X121" s="946" t="s">
        <v>691</v>
      </c>
      <c r="Y121" s="953" t="s">
        <v>130</v>
      </c>
      <c r="Z121" s="955" t="s">
        <v>131</v>
      </c>
      <c r="AA121" s="988" t="s">
        <v>753</v>
      </c>
      <c r="AB121" s="946" t="s">
        <v>754</v>
      </c>
      <c r="AC121" s="452"/>
      <c r="AD121" s="979"/>
      <c r="AE121" s="981"/>
      <c r="AF121" s="452"/>
      <c r="AG121" s="966"/>
      <c r="AH121" s="967"/>
      <c r="AI121" s="944" t="s">
        <v>498</v>
      </c>
      <c r="AJ121" s="989" t="s">
        <v>497</v>
      </c>
      <c r="AK121" s="960"/>
      <c r="AL121" s="452"/>
      <c r="AM121" s="936"/>
      <c r="AN121" s="937"/>
      <c r="AO121" s="927" t="s">
        <v>891</v>
      </c>
      <c r="AP121" s="928"/>
      <c r="AQ121" s="928"/>
      <c r="AR121" s="928"/>
      <c r="AS121" s="928"/>
      <c r="AT121" s="928"/>
      <c r="AU121" s="928"/>
      <c r="AV121" s="928"/>
      <c r="AW121" s="928"/>
      <c r="AX121" s="928"/>
      <c r="AY121" s="928"/>
      <c r="AZ121" s="929"/>
      <c r="BA121" s="452"/>
      <c r="BB121" s="936"/>
      <c r="BC121" s="937"/>
      <c r="BD121" s="927" t="s">
        <v>891</v>
      </c>
      <c r="BE121" s="928"/>
      <c r="BF121" s="928"/>
      <c r="BG121" s="928"/>
      <c r="BH121" s="928"/>
      <c r="BI121" s="928"/>
      <c r="BJ121" s="928"/>
      <c r="BK121" s="928"/>
      <c r="BL121" s="928"/>
      <c r="BM121" s="928"/>
      <c r="BN121" s="928"/>
      <c r="BO121" s="929"/>
      <c r="BP121" s="452"/>
      <c r="BQ121" s="936"/>
      <c r="BR121" s="937"/>
      <c r="BS121" s="927" t="s">
        <v>891</v>
      </c>
      <c r="BT121" s="928"/>
      <c r="BU121" s="928"/>
      <c r="BV121" s="928"/>
      <c r="BW121" s="928"/>
      <c r="BX121" s="928"/>
      <c r="BY121" s="928"/>
      <c r="BZ121" s="928"/>
      <c r="CA121" s="928"/>
      <c r="CB121" s="928"/>
      <c r="CC121" s="928"/>
      <c r="CD121" s="929"/>
      <c r="CF121" s="936"/>
      <c r="CG121" s="937"/>
      <c r="CH121" s="927" t="s">
        <v>891</v>
      </c>
      <c r="CI121" s="928"/>
      <c r="CJ121" s="928"/>
      <c r="CK121" s="928"/>
      <c r="CL121" s="928"/>
      <c r="CM121" s="928"/>
      <c r="CN121" s="928"/>
      <c r="CO121" s="928"/>
      <c r="CP121" s="928"/>
      <c r="CQ121" s="928"/>
      <c r="CR121" s="928"/>
      <c r="CS121" s="929"/>
      <c r="CT121" s="452"/>
      <c r="CU121" s="936"/>
      <c r="CV121" s="937"/>
      <c r="CW121" s="927" t="s">
        <v>891</v>
      </c>
      <c r="CX121" s="928"/>
      <c r="CY121" s="928"/>
      <c r="CZ121" s="928"/>
      <c r="DA121" s="928"/>
      <c r="DB121" s="928"/>
      <c r="DC121" s="928"/>
      <c r="DD121" s="928"/>
      <c r="DE121" s="928"/>
      <c r="DF121" s="928"/>
      <c r="DG121" s="928"/>
      <c r="DH121" s="929"/>
      <c r="DJ121" s="936"/>
      <c r="DK121" s="937"/>
      <c r="DL121" s="927" t="s">
        <v>891</v>
      </c>
      <c r="DM121" s="928"/>
      <c r="DN121" s="928"/>
      <c r="DO121" s="928"/>
      <c r="DP121" s="928"/>
      <c r="DQ121" s="928"/>
      <c r="DR121" s="928"/>
      <c r="DS121" s="928"/>
      <c r="DT121" s="928"/>
      <c r="DU121" s="928"/>
      <c r="DV121" s="928"/>
      <c r="DW121" s="929"/>
    </row>
    <row r="122" spans="2:127" ht="13.5" thickBot="1">
      <c r="B122" s="968"/>
      <c r="C122" s="969"/>
      <c r="D122" s="1001"/>
      <c r="E122" s="583">
        <v>0.5</v>
      </c>
      <c r="F122" s="583">
        <v>2</v>
      </c>
      <c r="G122" s="583">
        <v>5</v>
      </c>
      <c r="H122" s="583">
        <v>10</v>
      </c>
      <c r="I122" s="583">
        <v>15</v>
      </c>
      <c r="J122" s="584">
        <v>20</v>
      </c>
      <c r="K122" s="585">
        <v>30</v>
      </c>
      <c r="L122" s="584">
        <v>40</v>
      </c>
      <c r="M122" s="584">
        <v>50</v>
      </c>
      <c r="N122" s="584">
        <v>60</v>
      </c>
      <c r="O122" s="584">
        <v>70</v>
      </c>
      <c r="P122" s="586" t="s">
        <v>379</v>
      </c>
      <c r="Q122" s="452"/>
      <c r="R122" s="968"/>
      <c r="S122" s="969"/>
      <c r="T122" s="945"/>
      <c r="U122" s="947"/>
      <c r="V122" s="949"/>
      <c r="W122" s="951"/>
      <c r="X122" s="952"/>
      <c r="Y122" s="954"/>
      <c r="Z122" s="956"/>
      <c r="AA122" s="945"/>
      <c r="AB122" s="947"/>
      <c r="AC122" s="452"/>
      <c r="AD122" s="945"/>
      <c r="AE122" s="947"/>
      <c r="AF122" s="452"/>
      <c r="AG122" s="968"/>
      <c r="AH122" s="969"/>
      <c r="AI122" s="945"/>
      <c r="AJ122" s="990"/>
      <c r="AK122" s="961"/>
      <c r="AL122" s="452"/>
      <c r="AM122" s="938"/>
      <c r="AN122" s="939"/>
      <c r="AO122" s="457">
        <v>0.5</v>
      </c>
      <c r="AP122" s="458">
        <v>2</v>
      </c>
      <c r="AQ122" s="458">
        <v>5</v>
      </c>
      <c r="AR122" s="458">
        <v>10</v>
      </c>
      <c r="AS122" s="458">
        <v>15</v>
      </c>
      <c r="AT122" s="459">
        <v>20</v>
      </c>
      <c r="AU122" s="460">
        <v>30</v>
      </c>
      <c r="AV122" s="459">
        <v>40</v>
      </c>
      <c r="AW122" s="459">
        <v>50</v>
      </c>
      <c r="AX122" s="459">
        <v>60</v>
      </c>
      <c r="AY122" s="459">
        <v>70</v>
      </c>
      <c r="AZ122" s="456" t="s">
        <v>379</v>
      </c>
      <c r="BA122" s="452"/>
      <c r="BB122" s="938"/>
      <c r="BC122" s="939"/>
      <c r="BD122" s="457">
        <v>0.5</v>
      </c>
      <c r="BE122" s="458">
        <v>2</v>
      </c>
      <c r="BF122" s="458">
        <v>5</v>
      </c>
      <c r="BG122" s="458">
        <v>10</v>
      </c>
      <c r="BH122" s="458">
        <v>15</v>
      </c>
      <c r="BI122" s="459">
        <v>20</v>
      </c>
      <c r="BJ122" s="460">
        <v>30</v>
      </c>
      <c r="BK122" s="459">
        <v>40</v>
      </c>
      <c r="BL122" s="459">
        <v>50</v>
      </c>
      <c r="BM122" s="459">
        <v>60</v>
      </c>
      <c r="BN122" s="459">
        <v>70</v>
      </c>
      <c r="BO122" s="456" t="s">
        <v>379</v>
      </c>
      <c r="BP122" s="452"/>
      <c r="BQ122" s="938"/>
      <c r="BR122" s="939"/>
      <c r="BS122" s="457">
        <v>0.5</v>
      </c>
      <c r="BT122" s="458">
        <v>2</v>
      </c>
      <c r="BU122" s="458">
        <v>5</v>
      </c>
      <c r="BV122" s="458">
        <v>10</v>
      </c>
      <c r="BW122" s="458">
        <v>15</v>
      </c>
      <c r="BX122" s="459">
        <v>20</v>
      </c>
      <c r="BY122" s="460">
        <v>30</v>
      </c>
      <c r="BZ122" s="459">
        <v>40</v>
      </c>
      <c r="CA122" s="459">
        <v>50</v>
      </c>
      <c r="CB122" s="459">
        <v>60</v>
      </c>
      <c r="CC122" s="459">
        <v>70</v>
      </c>
      <c r="CD122" s="456" t="s">
        <v>379</v>
      </c>
      <c r="CF122" s="938"/>
      <c r="CG122" s="939"/>
      <c r="CH122" s="457">
        <v>0.5</v>
      </c>
      <c r="CI122" s="458">
        <v>2</v>
      </c>
      <c r="CJ122" s="458">
        <v>5</v>
      </c>
      <c r="CK122" s="458">
        <v>10</v>
      </c>
      <c r="CL122" s="458">
        <v>15</v>
      </c>
      <c r="CM122" s="459">
        <v>20</v>
      </c>
      <c r="CN122" s="460">
        <v>30</v>
      </c>
      <c r="CO122" s="459">
        <v>40</v>
      </c>
      <c r="CP122" s="459">
        <v>50</v>
      </c>
      <c r="CQ122" s="459">
        <v>60</v>
      </c>
      <c r="CR122" s="459">
        <v>70</v>
      </c>
      <c r="CS122" s="456" t="s">
        <v>379</v>
      </c>
      <c r="CT122" s="452"/>
      <c r="CU122" s="938"/>
      <c r="CV122" s="939"/>
      <c r="CW122" s="457">
        <v>0.5</v>
      </c>
      <c r="CX122" s="458">
        <v>2</v>
      </c>
      <c r="CY122" s="458">
        <v>5</v>
      </c>
      <c r="CZ122" s="458">
        <v>10</v>
      </c>
      <c r="DA122" s="458">
        <v>15</v>
      </c>
      <c r="DB122" s="459">
        <v>20</v>
      </c>
      <c r="DC122" s="460">
        <v>30</v>
      </c>
      <c r="DD122" s="459">
        <v>40</v>
      </c>
      <c r="DE122" s="459">
        <v>50</v>
      </c>
      <c r="DF122" s="459">
        <v>60</v>
      </c>
      <c r="DG122" s="459">
        <v>70</v>
      </c>
      <c r="DH122" s="456" t="s">
        <v>379</v>
      </c>
      <c r="DJ122" s="938"/>
      <c r="DK122" s="939"/>
      <c r="DL122" s="457">
        <v>0.5</v>
      </c>
      <c r="DM122" s="458">
        <v>2</v>
      </c>
      <c r="DN122" s="458">
        <v>5</v>
      </c>
      <c r="DO122" s="458">
        <v>10</v>
      </c>
      <c r="DP122" s="458">
        <v>15</v>
      </c>
      <c r="DQ122" s="459">
        <v>20</v>
      </c>
      <c r="DR122" s="460">
        <v>30</v>
      </c>
      <c r="DS122" s="459">
        <v>40</v>
      </c>
      <c r="DT122" s="459">
        <v>50</v>
      </c>
      <c r="DU122" s="459">
        <v>60</v>
      </c>
      <c r="DV122" s="459">
        <v>70</v>
      </c>
      <c r="DW122" s="456" t="s">
        <v>379</v>
      </c>
    </row>
    <row r="123" spans="2:127" ht="15" customHeight="1">
      <c r="B123" s="994" t="s">
        <v>890</v>
      </c>
      <c r="C123" s="587" t="s">
        <v>380</v>
      </c>
      <c r="D123" s="462" t="s">
        <v>381</v>
      </c>
      <c r="E123" s="463" t="s">
        <v>381</v>
      </c>
      <c r="F123" s="464" t="s">
        <v>381</v>
      </c>
      <c r="G123" s="464" t="s">
        <v>381</v>
      </c>
      <c r="H123" s="464" t="s">
        <v>381</v>
      </c>
      <c r="I123" s="464" t="s">
        <v>381</v>
      </c>
      <c r="J123" s="464" t="s">
        <v>381</v>
      </c>
      <c r="K123" s="464" t="s">
        <v>381</v>
      </c>
      <c r="L123" s="464" t="s">
        <v>381</v>
      </c>
      <c r="M123" s="464" t="s">
        <v>381</v>
      </c>
      <c r="N123" s="464" t="s">
        <v>381</v>
      </c>
      <c r="O123" s="464" t="s">
        <v>381</v>
      </c>
      <c r="P123" s="465" t="s">
        <v>381</v>
      </c>
      <c r="Q123" s="466"/>
      <c r="R123" s="924" t="s">
        <v>890</v>
      </c>
      <c r="S123" s="461" t="str">
        <f>$C123</f>
        <v>&gt; 50</v>
      </c>
      <c r="T123" s="467" t="s">
        <v>381</v>
      </c>
      <c r="U123" s="468" t="s">
        <v>381</v>
      </c>
      <c r="V123" s="462" t="s">
        <v>381</v>
      </c>
      <c r="W123" s="469" t="s">
        <v>381</v>
      </c>
      <c r="X123" s="470" t="s">
        <v>381</v>
      </c>
      <c r="Y123" s="462" t="s">
        <v>381</v>
      </c>
      <c r="Z123" s="470" t="s">
        <v>381</v>
      </c>
      <c r="AA123" s="467" t="s">
        <v>381</v>
      </c>
      <c r="AB123" s="468" t="s">
        <v>381</v>
      </c>
      <c r="AC123" s="466"/>
      <c r="AD123" s="930">
        <f>(87.5-2)/3</f>
        <v>28.5</v>
      </c>
      <c r="AE123" s="932">
        <f>AD123/(1-(2.5+7)/(87.5-2))</f>
        <v>32.0625</v>
      </c>
      <c r="AF123" s="466"/>
      <c r="AG123" s="924" t="s">
        <v>890</v>
      </c>
      <c r="AH123" s="461" t="str">
        <f>$C123</f>
        <v>&gt; 50</v>
      </c>
      <c r="AI123" s="467" t="s">
        <v>381</v>
      </c>
      <c r="AJ123" s="468" t="s">
        <v>381</v>
      </c>
      <c r="AK123" s="471" t="s">
        <v>381</v>
      </c>
      <c r="AL123" s="466"/>
      <c r="AM123" s="924" t="s">
        <v>890</v>
      </c>
      <c r="AN123" s="461" t="str">
        <f>$C123</f>
        <v>&gt; 50</v>
      </c>
      <c r="AO123" s="472" t="s">
        <v>381</v>
      </c>
      <c r="AP123" s="473" t="s">
        <v>381</v>
      </c>
      <c r="AQ123" s="473" t="s">
        <v>381</v>
      </c>
      <c r="AR123" s="473" t="s">
        <v>381</v>
      </c>
      <c r="AS123" s="473" t="s">
        <v>381</v>
      </c>
      <c r="AT123" s="473" t="s">
        <v>381</v>
      </c>
      <c r="AU123" s="473" t="s">
        <v>381</v>
      </c>
      <c r="AV123" s="473" t="s">
        <v>381</v>
      </c>
      <c r="AW123" s="473" t="s">
        <v>381</v>
      </c>
      <c r="AX123" s="473" t="s">
        <v>381</v>
      </c>
      <c r="AY123" s="473" t="s">
        <v>381</v>
      </c>
      <c r="AZ123" s="468" t="s">
        <v>381</v>
      </c>
      <c r="BA123" s="474"/>
      <c r="BB123" s="924" t="s">
        <v>890</v>
      </c>
      <c r="BC123" s="461" t="str">
        <f>$C123</f>
        <v>&gt; 50</v>
      </c>
      <c r="BD123" s="472" t="s">
        <v>381</v>
      </c>
      <c r="BE123" s="473" t="s">
        <v>381</v>
      </c>
      <c r="BF123" s="473" t="s">
        <v>381</v>
      </c>
      <c r="BG123" s="473" t="s">
        <v>381</v>
      </c>
      <c r="BH123" s="473" t="s">
        <v>381</v>
      </c>
      <c r="BI123" s="473" t="s">
        <v>381</v>
      </c>
      <c r="BJ123" s="473" t="s">
        <v>381</v>
      </c>
      <c r="BK123" s="473" t="s">
        <v>381</v>
      </c>
      <c r="BL123" s="473" t="s">
        <v>381</v>
      </c>
      <c r="BM123" s="473" t="s">
        <v>381</v>
      </c>
      <c r="BN123" s="473" t="s">
        <v>381</v>
      </c>
      <c r="BO123" s="468" t="s">
        <v>381</v>
      </c>
      <c r="BP123" s="466"/>
      <c r="BQ123" s="924" t="s">
        <v>890</v>
      </c>
      <c r="BR123" s="461" t="str">
        <f>$C123</f>
        <v>&gt; 50</v>
      </c>
      <c r="BS123" s="472" t="s">
        <v>381</v>
      </c>
      <c r="BT123" s="473" t="s">
        <v>381</v>
      </c>
      <c r="BU123" s="473" t="s">
        <v>381</v>
      </c>
      <c r="BV123" s="473" t="s">
        <v>381</v>
      </c>
      <c r="BW123" s="473" t="s">
        <v>381</v>
      </c>
      <c r="BX123" s="473" t="s">
        <v>381</v>
      </c>
      <c r="BY123" s="473" t="s">
        <v>381</v>
      </c>
      <c r="BZ123" s="473" t="s">
        <v>381</v>
      </c>
      <c r="CA123" s="473" t="s">
        <v>381</v>
      </c>
      <c r="CB123" s="473" t="s">
        <v>381</v>
      </c>
      <c r="CC123" s="473" t="s">
        <v>381</v>
      </c>
      <c r="CD123" s="468" t="s">
        <v>381</v>
      </c>
      <c r="CF123" s="924" t="s">
        <v>890</v>
      </c>
      <c r="CG123" s="461" t="str">
        <f>$C123</f>
        <v>&gt; 50</v>
      </c>
      <c r="CH123" s="472" t="s">
        <v>381</v>
      </c>
      <c r="CI123" s="473" t="s">
        <v>381</v>
      </c>
      <c r="CJ123" s="473" t="s">
        <v>381</v>
      </c>
      <c r="CK123" s="473" t="s">
        <v>381</v>
      </c>
      <c r="CL123" s="473" t="s">
        <v>381</v>
      </c>
      <c r="CM123" s="473" t="s">
        <v>381</v>
      </c>
      <c r="CN123" s="473" t="s">
        <v>381</v>
      </c>
      <c r="CO123" s="473" t="s">
        <v>381</v>
      </c>
      <c r="CP123" s="473" t="s">
        <v>381</v>
      </c>
      <c r="CQ123" s="473" t="s">
        <v>381</v>
      </c>
      <c r="CR123" s="473" t="s">
        <v>381</v>
      </c>
      <c r="CS123" s="468" t="s">
        <v>381</v>
      </c>
      <c r="CT123" s="474"/>
      <c r="CU123" s="924" t="s">
        <v>890</v>
      </c>
      <c r="CV123" s="461" t="str">
        <f>$C123</f>
        <v>&gt; 50</v>
      </c>
      <c r="CW123" s="472" t="s">
        <v>381</v>
      </c>
      <c r="CX123" s="473" t="s">
        <v>381</v>
      </c>
      <c r="CY123" s="473" t="s">
        <v>381</v>
      </c>
      <c r="CZ123" s="473" t="s">
        <v>381</v>
      </c>
      <c r="DA123" s="473" t="s">
        <v>381</v>
      </c>
      <c r="DB123" s="473" t="s">
        <v>381</v>
      </c>
      <c r="DC123" s="473" t="s">
        <v>381</v>
      </c>
      <c r="DD123" s="473" t="s">
        <v>381</v>
      </c>
      <c r="DE123" s="473" t="s">
        <v>381</v>
      </c>
      <c r="DF123" s="473" t="s">
        <v>381</v>
      </c>
      <c r="DG123" s="473" t="s">
        <v>381</v>
      </c>
      <c r="DH123" s="468" t="s">
        <v>381</v>
      </c>
      <c r="DJ123" s="924" t="s">
        <v>890</v>
      </c>
      <c r="DK123" s="461" t="str">
        <f>$C123</f>
        <v>&gt; 50</v>
      </c>
      <c r="DL123" s="472" t="s">
        <v>381</v>
      </c>
      <c r="DM123" s="473" t="s">
        <v>381</v>
      </c>
      <c r="DN123" s="473" t="s">
        <v>381</v>
      </c>
      <c r="DO123" s="473" t="s">
        <v>381</v>
      </c>
      <c r="DP123" s="473" t="s">
        <v>381</v>
      </c>
      <c r="DQ123" s="473" t="s">
        <v>381</v>
      </c>
      <c r="DR123" s="473" t="s">
        <v>381</v>
      </c>
      <c r="DS123" s="473" t="s">
        <v>381</v>
      </c>
      <c r="DT123" s="473" t="s">
        <v>381</v>
      </c>
      <c r="DU123" s="473" t="s">
        <v>381</v>
      </c>
      <c r="DV123" s="473" t="s">
        <v>381</v>
      </c>
      <c r="DW123" s="468" t="s">
        <v>381</v>
      </c>
    </row>
    <row r="124" spans="2:127" ht="15" customHeight="1">
      <c r="B124" s="995"/>
      <c r="C124" s="588">
        <v>50</v>
      </c>
      <c r="D124" s="476">
        <f>V124</f>
        <v>8.996070258337669</v>
      </c>
      <c r="E124" s="578">
        <v>75.886932569065138</v>
      </c>
      <c r="F124" s="579">
        <v>75.72068284596152</v>
      </c>
      <c r="G124" s="580">
        <v>75.448856833021708</v>
      </c>
      <c r="H124" s="580">
        <v>75.045871036575335</v>
      </c>
      <c r="I124" s="580">
        <v>75.117606308651304</v>
      </c>
      <c r="J124" s="580">
        <v>74.903272469323895</v>
      </c>
      <c r="K124" s="580">
        <v>74.453026808317205</v>
      </c>
      <c r="L124" s="580">
        <v>74.292102510519214</v>
      </c>
      <c r="M124" s="580">
        <v>73.785361224670467</v>
      </c>
      <c r="N124" s="580">
        <v>73.285810948407004</v>
      </c>
      <c r="O124" s="580">
        <v>72.559331116890348</v>
      </c>
      <c r="P124" s="480" t="s">
        <v>381</v>
      </c>
      <c r="Q124" s="466"/>
      <c r="R124" s="925"/>
      <c r="S124" s="475">
        <f>$C124</f>
        <v>50</v>
      </c>
      <c r="T124" s="481">
        <v>50</v>
      </c>
      <c r="U124" s="482">
        <v>-33</v>
      </c>
      <c r="V124" s="483">
        <f>IF(MIN(X124,W124)*(1-(2.5+7)/(87.5-2))&gt;$AD$7,$AD$7,MIN(X124,W124)*(1-(2.5+7)/(87.5-2)))</f>
        <v>8.996070258337669</v>
      </c>
      <c r="W124" s="484">
        <f>'70MPa, 2-4kg (comm)'!Z124</f>
        <v>10.120579040629877</v>
      </c>
      <c r="X124" s="484">
        <f>'70MPa, 2-4kg (comm)'!AA124</f>
        <v>12.497124666660573</v>
      </c>
      <c r="Y124" s="483">
        <f>(F124-2)/V124</f>
        <v>8.1947651284333052</v>
      </c>
      <c r="Z124" s="486">
        <f>(F124-2)/MIN(W124,X124)</f>
        <v>7.2842356697184929</v>
      </c>
      <c r="AA124" s="487">
        <f>'70MPa, 2-4kg (comm)'!AD124</f>
        <v>5.2411509389851174</v>
      </c>
      <c r="AB124" s="488">
        <f>'70MPa, 2-4kg (comm)'!AE124</f>
        <v>12.762508402470429</v>
      </c>
      <c r="AC124" s="466"/>
      <c r="AD124" s="930"/>
      <c r="AE124" s="932"/>
      <c r="AF124" s="466"/>
      <c r="AG124" s="925"/>
      <c r="AH124" s="475">
        <f>$C124</f>
        <v>50</v>
      </c>
      <c r="AI124" s="489">
        <v>25</v>
      </c>
      <c r="AJ124" s="482">
        <f>MIN(-40,AH124)</f>
        <v>-40</v>
      </c>
      <c r="AK124" s="490">
        <f>V124</f>
        <v>8.996070258337669</v>
      </c>
      <c r="AL124" s="466"/>
      <c r="AM124" s="925"/>
      <c r="AN124" s="475">
        <f>$C124</f>
        <v>50</v>
      </c>
      <c r="AO124" s="491">
        <v>0.90624876811642308</v>
      </c>
      <c r="AP124" s="492">
        <v>0.905259660001835</v>
      </c>
      <c r="AQ124" s="492">
        <v>0.90397753746079768</v>
      </c>
      <c r="AR124" s="492">
        <v>0.90257665676231447</v>
      </c>
      <c r="AS124" s="492">
        <v>0.90539560662830509</v>
      </c>
      <c r="AT124" s="493">
        <v>0.90630385584117001</v>
      </c>
      <c r="AU124" s="493">
        <v>0.90905058454148602</v>
      </c>
      <c r="AV124" s="493">
        <v>0.91579413838931201</v>
      </c>
      <c r="AW124" s="493">
        <v>0.92155900584395545</v>
      </c>
      <c r="AX124" s="493">
        <v>0.92970659314825299</v>
      </c>
      <c r="AY124" s="493">
        <v>0.94015702062406481</v>
      </c>
      <c r="AZ124" s="494" t="s">
        <v>381</v>
      </c>
      <c r="BA124" s="474"/>
      <c r="BB124" s="925"/>
      <c r="BC124" s="475">
        <f>$C124</f>
        <v>50</v>
      </c>
      <c r="BD124" s="491">
        <v>0.90879250456960603</v>
      </c>
      <c r="BE124" s="492">
        <v>0.90762715587048526</v>
      </c>
      <c r="BF124" s="492">
        <v>0.9064068980303972</v>
      </c>
      <c r="BG124" s="492">
        <v>0.90508957826416081</v>
      </c>
      <c r="BH124" s="492">
        <v>0.90802698838932483</v>
      </c>
      <c r="BI124" s="493">
        <v>0.90895099220176723</v>
      </c>
      <c r="BJ124" s="493">
        <v>0.91172361705113336</v>
      </c>
      <c r="BK124" s="493">
        <v>0.91824045927056808</v>
      </c>
      <c r="BL124" s="493">
        <v>0.92347758746910658</v>
      </c>
      <c r="BM124" s="493">
        <v>0.93070248488429153</v>
      </c>
      <c r="BN124" s="493">
        <v>0.94012423272604628</v>
      </c>
      <c r="BO124" s="494" t="s">
        <v>381</v>
      </c>
      <c r="BP124" s="466"/>
      <c r="BQ124" s="925"/>
      <c r="BR124" s="475">
        <f>$C124</f>
        <v>50</v>
      </c>
      <c r="BS124" s="495">
        <v>85</v>
      </c>
      <c r="BT124" s="496">
        <v>84.754055357310932</v>
      </c>
      <c r="BU124" s="496">
        <v>84.196754742412551</v>
      </c>
      <c r="BV124" s="496">
        <v>83.095121096606888</v>
      </c>
      <c r="BW124" s="496">
        <v>81.873361524418542</v>
      </c>
      <c r="BX124" s="497">
        <v>80.398164689019126</v>
      </c>
      <c r="BY124" s="497">
        <v>76.842500757081083</v>
      </c>
      <c r="BZ124" s="497">
        <v>72.52496349852747</v>
      </c>
      <c r="CA124" s="497">
        <v>67.22432214657573</v>
      </c>
      <c r="CB124" s="497">
        <v>60.835764817629979</v>
      </c>
      <c r="CC124" s="497">
        <v>52.463472045660481</v>
      </c>
      <c r="CD124" s="494" t="s">
        <v>381</v>
      </c>
      <c r="CF124" s="925"/>
      <c r="CG124" s="475">
        <f>$C124</f>
        <v>50</v>
      </c>
      <c r="CH124" s="495">
        <v>83.741750043118387</v>
      </c>
      <c r="CI124" s="496">
        <v>83.467398901985959</v>
      </c>
      <c r="CJ124" s="496">
        <v>82.87970000896685</v>
      </c>
      <c r="CK124" s="496">
        <v>81.724882605375385</v>
      </c>
      <c r="CL124" s="496">
        <v>80.45677762814303</v>
      </c>
      <c r="CM124" s="497">
        <v>78.961226662119287</v>
      </c>
      <c r="CN124" s="497">
        <v>75.417017892327664</v>
      </c>
      <c r="CO124" s="497">
        <v>71.241309354268466</v>
      </c>
      <c r="CP124" s="497">
        <v>66.235924256400409</v>
      </c>
      <c r="CQ124" s="497">
        <v>60.336030766921489</v>
      </c>
      <c r="CR124" s="497">
        <v>52.479413267056849</v>
      </c>
      <c r="CS124" s="494" t="s">
        <v>381</v>
      </c>
      <c r="CT124" s="474"/>
      <c r="CU124" s="925"/>
      <c r="CV124" s="475">
        <f>$C124</f>
        <v>50</v>
      </c>
      <c r="CW124" s="491">
        <f t="shared" ref="CW124:CW136" si="185">MIN(AO124,BD124)</f>
        <v>0.90624876811642308</v>
      </c>
      <c r="CX124" s="492">
        <f t="shared" ref="CX124:CX136" si="186">MIN(AP124,BE124)</f>
        <v>0.905259660001835</v>
      </c>
      <c r="CY124" s="492">
        <f t="shared" ref="CY124:CY136" si="187">MIN(AQ124,BF124)</f>
        <v>0.90397753746079768</v>
      </c>
      <c r="CZ124" s="492">
        <f t="shared" ref="CZ124:CZ136" si="188">MIN(AR124,BG124)</f>
        <v>0.90257665676231447</v>
      </c>
      <c r="DA124" s="492">
        <f t="shared" ref="DA124:DA136" si="189">MIN(AS124,BH124)</f>
        <v>0.90539560662830509</v>
      </c>
      <c r="DB124" s="493">
        <f t="shared" ref="DB124:DB136" si="190">MIN(AT124,BI124)</f>
        <v>0.90630385584117001</v>
      </c>
      <c r="DC124" s="493">
        <f t="shared" ref="DC124:DC136" si="191">MIN(AU124,BJ124)</f>
        <v>0.90905058454148602</v>
      </c>
      <c r="DD124" s="493">
        <f t="shared" ref="DD124:DD136" si="192">MIN(AV124,BK124)</f>
        <v>0.91579413838931201</v>
      </c>
      <c r="DE124" s="493">
        <f t="shared" ref="DE124:DE136" si="193">MIN(AW124,BL124)</f>
        <v>0.92155900584395545</v>
      </c>
      <c r="DF124" s="493">
        <f t="shared" ref="DF124:DF133" si="194">MIN(AX124,BM124)</f>
        <v>0.92970659314825299</v>
      </c>
      <c r="DG124" s="493">
        <f>MIN(AY124,BN124)</f>
        <v>0.94012423272604628</v>
      </c>
      <c r="DH124" s="494" t="s">
        <v>381</v>
      </c>
      <c r="DJ124" s="925"/>
      <c r="DK124" s="475">
        <f>$C124</f>
        <v>50</v>
      </c>
      <c r="DL124" s="495">
        <f t="shared" ref="DL124:DL136" si="195">MAX(BS124,CH124)</f>
        <v>85</v>
      </c>
      <c r="DM124" s="496">
        <f t="shared" ref="DM124:DM136" si="196">MAX(BT124,CI124)</f>
        <v>84.754055357310932</v>
      </c>
      <c r="DN124" s="496">
        <f t="shared" ref="DN124:DN136" si="197">MAX(BU124,CJ124)</f>
        <v>84.196754742412551</v>
      </c>
      <c r="DO124" s="496">
        <f t="shared" ref="DO124:DO136" si="198">MAX(BV124,CK124)</f>
        <v>83.095121096606888</v>
      </c>
      <c r="DP124" s="496">
        <f t="shared" ref="DP124:DP136" si="199">MAX(BW124,CL124)</f>
        <v>81.873361524418542</v>
      </c>
      <c r="DQ124" s="497">
        <f t="shared" ref="DQ124:DQ136" si="200">MAX(BX124,CM124)</f>
        <v>80.398164689019126</v>
      </c>
      <c r="DR124" s="497">
        <f t="shared" ref="DR124:DR136" si="201">MAX(BY124,CN124)</f>
        <v>76.842500757081083</v>
      </c>
      <c r="DS124" s="497">
        <f t="shared" ref="DS124:DS136" si="202">MAX(BZ124,CO124)</f>
        <v>72.52496349852747</v>
      </c>
      <c r="DT124" s="497">
        <f t="shared" ref="DT124:DT136" si="203">MAX(CA124,CP124)</f>
        <v>67.22432214657573</v>
      </c>
      <c r="DU124" s="497">
        <f t="shared" ref="DU124:DU133" si="204">MAX(CB124,CQ124)</f>
        <v>60.835764817629979</v>
      </c>
      <c r="DV124" s="497">
        <f>MAX(CC124,CR124)</f>
        <v>52.479413267056849</v>
      </c>
      <c r="DW124" s="494" t="s">
        <v>381</v>
      </c>
    </row>
    <row r="125" spans="2:127" ht="15" customHeight="1">
      <c r="B125" s="995"/>
      <c r="C125" s="588">
        <v>45</v>
      </c>
      <c r="D125" s="476">
        <f t="shared" ref="D125:D136" si="205">V125</f>
        <v>13.114039928178476</v>
      </c>
      <c r="E125" s="578">
        <v>72.688867508624895</v>
      </c>
      <c r="F125" s="579">
        <v>75.384660264524854</v>
      </c>
      <c r="G125" s="580">
        <v>75.529129301598587</v>
      </c>
      <c r="H125" s="580">
        <v>75.100885282925304</v>
      </c>
      <c r="I125" s="580">
        <v>75.29698810154585</v>
      </c>
      <c r="J125" s="580">
        <v>75.058126986943861</v>
      </c>
      <c r="K125" s="580">
        <v>74.5275816072906</v>
      </c>
      <c r="L125" s="580">
        <v>74.382984532711845</v>
      </c>
      <c r="M125" s="580">
        <v>73.805359008170086</v>
      </c>
      <c r="N125" s="580">
        <v>73.289714220490907</v>
      </c>
      <c r="O125" s="580">
        <v>72.540818861675334</v>
      </c>
      <c r="P125" s="480" t="s">
        <v>381</v>
      </c>
      <c r="Q125" s="466"/>
      <c r="R125" s="925"/>
      <c r="S125" s="475">
        <f t="shared" ref="S125:S137" si="206">$C125</f>
        <v>45</v>
      </c>
      <c r="T125" s="481">
        <v>45</v>
      </c>
      <c r="U125" s="482">
        <v>-33</v>
      </c>
      <c r="V125" s="483">
        <f t="shared" ref="V125:V131" si="207">IF(MIN(X125,W125)*(1-(2.5+7)/(87.5-2))&gt;$AD$7,$AD$7,MIN(X125,W125)*(1-(2.5+7)/(87.5-2)))</f>
        <v>13.114039928178476</v>
      </c>
      <c r="W125" s="484">
        <f>'70MPa, 2-4kg (comm)'!Z125</f>
        <v>14.753294919200787</v>
      </c>
      <c r="X125" s="484">
        <f>'70MPa, 2-4kg (comm)'!AA125</f>
        <v>16.969641973146068</v>
      </c>
      <c r="Y125" s="483">
        <f t="shared" ref="Y125:Y136" si="208">(F125-2)/V125</f>
        <v>5.5958850717574329</v>
      </c>
      <c r="Z125" s="486">
        <f t="shared" ref="Z125:Z136" si="209">(F125-2)/MIN(W125,X125)</f>
        <v>4.9741200637843841</v>
      </c>
      <c r="AA125" s="487">
        <f>'70MPa, 2-4kg (comm)'!AD125</f>
        <v>7.3267686460228436</v>
      </c>
      <c r="AB125" s="488">
        <f>'70MPa, 2-4kg (comm)'!AE125</f>
        <v>16.616991016610147</v>
      </c>
      <c r="AC125" s="466"/>
      <c r="AD125" s="930"/>
      <c r="AE125" s="932"/>
      <c r="AF125" s="466"/>
      <c r="AG125" s="925"/>
      <c r="AH125" s="475">
        <f t="shared" ref="AH125:AH136" si="210">$C125</f>
        <v>45</v>
      </c>
      <c r="AI125" s="489">
        <v>25</v>
      </c>
      <c r="AJ125" s="482">
        <f t="shared" ref="AJ125:AJ136" si="211">MIN(-40,AH125)</f>
        <v>-40</v>
      </c>
      <c r="AK125" s="490">
        <f>V125</f>
        <v>13.114039928178476</v>
      </c>
      <c r="AL125" s="466"/>
      <c r="AM125" s="925"/>
      <c r="AN125" s="475">
        <f t="shared" ref="AN125:AN137" si="212">$C125</f>
        <v>45</v>
      </c>
      <c r="AO125" s="491">
        <v>0.8789022176200969</v>
      </c>
      <c r="AP125" s="492">
        <v>0.90199755378680202</v>
      </c>
      <c r="AQ125" s="492">
        <v>0.9046203189568095</v>
      </c>
      <c r="AR125" s="492">
        <v>0.90385542108598804</v>
      </c>
      <c r="AS125" s="492">
        <v>0.90861508965964533</v>
      </c>
      <c r="AT125" s="493">
        <v>0.91017249345759321</v>
      </c>
      <c r="AU125" s="493">
        <v>0.91396035243804763</v>
      </c>
      <c r="AV125" s="493">
        <v>0.92244143454141969</v>
      </c>
      <c r="AW125" s="493">
        <v>0.92914253825058335</v>
      </c>
      <c r="AX125" s="493">
        <v>0.93862636817856715</v>
      </c>
      <c r="AY125" s="493">
        <v>0.95033127255631489</v>
      </c>
      <c r="AZ125" s="494" t="s">
        <v>381</v>
      </c>
      <c r="BA125" s="474"/>
      <c r="BB125" s="925"/>
      <c r="BC125" s="475">
        <f t="shared" ref="BC125:BC137" si="213">$C125</f>
        <v>45</v>
      </c>
      <c r="BD125" s="491">
        <v>0.90847198971086385</v>
      </c>
      <c r="BE125" s="492">
        <v>0.90750547737132659</v>
      </c>
      <c r="BF125" s="492">
        <v>0.90682972563752684</v>
      </c>
      <c r="BG125" s="492">
        <v>0.90627315957019716</v>
      </c>
      <c r="BH125" s="492">
        <v>0.91121720433715092</v>
      </c>
      <c r="BI125" s="493">
        <v>0.91292284829898951</v>
      </c>
      <c r="BJ125" s="493">
        <v>0.91684552158599986</v>
      </c>
      <c r="BK125" s="493">
        <v>0.925173075650637</v>
      </c>
      <c r="BL125" s="493">
        <v>0.93132309098263744</v>
      </c>
      <c r="BM125" s="493">
        <v>0.93974335249242791</v>
      </c>
      <c r="BN125" s="493">
        <v>0.95030957672802807</v>
      </c>
      <c r="BO125" s="494" t="s">
        <v>381</v>
      </c>
      <c r="BP125" s="466"/>
      <c r="BQ125" s="925"/>
      <c r="BR125" s="475">
        <f t="shared" ref="BR125:BR137" si="214">$C125</f>
        <v>45</v>
      </c>
      <c r="BS125" s="495">
        <v>85</v>
      </c>
      <c r="BT125" s="496">
        <v>85</v>
      </c>
      <c r="BU125" s="496">
        <v>84.223928563822298</v>
      </c>
      <c r="BV125" s="496">
        <v>82.650571782043258</v>
      </c>
      <c r="BW125" s="496">
        <v>80.96871274839306</v>
      </c>
      <c r="BX125" s="497">
        <v>79.024570707242674</v>
      </c>
      <c r="BY125" s="497">
        <v>74.565342246288651</v>
      </c>
      <c r="BZ125" s="497">
        <v>69.46549335758786</v>
      </c>
      <c r="CA125" s="497">
        <v>63.436874510500111</v>
      </c>
      <c r="CB125" s="497">
        <v>56.41437904144334</v>
      </c>
      <c r="CC125" s="497">
        <v>47.493953244415856</v>
      </c>
      <c r="CD125" s="494" t="s">
        <v>381</v>
      </c>
      <c r="CF125" s="925"/>
      <c r="CG125" s="475">
        <f t="shared" ref="CG125:CG137" si="215">$C125</f>
        <v>45</v>
      </c>
      <c r="CH125" s="495">
        <v>84.348142094191502</v>
      </c>
      <c r="CI125" s="496">
        <v>83.933911568760081</v>
      </c>
      <c r="CJ125" s="496">
        <v>83.019866480163898</v>
      </c>
      <c r="CK125" s="496">
        <v>81.328365461364385</v>
      </c>
      <c r="CL125" s="496">
        <v>79.557788655570178</v>
      </c>
      <c r="CM125" s="497">
        <v>77.551552312509045</v>
      </c>
      <c r="CN125" s="497">
        <v>73.041413630742113</v>
      </c>
      <c r="CO125" s="497">
        <v>68.050928255879768</v>
      </c>
      <c r="CP125" s="497">
        <v>62.330172519448737</v>
      </c>
      <c r="CQ125" s="497">
        <v>55.865113437272598</v>
      </c>
      <c r="CR125" s="497">
        <v>47.504268711813353</v>
      </c>
      <c r="CS125" s="494" t="s">
        <v>381</v>
      </c>
      <c r="CT125" s="474"/>
      <c r="CU125" s="925"/>
      <c r="CV125" s="475">
        <f t="shared" ref="CV125:CV137" si="216">$C125</f>
        <v>45</v>
      </c>
      <c r="CW125" s="491">
        <f t="shared" si="185"/>
        <v>0.8789022176200969</v>
      </c>
      <c r="CX125" s="492">
        <f t="shared" si="186"/>
        <v>0.90199755378680202</v>
      </c>
      <c r="CY125" s="492">
        <f t="shared" si="187"/>
        <v>0.9046203189568095</v>
      </c>
      <c r="CZ125" s="492">
        <f t="shared" si="188"/>
        <v>0.90385542108598804</v>
      </c>
      <c r="DA125" s="492">
        <f t="shared" si="189"/>
        <v>0.90861508965964533</v>
      </c>
      <c r="DB125" s="493">
        <f t="shared" si="190"/>
        <v>0.91017249345759321</v>
      </c>
      <c r="DC125" s="493">
        <f t="shared" si="191"/>
        <v>0.91396035243804763</v>
      </c>
      <c r="DD125" s="493">
        <f t="shared" si="192"/>
        <v>0.92244143454141969</v>
      </c>
      <c r="DE125" s="493">
        <f t="shared" si="193"/>
        <v>0.92914253825058335</v>
      </c>
      <c r="DF125" s="493">
        <f t="shared" si="194"/>
        <v>0.93862636817856715</v>
      </c>
      <c r="DG125" s="493">
        <f>MIN(AY125,BN125)</f>
        <v>0.95030957672802807</v>
      </c>
      <c r="DH125" s="494" t="s">
        <v>381</v>
      </c>
      <c r="DJ125" s="925"/>
      <c r="DK125" s="475">
        <f t="shared" ref="DK125:DK137" si="217">$C125</f>
        <v>45</v>
      </c>
      <c r="DL125" s="495">
        <f t="shared" si="195"/>
        <v>85</v>
      </c>
      <c r="DM125" s="496">
        <f t="shared" si="196"/>
        <v>85</v>
      </c>
      <c r="DN125" s="496">
        <f t="shared" si="197"/>
        <v>84.223928563822298</v>
      </c>
      <c r="DO125" s="496">
        <f t="shared" si="198"/>
        <v>82.650571782043258</v>
      </c>
      <c r="DP125" s="496">
        <f t="shared" si="199"/>
        <v>80.96871274839306</v>
      </c>
      <c r="DQ125" s="497">
        <f t="shared" si="200"/>
        <v>79.024570707242674</v>
      </c>
      <c r="DR125" s="497">
        <f t="shared" si="201"/>
        <v>74.565342246288651</v>
      </c>
      <c r="DS125" s="497">
        <f t="shared" si="202"/>
        <v>69.46549335758786</v>
      </c>
      <c r="DT125" s="497">
        <f t="shared" si="203"/>
        <v>63.436874510500111</v>
      </c>
      <c r="DU125" s="497">
        <f t="shared" si="204"/>
        <v>56.41437904144334</v>
      </c>
      <c r="DV125" s="497">
        <f>MAX(CC125,CR125)</f>
        <v>47.504268711813353</v>
      </c>
      <c r="DW125" s="494" t="s">
        <v>381</v>
      </c>
    </row>
    <row r="126" spans="2:127" ht="15" customHeight="1">
      <c r="B126" s="995"/>
      <c r="C126" s="588">
        <v>40</v>
      </c>
      <c r="D126" s="476">
        <f t="shared" si="205"/>
        <v>17.238268074815036</v>
      </c>
      <c r="E126" s="578">
        <v>70.002970564325437</v>
      </c>
      <c r="F126" s="579">
        <v>73.61743610274965</v>
      </c>
      <c r="G126" s="580">
        <v>75.632382996289564</v>
      </c>
      <c r="H126" s="580">
        <v>75.162455212587759</v>
      </c>
      <c r="I126" s="580">
        <v>75.443270746694367</v>
      </c>
      <c r="J126" s="580">
        <v>75.168190369483284</v>
      </c>
      <c r="K126" s="580">
        <v>74.558088679870266</v>
      </c>
      <c r="L126" s="580">
        <v>74.430789200785895</v>
      </c>
      <c r="M126" s="580">
        <v>73.799740296419955</v>
      </c>
      <c r="N126" s="580">
        <v>73.270848308879593</v>
      </c>
      <c r="O126" s="580">
        <v>72.523498290009442</v>
      </c>
      <c r="P126" s="480" t="s">
        <v>381</v>
      </c>
      <c r="Q126" s="466"/>
      <c r="R126" s="925"/>
      <c r="S126" s="475">
        <f t="shared" si="206"/>
        <v>40</v>
      </c>
      <c r="T126" s="481">
        <v>40</v>
      </c>
      <c r="U126" s="482">
        <v>-33</v>
      </c>
      <c r="V126" s="483">
        <f t="shared" si="207"/>
        <v>17.238268074815036</v>
      </c>
      <c r="W126" s="484">
        <f>'70MPa, 2-4kg (comm)'!Z126</f>
        <v>19.393051584166916</v>
      </c>
      <c r="X126" s="484">
        <f>'70MPa, 2-4kg (comm)'!AA126</f>
        <v>21.260490231707539</v>
      </c>
      <c r="Y126" s="483">
        <f t="shared" si="208"/>
        <v>4.1545609913899719</v>
      </c>
      <c r="Z126" s="486">
        <f t="shared" si="209"/>
        <v>3.6929431034577522</v>
      </c>
      <c r="AA126" s="487">
        <f>'70MPa, 2-4kg (comm)'!AD126</f>
        <v>9.2462045365676868</v>
      </c>
      <c r="AB126" s="488">
        <f>'70MPa, 2-4kg (comm)'!AE126</f>
        <v>20.037056671902217</v>
      </c>
      <c r="AC126" s="466"/>
      <c r="AD126" s="930"/>
      <c r="AE126" s="932"/>
      <c r="AF126" s="466"/>
      <c r="AG126" s="925"/>
      <c r="AH126" s="475">
        <f t="shared" si="210"/>
        <v>40</v>
      </c>
      <c r="AI126" s="489">
        <v>25</v>
      </c>
      <c r="AJ126" s="482">
        <f t="shared" si="211"/>
        <v>-40</v>
      </c>
      <c r="AK126" s="490">
        <f t="shared" ref="AK126:AK136" si="218">V126</f>
        <v>17.238268074815036</v>
      </c>
      <c r="AL126" s="466"/>
      <c r="AM126" s="925"/>
      <c r="AN126" s="475">
        <f t="shared" si="212"/>
        <v>40</v>
      </c>
      <c r="AO126" s="491">
        <v>0.85541266593245879</v>
      </c>
      <c r="AP126" s="492">
        <v>0.88691092988520337</v>
      </c>
      <c r="AQ126" s="492">
        <v>0.90557396960719183</v>
      </c>
      <c r="AR126" s="492">
        <v>0.90549462658343072</v>
      </c>
      <c r="AS126" s="492">
        <v>0.91190899305328399</v>
      </c>
      <c r="AT126" s="493">
        <v>0.91413755994343293</v>
      </c>
      <c r="AU126" s="493">
        <v>0.9191090491911893</v>
      </c>
      <c r="AV126" s="493">
        <v>0.92935019149562925</v>
      </c>
      <c r="AW126" s="493">
        <v>0.93711944673847447</v>
      </c>
      <c r="AX126" s="493">
        <v>0.9478733712987597</v>
      </c>
      <c r="AY126" s="493">
        <v>0.96078945316521558</v>
      </c>
      <c r="AZ126" s="494" t="s">
        <v>381</v>
      </c>
      <c r="BA126" s="474"/>
      <c r="BB126" s="925"/>
      <c r="BC126" s="475">
        <f t="shared" si="213"/>
        <v>40</v>
      </c>
      <c r="BD126" s="491">
        <v>0.90706098470204921</v>
      </c>
      <c r="BE126" s="492">
        <v>0.90766304174099033</v>
      </c>
      <c r="BF126" s="492">
        <v>0.90745661016074497</v>
      </c>
      <c r="BG126" s="492">
        <v>0.90767918104480283</v>
      </c>
      <c r="BH126" s="492">
        <v>0.91436938859432015</v>
      </c>
      <c r="BI126" s="493">
        <v>0.91679449537729951</v>
      </c>
      <c r="BJ126" s="493">
        <v>0.9220046878278455</v>
      </c>
      <c r="BK126" s="493">
        <v>0.93215961553607773</v>
      </c>
      <c r="BL126" s="493">
        <v>0.93937793938018199</v>
      </c>
      <c r="BM126" s="493">
        <v>0.94899680088855098</v>
      </c>
      <c r="BN126" s="493">
        <v>0.96077442162406324</v>
      </c>
      <c r="BO126" s="494" t="s">
        <v>381</v>
      </c>
      <c r="BP126" s="466"/>
      <c r="BQ126" s="925"/>
      <c r="BR126" s="475">
        <f t="shared" si="214"/>
        <v>40</v>
      </c>
      <c r="BS126" s="495">
        <v>85</v>
      </c>
      <c r="BT126" s="496">
        <v>85</v>
      </c>
      <c r="BU126" s="496">
        <v>84.172536435085007</v>
      </c>
      <c r="BV126" s="496">
        <v>82.033845367180277</v>
      </c>
      <c r="BW126" s="496">
        <v>79.85272967828999</v>
      </c>
      <c r="BX126" s="497">
        <v>77.397225089943277</v>
      </c>
      <c r="BY126" s="497">
        <v>71.992884380867494</v>
      </c>
      <c r="BZ126" s="497">
        <v>66.121245960441385</v>
      </c>
      <c r="CA126" s="497">
        <v>59.404699899702038</v>
      </c>
      <c r="CB126" s="497">
        <v>51.821392516360589</v>
      </c>
      <c r="CC126" s="497">
        <v>42.506907409853895</v>
      </c>
      <c r="CD126" s="494" t="s">
        <v>381</v>
      </c>
      <c r="CF126" s="925"/>
      <c r="CG126" s="475">
        <f t="shared" si="215"/>
        <v>40</v>
      </c>
      <c r="CH126" s="495">
        <v>85</v>
      </c>
      <c r="CI126" s="496">
        <v>84.448892136469567</v>
      </c>
      <c r="CJ126" s="496">
        <v>83.155481748311942</v>
      </c>
      <c r="CK126" s="496">
        <v>80.855645981656991</v>
      </c>
      <c r="CL126" s="496">
        <v>78.54535547306574</v>
      </c>
      <c r="CM126" s="497">
        <v>75.985675323354386</v>
      </c>
      <c r="CN126" s="497">
        <v>70.476069565593065</v>
      </c>
      <c r="CO126" s="497">
        <v>64.687656892307189</v>
      </c>
      <c r="CP126" s="497">
        <v>58.280208458747211</v>
      </c>
      <c r="CQ126" s="497">
        <v>51.2801549192572</v>
      </c>
      <c r="CR126" s="497">
        <v>42.513855075047019</v>
      </c>
      <c r="CS126" s="494" t="s">
        <v>381</v>
      </c>
      <c r="CT126" s="474"/>
      <c r="CU126" s="925"/>
      <c r="CV126" s="475">
        <f t="shared" si="216"/>
        <v>40</v>
      </c>
      <c r="CW126" s="491">
        <f t="shared" si="185"/>
        <v>0.85541266593245879</v>
      </c>
      <c r="CX126" s="492">
        <f t="shared" si="186"/>
        <v>0.88691092988520337</v>
      </c>
      <c r="CY126" s="492">
        <f t="shared" si="187"/>
        <v>0.90557396960719183</v>
      </c>
      <c r="CZ126" s="492">
        <f t="shared" si="188"/>
        <v>0.90549462658343072</v>
      </c>
      <c r="DA126" s="492">
        <f t="shared" si="189"/>
        <v>0.91190899305328399</v>
      </c>
      <c r="DB126" s="493">
        <f t="shared" si="190"/>
        <v>0.91413755994343293</v>
      </c>
      <c r="DC126" s="493">
        <f t="shared" si="191"/>
        <v>0.9191090491911893</v>
      </c>
      <c r="DD126" s="493">
        <f t="shared" si="192"/>
        <v>0.92935019149562925</v>
      </c>
      <c r="DE126" s="493">
        <f t="shared" si="193"/>
        <v>0.93711944673847447</v>
      </c>
      <c r="DF126" s="493">
        <f t="shared" si="194"/>
        <v>0.9478733712987597</v>
      </c>
      <c r="DG126" s="493">
        <f>MIN(AY126,BN126)</f>
        <v>0.96077442162406324</v>
      </c>
      <c r="DH126" s="494" t="s">
        <v>381</v>
      </c>
      <c r="DJ126" s="925"/>
      <c r="DK126" s="475">
        <f t="shared" si="217"/>
        <v>40</v>
      </c>
      <c r="DL126" s="495">
        <f t="shared" si="195"/>
        <v>85</v>
      </c>
      <c r="DM126" s="496">
        <f t="shared" si="196"/>
        <v>85</v>
      </c>
      <c r="DN126" s="496">
        <f t="shared" si="197"/>
        <v>84.172536435085007</v>
      </c>
      <c r="DO126" s="496">
        <f t="shared" si="198"/>
        <v>82.033845367180277</v>
      </c>
      <c r="DP126" s="496">
        <f t="shared" si="199"/>
        <v>79.85272967828999</v>
      </c>
      <c r="DQ126" s="497">
        <f t="shared" si="200"/>
        <v>77.397225089943277</v>
      </c>
      <c r="DR126" s="497">
        <f t="shared" si="201"/>
        <v>71.992884380867494</v>
      </c>
      <c r="DS126" s="497">
        <f t="shared" si="202"/>
        <v>66.121245960441385</v>
      </c>
      <c r="DT126" s="497">
        <f t="shared" si="203"/>
        <v>59.404699899702038</v>
      </c>
      <c r="DU126" s="497">
        <f t="shared" si="204"/>
        <v>51.821392516360589</v>
      </c>
      <c r="DV126" s="497">
        <f>MAX(CC126,CR126)</f>
        <v>42.513855075047019</v>
      </c>
      <c r="DW126" s="494" t="s">
        <v>381</v>
      </c>
    </row>
    <row r="127" spans="2:127" ht="15" customHeight="1">
      <c r="B127" s="995"/>
      <c r="C127" s="588">
        <v>35</v>
      </c>
      <c r="D127" s="476">
        <f t="shared" si="205"/>
        <v>17.97532774507474</v>
      </c>
      <c r="E127" s="578">
        <v>70.009906708389053</v>
      </c>
      <c r="F127" s="579">
        <v>73.684897270909545</v>
      </c>
      <c r="G127" s="580">
        <v>75.449276886214506</v>
      </c>
      <c r="H127" s="580">
        <v>74.981101679174486</v>
      </c>
      <c r="I127" s="580">
        <v>75.297677872442151</v>
      </c>
      <c r="J127" s="580">
        <v>75.026876361344293</v>
      </c>
      <c r="K127" s="580">
        <v>74.426336255740679</v>
      </c>
      <c r="L127" s="580">
        <v>74.330937887067748</v>
      </c>
      <c r="M127" s="580">
        <v>73.716291969019139</v>
      </c>
      <c r="N127" s="580">
        <v>73.213248211531067</v>
      </c>
      <c r="O127" s="580">
        <v>72.50805869827721</v>
      </c>
      <c r="P127" s="480" t="s">
        <v>381</v>
      </c>
      <c r="Q127" s="466"/>
      <c r="R127" s="925"/>
      <c r="S127" s="475">
        <f t="shared" si="206"/>
        <v>35</v>
      </c>
      <c r="T127" s="481">
        <v>40</v>
      </c>
      <c r="U127" s="482">
        <v>-33</v>
      </c>
      <c r="V127" s="483">
        <f t="shared" si="207"/>
        <v>17.97532774507474</v>
      </c>
      <c r="W127" s="484">
        <f>'70MPa, 2-4kg (comm)'!Z127</f>
        <v>20.222243713209085</v>
      </c>
      <c r="X127" s="484">
        <f>'70MPa, 2-4kg (comm)'!AA127</f>
        <v>21.842934259996426</v>
      </c>
      <c r="Y127" s="483">
        <f t="shared" si="208"/>
        <v>3.9879605138521765</v>
      </c>
      <c r="Z127" s="486">
        <f t="shared" si="209"/>
        <v>3.5448537900908232</v>
      </c>
      <c r="AA127" s="487">
        <f>'70MPa, 2-4kg (comm)'!AD127</f>
        <v>9.5774012900860281</v>
      </c>
      <c r="AB127" s="488">
        <f>'70MPa, 2-4kg (comm)'!AE127</f>
        <v>20.487133961787155</v>
      </c>
      <c r="AC127" s="466"/>
      <c r="AD127" s="930"/>
      <c r="AE127" s="932"/>
      <c r="AF127" s="466"/>
      <c r="AG127" s="925"/>
      <c r="AH127" s="475">
        <f t="shared" si="210"/>
        <v>35</v>
      </c>
      <c r="AI127" s="489">
        <f t="shared" ref="AI127:AI135" si="219">AH127-10</f>
        <v>25</v>
      </c>
      <c r="AJ127" s="482">
        <f t="shared" si="211"/>
        <v>-40</v>
      </c>
      <c r="AK127" s="490">
        <f t="shared" si="218"/>
        <v>17.97532774507474</v>
      </c>
      <c r="AL127" s="466"/>
      <c r="AM127" s="925"/>
      <c r="AN127" s="475">
        <f t="shared" si="212"/>
        <v>35</v>
      </c>
      <c r="AO127" s="491">
        <v>0.85547395598746978</v>
      </c>
      <c r="AP127" s="492">
        <v>0.88749056086094891</v>
      </c>
      <c r="AQ127" s="492">
        <v>0.90414146316831057</v>
      </c>
      <c r="AR127" s="492">
        <v>0.9041389620068615</v>
      </c>
      <c r="AS127" s="492">
        <v>0.91096559178110792</v>
      </c>
      <c r="AT127" s="493">
        <v>0.91327582864878665</v>
      </c>
      <c r="AU127" s="493">
        <v>0.91840451450099536</v>
      </c>
      <c r="AV127" s="493">
        <v>0.92895401426354285</v>
      </c>
      <c r="AW127" s="561">
        <v>0.93686235035700516</v>
      </c>
      <c r="AX127" s="493">
        <v>0.9477571043693982</v>
      </c>
      <c r="AY127" s="493">
        <v>0.96076988257105433</v>
      </c>
      <c r="AZ127" s="494" t="s">
        <v>381</v>
      </c>
      <c r="BA127" s="474"/>
      <c r="BB127" s="925"/>
      <c r="BC127" s="475">
        <f t="shared" si="213"/>
        <v>35</v>
      </c>
      <c r="BD127" s="491">
        <v>0.8994670180412152</v>
      </c>
      <c r="BE127" s="492">
        <v>0.90590967579181525</v>
      </c>
      <c r="BF127" s="492">
        <v>0.90574627157763121</v>
      </c>
      <c r="BG127" s="492">
        <v>0.9061263554444452</v>
      </c>
      <c r="BH127" s="492">
        <v>0.91317163916347177</v>
      </c>
      <c r="BI127" s="493">
        <v>0.91572807186700489</v>
      </c>
      <c r="BJ127" s="493">
        <v>0.92110725813213268</v>
      </c>
      <c r="BK127" s="493">
        <v>0.93160638803119999</v>
      </c>
      <c r="BL127" s="561">
        <v>0.93899247920138118</v>
      </c>
      <c r="BM127" s="493">
        <v>0.94880923861284172</v>
      </c>
      <c r="BN127" s="493">
        <v>0.9607575607018618</v>
      </c>
      <c r="BO127" s="494" t="s">
        <v>381</v>
      </c>
      <c r="BP127" s="466"/>
      <c r="BQ127" s="925"/>
      <c r="BR127" s="475">
        <f t="shared" si="214"/>
        <v>35</v>
      </c>
      <c r="BS127" s="495">
        <v>85</v>
      </c>
      <c r="BT127" s="496">
        <v>85</v>
      </c>
      <c r="BU127" s="496">
        <v>84.117249836462463</v>
      </c>
      <c r="BV127" s="496">
        <v>81.932713777185384</v>
      </c>
      <c r="BW127" s="496">
        <v>79.707330963782169</v>
      </c>
      <c r="BX127" s="497">
        <v>77.21322002402475</v>
      </c>
      <c r="BY127" s="497">
        <v>71.764122648820489</v>
      </c>
      <c r="BZ127" s="497">
        <v>65.877058565589664</v>
      </c>
      <c r="CA127" s="497">
        <v>59.164826915676969</v>
      </c>
      <c r="CB127" s="497">
        <v>51.629383314968585</v>
      </c>
      <c r="CC127" s="497">
        <v>42.450609364949308</v>
      </c>
      <c r="CD127" s="494" t="s">
        <v>381</v>
      </c>
      <c r="CF127" s="925"/>
      <c r="CG127" s="475">
        <f t="shared" si="215"/>
        <v>35</v>
      </c>
      <c r="CH127" s="495">
        <v>85</v>
      </c>
      <c r="CI127" s="496">
        <v>84.561677951142485</v>
      </c>
      <c r="CJ127" s="496">
        <v>83.231406314114878</v>
      </c>
      <c r="CK127" s="496">
        <v>80.852238435740048</v>
      </c>
      <c r="CL127" s="496">
        <v>78.511329449075021</v>
      </c>
      <c r="CM127" s="497">
        <v>75.905793924486588</v>
      </c>
      <c r="CN127" s="497">
        <v>70.345975736130356</v>
      </c>
      <c r="CO127" s="497">
        <v>64.523753401131657</v>
      </c>
      <c r="CP127" s="497">
        <v>58.10344521371313</v>
      </c>
      <c r="CQ127" s="497">
        <v>51.121309118462051</v>
      </c>
      <c r="CR127" s="497">
        <v>42.456287112881895</v>
      </c>
      <c r="CS127" s="494" t="s">
        <v>381</v>
      </c>
      <c r="CT127" s="474"/>
      <c r="CU127" s="925"/>
      <c r="CV127" s="475">
        <f t="shared" si="216"/>
        <v>35</v>
      </c>
      <c r="CW127" s="491">
        <f t="shared" si="185"/>
        <v>0.85547395598746978</v>
      </c>
      <c r="CX127" s="492">
        <f t="shared" si="186"/>
        <v>0.88749056086094891</v>
      </c>
      <c r="CY127" s="492">
        <f t="shared" si="187"/>
        <v>0.90414146316831057</v>
      </c>
      <c r="CZ127" s="492">
        <f t="shared" si="188"/>
        <v>0.9041389620068615</v>
      </c>
      <c r="DA127" s="492">
        <f t="shared" si="189"/>
        <v>0.91096559178110792</v>
      </c>
      <c r="DB127" s="493">
        <f t="shared" si="190"/>
        <v>0.91327582864878665</v>
      </c>
      <c r="DC127" s="493">
        <f t="shared" si="191"/>
        <v>0.91840451450099536</v>
      </c>
      <c r="DD127" s="493">
        <f t="shared" si="192"/>
        <v>0.92895401426354285</v>
      </c>
      <c r="DE127" s="493">
        <f t="shared" si="193"/>
        <v>0.93686235035700516</v>
      </c>
      <c r="DF127" s="493">
        <f t="shared" si="194"/>
        <v>0.9477571043693982</v>
      </c>
      <c r="DG127" s="493">
        <f>MIN(AY127,BN127)</f>
        <v>0.9607575607018618</v>
      </c>
      <c r="DH127" s="494" t="s">
        <v>381</v>
      </c>
      <c r="DJ127" s="925"/>
      <c r="DK127" s="475">
        <f t="shared" si="217"/>
        <v>35</v>
      </c>
      <c r="DL127" s="495">
        <f t="shared" si="195"/>
        <v>85</v>
      </c>
      <c r="DM127" s="496">
        <f t="shared" si="196"/>
        <v>85</v>
      </c>
      <c r="DN127" s="496">
        <f t="shared" si="197"/>
        <v>84.117249836462463</v>
      </c>
      <c r="DO127" s="496">
        <f t="shared" si="198"/>
        <v>81.932713777185384</v>
      </c>
      <c r="DP127" s="496">
        <f t="shared" si="199"/>
        <v>79.707330963782169</v>
      </c>
      <c r="DQ127" s="497">
        <f t="shared" si="200"/>
        <v>77.21322002402475</v>
      </c>
      <c r="DR127" s="497">
        <f t="shared" si="201"/>
        <v>71.764122648820489</v>
      </c>
      <c r="DS127" s="497">
        <f t="shared" si="202"/>
        <v>65.877058565589664</v>
      </c>
      <c r="DT127" s="497">
        <f t="shared" si="203"/>
        <v>59.164826915676969</v>
      </c>
      <c r="DU127" s="497">
        <f t="shared" si="204"/>
        <v>51.629383314968585</v>
      </c>
      <c r="DV127" s="497">
        <f>MAX(CC127,CR127)</f>
        <v>42.456287112881895</v>
      </c>
      <c r="DW127" s="494" t="s">
        <v>381</v>
      </c>
    </row>
    <row r="128" spans="2:127" ht="15" customHeight="1">
      <c r="B128" s="995"/>
      <c r="C128" s="588">
        <v>30</v>
      </c>
      <c r="D128" s="476">
        <f t="shared" si="205"/>
        <v>21.089143017310249</v>
      </c>
      <c r="E128" s="578">
        <v>69.058495699968418</v>
      </c>
      <c r="F128" s="579">
        <v>72.929310425509811</v>
      </c>
      <c r="G128" s="580">
        <v>74.893914216719637</v>
      </c>
      <c r="H128" s="580">
        <v>74.304727626008926</v>
      </c>
      <c r="I128" s="580">
        <v>74.651061812834371</v>
      </c>
      <c r="J128" s="580">
        <v>74.284111260695894</v>
      </c>
      <c r="K128" s="580">
        <v>73.48318833758978</v>
      </c>
      <c r="L128" s="580">
        <v>73.326267758588926</v>
      </c>
      <c r="M128" s="580">
        <v>72.546472299258539</v>
      </c>
      <c r="N128" s="580">
        <v>71.948114583962706</v>
      </c>
      <c r="O128" s="580">
        <v>71.237404967282828</v>
      </c>
      <c r="P128" s="480" t="s">
        <v>381</v>
      </c>
      <c r="Q128" s="466"/>
      <c r="R128" s="925"/>
      <c r="S128" s="475">
        <f t="shared" si="206"/>
        <v>30</v>
      </c>
      <c r="T128" s="498">
        <v>36.700000000000003</v>
      </c>
      <c r="U128" s="482">
        <v>-33</v>
      </c>
      <c r="V128" s="483">
        <f t="shared" si="207"/>
        <v>21.089143017310249</v>
      </c>
      <c r="W128" s="484">
        <f>'70MPa, 2-4kg (comm)'!Z128</f>
        <v>23.72528589447403</v>
      </c>
      <c r="X128" s="484">
        <f>'70MPa, 2-4kg (comm)'!AA128</f>
        <v>24.920862256784311</v>
      </c>
      <c r="Y128" s="483">
        <f t="shared" si="208"/>
        <v>3.3633092803861251</v>
      </c>
      <c r="Z128" s="486">
        <f t="shared" si="209"/>
        <v>2.9896082492321114</v>
      </c>
      <c r="AA128" s="487">
        <f>'70MPa, 2-4kg (comm)'!AD128</f>
        <v>10.914136622012593</v>
      </c>
      <c r="AB128" s="488">
        <f>'70MPa, 2-4kg (comm)'!AE128</f>
        <v>22.774009546053506</v>
      </c>
      <c r="AC128" s="466"/>
      <c r="AD128" s="930"/>
      <c r="AE128" s="932"/>
      <c r="AF128" s="466"/>
      <c r="AG128" s="925"/>
      <c r="AH128" s="475">
        <f t="shared" si="210"/>
        <v>30</v>
      </c>
      <c r="AI128" s="489">
        <f t="shared" si="219"/>
        <v>20</v>
      </c>
      <c r="AJ128" s="482">
        <f t="shared" si="211"/>
        <v>-40</v>
      </c>
      <c r="AK128" s="490">
        <f t="shared" si="218"/>
        <v>21.089143017310249</v>
      </c>
      <c r="AL128" s="466"/>
      <c r="AM128" s="925"/>
      <c r="AN128" s="475">
        <f t="shared" si="212"/>
        <v>30</v>
      </c>
      <c r="AO128" s="491">
        <v>0.84703585388669766</v>
      </c>
      <c r="AP128" s="492">
        <v>0.88098144209333862</v>
      </c>
      <c r="AQ128" s="492">
        <v>0.89975004759168797</v>
      </c>
      <c r="AR128" s="492">
        <v>0.89952078751952214</v>
      </c>
      <c r="AS128" s="492">
        <v>0.90730491305773375</v>
      </c>
      <c r="AT128" s="493">
        <v>0.90953824150654849</v>
      </c>
      <c r="AU128" s="493">
        <v>0.91437159646699695</v>
      </c>
      <c r="AV128" s="493">
        <v>0.925658433902667</v>
      </c>
      <c r="AW128" s="493">
        <v>0.93338913645462496</v>
      </c>
      <c r="AX128" s="493">
        <v>0.94470994298462152</v>
      </c>
      <c r="AY128" s="493">
        <v>0.95896635068336167</v>
      </c>
      <c r="AZ128" s="494" t="s">
        <v>381</v>
      </c>
      <c r="BA128" s="474"/>
      <c r="BB128" s="925"/>
      <c r="BC128" s="475">
        <f t="shared" si="213"/>
        <v>30</v>
      </c>
      <c r="BD128" s="491">
        <v>0.87510705116322818</v>
      </c>
      <c r="BE128" s="492">
        <v>0.90141085429839951</v>
      </c>
      <c r="BF128" s="492">
        <v>0.90098521439313917</v>
      </c>
      <c r="BG128" s="492">
        <v>0.90116475103006821</v>
      </c>
      <c r="BH128" s="492">
        <v>0.90927226223281976</v>
      </c>
      <c r="BI128" s="493">
        <v>0.91180013997381137</v>
      </c>
      <c r="BJ128" s="493">
        <v>0.91694639065020844</v>
      </c>
      <c r="BK128" s="493">
        <v>0.92820510516415611</v>
      </c>
      <c r="BL128" s="493">
        <v>0.93538771759972172</v>
      </c>
      <c r="BM128" s="493">
        <v>0.94557206561591722</v>
      </c>
      <c r="BN128" s="493">
        <v>0.9589365246037429</v>
      </c>
      <c r="BO128" s="494" t="s">
        <v>381</v>
      </c>
      <c r="BP128" s="466"/>
      <c r="BQ128" s="925"/>
      <c r="BR128" s="475">
        <f t="shared" si="214"/>
        <v>30</v>
      </c>
      <c r="BS128" s="495">
        <v>85</v>
      </c>
      <c r="BT128" s="496">
        <v>85</v>
      </c>
      <c r="BU128" s="496">
        <v>83.928958028807472</v>
      </c>
      <c r="BV128" s="496">
        <v>81.297645116868438</v>
      </c>
      <c r="BW128" s="496">
        <v>78.69371982943774</v>
      </c>
      <c r="BX128" s="497">
        <v>75.796535363371433</v>
      </c>
      <c r="BY128" s="497">
        <v>69.576260497822176</v>
      </c>
      <c r="BZ128" s="497">
        <v>63.059394668429924</v>
      </c>
      <c r="CA128" s="497">
        <v>55.719937723771018</v>
      </c>
      <c r="CB128" s="497">
        <v>47.60647467720689</v>
      </c>
      <c r="CC128" s="497">
        <v>37.897192561826813</v>
      </c>
      <c r="CD128" s="494" t="s">
        <v>381</v>
      </c>
      <c r="CF128" s="925"/>
      <c r="CG128" s="475">
        <f t="shared" si="215"/>
        <v>30</v>
      </c>
      <c r="CH128" s="495">
        <v>85</v>
      </c>
      <c r="CI128" s="496">
        <v>84.878835046931925</v>
      </c>
      <c r="CJ128" s="496">
        <v>83.257866559219991</v>
      </c>
      <c r="CK128" s="496">
        <v>80.398277255423693</v>
      </c>
      <c r="CL128" s="496">
        <v>77.62996757963937</v>
      </c>
      <c r="CM128" s="497">
        <v>74.591208790625842</v>
      </c>
      <c r="CN128" s="497">
        <v>68.228258128541341</v>
      </c>
      <c r="CO128" s="497">
        <v>61.770606751879839</v>
      </c>
      <c r="CP128" s="497">
        <v>54.735920222551243</v>
      </c>
      <c r="CQ128" s="497">
        <v>47.195826073548162</v>
      </c>
      <c r="CR128" s="497">
        <v>37.910813645037571</v>
      </c>
      <c r="CS128" s="494" t="s">
        <v>381</v>
      </c>
      <c r="CT128" s="474"/>
      <c r="CU128" s="925"/>
      <c r="CV128" s="475">
        <f t="shared" si="216"/>
        <v>30</v>
      </c>
      <c r="CW128" s="491">
        <f t="shared" si="185"/>
        <v>0.84703585388669766</v>
      </c>
      <c r="CX128" s="492">
        <f t="shared" si="186"/>
        <v>0.88098144209333862</v>
      </c>
      <c r="CY128" s="492">
        <f t="shared" si="187"/>
        <v>0.89975004759168797</v>
      </c>
      <c r="CZ128" s="492">
        <f t="shared" si="188"/>
        <v>0.89952078751952214</v>
      </c>
      <c r="DA128" s="492">
        <f t="shared" si="189"/>
        <v>0.90730491305773375</v>
      </c>
      <c r="DB128" s="493">
        <f t="shared" si="190"/>
        <v>0.90953824150654849</v>
      </c>
      <c r="DC128" s="493">
        <f t="shared" si="191"/>
        <v>0.91437159646699695</v>
      </c>
      <c r="DD128" s="493">
        <f t="shared" si="192"/>
        <v>0.925658433902667</v>
      </c>
      <c r="DE128" s="493">
        <f t="shared" si="193"/>
        <v>0.93338913645462496</v>
      </c>
      <c r="DF128" s="493">
        <f t="shared" si="194"/>
        <v>0.94470994298462152</v>
      </c>
      <c r="DG128" s="493">
        <f>MIN(AY128,BN128)</f>
        <v>0.9589365246037429</v>
      </c>
      <c r="DH128" s="494" t="s">
        <v>381</v>
      </c>
      <c r="DJ128" s="925"/>
      <c r="DK128" s="475">
        <f t="shared" si="217"/>
        <v>30</v>
      </c>
      <c r="DL128" s="495">
        <f t="shared" si="195"/>
        <v>85</v>
      </c>
      <c r="DM128" s="496">
        <f t="shared" si="196"/>
        <v>85</v>
      </c>
      <c r="DN128" s="496">
        <f t="shared" si="197"/>
        <v>83.928958028807472</v>
      </c>
      <c r="DO128" s="496">
        <f t="shared" si="198"/>
        <v>81.297645116868438</v>
      </c>
      <c r="DP128" s="496">
        <f t="shared" si="199"/>
        <v>78.69371982943774</v>
      </c>
      <c r="DQ128" s="497">
        <f t="shared" si="200"/>
        <v>75.796535363371433</v>
      </c>
      <c r="DR128" s="497">
        <f t="shared" si="201"/>
        <v>69.576260497822176</v>
      </c>
      <c r="DS128" s="497">
        <f t="shared" si="202"/>
        <v>63.059394668429924</v>
      </c>
      <c r="DT128" s="497">
        <f t="shared" si="203"/>
        <v>55.719937723771018</v>
      </c>
      <c r="DU128" s="497">
        <f t="shared" si="204"/>
        <v>47.60647467720689</v>
      </c>
      <c r="DV128" s="497">
        <f>MAX(CC128,CR128)</f>
        <v>37.910813645037571</v>
      </c>
      <c r="DW128" s="494" t="s">
        <v>381</v>
      </c>
    </row>
    <row r="129" spans="2:127" ht="15" customHeight="1">
      <c r="B129" s="995"/>
      <c r="C129" s="588">
        <v>25</v>
      </c>
      <c r="D129" s="476">
        <f t="shared" si="205"/>
        <v>24.368602082276841</v>
      </c>
      <c r="E129" s="578">
        <v>68.370654940631667</v>
      </c>
      <c r="F129" s="579">
        <v>72.396891098200257</v>
      </c>
      <c r="G129" s="580">
        <v>74.350219337521054</v>
      </c>
      <c r="H129" s="580">
        <v>73.618427443901112</v>
      </c>
      <c r="I129" s="580">
        <v>73.997233954222153</v>
      </c>
      <c r="J129" s="580">
        <v>73.527867122231015</v>
      </c>
      <c r="K129" s="580">
        <v>72.509529292100595</v>
      </c>
      <c r="L129" s="580">
        <v>72.297198909443694</v>
      </c>
      <c r="M129" s="580">
        <v>71.340187792984892</v>
      </c>
      <c r="N129" s="580">
        <v>70.653232466378412</v>
      </c>
      <c r="O129" s="522" t="s">
        <v>381</v>
      </c>
      <c r="P129" s="480" t="s">
        <v>381</v>
      </c>
      <c r="Q129" s="466"/>
      <c r="R129" s="925"/>
      <c r="S129" s="475">
        <f t="shared" si="206"/>
        <v>25</v>
      </c>
      <c r="T129" s="498">
        <v>33.299999999999997</v>
      </c>
      <c r="U129" s="482">
        <v>-33</v>
      </c>
      <c r="V129" s="483">
        <f t="shared" si="207"/>
        <v>24.368602082276841</v>
      </c>
      <c r="W129" s="484">
        <f>'70MPa, 2-4kg (comm)'!Z129</f>
        <v>27.414677342561447</v>
      </c>
      <c r="X129" s="484">
        <f>'70MPa, 2-4kg (comm)'!AA129</f>
        <v>28.060663258544423</v>
      </c>
      <c r="Y129" s="483">
        <f t="shared" si="208"/>
        <v>2.8888358413222051</v>
      </c>
      <c r="Z129" s="486">
        <f t="shared" si="209"/>
        <v>2.5678540811752932</v>
      </c>
      <c r="AA129" s="487">
        <f>'70MPa, 2-4kg (comm)'!AD129</f>
        <v>12.251622205022221</v>
      </c>
      <c r="AB129" s="488">
        <f>'70MPa, 2-4kg (comm)'!AE129</f>
        <v>25.006903681227037</v>
      </c>
      <c r="AC129" s="466"/>
      <c r="AD129" s="930"/>
      <c r="AE129" s="932"/>
      <c r="AF129" s="466"/>
      <c r="AG129" s="925"/>
      <c r="AH129" s="475">
        <f t="shared" si="210"/>
        <v>25</v>
      </c>
      <c r="AI129" s="489">
        <f t="shared" si="219"/>
        <v>15</v>
      </c>
      <c r="AJ129" s="482">
        <f t="shared" si="211"/>
        <v>-40</v>
      </c>
      <c r="AK129" s="490">
        <f t="shared" si="218"/>
        <v>24.368602082276841</v>
      </c>
      <c r="AL129" s="466"/>
      <c r="AM129" s="925"/>
      <c r="AN129" s="475">
        <f t="shared" si="212"/>
        <v>25</v>
      </c>
      <c r="AO129" s="491">
        <v>0.84089617491176949</v>
      </c>
      <c r="AP129" s="492">
        <v>0.87637220693436113</v>
      </c>
      <c r="AQ129" s="492">
        <v>0.89548356446609978</v>
      </c>
      <c r="AR129" s="492">
        <v>0.89486105600768084</v>
      </c>
      <c r="AS129" s="492">
        <v>0.90366931341736834</v>
      </c>
      <c r="AT129" s="493">
        <v>0.90581475997548799</v>
      </c>
      <c r="AU129" s="493">
        <v>0.91021346602146758</v>
      </c>
      <c r="AV129" s="493">
        <v>0.92230736948722059</v>
      </c>
      <c r="AW129" s="493">
        <v>0.9297877258618058</v>
      </c>
      <c r="AX129" s="562">
        <v>0.94159471004206319</v>
      </c>
      <c r="AY129" s="522" t="s">
        <v>381</v>
      </c>
      <c r="AZ129" s="502" t="s">
        <v>381</v>
      </c>
      <c r="BA129" s="474"/>
      <c r="BB129" s="925"/>
      <c r="BC129" s="475">
        <f t="shared" si="213"/>
        <v>25</v>
      </c>
      <c r="BD129" s="491">
        <v>0.85430892061006325</v>
      </c>
      <c r="BE129" s="492">
        <v>0.88840267099428982</v>
      </c>
      <c r="BF129" s="492">
        <v>0.896290942931109</v>
      </c>
      <c r="BG129" s="492">
        <v>0.89616246864224358</v>
      </c>
      <c r="BH129" s="492">
        <v>0.90534055400698099</v>
      </c>
      <c r="BI129" s="493">
        <v>0.90782593099705078</v>
      </c>
      <c r="BJ129" s="493">
        <v>0.91262858973001759</v>
      </c>
      <c r="BK129" s="493">
        <v>0.92470849245098741</v>
      </c>
      <c r="BL129" s="493">
        <v>0.93159452562948797</v>
      </c>
      <c r="BM129" s="562">
        <v>0.94225386873308559</v>
      </c>
      <c r="BN129" s="522" t="s">
        <v>381</v>
      </c>
      <c r="BO129" s="502" t="s">
        <v>381</v>
      </c>
      <c r="BP129" s="466"/>
      <c r="BQ129" s="925"/>
      <c r="BR129" s="475">
        <f t="shared" si="214"/>
        <v>25</v>
      </c>
      <c r="BS129" s="495">
        <v>85</v>
      </c>
      <c r="BT129" s="496">
        <v>85.000000000000114</v>
      </c>
      <c r="BU129" s="496">
        <v>83.717123258327135</v>
      </c>
      <c r="BV129" s="496">
        <v>80.602908515414811</v>
      </c>
      <c r="BW129" s="496">
        <v>77.603112014565355</v>
      </c>
      <c r="BX129" s="497">
        <v>74.289667699425678</v>
      </c>
      <c r="BY129" s="497">
        <v>67.270406365441914</v>
      </c>
      <c r="BZ129" s="497">
        <v>60.124004352669154</v>
      </c>
      <c r="CA129" s="497">
        <v>52.136840185275759</v>
      </c>
      <c r="CB129" s="563">
        <v>43.450370257576473</v>
      </c>
      <c r="CC129" s="522" t="s">
        <v>381</v>
      </c>
      <c r="CD129" s="502" t="s">
        <v>381</v>
      </c>
      <c r="CF129" s="925"/>
      <c r="CG129" s="475">
        <f t="shared" si="215"/>
        <v>25</v>
      </c>
      <c r="CH129" s="495">
        <v>85.000000000000057</v>
      </c>
      <c r="CI129" s="496">
        <v>85</v>
      </c>
      <c r="CJ129" s="496">
        <v>83.271393063454781</v>
      </c>
      <c r="CK129" s="496">
        <v>79.897336527490481</v>
      </c>
      <c r="CL129" s="496">
        <v>76.70491152858591</v>
      </c>
      <c r="CM129" s="497">
        <v>73.223999479890836</v>
      </c>
      <c r="CN129" s="497">
        <v>66.024300335490551</v>
      </c>
      <c r="CO129" s="497">
        <v>58.922936150667894</v>
      </c>
      <c r="CP129" s="497">
        <v>51.254959045862435</v>
      </c>
      <c r="CQ129" s="563">
        <v>43.14013143938287</v>
      </c>
      <c r="CR129" s="522" t="s">
        <v>381</v>
      </c>
      <c r="CS129" s="502" t="s">
        <v>381</v>
      </c>
      <c r="CT129" s="474"/>
      <c r="CU129" s="925"/>
      <c r="CV129" s="475">
        <f t="shared" si="216"/>
        <v>25</v>
      </c>
      <c r="CW129" s="491">
        <f t="shared" si="185"/>
        <v>0.84089617491176949</v>
      </c>
      <c r="CX129" s="492">
        <f t="shared" si="186"/>
        <v>0.87637220693436113</v>
      </c>
      <c r="CY129" s="492">
        <f t="shared" si="187"/>
        <v>0.89548356446609978</v>
      </c>
      <c r="CZ129" s="492">
        <f t="shared" si="188"/>
        <v>0.89486105600768084</v>
      </c>
      <c r="DA129" s="492">
        <f t="shared" si="189"/>
        <v>0.90366931341736834</v>
      </c>
      <c r="DB129" s="493">
        <f t="shared" si="190"/>
        <v>0.90581475997548799</v>
      </c>
      <c r="DC129" s="493">
        <f t="shared" si="191"/>
        <v>0.91021346602146758</v>
      </c>
      <c r="DD129" s="493">
        <f t="shared" si="192"/>
        <v>0.92230736948722059</v>
      </c>
      <c r="DE129" s="493">
        <f t="shared" si="193"/>
        <v>0.9297877258618058</v>
      </c>
      <c r="DF129" s="493">
        <f t="shared" si="194"/>
        <v>0.94159471004206319</v>
      </c>
      <c r="DG129" s="522" t="s">
        <v>381</v>
      </c>
      <c r="DH129" s="502" t="s">
        <v>381</v>
      </c>
      <c r="DJ129" s="925"/>
      <c r="DK129" s="475">
        <f t="shared" si="217"/>
        <v>25</v>
      </c>
      <c r="DL129" s="495">
        <f t="shared" si="195"/>
        <v>85.000000000000057</v>
      </c>
      <c r="DM129" s="496">
        <f t="shared" si="196"/>
        <v>85.000000000000114</v>
      </c>
      <c r="DN129" s="496">
        <f t="shared" si="197"/>
        <v>83.717123258327135</v>
      </c>
      <c r="DO129" s="496">
        <f t="shared" si="198"/>
        <v>80.602908515414811</v>
      </c>
      <c r="DP129" s="496">
        <f t="shared" si="199"/>
        <v>77.603112014565355</v>
      </c>
      <c r="DQ129" s="497">
        <f t="shared" si="200"/>
        <v>74.289667699425678</v>
      </c>
      <c r="DR129" s="497">
        <f t="shared" si="201"/>
        <v>67.270406365441914</v>
      </c>
      <c r="DS129" s="497">
        <f t="shared" si="202"/>
        <v>60.124004352669154</v>
      </c>
      <c r="DT129" s="497">
        <f t="shared" si="203"/>
        <v>52.136840185275759</v>
      </c>
      <c r="DU129" s="497">
        <f t="shared" si="204"/>
        <v>43.450370257576473</v>
      </c>
      <c r="DV129" s="522" t="s">
        <v>381</v>
      </c>
      <c r="DW129" s="502" t="s">
        <v>381</v>
      </c>
    </row>
    <row r="130" spans="2:127" ht="15" customHeight="1">
      <c r="B130" s="995"/>
      <c r="C130" s="589">
        <v>20</v>
      </c>
      <c r="D130" s="476">
        <f t="shared" si="205"/>
        <v>27.83638503335067</v>
      </c>
      <c r="E130" s="578">
        <v>67.508219883720045</v>
      </c>
      <c r="F130" s="579">
        <v>71.998094546036299</v>
      </c>
      <c r="G130" s="580">
        <v>73.85937706038851</v>
      </c>
      <c r="H130" s="580">
        <v>72.910419947046776</v>
      </c>
      <c r="I130" s="580">
        <v>73.329103668369982</v>
      </c>
      <c r="J130" s="580">
        <v>72.752276634483977</v>
      </c>
      <c r="K130" s="580">
        <v>71.493079974051739</v>
      </c>
      <c r="L130" s="580">
        <v>71.238591173115807</v>
      </c>
      <c r="M130" s="580">
        <v>70.086246556541397</v>
      </c>
      <c r="N130" s="580">
        <v>69.330908649398609</v>
      </c>
      <c r="O130" s="522" t="s">
        <v>381</v>
      </c>
      <c r="P130" s="480" t="s">
        <v>381</v>
      </c>
      <c r="Q130" s="466"/>
      <c r="R130" s="925"/>
      <c r="S130" s="503">
        <f t="shared" si="206"/>
        <v>20</v>
      </c>
      <c r="T130" s="481">
        <v>30</v>
      </c>
      <c r="U130" s="482">
        <v>-33</v>
      </c>
      <c r="V130" s="483">
        <f t="shared" si="207"/>
        <v>27.83638503335067</v>
      </c>
      <c r="W130" s="484">
        <f>'70MPa, 2-4kg (comm)'!Z130</f>
        <v>31.376525354181894</v>
      </c>
      <c r="X130" s="484">
        <f>'70MPa, 2-4kg (comm)'!AA130</f>
        <v>31.315933162519507</v>
      </c>
      <c r="Y130" s="483">
        <f t="shared" si="208"/>
        <v>2.5146258920535782</v>
      </c>
      <c r="Z130" s="486">
        <f t="shared" si="209"/>
        <v>2.235223015158736</v>
      </c>
      <c r="AA130" s="487">
        <f>'70MPa, 2-4kg (comm)'!AD130</f>
        <v>13.612132034338355</v>
      </c>
      <c r="AB130" s="488">
        <f>'70MPa, 2-4kg (comm)'!AE130</f>
        <v>27.218933265295341</v>
      </c>
      <c r="AC130" s="466"/>
      <c r="AD130" s="930"/>
      <c r="AE130" s="932"/>
      <c r="AF130" s="466"/>
      <c r="AG130" s="925"/>
      <c r="AH130" s="503">
        <f t="shared" si="210"/>
        <v>20</v>
      </c>
      <c r="AI130" s="489">
        <f t="shared" si="219"/>
        <v>10</v>
      </c>
      <c r="AJ130" s="482">
        <f t="shared" si="211"/>
        <v>-40</v>
      </c>
      <c r="AK130" s="490">
        <f t="shared" si="218"/>
        <v>27.83638503335067</v>
      </c>
      <c r="AL130" s="466"/>
      <c r="AM130" s="925"/>
      <c r="AN130" s="503">
        <f t="shared" si="212"/>
        <v>20</v>
      </c>
      <c r="AO130" s="491">
        <v>0.83485598322889787</v>
      </c>
      <c r="AP130" s="492">
        <v>0.87290741722500009</v>
      </c>
      <c r="AQ130" s="492">
        <v>0.89175011810015947</v>
      </c>
      <c r="AR130" s="492">
        <v>0.89011585388816061</v>
      </c>
      <c r="AS130" s="492">
        <v>0.90005746625483996</v>
      </c>
      <c r="AT130" s="493">
        <v>0.90203647826476796</v>
      </c>
      <c r="AU130" s="493">
        <v>0.9058391834264421</v>
      </c>
      <c r="AV130" s="493">
        <v>0.91886858497895707</v>
      </c>
      <c r="AW130" s="493">
        <v>0.92595027786002704</v>
      </c>
      <c r="AX130" s="562">
        <v>0.93841854088007315</v>
      </c>
      <c r="AY130" s="522" t="s">
        <v>381</v>
      </c>
      <c r="AZ130" s="502" t="s">
        <v>381</v>
      </c>
      <c r="BA130" s="474"/>
      <c r="BB130" s="925"/>
      <c r="BC130" s="503">
        <f t="shared" si="213"/>
        <v>20</v>
      </c>
      <c r="BD130" s="491">
        <v>0.83315106153776142</v>
      </c>
      <c r="BE130" s="492">
        <v>0.87301438839680723</v>
      </c>
      <c r="BF130" s="492">
        <v>0.8920366822938216</v>
      </c>
      <c r="BG130" s="492">
        <v>0.89097319288979293</v>
      </c>
      <c r="BH130" s="492">
        <v>0.90135142329027573</v>
      </c>
      <c r="BI130" s="493">
        <v>0.90371473195365115</v>
      </c>
      <c r="BJ130" s="493">
        <v>0.90801706080754452</v>
      </c>
      <c r="BK130" s="493">
        <v>0.92105637532272666</v>
      </c>
      <c r="BL130" s="493">
        <v>0.92752646942733996</v>
      </c>
      <c r="BM130" s="562">
        <v>0.93888723759072323</v>
      </c>
      <c r="BN130" s="522" t="s">
        <v>381</v>
      </c>
      <c r="BO130" s="502" t="s">
        <v>381</v>
      </c>
      <c r="BP130" s="466"/>
      <c r="BQ130" s="925"/>
      <c r="BR130" s="503">
        <f t="shared" si="214"/>
        <v>20</v>
      </c>
      <c r="BS130" s="495">
        <v>85.000000000000057</v>
      </c>
      <c r="BT130" s="496">
        <v>85</v>
      </c>
      <c r="BU130" s="496">
        <v>83.452632219281028</v>
      </c>
      <c r="BV130" s="496">
        <v>79.850724559146613</v>
      </c>
      <c r="BW130" s="496">
        <v>76.442560962196694</v>
      </c>
      <c r="BX130" s="497">
        <v>72.689010363292837</v>
      </c>
      <c r="BY130" s="497">
        <v>64.850904219124729</v>
      </c>
      <c r="BZ130" s="497">
        <v>57.068282403124769</v>
      </c>
      <c r="CA130" s="497">
        <v>48.413467173242971</v>
      </c>
      <c r="CB130" s="563">
        <v>39.162035141979771</v>
      </c>
      <c r="CC130" s="522" t="s">
        <v>381</v>
      </c>
      <c r="CD130" s="502" t="s">
        <v>381</v>
      </c>
      <c r="CF130" s="925"/>
      <c r="CG130" s="503">
        <f t="shared" si="215"/>
        <v>20</v>
      </c>
      <c r="CH130" s="495">
        <v>85</v>
      </c>
      <c r="CI130" s="496">
        <v>85</v>
      </c>
      <c r="CJ130" s="496">
        <v>83.303004838212814</v>
      </c>
      <c r="CK130" s="496">
        <v>79.383081710925907</v>
      </c>
      <c r="CL130" s="496">
        <v>75.74608960646502</v>
      </c>
      <c r="CM130" s="497">
        <v>71.795997929198109</v>
      </c>
      <c r="CN130" s="497">
        <v>63.729328935697239</v>
      </c>
      <c r="CO130" s="497">
        <v>55.981935530368048</v>
      </c>
      <c r="CP130" s="497">
        <v>47.652558087798134</v>
      </c>
      <c r="CQ130" s="563">
        <v>38.946149721752597</v>
      </c>
      <c r="CR130" s="522" t="s">
        <v>381</v>
      </c>
      <c r="CS130" s="502" t="s">
        <v>381</v>
      </c>
      <c r="CT130" s="474"/>
      <c r="CU130" s="925"/>
      <c r="CV130" s="503">
        <f t="shared" si="216"/>
        <v>20</v>
      </c>
      <c r="CW130" s="491">
        <f t="shared" si="185"/>
        <v>0.83315106153776142</v>
      </c>
      <c r="CX130" s="492">
        <f t="shared" si="186"/>
        <v>0.87290741722500009</v>
      </c>
      <c r="CY130" s="492">
        <f t="shared" si="187"/>
        <v>0.89175011810015947</v>
      </c>
      <c r="CZ130" s="492">
        <f t="shared" si="188"/>
        <v>0.89011585388816061</v>
      </c>
      <c r="DA130" s="492">
        <f t="shared" si="189"/>
        <v>0.90005746625483996</v>
      </c>
      <c r="DB130" s="493">
        <f t="shared" si="190"/>
        <v>0.90203647826476796</v>
      </c>
      <c r="DC130" s="493">
        <f t="shared" si="191"/>
        <v>0.9058391834264421</v>
      </c>
      <c r="DD130" s="493">
        <f t="shared" si="192"/>
        <v>0.91886858497895707</v>
      </c>
      <c r="DE130" s="493">
        <f t="shared" si="193"/>
        <v>0.92595027786002704</v>
      </c>
      <c r="DF130" s="493">
        <f t="shared" si="194"/>
        <v>0.93841854088007315</v>
      </c>
      <c r="DG130" s="522" t="s">
        <v>381</v>
      </c>
      <c r="DH130" s="502" t="s">
        <v>381</v>
      </c>
      <c r="DJ130" s="925"/>
      <c r="DK130" s="503">
        <f t="shared" si="217"/>
        <v>20</v>
      </c>
      <c r="DL130" s="495">
        <f t="shared" si="195"/>
        <v>85.000000000000057</v>
      </c>
      <c r="DM130" s="496">
        <f t="shared" si="196"/>
        <v>85</v>
      </c>
      <c r="DN130" s="496">
        <f t="shared" si="197"/>
        <v>83.452632219281028</v>
      </c>
      <c r="DO130" s="496">
        <f t="shared" si="198"/>
        <v>79.850724559146613</v>
      </c>
      <c r="DP130" s="496">
        <f t="shared" si="199"/>
        <v>76.442560962196694</v>
      </c>
      <c r="DQ130" s="497">
        <f t="shared" si="200"/>
        <v>72.689010363292837</v>
      </c>
      <c r="DR130" s="497">
        <f t="shared" si="201"/>
        <v>64.850904219124729</v>
      </c>
      <c r="DS130" s="497">
        <f t="shared" si="202"/>
        <v>57.068282403124769</v>
      </c>
      <c r="DT130" s="497">
        <f t="shared" si="203"/>
        <v>48.413467173242971</v>
      </c>
      <c r="DU130" s="497">
        <f t="shared" si="204"/>
        <v>39.162035141979771</v>
      </c>
      <c r="DV130" s="522" t="s">
        <v>381</v>
      </c>
      <c r="DW130" s="502" t="s">
        <v>381</v>
      </c>
    </row>
    <row r="131" spans="2:127" ht="15" customHeight="1">
      <c r="B131" s="995"/>
      <c r="C131" s="588">
        <v>10</v>
      </c>
      <c r="D131" s="476">
        <f t="shared" si="205"/>
        <v>28.5</v>
      </c>
      <c r="E131" s="578">
        <v>73.134300878700316</v>
      </c>
      <c r="F131" s="579">
        <v>73.526495825254088</v>
      </c>
      <c r="G131" s="580">
        <v>72.662792692126047</v>
      </c>
      <c r="H131" s="580">
        <v>71.310439884213494</v>
      </c>
      <c r="I131" s="580">
        <v>71.614296801974533</v>
      </c>
      <c r="J131" s="580">
        <v>70.852446153048078</v>
      </c>
      <c r="K131" s="580">
        <v>70.124475891258385</v>
      </c>
      <c r="L131" s="580">
        <v>68.898257868144583</v>
      </c>
      <c r="M131" s="580">
        <v>67.873898664702722</v>
      </c>
      <c r="N131" s="580">
        <v>66.622785610500273</v>
      </c>
      <c r="O131" s="522" t="s">
        <v>381</v>
      </c>
      <c r="P131" s="480" t="s">
        <v>381</v>
      </c>
      <c r="Q131" s="466"/>
      <c r="R131" s="925"/>
      <c r="S131" s="475">
        <f t="shared" si="206"/>
        <v>10</v>
      </c>
      <c r="T131" s="481">
        <f>S131+15</f>
        <v>25</v>
      </c>
      <c r="U131" s="482">
        <v>-33</v>
      </c>
      <c r="V131" s="483">
        <f t="shared" si="207"/>
        <v>28.5</v>
      </c>
      <c r="W131" s="484">
        <f>'70MPa, 2-4kg (comm)'!Z131</f>
        <v>38.339614524863883</v>
      </c>
      <c r="X131" s="484">
        <f>'70MPa, 2-4kg (comm)'!AA131</f>
        <v>36.605497725592663</v>
      </c>
      <c r="Y131" s="483">
        <f t="shared" si="208"/>
        <v>2.509701607903652</v>
      </c>
      <c r="Z131" s="486">
        <f t="shared" si="209"/>
        <v>1.9539823324201511</v>
      </c>
      <c r="AA131" s="487">
        <f>'70MPa, 2-4kg (comm)'!AD131</f>
        <v>15.848400447447064</v>
      </c>
      <c r="AB131" s="488">
        <f>'70MPa, 2-4kg (comm)'!AE131</f>
        <v>30.626008225841456</v>
      </c>
      <c r="AC131" s="466"/>
      <c r="AD131" s="930"/>
      <c r="AE131" s="932"/>
      <c r="AF131" s="466"/>
      <c r="AG131" s="925"/>
      <c r="AH131" s="475">
        <f t="shared" si="210"/>
        <v>10</v>
      </c>
      <c r="AI131" s="489">
        <f t="shared" si="219"/>
        <v>0</v>
      </c>
      <c r="AJ131" s="482">
        <f t="shared" si="211"/>
        <v>-40</v>
      </c>
      <c r="AK131" s="490">
        <f t="shared" si="218"/>
        <v>28.5</v>
      </c>
      <c r="AL131" s="466"/>
      <c r="AM131" s="925"/>
      <c r="AN131" s="475">
        <f t="shared" si="212"/>
        <v>10</v>
      </c>
      <c r="AO131" s="491">
        <v>0.89162540778180066</v>
      </c>
      <c r="AP131" s="492">
        <v>0.88910096386337245</v>
      </c>
      <c r="AQ131" s="492">
        <v>0.88591280286777119</v>
      </c>
      <c r="AR131" s="492">
        <v>0.88165556248753196</v>
      </c>
      <c r="AS131" s="492">
        <v>0.89146719037390831</v>
      </c>
      <c r="AT131" s="493">
        <v>0.89268447137971085</v>
      </c>
      <c r="AU131" s="493">
        <v>0.90235859405160257</v>
      </c>
      <c r="AV131" s="493">
        <v>0.9088647955490502</v>
      </c>
      <c r="AW131" s="493">
        <v>0.91840318103091789</v>
      </c>
      <c r="AX131" s="562">
        <v>0.92854475551170612</v>
      </c>
      <c r="AY131" s="522" t="s">
        <v>381</v>
      </c>
      <c r="AZ131" s="502" t="s">
        <v>381</v>
      </c>
      <c r="BA131" s="474"/>
      <c r="BB131" s="925"/>
      <c r="BC131" s="475">
        <f t="shared" si="213"/>
        <v>10</v>
      </c>
      <c r="BD131" s="491">
        <v>0.88275107526095586</v>
      </c>
      <c r="BE131" s="492">
        <v>0.88798848424955534</v>
      </c>
      <c r="BF131" s="492">
        <v>0.88529376913925528</v>
      </c>
      <c r="BG131" s="492">
        <v>0.88167782020816454</v>
      </c>
      <c r="BH131" s="492">
        <v>0.89202885706784663</v>
      </c>
      <c r="BI131" s="493">
        <v>0.89366611628763515</v>
      </c>
      <c r="BJ131" s="493">
        <v>0.90392305768456738</v>
      </c>
      <c r="BK131" s="493">
        <v>0.91050237454730998</v>
      </c>
      <c r="BL131" s="493">
        <v>0.91949820984648378</v>
      </c>
      <c r="BM131" s="562">
        <v>0.92872622239756897</v>
      </c>
      <c r="BN131" s="522" t="s">
        <v>381</v>
      </c>
      <c r="BO131" s="502" t="s">
        <v>381</v>
      </c>
      <c r="BP131" s="466"/>
      <c r="BQ131" s="925"/>
      <c r="BR131" s="475">
        <f t="shared" si="214"/>
        <v>10</v>
      </c>
      <c r="BS131" s="495">
        <v>84.480513693442006</v>
      </c>
      <c r="BT131" s="496">
        <v>83.342670450901039</v>
      </c>
      <c r="BU131" s="496">
        <v>80.976133769260343</v>
      </c>
      <c r="BV131" s="496">
        <v>76.819055251610436</v>
      </c>
      <c r="BW131" s="496">
        <v>72.968254981964805</v>
      </c>
      <c r="BX131" s="497">
        <v>68.723390109264827</v>
      </c>
      <c r="BY131" s="497">
        <v>60.293560973565903</v>
      </c>
      <c r="BZ131" s="497">
        <v>51.375054208212262</v>
      </c>
      <c r="CA131" s="497">
        <v>42.100958918009631</v>
      </c>
      <c r="CB131" s="563">
        <v>31.788920054837213</v>
      </c>
      <c r="CC131" s="522" t="s">
        <v>381</v>
      </c>
      <c r="CD131" s="502" t="s">
        <v>381</v>
      </c>
      <c r="CF131" s="925"/>
      <c r="CG131" s="475">
        <f t="shared" si="215"/>
        <v>10</v>
      </c>
      <c r="CH131" s="495">
        <v>85</v>
      </c>
      <c r="CI131" s="496">
        <v>83.953931558322694</v>
      </c>
      <c r="CJ131" s="496">
        <v>81.320499931150309</v>
      </c>
      <c r="CK131" s="496">
        <v>76.789275562351989</v>
      </c>
      <c r="CL131" s="496">
        <v>72.680041129072848</v>
      </c>
      <c r="CM131" s="497">
        <v>68.201300934038045</v>
      </c>
      <c r="CN131" s="497">
        <v>59.50482863321669</v>
      </c>
      <c r="CO131" s="497">
        <v>50.568550640794506</v>
      </c>
      <c r="CP131" s="497">
        <v>41.580439492827381</v>
      </c>
      <c r="CQ131" s="563">
        <v>31.706274224074789</v>
      </c>
      <c r="CR131" s="522" t="s">
        <v>381</v>
      </c>
      <c r="CS131" s="502" t="s">
        <v>381</v>
      </c>
      <c r="CT131" s="474"/>
      <c r="CU131" s="925"/>
      <c r="CV131" s="475">
        <f t="shared" si="216"/>
        <v>10</v>
      </c>
      <c r="CW131" s="491">
        <f t="shared" si="185"/>
        <v>0.88275107526095586</v>
      </c>
      <c r="CX131" s="492">
        <f t="shared" si="186"/>
        <v>0.88798848424955534</v>
      </c>
      <c r="CY131" s="492">
        <f t="shared" si="187"/>
        <v>0.88529376913925528</v>
      </c>
      <c r="CZ131" s="492">
        <f t="shared" si="188"/>
        <v>0.88165556248753196</v>
      </c>
      <c r="DA131" s="492">
        <f t="shared" si="189"/>
        <v>0.89146719037390831</v>
      </c>
      <c r="DB131" s="493">
        <f t="shared" si="190"/>
        <v>0.89268447137971085</v>
      </c>
      <c r="DC131" s="493">
        <f t="shared" si="191"/>
        <v>0.90235859405160257</v>
      </c>
      <c r="DD131" s="493">
        <f t="shared" si="192"/>
        <v>0.9088647955490502</v>
      </c>
      <c r="DE131" s="493">
        <f t="shared" si="193"/>
        <v>0.91840318103091789</v>
      </c>
      <c r="DF131" s="493">
        <f t="shared" si="194"/>
        <v>0.92854475551170612</v>
      </c>
      <c r="DG131" s="522" t="s">
        <v>381</v>
      </c>
      <c r="DH131" s="502" t="s">
        <v>381</v>
      </c>
      <c r="DJ131" s="925"/>
      <c r="DK131" s="475">
        <f t="shared" si="217"/>
        <v>10</v>
      </c>
      <c r="DL131" s="495">
        <f t="shared" si="195"/>
        <v>85</v>
      </c>
      <c r="DM131" s="496">
        <f t="shared" si="196"/>
        <v>83.953931558322694</v>
      </c>
      <c r="DN131" s="496">
        <f t="shared" si="197"/>
        <v>81.320499931150309</v>
      </c>
      <c r="DO131" s="496">
        <f t="shared" si="198"/>
        <v>76.819055251610436</v>
      </c>
      <c r="DP131" s="496">
        <f t="shared" si="199"/>
        <v>72.968254981964805</v>
      </c>
      <c r="DQ131" s="497">
        <f t="shared" si="200"/>
        <v>68.723390109264827</v>
      </c>
      <c r="DR131" s="497">
        <f t="shared" si="201"/>
        <v>60.293560973565903</v>
      </c>
      <c r="DS131" s="497">
        <f t="shared" si="202"/>
        <v>51.375054208212262</v>
      </c>
      <c r="DT131" s="497">
        <f t="shared" si="203"/>
        <v>42.100958918009631</v>
      </c>
      <c r="DU131" s="497">
        <f t="shared" si="204"/>
        <v>31.788920054837213</v>
      </c>
      <c r="DV131" s="522" t="s">
        <v>381</v>
      </c>
      <c r="DW131" s="502" t="s">
        <v>381</v>
      </c>
    </row>
    <row r="132" spans="2:127" ht="15" customHeight="1">
      <c r="B132" s="995"/>
      <c r="C132" s="588">
        <v>0</v>
      </c>
      <c r="D132" s="476">
        <f t="shared" si="205"/>
        <v>28.5</v>
      </c>
      <c r="E132" s="578">
        <v>73.557384456934514</v>
      </c>
      <c r="F132" s="579">
        <v>72.995919280014306</v>
      </c>
      <c r="G132" s="580">
        <v>72.003873330503978</v>
      </c>
      <c r="H132" s="580">
        <v>70.195525951003106</v>
      </c>
      <c r="I132" s="580">
        <v>70.299295235944982</v>
      </c>
      <c r="J132" s="580">
        <v>69.148056411035867</v>
      </c>
      <c r="K132" s="580">
        <v>67.948223627130403</v>
      </c>
      <c r="L132" s="580">
        <v>66.457465216079527</v>
      </c>
      <c r="M132" s="580">
        <v>65.25165820510216</v>
      </c>
      <c r="N132" s="580">
        <v>63.877345633542014</v>
      </c>
      <c r="O132" s="522" t="s">
        <v>381</v>
      </c>
      <c r="P132" s="480" t="s">
        <v>381</v>
      </c>
      <c r="Q132" s="466"/>
      <c r="R132" s="925"/>
      <c r="S132" s="475">
        <f t="shared" si="206"/>
        <v>0</v>
      </c>
      <c r="T132" s="481">
        <f>S132+15</f>
        <v>15</v>
      </c>
      <c r="U132" s="482">
        <v>-33</v>
      </c>
      <c r="V132" s="483">
        <f>IF(MIN(X132,W132)*(1-(2.5+7)/(87.5-2))&gt;$AD$7,$AD$7,MIN(X132,W132)*(1-(2.5+7)/(87.5-2)))</f>
        <v>28.5</v>
      </c>
      <c r="W132" s="484">
        <f>'70MPa, 2-4kg (comm)'!Z132</f>
        <v>41.810473695459997</v>
      </c>
      <c r="X132" s="484">
        <f>'70MPa, 2-4kg (comm)'!AA132</f>
        <v>37.651892890886117</v>
      </c>
      <c r="Y132" s="483">
        <f t="shared" si="208"/>
        <v>2.491084887018046</v>
      </c>
      <c r="Z132" s="486">
        <f t="shared" si="209"/>
        <v>1.8855869872401376</v>
      </c>
      <c r="AA132" s="487">
        <f>'70MPa, 2-4kg (comm)'!AD132</f>
        <v>17.546140625722447</v>
      </c>
      <c r="AB132" s="488">
        <f>'70MPa, 2-4kg (comm)'!AE132</f>
        <v>32.502614683864699</v>
      </c>
      <c r="AC132" s="466"/>
      <c r="AD132" s="930"/>
      <c r="AE132" s="932"/>
      <c r="AF132" s="466"/>
      <c r="AG132" s="925"/>
      <c r="AH132" s="475">
        <f t="shared" si="210"/>
        <v>0</v>
      </c>
      <c r="AI132" s="489">
        <f t="shared" si="219"/>
        <v>-10</v>
      </c>
      <c r="AJ132" s="482">
        <f t="shared" si="211"/>
        <v>-40</v>
      </c>
      <c r="AK132" s="490">
        <f t="shared" si="218"/>
        <v>28.5</v>
      </c>
      <c r="AL132" s="466"/>
      <c r="AM132" s="925"/>
      <c r="AN132" s="475">
        <f t="shared" si="212"/>
        <v>0</v>
      </c>
      <c r="AO132" s="491">
        <v>0.89387031798995609</v>
      </c>
      <c r="AP132" s="492">
        <v>0.89148901096722244</v>
      </c>
      <c r="AQ132" s="492">
        <v>0.88811788706293759</v>
      </c>
      <c r="AR132" s="492">
        <v>0.88148028074774742</v>
      </c>
      <c r="AS132" s="492">
        <v>0.8912238352955042</v>
      </c>
      <c r="AT132" s="493">
        <v>0.89064071571319292</v>
      </c>
      <c r="AU132" s="493">
        <v>0.8993607670455781</v>
      </c>
      <c r="AV132" s="493">
        <v>0.90650997605526284</v>
      </c>
      <c r="AW132" s="493">
        <v>0.91740710021124394</v>
      </c>
      <c r="AX132" s="562">
        <v>0.92950940860012432</v>
      </c>
      <c r="AY132" s="522" t="s">
        <v>381</v>
      </c>
      <c r="AZ132" s="502" t="s">
        <v>381</v>
      </c>
      <c r="BA132" s="474"/>
      <c r="BB132" s="925"/>
      <c r="BC132" s="475">
        <f t="shared" si="213"/>
        <v>0</v>
      </c>
      <c r="BD132" s="491">
        <v>0.89115071460309703</v>
      </c>
      <c r="BE132" s="492">
        <v>0.88906740124515171</v>
      </c>
      <c r="BF132" s="492">
        <v>0.88620198119425253</v>
      </c>
      <c r="BG132" s="492">
        <v>0.88041870041471892</v>
      </c>
      <c r="BH132" s="492">
        <v>0.89072504628259863</v>
      </c>
      <c r="BI132" s="493">
        <v>0.89071243373973608</v>
      </c>
      <c r="BJ132" s="493">
        <v>0.90017388865840309</v>
      </c>
      <c r="BK132" s="493">
        <v>0.90755872895721312</v>
      </c>
      <c r="BL132" s="493">
        <v>0.91801853018728274</v>
      </c>
      <c r="BM132" s="562">
        <v>0.92954079378486809</v>
      </c>
      <c r="BN132" s="522" t="s">
        <v>381</v>
      </c>
      <c r="BO132" s="502" t="s">
        <v>381</v>
      </c>
      <c r="BP132" s="466"/>
      <c r="BQ132" s="925"/>
      <c r="BR132" s="475">
        <f t="shared" si="214"/>
        <v>0</v>
      </c>
      <c r="BS132" s="495">
        <v>80.863225749600986</v>
      </c>
      <c r="BT132" s="496">
        <v>79.504594718522242</v>
      </c>
      <c r="BU132" s="496">
        <v>76.634224193541954</v>
      </c>
      <c r="BV132" s="496">
        <v>71.54861087549574</v>
      </c>
      <c r="BW132" s="496">
        <v>66.881046667639808</v>
      </c>
      <c r="BX132" s="497">
        <v>61.739720688883402</v>
      </c>
      <c r="BY132" s="497">
        <v>51.694154618345628</v>
      </c>
      <c r="BZ132" s="497">
        <v>41.313679604993652</v>
      </c>
      <c r="CA132" s="497">
        <v>30.746088368473568</v>
      </c>
      <c r="CB132" s="563">
        <v>19.228820613744791</v>
      </c>
      <c r="CC132" s="522" t="s">
        <v>381</v>
      </c>
      <c r="CD132" s="502" t="s">
        <v>381</v>
      </c>
      <c r="CF132" s="925"/>
      <c r="CG132" s="475">
        <f t="shared" si="215"/>
        <v>0</v>
      </c>
      <c r="CH132" s="495">
        <v>82.35843459084964</v>
      </c>
      <c r="CI132" s="496">
        <v>80.826373471785274</v>
      </c>
      <c r="CJ132" s="496">
        <v>77.657654647315184</v>
      </c>
      <c r="CK132" s="496">
        <v>72.11957275523676</v>
      </c>
      <c r="CL132" s="496">
        <v>67.137290671263941</v>
      </c>
      <c r="CM132" s="497">
        <v>61.691717349458699</v>
      </c>
      <c r="CN132" s="497">
        <v>51.285328628477828</v>
      </c>
      <c r="CO132" s="497">
        <v>40.818254064816671</v>
      </c>
      <c r="CP132" s="497">
        <v>30.466060121842574</v>
      </c>
      <c r="CQ132" s="563">
        <v>19.215290729161872</v>
      </c>
      <c r="CR132" s="522" t="s">
        <v>381</v>
      </c>
      <c r="CS132" s="502" t="s">
        <v>381</v>
      </c>
      <c r="CT132" s="474"/>
      <c r="CU132" s="925"/>
      <c r="CV132" s="475">
        <f t="shared" si="216"/>
        <v>0</v>
      </c>
      <c r="CW132" s="491">
        <f t="shared" si="185"/>
        <v>0.89115071460309703</v>
      </c>
      <c r="CX132" s="492">
        <f t="shared" si="186"/>
        <v>0.88906740124515171</v>
      </c>
      <c r="CY132" s="492">
        <f t="shared" si="187"/>
        <v>0.88620198119425253</v>
      </c>
      <c r="CZ132" s="492">
        <f t="shared" si="188"/>
        <v>0.88041870041471892</v>
      </c>
      <c r="DA132" s="492">
        <f t="shared" si="189"/>
        <v>0.89072504628259863</v>
      </c>
      <c r="DB132" s="493">
        <f t="shared" si="190"/>
        <v>0.89064071571319292</v>
      </c>
      <c r="DC132" s="493">
        <f t="shared" si="191"/>
        <v>0.8993607670455781</v>
      </c>
      <c r="DD132" s="493">
        <f t="shared" si="192"/>
        <v>0.90650997605526284</v>
      </c>
      <c r="DE132" s="493">
        <f t="shared" si="193"/>
        <v>0.91740710021124394</v>
      </c>
      <c r="DF132" s="493">
        <f t="shared" si="194"/>
        <v>0.92950940860012432</v>
      </c>
      <c r="DG132" s="522" t="s">
        <v>381</v>
      </c>
      <c r="DH132" s="502" t="s">
        <v>381</v>
      </c>
      <c r="DJ132" s="925"/>
      <c r="DK132" s="475">
        <f t="shared" si="217"/>
        <v>0</v>
      </c>
      <c r="DL132" s="495">
        <f t="shared" si="195"/>
        <v>82.35843459084964</v>
      </c>
      <c r="DM132" s="496">
        <f t="shared" si="196"/>
        <v>80.826373471785274</v>
      </c>
      <c r="DN132" s="496">
        <f t="shared" si="197"/>
        <v>77.657654647315184</v>
      </c>
      <c r="DO132" s="496">
        <f t="shared" si="198"/>
        <v>72.11957275523676</v>
      </c>
      <c r="DP132" s="496">
        <f t="shared" si="199"/>
        <v>67.137290671263941</v>
      </c>
      <c r="DQ132" s="497">
        <f t="shared" si="200"/>
        <v>61.739720688883402</v>
      </c>
      <c r="DR132" s="497">
        <f t="shared" si="201"/>
        <v>51.694154618345628</v>
      </c>
      <c r="DS132" s="497">
        <f t="shared" si="202"/>
        <v>41.313679604993652</v>
      </c>
      <c r="DT132" s="497">
        <f t="shared" si="203"/>
        <v>30.746088368473568</v>
      </c>
      <c r="DU132" s="497">
        <f t="shared" si="204"/>
        <v>19.228820613744791</v>
      </c>
      <c r="DV132" s="522" t="s">
        <v>381</v>
      </c>
      <c r="DW132" s="502" t="s">
        <v>381</v>
      </c>
    </row>
    <row r="133" spans="2:127" ht="15" customHeight="1">
      <c r="B133" s="995"/>
      <c r="C133" s="588">
        <v>-10</v>
      </c>
      <c r="D133" s="476">
        <f t="shared" si="205"/>
        <v>28.5</v>
      </c>
      <c r="E133" s="578">
        <f>E17</f>
        <v>73.110281357238051</v>
      </c>
      <c r="F133" s="579">
        <f t="shared" ref="F133:N133" si="220">F17</f>
        <v>72.566701149291674</v>
      </c>
      <c r="G133" s="580">
        <f t="shared" si="220"/>
        <v>71.58579094972032</v>
      </c>
      <c r="H133" s="580">
        <f t="shared" si="220"/>
        <v>71.178968139284649</v>
      </c>
      <c r="I133" s="580">
        <f t="shared" si="220"/>
        <v>69.734839938489628</v>
      </c>
      <c r="J133" s="580">
        <f t="shared" si="220"/>
        <v>68.209718018311236</v>
      </c>
      <c r="K133" s="580">
        <f t="shared" si="220"/>
        <v>66.231650830385078</v>
      </c>
      <c r="L133" s="580">
        <f t="shared" si="220"/>
        <v>63.919416065440373</v>
      </c>
      <c r="M133" s="580">
        <f t="shared" si="220"/>
        <v>62.538195108139057</v>
      </c>
      <c r="N133" s="580">
        <f t="shared" si="220"/>
        <v>61.166313603812171</v>
      </c>
      <c r="O133" s="522" t="s">
        <v>381</v>
      </c>
      <c r="P133" s="480" t="s">
        <v>381</v>
      </c>
      <c r="Q133" s="466"/>
      <c r="R133" s="925"/>
      <c r="S133" s="475">
        <f t="shared" si="206"/>
        <v>-10</v>
      </c>
      <c r="T133" s="481">
        <v>15</v>
      </c>
      <c r="U133" s="482">
        <v>-33</v>
      </c>
      <c r="V133" s="483">
        <f>IF(MIN(X133,W133)*(1-(2.5+7)/(87.5-2))&gt;$AD$7,$AD$7,MIN(X133,W133)*(1-(2.5+7)/(87.5-2)))</f>
        <v>28.5</v>
      </c>
      <c r="W133" s="484">
        <f>'70MPa, 2-4kg (comm)'!Z133</f>
        <v>43.873806548891935</v>
      </c>
      <c r="X133" s="484">
        <f>'70MPa, 2-4kg (comm)'!AA133</f>
        <v>38.699628416658662</v>
      </c>
      <c r="Y133" s="483">
        <f t="shared" si="208"/>
        <v>2.4760246017295326</v>
      </c>
      <c r="Z133" s="486">
        <f t="shared" si="209"/>
        <v>1.8234464783366111</v>
      </c>
      <c r="AA133" s="487">
        <f>'70MPa, 2-4kg (comm)'!AD133</f>
        <v>18.171690467517678</v>
      </c>
      <c r="AB133" s="488">
        <f>'70MPa, 2-4kg (comm)'!AE133</f>
        <v>33.169154763791759</v>
      </c>
      <c r="AC133" s="466"/>
      <c r="AD133" s="930"/>
      <c r="AE133" s="932"/>
      <c r="AF133" s="466"/>
      <c r="AG133" s="925"/>
      <c r="AH133" s="475">
        <f t="shared" si="210"/>
        <v>-10</v>
      </c>
      <c r="AI133" s="489">
        <f t="shared" si="219"/>
        <v>-20</v>
      </c>
      <c r="AJ133" s="482">
        <f t="shared" si="211"/>
        <v>-40</v>
      </c>
      <c r="AK133" s="490">
        <f t="shared" si="218"/>
        <v>28.5</v>
      </c>
      <c r="AL133" s="466"/>
      <c r="AM133" s="925"/>
      <c r="AN133" s="475">
        <f t="shared" si="212"/>
        <v>-10</v>
      </c>
      <c r="AO133" s="491">
        <f>AO17</f>
        <v>0.89149341209348953</v>
      </c>
      <c r="AP133" s="492">
        <f t="shared" ref="AP133:AX133" si="221">AP17</f>
        <v>0.88930475242819895</v>
      </c>
      <c r="AQ133" s="492">
        <f t="shared" si="221"/>
        <v>0.88603286746249421</v>
      </c>
      <c r="AR133" s="492">
        <f t="shared" si="221"/>
        <v>0.89115088954772603</v>
      </c>
      <c r="AS133" s="492">
        <f t="shared" si="221"/>
        <v>0.88790874905360062</v>
      </c>
      <c r="AT133" s="493">
        <f t="shared" si="221"/>
        <v>0.8841418228676412</v>
      </c>
      <c r="AU133" s="493">
        <f t="shared" si="221"/>
        <v>0.88622987459250369</v>
      </c>
      <c r="AV133" s="493">
        <f t="shared" si="221"/>
        <v>0.88639971846640175</v>
      </c>
      <c r="AW133" s="493">
        <f t="shared" si="221"/>
        <v>0.89596370393100389</v>
      </c>
      <c r="AX133" s="562">
        <f t="shared" si="221"/>
        <v>0.90837928444260307</v>
      </c>
      <c r="AY133" s="522" t="s">
        <v>381</v>
      </c>
      <c r="AZ133" s="502" t="s">
        <v>381</v>
      </c>
      <c r="BA133" s="474"/>
      <c r="BB133" s="925"/>
      <c r="BC133" s="475">
        <f t="shared" si="213"/>
        <v>-10</v>
      </c>
      <c r="BD133" s="491">
        <f>BD17</f>
        <v>0.88827102803296643</v>
      </c>
      <c r="BE133" s="492">
        <f t="shared" ref="BE133:BM133" si="222">BE17</f>
        <v>0.8863313959310144</v>
      </c>
      <c r="BF133" s="492">
        <f t="shared" si="222"/>
        <v>0.88356040804420977</v>
      </c>
      <c r="BG133" s="492">
        <f t="shared" si="222"/>
        <v>0.88946193477496116</v>
      </c>
      <c r="BH133" s="492">
        <f t="shared" si="222"/>
        <v>0.88688464256680943</v>
      </c>
      <c r="BI133" s="493">
        <f t="shared" si="222"/>
        <v>0.88368260813063237</v>
      </c>
      <c r="BJ133" s="493">
        <f t="shared" si="222"/>
        <v>0.88657803197137874</v>
      </c>
      <c r="BK133" s="493">
        <f t="shared" si="222"/>
        <v>0.88700135985806472</v>
      </c>
      <c r="BL133" s="493">
        <f t="shared" si="222"/>
        <v>0.89621979374194127</v>
      </c>
      <c r="BM133" s="562">
        <f t="shared" si="222"/>
        <v>0.90838176170140517</v>
      </c>
      <c r="BN133" s="522" t="s">
        <v>381</v>
      </c>
      <c r="BO133" s="502" t="s">
        <v>381</v>
      </c>
      <c r="BP133" s="466"/>
      <c r="BQ133" s="925"/>
      <c r="BR133" s="475">
        <f t="shared" si="214"/>
        <v>-10</v>
      </c>
      <c r="BS133" s="495">
        <f>BS17</f>
        <v>80.055968116132817</v>
      </c>
      <c r="BT133" s="496">
        <f t="shared" ref="BT133:CB133" si="223">BT17</f>
        <v>78.665619411451758</v>
      </c>
      <c r="BU133" s="496">
        <f t="shared" si="223"/>
        <v>75.764064779316982</v>
      </c>
      <c r="BV133" s="496">
        <f t="shared" si="223"/>
        <v>71.074953273596577</v>
      </c>
      <c r="BW133" s="496">
        <f t="shared" si="223"/>
        <v>65.937442617886447</v>
      </c>
      <c r="BX133" s="497">
        <f t="shared" si="223"/>
        <v>60.630628555574667</v>
      </c>
      <c r="BY133" s="497">
        <f t="shared" si="223"/>
        <v>50.152205163786761</v>
      </c>
      <c r="BZ133" s="497">
        <f t="shared" si="223"/>
        <v>39.112561479690648</v>
      </c>
      <c r="CA133" s="497">
        <f t="shared" si="223"/>
        <v>28.145182703348169</v>
      </c>
      <c r="CB133" s="563">
        <f t="shared" si="223"/>
        <v>16.287674134282668</v>
      </c>
      <c r="CC133" s="522" t="s">
        <v>381</v>
      </c>
      <c r="CD133" s="502" t="s">
        <v>381</v>
      </c>
      <c r="CF133" s="925"/>
      <c r="CG133" s="475">
        <f t="shared" si="215"/>
        <v>-10</v>
      </c>
      <c r="CH133" s="495">
        <f>CH17</f>
        <v>81.81338718626742</v>
      </c>
      <c r="CI133" s="496">
        <f t="shared" ref="CI133:CQ133" si="224">CI17</f>
        <v>80.29048677904882</v>
      </c>
      <c r="CJ133" s="496">
        <f t="shared" si="224"/>
        <v>77.104333876409186</v>
      </c>
      <c r="CK133" s="496">
        <f t="shared" si="224"/>
        <v>71.983009324831485</v>
      </c>
      <c r="CL133" s="496">
        <f t="shared" si="224"/>
        <v>66.481155178474182</v>
      </c>
      <c r="CM133" s="497">
        <f t="shared" si="224"/>
        <v>60.864320603255784</v>
      </c>
      <c r="CN133" s="497">
        <f t="shared" si="224"/>
        <v>49.981400158242643</v>
      </c>
      <c r="CO133" s="497">
        <f t="shared" si="224"/>
        <v>38.82196807731259</v>
      </c>
      <c r="CP133" s="497">
        <f t="shared" si="224"/>
        <v>28.027801025780285</v>
      </c>
      <c r="CQ133" s="563">
        <f t="shared" si="224"/>
        <v>16.286591055505824</v>
      </c>
      <c r="CR133" s="522" t="s">
        <v>381</v>
      </c>
      <c r="CS133" s="502" t="s">
        <v>381</v>
      </c>
      <c r="CT133" s="474"/>
      <c r="CU133" s="925"/>
      <c r="CV133" s="475">
        <f t="shared" si="216"/>
        <v>-10</v>
      </c>
      <c r="CW133" s="491">
        <f t="shared" si="185"/>
        <v>0.88827102803296643</v>
      </c>
      <c r="CX133" s="492">
        <f t="shared" si="186"/>
        <v>0.8863313959310144</v>
      </c>
      <c r="CY133" s="492">
        <f t="shared" si="187"/>
        <v>0.88356040804420977</v>
      </c>
      <c r="CZ133" s="492">
        <f t="shared" si="188"/>
        <v>0.88946193477496116</v>
      </c>
      <c r="DA133" s="492">
        <f t="shared" si="189"/>
        <v>0.88688464256680943</v>
      </c>
      <c r="DB133" s="493">
        <f t="shared" si="190"/>
        <v>0.88368260813063237</v>
      </c>
      <c r="DC133" s="493">
        <f t="shared" si="191"/>
        <v>0.88622987459250369</v>
      </c>
      <c r="DD133" s="493">
        <f t="shared" si="192"/>
        <v>0.88639971846640175</v>
      </c>
      <c r="DE133" s="493">
        <f t="shared" si="193"/>
        <v>0.89596370393100389</v>
      </c>
      <c r="DF133" s="493">
        <f t="shared" si="194"/>
        <v>0.90837928444260307</v>
      </c>
      <c r="DG133" s="522" t="s">
        <v>381</v>
      </c>
      <c r="DH133" s="502" t="s">
        <v>381</v>
      </c>
      <c r="DJ133" s="925"/>
      <c r="DK133" s="475">
        <f t="shared" si="217"/>
        <v>-10</v>
      </c>
      <c r="DL133" s="495">
        <f t="shared" si="195"/>
        <v>81.81338718626742</v>
      </c>
      <c r="DM133" s="496">
        <f t="shared" si="196"/>
        <v>80.29048677904882</v>
      </c>
      <c r="DN133" s="496">
        <f t="shared" si="197"/>
        <v>77.104333876409186</v>
      </c>
      <c r="DO133" s="496">
        <f t="shared" si="198"/>
        <v>71.983009324831485</v>
      </c>
      <c r="DP133" s="496">
        <f t="shared" si="199"/>
        <v>66.481155178474182</v>
      </c>
      <c r="DQ133" s="497">
        <f t="shared" si="200"/>
        <v>60.864320603255784</v>
      </c>
      <c r="DR133" s="497">
        <f t="shared" si="201"/>
        <v>50.152205163786761</v>
      </c>
      <c r="DS133" s="497">
        <f t="shared" si="202"/>
        <v>39.112561479690648</v>
      </c>
      <c r="DT133" s="497">
        <f t="shared" si="203"/>
        <v>28.145182703348169</v>
      </c>
      <c r="DU133" s="497">
        <f t="shared" si="204"/>
        <v>16.287674134282668</v>
      </c>
      <c r="DV133" s="522" t="s">
        <v>381</v>
      </c>
      <c r="DW133" s="502" t="s">
        <v>381</v>
      </c>
    </row>
    <row r="134" spans="2:127" ht="15" customHeight="1">
      <c r="B134" s="995"/>
      <c r="C134" s="588">
        <v>-20</v>
      </c>
      <c r="D134" s="476">
        <f t="shared" si="205"/>
        <v>28.5</v>
      </c>
      <c r="E134" s="578">
        <f t="shared" ref="E134:M134" si="225">E18</f>
        <v>72.401416983651416</v>
      </c>
      <c r="F134" s="579">
        <f t="shared" si="225"/>
        <v>71.881886487272993</v>
      </c>
      <c r="G134" s="580">
        <f t="shared" si="225"/>
        <v>70.922191464041589</v>
      </c>
      <c r="H134" s="580">
        <f t="shared" si="225"/>
        <v>70.56742768921616</v>
      </c>
      <c r="I134" s="580">
        <f t="shared" si="225"/>
        <v>69.142637028713651</v>
      </c>
      <c r="J134" s="580">
        <f t="shared" si="225"/>
        <v>67.637054256430673</v>
      </c>
      <c r="K134" s="580">
        <f t="shared" si="225"/>
        <v>65.397949492524802</v>
      </c>
      <c r="L134" s="580">
        <f t="shared" si="225"/>
        <v>62.195722937469682</v>
      </c>
      <c r="M134" s="580">
        <f t="shared" si="225"/>
        <v>59.6687323383061</v>
      </c>
      <c r="N134" s="522" t="s">
        <v>381</v>
      </c>
      <c r="O134" s="522" t="s">
        <v>381</v>
      </c>
      <c r="P134" s="480" t="s">
        <v>381</v>
      </c>
      <c r="Q134" s="466"/>
      <c r="R134" s="925"/>
      <c r="S134" s="475">
        <f t="shared" si="206"/>
        <v>-20</v>
      </c>
      <c r="T134" s="481">
        <v>15</v>
      </c>
      <c r="U134" s="482">
        <v>-33</v>
      </c>
      <c r="V134" s="483">
        <f>IF(MIN(X134,W134)*(1-(2.5+7)/(87.5-2))&gt;$AD$7,$AD$7,MIN(X134,W134)*(1-(2.5+7)/(87.5-2)))</f>
        <v>28.5</v>
      </c>
      <c r="W134" s="484">
        <f>'70MPa, 2-4kg (comm)'!Z134</f>
        <v>50.553275914858972</v>
      </c>
      <c r="X134" s="484">
        <f>'70MPa, 2-4kg (comm)'!AA134</f>
        <v>42.304126858651507</v>
      </c>
      <c r="Y134" s="483">
        <f t="shared" si="208"/>
        <v>2.4519960170972981</v>
      </c>
      <c r="Z134" s="486">
        <f t="shared" si="209"/>
        <v>1.6518928926429699</v>
      </c>
      <c r="AA134" s="487">
        <f>'70MPa, 2-4kg (comm)'!AD134</f>
        <v>20.10626237536205</v>
      </c>
      <c r="AB134" s="488">
        <f>'70MPa, 2-4kg (comm)'!AE134</f>
        <v>35.389041010572136</v>
      </c>
      <c r="AC134" s="466"/>
      <c r="AD134" s="930"/>
      <c r="AE134" s="932"/>
      <c r="AF134" s="466"/>
      <c r="AG134" s="925"/>
      <c r="AH134" s="475">
        <f t="shared" si="210"/>
        <v>-20</v>
      </c>
      <c r="AI134" s="489">
        <f t="shared" si="219"/>
        <v>-30</v>
      </c>
      <c r="AJ134" s="482">
        <f t="shared" si="211"/>
        <v>-40</v>
      </c>
      <c r="AK134" s="490">
        <f t="shared" si="218"/>
        <v>28.5</v>
      </c>
      <c r="AL134" s="466"/>
      <c r="AM134" s="925"/>
      <c r="AN134" s="475">
        <f t="shared" si="212"/>
        <v>-20</v>
      </c>
      <c r="AO134" s="491">
        <f t="shared" ref="AO134:AW134" si="226">AO18</f>
        <v>0.88957440139604893</v>
      </c>
      <c r="AP134" s="492">
        <f t="shared" si="226"/>
        <v>0.88761270114617963</v>
      </c>
      <c r="AQ134" s="492">
        <f t="shared" si="226"/>
        <v>0.88455705589764011</v>
      </c>
      <c r="AR134" s="492">
        <f t="shared" si="226"/>
        <v>0.89026149932531362</v>
      </c>
      <c r="AS134" s="492">
        <f t="shared" si="226"/>
        <v>0.88713720314327049</v>
      </c>
      <c r="AT134" s="493">
        <f t="shared" si="226"/>
        <v>0.88345938940400381</v>
      </c>
      <c r="AU134" s="493">
        <f t="shared" si="226"/>
        <v>0.88296710206825924</v>
      </c>
      <c r="AV134" s="493">
        <f t="shared" si="226"/>
        <v>0.87478289466539838</v>
      </c>
      <c r="AW134" s="493">
        <f t="shared" si="226"/>
        <v>0.87364599004984322</v>
      </c>
      <c r="AX134" s="522" t="s">
        <v>381</v>
      </c>
      <c r="AY134" s="522" t="s">
        <v>381</v>
      </c>
      <c r="AZ134" s="502" t="s">
        <v>381</v>
      </c>
      <c r="BA134" s="474"/>
      <c r="BB134" s="925"/>
      <c r="BC134" s="475">
        <f t="shared" si="213"/>
        <v>-20</v>
      </c>
      <c r="BD134" s="491">
        <f t="shared" ref="BD134:BL134" si="227">BD18</f>
        <v>0.88484614244396664</v>
      </c>
      <c r="BE134" s="492">
        <f t="shared" si="227"/>
        <v>0.88315562379340629</v>
      </c>
      <c r="BF134" s="492">
        <f t="shared" si="227"/>
        <v>0.88063915243211865</v>
      </c>
      <c r="BG134" s="492">
        <f t="shared" si="227"/>
        <v>0.88706396284686173</v>
      </c>
      <c r="BH134" s="492">
        <f t="shared" si="227"/>
        <v>0.88469980443206975</v>
      </c>
      <c r="BI134" s="493">
        <f t="shared" si="227"/>
        <v>0.88168262375271933</v>
      </c>
      <c r="BJ134" s="493">
        <f t="shared" si="227"/>
        <v>0.88225453429025913</v>
      </c>
      <c r="BK134" s="493">
        <f t="shared" si="227"/>
        <v>0.87470619105910918</v>
      </c>
      <c r="BL134" s="493">
        <f t="shared" si="227"/>
        <v>0.8736550901147655</v>
      </c>
      <c r="BM134" s="522" t="s">
        <v>381</v>
      </c>
      <c r="BN134" s="522" t="s">
        <v>381</v>
      </c>
      <c r="BO134" s="502" t="s">
        <v>381</v>
      </c>
      <c r="BP134" s="466"/>
      <c r="BQ134" s="925"/>
      <c r="BR134" s="475">
        <f t="shared" si="214"/>
        <v>-20</v>
      </c>
      <c r="BS134" s="495">
        <f t="shared" ref="BS134:CA134" si="228">BS18</f>
        <v>77.733306273926374</v>
      </c>
      <c r="BT134" s="496">
        <f t="shared" si="228"/>
        <v>76.318923932078093</v>
      </c>
      <c r="BU134" s="496">
        <f t="shared" si="228"/>
        <v>73.378772760683347</v>
      </c>
      <c r="BV134" s="496">
        <f t="shared" si="228"/>
        <v>68.660854946840715</v>
      </c>
      <c r="BW134" s="496">
        <f t="shared" si="228"/>
        <v>63.525246828149065</v>
      </c>
      <c r="BX134" s="497">
        <f t="shared" si="228"/>
        <v>58.253403817343951</v>
      </c>
      <c r="BY134" s="497">
        <f t="shared" si="228"/>
        <v>47.810387622909587</v>
      </c>
      <c r="BZ134" s="497">
        <f t="shared" si="228"/>
        <v>36.450685239411087</v>
      </c>
      <c r="CA134" s="497">
        <f t="shared" si="228"/>
        <v>24.820517920599578</v>
      </c>
      <c r="CB134" s="522" t="s">
        <v>381</v>
      </c>
      <c r="CC134" s="522" t="s">
        <v>381</v>
      </c>
      <c r="CD134" s="502" t="s">
        <v>381</v>
      </c>
      <c r="CF134" s="925"/>
      <c r="CG134" s="475">
        <f t="shared" si="215"/>
        <v>-20</v>
      </c>
      <c r="CH134" s="495">
        <f t="shared" ref="CH134:CP134" si="229">CH18</f>
        <v>80.317166131083752</v>
      </c>
      <c r="CI134" s="496">
        <f t="shared" si="229"/>
        <v>78.753610386528763</v>
      </c>
      <c r="CJ134" s="496">
        <f t="shared" si="229"/>
        <v>75.503166829846791</v>
      </c>
      <c r="CK134" s="496">
        <f t="shared" si="229"/>
        <v>70.343457954095214</v>
      </c>
      <c r="CL134" s="496">
        <f t="shared" si="229"/>
        <v>64.797520240060152</v>
      </c>
      <c r="CM134" s="497">
        <f t="shared" si="229"/>
        <v>59.163837350258326</v>
      </c>
      <c r="CN134" s="497">
        <f t="shared" si="229"/>
        <v>48.164449459441911</v>
      </c>
      <c r="CO134" s="497">
        <f t="shared" si="229"/>
        <v>36.486090858732901</v>
      </c>
      <c r="CP134" s="497">
        <f t="shared" si="229"/>
        <v>24.816602860253738</v>
      </c>
      <c r="CQ134" s="522" t="s">
        <v>381</v>
      </c>
      <c r="CR134" s="522" t="s">
        <v>381</v>
      </c>
      <c r="CS134" s="502" t="s">
        <v>381</v>
      </c>
      <c r="CT134" s="474"/>
      <c r="CU134" s="925"/>
      <c r="CV134" s="475">
        <f t="shared" si="216"/>
        <v>-20</v>
      </c>
      <c r="CW134" s="491">
        <f t="shared" si="185"/>
        <v>0.88484614244396664</v>
      </c>
      <c r="CX134" s="492">
        <f t="shared" si="186"/>
        <v>0.88315562379340629</v>
      </c>
      <c r="CY134" s="492">
        <f t="shared" si="187"/>
        <v>0.88063915243211865</v>
      </c>
      <c r="CZ134" s="492">
        <f t="shared" si="188"/>
        <v>0.88706396284686173</v>
      </c>
      <c r="DA134" s="492">
        <f t="shared" si="189"/>
        <v>0.88469980443206975</v>
      </c>
      <c r="DB134" s="493">
        <f t="shared" si="190"/>
        <v>0.88168262375271933</v>
      </c>
      <c r="DC134" s="493">
        <f t="shared" si="191"/>
        <v>0.88225453429025913</v>
      </c>
      <c r="DD134" s="493">
        <f t="shared" si="192"/>
        <v>0.87470619105910918</v>
      </c>
      <c r="DE134" s="493">
        <f t="shared" si="193"/>
        <v>0.87364599004984322</v>
      </c>
      <c r="DF134" s="522" t="s">
        <v>381</v>
      </c>
      <c r="DG134" s="522" t="s">
        <v>381</v>
      </c>
      <c r="DH134" s="502" t="s">
        <v>381</v>
      </c>
      <c r="DJ134" s="925"/>
      <c r="DK134" s="475">
        <f t="shared" si="217"/>
        <v>-20</v>
      </c>
      <c r="DL134" s="495">
        <f t="shared" si="195"/>
        <v>80.317166131083752</v>
      </c>
      <c r="DM134" s="496">
        <f t="shared" si="196"/>
        <v>78.753610386528763</v>
      </c>
      <c r="DN134" s="496">
        <f t="shared" si="197"/>
        <v>75.503166829846791</v>
      </c>
      <c r="DO134" s="496">
        <f t="shared" si="198"/>
        <v>70.343457954095214</v>
      </c>
      <c r="DP134" s="496">
        <f t="shared" si="199"/>
        <v>64.797520240060152</v>
      </c>
      <c r="DQ134" s="497">
        <f t="shared" si="200"/>
        <v>59.163837350258326</v>
      </c>
      <c r="DR134" s="497">
        <f t="shared" si="201"/>
        <v>48.164449459441911</v>
      </c>
      <c r="DS134" s="497">
        <f t="shared" si="202"/>
        <v>36.486090858732901</v>
      </c>
      <c r="DT134" s="497">
        <f t="shared" si="203"/>
        <v>24.820517920599578</v>
      </c>
      <c r="DU134" s="522" t="s">
        <v>381</v>
      </c>
      <c r="DV134" s="522" t="s">
        <v>381</v>
      </c>
      <c r="DW134" s="502" t="s">
        <v>381</v>
      </c>
    </row>
    <row r="135" spans="2:127" ht="15" customHeight="1">
      <c r="B135" s="995"/>
      <c r="C135" s="588">
        <v>-30</v>
      </c>
      <c r="D135" s="476">
        <f t="shared" si="205"/>
        <v>28.5</v>
      </c>
      <c r="E135" s="578">
        <f t="shared" ref="E135:M135" si="230">E19</f>
        <v>71.411918906469282</v>
      </c>
      <c r="F135" s="579">
        <f t="shared" si="230"/>
        <v>70.988656927416741</v>
      </c>
      <c r="G135" s="580">
        <f t="shared" si="230"/>
        <v>70.093581101641135</v>
      </c>
      <c r="H135" s="580">
        <f t="shared" si="230"/>
        <v>69.834909455123494</v>
      </c>
      <c r="I135" s="580">
        <f t="shared" si="230"/>
        <v>68.447114684116357</v>
      </c>
      <c r="J135" s="580">
        <f t="shared" si="230"/>
        <v>66.972425820938952</v>
      </c>
      <c r="K135" s="580">
        <f t="shared" si="230"/>
        <v>64.834833521347377</v>
      </c>
      <c r="L135" s="580">
        <f t="shared" si="230"/>
        <v>61.6744422027854</v>
      </c>
      <c r="M135" s="580">
        <f t="shared" si="230"/>
        <v>58.619425917160967</v>
      </c>
      <c r="N135" s="522" t="s">
        <v>381</v>
      </c>
      <c r="O135" s="522" t="s">
        <v>381</v>
      </c>
      <c r="P135" s="480" t="s">
        <v>381</v>
      </c>
      <c r="Q135" s="466"/>
      <c r="R135" s="925"/>
      <c r="S135" s="475">
        <f t="shared" si="206"/>
        <v>-30</v>
      </c>
      <c r="T135" s="481">
        <v>15</v>
      </c>
      <c r="U135" s="482">
        <v>-33</v>
      </c>
      <c r="V135" s="483">
        <f>IF(MIN(X135,W135)*(1-(2.5+7)/(87.5-2))&gt;$AD$7,$AD$7,MIN(X135,W135)*(1-(2.5+7)/(87.5-2)))</f>
        <v>28.5</v>
      </c>
      <c r="W135" s="484">
        <f>'70MPa, 2-4kg (comm)'!Z135</f>
        <v>57.636361419134225</v>
      </c>
      <c r="X135" s="484">
        <f>'70MPa, 2-4kg (comm)'!AA135</f>
        <v>45.936100968232338</v>
      </c>
      <c r="Y135" s="483">
        <f t="shared" si="208"/>
        <v>2.4206546290321662</v>
      </c>
      <c r="Z135" s="486">
        <f t="shared" si="209"/>
        <v>1.5018396309936421</v>
      </c>
      <c r="AA135" s="487">
        <f>'70MPa, 2-4kg (comm)'!AD135</f>
        <v>22.031521338555418</v>
      </c>
      <c r="AB135" s="488">
        <f>'70MPa, 2-4kg (comm)'!AE135</f>
        <v>37.540081372053564</v>
      </c>
      <c r="AC135" s="466"/>
      <c r="AD135" s="930"/>
      <c r="AE135" s="932"/>
      <c r="AF135" s="466"/>
      <c r="AG135" s="925"/>
      <c r="AH135" s="475">
        <f t="shared" si="210"/>
        <v>-30</v>
      </c>
      <c r="AI135" s="489">
        <f t="shared" si="219"/>
        <v>-40</v>
      </c>
      <c r="AJ135" s="482">
        <f t="shared" si="211"/>
        <v>-40</v>
      </c>
      <c r="AK135" s="490">
        <f t="shared" si="218"/>
        <v>28.5</v>
      </c>
      <c r="AL135" s="466"/>
      <c r="AM135" s="925"/>
      <c r="AN135" s="475">
        <f t="shared" si="212"/>
        <v>-30</v>
      </c>
      <c r="AO135" s="491">
        <f t="shared" ref="AO135:AW135" si="231">AO19</f>
        <v>0.88520680793988249</v>
      </c>
      <c r="AP135" s="492">
        <f t="shared" si="231"/>
        <v>0.88413280170168129</v>
      </c>
      <c r="AQ135" s="492">
        <f t="shared" si="231"/>
        <v>0.88170609647759579</v>
      </c>
      <c r="AR135" s="492">
        <f t="shared" si="231"/>
        <v>0.88832489223647515</v>
      </c>
      <c r="AS135" s="492">
        <f t="shared" si="231"/>
        <v>0.88548635178927071</v>
      </c>
      <c r="AT135" s="493">
        <f t="shared" si="231"/>
        <v>0.88196788836086326</v>
      </c>
      <c r="AU135" s="493">
        <f t="shared" si="231"/>
        <v>0.88202448255010846</v>
      </c>
      <c r="AV135" s="493">
        <f t="shared" si="231"/>
        <v>0.87345386436568517</v>
      </c>
      <c r="AW135" s="493">
        <f t="shared" si="231"/>
        <v>0.86634892713499478</v>
      </c>
      <c r="AX135" s="522" t="s">
        <v>381</v>
      </c>
      <c r="AY135" s="522" t="s">
        <v>381</v>
      </c>
      <c r="AZ135" s="502" t="s">
        <v>381</v>
      </c>
      <c r="BA135" s="474"/>
      <c r="BB135" s="925"/>
      <c r="BC135" s="475">
        <f t="shared" si="213"/>
        <v>-30</v>
      </c>
      <c r="BD135" s="491">
        <f t="shared" ref="BD135:BL135" si="232">BD19</f>
        <v>0.87896642244579681</v>
      </c>
      <c r="BE135" s="492">
        <f t="shared" si="232"/>
        <v>0.878149620915324</v>
      </c>
      <c r="BF135" s="492">
        <f t="shared" si="232"/>
        <v>0.8762707730472461</v>
      </c>
      <c r="BG135" s="492">
        <f t="shared" si="232"/>
        <v>0.88365578353203644</v>
      </c>
      <c r="BH135" s="492">
        <f t="shared" si="232"/>
        <v>0.88163195188935106</v>
      </c>
      <c r="BI135" s="493">
        <f t="shared" si="232"/>
        <v>0.87886205927318473</v>
      </c>
      <c r="BJ135" s="493">
        <f t="shared" si="232"/>
        <v>0.88021409195326039</v>
      </c>
      <c r="BK135" s="493">
        <f t="shared" si="232"/>
        <v>0.87270725730382803</v>
      </c>
      <c r="BL135" s="493">
        <f t="shared" si="232"/>
        <v>0.86622698014939314</v>
      </c>
      <c r="BM135" s="522" t="s">
        <v>381</v>
      </c>
      <c r="BN135" s="522" t="s">
        <v>381</v>
      </c>
      <c r="BO135" s="502" t="s">
        <v>381</v>
      </c>
      <c r="BP135" s="466"/>
      <c r="BQ135" s="925"/>
      <c r="BR135" s="475">
        <f t="shared" si="214"/>
        <v>-30</v>
      </c>
      <c r="BS135" s="495">
        <f t="shared" ref="BS135:CA136" si="233">BS19</f>
        <v>75.381981147832249</v>
      </c>
      <c r="BT135" s="496">
        <f t="shared" si="233"/>
        <v>73.92531669235683</v>
      </c>
      <c r="BU135" s="496">
        <f t="shared" si="233"/>
        <v>70.941012934160682</v>
      </c>
      <c r="BV135" s="496">
        <f t="shared" si="233"/>
        <v>66.20128052280333</v>
      </c>
      <c r="BW135" s="496">
        <f t="shared" si="233"/>
        <v>61.07044980388244</v>
      </c>
      <c r="BX135" s="497">
        <f t="shared" si="233"/>
        <v>55.83740386300741</v>
      </c>
      <c r="BY135" s="497">
        <f t="shared" si="233"/>
        <v>45.590643521829158</v>
      </c>
      <c r="BZ135" s="497">
        <f t="shared" si="233"/>
        <v>34.574112622747336</v>
      </c>
      <c r="CA135" s="497">
        <f t="shared" si="233"/>
        <v>23.096002931266138</v>
      </c>
      <c r="CB135" s="522" t="s">
        <v>381</v>
      </c>
      <c r="CC135" s="522" t="s">
        <v>381</v>
      </c>
      <c r="CD135" s="502" t="s">
        <v>381</v>
      </c>
      <c r="CF135" s="925"/>
      <c r="CG135" s="475">
        <f t="shared" si="215"/>
        <v>-30</v>
      </c>
      <c r="CH135" s="495">
        <f t="shared" ref="CH135:CP135" si="234">CH19</f>
        <v>78.779825035448994</v>
      </c>
      <c r="CI135" s="496">
        <f t="shared" si="234"/>
        <v>77.184203417205694</v>
      </c>
      <c r="CJ135" s="496">
        <f t="shared" si="234"/>
        <v>73.866421174855375</v>
      </c>
      <c r="CK135" s="496">
        <f t="shared" si="234"/>
        <v>68.662707072140492</v>
      </c>
      <c r="CL135" s="496">
        <f t="shared" si="234"/>
        <v>63.071793162549483</v>
      </c>
      <c r="CM135" s="497">
        <f t="shared" si="234"/>
        <v>57.421400848770432</v>
      </c>
      <c r="CN135" s="497">
        <f t="shared" si="234"/>
        <v>46.483498400079476</v>
      </c>
      <c r="CO135" s="497">
        <f t="shared" si="234"/>
        <v>34.928609900453424</v>
      </c>
      <c r="CP135" s="497">
        <f t="shared" si="234"/>
        <v>23.152659075758823</v>
      </c>
      <c r="CQ135" s="522" t="s">
        <v>381</v>
      </c>
      <c r="CR135" s="522" t="s">
        <v>381</v>
      </c>
      <c r="CS135" s="502" t="s">
        <v>381</v>
      </c>
      <c r="CT135" s="474"/>
      <c r="CU135" s="925"/>
      <c r="CV135" s="475">
        <f t="shared" si="216"/>
        <v>-30</v>
      </c>
      <c r="CW135" s="491">
        <f t="shared" si="185"/>
        <v>0.87896642244579681</v>
      </c>
      <c r="CX135" s="492">
        <f t="shared" si="186"/>
        <v>0.878149620915324</v>
      </c>
      <c r="CY135" s="492">
        <f t="shared" si="187"/>
        <v>0.8762707730472461</v>
      </c>
      <c r="CZ135" s="492">
        <f t="shared" si="188"/>
        <v>0.88365578353203644</v>
      </c>
      <c r="DA135" s="492">
        <f t="shared" si="189"/>
        <v>0.88163195188935106</v>
      </c>
      <c r="DB135" s="493">
        <f t="shared" si="190"/>
        <v>0.87886205927318473</v>
      </c>
      <c r="DC135" s="493">
        <f t="shared" si="191"/>
        <v>0.88021409195326039</v>
      </c>
      <c r="DD135" s="493">
        <f t="shared" si="192"/>
        <v>0.87270725730382803</v>
      </c>
      <c r="DE135" s="493">
        <f t="shared" si="193"/>
        <v>0.86622698014939314</v>
      </c>
      <c r="DF135" s="522" t="s">
        <v>381</v>
      </c>
      <c r="DG135" s="522" t="s">
        <v>381</v>
      </c>
      <c r="DH135" s="502" t="s">
        <v>381</v>
      </c>
      <c r="DJ135" s="925"/>
      <c r="DK135" s="475">
        <f t="shared" si="217"/>
        <v>-30</v>
      </c>
      <c r="DL135" s="495">
        <f t="shared" si="195"/>
        <v>78.779825035448994</v>
      </c>
      <c r="DM135" s="496">
        <f t="shared" si="196"/>
        <v>77.184203417205694</v>
      </c>
      <c r="DN135" s="496">
        <f t="shared" si="197"/>
        <v>73.866421174855375</v>
      </c>
      <c r="DO135" s="496">
        <f t="shared" si="198"/>
        <v>68.662707072140492</v>
      </c>
      <c r="DP135" s="496">
        <f t="shared" si="199"/>
        <v>63.071793162549483</v>
      </c>
      <c r="DQ135" s="497">
        <f t="shared" si="200"/>
        <v>57.421400848770432</v>
      </c>
      <c r="DR135" s="497">
        <f t="shared" si="201"/>
        <v>46.483498400079476</v>
      </c>
      <c r="DS135" s="497">
        <f t="shared" si="202"/>
        <v>34.928609900453424</v>
      </c>
      <c r="DT135" s="497">
        <f t="shared" si="203"/>
        <v>23.152659075758823</v>
      </c>
      <c r="DU135" s="522" t="s">
        <v>381</v>
      </c>
      <c r="DV135" s="522" t="s">
        <v>381</v>
      </c>
      <c r="DW135" s="502" t="s">
        <v>381</v>
      </c>
    </row>
    <row r="136" spans="2:127" ht="15" customHeight="1">
      <c r="B136" s="995"/>
      <c r="C136" s="588">
        <v>-40</v>
      </c>
      <c r="D136" s="476">
        <f t="shared" si="205"/>
        <v>28.5</v>
      </c>
      <c r="E136" s="578">
        <f t="shared" ref="E136:M136" si="235">E20</f>
        <v>70.923743914437637</v>
      </c>
      <c r="F136" s="579">
        <f t="shared" si="235"/>
        <v>70.498370147148151</v>
      </c>
      <c r="G136" s="580">
        <f t="shared" si="235"/>
        <v>69.60050603507112</v>
      </c>
      <c r="H136" s="580">
        <f t="shared" si="235"/>
        <v>69.357481958202698</v>
      </c>
      <c r="I136" s="580">
        <f t="shared" si="235"/>
        <v>67.980001865079814</v>
      </c>
      <c r="J136" s="580">
        <f t="shared" si="235"/>
        <v>66.521242852831207</v>
      </c>
      <c r="K136" s="580">
        <f t="shared" si="235"/>
        <v>64.435684963760323</v>
      </c>
      <c r="L136" s="580">
        <f t="shared" si="235"/>
        <v>61.35950252049706</v>
      </c>
      <c r="M136" s="580">
        <f t="shared" si="235"/>
        <v>58.449409518170683</v>
      </c>
      <c r="N136" s="522" t="s">
        <v>381</v>
      </c>
      <c r="O136" s="522" t="s">
        <v>381</v>
      </c>
      <c r="P136" s="480" t="s">
        <v>381</v>
      </c>
      <c r="Q136" s="466"/>
      <c r="R136" s="925"/>
      <c r="S136" s="475">
        <f t="shared" si="206"/>
        <v>-40</v>
      </c>
      <c r="T136" s="481">
        <v>15</v>
      </c>
      <c r="U136" s="482">
        <v>-33</v>
      </c>
      <c r="V136" s="483">
        <f>IF(MIN(X136,W136)*(1-(2.5+7)/(87.5-2))&gt;$AD$7,$AD$7,MIN(X136,W136)*(1-(2.5+7)/(87.5-2)))</f>
        <v>28.5</v>
      </c>
      <c r="W136" s="484">
        <f>'70MPa, 2-4kg (comm)'!Z136</f>
        <v>64.65846195235811</v>
      </c>
      <c r="X136" s="484">
        <f>'70MPa, 2-4kg (comm)'!AA136</f>
        <v>49.345074784814244</v>
      </c>
      <c r="Y136" s="483">
        <f t="shared" si="208"/>
        <v>2.4034515841104613</v>
      </c>
      <c r="Z136" s="486">
        <f t="shared" si="209"/>
        <v>1.3881500929091359</v>
      </c>
      <c r="AA136" s="487">
        <f>'70MPa, 2-4kg (comm)'!AD136</f>
        <v>23.838682483739202</v>
      </c>
      <c r="AB136" s="488">
        <f>'70MPa, 2-4kg (comm)'!AE136</f>
        <v>39.496517809813156</v>
      </c>
      <c r="AC136" s="466"/>
      <c r="AD136" s="930"/>
      <c r="AE136" s="932"/>
      <c r="AF136" s="466"/>
      <c r="AG136" s="925"/>
      <c r="AH136" s="475">
        <f t="shared" si="210"/>
        <v>-40</v>
      </c>
      <c r="AI136" s="489">
        <v>-40</v>
      </c>
      <c r="AJ136" s="482">
        <f t="shared" si="211"/>
        <v>-40</v>
      </c>
      <c r="AK136" s="490">
        <f t="shared" si="218"/>
        <v>28.5</v>
      </c>
      <c r="AL136" s="466"/>
      <c r="AM136" s="925"/>
      <c r="AN136" s="475">
        <f t="shared" si="212"/>
        <v>-40</v>
      </c>
      <c r="AO136" s="491">
        <f t="shared" ref="AO136:AW136" si="236">AO20</f>
        <v>0.88482337012962098</v>
      </c>
      <c r="AP136" s="492">
        <f t="shared" si="236"/>
        <v>0.88379183308001508</v>
      </c>
      <c r="AQ136" s="492">
        <f t="shared" si="236"/>
        <v>0.88139895380203215</v>
      </c>
      <c r="AR136" s="492">
        <f t="shared" si="236"/>
        <v>0.88819771759763455</v>
      </c>
      <c r="AS136" s="492">
        <f t="shared" si="236"/>
        <v>0.88542620117340975</v>
      </c>
      <c r="AT136" s="493">
        <f t="shared" si="236"/>
        <v>0.88191822694225419</v>
      </c>
      <c r="AU136" s="493">
        <f t="shared" si="236"/>
        <v>0.88206424360818825</v>
      </c>
      <c r="AV136" s="493">
        <f t="shared" si="236"/>
        <v>0.87352016861252268</v>
      </c>
      <c r="AW136" s="493">
        <f t="shared" si="236"/>
        <v>0.86640091192197477</v>
      </c>
      <c r="AX136" s="522" t="s">
        <v>381</v>
      </c>
      <c r="AY136" s="522" t="s">
        <v>381</v>
      </c>
      <c r="AZ136" s="502" t="s">
        <v>381</v>
      </c>
      <c r="BA136" s="474"/>
      <c r="BB136" s="925"/>
      <c r="BC136" s="475">
        <f t="shared" si="213"/>
        <v>-40</v>
      </c>
      <c r="BD136" s="491">
        <f t="shared" ref="BD136:BL136" si="237">BD20</f>
        <v>0.87703920520336176</v>
      </c>
      <c r="BE136" s="492">
        <f t="shared" si="237"/>
        <v>0.87624094458009982</v>
      </c>
      <c r="BF136" s="492">
        <f t="shared" si="237"/>
        <v>0.87439840705305838</v>
      </c>
      <c r="BG136" s="492">
        <f t="shared" si="237"/>
        <v>0.88199476953866363</v>
      </c>
      <c r="BH136" s="492">
        <f t="shared" si="237"/>
        <v>0.88005570805996414</v>
      </c>
      <c r="BI136" s="493">
        <f t="shared" si="237"/>
        <v>0.87741079025930135</v>
      </c>
      <c r="BJ136" s="493">
        <f t="shared" si="237"/>
        <v>0.8790681007198653</v>
      </c>
      <c r="BK136" s="493">
        <f t="shared" si="237"/>
        <v>0.87196771524276628</v>
      </c>
      <c r="BL136" s="493">
        <f t="shared" si="237"/>
        <v>0.86602371444632709</v>
      </c>
      <c r="BM136" s="522" t="s">
        <v>381</v>
      </c>
      <c r="BN136" s="522" t="s">
        <v>381</v>
      </c>
      <c r="BO136" s="502" t="s">
        <v>381</v>
      </c>
      <c r="BP136" s="466"/>
      <c r="BQ136" s="925"/>
      <c r="BR136" s="475">
        <f t="shared" si="214"/>
        <v>-40</v>
      </c>
      <c r="BS136" s="495">
        <f>BS20</f>
        <v>73.253642504583709</v>
      </c>
      <c r="BT136" s="496">
        <f t="shared" si="233"/>
        <v>71.76064726737323</v>
      </c>
      <c r="BU136" s="496">
        <f t="shared" si="233"/>
        <v>68.722345461391882</v>
      </c>
      <c r="BV136" s="496">
        <f t="shared" si="233"/>
        <v>64.001304352960318</v>
      </c>
      <c r="BW136" s="496">
        <f t="shared" si="233"/>
        <v>58.873228946618518</v>
      </c>
      <c r="BX136" s="497">
        <f t="shared" si="233"/>
        <v>53.698774087779782</v>
      </c>
      <c r="BY136" s="497">
        <f t="shared" si="233"/>
        <v>43.663771005390302</v>
      </c>
      <c r="BZ136" s="497">
        <f t="shared" si="233"/>
        <v>33.021543070252285</v>
      </c>
      <c r="CA136" s="497">
        <f t="shared" si="233"/>
        <v>22.245958793549462</v>
      </c>
      <c r="CB136" s="522" t="s">
        <v>381</v>
      </c>
      <c r="CC136" s="522" t="s">
        <v>381</v>
      </c>
      <c r="CD136" s="502" t="s">
        <v>381</v>
      </c>
      <c r="CF136" s="925"/>
      <c r="CG136" s="475">
        <f t="shared" si="215"/>
        <v>-40</v>
      </c>
      <c r="CH136" s="495">
        <f>CH20</f>
        <v>77.470075744673835</v>
      </c>
      <c r="CI136" s="496">
        <f t="shared" ref="CI136:CP136" si="238">CI20</f>
        <v>75.831600748374626</v>
      </c>
      <c r="CJ136" s="496">
        <f t="shared" si="238"/>
        <v>72.489272964810127</v>
      </c>
      <c r="CK136" s="496">
        <f t="shared" si="238"/>
        <v>67.250378925141746</v>
      </c>
      <c r="CL136" s="496">
        <f t="shared" si="238"/>
        <v>61.652577386003458</v>
      </c>
      <c r="CM136" s="497">
        <f t="shared" si="238"/>
        <v>55.995080132532443</v>
      </c>
      <c r="CN136" s="497">
        <f t="shared" si="238"/>
        <v>45.134004351232846</v>
      </c>
      <c r="CO136" s="497">
        <f t="shared" si="238"/>
        <v>33.759448492734151</v>
      </c>
      <c r="CP136" s="497">
        <f t="shared" si="238"/>
        <v>22.417554378035017</v>
      </c>
      <c r="CQ136" s="522" t="s">
        <v>381</v>
      </c>
      <c r="CR136" s="522" t="s">
        <v>381</v>
      </c>
      <c r="CS136" s="502" t="s">
        <v>381</v>
      </c>
      <c r="CT136" s="474"/>
      <c r="CU136" s="925"/>
      <c r="CV136" s="475">
        <f t="shared" si="216"/>
        <v>-40</v>
      </c>
      <c r="CW136" s="491">
        <f t="shared" si="185"/>
        <v>0.87703920520336176</v>
      </c>
      <c r="CX136" s="492">
        <f t="shared" si="186"/>
        <v>0.87624094458009982</v>
      </c>
      <c r="CY136" s="492">
        <f t="shared" si="187"/>
        <v>0.87439840705305838</v>
      </c>
      <c r="CZ136" s="492">
        <f t="shared" si="188"/>
        <v>0.88199476953866363</v>
      </c>
      <c r="DA136" s="492">
        <f t="shared" si="189"/>
        <v>0.88005570805996414</v>
      </c>
      <c r="DB136" s="493">
        <f t="shared" si="190"/>
        <v>0.87741079025930135</v>
      </c>
      <c r="DC136" s="493">
        <f t="shared" si="191"/>
        <v>0.8790681007198653</v>
      </c>
      <c r="DD136" s="493">
        <f t="shared" si="192"/>
        <v>0.87196771524276628</v>
      </c>
      <c r="DE136" s="493">
        <f t="shared" si="193"/>
        <v>0.86602371444632709</v>
      </c>
      <c r="DF136" s="522" t="s">
        <v>381</v>
      </c>
      <c r="DG136" s="522" t="s">
        <v>381</v>
      </c>
      <c r="DH136" s="502" t="s">
        <v>381</v>
      </c>
      <c r="DJ136" s="925"/>
      <c r="DK136" s="475">
        <f t="shared" si="217"/>
        <v>-40</v>
      </c>
      <c r="DL136" s="495">
        <f t="shared" si="195"/>
        <v>77.470075744673835</v>
      </c>
      <c r="DM136" s="496">
        <f t="shared" si="196"/>
        <v>75.831600748374626</v>
      </c>
      <c r="DN136" s="496">
        <f t="shared" si="197"/>
        <v>72.489272964810127</v>
      </c>
      <c r="DO136" s="496">
        <f t="shared" si="198"/>
        <v>67.250378925141746</v>
      </c>
      <c r="DP136" s="496">
        <f t="shared" si="199"/>
        <v>61.652577386003458</v>
      </c>
      <c r="DQ136" s="497">
        <f t="shared" si="200"/>
        <v>55.995080132532443</v>
      </c>
      <c r="DR136" s="497">
        <f t="shared" si="201"/>
        <v>45.134004351232846</v>
      </c>
      <c r="DS136" s="497">
        <f t="shared" si="202"/>
        <v>33.759448492734151</v>
      </c>
      <c r="DT136" s="497">
        <f t="shared" si="203"/>
        <v>22.417554378035017</v>
      </c>
      <c r="DU136" s="522" t="s">
        <v>381</v>
      </c>
      <c r="DV136" s="522" t="s">
        <v>381</v>
      </c>
      <c r="DW136" s="502" t="s">
        <v>381</v>
      </c>
    </row>
    <row r="137" spans="2:127" ht="15" customHeight="1" thickBot="1">
      <c r="B137" s="996"/>
      <c r="C137" s="590" t="s">
        <v>382</v>
      </c>
      <c r="D137" s="507" t="s">
        <v>381</v>
      </c>
      <c r="E137" s="508" t="s">
        <v>381</v>
      </c>
      <c r="F137" s="509" t="s">
        <v>381</v>
      </c>
      <c r="G137" s="509" t="s">
        <v>381</v>
      </c>
      <c r="H137" s="509" t="s">
        <v>381</v>
      </c>
      <c r="I137" s="509" t="s">
        <v>381</v>
      </c>
      <c r="J137" s="509" t="s">
        <v>381</v>
      </c>
      <c r="K137" s="509" t="s">
        <v>381</v>
      </c>
      <c r="L137" s="509" t="s">
        <v>381</v>
      </c>
      <c r="M137" s="509" t="s">
        <v>381</v>
      </c>
      <c r="N137" s="509" t="s">
        <v>381</v>
      </c>
      <c r="O137" s="509" t="s">
        <v>381</v>
      </c>
      <c r="P137" s="510" t="s">
        <v>381</v>
      </c>
      <c r="Q137" s="466"/>
      <c r="R137" s="926"/>
      <c r="S137" s="506" t="str">
        <f t="shared" si="206"/>
        <v>&lt; -40</v>
      </c>
      <c r="T137" s="511" t="s">
        <v>381</v>
      </c>
      <c r="U137" s="512" t="s">
        <v>381</v>
      </c>
      <c r="V137" s="507" t="s">
        <v>381</v>
      </c>
      <c r="W137" s="513" t="s">
        <v>381</v>
      </c>
      <c r="X137" s="514" t="s">
        <v>381</v>
      </c>
      <c r="Y137" s="507" t="s">
        <v>381</v>
      </c>
      <c r="Z137" s="514" t="s">
        <v>381</v>
      </c>
      <c r="AA137" s="511" t="s">
        <v>381</v>
      </c>
      <c r="AB137" s="512" t="s">
        <v>381</v>
      </c>
      <c r="AC137" s="466"/>
      <c r="AD137" s="931"/>
      <c r="AE137" s="933"/>
      <c r="AF137" s="466"/>
      <c r="AG137" s="926"/>
      <c r="AH137" s="506" t="str">
        <f>$C137</f>
        <v>&lt; -40</v>
      </c>
      <c r="AI137" s="511" t="s">
        <v>381</v>
      </c>
      <c r="AJ137" s="512" t="s">
        <v>381</v>
      </c>
      <c r="AK137" s="515" t="s">
        <v>381</v>
      </c>
      <c r="AL137" s="466"/>
      <c r="AM137" s="926"/>
      <c r="AN137" s="506" t="str">
        <f t="shared" si="212"/>
        <v>&lt; -40</v>
      </c>
      <c r="AO137" s="516" t="s">
        <v>381</v>
      </c>
      <c r="AP137" s="517" t="s">
        <v>381</v>
      </c>
      <c r="AQ137" s="517" t="s">
        <v>381</v>
      </c>
      <c r="AR137" s="517" t="s">
        <v>381</v>
      </c>
      <c r="AS137" s="517" t="s">
        <v>381</v>
      </c>
      <c r="AT137" s="517" t="s">
        <v>381</v>
      </c>
      <c r="AU137" s="517" t="s">
        <v>381</v>
      </c>
      <c r="AV137" s="517" t="s">
        <v>381</v>
      </c>
      <c r="AW137" s="517" t="s">
        <v>381</v>
      </c>
      <c r="AX137" s="517" t="s">
        <v>381</v>
      </c>
      <c r="AY137" s="517" t="s">
        <v>381</v>
      </c>
      <c r="AZ137" s="512" t="s">
        <v>381</v>
      </c>
      <c r="BA137" s="474"/>
      <c r="BB137" s="926"/>
      <c r="BC137" s="506" t="str">
        <f t="shared" si="213"/>
        <v>&lt; -40</v>
      </c>
      <c r="BD137" s="516" t="s">
        <v>381</v>
      </c>
      <c r="BE137" s="517" t="s">
        <v>381</v>
      </c>
      <c r="BF137" s="517" t="s">
        <v>381</v>
      </c>
      <c r="BG137" s="517" t="s">
        <v>381</v>
      </c>
      <c r="BH137" s="517" t="s">
        <v>381</v>
      </c>
      <c r="BI137" s="517" t="s">
        <v>381</v>
      </c>
      <c r="BJ137" s="517" t="s">
        <v>381</v>
      </c>
      <c r="BK137" s="517" t="s">
        <v>381</v>
      </c>
      <c r="BL137" s="517" t="s">
        <v>381</v>
      </c>
      <c r="BM137" s="517" t="s">
        <v>381</v>
      </c>
      <c r="BN137" s="517" t="s">
        <v>381</v>
      </c>
      <c r="BO137" s="512" t="s">
        <v>381</v>
      </c>
      <c r="BP137" s="466"/>
      <c r="BQ137" s="926"/>
      <c r="BR137" s="506" t="str">
        <f t="shared" si="214"/>
        <v>&lt; -40</v>
      </c>
      <c r="BS137" s="516" t="s">
        <v>381</v>
      </c>
      <c r="BT137" s="517" t="s">
        <v>381</v>
      </c>
      <c r="BU137" s="517" t="s">
        <v>381</v>
      </c>
      <c r="BV137" s="517" t="s">
        <v>381</v>
      </c>
      <c r="BW137" s="517" t="s">
        <v>381</v>
      </c>
      <c r="BX137" s="517" t="s">
        <v>381</v>
      </c>
      <c r="BY137" s="517" t="s">
        <v>381</v>
      </c>
      <c r="BZ137" s="517" t="s">
        <v>381</v>
      </c>
      <c r="CA137" s="517" t="s">
        <v>381</v>
      </c>
      <c r="CB137" s="517" t="s">
        <v>381</v>
      </c>
      <c r="CC137" s="517" t="s">
        <v>381</v>
      </c>
      <c r="CD137" s="512" t="s">
        <v>381</v>
      </c>
      <c r="CF137" s="926"/>
      <c r="CG137" s="506" t="str">
        <f t="shared" si="215"/>
        <v>&lt; -40</v>
      </c>
      <c r="CH137" s="516" t="s">
        <v>381</v>
      </c>
      <c r="CI137" s="517" t="s">
        <v>381</v>
      </c>
      <c r="CJ137" s="517" t="s">
        <v>381</v>
      </c>
      <c r="CK137" s="517" t="s">
        <v>381</v>
      </c>
      <c r="CL137" s="517" t="s">
        <v>381</v>
      </c>
      <c r="CM137" s="517" t="s">
        <v>381</v>
      </c>
      <c r="CN137" s="517" t="s">
        <v>381</v>
      </c>
      <c r="CO137" s="517" t="s">
        <v>381</v>
      </c>
      <c r="CP137" s="517" t="s">
        <v>381</v>
      </c>
      <c r="CQ137" s="517" t="s">
        <v>381</v>
      </c>
      <c r="CR137" s="517" t="s">
        <v>381</v>
      </c>
      <c r="CS137" s="512" t="s">
        <v>381</v>
      </c>
      <c r="CT137" s="474"/>
      <c r="CU137" s="926"/>
      <c r="CV137" s="506" t="str">
        <f t="shared" si="216"/>
        <v>&lt; -40</v>
      </c>
      <c r="CW137" s="516" t="s">
        <v>381</v>
      </c>
      <c r="CX137" s="517" t="s">
        <v>381</v>
      </c>
      <c r="CY137" s="517" t="s">
        <v>381</v>
      </c>
      <c r="CZ137" s="517" t="s">
        <v>381</v>
      </c>
      <c r="DA137" s="517" t="s">
        <v>381</v>
      </c>
      <c r="DB137" s="517" t="s">
        <v>381</v>
      </c>
      <c r="DC137" s="517" t="s">
        <v>381</v>
      </c>
      <c r="DD137" s="517" t="s">
        <v>381</v>
      </c>
      <c r="DE137" s="517" t="s">
        <v>381</v>
      </c>
      <c r="DF137" s="517" t="s">
        <v>381</v>
      </c>
      <c r="DG137" s="517" t="s">
        <v>381</v>
      </c>
      <c r="DH137" s="512" t="s">
        <v>381</v>
      </c>
      <c r="DJ137" s="926"/>
      <c r="DK137" s="506" t="str">
        <f t="shared" si="217"/>
        <v>&lt; -40</v>
      </c>
      <c r="DL137" s="516" t="s">
        <v>381</v>
      </c>
      <c r="DM137" s="517" t="s">
        <v>381</v>
      </c>
      <c r="DN137" s="517" t="s">
        <v>381</v>
      </c>
      <c r="DO137" s="517" t="s">
        <v>381</v>
      </c>
      <c r="DP137" s="517" t="s">
        <v>381</v>
      </c>
      <c r="DQ137" s="517" t="s">
        <v>381</v>
      </c>
      <c r="DR137" s="517" t="s">
        <v>381</v>
      </c>
      <c r="DS137" s="517" t="s">
        <v>381</v>
      </c>
      <c r="DT137" s="517" t="s">
        <v>381</v>
      </c>
      <c r="DU137" s="517" t="s">
        <v>381</v>
      </c>
      <c r="DV137" s="517" t="s">
        <v>381</v>
      </c>
      <c r="DW137" s="512" t="s">
        <v>381</v>
      </c>
    </row>
    <row r="139" spans="2:127">
      <c r="V139" s="518"/>
    </row>
    <row r="140" spans="2:127" ht="18">
      <c r="B140" s="962" t="s">
        <v>747</v>
      </c>
      <c r="C140" s="962"/>
      <c r="D140" s="962"/>
      <c r="E140" s="962"/>
      <c r="F140" s="962"/>
      <c r="G140" s="962"/>
      <c r="H140" s="962"/>
      <c r="I140" s="962"/>
      <c r="J140" s="962"/>
      <c r="K140" s="962"/>
      <c r="L140" s="962"/>
      <c r="M140" s="962"/>
      <c r="N140" s="962"/>
      <c r="O140" s="962"/>
      <c r="P140" s="962"/>
      <c r="Q140" s="444"/>
      <c r="R140" s="445" t="s">
        <v>487</v>
      </c>
      <c r="S140" s="444"/>
      <c r="T140" s="445"/>
      <c r="U140" s="445"/>
      <c r="V140" s="963" t="s">
        <v>505</v>
      </c>
      <c r="W140" s="963"/>
      <c r="X140" s="963"/>
      <c r="Y140" s="445"/>
      <c r="Z140" s="964" t="s">
        <v>490</v>
      </c>
      <c r="AA140" s="964"/>
      <c r="AB140" s="964"/>
      <c r="AC140" s="444"/>
      <c r="AD140" s="444"/>
      <c r="AE140" s="444"/>
      <c r="AF140" s="444"/>
      <c r="AG140" s="445" t="s">
        <v>488</v>
      </c>
      <c r="AH140" s="444"/>
      <c r="AI140" s="445"/>
      <c r="AJ140" s="445"/>
      <c r="AK140" s="444"/>
      <c r="AL140" s="444"/>
      <c r="AM140" s="445" t="s">
        <v>749</v>
      </c>
      <c r="AN140" s="444"/>
      <c r="BB140" s="445" t="s">
        <v>700</v>
      </c>
      <c r="BC140" s="444"/>
      <c r="BP140" s="444"/>
      <c r="BQ140" s="445" t="s">
        <v>749</v>
      </c>
      <c r="BR140" s="444"/>
      <c r="CF140" s="445" t="s">
        <v>700</v>
      </c>
      <c r="CG140" s="444"/>
      <c r="CU140" s="445" t="s">
        <v>489</v>
      </c>
      <c r="CV140" s="444"/>
      <c r="DJ140" s="445" t="s">
        <v>489</v>
      </c>
      <c r="DK140" s="444"/>
    </row>
    <row r="141" spans="2:127" ht="13.5" thickBot="1">
      <c r="C141" s="448"/>
      <c r="D141" s="449"/>
      <c r="S141" s="448"/>
      <c r="T141" s="451"/>
      <c r="U141" s="451"/>
      <c r="V141" s="449"/>
      <c r="W141" s="449"/>
      <c r="X141" s="449"/>
      <c r="Y141" s="449"/>
      <c r="Z141" s="449"/>
      <c r="AH141" s="448"/>
      <c r="AI141" s="451"/>
      <c r="AJ141" s="451"/>
      <c r="AK141" s="449"/>
      <c r="AN141" s="448"/>
      <c r="AO141" s="451"/>
      <c r="AP141" s="451"/>
      <c r="BC141" s="448"/>
      <c r="BD141" s="451"/>
      <c r="BE141" s="451"/>
      <c r="BR141" s="448"/>
      <c r="BS141" s="451"/>
      <c r="BT141" s="451"/>
      <c r="CG141" s="448"/>
      <c r="CH141" s="451"/>
      <c r="CI141" s="451"/>
      <c r="CV141" s="448"/>
      <c r="CW141" s="451"/>
      <c r="CX141" s="451"/>
      <c r="DK141" s="448"/>
      <c r="DL141" s="451"/>
      <c r="DM141" s="451"/>
    </row>
    <row r="142" spans="2:127" ht="78.75" customHeight="1" thickBot="1">
      <c r="B142" s="934" t="s">
        <v>938</v>
      </c>
      <c r="C142" s="965"/>
      <c r="D142" s="999" t="s">
        <v>886</v>
      </c>
      <c r="E142" s="1002" t="s">
        <v>933</v>
      </c>
      <c r="F142" s="1002"/>
      <c r="G142" s="1002"/>
      <c r="H142" s="1002"/>
      <c r="I142" s="1002"/>
      <c r="J142" s="1002"/>
      <c r="K142" s="1002"/>
      <c r="L142" s="1002"/>
      <c r="M142" s="1002"/>
      <c r="N142" s="1002"/>
      <c r="O142" s="1002"/>
      <c r="P142" s="1003"/>
      <c r="Q142" s="311"/>
      <c r="R142" s="934" t="str">
        <f>$B142</f>
        <v>H70-T30
2-4kg non-comm
CD-10</v>
      </c>
      <c r="S142" s="965"/>
      <c r="T142" s="957" t="s">
        <v>907</v>
      </c>
      <c r="U142" s="958"/>
      <c r="V142" s="957" t="s">
        <v>909</v>
      </c>
      <c r="W142" s="975"/>
      <c r="X142" s="958"/>
      <c r="Y142" s="976" t="s">
        <v>958</v>
      </c>
      <c r="Z142" s="977"/>
      <c r="AA142" s="957" t="s">
        <v>908</v>
      </c>
      <c r="AB142" s="958"/>
      <c r="AC142" s="311"/>
      <c r="AD142" s="978" t="s">
        <v>722</v>
      </c>
      <c r="AE142" s="980" t="s">
        <v>723</v>
      </c>
      <c r="AF142" s="311"/>
      <c r="AG142" s="934" t="str">
        <f>$B142</f>
        <v>H70-T30
2-4kg non-comm
CD-10</v>
      </c>
      <c r="AH142" s="965"/>
      <c r="AI142" s="957" t="s">
        <v>907</v>
      </c>
      <c r="AJ142" s="958"/>
      <c r="AK142" s="959" t="s">
        <v>167</v>
      </c>
      <c r="AL142" s="311"/>
      <c r="AM142" s="934" t="str">
        <f>$B142</f>
        <v>H70-T30
2-4kg non-comm
CD-10</v>
      </c>
      <c r="AN142" s="935"/>
      <c r="AO142" s="940" t="s">
        <v>530</v>
      </c>
      <c r="AP142" s="941"/>
      <c r="AQ142" s="941"/>
      <c r="AR142" s="941"/>
      <c r="AS142" s="941"/>
      <c r="AT142" s="941"/>
      <c r="AU142" s="941"/>
      <c r="AV142" s="941"/>
      <c r="AW142" s="941"/>
      <c r="AX142" s="941"/>
      <c r="AY142" s="941"/>
      <c r="AZ142" s="993"/>
      <c r="BA142" s="311"/>
      <c r="BB142" s="934" t="str">
        <f>$B142</f>
        <v>H70-T30
2-4kg non-comm
CD-10</v>
      </c>
      <c r="BC142" s="935"/>
      <c r="BD142" s="940" t="s">
        <v>530</v>
      </c>
      <c r="BE142" s="941"/>
      <c r="BF142" s="941"/>
      <c r="BG142" s="941"/>
      <c r="BH142" s="941"/>
      <c r="BI142" s="941"/>
      <c r="BJ142" s="941"/>
      <c r="BK142" s="941"/>
      <c r="BL142" s="941"/>
      <c r="BM142" s="941"/>
      <c r="BN142" s="941"/>
      <c r="BO142" s="993"/>
      <c r="BP142" s="311"/>
      <c r="BQ142" s="934" t="str">
        <f>$B142</f>
        <v>H70-T30
2-4kg non-comm
CD-10</v>
      </c>
      <c r="BR142" s="935"/>
      <c r="BS142" s="940" t="s">
        <v>911</v>
      </c>
      <c r="BT142" s="941"/>
      <c r="BU142" s="942"/>
      <c r="BV142" s="942"/>
      <c r="BW142" s="942"/>
      <c r="BX142" s="942"/>
      <c r="BY142" s="942"/>
      <c r="BZ142" s="942"/>
      <c r="CA142" s="942"/>
      <c r="CB142" s="942"/>
      <c r="CC142" s="942"/>
      <c r="CD142" s="943"/>
      <c r="CF142" s="934" t="str">
        <f>$B142</f>
        <v>H70-T30
2-4kg non-comm
CD-10</v>
      </c>
      <c r="CG142" s="935"/>
      <c r="CH142" s="940" t="s">
        <v>911</v>
      </c>
      <c r="CI142" s="941"/>
      <c r="CJ142" s="942"/>
      <c r="CK142" s="942"/>
      <c r="CL142" s="942"/>
      <c r="CM142" s="942"/>
      <c r="CN142" s="942"/>
      <c r="CO142" s="942"/>
      <c r="CP142" s="942"/>
      <c r="CQ142" s="942"/>
      <c r="CR142" s="942"/>
      <c r="CS142" s="943"/>
      <c r="CT142" s="311"/>
      <c r="CU142" s="934" t="str">
        <f>$B142</f>
        <v>H70-T30
2-4kg non-comm
CD-10</v>
      </c>
      <c r="CV142" s="935"/>
      <c r="CW142" s="940" t="s">
        <v>956</v>
      </c>
      <c r="CX142" s="941"/>
      <c r="CY142" s="942"/>
      <c r="CZ142" s="942"/>
      <c r="DA142" s="942"/>
      <c r="DB142" s="942"/>
      <c r="DC142" s="942"/>
      <c r="DD142" s="942"/>
      <c r="DE142" s="942"/>
      <c r="DF142" s="942"/>
      <c r="DG142" s="942"/>
      <c r="DH142" s="943"/>
      <c r="DJ142" s="934" t="str">
        <f>$B142</f>
        <v>H70-T30
2-4kg non-comm
CD-10</v>
      </c>
      <c r="DK142" s="935"/>
      <c r="DL142" s="940" t="s">
        <v>955</v>
      </c>
      <c r="DM142" s="941"/>
      <c r="DN142" s="942"/>
      <c r="DO142" s="942"/>
      <c r="DP142" s="942"/>
      <c r="DQ142" s="942"/>
      <c r="DR142" s="942"/>
      <c r="DS142" s="942"/>
      <c r="DT142" s="942"/>
      <c r="DU142" s="942"/>
      <c r="DV142" s="942"/>
      <c r="DW142" s="943"/>
    </row>
    <row r="143" spans="2:127" ht="14.25">
      <c r="B143" s="966"/>
      <c r="C143" s="967"/>
      <c r="D143" s="1000"/>
      <c r="E143" s="997" t="s">
        <v>891</v>
      </c>
      <c r="F143" s="997"/>
      <c r="G143" s="997"/>
      <c r="H143" s="997"/>
      <c r="I143" s="997"/>
      <c r="J143" s="997"/>
      <c r="K143" s="997"/>
      <c r="L143" s="997"/>
      <c r="M143" s="997"/>
      <c r="N143" s="997"/>
      <c r="O143" s="997"/>
      <c r="P143" s="998"/>
      <c r="Q143" s="452"/>
      <c r="R143" s="966"/>
      <c r="S143" s="967"/>
      <c r="T143" s="944" t="s">
        <v>496</v>
      </c>
      <c r="U143" s="946" t="s">
        <v>497</v>
      </c>
      <c r="V143" s="948" t="s">
        <v>128</v>
      </c>
      <c r="W143" s="950" t="s">
        <v>750</v>
      </c>
      <c r="X143" s="946" t="s">
        <v>691</v>
      </c>
      <c r="Y143" s="953" t="s">
        <v>130</v>
      </c>
      <c r="Z143" s="955" t="s">
        <v>131</v>
      </c>
      <c r="AA143" s="988" t="str">
        <f>AA121</f>
        <v>50 l 
2 kg</v>
      </c>
      <c r="AB143" s="946" t="str">
        <f>AB121</f>
        <v>99 l
4 kg</v>
      </c>
      <c r="AC143" s="452"/>
      <c r="AD143" s="979"/>
      <c r="AE143" s="981"/>
      <c r="AF143" s="452"/>
      <c r="AG143" s="966"/>
      <c r="AH143" s="967"/>
      <c r="AI143" s="944" t="s">
        <v>498</v>
      </c>
      <c r="AJ143" s="946" t="s">
        <v>497</v>
      </c>
      <c r="AK143" s="960"/>
      <c r="AL143" s="452"/>
      <c r="AM143" s="936"/>
      <c r="AN143" s="937"/>
      <c r="AO143" s="927" t="s">
        <v>891</v>
      </c>
      <c r="AP143" s="928"/>
      <c r="AQ143" s="928"/>
      <c r="AR143" s="928"/>
      <c r="AS143" s="928"/>
      <c r="AT143" s="928"/>
      <c r="AU143" s="928"/>
      <c r="AV143" s="928"/>
      <c r="AW143" s="928"/>
      <c r="AX143" s="928"/>
      <c r="AY143" s="928"/>
      <c r="AZ143" s="929"/>
      <c r="BA143" s="452"/>
      <c r="BB143" s="936"/>
      <c r="BC143" s="937"/>
      <c r="BD143" s="927" t="s">
        <v>891</v>
      </c>
      <c r="BE143" s="928"/>
      <c r="BF143" s="928"/>
      <c r="BG143" s="928"/>
      <c r="BH143" s="928"/>
      <c r="BI143" s="928"/>
      <c r="BJ143" s="928"/>
      <c r="BK143" s="928"/>
      <c r="BL143" s="928"/>
      <c r="BM143" s="928"/>
      <c r="BN143" s="928"/>
      <c r="BO143" s="929"/>
      <c r="BP143" s="452"/>
      <c r="BQ143" s="936"/>
      <c r="BR143" s="937"/>
      <c r="BS143" s="927" t="s">
        <v>891</v>
      </c>
      <c r="BT143" s="928"/>
      <c r="BU143" s="928"/>
      <c r="BV143" s="928"/>
      <c r="BW143" s="928"/>
      <c r="BX143" s="928"/>
      <c r="BY143" s="928"/>
      <c r="BZ143" s="928"/>
      <c r="CA143" s="928"/>
      <c r="CB143" s="928"/>
      <c r="CC143" s="928"/>
      <c r="CD143" s="929"/>
      <c r="CF143" s="936"/>
      <c r="CG143" s="937"/>
      <c r="CH143" s="927" t="s">
        <v>891</v>
      </c>
      <c r="CI143" s="928"/>
      <c r="CJ143" s="928"/>
      <c r="CK143" s="928"/>
      <c r="CL143" s="928"/>
      <c r="CM143" s="928"/>
      <c r="CN143" s="928"/>
      <c r="CO143" s="928"/>
      <c r="CP143" s="928"/>
      <c r="CQ143" s="928"/>
      <c r="CR143" s="928"/>
      <c r="CS143" s="929"/>
      <c r="CT143" s="452"/>
      <c r="CU143" s="936"/>
      <c r="CV143" s="937"/>
      <c r="CW143" s="927" t="s">
        <v>891</v>
      </c>
      <c r="CX143" s="928"/>
      <c r="CY143" s="928"/>
      <c r="CZ143" s="928"/>
      <c r="DA143" s="928"/>
      <c r="DB143" s="928"/>
      <c r="DC143" s="928"/>
      <c r="DD143" s="928"/>
      <c r="DE143" s="928"/>
      <c r="DF143" s="928"/>
      <c r="DG143" s="928"/>
      <c r="DH143" s="929"/>
      <c r="DJ143" s="936"/>
      <c r="DK143" s="937"/>
      <c r="DL143" s="927" t="s">
        <v>891</v>
      </c>
      <c r="DM143" s="928"/>
      <c r="DN143" s="928"/>
      <c r="DO143" s="928"/>
      <c r="DP143" s="928"/>
      <c r="DQ143" s="928"/>
      <c r="DR143" s="928"/>
      <c r="DS143" s="928"/>
      <c r="DT143" s="928"/>
      <c r="DU143" s="928"/>
      <c r="DV143" s="928"/>
      <c r="DW143" s="929"/>
    </row>
    <row r="144" spans="2:127" ht="13.5" thickBot="1">
      <c r="B144" s="968"/>
      <c r="C144" s="969"/>
      <c r="D144" s="1001"/>
      <c r="E144" s="583">
        <v>0.5</v>
      </c>
      <c r="F144" s="583">
        <v>2</v>
      </c>
      <c r="G144" s="583">
        <v>5</v>
      </c>
      <c r="H144" s="583">
        <v>10</v>
      </c>
      <c r="I144" s="583">
        <v>15</v>
      </c>
      <c r="J144" s="584">
        <v>20</v>
      </c>
      <c r="K144" s="585">
        <v>30</v>
      </c>
      <c r="L144" s="584">
        <v>40</v>
      </c>
      <c r="M144" s="584">
        <v>50</v>
      </c>
      <c r="N144" s="584">
        <v>60</v>
      </c>
      <c r="O144" s="584">
        <v>70</v>
      </c>
      <c r="P144" s="586" t="s">
        <v>379</v>
      </c>
      <c r="Q144" s="452"/>
      <c r="R144" s="968"/>
      <c r="S144" s="969"/>
      <c r="T144" s="945"/>
      <c r="U144" s="947"/>
      <c r="V144" s="949"/>
      <c r="W144" s="951"/>
      <c r="X144" s="952"/>
      <c r="Y144" s="954"/>
      <c r="Z144" s="956"/>
      <c r="AA144" s="945"/>
      <c r="AB144" s="947"/>
      <c r="AC144" s="452"/>
      <c r="AD144" s="945"/>
      <c r="AE144" s="947"/>
      <c r="AF144" s="452"/>
      <c r="AG144" s="968"/>
      <c r="AH144" s="969"/>
      <c r="AI144" s="945"/>
      <c r="AJ144" s="947"/>
      <c r="AK144" s="961"/>
      <c r="AL144" s="452"/>
      <c r="AM144" s="938"/>
      <c r="AN144" s="939"/>
      <c r="AO144" s="457">
        <v>0.5</v>
      </c>
      <c r="AP144" s="458">
        <v>2</v>
      </c>
      <c r="AQ144" s="458">
        <v>5</v>
      </c>
      <c r="AR144" s="458">
        <v>10</v>
      </c>
      <c r="AS144" s="458">
        <v>15</v>
      </c>
      <c r="AT144" s="459">
        <v>20</v>
      </c>
      <c r="AU144" s="460">
        <v>30</v>
      </c>
      <c r="AV144" s="459">
        <v>40</v>
      </c>
      <c r="AW144" s="459">
        <v>50</v>
      </c>
      <c r="AX144" s="459">
        <v>60</v>
      </c>
      <c r="AY144" s="459">
        <v>70</v>
      </c>
      <c r="AZ144" s="456" t="s">
        <v>379</v>
      </c>
      <c r="BA144" s="452"/>
      <c r="BB144" s="938"/>
      <c r="BC144" s="939"/>
      <c r="BD144" s="457">
        <v>0.5</v>
      </c>
      <c r="BE144" s="458">
        <v>2</v>
      </c>
      <c r="BF144" s="458">
        <v>5</v>
      </c>
      <c r="BG144" s="458">
        <v>10</v>
      </c>
      <c r="BH144" s="458">
        <v>15</v>
      </c>
      <c r="BI144" s="459">
        <v>20</v>
      </c>
      <c r="BJ144" s="460">
        <v>30</v>
      </c>
      <c r="BK144" s="459">
        <v>40</v>
      </c>
      <c r="BL144" s="459">
        <v>50</v>
      </c>
      <c r="BM144" s="459">
        <v>60</v>
      </c>
      <c r="BN144" s="459">
        <v>70</v>
      </c>
      <c r="BO144" s="456" t="s">
        <v>379</v>
      </c>
      <c r="BP144" s="452"/>
      <c r="BQ144" s="938"/>
      <c r="BR144" s="939"/>
      <c r="BS144" s="457">
        <v>0.5</v>
      </c>
      <c r="BT144" s="458">
        <v>2</v>
      </c>
      <c r="BU144" s="458">
        <v>5</v>
      </c>
      <c r="BV144" s="458">
        <v>10</v>
      </c>
      <c r="BW144" s="458">
        <v>15</v>
      </c>
      <c r="BX144" s="459">
        <v>20</v>
      </c>
      <c r="BY144" s="460">
        <v>30</v>
      </c>
      <c r="BZ144" s="459">
        <v>40</v>
      </c>
      <c r="CA144" s="459">
        <v>50</v>
      </c>
      <c r="CB144" s="459">
        <v>60</v>
      </c>
      <c r="CC144" s="459">
        <v>70</v>
      </c>
      <c r="CD144" s="456" t="s">
        <v>379</v>
      </c>
      <c r="CF144" s="938"/>
      <c r="CG144" s="939"/>
      <c r="CH144" s="457">
        <v>0.5</v>
      </c>
      <c r="CI144" s="458">
        <v>2</v>
      </c>
      <c r="CJ144" s="458">
        <v>5</v>
      </c>
      <c r="CK144" s="458">
        <v>10</v>
      </c>
      <c r="CL144" s="458">
        <v>15</v>
      </c>
      <c r="CM144" s="459">
        <v>20</v>
      </c>
      <c r="CN144" s="460">
        <v>30</v>
      </c>
      <c r="CO144" s="459">
        <v>40</v>
      </c>
      <c r="CP144" s="459">
        <v>50</v>
      </c>
      <c r="CQ144" s="459">
        <v>60</v>
      </c>
      <c r="CR144" s="459">
        <v>70</v>
      </c>
      <c r="CS144" s="456" t="s">
        <v>379</v>
      </c>
      <c r="CT144" s="452"/>
      <c r="CU144" s="938"/>
      <c r="CV144" s="939"/>
      <c r="CW144" s="457">
        <v>0.5</v>
      </c>
      <c r="CX144" s="458">
        <v>2</v>
      </c>
      <c r="CY144" s="458">
        <v>5</v>
      </c>
      <c r="CZ144" s="458">
        <v>10</v>
      </c>
      <c r="DA144" s="458">
        <v>15</v>
      </c>
      <c r="DB144" s="459">
        <v>20</v>
      </c>
      <c r="DC144" s="460">
        <v>30</v>
      </c>
      <c r="DD144" s="459">
        <v>40</v>
      </c>
      <c r="DE144" s="459">
        <v>50</v>
      </c>
      <c r="DF144" s="459">
        <v>60</v>
      </c>
      <c r="DG144" s="459">
        <v>70</v>
      </c>
      <c r="DH144" s="456" t="s">
        <v>379</v>
      </c>
      <c r="DJ144" s="938"/>
      <c r="DK144" s="939"/>
      <c r="DL144" s="457">
        <v>0.5</v>
      </c>
      <c r="DM144" s="458">
        <v>2</v>
      </c>
      <c r="DN144" s="458">
        <v>5</v>
      </c>
      <c r="DO144" s="458">
        <v>10</v>
      </c>
      <c r="DP144" s="458">
        <v>15</v>
      </c>
      <c r="DQ144" s="459">
        <v>20</v>
      </c>
      <c r="DR144" s="460">
        <v>30</v>
      </c>
      <c r="DS144" s="459">
        <v>40</v>
      </c>
      <c r="DT144" s="459">
        <v>50</v>
      </c>
      <c r="DU144" s="459">
        <v>60</v>
      </c>
      <c r="DV144" s="459">
        <v>70</v>
      </c>
      <c r="DW144" s="456" t="s">
        <v>379</v>
      </c>
    </row>
    <row r="145" spans="2:127" ht="15" customHeight="1">
      <c r="B145" s="994" t="s">
        <v>890</v>
      </c>
      <c r="C145" s="587" t="s">
        <v>380</v>
      </c>
      <c r="D145" s="462" t="s">
        <v>381</v>
      </c>
      <c r="E145" s="463" t="s">
        <v>381</v>
      </c>
      <c r="F145" s="464" t="s">
        <v>381</v>
      </c>
      <c r="G145" s="464" t="s">
        <v>381</v>
      </c>
      <c r="H145" s="464" t="s">
        <v>381</v>
      </c>
      <c r="I145" s="464" t="s">
        <v>381</v>
      </c>
      <c r="J145" s="464" t="s">
        <v>381</v>
      </c>
      <c r="K145" s="464" t="s">
        <v>381</v>
      </c>
      <c r="L145" s="464" t="s">
        <v>381</v>
      </c>
      <c r="M145" s="464" t="s">
        <v>381</v>
      </c>
      <c r="N145" s="464" t="s">
        <v>381</v>
      </c>
      <c r="O145" s="464" t="s">
        <v>381</v>
      </c>
      <c r="P145" s="465" t="s">
        <v>381</v>
      </c>
      <c r="Q145" s="466"/>
      <c r="R145" s="924" t="s">
        <v>890</v>
      </c>
      <c r="S145" s="461" t="str">
        <f>$C145</f>
        <v>&gt; 50</v>
      </c>
      <c r="T145" s="467" t="s">
        <v>381</v>
      </c>
      <c r="U145" s="468" t="s">
        <v>381</v>
      </c>
      <c r="V145" s="462" t="s">
        <v>381</v>
      </c>
      <c r="W145" s="469" t="s">
        <v>381</v>
      </c>
      <c r="X145" s="470" t="s">
        <v>381</v>
      </c>
      <c r="Y145" s="462" t="s">
        <v>381</v>
      </c>
      <c r="Z145" s="470" t="s">
        <v>381</v>
      </c>
      <c r="AA145" s="467" t="s">
        <v>381</v>
      </c>
      <c r="AB145" s="468" t="s">
        <v>381</v>
      </c>
      <c r="AC145" s="466"/>
      <c r="AD145" s="930">
        <f>AD123</f>
        <v>28.5</v>
      </c>
      <c r="AE145" s="932">
        <f>AE123</f>
        <v>32.0625</v>
      </c>
      <c r="AF145" s="466"/>
      <c r="AG145" s="924" t="s">
        <v>890</v>
      </c>
      <c r="AH145" s="461" t="str">
        <f>$C145</f>
        <v>&gt; 50</v>
      </c>
      <c r="AI145" s="467" t="s">
        <v>381</v>
      </c>
      <c r="AJ145" s="468" t="s">
        <v>381</v>
      </c>
      <c r="AK145" s="471" t="s">
        <v>381</v>
      </c>
      <c r="AL145" s="466"/>
      <c r="AM145" s="924" t="s">
        <v>890</v>
      </c>
      <c r="AN145" s="461" t="str">
        <f>$C145</f>
        <v>&gt; 50</v>
      </c>
      <c r="AO145" s="472" t="s">
        <v>381</v>
      </c>
      <c r="AP145" s="473" t="s">
        <v>381</v>
      </c>
      <c r="AQ145" s="473" t="s">
        <v>381</v>
      </c>
      <c r="AR145" s="473" t="s">
        <v>381</v>
      </c>
      <c r="AS145" s="473" t="s">
        <v>381</v>
      </c>
      <c r="AT145" s="473" t="s">
        <v>381</v>
      </c>
      <c r="AU145" s="473" t="s">
        <v>381</v>
      </c>
      <c r="AV145" s="473" t="s">
        <v>381</v>
      </c>
      <c r="AW145" s="473" t="s">
        <v>381</v>
      </c>
      <c r="AX145" s="473" t="s">
        <v>381</v>
      </c>
      <c r="AY145" s="473" t="s">
        <v>381</v>
      </c>
      <c r="AZ145" s="468" t="s">
        <v>381</v>
      </c>
      <c r="BA145" s="474"/>
      <c r="BB145" s="924" t="s">
        <v>890</v>
      </c>
      <c r="BC145" s="461" t="str">
        <f>$C145</f>
        <v>&gt; 50</v>
      </c>
      <c r="BD145" s="472" t="s">
        <v>381</v>
      </c>
      <c r="BE145" s="473" t="s">
        <v>381</v>
      </c>
      <c r="BF145" s="473" t="s">
        <v>381</v>
      </c>
      <c r="BG145" s="473" t="s">
        <v>381</v>
      </c>
      <c r="BH145" s="473" t="s">
        <v>381</v>
      </c>
      <c r="BI145" s="473" t="s">
        <v>381</v>
      </c>
      <c r="BJ145" s="473" t="s">
        <v>381</v>
      </c>
      <c r="BK145" s="473" t="s">
        <v>381</v>
      </c>
      <c r="BL145" s="473" t="s">
        <v>381</v>
      </c>
      <c r="BM145" s="473" t="s">
        <v>381</v>
      </c>
      <c r="BN145" s="473" t="s">
        <v>381</v>
      </c>
      <c r="BO145" s="468" t="s">
        <v>381</v>
      </c>
      <c r="BP145" s="466"/>
      <c r="BQ145" s="924" t="s">
        <v>890</v>
      </c>
      <c r="BR145" s="461" t="str">
        <f>$C145</f>
        <v>&gt; 50</v>
      </c>
      <c r="BS145" s="472" t="s">
        <v>381</v>
      </c>
      <c r="BT145" s="473" t="s">
        <v>381</v>
      </c>
      <c r="BU145" s="473" t="s">
        <v>381</v>
      </c>
      <c r="BV145" s="473" t="s">
        <v>381</v>
      </c>
      <c r="BW145" s="473" t="s">
        <v>381</v>
      </c>
      <c r="BX145" s="473" t="s">
        <v>381</v>
      </c>
      <c r="BY145" s="473" t="s">
        <v>381</v>
      </c>
      <c r="BZ145" s="473" t="s">
        <v>381</v>
      </c>
      <c r="CA145" s="473" t="s">
        <v>381</v>
      </c>
      <c r="CB145" s="473" t="s">
        <v>381</v>
      </c>
      <c r="CC145" s="473" t="s">
        <v>381</v>
      </c>
      <c r="CD145" s="468" t="s">
        <v>381</v>
      </c>
      <c r="CF145" s="924" t="s">
        <v>890</v>
      </c>
      <c r="CG145" s="461" t="str">
        <f>$C145</f>
        <v>&gt; 50</v>
      </c>
      <c r="CH145" s="472" t="s">
        <v>381</v>
      </c>
      <c r="CI145" s="473" t="s">
        <v>381</v>
      </c>
      <c r="CJ145" s="473" t="s">
        <v>381</v>
      </c>
      <c r="CK145" s="473" t="s">
        <v>381</v>
      </c>
      <c r="CL145" s="473" t="s">
        <v>381</v>
      </c>
      <c r="CM145" s="473" t="s">
        <v>381</v>
      </c>
      <c r="CN145" s="473" t="s">
        <v>381</v>
      </c>
      <c r="CO145" s="473" t="s">
        <v>381</v>
      </c>
      <c r="CP145" s="473" t="s">
        <v>381</v>
      </c>
      <c r="CQ145" s="473" t="s">
        <v>381</v>
      </c>
      <c r="CR145" s="473" t="s">
        <v>381</v>
      </c>
      <c r="CS145" s="468" t="s">
        <v>381</v>
      </c>
      <c r="CT145" s="474"/>
      <c r="CU145" s="924" t="s">
        <v>890</v>
      </c>
      <c r="CV145" s="461" t="str">
        <f>$C145</f>
        <v>&gt; 50</v>
      </c>
      <c r="CW145" s="472" t="s">
        <v>381</v>
      </c>
      <c r="CX145" s="473" t="s">
        <v>381</v>
      </c>
      <c r="CY145" s="473" t="s">
        <v>381</v>
      </c>
      <c r="CZ145" s="473" t="s">
        <v>381</v>
      </c>
      <c r="DA145" s="473" t="s">
        <v>381</v>
      </c>
      <c r="DB145" s="473" t="s">
        <v>381</v>
      </c>
      <c r="DC145" s="473" t="s">
        <v>381</v>
      </c>
      <c r="DD145" s="473" t="s">
        <v>381</v>
      </c>
      <c r="DE145" s="473" t="s">
        <v>381</v>
      </c>
      <c r="DF145" s="473" t="s">
        <v>381</v>
      </c>
      <c r="DG145" s="473" t="s">
        <v>381</v>
      </c>
      <c r="DH145" s="468" t="s">
        <v>381</v>
      </c>
      <c r="DJ145" s="924" t="s">
        <v>890</v>
      </c>
      <c r="DK145" s="461" t="str">
        <f>$C145</f>
        <v>&gt; 50</v>
      </c>
      <c r="DL145" s="472" t="s">
        <v>381</v>
      </c>
      <c r="DM145" s="473" t="s">
        <v>381</v>
      </c>
      <c r="DN145" s="473" t="s">
        <v>381</v>
      </c>
      <c r="DO145" s="473" t="s">
        <v>381</v>
      </c>
      <c r="DP145" s="473" t="s">
        <v>381</v>
      </c>
      <c r="DQ145" s="473" t="s">
        <v>381</v>
      </c>
      <c r="DR145" s="473" t="s">
        <v>381</v>
      </c>
      <c r="DS145" s="473" t="s">
        <v>381</v>
      </c>
      <c r="DT145" s="473" t="s">
        <v>381</v>
      </c>
      <c r="DU145" s="473" t="s">
        <v>381</v>
      </c>
      <c r="DV145" s="473" t="s">
        <v>381</v>
      </c>
      <c r="DW145" s="468" t="s">
        <v>381</v>
      </c>
    </row>
    <row r="146" spans="2:127" ht="15" customHeight="1">
      <c r="B146" s="995"/>
      <c r="C146" s="588">
        <v>50</v>
      </c>
      <c r="D146" s="476">
        <f>V146</f>
        <v>4.6987529216652106</v>
      </c>
      <c r="E146" s="578">
        <v>75.347281351645194</v>
      </c>
      <c r="F146" s="579">
        <v>76.093907557805863</v>
      </c>
      <c r="G146" s="579">
        <v>75.762597991820812</v>
      </c>
      <c r="H146" s="579">
        <v>75.284857299104317</v>
      </c>
      <c r="I146" s="579">
        <v>75.102169660438435</v>
      </c>
      <c r="J146" s="579">
        <v>74.827575438214737</v>
      </c>
      <c r="K146" s="579">
        <v>74.342166086704779</v>
      </c>
      <c r="L146" s="579">
        <v>74.105100034352162</v>
      </c>
      <c r="M146" s="579">
        <v>73.695167004594211</v>
      </c>
      <c r="N146" s="579">
        <v>73.232570114065581</v>
      </c>
      <c r="O146" s="579">
        <v>72.574508963170757</v>
      </c>
      <c r="P146" s="480" t="s">
        <v>381</v>
      </c>
      <c r="Q146" s="466"/>
      <c r="R146" s="925"/>
      <c r="S146" s="475">
        <f>$C146</f>
        <v>50</v>
      </c>
      <c r="T146" s="481">
        <v>50</v>
      </c>
      <c r="U146" s="519">
        <v>-26</v>
      </c>
      <c r="V146" s="483">
        <f>IF(MIN(X146,W146)*(1-(2.5+7)/(87.5-2))&gt;$AD$29,$AD$29,MIN(X146,W146)*(1-(2.5+7)/(87.5-2)))</f>
        <v>4.6987529216652106</v>
      </c>
      <c r="W146" s="484">
        <f>'70MPa, 2-4kg (comm)'!Z146</f>
        <v>5.7273353916595955</v>
      </c>
      <c r="X146" s="484">
        <f>'70MPa, 2-4kg (comm)'!AA146</f>
        <v>5.286097036873362</v>
      </c>
      <c r="Y146" s="483">
        <f>(F146-2)/V146</f>
        <v>15.768845221924845</v>
      </c>
      <c r="Z146" s="486">
        <f>(F146-2)/MIN(W146,X146)</f>
        <v>14.016751308377641</v>
      </c>
      <c r="AA146" s="487">
        <f>'70MPa, 2-4kg (comm)'!AD146</f>
        <v>3.0762233278459381</v>
      </c>
      <c r="AB146" s="488">
        <f>'70MPa, 2-4kg (comm)'!AE146</f>
        <v>5.7334307752852816</v>
      </c>
      <c r="AC146" s="466"/>
      <c r="AD146" s="930"/>
      <c r="AE146" s="932"/>
      <c r="AF146" s="466"/>
      <c r="AG146" s="925"/>
      <c r="AH146" s="475">
        <f>$C146</f>
        <v>50</v>
      </c>
      <c r="AI146" s="489">
        <v>25</v>
      </c>
      <c r="AJ146" s="519">
        <f>MIN(-33,AH146)</f>
        <v>-33</v>
      </c>
      <c r="AK146" s="490">
        <f>V146</f>
        <v>4.6987529216652106</v>
      </c>
      <c r="AL146" s="466"/>
      <c r="AM146" s="925"/>
      <c r="AN146" s="475">
        <f>$C146</f>
        <v>50</v>
      </c>
      <c r="AO146" s="520">
        <v>0.91030454039659658</v>
      </c>
      <c r="AP146" s="521">
        <v>0.908976498958734</v>
      </c>
      <c r="AQ146" s="521">
        <v>0.90743760015152397</v>
      </c>
      <c r="AR146" s="521">
        <v>0.90572613472828989</v>
      </c>
      <c r="AS146" s="521">
        <v>0.90672437407448725</v>
      </c>
      <c r="AT146" s="521">
        <v>0.90727579580290441</v>
      </c>
      <c r="AU146" s="521">
        <v>0.90987601408303087</v>
      </c>
      <c r="AV146" s="521">
        <v>0.91596838531811087</v>
      </c>
      <c r="AW146" s="521">
        <v>0.92231852470091968</v>
      </c>
      <c r="AX146" s="493">
        <v>0.93034290989172874</v>
      </c>
      <c r="AY146" s="493">
        <v>0.94042262520416786</v>
      </c>
      <c r="AZ146" s="494" t="s">
        <v>381</v>
      </c>
      <c r="BA146" s="474"/>
      <c r="BB146" s="925"/>
      <c r="BC146" s="475">
        <f>$C146</f>
        <v>50</v>
      </c>
      <c r="BD146" s="520">
        <v>0.90168053671532755</v>
      </c>
      <c r="BE146" s="521">
        <v>0.90830452164771347</v>
      </c>
      <c r="BF146" s="521">
        <v>0.90686731974894319</v>
      </c>
      <c r="BG146" s="521">
        <v>0.90530526858111215</v>
      </c>
      <c r="BH146" s="521">
        <v>0.90645530115293105</v>
      </c>
      <c r="BI146" s="521">
        <v>0.90717372283645403</v>
      </c>
      <c r="BJ146" s="521">
        <v>0.9101373048252609</v>
      </c>
      <c r="BK146" s="521">
        <v>0.91642655656541994</v>
      </c>
      <c r="BL146" s="521">
        <v>0.92280229973497696</v>
      </c>
      <c r="BM146" s="493">
        <v>0.9306400612450918</v>
      </c>
      <c r="BN146" s="521">
        <v>0.94035994232224229</v>
      </c>
      <c r="BO146" s="494" t="s">
        <v>381</v>
      </c>
      <c r="BP146" s="466"/>
      <c r="BQ146" s="925"/>
      <c r="BR146" s="475">
        <f>$C146</f>
        <v>50</v>
      </c>
      <c r="BS146" s="495">
        <v>84.795321418303388</v>
      </c>
      <c r="BT146" s="496">
        <v>84.462301266478363</v>
      </c>
      <c r="BU146" s="496">
        <v>83.768505386693093</v>
      </c>
      <c r="BV146" s="496">
        <v>82.489372197445249</v>
      </c>
      <c r="BW146" s="496">
        <v>81.093009079707173</v>
      </c>
      <c r="BX146" s="497">
        <v>79.52656690440358</v>
      </c>
      <c r="BY146" s="497">
        <v>75.887753274375697</v>
      </c>
      <c r="BZ146" s="497">
        <v>71.581483578405638</v>
      </c>
      <c r="CA146" s="497">
        <v>66.426593000910202</v>
      </c>
      <c r="CB146" s="497">
        <v>60.279882707810906</v>
      </c>
      <c r="CC146" s="497">
        <v>52.400958935613389</v>
      </c>
      <c r="CD146" s="494" t="s">
        <v>381</v>
      </c>
      <c r="CF146" s="925"/>
      <c r="CG146" s="475">
        <f>$C146</f>
        <v>50</v>
      </c>
      <c r="CH146" s="495">
        <v>85</v>
      </c>
      <c r="CI146" s="496">
        <v>84.820251973417427</v>
      </c>
      <c r="CJ146" s="496">
        <v>84.083311359201943</v>
      </c>
      <c r="CK146" s="496">
        <v>82.715883060640564</v>
      </c>
      <c r="CL146" s="496">
        <v>81.23785758975626</v>
      </c>
      <c r="CM146" s="497">
        <v>79.574771858243281</v>
      </c>
      <c r="CN146" s="497">
        <v>75.748521019106562</v>
      </c>
      <c r="CO146" s="497">
        <v>71.340273956785722</v>
      </c>
      <c r="CP146" s="497">
        <v>66.177490940943215</v>
      </c>
      <c r="CQ146" s="497">
        <v>60.130740123109803</v>
      </c>
      <c r="CR146" s="497">
        <v>52.431410693149026</v>
      </c>
      <c r="CS146" s="494" t="s">
        <v>381</v>
      </c>
      <c r="CT146" s="474"/>
      <c r="CU146" s="925"/>
      <c r="CV146" s="475">
        <f>$C146</f>
        <v>50</v>
      </c>
      <c r="CW146" s="491">
        <f t="shared" ref="CW146:CW158" si="239">MIN(AO146,BD146)</f>
        <v>0.90168053671532755</v>
      </c>
      <c r="CX146" s="492">
        <f t="shared" ref="CX146:CX158" si="240">MIN(AP146,BE146)</f>
        <v>0.90830452164771347</v>
      </c>
      <c r="CY146" s="521">
        <f t="shared" ref="CY146:CY158" si="241">MIN(AQ146,BF146)</f>
        <v>0.90686731974894319</v>
      </c>
      <c r="CZ146" s="521">
        <f t="shared" ref="CZ146:CZ158" si="242">MIN(AR146,BG146)</f>
        <v>0.90530526858111215</v>
      </c>
      <c r="DA146" s="521">
        <f t="shared" ref="DA146:DA158" si="243">MIN(AS146,BH146)</f>
        <v>0.90645530115293105</v>
      </c>
      <c r="DB146" s="521">
        <f t="shared" ref="DB146:DB158" si="244">MIN(AT146,BI146)</f>
        <v>0.90717372283645403</v>
      </c>
      <c r="DC146" s="521">
        <f t="shared" ref="DC146:DC158" si="245">MIN(AU146,BJ146)</f>
        <v>0.90987601408303087</v>
      </c>
      <c r="DD146" s="521">
        <f t="shared" ref="DD146:DD158" si="246">MIN(AV146,BK146)</f>
        <v>0.91596838531811087</v>
      </c>
      <c r="DE146" s="521">
        <f t="shared" ref="DE146:DE158" si="247">MIN(AW146,BL146)</f>
        <v>0.92231852470091968</v>
      </c>
      <c r="DF146" s="493">
        <f t="shared" ref="DF146:DF155" si="248">MIN(AX146,BM146)</f>
        <v>0.93034290989172874</v>
      </c>
      <c r="DG146" s="521">
        <f>MIN(AY146,BN146)</f>
        <v>0.94035994232224229</v>
      </c>
      <c r="DH146" s="494" t="s">
        <v>381</v>
      </c>
      <c r="DJ146" s="925"/>
      <c r="DK146" s="475">
        <f>$C146</f>
        <v>50</v>
      </c>
      <c r="DL146" s="495">
        <f t="shared" ref="DL146:DL158" si="249">MAX(BS146,CH146)</f>
        <v>85</v>
      </c>
      <c r="DM146" s="496">
        <f t="shared" ref="DM146:DM158" si="250">MAX(BT146,CI146)</f>
        <v>84.820251973417427</v>
      </c>
      <c r="DN146" s="496">
        <f t="shared" ref="DN146:DN158" si="251">MAX(BU146,CJ146)</f>
        <v>84.083311359201943</v>
      </c>
      <c r="DO146" s="496">
        <f t="shared" ref="DO146:DO158" si="252">MAX(BV146,CK146)</f>
        <v>82.715883060640564</v>
      </c>
      <c r="DP146" s="496">
        <f t="shared" ref="DP146:DP158" si="253">MAX(BW146,CL146)</f>
        <v>81.23785758975626</v>
      </c>
      <c r="DQ146" s="497">
        <f t="shared" ref="DQ146:DQ158" si="254">MAX(BX146,CM146)</f>
        <v>79.574771858243281</v>
      </c>
      <c r="DR146" s="497">
        <f t="shared" ref="DR146:DR158" si="255">MAX(BY146,CN146)</f>
        <v>75.887753274375697</v>
      </c>
      <c r="DS146" s="497">
        <f t="shared" ref="DS146:DS158" si="256">MAX(BZ146,CO146)</f>
        <v>71.581483578405638</v>
      </c>
      <c r="DT146" s="497">
        <f t="shared" ref="DT146:DT158" si="257">MAX(CA146,CP146)</f>
        <v>66.426593000910202</v>
      </c>
      <c r="DU146" s="497">
        <f t="shared" ref="DU146:DU155" si="258">MAX(CB146,CQ146)</f>
        <v>60.279882707810906</v>
      </c>
      <c r="DV146" s="497">
        <f>MAX(CC146,CR146)</f>
        <v>52.431410693149026</v>
      </c>
      <c r="DW146" s="494" t="s">
        <v>381</v>
      </c>
    </row>
    <row r="147" spans="2:127" ht="15" customHeight="1">
      <c r="B147" s="995"/>
      <c r="C147" s="588">
        <v>45</v>
      </c>
      <c r="D147" s="476">
        <f t="shared" ref="D147:D158" si="259">V147</f>
        <v>7.3692519453212446</v>
      </c>
      <c r="E147" s="578">
        <v>73.31760371616916</v>
      </c>
      <c r="F147" s="579">
        <v>75.804123612070981</v>
      </c>
      <c r="G147" s="579">
        <v>75.504929640102702</v>
      </c>
      <c r="H147" s="579">
        <v>75.065155815255537</v>
      </c>
      <c r="I147" s="579">
        <v>75.057448309980387</v>
      </c>
      <c r="J147" s="579">
        <v>74.82272543662863</v>
      </c>
      <c r="K147" s="579">
        <v>74.363508784043518</v>
      </c>
      <c r="L147" s="579">
        <v>74.188280108221406</v>
      </c>
      <c r="M147" s="579">
        <v>73.715324975299765</v>
      </c>
      <c r="N147" s="579">
        <v>73.236705494747895</v>
      </c>
      <c r="O147" s="579">
        <v>72.55344041813791</v>
      </c>
      <c r="P147" s="480" t="s">
        <v>381</v>
      </c>
      <c r="Q147" s="466"/>
      <c r="R147" s="925"/>
      <c r="S147" s="475">
        <f t="shared" ref="S147:S159" si="260">$C147</f>
        <v>45</v>
      </c>
      <c r="T147" s="481">
        <v>45</v>
      </c>
      <c r="U147" s="519">
        <v>-26</v>
      </c>
      <c r="V147" s="483">
        <f t="shared" ref="V147:V152" si="261">IF(MIN(X147,W147)*(1-(2.5+7)/(87.5-2))&gt;$AD$29,$AD$29,MIN(X147,W147)*(1-(2.5+7)/(87.5-2)))</f>
        <v>7.3692519453212446</v>
      </c>
      <c r="W147" s="484">
        <f>'70MPa, 2-4kg (comm)'!Z147</f>
        <v>9.077214671116721</v>
      </c>
      <c r="X147" s="484">
        <f>'70MPa, 2-4kg (comm)'!AA147</f>
        <v>8.2904084384864003</v>
      </c>
      <c r="Y147" s="483">
        <f t="shared" ref="Y147:Y158" si="262">(F147-2)/V147</f>
        <v>10.015144570939713</v>
      </c>
      <c r="Z147" s="486">
        <f t="shared" ref="Z147:Z158" si="263">(F147-2)/MIN(W147,X147)</f>
        <v>8.9023507297241888</v>
      </c>
      <c r="AA147" s="487">
        <f>'70MPa, 2-4kg (comm)'!AD147</f>
        <v>4.7390407756910697</v>
      </c>
      <c r="AB147" s="488">
        <f>'70MPa, 2-4kg (comm)'!AE147</f>
        <v>8.7784616677987035</v>
      </c>
      <c r="AC147" s="466"/>
      <c r="AD147" s="930"/>
      <c r="AE147" s="932"/>
      <c r="AF147" s="466"/>
      <c r="AG147" s="925"/>
      <c r="AH147" s="475">
        <f t="shared" ref="AH147:AH159" si="264">$C147</f>
        <v>45</v>
      </c>
      <c r="AI147" s="489">
        <v>25</v>
      </c>
      <c r="AJ147" s="519">
        <f t="shared" ref="AJ147:AJ154" si="265">MIN(-33,AH147)</f>
        <v>-33</v>
      </c>
      <c r="AK147" s="490">
        <f t="shared" ref="AK147:AK158" si="266">V147</f>
        <v>7.3692519453212446</v>
      </c>
      <c r="AL147" s="466"/>
      <c r="AM147" s="925"/>
      <c r="AN147" s="475">
        <f t="shared" ref="AN147:AN159" si="267">$C147</f>
        <v>45</v>
      </c>
      <c r="AO147" s="520">
        <v>0.90772478623326758</v>
      </c>
      <c r="AP147" s="521">
        <v>0.90666620911487339</v>
      </c>
      <c r="AQ147" s="521">
        <v>0.90576252145094549</v>
      </c>
      <c r="AR147" s="521">
        <v>0.90495225097861576</v>
      </c>
      <c r="AS147" s="521">
        <v>0.90807774509513428</v>
      </c>
      <c r="AT147" s="521">
        <v>0.90965839091080758</v>
      </c>
      <c r="AU147" s="521">
        <v>0.91400917362478795</v>
      </c>
      <c r="AV147" s="521">
        <v>0.92216707879592719</v>
      </c>
      <c r="AW147" s="521">
        <v>0.92957917446818561</v>
      </c>
      <c r="AX147" s="493">
        <v>0.93903151565452037</v>
      </c>
      <c r="AY147" s="493">
        <v>0.95051648812315015</v>
      </c>
      <c r="AZ147" s="494" t="s">
        <v>381</v>
      </c>
      <c r="BA147" s="474"/>
      <c r="BB147" s="925"/>
      <c r="BC147" s="475">
        <f t="shared" ref="BC147:BC159" si="268">$C147</f>
        <v>45</v>
      </c>
      <c r="BD147" s="520">
        <v>0.88433114009442781</v>
      </c>
      <c r="BE147" s="521">
        <v>0.90556421456611813</v>
      </c>
      <c r="BF147" s="521">
        <v>0.9048298608733315</v>
      </c>
      <c r="BG147" s="521">
        <v>0.90434448281029822</v>
      </c>
      <c r="BH147" s="521">
        <v>0.90777302657171155</v>
      </c>
      <c r="BI147" s="521">
        <v>0.90967429914827136</v>
      </c>
      <c r="BJ147" s="521">
        <v>0.91452743633694489</v>
      </c>
      <c r="BK147" s="521">
        <v>0.92299397279063955</v>
      </c>
      <c r="BL147" s="521">
        <v>0.93043210617604899</v>
      </c>
      <c r="BM147" s="493">
        <v>0.93955461025229714</v>
      </c>
      <c r="BN147" s="521">
        <v>0.95047094397449183</v>
      </c>
      <c r="BO147" s="494" t="s">
        <v>381</v>
      </c>
      <c r="BP147" s="466"/>
      <c r="BQ147" s="925"/>
      <c r="BR147" s="475">
        <f t="shared" ref="BR147:BR159" si="269">$C147</f>
        <v>45</v>
      </c>
      <c r="BS147" s="495">
        <v>84.796533552158238</v>
      </c>
      <c r="BT147" s="496">
        <v>84.377689763353501</v>
      </c>
      <c r="BU147" s="496">
        <v>83.491409797501987</v>
      </c>
      <c r="BV147" s="496">
        <v>81.884265879846311</v>
      </c>
      <c r="BW147" s="496">
        <v>80.149718135307666</v>
      </c>
      <c r="BX147" s="497">
        <v>78.218054535496947</v>
      </c>
      <c r="BY147" s="497">
        <v>73.793973014013631</v>
      </c>
      <c r="BZ147" s="497">
        <v>68.730231048239816</v>
      </c>
      <c r="CA147" s="497">
        <v>62.81518897010276</v>
      </c>
      <c r="CB147" s="497">
        <v>55.982820912048048</v>
      </c>
      <c r="CC147" s="497">
        <v>47.460316624293839</v>
      </c>
      <c r="CD147" s="494" t="s">
        <v>381</v>
      </c>
      <c r="CF147" s="925"/>
      <c r="CG147" s="475">
        <f t="shared" ref="CG147:CG159" si="270">$C147</f>
        <v>45</v>
      </c>
      <c r="CH147" s="495">
        <v>85</v>
      </c>
      <c r="CI147" s="496">
        <v>84.990747458579875</v>
      </c>
      <c r="CJ147" s="496">
        <v>84.003615000228905</v>
      </c>
      <c r="CK147" s="496">
        <v>82.217056558894257</v>
      </c>
      <c r="CL147" s="496">
        <v>80.320301636712927</v>
      </c>
      <c r="CM147" s="497">
        <v>78.207832037980225</v>
      </c>
      <c r="CN147" s="497">
        <v>73.513877298669613</v>
      </c>
      <c r="CO147" s="497">
        <v>68.299924482499364</v>
      </c>
      <c r="CP147" s="497">
        <v>62.383356733694463</v>
      </c>
      <c r="CQ147" s="497">
        <v>55.725507543379784</v>
      </c>
      <c r="CR147" s="497">
        <v>47.481989901972248</v>
      </c>
      <c r="CS147" s="494" t="s">
        <v>381</v>
      </c>
      <c r="CT147" s="474"/>
      <c r="CU147" s="925"/>
      <c r="CV147" s="475">
        <f t="shared" ref="CV147:CV159" si="271">$C147</f>
        <v>45</v>
      </c>
      <c r="CW147" s="491">
        <f t="shared" si="239"/>
        <v>0.88433114009442781</v>
      </c>
      <c r="CX147" s="492">
        <f t="shared" si="240"/>
        <v>0.90556421456611813</v>
      </c>
      <c r="CY147" s="521">
        <f t="shared" si="241"/>
        <v>0.9048298608733315</v>
      </c>
      <c r="CZ147" s="521">
        <f t="shared" si="242"/>
        <v>0.90434448281029822</v>
      </c>
      <c r="DA147" s="521">
        <f t="shared" si="243"/>
        <v>0.90777302657171155</v>
      </c>
      <c r="DB147" s="521">
        <f t="shared" si="244"/>
        <v>0.90965839091080758</v>
      </c>
      <c r="DC147" s="521">
        <f t="shared" si="245"/>
        <v>0.91400917362478795</v>
      </c>
      <c r="DD147" s="521">
        <f t="shared" si="246"/>
        <v>0.92216707879592719</v>
      </c>
      <c r="DE147" s="521">
        <f t="shared" si="247"/>
        <v>0.92957917446818561</v>
      </c>
      <c r="DF147" s="493">
        <f t="shared" si="248"/>
        <v>0.93903151565452037</v>
      </c>
      <c r="DG147" s="521">
        <f>MIN(AY147,BN147)</f>
        <v>0.95047094397449183</v>
      </c>
      <c r="DH147" s="494" t="s">
        <v>381</v>
      </c>
      <c r="DJ147" s="925"/>
      <c r="DK147" s="475">
        <f t="shared" ref="DK147:DK159" si="272">$C147</f>
        <v>45</v>
      </c>
      <c r="DL147" s="495">
        <f t="shared" si="249"/>
        <v>85</v>
      </c>
      <c r="DM147" s="496">
        <f t="shared" si="250"/>
        <v>84.990747458579875</v>
      </c>
      <c r="DN147" s="496">
        <f t="shared" si="251"/>
        <v>84.003615000228905</v>
      </c>
      <c r="DO147" s="496">
        <f t="shared" si="252"/>
        <v>82.217056558894257</v>
      </c>
      <c r="DP147" s="496">
        <f t="shared" si="253"/>
        <v>80.320301636712927</v>
      </c>
      <c r="DQ147" s="497">
        <f t="shared" si="254"/>
        <v>78.218054535496947</v>
      </c>
      <c r="DR147" s="497">
        <f t="shared" si="255"/>
        <v>73.793973014013631</v>
      </c>
      <c r="DS147" s="497">
        <f t="shared" si="256"/>
        <v>68.730231048239816</v>
      </c>
      <c r="DT147" s="497">
        <f t="shared" si="257"/>
        <v>62.81518897010276</v>
      </c>
      <c r="DU147" s="497">
        <f t="shared" si="258"/>
        <v>55.982820912048048</v>
      </c>
      <c r="DV147" s="497">
        <f>MAX(CC147,CR147)</f>
        <v>47.481989901972248</v>
      </c>
      <c r="DW147" s="494" t="s">
        <v>381</v>
      </c>
    </row>
    <row r="148" spans="2:127" ht="15" customHeight="1">
      <c r="B148" s="995"/>
      <c r="C148" s="588">
        <v>40</v>
      </c>
      <c r="D148" s="476">
        <f t="shared" si="259"/>
        <v>10.188076851513014</v>
      </c>
      <c r="E148" s="578">
        <v>70.694366582850108</v>
      </c>
      <c r="F148" s="579">
        <v>73.767209500473371</v>
      </c>
      <c r="G148" s="579">
        <v>75.50125720565147</v>
      </c>
      <c r="H148" s="579">
        <v>75.057890967249051</v>
      </c>
      <c r="I148" s="579">
        <v>75.166222211766055</v>
      </c>
      <c r="J148" s="579">
        <v>74.923461077701077</v>
      </c>
      <c r="K148" s="579">
        <v>74.417289942322</v>
      </c>
      <c r="L148" s="579">
        <v>74.25604176807326</v>
      </c>
      <c r="M148" s="579">
        <v>73.722534104874086</v>
      </c>
      <c r="N148" s="579">
        <v>73.232417149834689</v>
      </c>
      <c r="O148" s="579">
        <v>72.535054002983429</v>
      </c>
      <c r="P148" s="480" t="s">
        <v>381</v>
      </c>
      <c r="Q148" s="466"/>
      <c r="R148" s="925"/>
      <c r="S148" s="475">
        <f t="shared" si="260"/>
        <v>40</v>
      </c>
      <c r="T148" s="481">
        <v>40</v>
      </c>
      <c r="U148" s="519">
        <v>-26</v>
      </c>
      <c r="V148" s="483">
        <f t="shared" si="261"/>
        <v>10.188076851513014</v>
      </c>
      <c r="W148" s="484">
        <f>'70MPa, 2-4kg (comm)'!Z148</f>
        <v>12.563559814957003</v>
      </c>
      <c r="X148" s="484">
        <f>'70MPa, 2-4kg (comm)'!AA148</f>
        <v>11.461586457952141</v>
      </c>
      <c r="Y148" s="483">
        <f t="shared" si="262"/>
        <v>7.0442351924166484</v>
      </c>
      <c r="Z148" s="486">
        <f t="shared" si="263"/>
        <v>6.2615423932592424</v>
      </c>
      <c r="AA148" s="487">
        <f>'70MPa, 2-4kg (comm)'!AD148</f>
        <v>6.3503653472862656</v>
      </c>
      <c r="AB148" s="488">
        <f>'70MPa, 2-4kg (comm)'!AE148</f>
        <v>11.775221604094797</v>
      </c>
      <c r="AC148" s="466"/>
      <c r="AD148" s="930"/>
      <c r="AE148" s="932"/>
      <c r="AF148" s="466"/>
      <c r="AG148" s="925"/>
      <c r="AH148" s="475">
        <f t="shared" si="264"/>
        <v>40</v>
      </c>
      <c r="AI148" s="489">
        <v>25</v>
      </c>
      <c r="AJ148" s="519">
        <f t="shared" si="265"/>
        <v>-33</v>
      </c>
      <c r="AK148" s="490">
        <f t="shared" si="266"/>
        <v>10.188076851513014</v>
      </c>
      <c r="AL148" s="466"/>
      <c r="AM148" s="925"/>
      <c r="AN148" s="475">
        <f t="shared" si="267"/>
        <v>40</v>
      </c>
      <c r="AO148" s="520">
        <v>0.90445275054615548</v>
      </c>
      <c r="AP148" s="521">
        <v>0.90642042271174428</v>
      </c>
      <c r="AQ148" s="521">
        <v>0.90597180560900803</v>
      </c>
      <c r="AR148" s="521">
        <v>0.90603563031028322</v>
      </c>
      <c r="AS148" s="521">
        <v>0.91096033809600763</v>
      </c>
      <c r="AT148" s="521">
        <v>0.91335788991793243</v>
      </c>
      <c r="AU148" s="521">
        <v>0.91900529203263626</v>
      </c>
      <c r="AV148" s="521">
        <v>0.92890093001700969</v>
      </c>
      <c r="AW148" s="521">
        <v>0.93736209540436954</v>
      </c>
      <c r="AX148" s="493">
        <v>0.9481836466362985</v>
      </c>
      <c r="AY148" s="493">
        <v>0.96093415569565677</v>
      </c>
      <c r="AZ148" s="494" t="s">
        <v>381</v>
      </c>
      <c r="BA148" s="474"/>
      <c r="BB148" s="925"/>
      <c r="BC148" s="475">
        <f t="shared" si="268"/>
        <v>40</v>
      </c>
      <c r="BD148" s="520">
        <v>0.8615059450620588</v>
      </c>
      <c r="BE148" s="521">
        <v>0.89106990348202553</v>
      </c>
      <c r="BF148" s="521">
        <v>0.90476678177938408</v>
      </c>
      <c r="BG148" s="521">
        <v>0.90525892319222012</v>
      </c>
      <c r="BH148" s="521">
        <v>0.91057310436320438</v>
      </c>
      <c r="BI148" s="521">
        <v>0.91335163174737999</v>
      </c>
      <c r="BJ148" s="521">
        <v>0.91966452171690616</v>
      </c>
      <c r="BK148" s="521">
        <v>0.92992579256272545</v>
      </c>
      <c r="BL148" s="521">
        <v>0.93842988910481806</v>
      </c>
      <c r="BM148" s="493">
        <v>0.94882206081216647</v>
      </c>
      <c r="BN148" s="521">
        <v>0.96090053233518624</v>
      </c>
      <c r="BO148" s="494" t="s">
        <v>381</v>
      </c>
      <c r="BP148" s="466"/>
      <c r="BQ148" s="925"/>
      <c r="BR148" s="475">
        <f t="shared" si="269"/>
        <v>40</v>
      </c>
      <c r="BS148" s="495">
        <v>85</v>
      </c>
      <c r="BT148" s="496">
        <v>84.487727574197251</v>
      </c>
      <c r="BU148" s="496">
        <v>83.349961365345763</v>
      </c>
      <c r="BV148" s="496">
        <v>81.265194237330704</v>
      </c>
      <c r="BW148" s="496">
        <v>79.099226809114128</v>
      </c>
      <c r="BX148" s="497">
        <v>76.704930529352737</v>
      </c>
      <c r="BY148" s="497">
        <v>71.408266360196293</v>
      </c>
      <c r="BZ148" s="497">
        <v>65.572392165683013</v>
      </c>
      <c r="CA148" s="497">
        <v>58.942974833992544</v>
      </c>
      <c r="CB148" s="497">
        <v>51.505483227004831</v>
      </c>
      <c r="CC148" s="497">
        <v>42.488513287254953</v>
      </c>
      <c r="CD148" s="494" t="s">
        <v>381</v>
      </c>
      <c r="CF148" s="925"/>
      <c r="CG148" s="475">
        <f t="shared" si="270"/>
        <v>40</v>
      </c>
      <c r="CH148" s="495">
        <v>85</v>
      </c>
      <c r="CI148" s="496">
        <v>85</v>
      </c>
      <c r="CJ148" s="496">
        <v>84.001809150155452</v>
      </c>
      <c r="CK148" s="496">
        <v>81.680550885005346</v>
      </c>
      <c r="CL148" s="496">
        <v>79.301196483262004</v>
      </c>
      <c r="CM148" s="497">
        <v>76.697634902246079</v>
      </c>
      <c r="CN148" s="497">
        <v>71.060354089326296</v>
      </c>
      <c r="CO148" s="497">
        <v>65.04531516890674</v>
      </c>
      <c r="CP148" s="497">
        <v>58.413708969706342</v>
      </c>
      <c r="CQ148" s="497">
        <v>51.198489366313602</v>
      </c>
      <c r="CR148" s="497">
        <v>42.504216898285769</v>
      </c>
      <c r="CS148" s="494" t="s">
        <v>381</v>
      </c>
      <c r="CT148" s="474"/>
      <c r="CU148" s="925"/>
      <c r="CV148" s="475">
        <f t="shared" si="271"/>
        <v>40</v>
      </c>
      <c r="CW148" s="491">
        <f t="shared" si="239"/>
        <v>0.8615059450620588</v>
      </c>
      <c r="CX148" s="492">
        <f t="shared" si="240"/>
        <v>0.89106990348202553</v>
      </c>
      <c r="CY148" s="521">
        <f t="shared" si="241"/>
        <v>0.90476678177938408</v>
      </c>
      <c r="CZ148" s="521">
        <f t="shared" si="242"/>
        <v>0.90525892319222012</v>
      </c>
      <c r="DA148" s="521">
        <f t="shared" si="243"/>
        <v>0.91057310436320438</v>
      </c>
      <c r="DB148" s="521">
        <f t="shared" si="244"/>
        <v>0.91335163174737999</v>
      </c>
      <c r="DC148" s="521">
        <f t="shared" si="245"/>
        <v>0.91900529203263626</v>
      </c>
      <c r="DD148" s="521">
        <f t="shared" si="246"/>
        <v>0.92890093001700969</v>
      </c>
      <c r="DE148" s="521">
        <f t="shared" si="247"/>
        <v>0.93736209540436954</v>
      </c>
      <c r="DF148" s="493">
        <f t="shared" si="248"/>
        <v>0.9481836466362985</v>
      </c>
      <c r="DG148" s="521">
        <f>MIN(AY148,BN148)</f>
        <v>0.96090053233518624</v>
      </c>
      <c r="DH148" s="494" t="s">
        <v>381</v>
      </c>
      <c r="DJ148" s="925"/>
      <c r="DK148" s="475">
        <f t="shared" si="272"/>
        <v>40</v>
      </c>
      <c r="DL148" s="495">
        <f t="shared" si="249"/>
        <v>85</v>
      </c>
      <c r="DM148" s="496">
        <f t="shared" si="250"/>
        <v>85</v>
      </c>
      <c r="DN148" s="496">
        <f t="shared" si="251"/>
        <v>84.001809150155452</v>
      </c>
      <c r="DO148" s="496">
        <f t="shared" si="252"/>
        <v>81.680550885005346</v>
      </c>
      <c r="DP148" s="496">
        <f t="shared" si="253"/>
        <v>79.301196483262004</v>
      </c>
      <c r="DQ148" s="497">
        <f t="shared" si="254"/>
        <v>76.704930529352737</v>
      </c>
      <c r="DR148" s="497">
        <f t="shared" si="255"/>
        <v>71.408266360196293</v>
      </c>
      <c r="DS148" s="497">
        <f t="shared" si="256"/>
        <v>65.572392165683013</v>
      </c>
      <c r="DT148" s="497">
        <f t="shared" si="257"/>
        <v>58.942974833992544</v>
      </c>
      <c r="DU148" s="497">
        <f t="shared" si="258"/>
        <v>51.505483227004831</v>
      </c>
      <c r="DV148" s="497">
        <f>MAX(CC148,CR148)</f>
        <v>42.504216898285769</v>
      </c>
      <c r="DW148" s="494" t="s">
        <v>381</v>
      </c>
    </row>
    <row r="149" spans="2:127" ht="15" customHeight="1">
      <c r="B149" s="995"/>
      <c r="C149" s="588">
        <v>35</v>
      </c>
      <c r="D149" s="476">
        <f t="shared" si="259"/>
        <v>10.552304916838331</v>
      </c>
      <c r="E149" s="578">
        <v>70.514877354815738</v>
      </c>
      <c r="F149" s="579">
        <v>73.600178377285772</v>
      </c>
      <c r="G149" s="579">
        <v>75.271699257721849</v>
      </c>
      <c r="H149" s="579">
        <v>74.840080210839503</v>
      </c>
      <c r="I149" s="579">
        <v>74.988879640873805</v>
      </c>
      <c r="J149" s="579">
        <v>74.759964273135353</v>
      </c>
      <c r="K149" s="579">
        <v>74.277165638103043</v>
      </c>
      <c r="L149" s="579">
        <v>74.152294861694756</v>
      </c>
      <c r="M149" s="579">
        <v>73.64219095047244</v>
      </c>
      <c r="N149" s="579">
        <v>73.181293405170493</v>
      </c>
      <c r="O149" s="579">
        <v>72.520395321135496</v>
      </c>
      <c r="P149" s="480" t="s">
        <v>381</v>
      </c>
      <c r="Q149" s="466"/>
      <c r="R149" s="925"/>
      <c r="S149" s="475">
        <f t="shared" si="260"/>
        <v>35</v>
      </c>
      <c r="T149" s="481">
        <v>40</v>
      </c>
      <c r="U149" s="519">
        <v>-26</v>
      </c>
      <c r="V149" s="483">
        <f t="shared" si="261"/>
        <v>10.552304916838331</v>
      </c>
      <c r="W149" s="484">
        <f>'70MPa, 2-4kg (comm)'!Z149</f>
        <v>13.1651021328514</v>
      </c>
      <c r="X149" s="484">
        <f>'70MPa, 2-4kg (comm)'!AA149</f>
        <v>11.871343031443123</v>
      </c>
      <c r="Y149" s="483">
        <f t="shared" si="262"/>
        <v>6.7852643513961812</v>
      </c>
      <c r="Z149" s="486">
        <f t="shared" si="263"/>
        <v>6.0313460901299383</v>
      </c>
      <c r="AA149" s="487">
        <f>'70MPa, 2-4kg (comm)'!AD149</f>
        <v>6.620402376793356</v>
      </c>
      <c r="AB149" s="488">
        <f>'70MPa, 2-4kg (comm)'!AE149</f>
        <v>12.151854024702223</v>
      </c>
      <c r="AC149" s="466"/>
      <c r="AD149" s="930"/>
      <c r="AE149" s="932"/>
      <c r="AF149" s="466"/>
      <c r="AG149" s="925"/>
      <c r="AH149" s="475">
        <f t="shared" si="264"/>
        <v>35</v>
      </c>
      <c r="AI149" s="489">
        <f t="shared" ref="AI149:AI157" si="273">AH149-10</f>
        <v>25</v>
      </c>
      <c r="AJ149" s="519">
        <f t="shared" si="265"/>
        <v>-33</v>
      </c>
      <c r="AK149" s="490">
        <f t="shared" si="266"/>
        <v>10.552304916838331</v>
      </c>
      <c r="AL149" s="466"/>
      <c r="AM149" s="925"/>
      <c r="AN149" s="475">
        <f t="shared" si="267"/>
        <v>35</v>
      </c>
      <c r="AO149" s="520">
        <v>0.90539965276408685</v>
      </c>
      <c r="AP149" s="521">
        <v>0.90465141362647294</v>
      </c>
      <c r="AQ149" s="521">
        <v>0.90435346387043258</v>
      </c>
      <c r="AR149" s="521">
        <v>0.90452985325548185</v>
      </c>
      <c r="AS149" s="521">
        <v>0.90983258676056789</v>
      </c>
      <c r="AT149" s="521">
        <v>0.91234478455394097</v>
      </c>
      <c r="AU149" s="521">
        <v>0.91825087829838803</v>
      </c>
      <c r="AV149" s="521">
        <v>0.92846340835361429</v>
      </c>
      <c r="AW149" s="521">
        <v>0.9370979313112886</v>
      </c>
      <c r="AX149" s="493">
        <v>0.94808051304881513</v>
      </c>
      <c r="AY149" s="493">
        <v>0.96091509023075339</v>
      </c>
      <c r="AZ149" s="494" t="s">
        <v>381</v>
      </c>
      <c r="BA149" s="474"/>
      <c r="BB149" s="925"/>
      <c r="BC149" s="475">
        <f t="shared" si="268"/>
        <v>35</v>
      </c>
      <c r="BD149" s="520">
        <v>0.85992724505618734</v>
      </c>
      <c r="BE149" s="521">
        <v>0.89064138407794557</v>
      </c>
      <c r="BF149" s="521">
        <v>0.90293183148560874</v>
      </c>
      <c r="BG149" s="521">
        <v>0.90355903376241453</v>
      </c>
      <c r="BH149" s="521">
        <v>0.9092589751798148</v>
      </c>
      <c r="BI149" s="521">
        <v>0.91219166344514924</v>
      </c>
      <c r="BJ149" s="521">
        <v>0.91875428373698309</v>
      </c>
      <c r="BK149" s="521">
        <v>0.9293688878638624</v>
      </c>
      <c r="BL149" s="521">
        <v>0.93807094376780964</v>
      </c>
      <c r="BM149" s="493">
        <v>0.94867322012693744</v>
      </c>
      <c r="BN149" s="521">
        <v>0.96088536646184297</v>
      </c>
      <c r="BO149" s="494" t="s">
        <v>381</v>
      </c>
      <c r="BP149" s="466"/>
      <c r="BQ149" s="925"/>
      <c r="BR149" s="475">
        <f t="shared" si="269"/>
        <v>35</v>
      </c>
      <c r="BS149" s="495">
        <v>84.905053326575057</v>
      </c>
      <c r="BT149" s="496">
        <v>84.350695076599763</v>
      </c>
      <c r="BU149" s="496">
        <v>83.169333515103673</v>
      </c>
      <c r="BV149" s="496">
        <v>81.06711907447432</v>
      </c>
      <c r="BW149" s="496">
        <v>78.890837400980587</v>
      </c>
      <c r="BX149" s="497">
        <v>76.484213853520984</v>
      </c>
      <c r="BY149" s="497">
        <v>71.166322464832845</v>
      </c>
      <c r="BZ149" s="497">
        <v>65.331857647038092</v>
      </c>
      <c r="CA149" s="497">
        <v>58.721429297124189</v>
      </c>
      <c r="CB149" s="497">
        <v>51.333908226374838</v>
      </c>
      <c r="CC149" s="497">
        <v>42.43543551593136</v>
      </c>
      <c r="CD149" s="494" t="s">
        <v>381</v>
      </c>
      <c r="CF149" s="925"/>
      <c r="CG149" s="475">
        <f t="shared" si="270"/>
        <v>35</v>
      </c>
      <c r="CH149" s="495">
        <v>85</v>
      </c>
      <c r="CI149" s="496">
        <v>85</v>
      </c>
      <c r="CJ149" s="496">
        <v>83.949598096917583</v>
      </c>
      <c r="CK149" s="496">
        <v>81.599043857905812</v>
      </c>
      <c r="CL149" s="496">
        <v>79.195498299055814</v>
      </c>
      <c r="CM149" s="497">
        <v>76.562852012156611</v>
      </c>
      <c r="CN149" s="497">
        <v>70.896741416515738</v>
      </c>
      <c r="CO149" s="497">
        <v>64.866254335694848</v>
      </c>
      <c r="CP149" s="497">
        <v>58.237407954843015</v>
      </c>
      <c r="CQ149" s="497">
        <v>51.049109348110278</v>
      </c>
      <c r="CR149" s="497">
        <v>42.449207816339346</v>
      </c>
      <c r="CS149" s="494" t="s">
        <v>381</v>
      </c>
      <c r="CT149" s="474"/>
      <c r="CU149" s="925"/>
      <c r="CV149" s="475">
        <f t="shared" si="271"/>
        <v>35</v>
      </c>
      <c r="CW149" s="491">
        <f t="shared" si="239"/>
        <v>0.85992724505618734</v>
      </c>
      <c r="CX149" s="492">
        <f t="shared" si="240"/>
        <v>0.89064138407794557</v>
      </c>
      <c r="CY149" s="521">
        <f t="shared" si="241"/>
        <v>0.90293183148560874</v>
      </c>
      <c r="CZ149" s="521">
        <f t="shared" si="242"/>
        <v>0.90355903376241453</v>
      </c>
      <c r="DA149" s="521">
        <f t="shared" si="243"/>
        <v>0.9092589751798148</v>
      </c>
      <c r="DB149" s="521">
        <f t="shared" si="244"/>
        <v>0.91219166344514924</v>
      </c>
      <c r="DC149" s="521">
        <f t="shared" si="245"/>
        <v>0.91825087829838803</v>
      </c>
      <c r="DD149" s="521">
        <f t="shared" si="246"/>
        <v>0.92846340835361429</v>
      </c>
      <c r="DE149" s="521">
        <f t="shared" si="247"/>
        <v>0.9370979313112886</v>
      </c>
      <c r="DF149" s="493">
        <f t="shared" si="248"/>
        <v>0.94808051304881513</v>
      </c>
      <c r="DG149" s="521">
        <f>MIN(AY149,BN149)</f>
        <v>0.96088536646184297</v>
      </c>
      <c r="DH149" s="494" t="s">
        <v>381</v>
      </c>
      <c r="DJ149" s="925"/>
      <c r="DK149" s="475">
        <f t="shared" si="272"/>
        <v>35</v>
      </c>
      <c r="DL149" s="495">
        <f t="shared" si="249"/>
        <v>85</v>
      </c>
      <c r="DM149" s="496">
        <f t="shared" si="250"/>
        <v>85</v>
      </c>
      <c r="DN149" s="496">
        <f t="shared" si="251"/>
        <v>83.949598096917583</v>
      </c>
      <c r="DO149" s="496">
        <f t="shared" si="252"/>
        <v>81.599043857905812</v>
      </c>
      <c r="DP149" s="496">
        <f t="shared" si="253"/>
        <v>79.195498299055814</v>
      </c>
      <c r="DQ149" s="497">
        <f t="shared" si="254"/>
        <v>76.562852012156611</v>
      </c>
      <c r="DR149" s="497">
        <f t="shared" si="255"/>
        <v>71.166322464832845</v>
      </c>
      <c r="DS149" s="497">
        <f t="shared" si="256"/>
        <v>65.331857647038092</v>
      </c>
      <c r="DT149" s="497">
        <f t="shared" si="257"/>
        <v>58.721429297124189</v>
      </c>
      <c r="DU149" s="497">
        <f t="shared" si="258"/>
        <v>51.333908226374838</v>
      </c>
      <c r="DV149" s="497">
        <f>MAX(CC149,CR149)</f>
        <v>42.449207816339346</v>
      </c>
      <c r="DW149" s="494" t="s">
        <v>381</v>
      </c>
    </row>
    <row r="150" spans="2:127" ht="15" customHeight="1">
      <c r="B150" s="995"/>
      <c r="C150" s="588">
        <v>30</v>
      </c>
      <c r="D150" s="476">
        <f t="shared" si="259"/>
        <v>12.613691896318748</v>
      </c>
      <c r="E150" s="578">
        <v>68.794733494178317</v>
      </c>
      <c r="F150" s="579">
        <v>72.64604286359976</v>
      </c>
      <c r="G150" s="579">
        <v>74.668039582397171</v>
      </c>
      <c r="H150" s="579">
        <v>74.1384133111209</v>
      </c>
      <c r="I150" s="579">
        <v>74.318530997523766</v>
      </c>
      <c r="J150" s="579">
        <v>74.01215589910106</v>
      </c>
      <c r="K150" s="579">
        <v>73.347002139739018</v>
      </c>
      <c r="L150" s="579">
        <v>73.151631289165167</v>
      </c>
      <c r="M150" s="579">
        <v>72.483277580939145</v>
      </c>
      <c r="N150" s="579">
        <v>71.932692906631189</v>
      </c>
      <c r="O150" s="579">
        <v>71.241319837516698</v>
      </c>
      <c r="P150" s="480" t="s">
        <v>381</v>
      </c>
      <c r="Q150" s="466"/>
      <c r="R150" s="925"/>
      <c r="S150" s="475">
        <f t="shared" si="260"/>
        <v>30</v>
      </c>
      <c r="T150" s="498">
        <v>36.700000000000003</v>
      </c>
      <c r="U150" s="519">
        <v>-26</v>
      </c>
      <c r="V150" s="483">
        <f t="shared" si="261"/>
        <v>12.613691896318748</v>
      </c>
      <c r="W150" s="484">
        <f>'70MPa, 2-4kg (comm)'!Z150</f>
        <v>15.795639896911487</v>
      </c>
      <c r="X150" s="484">
        <f>'70MPa, 2-4kg (comm)'!AA150</f>
        <v>14.190403383358593</v>
      </c>
      <c r="Y150" s="483">
        <f t="shared" si="262"/>
        <v>5.6007427043796358</v>
      </c>
      <c r="Z150" s="486">
        <f t="shared" si="263"/>
        <v>4.9784379594485646</v>
      </c>
      <c r="AA150" s="487">
        <f>'70MPa, 2-4kg (comm)'!AD150</f>
        <v>7.7539918834770729</v>
      </c>
      <c r="AB150" s="488">
        <f>'70MPa, 2-4kg (comm)'!AE150</f>
        <v>14.203150984850531</v>
      </c>
      <c r="AC150" s="466"/>
      <c r="AD150" s="930"/>
      <c r="AE150" s="932"/>
      <c r="AF150" s="466"/>
      <c r="AG150" s="925"/>
      <c r="AH150" s="475">
        <f t="shared" si="264"/>
        <v>30</v>
      </c>
      <c r="AI150" s="489">
        <f t="shared" si="273"/>
        <v>20</v>
      </c>
      <c r="AJ150" s="519">
        <f t="shared" si="265"/>
        <v>-33</v>
      </c>
      <c r="AK150" s="490">
        <f t="shared" si="266"/>
        <v>12.613691896318748</v>
      </c>
      <c r="AL150" s="466"/>
      <c r="AM150" s="925"/>
      <c r="AN150" s="475">
        <f t="shared" si="267"/>
        <v>30</v>
      </c>
      <c r="AO150" s="520">
        <v>0.90111302573699215</v>
      </c>
      <c r="AP150" s="521">
        <v>0.90018214555320775</v>
      </c>
      <c r="AQ150" s="521">
        <v>0.89967391197982316</v>
      </c>
      <c r="AR150" s="521">
        <v>0.89971548376936905</v>
      </c>
      <c r="AS150" s="521">
        <v>0.90595696131985681</v>
      </c>
      <c r="AT150" s="521">
        <v>0.90851209821267354</v>
      </c>
      <c r="AU150" s="521">
        <v>0.91417051578835751</v>
      </c>
      <c r="AV150" s="521">
        <v>0.92502235655219456</v>
      </c>
      <c r="AW150" s="521">
        <v>0.93354374383199756</v>
      </c>
      <c r="AX150" s="493">
        <v>0.94502731568065634</v>
      </c>
      <c r="AY150" s="521">
        <v>0.95900971657345191</v>
      </c>
      <c r="AZ150" s="494" t="s">
        <v>381</v>
      </c>
      <c r="BA150" s="474"/>
      <c r="BB150" s="925"/>
      <c r="BC150" s="475">
        <f t="shared" si="268"/>
        <v>30</v>
      </c>
      <c r="BD150" s="520">
        <v>0.84468541719157364</v>
      </c>
      <c r="BE150" s="521">
        <v>0.88070482640698522</v>
      </c>
      <c r="BF150" s="521">
        <v>0.89806870913119297</v>
      </c>
      <c r="BG150" s="521">
        <v>0.89859954014144527</v>
      </c>
      <c r="BH150" s="521">
        <v>0.90527628807799554</v>
      </c>
      <c r="BI150" s="521">
        <v>0.90826382257246019</v>
      </c>
      <c r="BJ150" s="521">
        <v>0.914675109850412</v>
      </c>
      <c r="BK150" s="521">
        <v>0.92595830771729637</v>
      </c>
      <c r="BL150" s="521">
        <v>0.9345371157422615</v>
      </c>
      <c r="BM150" s="493">
        <v>0.94556087479054995</v>
      </c>
      <c r="BN150" s="521">
        <v>0.95897590461815774</v>
      </c>
      <c r="BO150" s="494" t="s">
        <v>381</v>
      </c>
      <c r="BP150" s="466"/>
      <c r="BQ150" s="925"/>
      <c r="BR150" s="475">
        <f t="shared" si="269"/>
        <v>30</v>
      </c>
      <c r="BS150" s="495">
        <v>84.970167864087784</v>
      </c>
      <c r="BT150" s="496">
        <v>84.308946340885242</v>
      </c>
      <c r="BU150" s="496">
        <v>82.907945709000799</v>
      </c>
      <c r="BV150" s="496">
        <v>80.408509405783462</v>
      </c>
      <c r="BW150" s="496">
        <v>77.874456530611042</v>
      </c>
      <c r="BX150" s="497">
        <v>75.090099451534897</v>
      </c>
      <c r="BY150" s="497">
        <v>69.056215221209726</v>
      </c>
      <c r="BZ150" s="497">
        <v>62.600565421941177</v>
      </c>
      <c r="CA150" s="497">
        <v>55.362850210855846</v>
      </c>
      <c r="CB150" s="497">
        <v>47.387820584457685</v>
      </c>
      <c r="CC150" s="497">
        <v>37.893934815257516</v>
      </c>
      <c r="CD150" s="494" t="s">
        <v>381</v>
      </c>
      <c r="CF150" s="925"/>
      <c r="CG150" s="475">
        <f t="shared" si="270"/>
        <v>30</v>
      </c>
      <c r="CH150" s="495">
        <v>85</v>
      </c>
      <c r="CI150" s="496">
        <v>85</v>
      </c>
      <c r="CJ150" s="496">
        <v>83.795102148074236</v>
      </c>
      <c r="CK150" s="496">
        <v>81.015201031215994</v>
      </c>
      <c r="CL150" s="496">
        <v>78.233538947447428</v>
      </c>
      <c r="CM150" s="497">
        <v>75.212343687512359</v>
      </c>
      <c r="CN150" s="497">
        <v>68.787939309376725</v>
      </c>
      <c r="CO150" s="497">
        <v>62.122674288089826</v>
      </c>
      <c r="CP150" s="497">
        <v>54.873867247035697</v>
      </c>
      <c r="CQ150" s="497">
        <v>47.133902179967961</v>
      </c>
      <c r="CR150" s="564">
        <v>37.909404237488047</v>
      </c>
      <c r="CS150" s="494" t="s">
        <v>381</v>
      </c>
      <c r="CT150" s="474"/>
      <c r="CU150" s="925"/>
      <c r="CV150" s="475">
        <f t="shared" si="271"/>
        <v>30</v>
      </c>
      <c r="CW150" s="491">
        <f t="shared" si="239"/>
        <v>0.84468541719157364</v>
      </c>
      <c r="CX150" s="492">
        <f t="shared" si="240"/>
        <v>0.88070482640698522</v>
      </c>
      <c r="CY150" s="521">
        <f t="shared" si="241"/>
        <v>0.89806870913119297</v>
      </c>
      <c r="CZ150" s="521">
        <f t="shared" si="242"/>
        <v>0.89859954014144527</v>
      </c>
      <c r="DA150" s="521">
        <f t="shared" si="243"/>
        <v>0.90527628807799554</v>
      </c>
      <c r="DB150" s="521">
        <f t="shared" si="244"/>
        <v>0.90826382257246019</v>
      </c>
      <c r="DC150" s="521">
        <f t="shared" si="245"/>
        <v>0.91417051578835751</v>
      </c>
      <c r="DD150" s="521">
        <f t="shared" si="246"/>
        <v>0.92502235655219456</v>
      </c>
      <c r="DE150" s="521">
        <f t="shared" si="247"/>
        <v>0.93354374383199756</v>
      </c>
      <c r="DF150" s="493">
        <f t="shared" si="248"/>
        <v>0.94502731568065634</v>
      </c>
      <c r="DG150" s="521">
        <f>MIN(AY150,BN150)</f>
        <v>0.95897590461815774</v>
      </c>
      <c r="DH150" s="494" t="s">
        <v>381</v>
      </c>
      <c r="DJ150" s="925"/>
      <c r="DK150" s="475">
        <f t="shared" si="272"/>
        <v>30</v>
      </c>
      <c r="DL150" s="495">
        <f t="shared" si="249"/>
        <v>85</v>
      </c>
      <c r="DM150" s="496">
        <f t="shared" si="250"/>
        <v>85</v>
      </c>
      <c r="DN150" s="496">
        <f t="shared" si="251"/>
        <v>83.795102148074236</v>
      </c>
      <c r="DO150" s="496">
        <f t="shared" si="252"/>
        <v>81.015201031215994</v>
      </c>
      <c r="DP150" s="496">
        <f t="shared" si="253"/>
        <v>78.233538947447428</v>
      </c>
      <c r="DQ150" s="497">
        <f t="shared" si="254"/>
        <v>75.212343687512359</v>
      </c>
      <c r="DR150" s="497">
        <f t="shared" si="255"/>
        <v>69.056215221209726</v>
      </c>
      <c r="DS150" s="497">
        <f t="shared" si="256"/>
        <v>62.600565421941177</v>
      </c>
      <c r="DT150" s="497">
        <f t="shared" si="257"/>
        <v>55.362850210855846</v>
      </c>
      <c r="DU150" s="497">
        <f t="shared" si="258"/>
        <v>47.387820584457685</v>
      </c>
      <c r="DV150" s="497">
        <f>MAX(CC150,CR150)</f>
        <v>37.909404237488047</v>
      </c>
      <c r="DW150" s="494" t="s">
        <v>381</v>
      </c>
    </row>
    <row r="151" spans="2:127" ht="15" customHeight="1">
      <c r="B151" s="995"/>
      <c r="C151" s="588">
        <v>25</v>
      </c>
      <c r="D151" s="476">
        <f t="shared" si="259"/>
        <v>14.717177406693363</v>
      </c>
      <c r="E151" s="578">
        <v>66.975598498048683</v>
      </c>
      <c r="F151" s="579">
        <v>71.629276116489308</v>
      </c>
      <c r="G151" s="579">
        <v>74.08903358214647</v>
      </c>
      <c r="H151" s="579">
        <v>73.440836844741909</v>
      </c>
      <c r="I151" s="579">
        <v>73.650643361795019</v>
      </c>
      <c r="J151" s="579">
        <v>73.25538531932682</v>
      </c>
      <c r="K151" s="579">
        <v>72.389193151829346</v>
      </c>
      <c r="L151" s="579">
        <v>72.127464654435357</v>
      </c>
      <c r="M151" s="579">
        <v>71.290696043301324</v>
      </c>
      <c r="N151" s="579">
        <v>70.653868078904992</v>
      </c>
      <c r="O151" s="522" t="s">
        <v>381</v>
      </c>
      <c r="P151" s="480" t="s">
        <v>381</v>
      </c>
      <c r="Q151" s="466"/>
      <c r="R151" s="925"/>
      <c r="S151" s="475">
        <f t="shared" si="260"/>
        <v>25</v>
      </c>
      <c r="T151" s="498">
        <v>33.299999999999997</v>
      </c>
      <c r="U151" s="519">
        <v>-26</v>
      </c>
      <c r="V151" s="483">
        <f t="shared" si="261"/>
        <v>14.717177406693363</v>
      </c>
      <c r="W151" s="484">
        <f>'70MPa, 2-4kg (comm)'!Z151</f>
        <v>18.48258212856361</v>
      </c>
      <c r="X151" s="484">
        <f>'70MPa, 2-4kg (comm)'!AA151</f>
        <v>16.556824582530034</v>
      </c>
      <c r="Y151" s="483">
        <f t="shared" si="262"/>
        <v>4.7311569462240737</v>
      </c>
      <c r="Z151" s="486">
        <f t="shared" si="263"/>
        <v>4.2054728410880653</v>
      </c>
      <c r="AA151" s="487">
        <f>'70MPa, 2-4kg (comm)'!AD151</f>
        <v>8.8579227085597942</v>
      </c>
      <c r="AB151" s="488">
        <f>'70MPa, 2-4kg (comm)'!AE151</f>
        <v>16.201979802776002</v>
      </c>
      <c r="AC151" s="466"/>
      <c r="AD151" s="930"/>
      <c r="AE151" s="932"/>
      <c r="AF151" s="466"/>
      <c r="AG151" s="925"/>
      <c r="AH151" s="475">
        <f t="shared" si="264"/>
        <v>25</v>
      </c>
      <c r="AI151" s="489">
        <f t="shared" si="273"/>
        <v>15</v>
      </c>
      <c r="AJ151" s="519">
        <f t="shared" si="265"/>
        <v>-33</v>
      </c>
      <c r="AK151" s="490">
        <f t="shared" si="266"/>
        <v>14.717177406693363</v>
      </c>
      <c r="AL151" s="466"/>
      <c r="AM151" s="925"/>
      <c r="AN151" s="475">
        <f t="shared" si="267"/>
        <v>25</v>
      </c>
      <c r="AO151" s="520">
        <v>0.89092252377564352</v>
      </c>
      <c r="AP151" s="521">
        <v>0.8960691343837649</v>
      </c>
      <c r="AQ151" s="521">
        <v>0.8951891895679065</v>
      </c>
      <c r="AR151" s="521">
        <v>0.89491454472209742</v>
      </c>
      <c r="AS151" s="521">
        <v>0.90214602176896452</v>
      </c>
      <c r="AT151" s="521">
        <v>0.90466647677405876</v>
      </c>
      <c r="AU151" s="521">
        <v>0.90999630538771081</v>
      </c>
      <c r="AV151" s="521">
        <v>0.9215603227184993</v>
      </c>
      <c r="AW151" s="521">
        <v>0.92991708358441516</v>
      </c>
      <c r="AX151" s="562">
        <v>0.94193759455263848</v>
      </c>
      <c r="AY151" s="522" t="s">
        <v>381</v>
      </c>
      <c r="AZ151" s="502" t="s">
        <v>381</v>
      </c>
      <c r="BA151" s="474"/>
      <c r="BB151" s="925"/>
      <c r="BC151" s="475">
        <f t="shared" si="268"/>
        <v>25</v>
      </c>
      <c r="BD151" s="520">
        <v>0.82834147873638686</v>
      </c>
      <c r="BE151" s="521">
        <v>0.86969361465163297</v>
      </c>
      <c r="BF151" s="521">
        <v>0.89332229309873001</v>
      </c>
      <c r="BG151" s="521">
        <v>0.89365861662065549</v>
      </c>
      <c r="BH151" s="521">
        <v>0.90134286987176648</v>
      </c>
      <c r="BI151" s="521">
        <v>0.90434143135980238</v>
      </c>
      <c r="BJ151" s="521">
        <v>0.9104825563571457</v>
      </c>
      <c r="BK151" s="521">
        <v>0.9224955612714294</v>
      </c>
      <c r="BL151" s="521">
        <v>0.93088233902016859</v>
      </c>
      <c r="BM151" s="562">
        <v>0.94237925941651879</v>
      </c>
      <c r="BN151" s="522" t="s">
        <v>381</v>
      </c>
      <c r="BO151" s="502" t="s">
        <v>381</v>
      </c>
      <c r="BP151" s="466"/>
      <c r="BQ151" s="925"/>
      <c r="BR151" s="475">
        <f t="shared" si="269"/>
        <v>25</v>
      </c>
      <c r="BS151" s="495">
        <v>85.000000000000057</v>
      </c>
      <c r="BT151" s="496">
        <v>84.320803420317333</v>
      </c>
      <c r="BU151" s="496">
        <v>82.661402483758934</v>
      </c>
      <c r="BV151" s="496">
        <v>79.739814317514245</v>
      </c>
      <c r="BW151" s="496">
        <v>76.81752451826236</v>
      </c>
      <c r="BX151" s="497">
        <v>73.634009791628344</v>
      </c>
      <c r="BY151" s="497">
        <v>66.836233521964814</v>
      </c>
      <c r="BZ151" s="497">
        <v>59.740090545056617</v>
      </c>
      <c r="CA151" s="497">
        <v>51.853292347874408</v>
      </c>
      <c r="CB151" s="563">
        <v>43.290708097212267</v>
      </c>
      <c r="CC151" s="522" t="s">
        <v>381</v>
      </c>
      <c r="CD151" s="502" t="s">
        <v>381</v>
      </c>
      <c r="CF151" s="925"/>
      <c r="CG151" s="475">
        <f t="shared" si="270"/>
        <v>25</v>
      </c>
      <c r="CH151" s="495">
        <v>85.000000000000057</v>
      </c>
      <c r="CI151" s="496">
        <v>85.000000000000114</v>
      </c>
      <c r="CJ151" s="496">
        <v>83.679129026792253</v>
      </c>
      <c r="CK151" s="496">
        <v>80.435094498856188</v>
      </c>
      <c r="CL151" s="496">
        <v>77.242308855045522</v>
      </c>
      <c r="CM151" s="497">
        <v>73.802115048767945</v>
      </c>
      <c r="CN151" s="497">
        <v>66.580638050681927</v>
      </c>
      <c r="CO151" s="497">
        <v>59.266844639633845</v>
      </c>
      <c r="CP151" s="497">
        <v>51.38333394714018</v>
      </c>
      <c r="CQ151" s="563">
        <v>43.08323734274331</v>
      </c>
      <c r="CR151" s="522" t="s">
        <v>381</v>
      </c>
      <c r="CS151" s="502" t="s">
        <v>381</v>
      </c>
      <c r="CT151" s="474"/>
      <c r="CU151" s="925"/>
      <c r="CV151" s="475">
        <f t="shared" si="271"/>
        <v>25</v>
      </c>
      <c r="CW151" s="491">
        <f t="shared" si="239"/>
        <v>0.82834147873638686</v>
      </c>
      <c r="CX151" s="492">
        <f t="shared" si="240"/>
        <v>0.86969361465163297</v>
      </c>
      <c r="CY151" s="521">
        <f t="shared" si="241"/>
        <v>0.89332229309873001</v>
      </c>
      <c r="CZ151" s="521">
        <f t="shared" si="242"/>
        <v>0.89365861662065549</v>
      </c>
      <c r="DA151" s="521">
        <f t="shared" si="243"/>
        <v>0.90134286987176648</v>
      </c>
      <c r="DB151" s="521">
        <f t="shared" si="244"/>
        <v>0.90434143135980238</v>
      </c>
      <c r="DC151" s="521">
        <f t="shared" si="245"/>
        <v>0.90999630538771081</v>
      </c>
      <c r="DD151" s="521">
        <f t="shared" si="246"/>
        <v>0.9215603227184993</v>
      </c>
      <c r="DE151" s="521">
        <f t="shared" si="247"/>
        <v>0.92991708358441516</v>
      </c>
      <c r="DF151" s="493">
        <f t="shared" si="248"/>
        <v>0.94193759455263848</v>
      </c>
      <c r="DG151" s="522" t="s">
        <v>381</v>
      </c>
      <c r="DH151" s="502" t="s">
        <v>381</v>
      </c>
      <c r="DJ151" s="925"/>
      <c r="DK151" s="475">
        <f t="shared" si="272"/>
        <v>25</v>
      </c>
      <c r="DL151" s="495">
        <f t="shared" si="249"/>
        <v>85.000000000000057</v>
      </c>
      <c r="DM151" s="496">
        <f t="shared" si="250"/>
        <v>85.000000000000114</v>
      </c>
      <c r="DN151" s="496">
        <f t="shared" si="251"/>
        <v>83.679129026792253</v>
      </c>
      <c r="DO151" s="496">
        <f t="shared" si="252"/>
        <v>80.435094498856188</v>
      </c>
      <c r="DP151" s="496">
        <f t="shared" si="253"/>
        <v>77.242308855045522</v>
      </c>
      <c r="DQ151" s="497">
        <f t="shared" si="254"/>
        <v>73.802115048767945</v>
      </c>
      <c r="DR151" s="497">
        <f t="shared" si="255"/>
        <v>66.836233521964814</v>
      </c>
      <c r="DS151" s="497">
        <f t="shared" si="256"/>
        <v>59.740090545056617</v>
      </c>
      <c r="DT151" s="497">
        <f t="shared" si="257"/>
        <v>51.853292347874408</v>
      </c>
      <c r="DU151" s="497">
        <f t="shared" si="258"/>
        <v>43.290708097212267</v>
      </c>
      <c r="DV151" s="522" t="s">
        <v>381</v>
      </c>
      <c r="DW151" s="502" t="s">
        <v>381</v>
      </c>
    </row>
    <row r="152" spans="2:127" ht="15" customHeight="1">
      <c r="B152" s="995"/>
      <c r="C152" s="589">
        <v>20</v>
      </c>
      <c r="D152" s="476">
        <f t="shared" si="259"/>
        <v>16.823590382814949</v>
      </c>
      <c r="E152" s="578">
        <v>65.991747224487128</v>
      </c>
      <c r="F152" s="579">
        <v>70.977457685815835</v>
      </c>
      <c r="G152" s="579">
        <v>73.55295897849453</v>
      </c>
      <c r="H152" s="579">
        <v>72.722747789417525</v>
      </c>
      <c r="I152" s="579">
        <v>72.965417426348409</v>
      </c>
      <c r="J152" s="579">
        <v>72.474902859426493</v>
      </c>
      <c r="K152" s="579">
        <v>71.375839548450671</v>
      </c>
      <c r="L152" s="579">
        <v>71.07376039127179</v>
      </c>
      <c r="M152" s="579">
        <v>70.302476548370322</v>
      </c>
      <c r="N152" s="579">
        <v>69.344625911350505</v>
      </c>
      <c r="O152" s="522" t="s">
        <v>381</v>
      </c>
      <c r="P152" s="480" t="s">
        <v>381</v>
      </c>
      <c r="Q152" s="466"/>
      <c r="R152" s="925"/>
      <c r="S152" s="503">
        <f t="shared" si="260"/>
        <v>20</v>
      </c>
      <c r="T152" s="481">
        <v>30</v>
      </c>
      <c r="U152" s="519">
        <v>-26</v>
      </c>
      <c r="V152" s="483">
        <f t="shared" si="261"/>
        <v>16.823590382814949</v>
      </c>
      <c r="W152" s="484">
        <f>'70MPa, 2-4kg (comm)'!Z152</f>
        <v>21.299861291817106</v>
      </c>
      <c r="X152" s="484">
        <f>'70MPa, 2-4kg (comm)'!AA152</f>
        <v>18.926539180666818</v>
      </c>
      <c r="Y152" s="483">
        <f t="shared" si="262"/>
        <v>4.1000438144449411</v>
      </c>
      <c r="Z152" s="486">
        <f t="shared" si="263"/>
        <v>3.6444833906177254</v>
      </c>
      <c r="AA152" s="487">
        <f>'70MPa, 2-4kg (comm)'!AD152</f>
        <v>9.962982381021531</v>
      </c>
      <c r="AB152" s="488">
        <f>'70MPa, 2-4kg (comm)'!AE152</f>
        <v>18.118677663772058</v>
      </c>
      <c r="AC152" s="466"/>
      <c r="AD152" s="930"/>
      <c r="AE152" s="932"/>
      <c r="AF152" s="466"/>
      <c r="AG152" s="925"/>
      <c r="AH152" s="503">
        <f t="shared" si="264"/>
        <v>20</v>
      </c>
      <c r="AI152" s="489">
        <f t="shared" si="273"/>
        <v>10</v>
      </c>
      <c r="AJ152" s="519">
        <f t="shared" si="265"/>
        <v>-33</v>
      </c>
      <c r="AK152" s="490">
        <f t="shared" si="266"/>
        <v>16.823590382814949</v>
      </c>
      <c r="AL152" s="466"/>
      <c r="AM152" s="925"/>
      <c r="AN152" s="503">
        <f t="shared" si="267"/>
        <v>20</v>
      </c>
      <c r="AO152" s="520">
        <v>0.88627863012456443</v>
      </c>
      <c r="AP152" s="521">
        <v>0.8925645322297171</v>
      </c>
      <c r="AQ152" s="521">
        <v>0.89122167796271878</v>
      </c>
      <c r="AR152" s="521">
        <v>0.89019722888415065</v>
      </c>
      <c r="AS152" s="521">
        <v>0.8984231378220493</v>
      </c>
      <c r="AT152" s="521">
        <v>0.9008540231116442</v>
      </c>
      <c r="AU152" s="521">
        <v>0.90559239987427032</v>
      </c>
      <c r="AV152" s="521">
        <v>0.91809731094814451</v>
      </c>
      <c r="AW152" s="521">
        <v>0.92813647480171058</v>
      </c>
      <c r="AX152" s="562">
        <v>0.93879672034348027</v>
      </c>
      <c r="AY152" s="522" t="s">
        <v>381</v>
      </c>
      <c r="AZ152" s="502" t="s">
        <v>381</v>
      </c>
      <c r="BA152" s="474"/>
      <c r="BB152" s="925"/>
      <c r="BC152" s="503">
        <f t="shared" si="268"/>
        <v>20</v>
      </c>
      <c r="BD152" s="520">
        <v>0.81940376061716846</v>
      </c>
      <c r="BE152" s="521">
        <v>0.8639914225398011</v>
      </c>
      <c r="BF152" s="521">
        <v>0.88911687333744382</v>
      </c>
      <c r="BG152" s="521">
        <v>0.88870701634452742</v>
      </c>
      <c r="BH152" s="521">
        <v>0.89745055010010621</v>
      </c>
      <c r="BI152" s="521">
        <v>0.90041866634468049</v>
      </c>
      <c r="BJ152" s="521">
        <v>0.90600312505071712</v>
      </c>
      <c r="BK152" s="521">
        <v>0.91896594950617794</v>
      </c>
      <c r="BL152" s="521">
        <v>0.92902012560168679</v>
      </c>
      <c r="BM152" s="562">
        <v>0.93912598595908769</v>
      </c>
      <c r="BN152" s="522" t="s">
        <v>381</v>
      </c>
      <c r="BO152" s="502" t="s">
        <v>381</v>
      </c>
      <c r="BP152" s="466"/>
      <c r="BQ152" s="925"/>
      <c r="BR152" s="503">
        <f t="shared" si="269"/>
        <v>20</v>
      </c>
      <c r="BS152" s="495">
        <v>85</v>
      </c>
      <c r="BT152" s="496">
        <v>84.211088296803354</v>
      </c>
      <c r="BU152" s="496">
        <v>82.302816669622658</v>
      </c>
      <c r="BV152" s="496">
        <v>78.922642677559125</v>
      </c>
      <c r="BW152" s="496">
        <v>75.613813770782343</v>
      </c>
      <c r="BX152" s="497">
        <v>72.026551109461764</v>
      </c>
      <c r="BY152" s="497">
        <v>64.438353928389745</v>
      </c>
      <c r="BZ152" s="497">
        <v>56.714599234696365</v>
      </c>
      <c r="CA152" s="497">
        <v>48.321210611467336</v>
      </c>
      <c r="CB152" s="563">
        <v>39.048251083301729</v>
      </c>
      <c r="CC152" s="522" t="s">
        <v>381</v>
      </c>
      <c r="CD152" s="502" t="s">
        <v>381</v>
      </c>
      <c r="CF152" s="925"/>
      <c r="CG152" s="503">
        <f t="shared" si="270"/>
        <v>20</v>
      </c>
      <c r="CH152" s="495">
        <v>85</v>
      </c>
      <c r="CI152" s="496">
        <v>85</v>
      </c>
      <c r="CJ152" s="496">
        <v>83.459520733803487</v>
      </c>
      <c r="CK152" s="496">
        <v>79.738438797742106</v>
      </c>
      <c r="CL152" s="496">
        <v>76.129973753731974</v>
      </c>
      <c r="CM152" s="497">
        <v>72.258668052887856</v>
      </c>
      <c r="CN152" s="497">
        <v>64.224833386438235</v>
      </c>
      <c r="CO152" s="497">
        <v>56.277904764978985</v>
      </c>
      <c r="CP152" s="497">
        <v>47.895345987103191</v>
      </c>
      <c r="CQ152" s="563">
        <v>38.895174805466141</v>
      </c>
      <c r="CR152" s="522" t="s">
        <v>381</v>
      </c>
      <c r="CS152" s="502" t="s">
        <v>381</v>
      </c>
      <c r="CT152" s="474"/>
      <c r="CU152" s="925"/>
      <c r="CV152" s="503">
        <f t="shared" si="271"/>
        <v>20</v>
      </c>
      <c r="CW152" s="491">
        <f t="shared" si="239"/>
        <v>0.81940376061716846</v>
      </c>
      <c r="CX152" s="492">
        <f t="shared" si="240"/>
        <v>0.8639914225398011</v>
      </c>
      <c r="CY152" s="521">
        <f t="shared" si="241"/>
        <v>0.88911687333744382</v>
      </c>
      <c r="CZ152" s="521">
        <f t="shared" si="242"/>
        <v>0.88870701634452742</v>
      </c>
      <c r="DA152" s="521">
        <f t="shared" si="243"/>
        <v>0.89745055010010621</v>
      </c>
      <c r="DB152" s="521">
        <f t="shared" si="244"/>
        <v>0.90041866634468049</v>
      </c>
      <c r="DC152" s="521">
        <f t="shared" si="245"/>
        <v>0.90559239987427032</v>
      </c>
      <c r="DD152" s="521">
        <f t="shared" si="246"/>
        <v>0.91809731094814451</v>
      </c>
      <c r="DE152" s="521">
        <f t="shared" si="247"/>
        <v>0.92813647480171058</v>
      </c>
      <c r="DF152" s="493">
        <f t="shared" si="248"/>
        <v>0.93879672034348027</v>
      </c>
      <c r="DG152" s="522" t="s">
        <v>381</v>
      </c>
      <c r="DH152" s="502" t="s">
        <v>381</v>
      </c>
      <c r="DJ152" s="925"/>
      <c r="DK152" s="503">
        <f t="shared" si="272"/>
        <v>20</v>
      </c>
      <c r="DL152" s="495">
        <f t="shared" si="249"/>
        <v>85</v>
      </c>
      <c r="DM152" s="496">
        <f t="shared" si="250"/>
        <v>85</v>
      </c>
      <c r="DN152" s="496">
        <f t="shared" si="251"/>
        <v>83.459520733803487</v>
      </c>
      <c r="DO152" s="496">
        <f t="shared" si="252"/>
        <v>79.738438797742106</v>
      </c>
      <c r="DP152" s="496">
        <f t="shared" si="253"/>
        <v>76.129973753731974</v>
      </c>
      <c r="DQ152" s="497">
        <f t="shared" si="254"/>
        <v>72.258668052887856</v>
      </c>
      <c r="DR152" s="497">
        <f t="shared" si="255"/>
        <v>64.438353928389745</v>
      </c>
      <c r="DS152" s="497">
        <f t="shared" si="256"/>
        <v>56.714599234696365</v>
      </c>
      <c r="DT152" s="497">
        <f t="shared" si="257"/>
        <v>48.321210611467336</v>
      </c>
      <c r="DU152" s="497">
        <f t="shared" si="258"/>
        <v>39.048251083301729</v>
      </c>
      <c r="DV152" s="522" t="s">
        <v>381</v>
      </c>
      <c r="DW152" s="502" t="s">
        <v>381</v>
      </c>
    </row>
    <row r="153" spans="2:127" ht="15" customHeight="1">
      <c r="B153" s="995"/>
      <c r="C153" s="588">
        <v>10</v>
      </c>
      <c r="D153" s="476">
        <f t="shared" si="259"/>
        <v>20.321247834773267</v>
      </c>
      <c r="E153" s="578">
        <v>64.579094914240869</v>
      </c>
      <c r="F153" s="579">
        <v>69.837096047835544</v>
      </c>
      <c r="G153" s="579">
        <v>72.620861814646105</v>
      </c>
      <c r="H153" s="579">
        <v>71.309746695888052</v>
      </c>
      <c r="I153" s="579">
        <v>71.50559013203204</v>
      </c>
      <c r="J153" s="579">
        <v>70.793726163408294</v>
      </c>
      <c r="K153" s="579">
        <v>70.014855353020735</v>
      </c>
      <c r="L153" s="579">
        <v>68.85362817901671</v>
      </c>
      <c r="M153" s="579">
        <v>67.853296243271075</v>
      </c>
      <c r="N153" s="579">
        <v>66.648898153135633</v>
      </c>
      <c r="O153" s="522" t="s">
        <v>381</v>
      </c>
      <c r="P153" s="480" t="s">
        <v>381</v>
      </c>
      <c r="Q153" s="466"/>
      <c r="R153" s="925"/>
      <c r="S153" s="475">
        <f t="shared" si="260"/>
        <v>10</v>
      </c>
      <c r="T153" s="481">
        <f>S153+15</f>
        <v>25</v>
      </c>
      <c r="U153" s="519">
        <v>-26</v>
      </c>
      <c r="V153" s="483">
        <f>IF(MIN(X153,W153)*(1-(2.5+7)/(87.5-2))&gt;$AD$29,$AD$29,MIN(X153,W153)*(1-(2.5+7)/(87.5-2)))</f>
        <v>20.321247834773267</v>
      </c>
      <c r="W153" s="484">
        <f>'70MPa, 2-4kg (comm)'!Z153</f>
        <v>26.196238299808996</v>
      </c>
      <c r="X153" s="484">
        <f>'70MPa, 2-4kg (comm)'!AA153</f>
        <v>22.861403814119928</v>
      </c>
      <c r="Y153" s="483">
        <f t="shared" si="262"/>
        <v>3.3382347678351825</v>
      </c>
      <c r="Z153" s="486">
        <f t="shared" si="263"/>
        <v>2.967319793631273</v>
      </c>
      <c r="AA153" s="487">
        <f>'70MPa, 2-4kg (comm)'!AD153</f>
        <v>11.773444533081832</v>
      </c>
      <c r="AB153" s="488">
        <f>'70MPa, 2-4kg (comm)'!AE153</f>
        <v>21.13951394032923</v>
      </c>
      <c r="AC153" s="466"/>
      <c r="AD153" s="930"/>
      <c r="AE153" s="932"/>
      <c r="AF153" s="466"/>
      <c r="AG153" s="925"/>
      <c r="AH153" s="475">
        <f t="shared" si="264"/>
        <v>10</v>
      </c>
      <c r="AI153" s="489">
        <f t="shared" si="273"/>
        <v>0</v>
      </c>
      <c r="AJ153" s="519">
        <f t="shared" si="265"/>
        <v>-33</v>
      </c>
      <c r="AK153" s="490">
        <f t="shared" si="266"/>
        <v>20.321247834773267</v>
      </c>
      <c r="AL153" s="466"/>
      <c r="AM153" s="925"/>
      <c r="AN153" s="475">
        <f t="shared" si="267"/>
        <v>10</v>
      </c>
      <c r="AO153" s="520">
        <v>0.88027079159104216</v>
      </c>
      <c r="AP153" s="521">
        <v>0.88727287008337141</v>
      </c>
      <c r="AQ153" s="521">
        <v>0.88431842009749473</v>
      </c>
      <c r="AR153" s="521">
        <v>0.88044190849895343</v>
      </c>
      <c r="AS153" s="521">
        <v>0.88948893755478997</v>
      </c>
      <c r="AT153" s="521">
        <v>0.89119561672498149</v>
      </c>
      <c r="AU153" s="521">
        <v>0.90074427005509494</v>
      </c>
      <c r="AV153" s="521">
        <v>0.90815276930465072</v>
      </c>
      <c r="AW153" s="521">
        <v>0.91821269303021924</v>
      </c>
      <c r="AX153" s="562">
        <v>0.92880450474148413</v>
      </c>
      <c r="AY153" s="522" t="s">
        <v>381</v>
      </c>
      <c r="AZ153" s="502" t="s">
        <v>381</v>
      </c>
      <c r="BA153" s="474"/>
      <c r="BB153" s="925"/>
      <c r="BC153" s="475">
        <f t="shared" si="268"/>
        <v>10</v>
      </c>
      <c r="BD153" s="520">
        <v>0.80644756951228103</v>
      </c>
      <c r="BE153" s="521">
        <v>0.85394593748492131</v>
      </c>
      <c r="BF153" s="521">
        <v>0.88164521530558471</v>
      </c>
      <c r="BG153" s="521">
        <v>0.87852128152828324</v>
      </c>
      <c r="BH153" s="521">
        <v>0.88814556207189232</v>
      </c>
      <c r="BI153" s="521">
        <v>0.89042958445439557</v>
      </c>
      <c r="BJ153" s="521">
        <v>0.90087326047382443</v>
      </c>
      <c r="BK153" s="521">
        <v>0.90880094458701643</v>
      </c>
      <c r="BL153" s="521">
        <v>0.91884636136134124</v>
      </c>
      <c r="BM153" s="562">
        <v>0.9289290688605838</v>
      </c>
      <c r="BN153" s="522" t="s">
        <v>381</v>
      </c>
      <c r="BO153" s="502" t="s">
        <v>381</v>
      </c>
      <c r="BP153" s="466"/>
      <c r="BQ153" s="925"/>
      <c r="BR153" s="475">
        <f t="shared" si="269"/>
        <v>10</v>
      </c>
      <c r="BS153" s="495">
        <v>85</v>
      </c>
      <c r="BT153" s="496">
        <v>84.048215572750905</v>
      </c>
      <c r="BU153" s="496">
        <v>81.658600088572967</v>
      </c>
      <c r="BV153" s="496">
        <v>77.479623238446763</v>
      </c>
      <c r="BW153" s="496">
        <v>73.518330254120954</v>
      </c>
      <c r="BX153" s="497">
        <v>69.229170709506718</v>
      </c>
      <c r="BY153" s="497">
        <v>60.616609443128446</v>
      </c>
      <c r="BZ153" s="497">
        <v>51.526602287093553</v>
      </c>
      <c r="CA153" s="497">
        <v>42.098734887104776</v>
      </c>
      <c r="CB153" s="563">
        <v>31.786220179278533</v>
      </c>
      <c r="CC153" s="522" t="s">
        <v>381</v>
      </c>
      <c r="CD153" s="502" t="s">
        <v>381</v>
      </c>
      <c r="CF153" s="925"/>
      <c r="CG153" s="475">
        <f t="shared" si="270"/>
        <v>10</v>
      </c>
      <c r="CH153" s="495">
        <v>85.000000000000114</v>
      </c>
      <c r="CI153" s="496">
        <v>85</v>
      </c>
      <c r="CJ153" s="496">
        <v>83.134793746051116</v>
      </c>
      <c r="CK153" s="496">
        <v>78.528753326964932</v>
      </c>
      <c r="CL153" s="496">
        <v>74.241042014141968</v>
      </c>
      <c r="CM153" s="497">
        <v>69.634964411093165</v>
      </c>
      <c r="CN153" s="497">
        <v>60.548820053095596</v>
      </c>
      <c r="CO153" s="497">
        <v>51.203603906451349</v>
      </c>
      <c r="CP153" s="497">
        <v>41.797657531272591</v>
      </c>
      <c r="CQ153" s="563">
        <v>31.729383851025595</v>
      </c>
      <c r="CR153" s="522" t="s">
        <v>381</v>
      </c>
      <c r="CS153" s="502" t="s">
        <v>381</v>
      </c>
      <c r="CT153" s="474"/>
      <c r="CU153" s="925"/>
      <c r="CV153" s="475">
        <f t="shared" si="271"/>
        <v>10</v>
      </c>
      <c r="CW153" s="491">
        <f t="shared" si="239"/>
        <v>0.80644756951228103</v>
      </c>
      <c r="CX153" s="492">
        <f t="shared" si="240"/>
        <v>0.85394593748492131</v>
      </c>
      <c r="CY153" s="521">
        <f t="shared" si="241"/>
        <v>0.88164521530558471</v>
      </c>
      <c r="CZ153" s="521">
        <f t="shared" si="242"/>
        <v>0.87852128152828324</v>
      </c>
      <c r="DA153" s="521">
        <f t="shared" si="243"/>
        <v>0.88814556207189232</v>
      </c>
      <c r="DB153" s="521">
        <f t="shared" si="244"/>
        <v>0.89042958445439557</v>
      </c>
      <c r="DC153" s="521">
        <f t="shared" si="245"/>
        <v>0.90074427005509494</v>
      </c>
      <c r="DD153" s="521">
        <f t="shared" si="246"/>
        <v>0.90815276930465072</v>
      </c>
      <c r="DE153" s="521">
        <f t="shared" si="247"/>
        <v>0.91821269303021924</v>
      </c>
      <c r="DF153" s="493">
        <f t="shared" si="248"/>
        <v>0.92880450474148413</v>
      </c>
      <c r="DG153" s="522" t="s">
        <v>381</v>
      </c>
      <c r="DH153" s="502" t="s">
        <v>381</v>
      </c>
      <c r="DJ153" s="925"/>
      <c r="DK153" s="475">
        <f t="shared" si="272"/>
        <v>10</v>
      </c>
      <c r="DL153" s="495">
        <f t="shared" si="249"/>
        <v>85.000000000000114</v>
      </c>
      <c r="DM153" s="496">
        <f t="shared" si="250"/>
        <v>85</v>
      </c>
      <c r="DN153" s="496">
        <f t="shared" si="251"/>
        <v>83.134793746051116</v>
      </c>
      <c r="DO153" s="496">
        <f t="shared" si="252"/>
        <v>78.528753326964932</v>
      </c>
      <c r="DP153" s="496">
        <f t="shared" si="253"/>
        <v>74.241042014141968</v>
      </c>
      <c r="DQ153" s="497">
        <f t="shared" si="254"/>
        <v>69.634964411093165</v>
      </c>
      <c r="DR153" s="497">
        <f t="shared" si="255"/>
        <v>60.616609443128446</v>
      </c>
      <c r="DS153" s="497">
        <f t="shared" si="256"/>
        <v>51.526602287093553</v>
      </c>
      <c r="DT153" s="497">
        <f t="shared" si="257"/>
        <v>42.098734887104776</v>
      </c>
      <c r="DU153" s="497">
        <f t="shared" si="258"/>
        <v>31.786220179278533</v>
      </c>
      <c r="DV153" s="522" t="s">
        <v>381</v>
      </c>
      <c r="DW153" s="502" t="s">
        <v>381</v>
      </c>
    </row>
    <row r="154" spans="2:127" ht="15" customHeight="1">
      <c r="B154" s="995"/>
      <c r="C154" s="588">
        <v>0</v>
      </c>
      <c r="D154" s="476">
        <f t="shared" si="259"/>
        <v>27.173146315279766</v>
      </c>
      <c r="E154" s="578">
        <v>62.587783217545883</v>
      </c>
      <c r="F154" s="579">
        <v>68.624245881795645</v>
      </c>
      <c r="G154" s="579">
        <v>72.615164786780682</v>
      </c>
      <c r="H154" s="579">
        <v>70.747141825204082</v>
      </c>
      <c r="I154" s="579">
        <v>70.737507854731376</v>
      </c>
      <c r="J154" s="579">
        <v>69.519475291315871</v>
      </c>
      <c r="K154" s="579">
        <v>68.190716935132713</v>
      </c>
      <c r="L154" s="579">
        <v>66.603185963727256</v>
      </c>
      <c r="M154" s="579">
        <v>65.322355068529191</v>
      </c>
      <c r="N154" s="579">
        <v>63.892369793488243</v>
      </c>
      <c r="O154" s="522" t="s">
        <v>381</v>
      </c>
      <c r="P154" s="480" t="s">
        <v>381</v>
      </c>
      <c r="Q154" s="466"/>
      <c r="R154" s="925"/>
      <c r="S154" s="475">
        <f t="shared" si="260"/>
        <v>0</v>
      </c>
      <c r="T154" s="481">
        <f>S154+15</f>
        <v>15</v>
      </c>
      <c r="U154" s="519">
        <v>-26</v>
      </c>
      <c r="V154" s="483">
        <f>IF(MIN(X154,W154)*(1-(2.5+7)/(87.5-2))&gt;$AD$29,$AD$29,MIN(X154,W154)*(1-(2.5+7)/(87.5-2)))</f>
        <v>27.173146315279766</v>
      </c>
      <c r="W154" s="484">
        <f>'70MPa, 2-4kg (comm)'!Z154</f>
        <v>36.029044493767579</v>
      </c>
      <c r="X154" s="484">
        <f>'70MPa, 2-4kg (comm)'!AA154</f>
        <v>30.569789604689738</v>
      </c>
      <c r="Y154" s="483">
        <f t="shared" si="262"/>
        <v>2.4518414286214654</v>
      </c>
      <c r="Z154" s="486">
        <f t="shared" si="263"/>
        <v>2.17941460321908</v>
      </c>
      <c r="AA154" s="487">
        <f>'70MPa, 2-4kg (comm)'!AD154</f>
        <v>15.050468866009606</v>
      </c>
      <c r="AB154" s="488">
        <f>'70MPa, 2-4kg (comm)'!AE154</f>
        <v>26.549118639337195</v>
      </c>
      <c r="AC154" s="466"/>
      <c r="AD154" s="930"/>
      <c r="AE154" s="932"/>
      <c r="AF154" s="466"/>
      <c r="AG154" s="925"/>
      <c r="AH154" s="475">
        <f t="shared" si="264"/>
        <v>0</v>
      </c>
      <c r="AI154" s="489">
        <f t="shared" si="273"/>
        <v>-10</v>
      </c>
      <c r="AJ154" s="519">
        <f t="shared" si="265"/>
        <v>-33</v>
      </c>
      <c r="AK154" s="490">
        <f t="shared" si="266"/>
        <v>27.173146315279766</v>
      </c>
      <c r="AL154" s="466"/>
      <c r="AM154" s="925"/>
      <c r="AN154" s="475">
        <f t="shared" si="267"/>
        <v>0</v>
      </c>
      <c r="AO154" s="520">
        <v>0.87189971250843934</v>
      </c>
      <c r="AP154" s="521">
        <v>0.88903233577712604</v>
      </c>
      <c r="AQ154" s="521">
        <v>0.88589310430752821</v>
      </c>
      <c r="AR154" s="521">
        <v>0.87982647650884083</v>
      </c>
      <c r="AS154" s="521">
        <v>0.8894407642120401</v>
      </c>
      <c r="AT154" s="521">
        <v>0.88922544786732061</v>
      </c>
      <c r="AU154" s="521">
        <v>0.89841811190910792</v>
      </c>
      <c r="AV154" s="521">
        <v>0.90614747294583053</v>
      </c>
      <c r="AW154" s="521">
        <v>0.91745106206596105</v>
      </c>
      <c r="AX154" s="562">
        <v>0.92960168605754467</v>
      </c>
      <c r="AY154" s="522" t="s">
        <v>381</v>
      </c>
      <c r="AZ154" s="502" t="s">
        <v>381</v>
      </c>
      <c r="BA154" s="474"/>
      <c r="BB154" s="925"/>
      <c r="BC154" s="475">
        <f t="shared" si="268"/>
        <v>0</v>
      </c>
      <c r="BD154" s="520">
        <v>0.78793282091624373</v>
      </c>
      <c r="BE154" s="521">
        <v>0.84316358348540088</v>
      </c>
      <c r="BF154" s="521">
        <v>0.88227728676472605</v>
      </c>
      <c r="BG154" s="521">
        <v>0.87713032468921392</v>
      </c>
      <c r="BH154" s="521">
        <v>0.8874380952439811</v>
      </c>
      <c r="BI154" s="521">
        <v>0.88793158002901307</v>
      </c>
      <c r="BJ154" s="521">
        <v>0.89816871242955609</v>
      </c>
      <c r="BK154" s="521">
        <v>0.9064901865234547</v>
      </c>
      <c r="BL154" s="521">
        <v>0.91777812682536397</v>
      </c>
      <c r="BM154" s="562">
        <v>0.92961858754760951</v>
      </c>
      <c r="BN154" s="522" t="s">
        <v>381</v>
      </c>
      <c r="BO154" s="502" t="s">
        <v>381</v>
      </c>
      <c r="BP154" s="466"/>
      <c r="BQ154" s="925"/>
      <c r="BR154" s="475">
        <f t="shared" si="269"/>
        <v>0</v>
      </c>
      <c r="BS154" s="495">
        <v>85</v>
      </c>
      <c r="BT154" s="496">
        <v>83.999409147354214</v>
      </c>
      <c r="BU154" s="496">
        <v>80.767180932129392</v>
      </c>
      <c r="BV154" s="496">
        <v>75.10150582532053</v>
      </c>
      <c r="BW154" s="496">
        <v>69.891556361294519</v>
      </c>
      <c r="BX154" s="497">
        <v>64.233568512551102</v>
      </c>
      <c r="BY154" s="497">
        <v>53.290249539104529</v>
      </c>
      <c r="BZ154" s="497">
        <v>42.160274426004065</v>
      </c>
      <c r="CA154" s="497">
        <v>31.044911462423705</v>
      </c>
      <c r="CB154" s="563">
        <v>19.254937388068978</v>
      </c>
      <c r="CC154" s="522" t="s">
        <v>381</v>
      </c>
      <c r="CD154" s="502" t="s">
        <v>381</v>
      </c>
      <c r="CF154" s="925"/>
      <c r="CG154" s="475">
        <f t="shared" si="270"/>
        <v>0</v>
      </c>
      <c r="CH154" s="495">
        <v>85</v>
      </c>
      <c r="CI154" s="496">
        <v>85</v>
      </c>
      <c r="CJ154" s="496">
        <v>82.758000776357576</v>
      </c>
      <c r="CK154" s="496">
        <v>76.563616026470868</v>
      </c>
      <c r="CL154" s="496">
        <v>70.950063696461456</v>
      </c>
      <c r="CM154" s="497">
        <v>64.905329711693383</v>
      </c>
      <c r="CN154" s="497">
        <v>53.41404599113509</v>
      </c>
      <c r="CO154" s="497">
        <v>41.99885150332458</v>
      </c>
      <c r="CP154" s="497">
        <v>30.895172940555714</v>
      </c>
      <c r="CQ154" s="563">
        <v>19.247600613783789</v>
      </c>
      <c r="CR154" s="522" t="s">
        <v>381</v>
      </c>
      <c r="CS154" s="502" t="s">
        <v>381</v>
      </c>
      <c r="CT154" s="474"/>
      <c r="CU154" s="925"/>
      <c r="CV154" s="475">
        <f t="shared" si="271"/>
        <v>0</v>
      </c>
      <c r="CW154" s="491">
        <f t="shared" si="239"/>
        <v>0.78793282091624373</v>
      </c>
      <c r="CX154" s="492">
        <f t="shared" si="240"/>
        <v>0.84316358348540088</v>
      </c>
      <c r="CY154" s="521">
        <f t="shared" si="241"/>
        <v>0.88227728676472605</v>
      </c>
      <c r="CZ154" s="521">
        <f t="shared" si="242"/>
        <v>0.87713032468921392</v>
      </c>
      <c r="DA154" s="521">
        <f t="shared" si="243"/>
        <v>0.8874380952439811</v>
      </c>
      <c r="DB154" s="521">
        <f t="shared" si="244"/>
        <v>0.88793158002901307</v>
      </c>
      <c r="DC154" s="521">
        <f t="shared" si="245"/>
        <v>0.89816871242955609</v>
      </c>
      <c r="DD154" s="521">
        <f t="shared" si="246"/>
        <v>0.90614747294583053</v>
      </c>
      <c r="DE154" s="521">
        <f t="shared" si="247"/>
        <v>0.91745106206596105</v>
      </c>
      <c r="DF154" s="493">
        <f t="shared" si="248"/>
        <v>0.92960168605754467</v>
      </c>
      <c r="DG154" s="522" t="s">
        <v>381</v>
      </c>
      <c r="DH154" s="502" t="s">
        <v>381</v>
      </c>
      <c r="DJ154" s="925"/>
      <c r="DK154" s="475">
        <f t="shared" si="272"/>
        <v>0</v>
      </c>
      <c r="DL154" s="495">
        <f t="shared" si="249"/>
        <v>85</v>
      </c>
      <c r="DM154" s="496">
        <f t="shared" si="250"/>
        <v>85</v>
      </c>
      <c r="DN154" s="496">
        <f t="shared" si="251"/>
        <v>82.758000776357576</v>
      </c>
      <c r="DO154" s="496">
        <f t="shared" si="252"/>
        <v>76.563616026470868</v>
      </c>
      <c r="DP154" s="496">
        <f t="shared" si="253"/>
        <v>70.950063696461456</v>
      </c>
      <c r="DQ154" s="497">
        <f t="shared" si="254"/>
        <v>64.905329711693383</v>
      </c>
      <c r="DR154" s="497">
        <f t="shared" si="255"/>
        <v>53.41404599113509</v>
      </c>
      <c r="DS154" s="497">
        <f t="shared" si="256"/>
        <v>42.160274426004065</v>
      </c>
      <c r="DT154" s="497">
        <f t="shared" si="257"/>
        <v>31.044911462423705</v>
      </c>
      <c r="DU154" s="497">
        <f t="shared" si="258"/>
        <v>19.254937388068978</v>
      </c>
      <c r="DV154" s="522" t="s">
        <v>381</v>
      </c>
      <c r="DW154" s="502" t="s">
        <v>381</v>
      </c>
    </row>
    <row r="155" spans="2:127" ht="15" customHeight="1">
      <c r="B155" s="995"/>
      <c r="C155" s="588">
        <v>-10</v>
      </c>
      <c r="D155" s="476">
        <f t="shared" si="259"/>
        <v>28.087004647610353</v>
      </c>
      <c r="E155" s="578">
        <f>E39</f>
        <v>62.747957604661181</v>
      </c>
      <c r="F155" s="579">
        <f t="shared" ref="F155:N155" si="274">F39</f>
        <v>68.726336101355955</v>
      </c>
      <c r="G155" s="580">
        <f t="shared" si="274"/>
        <v>72.275696352456947</v>
      </c>
      <c r="H155" s="580">
        <f t="shared" si="274"/>
        <v>70.349689062176367</v>
      </c>
      <c r="I155" s="580">
        <f t="shared" si="274"/>
        <v>70.244304307801599</v>
      </c>
      <c r="J155" s="580">
        <f t="shared" si="274"/>
        <v>68.634088472374842</v>
      </c>
      <c r="K155" s="580">
        <f t="shared" si="274"/>
        <v>66.504611450578935</v>
      </c>
      <c r="L155" s="580">
        <f t="shared" si="274"/>
        <v>64.06993118168208</v>
      </c>
      <c r="M155" s="580">
        <f t="shared" si="274"/>
        <v>62.602254894155251</v>
      </c>
      <c r="N155" s="580">
        <f t="shared" si="274"/>
        <v>61.1696783606777</v>
      </c>
      <c r="O155" s="522" t="s">
        <v>381</v>
      </c>
      <c r="P155" s="480" t="s">
        <v>381</v>
      </c>
      <c r="Q155" s="466"/>
      <c r="R155" s="925"/>
      <c r="S155" s="475">
        <f t="shared" si="260"/>
        <v>-10</v>
      </c>
      <c r="T155" s="481">
        <v>15</v>
      </c>
      <c r="U155" s="482">
        <v>-33</v>
      </c>
      <c r="V155" s="483">
        <f>IF(MIN(X155,W155)*(1-(2.5+7)/(87.5-2))&gt;$AD$7,$AD$7,MIN(X155,W155)*(1-(2.5+7)/(87.5-2)))</f>
        <v>28.087004647610353</v>
      </c>
      <c r="W155" s="484">
        <f>'70MPa, 2-4kg (comm)'!Z155</f>
        <v>38.033002562004746</v>
      </c>
      <c r="X155" s="484">
        <f>'70MPa, 2-4kg (comm)'!AA155</f>
        <v>31.59788022856165</v>
      </c>
      <c r="Y155" s="483">
        <f t="shared" si="262"/>
        <v>2.3757013942400955</v>
      </c>
      <c r="Z155" s="486">
        <f t="shared" si="263"/>
        <v>2.1117345726578622</v>
      </c>
      <c r="AA155" s="487">
        <f>'70MPa, 2-4kg (comm)'!AD155</f>
        <v>15.678186864244863</v>
      </c>
      <c r="AB155" s="488">
        <f>'70MPa, 2-4kg (comm)'!AE155</f>
        <v>27.2364413630706</v>
      </c>
      <c r="AC155" s="466"/>
      <c r="AD155" s="930"/>
      <c r="AE155" s="932"/>
      <c r="AF155" s="466"/>
      <c r="AG155" s="925"/>
      <c r="AH155" s="475">
        <f t="shared" si="264"/>
        <v>-10</v>
      </c>
      <c r="AI155" s="489">
        <f t="shared" si="273"/>
        <v>-20</v>
      </c>
      <c r="AJ155" s="482">
        <f>MIN(-40,AH155)</f>
        <v>-40</v>
      </c>
      <c r="AK155" s="490">
        <f t="shared" si="266"/>
        <v>28.087004647610353</v>
      </c>
      <c r="AL155" s="466"/>
      <c r="AM155" s="925"/>
      <c r="AN155" s="475">
        <f t="shared" si="267"/>
        <v>-10</v>
      </c>
      <c r="AO155" s="491">
        <f>AO39</f>
        <v>0.88245815160690289</v>
      </c>
      <c r="AP155" s="492">
        <f t="shared" ref="AP155:AX155" si="275">AP39</f>
        <v>0.88675821716827552</v>
      </c>
      <c r="AQ155" s="492">
        <f t="shared" si="275"/>
        <v>0.88374789590706637</v>
      </c>
      <c r="AR155" s="492">
        <f t="shared" si="275"/>
        <v>0.87730707149733467</v>
      </c>
      <c r="AS155" s="492">
        <f t="shared" si="275"/>
        <v>0.88623717850698769</v>
      </c>
      <c r="AT155" s="493">
        <f t="shared" si="275"/>
        <v>0.8828203634679308</v>
      </c>
      <c r="AU155" s="493">
        <f t="shared" si="275"/>
        <v>0.88544117885375972</v>
      </c>
      <c r="AV155" s="493">
        <f t="shared" si="275"/>
        <v>0.88613846769587234</v>
      </c>
      <c r="AW155" s="493">
        <f t="shared" si="275"/>
        <v>0.8960690074255423</v>
      </c>
      <c r="AX155" s="562">
        <f t="shared" si="275"/>
        <v>0.90840325134067978</v>
      </c>
      <c r="AY155" s="522" t="s">
        <v>381</v>
      </c>
      <c r="AZ155" s="502" t="s">
        <v>381</v>
      </c>
      <c r="BA155" s="474"/>
      <c r="BB155" s="925"/>
      <c r="BC155" s="475">
        <f t="shared" si="268"/>
        <v>-10</v>
      </c>
      <c r="BD155" s="491">
        <f>BD39</f>
        <v>0.78943312255148979</v>
      </c>
      <c r="BE155" s="492">
        <f t="shared" ref="BE155:BM155" si="276">BE39</f>
        <v>0.84407512212468272</v>
      </c>
      <c r="BF155" s="492">
        <f t="shared" si="276"/>
        <v>0.87961332206336018</v>
      </c>
      <c r="BG155" s="492">
        <f t="shared" si="276"/>
        <v>0.87408884937539066</v>
      </c>
      <c r="BH155" s="492">
        <f t="shared" si="276"/>
        <v>0.88375866241299028</v>
      </c>
      <c r="BI155" s="493">
        <f t="shared" si="276"/>
        <v>0.88104276892451616</v>
      </c>
      <c r="BJ155" s="493">
        <f t="shared" si="276"/>
        <v>0.8847898673554645</v>
      </c>
      <c r="BK155" s="493">
        <f t="shared" si="276"/>
        <v>0.88612737774732198</v>
      </c>
      <c r="BL155" s="493">
        <f t="shared" si="276"/>
        <v>0.89612562952035479</v>
      </c>
      <c r="BM155" s="562">
        <f t="shared" si="276"/>
        <v>0.90840448260300155</v>
      </c>
      <c r="BN155" s="522" t="s">
        <v>381</v>
      </c>
      <c r="BO155" s="502" t="s">
        <v>381</v>
      </c>
      <c r="BP155" s="466"/>
      <c r="BQ155" s="925"/>
      <c r="BR155" s="475">
        <f t="shared" si="269"/>
        <v>-10</v>
      </c>
      <c r="BS155" s="495">
        <f>BS39</f>
        <v>85</v>
      </c>
      <c r="BT155" s="496">
        <f t="shared" ref="BT155:CB155" si="277">BT39</f>
        <v>83.623758460629574</v>
      </c>
      <c r="BU155" s="496">
        <f t="shared" si="277"/>
        <v>80.315832681926594</v>
      </c>
      <c r="BV155" s="496">
        <f t="shared" si="277"/>
        <v>74.546147644099534</v>
      </c>
      <c r="BW155" s="496">
        <f t="shared" si="277"/>
        <v>69.243977256916352</v>
      </c>
      <c r="BX155" s="497">
        <f t="shared" si="277"/>
        <v>63.349206324999024</v>
      </c>
      <c r="BY155" s="497">
        <f t="shared" si="277"/>
        <v>51.846342762167509</v>
      </c>
      <c r="BZ155" s="497">
        <f t="shared" si="277"/>
        <v>39.946025993097919</v>
      </c>
      <c r="CA155" s="497">
        <f t="shared" si="277"/>
        <v>28.395126996326468</v>
      </c>
      <c r="CB155" s="563">
        <f t="shared" si="277"/>
        <v>16.292531208438838</v>
      </c>
      <c r="CC155" s="522" t="s">
        <v>381</v>
      </c>
      <c r="CD155" s="502" t="s">
        <v>381</v>
      </c>
      <c r="CF155" s="925"/>
      <c r="CG155" s="475">
        <f t="shared" si="270"/>
        <v>-10</v>
      </c>
      <c r="CH155" s="495">
        <f>CH39</f>
        <v>85</v>
      </c>
      <c r="CI155" s="496">
        <f t="shared" ref="CI155:CQ155" si="278">CI39</f>
        <v>85</v>
      </c>
      <c r="CJ155" s="496">
        <f t="shared" si="278"/>
        <v>82.601709804453193</v>
      </c>
      <c r="CK155" s="496">
        <f t="shared" si="278"/>
        <v>76.301177589542078</v>
      </c>
      <c r="CL155" s="496">
        <f t="shared" si="278"/>
        <v>70.568299452522723</v>
      </c>
      <c r="CM155" s="497">
        <f t="shared" si="278"/>
        <v>64.273681027045029</v>
      </c>
      <c r="CN155" s="497">
        <f t="shared" si="278"/>
        <v>52.175761224775719</v>
      </c>
      <c r="CO155" s="497">
        <f t="shared" si="278"/>
        <v>39.95455140191973</v>
      </c>
      <c r="CP155" s="497">
        <f t="shared" si="278"/>
        <v>28.368905671402949</v>
      </c>
      <c r="CQ155" s="563">
        <f t="shared" si="278"/>
        <v>16.291989768966136</v>
      </c>
      <c r="CR155" s="522" t="s">
        <v>381</v>
      </c>
      <c r="CS155" s="502" t="s">
        <v>381</v>
      </c>
      <c r="CT155" s="474"/>
      <c r="CU155" s="925"/>
      <c r="CV155" s="475">
        <f t="shared" si="271"/>
        <v>-10</v>
      </c>
      <c r="CW155" s="491">
        <f t="shared" si="239"/>
        <v>0.78943312255148979</v>
      </c>
      <c r="CX155" s="492">
        <f t="shared" si="240"/>
        <v>0.84407512212468272</v>
      </c>
      <c r="CY155" s="492">
        <f t="shared" si="241"/>
        <v>0.87961332206336018</v>
      </c>
      <c r="CZ155" s="492">
        <f t="shared" si="242"/>
        <v>0.87408884937539066</v>
      </c>
      <c r="DA155" s="492">
        <f t="shared" si="243"/>
        <v>0.88375866241299028</v>
      </c>
      <c r="DB155" s="493">
        <f t="shared" si="244"/>
        <v>0.88104276892451616</v>
      </c>
      <c r="DC155" s="493">
        <f t="shared" si="245"/>
        <v>0.8847898673554645</v>
      </c>
      <c r="DD155" s="493">
        <f t="shared" si="246"/>
        <v>0.88612737774732198</v>
      </c>
      <c r="DE155" s="493">
        <f t="shared" si="247"/>
        <v>0.8960690074255423</v>
      </c>
      <c r="DF155" s="493">
        <f t="shared" si="248"/>
        <v>0.90840325134067978</v>
      </c>
      <c r="DG155" s="522" t="s">
        <v>381</v>
      </c>
      <c r="DH155" s="502" t="s">
        <v>381</v>
      </c>
      <c r="DJ155" s="925"/>
      <c r="DK155" s="475">
        <f t="shared" si="272"/>
        <v>-10</v>
      </c>
      <c r="DL155" s="495">
        <f t="shared" si="249"/>
        <v>85</v>
      </c>
      <c r="DM155" s="496">
        <f t="shared" si="250"/>
        <v>85</v>
      </c>
      <c r="DN155" s="496">
        <f t="shared" si="251"/>
        <v>82.601709804453193</v>
      </c>
      <c r="DO155" s="496">
        <f t="shared" si="252"/>
        <v>76.301177589542078</v>
      </c>
      <c r="DP155" s="496">
        <f t="shared" si="253"/>
        <v>70.568299452522723</v>
      </c>
      <c r="DQ155" s="497">
        <f t="shared" si="254"/>
        <v>64.273681027045029</v>
      </c>
      <c r="DR155" s="497">
        <f t="shared" si="255"/>
        <v>52.175761224775719</v>
      </c>
      <c r="DS155" s="497">
        <f t="shared" si="256"/>
        <v>39.95455140191973</v>
      </c>
      <c r="DT155" s="497">
        <f t="shared" si="257"/>
        <v>28.395126996326468</v>
      </c>
      <c r="DU155" s="497">
        <f t="shared" si="258"/>
        <v>16.292531208438838</v>
      </c>
      <c r="DV155" s="522" t="s">
        <v>381</v>
      </c>
      <c r="DW155" s="502" t="s">
        <v>381</v>
      </c>
    </row>
    <row r="156" spans="2:127" ht="15" customHeight="1">
      <c r="B156" s="995"/>
      <c r="C156" s="588">
        <v>-20</v>
      </c>
      <c r="D156" s="476">
        <f t="shared" si="259"/>
        <v>28.5</v>
      </c>
      <c r="E156" s="578">
        <f t="shared" ref="E156:M156" si="279">E40</f>
        <v>66.784806447025133</v>
      </c>
      <c r="F156" s="579">
        <f t="shared" si="279"/>
        <v>72.6684074495993</v>
      </c>
      <c r="G156" s="580">
        <f t="shared" si="279"/>
        <v>71.649851233137042</v>
      </c>
      <c r="H156" s="580">
        <f t="shared" si="279"/>
        <v>71.205860819485423</v>
      </c>
      <c r="I156" s="580">
        <f t="shared" si="279"/>
        <v>69.686518393519506</v>
      </c>
      <c r="J156" s="580">
        <f t="shared" si="279"/>
        <v>68.088814330206787</v>
      </c>
      <c r="K156" s="580">
        <f t="shared" si="279"/>
        <v>65.691397460825755</v>
      </c>
      <c r="L156" s="580">
        <f t="shared" si="279"/>
        <v>62.347854368366797</v>
      </c>
      <c r="M156" s="580">
        <f t="shared" si="279"/>
        <v>59.718814797912273</v>
      </c>
      <c r="N156" s="522" t="s">
        <v>381</v>
      </c>
      <c r="O156" s="522" t="s">
        <v>381</v>
      </c>
      <c r="P156" s="480" t="s">
        <v>381</v>
      </c>
      <c r="Q156" s="466"/>
      <c r="R156" s="925"/>
      <c r="S156" s="475">
        <f t="shared" si="260"/>
        <v>-20</v>
      </c>
      <c r="T156" s="481">
        <v>15</v>
      </c>
      <c r="U156" s="482">
        <v>-33</v>
      </c>
      <c r="V156" s="483">
        <f>IF(MIN(X156,W156)*(1-(2.5+7)/(87.5-2))&gt;$AD$7,$AD$7,MIN(X156,W156)*(1-(2.5+7)/(87.5-2)))</f>
        <v>28.5</v>
      </c>
      <c r="W156" s="484">
        <f>'70MPa, 2-4kg (comm)'!Z156</f>
        <v>44.418986683618165</v>
      </c>
      <c r="X156" s="484">
        <f>'70MPa, 2-4kg (comm)'!AA156</f>
        <v>35.053934001864711</v>
      </c>
      <c r="Y156" s="483">
        <f t="shared" si="262"/>
        <v>2.4795932438455894</v>
      </c>
      <c r="Z156" s="486">
        <f t="shared" si="263"/>
        <v>2.0159907714164138</v>
      </c>
      <c r="AA156" s="487">
        <f>'70MPa, 2-4kg (comm)'!AD156</f>
        <v>17.593541281430571</v>
      </c>
      <c r="AB156" s="488">
        <f>'70MPa, 2-4kg (comm)'!AE156</f>
        <v>29.484051709266865</v>
      </c>
      <c r="AC156" s="466"/>
      <c r="AD156" s="930"/>
      <c r="AE156" s="932"/>
      <c r="AF156" s="466"/>
      <c r="AG156" s="925"/>
      <c r="AH156" s="475">
        <f t="shared" si="264"/>
        <v>-20</v>
      </c>
      <c r="AI156" s="489">
        <f t="shared" si="273"/>
        <v>-30</v>
      </c>
      <c r="AJ156" s="482">
        <f>MIN(-40,AH156)</f>
        <v>-40</v>
      </c>
      <c r="AK156" s="490">
        <f t="shared" si="266"/>
        <v>28.5</v>
      </c>
      <c r="AL156" s="466"/>
      <c r="AM156" s="925"/>
      <c r="AN156" s="475">
        <f t="shared" si="267"/>
        <v>-20</v>
      </c>
      <c r="AO156" s="491">
        <f t="shared" ref="AO156:AW156" si="280">AO40</f>
        <v>0.88683832683610175</v>
      </c>
      <c r="AP156" s="492">
        <f t="shared" si="280"/>
        <v>0.88502162632505366</v>
      </c>
      <c r="AQ156" s="492">
        <f t="shared" si="280"/>
        <v>0.88226617015163811</v>
      </c>
      <c r="AR156" s="492">
        <f t="shared" si="280"/>
        <v>0.8882935413186559</v>
      </c>
      <c r="AS156" s="492">
        <f t="shared" si="280"/>
        <v>0.88555726579710936</v>
      </c>
      <c r="AT156" s="493">
        <f t="shared" si="280"/>
        <v>0.88217701693774531</v>
      </c>
      <c r="AU156" s="493">
        <f t="shared" si="280"/>
        <v>0.88225698506397587</v>
      </c>
      <c r="AV156" s="493">
        <f t="shared" si="280"/>
        <v>0.87461196835592458</v>
      </c>
      <c r="AW156" s="493">
        <f t="shared" si="280"/>
        <v>0.87378668423207073</v>
      </c>
      <c r="AX156" s="522" t="s">
        <v>381</v>
      </c>
      <c r="AY156" s="522" t="s">
        <v>381</v>
      </c>
      <c r="AZ156" s="502" t="s">
        <v>381</v>
      </c>
      <c r="BA156" s="474"/>
      <c r="BB156" s="925"/>
      <c r="BC156" s="475">
        <f t="shared" si="268"/>
        <v>-20</v>
      </c>
      <c r="BD156" s="491">
        <f t="shared" ref="BD156:BL156" si="281">BD40</f>
        <v>0.82661368883889685</v>
      </c>
      <c r="BE156" s="492">
        <f t="shared" si="281"/>
        <v>0.8788496428447653</v>
      </c>
      <c r="BF156" s="492">
        <f t="shared" si="281"/>
        <v>0.87667388372283539</v>
      </c>
      <c r="BG156" s="492">
        <f t="shared" si="281"/>
        <v>0.88355682596675889</v>
      </c>
      <c r="BH156" s="492">
        <f t="shared" si="281"/>
        <v>0.88168819726568759</v>
      </c>
      <c r="BI156" s="493">
        <f t="shared" si="281"/>
        <v>0.87912502720192476</v>
      </c>
      <c r="BJ156" s="493">
        <f t="shared" si="281"/>
        <v>0.8805753659060731</v>
      </c>
      <c r="BK156" s="493">
        <f t="shared" si="281"/>
        <v>0.87397086090467979</v>
      </c>
      <c r="BL156" s="493">
        <f t="shared" si="281"/>
        <v>0.87366749438591873</v>
      </c>
      <c r="BM156" s="522" t="s">
        <v>381</v>
      </c>
      <c r="BN156" s="522" t="s">
        <v>381</v>
      </c>
      <c r="BO156" s="502" t="s">
        <v>381</v>
      </c>
      <c r="BP156" s="466"/>
      <c r="BQ156" s="925"/>
      <c r="BR156" s="475">
        <f t="shared" si="269"/>
        <v>-20</v>
      </c>
      <c r="BS156" s="495">
        <f t="shared" ref="BS156:CA156" si="282">BS40</f>
        <v>83.130919026419406</v>
      </c>
      <c r="BT156" s="496">
        <f t="shared" si="282"/>
        <v>81.497801760028381</v>
      </c>
      <c r="BU156" s="496">
        <f t="shared" si="282"/>
        <v>78.120120934388979</v>
      </c>
      <c r="BV156" s="496">
        <f t="shared" si="282"/>
        <v>72.739490369092351</v>
      </c>
      <c r="BW156" s="496">
        <f t="shared" si="282"/>
        <v>66.950502643540005</v>
      </c>
      <c r="BX156" s="497">
        <f t="shared" si="282"/>
        <v>61.077290433974298</v>
      </c>
      <c r="BY156" s="497">
        <f t="shared" si="282"/>
        <v>49.563796184470348</v>
      </c>
      <c r="BZ156" s="497">
        <f t="shared" si="282"/>
        <v>37.26563844894325</v>
      </c>
      <c r="CA156" s="497">
        <f t="shared" si="282"/>
        <v>24.99707961984894</v>
      </c>
      <c r="CB156" s="522" t="s">
        <v>381</v>
      </c>
      <c r="CC156" s="522" t="s">
        <v>381</v>
      </c>
      <c r="CD156" s="502" t="s">
        <v>381</v>
      </c>
      <c r="CF156" s="925"/>
      <c r="CG156" s="475">
        <f t="shared" si="270"/>
        <v>-20</v>
      </c>
      <c r="CH156" s="495">
        <f t="shared" ref="CH156:CP156" si="283">CH40</f>
        <v>85</v>
      </c>
      <c r="CI156" s="496">
        <f t="shared" si="283"/>
        <v>84.929935029260434</v>
      </c>
      <c r="CJ156" s="496">
        <f t="shared" si="283"/>
        <v>81.200265612731002</v>
      </c>
      <c r="CK156" s="496">
        <f t="shared" si="283"/>
        <v>75.290104025600385</v>
      </c>
      <c r="CL156" s="496">
        <f t="shared" si="283"/>
        <v>68.999555207044324</v>
      </c>
      <c r="CM156" s="497">
        <f t="shared" si="283"/>
        <v>62.664998528104611</v>
      </c>
      <c r="CN156" s="497">
        <f t="shared" si="283"/>
        <v>50.405184978780056</v>
      </c>
      <c r="CO156" s="497">
        <f t="shared" si="283"/>
        <v>37.575787402532015</v>
      </c>
      <c r="CP156" s="497">
        <f t="shared" si="283"/>
        <v>25.05114431052667</v>
      </c>
      <c r="CQ156" s="522" t="s">
        <v>381</v>
      </c>
      <c r="CR156" s="522" t="s">
        <v>381</v>
      </c>
      <c r="CS156" s="502" t="s">
        <v>381</v>
      </c>
      <c r="CT156" s="474"/>
      <c r="CU156" s="925"/>
      <c r="CV156" s="475">
        <f t="shared" si="271"/>
        <v>-20</v>
      </c>
      <c r="CW156" s="491">
        <f t="shared" si="239"/>
        <v>0.82661368883889685</v>
      </c>
      <c r="CX156" s="492">
        <f t="shared" si="240"/>
        <v>0.8788496428447653</v>
      </c>
      <c r="CY156" s="492">
        <f t="shared" si="241"/>
        <v>0.87667388372283539</v>
      </c>
      <c r="CZ156" s="492">
        <f t="shared" si="242"/>
        <v>0.88355682596675889</v>
      </c>
      <c r="DA156" s="492">
        <f t="shared" si="243"/>
        <v>0.88168819726568759</v>
      </c>
      <c r="DB156" s="493">
        <f t="shared" si="244"/>
        <v>0.87912502720192476</v>
      </c>
      <c r="DC156" s="493">
        <f t="shared" si="245"/>
        <v>0.8805753659060731</v>
      </c>
      <c r="DD156" s="493">
        <f t="shared" si="246"/>
        <v>0.87397086090467979</v>
      </c>
      <c r="DE156" s="493">
        <f t="shared" si="247"/>
        <v>0.87366749438591873</v>
      </c>
      <c r="DF156" s="522" t="s">
        <v>381</v>
      </c>
      <c r="DG156" s="522" t="s">
        <v>381</v>
      </c>
      <c r="DH156" s="502" t="s">
        <v>381</v>
      </c>
      <c r="DJ156" s="925"/>
      <c r="DK156" s="475">
        <f t="shared" si="272"/>
        <v>-20</v>
      </c>
      <c r="DL156" s="495">
        <f t="shared" si="249"/>
        <v>85</v>
      </c>
      <c r="DM156" s="496">
        <f t="shared" si="250"/>
        <v>84.929935029260434</v>
      </c>
      <c r="DN156" s="496">
        <f t="shared" si="251"/>
        <v>81.200265612731002</v>
      </c>
      <c r="DO156" s="496">
        <f t="shared" si="252"/>
        <v>75.290104025600385</v>
      </c>
      <c r="DP156" s="496">
        <f t="shared" si="253"/>
        <v>68.999555207044324</v>
      </c>
      <c r="DQ156" s="497">
        <f t="shared" si="254"/>
        <v>62.664998528104611</v>
      </c>
      <c r="DR156" s="497">
        <f t="shared" si="255"/>
        <v>50.405184978780056</v>
      </c>
      <c r="DS156" s="497">
        <f t="shared" si="256"/>
        <v>37.575787402532015</v>
      </c>
      <c r="DT156" s="497">
        <f t="shared" si="257"/>
        <v>25.05114431052667</v>
      </c>
      <c r="DU156" s="522" t="s">
        <v>381</v>
      </c>
      <c r="DV156" s="522" t="s">
        <v>381</v>
      </c>
      <c r="DW156" s="502" t="s">
        <v>381</v>
      </c>
    </row>
    <row r="157" spans="2:127" ht="15" customHeight="1">
      <c r="B157" s="995"/>
      <c r="C157" s="588">
        <v>-30</v>
      </c>
      <c r="D157" s="476">
        <f t="shared" si="259"/>
        <v>28.5</v>
      </c>
      <c r="E157" s="578">
        <f t="shared" ref="E157:M157" si="284">E41</f>
        <v>71.293365395065365</v>
      </c>
      <c r="F157" s="579">
        <f t="shared" si="284"/>
        <v>71.779087953597596</v>
      </c>
      <c r="G157" s="580">
        <f t="shared" si="284"/>
        <v>70.82643387113427</v>
      </c>
      <c r="H157" s="580">
        <f t="shared" si="284"/>
        <v>70.475346311352411</v>
      </c>
      <c r="I157" s="580">
        <f t="shared" si="284"/>
        <v>68.992699847204008</v>
      </c>
      <c r="J157" s="580">
        <f t="shared" si="284"/>
        <v>67.42660220812418</v>
      </c>
      <c r="K157" s="580">
        <f t="shared" si="284"/>
        <v>65.129537457127711</v>
      </c>
      <c r="L157" s="580">
        <f t="shared" si="284"/>
        <v>61.826903389358797</v>
      </c>
      <c r="M157" s="580">
        <f t="shared" si="284"/>
        <v>58.6642843239649</v>
      </c>
      <c r="N157" s="522" t="s">
        <v>381</v>
      </c>
      <c r="O157" s="522" t="s">
        <v>381</v>
      </c>
      <c r="P157" s="480" t="s">
        <v>381</v>
      </c>
      <c r="Q157" s="466"/>
      <c r="R157" s="925"/>
      <c r="S157" s="475">
        <f t="shared" si="260"/>
        <v>-30</v>
      </c>
      <c r="T157" s="481">
        <v>15</v>
      </c>
      <c r="U157" s="482">
        <v>-33</v>
      </c>
      <c r="V157" s="483">
        <f>IF(MIN(X157,W157)*(1-(2.5+7)/(87.5-2))&gt;$AD$7,$AD$7,MIN(X157,W157)*(1-(2.5+7)/(87.5-2)))</f>
        <v>28.5</v>
      </c>
      <c r="W157" s="484">
        <f>'70MPa, 2-4kg (comm)'!Z157</f>
        <v>51.261704317511601</v>
      </c>
      <c r="X157" s="484">
        <f>'70MPa, 2-4kg (comm)'!AA157</f>
        <v>38.451135771334357</v>
      </c>
      <c r="Y157" s="483">
        <f t="shared" si="262"/>
        <v>2.4483890510034243</v>
      </c>
      <c r="Z157" s="486">
        <f t="shared" si="263"/>
        <v>1.814747121348194</v>
      </c>
      <c r="AA157" s="487">
        <f>'70MPa, 2-4kg (comm)'!AD157</f>
        <v>19.513915712837306</v>
      </c>
      <c r="AB157" s="488">
        <f>'70MPa, 2-4kg (comm)'!AE157</f>
        <v>31.606578499102145</v>
      </c>
      <c r="AC157" s="466"/>
      <c r="AD157" s="930"/>
      <c r="AE157" s="932"/>
      <c r="AF157" s="466"/>
      <c r="AG157" s="925"/>
      <c r="AH157" s="475">
        <f t="shared" si="264"/>
        <v>-30</v>
      </c>
      <c r="AI157" s="489">
        <f t="shared" si="273"/>
        <v>-40</v>
      </c>
      <c r="AJ157" s="482">
        <f>MIN(-40,AH157)</f>
        <v>-40</v>
      </c>
      <c r="AK157" s="490">
        <f t="shared" si="266"/>
        <v>28.5</v>
      </c>
      <c r="AL157" s="466"/>
      <c r="AM157" s="925"/>
      <c r="AN157" s="475">
        <f t="shared" si="267"/>
        <v>-30</v>
      </c>
      <c r="AO157" s="491">
        <f t="shared" ref="AO157:AW157" si="285">AO41</f>
        <v>0.88239901411612798</v>
      </c>
      <c r="AP157" s="492">
        <f t="shared" si="285"/>
        <v>0.88143433221589862</v>
      </c>
      <c r="AQ157" s="492">
        <f t="shared" si="285"/>
        <v>0.87928259320884783</v>
      </c>
      <c r="AR157" s="492">
        <f t="shared" si="285"/>
        <v>0.88616216337583631</v>
      </c>
      <c r="AS157" s="492">
        <f t="shared" si="285"/>
        <v>0.88365773499872446</v>
      </c>
      <c r="AT157" s="493">
        <f t="shared" si="285"/>
        <v>0.88046013636290144</v>
      </c>
      <c r="AU157" s="493">
        <f t="shared" si="285"/>
        <v>0.88108682356459178</v>
      </c>
      <c r="AV157" s="493">
        <f t="shared" si="285"/>
        <v>0.87306800184644506</v>
      </c>
      <c r="AW157" s="493">
        <f t="shared" si="285"/>
        <v>0.86634975483572385</v>
      </c>
      <c r="AX157" s="522" t="s">
        <v>381</v>
      </c>
      <c r="AY157" s="522" t="s">
        <v>381</v>
      </c>
      <c r="AZ157" s="502" t="s">
        <v>381</v>
      </c>
      <c r="BA157" s="474"/>
      <c r="BB157" s="925"/>
      <c r="BC157" s="475">
        <f t="shared" si="268"/>
        <v>-30</v>
      </c>
      <c r="BD157" s="491">
        <f t="shared" ref="BD157:BL157" si="286">BD41</f>
        <v>0.86675860643720015</v>
      </c>
      <c r="BE157" s="492">
        <f t="shared" si="286"/>
        <v>0.87379443327682016</v>
      </c>
      <c r="BF157" s="492">
        <f t="shared" si="286"/>
        <v>0.87219979335469544</v>
      </c>
      <c r="BG157" s="492">
        <f t="shared" si="286"/>
        <v>0.87995944938192161</v>
      </c>
      <c r="BH157" s="492">
        <f t="shared" si="286"/>
        <v>0.87838251987674043</v>
      </c>
      <c r="BI157" s="493">
        <f t="shared" si="286"/>
        <v>0.87606437798722769</v>
      </c>
      <c r="BJ157" s="493">
        <f t="shared" si="286"/>
        <v>0.87827188727892647</v>
      </c>
      <c r="BK157" s="493">
        <f t="shared" si="286"/>
        <v>0.87169016799204513</v>
      </c>
      <c r="BL157" s="493">
        <f t="shared" si="286"/>
        <v>0.86605253808242244</v>
      </c>
      <c r="BM157" s="522" t="s">
        <v>381</v>
      </c>
      <c r="BN157" s="522" t="s">
        <v>381</v>
      </c>
      <c r="BO157" s="502" t="s">
        <v>381</v>
      </c>
      <c r="BP157" s="466"/>
      <c r="BQ157" s="925"/>
      <c r="BR157" s="475">
        <f t="shared" si="269"/>
        <v>-30</v>
      </c>
      <c r="BS157" s="495">
        <f t="shared" ref="BS157:CA157" si="287">BS41</f>
        <v>80.853100603292773</v>
      </c>
      <c r="BT157" s="496">
        <f t="shared" si="287"/>
        <v>79.191611051598699</v>
      </c>
      <c r="BU157" s="496">
        <f t="shared" si="287"/>
        <v>75.77306145371324</v>
      </c>
      <c r="BV157" s="496">
        <f t="shared" si="287"/>
        <v>70.381722834891647</v>
      </c>
      <c r="BW157" s="496">
        <f t="shared" si="287"/>
        <v>64.629624054166214</v>
      </c>
      <c r="BX157" s="497">
        <f t="shared" si="287"/>
        <v>58.783267755726172</v>
      </c>
      <c r="BY157" s="497">
        <f t="shared" si="287"/>
        <v>47.460673980581703</v>
      </c>
      <c r="BZ157" s="497">
        <f t="shared" si="287"/>
        <v>35.493216174520597</v>
      </c>
      <c r="CA157" s="497">
        <f t="shared" si="287"/>
        <v>23.313475433278242</v>
      </c>
      <c r="CB157" s="522" t="s">
        <v>381</v>
      </c>
      <c r="CC157" s="522" t="s">
        <v>381</v>
      </c>
      <c r="CD157" s="502" t="s">
        <v>381</v>
      </c>
      <c r="CF157" s="925"/>
      <c r="CG157" s="475">
        <f t="shared" si="270"/>
        <v>-30</v>
      </c>
      <c r="CH157" s="495">
        <f t="shared" ref="CH157:CP157" si="288">CH41</f>
        <v>85.000000000000057</v>
      </c>
      <c r="CI157" s="496">
        <f t="shared" si="288"/>
        <v>83.42087306566313</v>
      </c>
      <c r="CJ157" s="496">
        <f t="shared" si="288"/>
        <v>79.660425568688723</v>
      </c>
      <c r="CK157" s="496">
        <f t="shared" si="288"/>
        <v>73.722518978099828</v>
      </c>
      <c r="CL157" s="496">
        <f t="shared" si="288"/>
        <v>67.40795820727493</v>
      </c>
      <c r="CM157" s="497">
        <f t="shared" si="288"/>
        <v>61.053458683284916</v>
      </c>
      <c r="CN157" s="497">
        <f t="shared" si="288"/>
        <v>48.856837723789646</v>
      </c>
      <c r="CO157" s="497">
        <f t="shared" si="288"/>
        <v>36.14942632211509</v>
      </c>
      <c r="CP157" s="497">
        <f t="shared" si="288"/>
        <v>23.44964119240877</v>
      </c>
      <c r="CQ157" s="522" t="s">
        <v>381</v>
      </c>
      <c r="CR157" s="522" t="s">
        <v>381</v>
      </c>
      <c r="CS157" s="502" t="s">
        <v>381</v>
      </c>
      <c r="CT157" s="474"/>
      <c r="CU157" s="925"/>
      <c r="CV157" s="475">
        <f t="shared" si="271"/>
        <v>-30</v>
      </c>
      <c r="CW157" s="491">
        <f t="shared" si="239"/>
        <v>0.86675860643720015</v>
      </c>
      <c r="CX157" s="492">
        <f t="shared" si="240"/>
        <v>0.87379443327682016</v>
      </c>
      <c r="CY157" s="492">
        <f t="shared" si="241"/>
        <v>0.87219979335469544</v>
      </c>
      <c r="CZ157" s="492">
        <f t="shared" si="242"/>
        <v>0.87995944938192161</v>
      </c>
      <c r="DA157" s="492">
        <f t="shared" si="243"/>
        <v>0.87838251987674043</v>
      </c>
      <c r="DB157" s="493">
        <f t="shared" si="244"/>
        <v>0.87606437798722769</v>
      </c>
      <c r="DC157" s="493">
        <f t="shared" si="245"/>
        <v>0.87827188727892647</v>
      </c>
      <c r="DD157" s="493">
        <f t="shared" si="246"/>
        <v>0.87169016799204513</v>
      </c>
      <c r="DE157" s="493">
        <f t="shared" si="247"/>
        <v>0.86605253808242244</v>
      </c>
      <c r="DF157" s="522" t="s">
        <v>381</v>
      </c>
      <c r="DG157" s="522" t="s">
        <v>381</v>
      </c>
      <c r="DH157" s="502" t="s">
        <v>381</v>
      </c>
      <c r="DJ157" s="925"/>
      <c r="DK157" s="475">
        <f t="shared" si="272"/>
        <v>-30</v>
      </c>
      <c r="DL157" s="495">
        <f t="shared" si="249"/>
        <v>85.000000000000057</v>
      </c>
      <c r="DM157" s="496">
        <f t="shared" si="250"/>
        <v>83.42087306566313</v>
      </c>
      <c r="DN157" s="496">
        <f t="shared" si="251"/>
        <v>79.660425568688723</v>
      </c>
      <c r="DO157" s="496">
        <f t="shared" si="252"/>
        <v>73.722518978099828</v>
      </c>
      <c r="DP157" s="496">
        <f t="shared" si="253"/>
        <v>67.40795820727493</v>
      </c>
      <c r="DQ157" s="497">
        <f t="shared" si="254"/>
        <v>61.053458683284916</v>
      </c>
      <c r="DR157" s="497">
        <f t="shared" si="255"/>
        <v>48.856837723789646</v>
      </c>
      <c r="DS157" s="497">
        <f t="shared" si="256"/>
        <v>36.14942632211509</v>
      </c>
      <c r="DT157" s="497">
        <f t="shared" si="257"/>
        <v>23.44964119240877</v>
      </c>
      <c r="DU157" s="522" t="s">
        <v>381</v>
      </c>
      <c r="DV157" s="522" t="s">
        <v>381</v>
      </c>
      <c r="DW157" s="502" t="s">
        <v>381</v>
      </c>
    </row>
    <row r="158" spans="2:127" ht="15" customHeight="1">
      <c r="B158" s="995"/>
      <c r="C158" s="588">
        <v>-40</v>
      </c>
      <c r="D158" s="476">
        <f t="shared" si="259"/>
        <v>28.5</v>
      </c>
      <c r="E158" s="578">
        <f t="shared" ref="E158:M158" si="289">E42</f>
        <v>71.748010444623503</v>
      </c>
      <c r="F158" s="579">
        <f t="shared" si="289"/>
        <v>71.292003287225569</v>
      </c>
      <c r="G158" s="580">
        <f t="shared" si="289"/>
        <v>70.336317823670413</v>
      </c>
      <c r="H158" s="580">
        <f t="shared" si="289"/>
        <v>70.00159321316859</v>
      </c>
      <c r="I158" s="580">
        <f t="shared" si="289"/>
        <v>68.528226597873157</v>
      </c>
      <c r="J158" s="580">
        <f t="shared" si="289"/>
        <v>66.977757111829533</v>
      </c>
      <c r="K158" s="580">
        <f t="shared" si="289"/>
        <v>64.732148757990345</v>
      </c>
      <c r="L158" s="580">
        <f t="shared" si="289"/>
        <v>61.512615058102895</v>
      </c>
      <c r="M158" s="580">
        <f t="shared" si="289"/>
        <v>58.494559853015645</v>
      </c>
      <c r="N158" s="522" t="s">
        <v>381</v>
      </c>
      <c r="O158" s="522" t="s">
        <v>381</v>
      </c>
      <c r="P158" s="480" t="s">
        <v>381</v>
      </c>
      <c r="Q158" s="466"/>
      <c r="R158" s="925"/>
      <c r="S158" s="475">
        <f t="shared" si="260"/>
        <v>-40</v>
      </c>
      <c r="T158" s="481">
        <v>15</v>
      </c>
      <c r="U158" s="482">
        <v>-33</v>
      </c>
      <c r="V158" s="483">
        <f>IF(MIN(X158,W158)*(1-(2.5+7)/(87.5-2))&gt;$AD$7,$AD$7,MIN(X158,W158)*(1-(2.5+7)/(87.5-2)))</f>
        <v>28.5</v>
      </c>
      <c r="W158" s="484">
        <f>'70MPa, 2-4kg (comm)'!Z158</f>
        <v>45.968303766036101</v>
      </c>
      <c r="X158" s="484">
        <f>'70MPa, 2-4kg (comm)'!AA158</f>
        <v>32.585828277117358</v>
      </c>
      <c r="Y158" s="483">
        <f t="shared" si="262"/>
        <v>2.431298360955283</v>
      </c>
      <c r="Z158" s="486">
        <f t="shared" si="263"/>
        <v>2.1264459720940798</v>
      </c>
      <c r="AA158" s="487">
        <f>'70MPa, 2-4kg (comm)'!AD158</f>
        <v>18.750248441930456</v>
      </c>
      <c r="AB158" s="488">
        <f>'70MPa, 2-4kg (comm)'!AE158</f>
        <v>29.12924631258236</v>
      </c>
      <c r="AC158" s="466"/>
      <c r="AD158" s="930"/>
      <c r="AE158" s="932"/>
      <c r="AF158" s="466"/>
      <c r="AG158" s="925"/>
      <c r="AH158" s="475">
        <f t="shared" si="264"/>
        <v>-40</v>
      </c>
      <c r="AI158" s="489">
        <v>-40</v>
      </c>
      <c r="AJ158" s="482">
        <f>MIN(-40,AH158)</f>
        <v>-40</v>
      </c>
      <c r="AK158" s="490">
        <f t="shared" si="266"/>
        <v>28.5</v>
      </c>
      <c r="AL158" s="466"/>
      <c r="AM158" s="925"/>
      <c r="AN158" s="475">
        <f t="shared" si="267"/>
        <v>-40</v>
      </c>
      <c r="AO158" s="491">
        <f t="shared" ref="AO158:AW158" si="290">AO42</f>
        <v>0.88199581976454078</v>
      </c>
      <c r="AP158" s="492">
        <f t="shared" si="290"/>
        <v>0.88104268223319948</v>
      </c>
      <c r="AQ158" s="492">
        <f t="shared" si="290"/>
        <v>0.87887925892617913</v>
      </c>
      <c r="AR158" s="492">
        <f t="shared" si="290"/>
        <v>0.88590069691910811</v>
      </c>
      <c r="AS158" s="492">
        <f t="shared" si="290"/>
        <v>0.88343651888771091</v>
      </c>
      <c r="AT158" s="493">
        <f t="shared" si="290"/>
        <v>0.88025921571786792</v>
      </c>
      <c r="AU158" s="493">
        <f t="shared" si="290"/>
        <v>0.88096944854109949</v>
      </c>
      <c r="AV158" s="493">
        <f t="shared" si="290"/>
        <v>0.87296202980191895</v>
      </c>
      <c r="AW158" s="493">
        <f t="shared" si="290"/>
        <v>0.86628575920019535</v>
      </c>
      <c r="AX158" s="522" t="s">
        <v>381</v>
      </c>
      <c r="AY158" s="522" t="s">
        <v>381</v>
      </c>
      <c r="AZ158" s="502" t="s">
        <v>381</v>
      </c>
      <c r="BA158" s="474"/>
      <c r="BB158" s="925"/>
      <c r="BC158" s="475">
        <f t="shared" si="268"/>
        <v>-40</v>
      </c>
      <c r="BD158" s="491">
        <f t="shared" ref="BD158:BL158" si="291">BD42</f>
        <v>0.87253777703135138</v>
      </c>
      <c r="BE158" s="492">
        <f t="shared" si="291"/>
        <v>0.87181942157835279</v>
      </c>
      <c r="BF158" s="492">
        <f t="shared" si="291"/>
        <v>0.87029639164174988</v>
      </c>
      <c r="BG158" s="492">
        <f t="shared" si="291"/>
        <v>0.878171492744382</v>
      </c>
      <c r="BH158" s="492">
        <f t="shared" si="291"/>
        <v>0.87668728885743397</v>
      </c>
      <c r="BI158" s="493">
        <f t="shared" si="291"/>
        <v>0.87445099008567784</v>
      </c>
      <c r="BJ158" s="493">
        <f t="shared" si="291"/>
        <v>0.87694906463915101</v>
      </c>
      <c r="BK158" s="493">
        <f t="shared" si="291"/>
        <v>0.87074278354738854</v>
      </c>
      <c r="BL158" s="493">
        <f t="shared" si="291"/>
        <v>0.86568532892973449</v>
      </c>
      <c r="BM158" s="522" t="s">
        <v>381</v>
      </c>
      <c r="BN158" s="522" t="s">
        <v>381</v>
      </c>
      <c r="BO158" s="502" t="s">
        <v>381</v>
      </c>
      <c r="BP158" s="466"/>
      <c r="BQ158" s="925"/>
      <c r="BR158" s="475">
        <f t="shared" si="269"/>
        <v>-40</v>
      </c>
      <c r="BS158" s="495">
        <f>BS42</f>
        <v>78.732927314270654</v>
      </c>
      <c r="BT158" s="496">
        <f t="shared" ref="BT158:CA158" si="292">BT42</f>
        <v>77.068838332136494</v>
      </c>
      <c r="BU158" s="496">
        <f t="shared" si="292"/>
        <v>73.619357034810022</v>
      </c>
      <c r="BV158" s="496">
        <f t="shared" si="292"/>
        <v>68.258542582287419</v>
      </c>
      <c r="BW158" s="496">
        <f t="shared" si="292"/>
        <v>62.508260805076382</v>
      </c>
      <c r="BX158" s="497">
        <f t="shared" si="292"/>
        <v>56.732500836691997</v>
      </c>
      <c r="BY158" s="497">
        <f t="shared" si="292"/>
        <v>45.618527612974297</v>
      </c>
      <c r="BZ158" s="497">
        <f t="shared" si="292"/>
        <v>34.023747735950451</v>
      </c>
      <c r="CA158" s="497">
        <f t="shared" si="292"/>
        <v>22.516749949176461</v>
      </c>
      <c r="CB158" s="522" t="s">
        <v>381</v>
      </c>
      <c r="CC158" s="522" t="s">
        <v>381</v>
      </c>
      <c r="CD158" s="502" t="s">
        <v>381</v>
      </c>
      <c r="CF158" s="925"/>
      <c r="CG158" s="475">
        <f t="shared" si="270"/>
        <v>-40</v>
      </c>
      <c r="CH158" s="495">
        <f>CH42</f>
        <v>83.981631350437567</v>
      </c>
      <c r="CI158" s="496">
        <f t="shared" ref="CI158:CP158" si="293">CI42</f>
        <v>82.140484663557601</v>
      </c>
      <c r="CJ158" s="496">
        <f t="shared" si="293"/>
        <v>78.310858512460698</v>
      </c>
      <c r="CK158" s="496">
        <f t="shared" si="293"/>
        <v>72.382625762164437</v>
      </c>
      <c r="CL158" s="496">
        <f t="shared" si="293"/>
        <v>66.061476229386244</v>
      </c>
      <c r="CM158" s="497">
        <f t="shared" si="293"/>
        <v>59.713880708423503</v>
      </c>
      <c r="CN158" s="497">
        <f t="shared" si="293"/>
        <v>47.608006204374178</v>
      </c>
      <c r="CO158" s="497">
        <f t="shared" si="293"/>
        <v>35.081552312189991</v>
      </c>
      <c r="CP158" s="497">
        <f t="shared" si="293"/>
        <v>22.791591607941093</v>
      </c>
      <c r="CQ158" s="522" t="s">
        <v>381</v>
      </c>
      <c r="CR158" s="522" t="s">
        <v>381</v>
      </c>
      <c r="CS158" s="502" t="s">
        <v>381</v>
      </c>
      <c r="CT158" s="474"/>
      <c r="CU158" s="925"/>
      <c r="CV158" s="475">
        <f t="shared" si="271"/>
        <v>-40</v>
      </c>
      <c r="CW158" s="491">
        <f t="shared" si="239"/>
        <v>0.87253777703135138</v>
      </c>
      <c r="CX158" s="492">
        <f t="shared" si="240"/>
        <v>0.87181942157835279</v>
      </c>
      <c r="CY158" s="492">
        <f t="shared" si="241"/>
        <v>0.87029639164174988</v>
      </c>
      <c r="CZ158" s="492">
        <f t="shared" si="242"/>
        <v>0.878171492744382</v>
      </c>
      <c r="DA158" s="492">
        <f t="shared" si="243"/>
        <v>0.87668728885743397</v>
      </c>
      <c r="DB158" s="493">
        <f t="shared" si="244"/>
        <v>0.87445099008567784</v>
      </c>
      <c r="DC158" s="493">
        <f t="shared" si="245"/>
        <v>0.87694906463915101</v>
      </c>
      <c r="DD158" s="493">
        <f t="shared" si="246"/>
        <v>0.87074278354738854</v>
      </c>
      <c r="DE158" s="493">
        <f t="shared" si="247"/>
        <v>0.86568532892973449</v>
      </c>
      <c r="DF158" s="522" t="s">
        <v>381</v>
      </c>
      <c r="DG158" s="522" t="s">
        <v>381</v>
      </c>
      <c r="DH158" s="502" t="s">
        <v>381</v>
      </c>
      <c r="DJ158" s="925"/>
      <c r="DK158" s="475">
        <f t="shared" si="272"/>
        <v>-40</v>
      </c>
      <c r="DL158" s="495">
        <f t="shared" si="249"/>
        <v>83.981631350437567</v>
      </c>
      <c r="DM158" s="496">
        <f t="shared" si="250"/>
        <v>82.140484663557601</v>
      </c>
      <c r="DN158" s="496">
        <f t="shared" si="251"/>
        <v>78.310858512460698</v>
      </c>
      <c r="DO158" s="496">
        <f t="shared" si="252"/>
        <v>72.382625762164437</v>
      </c>
      <c r="DP158" s="496">
        <f t="shared" si="253"/>
        <v>66.061476229386244</v>
      </c>
      <c r="DQ158" s="497">
        <f t="shared" si="254"/>
        <v>59.713880708423503</v>
      </c>
      <c r="DR158" s="497">
        <f t="shared" si="255"/>
        <v>47.608006204374178</v>
      </c>
      <c r="DS158" s="497">
        <f t="shared" si="256"/>
        <v>35.081552312189991</v>
      </c>
      <c r="DT158" s="497">
        <f t="shared" si="257"/>
        <v>22.791591607941093</v>
      </c>
      <c r="DU158" s="522" t="s">
        <v>381</v>
      </c>
      <c r="DV158" s="522" t="s">
        <v>381</v>
      </c>
      <c r="DW158" s="502" t="s">
        <v>381</v>
      </c>
    </row>
    <row r="159" spans="2:127" ht="15" customHeight="1" thickBot="1">
      <c r="B159" s="996"/>
      <c r="C159" s="590" t="s">
        <v>382</v>
      </c>
      <c r="D159" s="507" t="s">
        <v>381</v>
      </c>
      <c r="E159" s="508" t="s">
        <v>381</v>
      </c>
      <c r="F159" s="509" t="s">
        <v>381</v>
      </c>
      <c r="G159" s="509" t="s">
        <v>381</v>
      </c>
      <c r="H159" s="509" t="s">
        <v>381</v>
      </c>
      <c r="I159" s="509" t="s">
        <v>381</v>
      </c>
      <c r="J159" s="509" t="s">
        <v>381</v>
      </c>
      <c r="K159" s="509" t="s">
        <v>381</v>
      </c>
      <c r="L159" s="509" t="s">
        <v>381</v>
      </c>
      <c r="M159" s="509" t="s">
        <v>381</v>
      </c>
      <c r="N159" s="509" t="s">
        <v>381</v>
      </c>
      <c r="O159" s="509" t="s">
        <v>381</v>
      </c>
      <c r="P159" s="510" t="s">
        <v>381</v>
      </c>
      <c r="Q159" s="466"/>
      <c r="R159" s="926"/>
      <c r="S159" s="506" t="str">
        <f t="shared" si="260"/>
        <v>&lt; -40</v>
      </c>
      <c r="T159" s="511" t="s">
        <v>381</v>
      </c>
      <c r="U159" s="512" t="s">
        <v>381</v>
      </c>
      <c r="V159" s="507" t="s">
        <v>381</v>
      </c>
      <c r="W159" s="513" t="s">
        <v>381</v>
      </c>
      <c r="X159" s="514" t="s">
        <v>381</v>
      </c>
      <c r="Y159" s="507" t="s">
        <v>381</v>
      </c>
      <c r="Z159" s="514" t="s">
        <v>381</v>
      </c>
      <c r="AA159" s="511" t="s">
        <v>381</v>
      </c>
      <c r="AB159" s="512" t="s">
        <v>381</v>
      </c>
      <c r="AC159" s="466"/>
      <c r="AD159" s="931"/>
      <c r="AE159" s="933"/>
      <c r="AF159" s="466"/>
      <c r="AG159" s="926"/>
      <c r="AH159" s="506" t="str">
        <f t="shared" si="264"/>
        <v>&lt; -40</v>
      </c>
      <c r="AI159" s="511" t="s">
        <v>381</v>
      </c>
      <c r="AJ159" s="512" t="s">
        <v>381</v>
      </c>
      <c r="AK159" s="515" t="s">
        <v>381</v>
      </c>
      <c r="AL159" s="466"/>
      <c r="AM159" s="926"/>
      <c r="AN159" s="506" t="str">
        <f t="shared" si="267"/>
        <v>&lt; -40</v>
      </c>
      <c r="AO159" s="516" t="s">
        <v>381</v>
      </c>
      <c r="AP159" s="517" t="s">
        <v>381</v>
      </c>
      <c r="AQ159" s="517" t="s">
        <v>381</v>
      </c>
      <c r="AR159" s="517" t="s">
        <v>381</v>
      </c>
      <c r="AS159" s="517" t="s">
        <v>381</v>
      </c>
      <c r="AT159" s="517" t="s">
        <v>381</v>
      </c>
      <c r="AU159" s="517" t="s">
        <v>381</v>
      </c>
      <c r="AV159" s="517" t="s">
        <v>381</v>
      </c>
      <c r="AW159" s="517" t="s">
        <v>381</v>
      </c>
      <c r="AX159" s="517" t="s">
        <v>381</v>
      </c>
      <c r="AY159" s="517" t="s">
        <v>381</v>
      </c>
      <c r="AZ159" s="512" t="s">
        <v>381</v>
      </c>
      <c r="BA159" s="474"/>
      <c r="BB159" s="926"/>
      <c r="BC159" s="506" t="str">
        <f t="shared" si="268"/>
        <v>&lt; -40</v>
      </c>
      <c r="BD159" s="516" t="s">
        <v>381</v>
      </c>
      <c r="BE159" s="517" t="s">
        <v>381</v>
      </c>
      <c r="BF159" s="517" t="s">
        <v>381</v>
      </c>
      <c r="BG159" s="517" t="s">
        <v>381</v>
      </c>
      <c r="BH159" s="517" t="s">
        <v>381</v>
      </c>
      <c r="BI159" s="517" t="s">
        <v>381</v>
      </c>
      <c r="BJ159" s="517" t="s">
        <v>381</v>
      </c>
      <c r="BK159" s="517" t="s">
        <v>381</v>
      </c>
      <c r="BL159" s="517" t="s">
        <v>381</v>
      </c>
      <c r="BM159" s="517" t="s">
        <v>381</v>
      </c>
      <c r="BN159" s="517" t="s">
        <v>381</v>
      </c>
      <c r="BO159" s="512" t="s">
        <v>381</v>
      </c>
      <c r="BP159" s="466"/>
      <c r="BQ159" s="926"/>
      <c r="BR159" s="506" t="str">
        <f t="shared" si="269"/>
        <v>&lt; -40</v>
      </c>
      <c r="BS159" s="516" t="s">
        <v>381</v>
      </c>
      <c r="BT159" s="517" t="s">
        <v>381</v>
      </c>
      <c r="BU159" s="517" t="s">
        <v>381</v>
      </c>
      <c r="BV159" s="517" t="s">
        <v>381</v>
      </c>
      <c r="BW159" s="517" t="s">
        <v>381</v>
      </c>
      <c r="BX159" s="517" t="s">
        <v>381</v>
      </c>
      <c r="BY159" s="517" t="s">
        <v>381</v>
      </c>
      <c r="BZ159" s="517" t="s">
        <v>381</v>
      </c>
      <c r="CA159" s="517" t="s">
        <v>381</v>
      </c>
      <c r="CB159" s="517" t="s">
        <v>381</v>
      </c>
      <c r="CC159" s="517" t="s">
        <v>381</v>
      </c>
      <c r="CD159" s="512" t="s">
        <v>381</v>
      </c>
      <c r="CF159" s="926"/>
      <c r="CG159" s="506" t="str">
        <f t="shared" si="270"/>
        <v>&lt; -40</v>
      </c>
      <c r="CH159" s="516" t="s">
        <v>381</v>
      </c>
      <c r="CI159" s="517" t="s">
        <v>381</v>
      </c>
      <c r="CJ159" s="517" t="s">
        <v>381</v>
      </c>
      <c r="CK159" s="517" t="s">
        <v>381</v>
      </c>
      <c r="CL159" s="517" t="s">
        <v>381</v>
      </c>
      <c r="CM159" s="517" t="s">
        <v>381</v>
      </c>
      <c r="CN159" s="517" t="s">
        <v>381</v>
      </c>
      <c r="CO159" s="517" t="s">
        <v>381</v>
      </c>
      <c r="CP159" s="517" t="s">
        <v>381</v>
      </c>
      <c r="CQ159" s="517" t="s">
        <v>381</v>
      </c>
      <c r="CR159" s="517" t="s">
        <v>381</v>
      </c>
      <c r="CS159" s="512" t="s">
        <v>381</v>
      </c>
      <c r="CT159" s="474"/>
      <c r="CU159" s="926"/>
      <c r="CV159" s="506" t="str">
        <f t="shared" si="271"/>
        <v>&lt; -40</v>
      </c>
      <c r="CW159" s="516" t="s">
        <v>381</v>
      </c>
      <c r="CX159" s="517" t="s">
        <v>381</v>
      </c>
      <c r="CY159" s="517" t="s">
        <v>381</v>
      </c>
      <c r="CZ159" s="517" t="s">
        <v>381</v>
      </c>
      <c r="DA159" s="517" t="s">
        <v>381</v>
      </c>
      <c r="DB159" s="517" t="s">
        <v>381</v>
      </c>
      <c r="DC159" s="517" t="s">
        <v>381</v>
      </c>
      <c r="DD159" s="517" t="s">
        <v>381</v>
      </c>
      <c r="DE159" s="517" t="s">
        <v>381</v>
      </c>
      <c r="DF159" s="517" t="s">
        <v>381</v>
      </c>
      <c r="DG159" s="517" t="s">
        <v>381</v>
      </c>
      <c r="DH159" s="512" t="s">
        <v>381</v>
      </c>
      <c r="DJ159" s="926"/>
      <c r="DK159" s="506" t="str">
        <f t="shared" si="272"/>
        <v>&lt; -40</v>
      </c>
      <c r="DL159" s="516" t="s">
        <v>381</v>
      </c>
      <c r="DM159" s="517" t="s">
        <v>381</v>
      </c>
      <c r="DN159" s="517" t="s">
        <v>381</v>
      </c>
      <c r="DO159" s="517" t="s">
        <v>381</v>
      </c>
      <c r="DP159" s="517" t="s">
        <v>381</v>
      </c>
      <c r="DQ159" s="517" t="s">
        <v>381</v>
      </c>
      <c r="DR159" s="517" t="s">
        <v>381</v>
      </c>
      <c r="DS159" s="517" t="s">
        <v>381</v>
      </c>
      <c r="DT159" s="517" t="s">
        <v>381</v>
      </c>
      <c r="DU159" s="517" t="s">
        <v>381</v>
      </c>
      <c r="DV159" s="517" t="s">
        <v>381</v>
      </c>
      <c r="DW159" s="512" t="s">
        <v>381</v>
      </c>
    </row>
  </sheetData>
  <mergeCells count="399">
    <mergeCell ref="B2:P2"/>
    <mergeCell ref="V2:X2"/>
    <mergeCell ref="Z2:AB2"/>
    <mergeCell ref="B4:C6"/>
    <mergeCell ref="D4:D6"/>
    <mergeCell ref="E4:P4"/>
    <mergeCell ref="R4:S6"/>
    <mergeCell ref="T4:U4"/>
    <mergeCell ref="V4:X4"/>
    <mergeCell ref="Y4:Z4"/>
    <mergeCell ref="Y5:Y6"/>
    <mergeCell ref="Z5:Z6"/>
    <mergeCell ref="AA5:AA6"/>
    <mergeCell ref="AB5:AB6"/>
    <mergeCell ref="E5:P5"/>
    <mergeCell ref="T5:T6"/>
    <mergeCell ref="U5:U6"/>
    <mergeCell ref="V5:V6"/>
    <mergeCell ref="W5:W6"/>
    <mergeCell ref="X5:X6"/>
    <mergeCell ref="BS4:CD4"/>
    <mergeCell ref="AO5:AZ5"/>
    <mergeCell ref="BD5:BO5"/>
    <mergeCell ref="BS5:CD5"/>
    <mergeCell ref="AA4:AB4"/>
    <mergeCell ref="AD4:AD6"/>
    <mergeCell ref="AE4:AE6"/>
    <mergeCell ref="AG4:AH6"/>
    <mergeCell ref="AI4:AJ4"/>
    <mergeCell ref="AK4:AK6"/>
    <mergeCell ref="AI5:AI6"/>
    <mergeCell ref="AJ5:AJ6"/>
    <mergeCell ref="CF4:CG6"/>
    <mergeCell ref="CH4:CS4"/>
    <mergeCell ref="CU4:CV6"/>
    <mergeCell ref="CW4:DH4"/>
    <mergeCell ref="DJ4:DK6"/>
    <mergeCell ref="DL4:DW4"/>
    <mergeCell ref="CH5:CS5"/>
    <mergeCell ref="CW5:DH5"/>
    <mergeCell ref="DL5:DW5"/>
    <mergeCell ref="E26:P26"/>
    <mergeCell ref="R26:S28"/>
    <mergeCell ref="T26:U26"/>
    <mergeCell ref="V26:X26"/>
    <mergeCell ref="BB7:BB21"/>
    <mergeCell ref="AM4:AN6"/>
    <mergeCell ref="AO4:AZ4"/>
    <mergeCell ref="BB4:BC6"/>
    <mergeCell ref="BQ7:BQ21"/>
    <mergeCell ref="BD4:BO4"/>
    <mergeCell ref="BQ4:BR6"/>
    <mergeCell ref="CF7:CF21"/>
    <mergeCell ref="CU7:CU21"/>
    <mergeCell ref="DJ7:DJ21"/>
    <mergeCell ref="B24:P24"/>
    <mergeCell ref="V24:X24"/>
    <mergeCell ref="Z24:AB24"/>
    <mergeCell ref="B7:B21"/>
    <mergeCell ref="R7:R21"/>
    <mergeCell ref="AD7:AD21"/>
    <mergeCell ref="AE7:AE21"/>
    <mergeCell ref="AG7:AG21"/>
    <mergeCell ref="AM7:AM21"/>
    <mergeCell ref="DL26:DW26"/>
    <mergeCell ref="E27:P27"/>
    <mergeCell ref="T27:T28"/>
    <mergeCell ref="U27:U28"/>
    <mergeCell ref="V27:V28"/>
    <mergeCell ref="W27:W28"/>
    <mergeCell ref="X27:X28"/>
    <mergeCell ref="Y27:Y28"/>
    <mergeCell ref="Z27:Z28"/>
    <mergeCell ref="AA27:AA28"/>
    <mergeCell ref="BS26:CD26"/>
    <mergeCell ref="CF26:CG28"/>
    <mergeCell ref="CH26:CS26"/>
    <mergeCell ref="CU26:CV28"/>
    <mergeCell ref="CW26:DH26"/>
    <mergeCell ref="DJ26:DK28"/>
    <mergeCell ref="BS27:CD27"/>
    <mergeCell ref="CH27:CS27"/>
    <mergeCell ref="CW27:DH27"/>
    <mergeCell ref="AK26:AK28"/>
    <mergeCell ref="AM26:AN28"/>
    <mergeCell ref="AO26:AZ26"/>
    <mergeCell ref="BB26:BC28"/>
    <mergeCell ref="BD26:BO26"/>
    <mergeCell ref="DL27:DW27"/>
    <mergeCell ref="B29:B43"/>
    <mergeCell ref="R29:R43"/>
    <mergeCell ref="AD29:AD43"/>
    <mergeCell ref="AE29:AE43"/>
    <mergeCell ref="AG29:AG43"/>
    <mergeCell ref="AM29:AM43"/>
    <mergeCell ref="BB29:BB43"/>
    <mergeCell ref="BQ29:BQ43"/>
    <mergeCell ref="CF29:CF43"/>
    <mergeCell ref="BQ26:BR28"/>
    <mergeCell ref="AO27:AZ27"/>
    <mergeCell ref="BD27:BO27"/>
    <mergeCell ref="Y26:Z26"/>
    <mergeCell ref="AA26:AB26"/>
    <mergeCell ref="AD26:AD28"/>
    <mergeCell ref="AE26:AE28"/>
    <mergeCell ref="AG26:AH28"/>
    <mergeCell ref="AI26:AJ26"/>
    <mergeCell ref="AB27:AB28"/>
    <mergeCell ref="AI27:AI28"/>
    <mergeCell ref="AJ27:AJ28"/>
    <mergeCell ref="B26:C28"/>
    <mergeCell ref="D26:D28"/>
    <mergeCell ref="DJ29:DJ43"/>
    <mergeCell ref="B46:P46"/>
    <mergeCell ref="V46:X46"/>
    <mergeCell ref="Z46:AB46"/>
    <mergeCell ref="B48:C50"/>
    <mergeCell ref="D48:D50"/>
    <mergeCell ref="E48:P48"/>
    <mergeCell ref="R48:S50"/>
    <mergeCell ref="T48:U48"/>
    <mergeCell ref="V48:X48"/>
    <mergeCell ref="Y48:Z48"/>
    <mergeCell ref="AA48:AB48"/>
    <mergeCell ref="AD48:AD50"/>
    <mergeCell ref="AE48:AE50"/>
    <mergeCell ref="AG48:AH50"/>
    <mergeCell ref="AA49:AA50"/>
    <mergeCell ref="AB49:AB50"/>
    <mergeCell ref="CU29:CU43"/>
    <mergeCell ref="CF48:CG50"/>
    <mergeCell ref="CH48:CS48"/>
    <mergeCell ref="CU48:CV50"/>
    <mergeCell ref="CW48:DH48"/>
    <mergeCell ref="BS49:CD49"/>
    <mergeCell ref="CH49:CS49"/>
    <mergeCell ref="CW49:DH49"/>
    <mergeCell ref="AI48:AJ48"/>
    <mergeCell ref="AK48:AK50"/>
    <mergeCell ref="AM48:AN50"/>
    <mergeCell ref="AO48:AZ48"/>
    <mergeCell ref="BB48:BC50"/>
    <mergeCell ref="BD48:BO48"/>
    <mergeCell ref="AI49:AI50"/>
    <mergeCell ref="AJ49:AJ50"/>
    <mergeCell ref="AO49:AZ49"/>
    <mergeCell ref="BD49:BO49"/>
    <mergeCell ref="CU51:CU65"/>
    <mergeCell ref="DJ51:DJ65"/>
    <mergeCell ref="DL49:DW49"/>
    <mergeCell ref="B51:B65"/>
    <mergeCell ref="R51:R65"/>
    <mergeCell ref="AD51:AD65"/>
    <mergeCell ref="AE51:AE65"/>
    <mergeCell ref="AG51:AG65"/>
    <mergeCell ref="AM51:AM65"/>
    <mergeCell ref="BB51:BB65"/>
    <mergeCell ref="BQ51:BQ65"/>
    <mergeCell ref="CF51:CF65"/>
    <mergeCell ref="DJ48:DK50"/>
    <mergeCell ref="DL48:DW48"/>
    <mergeCell ref="E49:P49"/>
    <mergeCell ref="T49:T50"/>
    <mergeCell ref="U49:U50"/>
    <mergeCell ref="V49:V50"/>
    <mergeCell ref="W49:W50"/>
    <mergeCell ref="X49:X50"/>
    <mergeCell ref="Y49:Y50"/>
    <mergeCell ref="Z49:Z50"/>
    <mergeCell ref="BQ48:BR50"/>
    <mergeCell ref="BS48:CD48"/>
    <mergeCell ref="B71:P71"/>
    <mergeCell ref="V71:X71"/>
    <mergeCell ref="Z71:AB71"/>
    <mergeCell ref="B73:C75"/>
    <mergeCell ref="D73:D75"/>
    <mergeCell ref="E73:P73"/>
    <mergeCell ref="R73:S75"/>
    <mergeCell ref="T73:U73"/>
    <mergeCell ref="V73:X73"/>
    <mergeCell ref="Y73:Z73"/>
    <mergeCell ref="AA73:AB73"/>
    <mergeCell ref="V74:V75"/>
    <mergeCell ref="W74:W75"/>
    <mergeCell ref="X74:X75"/>
    <mergeCell ref="Y74:Y75"/>
    <mergeCell ref="Z74:Z75"/>
    <mergeCell ref="AA74:AA75"/>
    <mergeCell ref="AB74:AB75"/>
    <mergeCell ref="AO74:AZ74"/>
    <mergeCell ref="BD74:BO74"/>
    <mergeCell ref="BS74:CD74"/>
    <mergeCell ref="CH74:CS74"/>
    <mergeCell ref="AD73:AD75"/>
    <mergeCell ref="AE73:AE75"/>
    <mergeCell ref="AG73:AH75"/>
    <mergeCell ref="AI73:AJ73"/>
    <mergeCell ref="AK73:AK75"/>
    <mergeCell ref="AM73:AN75"/>
    <mergeCell ref="AO73:AZ73"/>
    <mergeCell ref="BB73:BC75"/>
    <mergeCell ref="BD73:BO73"/>
    <mergeCell ref="AI74:AI75"/>
    <mergeCell ref="AJ74:AJ75"/>
    <mergeCell ref="CW74:DH74"/>
    <mergeCell ref="DL74:DW74"/>
    <mergeCell ref="B76:B90"/>
    <mergeCell ref="R76:R90"/>
    <mergeCell ref="AD76:AD90"/>
    <mergeCell ref="AE76:AE90"/>
    <mergeCell ref="AG76:AG90"/>
    <mergeCell ref="AM76:AM90"/>
    <mergeCell ref="BB76:BB90"/>
    <mergeCell ref="BQ76:BQ90"/>
    <mergeCell ref="CF76:CF90"/>
    <mergeCell ref="CU76:CU90"/>
    <mergeCell ref="DJ76:DJ90"/>
    <mergeCell ref="BQ73:BR75"/>
    <mergeCell ref="BS73:CD73"/>
    <mergeCell ref="CF73:CG75"/>
    <mergeCell ref="CH73:CS73"/>
    <mergeCell ref="CU73:CV75"/>
    <mergeCell ref="CW73:DH73"/>
    <mergeCell ref="DJ73:DK75"/>
    <mergeCell ref="DL73:DW73"/>
    <mergeCell ref="E74:P74"/>
    <mergeCell ref="T74:T75"/>
    <mergeCell ref="U74:U75"/>
    <mergeCell ref="B93:P93"/>
    <mergeCell ref="V93:X93"/>
    <mergeCell ref="Z93:AB93"/>
    <mergeCell ref="B95:C97"/>
    <mergeCell ref="D95:D97"/>
    <mergeCell ref="E95:P95"/>
    <mergeCell ref="R95:S97"/>
    <mergeCell ref="T95:U95"/>
    <mergeCell ref="V95:X95"/>
    <mergeCell ref="Y95:Z95"/>
    <mergeCell ref="AA95:AB95"/>
    <mergeCell ref="V96:V97"/>
    <mergeCell ref="W96:W97"/>
    <mergeCell ref="X96:X97"/>
    <mergeCell ref="Y96:Y97"/>
    <mergeCell ref="Z96:Z97"/>
    <mergeCell ref="AA96:AA97"/>
    <mergeCell ref="AB96:AB97"/>
    <mergeCell ref="AO96:AZ96"/>
    <mergeCell ref="BD96:BO96"/>
    <mergeCell ref="BS96:CD96"/>
    <mergeCell ref="CH96:CS96"/>
    <mergeCell ref="AD95:AD97"/>
    <mergeCell ref="AE95:AE97"/>
    <mergeCell ref="AG95:AH97"/>
    <mergeCell ref="AI95:AJ95"/>
    <mergeCell ref="AK95:AK97"/>
    <mergeCell ref="AM95:AN97"/>
    <mergeCell ref="AO95:AZ95"/>
    <mergeCell ref="BB95:BC97"/>
    <mergeCell ref="BD95:BO95"/>
    <mergeCell ref="AI96:AI97"/>
    <mergeCell ref="AJ96:AJ97"/>
    <mergeCell ref="CW96:DH96"/>
    <mergeCell ref="DL96:DW96"/>
    <mergeCell ref="B98:B112"/>
    <mergeCell ref="R98:R112"/>
    <mergeCell ref="AD98:AD112"/>
    <mergeCell ref="AE98:AE112"/>
    <mergeCell ref="AG98:AG112"/>
    <mergeCell ref="AM98:AM112"/>
    <mergeCell ref="BB98:BB112"/>
    <mergeCell ref="BQ98:BQ112"/>
    <mergeCell ref="CF98:CF112"/>
    <mergeCell ref="CU98:CU112"/>
    <mergeCell ref="DJ98:DJ112"/>
    <mergeCell ref="BQ95:BR97"/>
    <mergeCell ref="BS95:CD95"/>
    <mergeCell ref="CF95:CG97"/>
    <mergeCell ref="CH95:CS95"/>
    <mergeCell ref="CU95:CV97"/>
    <mergeCell ref="CW95:DH95"/>
    <mergeCell ref="DJ95:DK97"/>
    <mergeCell ref="DL95:DW95"/>
    <mergeCell ref="E96:P96"/>
    <mergeCell ref="T96:T97"/>
    <mergeCell ref="U96:U97"/>
    <mergeCell ref="B118:P118"/>
    <mergeCell ref="V118:X118"/>
    <mergeCell ref="Z118:AB118"/>
    <mergeCell ref="B120:C122"/>
    <mergeCell ref="D120:D122"/>
    <mergeCell ref="E120:P120"/>
    <mergeCell ref="R120:S122"/>
    <mergeCell ref="T120:U120"/>
    <mergeCell ref="V120:X120"/>
    <mergeCell ref="Y120:Z120"/>
    <mergeCell ref="AA120:AB120"/>
    <mergeCell ref="V121:V122"/>
    <mergeCell ref="W121:W122"/>
    <mergeCell ref="X121:X122"/>
    <mergeCell ref="Y121:Y122"/>
    <mergeCell ref="Z121:Z122"/>
    <mergeCell ref="AA121:AA122"/>
    <mergeCell ref="AB121:AB122"/>
    <mergeCell ref="AO121:AZ121"/>
    <mergeCell ref="BD121:BO121"/>
    <mergeCell ref="BS121:CD121"/>
    <mergeCell ref="CH121:CS121"/>
    <mergeCell ref="AD120:AD122"/>
    <mergeCell ref="AE120:AE122"/>
    <mergeCell ref="AG120:AH122"/>
    <mergeCell ref="AI120:AJ120"/>
    <mergeCell ref="AK120:AK122"/>
    <mergeCell ref="AM120:AN122"/>
    <mergeCell ref="AO120:AZ120"/>
    <mergeCell ref="BB120:BC122"/>
    <mergeCell ref="BD120:BO120"/>
    <mergeCell ref="AI121:AI122"/>
    <mergeCell ref="AJ121:AJ122"/>
    <mergeCell ref="CW121:DH121"/>
    <mergeCell ref="DL121:DW121"/>
    <mergeCell ref="B123:B137"/>
    <mergeCell ref="R123:R137"/>
    <mergeCell ref="AD123:AD137"/>
    <mergeCell ref="AE123:AE137"/>
    <mergeCell ref="AG123:AG137"/>
    <mergeCell ref="AM123:AM137"/>
    <mergeCell ref="BB123:BB137"/>
    <mergeCell ref="BQ123:BQ137"/>
    <mergeCell ref="CF123:CF137"/>
    <mergeCell ref="CU123:CU137"/>
    <mergeCell ref="DJ123:DJ137"/>
    <mergeCell ref="BQ120:BR122"/>
    <mergeCell ref="BS120:CD120"/>
    <mergeCell ref="CF120:CG122"/>
    <mergeCell ref="CH120:CS120"/>
    <mergeCell ref="CU120:CV122"/>
    <mergeCell ref="CW120:DH120"/>
    <mergeCell ref="DJ120:DK122"/>
    <mergeCell ref="DL120:DW120"/>
    <mergeCell ref="E121:P121"/>
    <mergeCell ref="T121:T122"/>
    <mergeCell ref="U121:U122"/>
    <mergeCell ref="B140:P140"/>
    <mergeCell ref="V140:X140"/>
    <mergeCell ref="Z140:AB140"/>
    <mergeCell ref="B142:C144"/>
    <mergeCell ref="D142:D144"/>
    <mergeCell ref="E142:P142"/>
    <mergeCell ref="R142:S144"/>
    <mergeCell ref="T142:U142"/>
    <mergeCell ref="V142:X142"/>
    <mergeCell ref="Y142:Z142"/>
    <mergeCell ref="AA142:AB142"/>
    <mergeCell ref="V143:V144"/>
    <mergeCell ref="W143:W144"/>
    <mergeCell ref="X143:X144"/>
    <mergeCell ref="Y143:Y144"/>
    <mergeCell ref="Z143:Z144"/>
    <mergeCell ref="AA143:AA144"/>
    <mergeCell ref="AB143:AB144"/>
    <mergeCell ref="AO143:AZ143"/>
    <mergeCell ref="BD143:BO143"/>
    <mergeCell ref="BS143:CD143"/>
    <mergeCell ref="CH143:CS143"/>
    <mergeCell ref="AD142:AD144"/>
    <mergeCell ref="AE142:AE144"/>
    <mergeCell ref="AG142:AH144"/>
    <mergeCell ref="AI142:AJ142"/>
    <mergeCell ref="AK142:AK144"/>
    <mergeCell ref="AM142:AN144"/>
    <mergeCell ref="AO142:AZ142"/>
    <mergeCell ref="BB142:BC144"/>
    <mergeCell ref="BD142:BO142"/>
    <mergeCell ref="AI143:AI144"/>
    <mergeCell ref="AJ143:AJ144"/>
    <mergeCell ref="CW143:DH143"/>
    <mergeCell ref="DL143:DW143"/>
    <mergeCell ref="B145:B159"/>
    <mergeCell ref="R145:R159"/>
    <mergeCell ref="AD145:AD159"/>
    <mergeCell ref="AE145:AE159"/>
    <mergeCell ref="AG145:AG159"/>
    <mergeCell ref="AM145:AM159"/>
    <mergeCell ref="BB145:BB159"/>
    <mergeCell ref="BQ145:BQ159"/>
    <mergeCell ref="CF145:CF159"/>
    <mergeCell ref="CU145:CU159"/>
    <mergeCell ref="DJ145:DJ159"/>
    <mergeCell ref="BQ142:BR144"/>
    <mergeCell ref="BS142:CD142"/>
    <mergeCell ref="CF142:CG144"/>
    <mergeCell ref="CH142:CS142"/>
    <mergeCell ref="CU142:CV144"/>
    <mergeCell ref="CW142:DH142"/>
    <mergeCell ref="DJ142:DK144"/>
    <mergeCell ref="DL142:DW142"/>
    <mergeCell ref="E143:P143"/>
    <mergeCell ref="T143:T144"/>
    <mergeCell ref="U143:U144"/>
  </mergeCells>
  <conditionalFormatting sqref="AA3:AA4 AB3 Z2:AA2 AO1:AP1 BU6:CD25 BU1:CD3 AN1:AN3 AM1:AM4 AN7:AN25 AI1:AK4 Y1:AB1 Y3:Z7 T3:W5 T1:W1 D1:D4 AM51:AN65 AM29:AN43 V2:W2 AC1:AC23 AC25:AC43 AI25:AK25 AI5:AJ5 AA7:AB7 V6 X1:X6 I30 AI7:AK23 CE1:CE65 BU28:CD47 AN44:AN47 AL1:AL23 AL25:AL65 BU49:CD51 I32:I42 AI26:AJ43 J30:U42 AX30:BA33 BP1:BT4 AX35:BA42 AX34 AZ34:BA34 AQ1:BA29 AC48:AC65 AF44:AK47 E24:AC24 E25:AB25 G30:H42 A44:AC47 E8:V20 E1:S3 G43:U43 G29:U29 AO30:AR42 BD44:BO49 BD30:BG42 CW8:DG8 CW9:DE20 DJ5:DW5 DL31:DV34 DL35:DU39 DL40:DT42 DN8:DV8 E4:Q6 G50:U51 AM44:AM48 BD53:BO64 CW53:DH64 DJ53:DW64 AF24:AL24 DI1:DI70 DX1:KR70 A66:CE68 CU66:DH70 DJ66:DW70 G65:U65 Q52:S52 AZ52:BA52 BO52:BR52 CD52 CF52:CG52 CS52:CT52 DH52 DJ52:DK52 DW52 E7:X7 E21:AB23 AO3:AP29 AO43:BA51 AO53:BA65 BF50:BO50 BP6:BT26 BP28:BT51 BP53:CD65 CF53:CT70 CY28:DH28 DJ28:DK28 DN28:DW28 DJ6:DK6 DN6:DW6 CY50:DH50 G53:S64 U52:U64 A113:KR113 A70:CE70 A69 C69:CE69 A160:KR65533 Y8:AB20 A1:C43 A50:D65 E26:U28 R7:R21 R29:R43 R51:R65 AM7 AM22:AM26 DJ27:DW27 CF27:CT27 CF5:CT5 BP5:CD5 BP27:CD27 BS49:CD49 AF1:AH23 AF25:AH43 AF48:AJ65 D7:D43 A48:U49 CW22:DH27 CW44:DH49">
    <cfRule type="cellIs" dxfId="7602" priority="453" operator="equal">
      <formula>"no fueling"</formula>
    </cfRule>
  </conditionalFormatting>
  <conditionalFormatting sqref="I31">
    <cfRule type="cellIs" dxfId="7601" priority="452" operator="equal">
      <formula>"no fueling"</formula>
    </cfRule>
  </conditionalFormatting>
  <conditionalFormatting sqref="AS30 AS32:AS42 AT30:AW42">
    <cfRule type="cellIs" dxfId="7600" priority="451" operator="equal">
      <formula>"no fueling"</formula>
    </cfRule>
  </conditionalFormatting>
  <conditionalFormatting sqref="AS31">
    <cfRule type="cellIs" dxfId="7599" priority="450" operator="equal">
      <formula>"no fueling"</formula>
    </cfRule>
  </conditionalFormatting>
  <conditionalFormatting sqref="BD1:BE1 BC1:BC3 BB1:BB4 BC7:BC25 BD3:BE29 BB51:BC65 BM35:BO42 BM30:BM34 BO30:BO34 BF1:BO29 BD43:BO43 BD51:BO51 BD65:BO65 BC29:BC47 BB29:BB48 BB7:BB26">
    <cfRule type="cellIs" dxfId="7598" priority="449" operator="equal">
      <formula>"no fueling"</formula>
    </cfRule>
  </conditionalFormatting>
  <conditionalFormatting sqref="BH30 BH32:BH42 BI30:BL42">
    <cfRule type="cellIs" dxfId="7597" priority="448" operator="equal">
      <formula>"no fueling"</formula>
    </cfRule>
  </conditionalFormatting>
  <conditionalFormatting sqref="BH31">
    <cfRule type="cellIs" dxfId="7596" priority="447" operator="equal">
      <formula>"no fueling"</formula>
    </cfRule>
  </conditionalFormatting>
  <conditionalFormatting sqref="CJ1:CT3 CJ28:CT47 CJ49:CT51 CJ6:CT25 CF6:CI26 CF28:CI51 CF1:CI4">
    <cfRule type="cellIs" dxfId="7595" priority="446" operator="equal">
      <formula>"no fueling"</formula>
    </cfRule>
  </conditionalFormatting>
  <conditionalFormatting sqref="BN30:BN34">
    <cfRule type="cellIs" dxfId="7594" priority="445" operator="equal">
      <formula>"no fueling"</formula>
    </cfRule>
  </conditionalFormatting>
  <conditionalFormatting sqref="AY34">
    <cfRule type="cellIs" dxfId="7593" priority="444" operator="equal">
      <formula>"no fueling"</formula>
    </cfRule>
  </conditionalFormatting>
  <conditionalFormatting sqref="DN1:DW3 DN49:DW51 DJ1:DM4 DN22:DW25 DJ30:DK42 DN43:DW47 DU40:DW42 DV35:DW39 DW30:DW34 DJ29:DL29 DJ65:DL65 DJ7:DK21 DJ51:DL51 DJ50:DK50 DN29:DW29 DN65:DW65 DJ43:DL43 DJ22:DM26 DJ44:DM49">
    <cfRule type="cellIs" dxfId="7592" priority="443" operator="equal">
      <formula>"no fueling"</formula>
    </cfRule>
  </conditionalFormatting>
  <conditionalFormatting sqref="CW1:CX1 CV1:CV3 CU1:CU4 CV7:CV25 CU7:CU26 CU29:CV43 CV44:CV47 CU44:CU48 CU51:CV65 DF40:DH42 DH30:DH34 CY1:DH7 DF18:DH20 DG13:DH17 DH8:DH12 DG35:DH39 CW3:CX5 CW7:CX7 CW29:DH29 CW51:DH51 CW65:DH65 CW43:DH43 CW21:DH21">
    <cfRule type="cellIs" dxfId="7591" priority="442" operator="equal">
      <formula>"no fueling"</formula>
    </cfRule>
  </conditionalFormatting>
  <conditionalFormatting sqref="DG30:DG34">
    <cfRule type="cellIs" dxfId="7590" priority="437" operator="equal">
      <formula>"no fueling"</formula>
    </cfRule>
  </conditionalFormatting>
  <conditionalFormatting sqref="CW30:CX30">
    <cfRule type="cellIs" dxfId="7589" priority="436" operator="equal">
      <formula>"no fueling"</formula>
    </cfRule>
  </conditionalFormatting>
  <conditionalFormatting sqref="DF9:DF17 DG9:DG12">
    <cfRule type="cellIs" dxfId="7588" priority="441" operator="equal">
      <formula>"no fueling"</formula>
    </cfRule>
  </conditionalFormatting>
  <conditionalFormatting sqref="CW31:CX42">
    <cfRule type="cellIs" dxfId="7587" priority="440" operator="equal">
      <formula>"no fueling"</formula>
    </cfRule>
  </conditionalFormatting>
  <conditionalFormatting sqref="DF30:DF39">
    <cfRule type="cellIs" dxfId="7586" priority="439" operator="equal">
      <formula>"no fueling"</formula>
    </cfRule>
  </conditionalFormatting>
  <conditionalFormatting sqref="CY30:DE42">
    <cfRule type="cellIs" dxfId="7585" priority="438" operator="equal">
      <formula>"no fueling"</formula>
    </cfRule>
  </conditionalFormatting>
  <conditionalFormatting sqref="DL30:DV30">
    <cfRule type="cellIs" dxfId="7584" priority="434" operator="equal">
      <formula>"no fueling"</formula>
    </cfRule>
  </conditionalFormatting>
  <conditionalFormatting sqref="DL30:DM42">
    <cfRule type="cellIs" dxfId="7583" priority="435" operator="equal">
      <formula>"no fueling"</formula>
    </cfRule>
  </conditionalFormatting>
  <conditionalFormatting sqref="AA48 AA51:AB65">
    <cfRule type="cellIs" dxfId="7582" priority="428" operator="equal">
      <formula>"no fueling"</formula>
    </cfRule>
  </conditionalFormatting>
  <conditionalFormatting sqref="V26:W27 V28 X26:X28 V29:X29 V43:X43 W30:X42">
    <cfRule type="cellIs" dxfId="7581" priority="433" operator="equal">
      <formula>"no fueling"</formula>
    </cfRule>
  </conditionalFormatting>
  <conditionalFormatting sqref="V48:W49 V50 X48:X50 V51:X51 V65:X65 W52:X64">
    <cfRule type="cellIs" dxfId="7580" priority="432" operator="equal">
      <formula>"no fueling"</formula>
    </cfRule>
  </conditionalFormatting>
  <conditionalFormatting sqref="AK26 AK29:AK43">
    <cfRule type="cellIs" dxfId="7579" priority="431" operator="equal">
      <formula>"no fueling"</formula>
    </cfRule>
  </conditionalFormatting>
  <conditionalFormatting sqref="AK48 AK51:AK65">
    <cfRule type="cellIs" dxfId="7578" priority="430" operator="equal">
      <formula>"no fueling"</formula>
    </cfRule>
  </conditionalFormatting>
  <conditionalFormatting sqref="AA26 AA29:AB43">
    <cfRule type="cellIs" dxfId="7577" priority="429" operator="equal">
      <formula>"no fueling"</formula>
    </cfRule>
  </conditionalFormatting>
  <conditionalFormatting sqref="W8:X20">
    <cfRule type="cellIs" dxfId="7576" priority="427" operator="equal">
      <formula>"no fueling"</formula>
    </cfRule>
  </conditionalFormatting>
  <conditionalFormatting sqref="AD22:AE25 AD1:AE4 AD7">
    <cfRule type="cellIs" dxfId="7575" priority="426" operator="equal">
      <formula>"no fueling"</formula>
    </cfRule>
  </conditionalFormatting>
  <conditionalFormatting sqref="AD44:AE47">
    <cfRule type="cellIs" dxfId="7574" priority="425" operator="equal">
      <formula>"no fueling"</formula>
    </cfRule>
  </conditionalFormatting>
  <conditionalFormatting sqref="AD26:AE26 AD29">
    <cfRule type="cellIs" dxfId="7573" priority="424" operator="equal">
      <formula>"no fueling"</formula>
    </cfRule>
  </conditionalFormatting>
  <conditionalFormatting sqref="AD48:AE48 AD51">
    <cfRule type="cellIs" dxfId="7572" priority="423" operator="equal">
      <formula>"no fueling"</formula>
    </cfRule>
  </conditionalFormatting>
  <conditionalFormatting sqref="DU18:DW20 DV13:DW17 DW8:DW12 DL7 DL21 DN7:DW7 DN21:DW21">
    <cfRule type="cellIs" dxfId="7571" priority="422" operator="equal">
      <formula>"no fueling"</formula>
    </cfRule>
  </conditionalFormatting>
  <conditionalFormatting sqref="DN9:DV12 DN13:DU17 DN18:DT20 DL9:DM20">
    <cfRule type="cellIs" dxfId="7570" priority="421" operator="equal">
      <formula>"no fueling"</formula>
    </cfRule>
  </conditionalFormatting>
  <conditionalFormatting sqref="DL8:DM20">
    <cfRule type="cellIs" dxfId="7569" priority="420" operator="equal">
      <formula>"no fueling"</formula>
    </cfRule>
  </conditionalFormatting>
  <conditionalFormatting sqref="E30:F42 E29 E43">
    <cfRule type="cellIs" dxfId="7568" priority="419" operator="equal">
      <formula>"no fueling"</formula>
    </cfRule>
  </conditionalFormatting>
  <conditionalFormatting sqref="E51">
    <cfRule type="cellIs" dxfId="7567" priority="417" operator="equal">
      <formula>"no fueling"</formula>
    </cfRule>
  </conditionalFormatting>
  <conditionalFormatting sqref="G52">
    <cfRule type="cellIs" dxfId="7566" priority="412" operator="equal">
      <formula>"no fueling"</formula>
    </cfRule>
  </conditionalFormatting>
  <conditionalFormatting sqref="R4:S6">
    <cfRule type="cellIs" dxfId="7565" priority="416" operator="equal">
      <formula>"no fueling"</formula>
    </cfRule>
  </conditionalFormatting>
  <conditionalFormatting sqref="Y26:Z43">
    <cfRule type="cellIs" dxfId="7564" priority="415" operator="equal">
      <formula>"no fueling"</formula>
    </cfRule>
  </conditionalFormatting>
  <conditionalFormatting sqref="Y48:Z65">
    <cfRule type="cellIs" dxfId="7563" priority="414" operator="equal">
      <formula>"no fueling"</formula>
    </cfRule>
  </conditionalFormatting>
  <conditionalFormatting sqref="H52:P52">
    <cfRule type="cellIs" dxfId="7562" priority="413" operator="equal">
      <formula>"no fueling"</formula>
    </cfRule>
  </conditionalFormatting>
  <conditionalFormatting sqref="E52">
    <cfRule type="cellIs" dxfId="7561" priority="411" operator="equal">
      <formula>"no fueling"</formula>
    </cfRule>
  </conditionalFormatting>
  <conditionalFormatting sqref="AQ52">
    <cfRule type="cellIs" dxfId="7560" priority="409" operator="equal">
      <formula>"no fueling"</formula>
    </cfRule>
  </conditionalFormatting>
  <conditionalFormatting sqref="AR52:AY52">
    <cfRule type="cellIs" dxfId="7559" priority="410" operator="equal">
      <formula>"no fueling"</formula>
    </cfRule>
  </conditionalFormatting>
  <conditionalFormatting sqref="AO52">
    <cfRule type="cellIs" dxfId="7558" priority="408" operator="equal">
      <formula>"no fueling"</formula>
    </cfRule>
  </conditionalFormatting>
  <conditionalFormatting sqref="BG52:BN52">
    <cfRule type="cellIs" dxfId="7557" priority="407" operator="equal">
      <formula>"no fueling"</formula>
    </cfRule>
  </conditionalFormatting>
  <conditionalFormatting sqref="DL52">
    <cfRule type="cellIs" dxfId="7556" priority="393" operator="equal">
      <formula>"no fueling"</formula>
    </cfRule>
  </conditionalFormatting>
  <conditionalFormatting sqref="BF52">
    <cfRule type="cellIs" dxfId="7555" priority="406" operator="equal">
      <formula>"no fueling"</formula>
    </cfRule>
  </conditionalFormatting>
  <conditionalFormatting sqref="BD52">
    <cfRule type="cellIs" dxfId="7554" priority="405" operator="equal">
      <formula>"no fueling"</formula>
    </cfRule>
  </conditionalFormatting>
  <conditionalFormatting sqref="BV52:CC52">
    <cfRule type="cellIs" dxfId="7553" priority="404" operator="equal">
      <formula>"no fueling"</formula>
    </cfRule>
  </conditionalFormatting>
  <conditionalFormatting sqref="BU52">
    <cfRule type="cellIs" dxfId="7552" priority="403" operator="equal">
      <formula>"no fueling"</formula>
    </cfRule>
  </conditionalFormatting>
  <conditionalFormatting sqref="BS52">
    <cfRule type="cellIs" dxfId="7551" priority="402" operator="equal">
      <formula>"no fueling"</formula>
    </cfRule>
  </conditionalFormatting>
  <conditionalFormatting sqref="CK52:CR52">
    <cfRule type="cellIs" dxfId="7550" priority="401" operator="equal">
      <formula>"no fueling"</formula>
    </cfRule>
  </conditionalFormatting>
  <conditionalFormatting sqref="CJ52">
    <cfRule type="cellIs" dxfId="7549" priority="400" operator="equal">
      <formula>"no fueling"</formula>
    </cfRule>
  </conditionalFormatting>
  <conditionalFormatting sqref="CH52">
    <cfRule type="cellIs" dxfId="7548" priority="399" operator="equal">
      <formula>"no fueling"</formula>
    </cfRule>
  </conditionalFormatting>
  <conditionalFormatting sqref="CZ52:DG52">
    <cfRule type="cellIs" dxfId="7547" priority="398" operator="equal">
      <formula>"no fueling"</formula>
    </cfRule>
  </conditionalFormatting>
  <conditionalFormatting sqref="CY52">
    <cfRule type="cellIs" dxfId="7546" priority="397" operator="equal">
      <formula>"no fueling"</formula>
    </cfRule>
  </conditionalFormatting>
  <conditionalFormatting sqref="CW52">
    <cfRule type="cellIs" dxfId="7545" priority="396" operator="equal">
      <formula>"no fueling"</formula>
    </cfRule>
  </conditionalFormatting>
  <conditionalFormatting sqref="DO52:DV52">
    <cfRule type="cellIs" dxfId="7544" priority="395" operator="equal">
      <formula>"no fueling"</formula>
    </cfRule>
  </conditionalFormatting>
  <conditionalFormatting sqref="DN52">
    <cfRule type="cellIs" dxfId="7543" priority="394" operator="equal">
      <formula>"no fueling"</formula>
    </cfRule>
  </conditionalFormatting>
  <conditionalFormatting sqref="E50:F50">
    <cfRule type="cellIs" dxfId="7542" priority="392" operator="equal">
      <formula>"no fueling"</formula>
    </cfRule>
  </conditionalFormatting>
  <conditionalFormatting sqref="F29">
    <cfRule type="cellIs" dxfId="7541" priority="391" operator="equal">
      <formula>"no fueling"</formula>
    </cfRule>
  </conditionalFormatting>
  <conditionalFormatting sqref="F51">
    <cfRule type="cellIs" dxfId="7540" priority="390" operator="equal">
      <formula>"no fueling"</formula>
    </cfRule>
  </conditionalFormatting>
  <conditionalFormatting sqref="F43">
    <cfRule type="cellIs" dxfId="7539" priority="389" operator="equal">
      <formula>"no fueling"</formula>
    </cfRule>
  </conditionalFormatting>
  <conditionalFormatting sqref="F52">
    <cfRule type="cellIs" dxfId="7538" priority="387" operator="equal">
      <formula>"no fueling"</formula>
    </cfRule>
  </conditionalFormatting>
  <conditionalFormatting sqref="AP52">
    <cfRule type="cellIs" dxfId="7537" priority="386" operator="equal">
      <formula>"no fueling"</formula>
    </cfRule>
  </conditionalFormatting>
  <conditionalFormatting sqref="BE52">
    <cfRule type="cellIs" dxfId="7536" priority="385" operator="equal">
      <formula>"no fueling"</formula>
    </cfRule>
  </conditionalFormatting>
  <conditionalFormatting sqref="BD50:BE50">
    <cfRule type="cellIs" dxfId="7535" priority="384" operator="equal">
      <formula>"no fueling"</formula>
    </cfRule>
  </conditionalFormatting>
  <conditionalFormatting sqref="BT52">
    <cfRule type="cellIs" dxfId="7534" priority="383" operator="equal">
      <formula>"no fueling"</formula>
    </cfRule>
  </conditionalFormatting>
  <conditionalFormatting sqref="CI52">
    <cfRule type="cellIs" dxfId="7533" priority="382" operator="equal">
      <formula>"no fueling"</formula>
    </cfRule>
  </conditionalFormatting>
  <conditionalFormatting sqref="CW6:CX6">
    <cfRule type="cellIs" dxfId="7532" priority="381" operator="equal">
      <formula>"no fueling"</formula>
    </cfRule>
  </conditionalFormatting>
  <conditionalFormatting sqref="CW28:CX28">
    <cfRule type="cellIs" dxfId="7531" priority="380" operator="equal">
      <formula>"no fueling"</formula>
    </cfRule>
  </conditionalFormatting>
  <conditionalFormatting sqref="DL28:DM28">
    <cfRule type="cellIs" dxfId="7530" priority="379" operator="equal">
      <formula>"no fueling"</formula>
    </cfRule>
  </conditionalFormatting>
  <conditionalFormatting sqref="DL6:DM6">
    <cfRule type="cellIs" dxfId="7529" priority="378" operator="equal">
      <formula>"no fueling"</formula>
    </cfRule>
  </conditionalFormatting>
  <conditionalFormatting sqref="DL50:DM50">
    <cfRule type="cellIs" dxfId="7528" priority="377" operator="equal">
      <formula>"no fueling"</formula>
    </cfRule>
  </conditionalFormatting>
  <conditionalFormatting sqref="CW50:CX50">
    <cfRule type="cellIs" dxfId="7527" priority="376" operator="equal">
      <formula>"no fueling"</formula>
    </cfRule>
  </conditionalFormatting>
  <conditionalFormatting sqref="DM7">
    <cfRule type="cellIs" dxfId="7526" priority="375" operator="equal">
      <formula>"no fueling"</formula>
    </cfRule>
  </conditionalFormatting>
  <conditionalFormatting sqref="DM29">
    <cfRule type="cellIs" dxfId="7525" priority="374" operator="equal">
      <formula>"no fueling"</formula>
    </cfRule>
  </conditionalFormatting>
  <conditionalFormatting sqref="DM51">
    <cfRule type="cellIs" dxfId="7524" priority="373" operator="equal">
      <formula>"no fueling"</formula>
    </cfRule>
  </conditionalFormatting>
  <conditionalFormatting sqref="DM65">
    <cfRule type="cellIs" dxfId="7523" priority="372" operator="equal">
      <formula>"no fueling"</formula>
    </cfRule>
  </conditionalFormatting>
  <conditionalFormatting sqref="DM43">
    <cfRule type="cellIs" dxfId="7522" priority="371" operator="equal">
      <formula>"no fueling"</formula>
    </cfRule>
  </conditionalFormatting>
  <conditionalFormatting sqref="DM21">
    <cfRule type="cellIs" dxfId="7521" priority="370" operator="equal">
      <formula>"no fueling"</formula>
    </cfRule>
  </conditionalFormatting>
  <conditionalFormatting sqref="CX52">
    <cfRule type="cellIs" dxfId="7520" priority="369" operator="equal">
      <formula>"no fueling"</formula>
    </cfRule>
  </conditionalFormatting>
  <conditionalFormatting sqref="DM52">
    <cfRule type="cellIs" dxfId="7519" priority="368" operator="equal">
      <formula>"no fueling"</formula>
    </cfRule>
  </conditionalFormatting>
  <conditionalFormatting sqref="V30:V42">
    <cfRule type="cellIs" dxfId="7518" priority="367" operator="equal">
      <formula>"no fueling"</formula>
    </cfRule>
  </conditionalFormatting>
  <conditionalFormatting sqref="V52:V64">
    <cfRule type="cellIs" dxfId="7517" priority="366" operator="equal">
      <formula>"no fueling"</formula>
    </cfRule>
  </conditionalFormatting>
  <conditionalFormatting sqref="E53:F65">
    <cfRule type="cellIs" dxfId="7516" priority="365" operator="equal">
      <formula>"no fueling"</formula>
    </cfRule>
  </conditionalFormatting>
  <conditionalFormatting sqref="T52:T64">
    <cfRule type="cellIs" dxfId="7515" priority="364" operator="equal">
      <formula>"no fueling"</formula>
    </cfRule>
  </conditionalFormatting>
  <conditionalFormatting sqref="AA72:AA73 AB72 Z71:AA71 BU71:CD72 AN71:AN72 AM71:AM73 AN76:AN94 AI71:AK73 Y72:Z76 T72:W74 D71:D73 AM76:AM95 AM98:AN106 V71:W71 AC71:AC92 AC94:AC106 AI94:AK94 A71:C106 AI74:AJ74 AA76:AB76 V75 X71:X75 I99 AI76:AK92 CE71:CE106 AL71:AL92 AL94:AL106 I101:I106 AI95:AJ106 J99:U106 AX99:BA102 BP71:BT73 AX104:BA106 AX103 AZ103:BA103 AQ71:BA85 AF94:AH106 AF71:AH92 E93:AC93 E94:AB94 G99:H106 E71:S72 G112:U112 G98:U98 AO99:AR106 BD99:BG106 CF74:CT74 CF96:CT96 CW91:DH96 CW77:DG77 CW78:DE89 DJ96:DW96 DJ74:DW74 DL100:DV103 DL104:DU106 DN77:DV77 E73:Q75 AF93:AL93 DI71:DI106 DX71:KR106 E76:X76 E90:AB92 BP96:CD106 CY97:DH97 DJ97:DK97 DN97:DW97 DJ75:DK75 DN75:DW75 Y77:AB89 E77:V89 AO86:BA98 BP90:BT95 BU90:CD94 BP74:CD89 DX112:KR112 DI112 AF112:AJ112 BP112:CE112 A112:D112 AC112 AL112:BA112 AO72:AP85 B98:B112 E95:U97 D76:D106">
    <cfRule type="cellIs" dxfId="7514" priority="363" operator="equal">
      <formula>"no fueling"</formula>
    </cfRule>
  </conditionalFormatting>
  <conditionalFormatting sqref="I100">
    <cfRule type="cellIs" dxfId="7513" priority="362" operator="equal">
      <formula>"no fueling"</formula>
    </cfRule>
  </conditionalFormatting>
  <conditionalFormatting sqref="AS99 AS101:AS106 AT99:AW106">
    <cfRule type="cellIs" dxfId="7512" priority="361" operator="equal">
      <formula>"no fueling"</formula>
    </cfRule>
  </conditionalFormatting>
  <conditionalFormatting sqref="AS100">
    <cfRule type="cellIs" dxfId="7511" priority="360" operator="equal">
      <formula>"no fueling"</formula>
    </cfRule>
  </conditionalFormatting>
  <conditionalFormatting sqref="BC71:BC72 BB71:BB73 BC76:BC94 BB76:BB95 BB98:BC106 BM104:BO106 BM99:BM103 BO99:BO103 BF71:BO85 BD72:BE84 BE85 BD90:BO98 BE86:BO89 BB112:BO112">
    <cfRule type="cellIs" dxfId="7510" priority="359" operator="equal">
      <formula>"no fueling"</formula>
    </cfRule>
  </conditionalFormatting>
  <conditionalFormatting sqref="BH99 BH101:BH106 BI99:BL106">
    <cfRule type="cellIs" dxfId="7509" priority="358" operator="equal">
      <formula>"no fueling"</formula>
    </cfRule>
  </conditionalFormatting>
  <conditionalFormatting sqref="BH100">
    <cfRule type="cellIs" dxfId="7508" priority="357" operator="equal">
      <formula>"no fueling"</formula>
    </cfRule>
  </conditionalFormatting>
  <conditionalFormatting sqref="CJ71:CT72 CF71:CI73 CF75:CI84 CF97:CT106 CF90:CI95 CF85:CG89 CI85:CI89 CJ75:CT94 CF112:CT112">
    <cfRule type="cellIs" dxfId="7507" priority="356" operator="equal">
      <formula>"no fueling"</formula>
    </cfRule>
  </conditionalFormatting>
  <conditionalFormatting sqref="BN99:BN103">
    <cfRule type="cellIs" dxfId="7506" priority="355" operator="equal">
      <formula>"no fueling"</formula>
    </cfRule>
  </conditionalFormatting>
  <conditionalFormatting sqref="AY103">
    <cfRule type="cellIs" dxfId="7505" priority="354" operator="equal">
      <formula>"no fueling"</formula>
    </cfRule>
  </conditionalFormatting>
  <conditionalFormatting sqref="DN71:DW72 DJ71:DM73 DJ91:DM95 DN91:DW94 DJ99:DK106 DN112:DW112 DV104:DW106 DW99:DW103 DJ98:DL98 DJ76:DK90 DN98:DW98 DJ112:DL112">
    <cfRule type="cellIs" dxfId="7504" priority="353" operator="equal">
      <formula>"no fueling"</formula>
    </cfRule>
  </conditionalFormatting>
  <conditionalFormatting sqref="CV71:CV72 CU71:CU73 CV76:CV94 CU76:CU95 CU98:CV106 DH99:DH103 CY71:DH76 DF87:DH89 DG82:DH86 DH77:DH81 DG104:DH106 CW72:CX74 CW76:CX76 CW98:DH98 CW90:DH90 CU112:DH112">
    <cfRule type="cellIs" dxfId="7503" priority="352" operator="equal">
      <formula>"no fueling"</formula>
    </cfRule>
  </conditionalFormatting>
  <conditionalFormatting sqref="DG99:DG103">
    <cfRule type="cellIs" dxfId="7502" priority="347" operator="equal">
      <formula>"no fueling"</formula>
    </cfRule>
  </conditionalFormatting>
  <conditionalFormatting sqref="CW99:CX99">
    <cfRule type="cellIs" dxfId="7501" priority="346" operator="equal">
      <formula>"no fueling"</formula>
    </cfRule>
  </conditionalFormatting>
  <conditionalFormatting sqref="DF78:DF86 DG78:DG81">
    <cfRule type="cellIs" dxfId="7500" priority="351" operator="equal">
      <formula>"no fueling"</formula>
    </cfRule>
  </conditionalFormatting>
  <conditionalFormatting sqref="CW100:CX106">
    <cfRule type="cellIs" dxfId="7499" priority="350" operator="equal">
      <formula>"no fueling"</formula>
    </cfRule>
  </conditionalFormatting>
  <conditionalFormatting sqref="DF99:DF106">
    <cfRule type="cellIs" dxfId="7498" priority="349" operator="equal">
      <formula>"no fueling"</formula>
    </cfRule>
  </conditionalFormatting>
  <conditionalFormatting sqref="CY99:DE106">
    <cfRule type="cellIs" dxfId="7497" priority="348" operator="equal">
      <formula>"no fueling"</formula>
    </cfRule>
  </conditionalFormatting>
  <conditionalFormatting sqref="DL99:DV99">
    <cfRule type="cellIs" dxfId="7496" priority="344" operator="equal">
      <formula>"no fueling"</formula>
    </cfRule>
  </conditionalFormatting>
  <conditionalFormatting sqref="DL99:DM106">
    <cfRule type="cellIs" dxfId="7495" priority="345" operator="equal">
      <formula>"no fueling"</formula>
    </cfRule>
  </conditionalFormatting>
  <conditionalFormatting sqref="V95:W96 V97 X95:X97 V98:X98 V112:X112 W99:X106">
    <cfRule type="cellIs" dxfId="7494" priority="343" operator="equal">
      <formula>"no fueling"</formula>
    </cfRule>
  </conditionalFormatting>
  <conditionalFormatting sqref="AK95 AK98:AK106 AK112">
    <cfRule type="cellIs" dxfId="7493" priority="342" operator="equal">
      <formula>"no fueling"</formula>
    </cfRule>
  </conditionalFormatting>
  <conditionalFormatting sqref="AA95 AA98:AB106 AA112:AB112">
    <cfRule type="cellIs" dxfId="7492" priority="341" operator="equal">
      <formula>"no fueling"</formula>
    </cfRule>
  </conditionalFormatting>
  <conditionalFormatting sqref="W77:X89">
    <cfRule type="cellIs" dxfId="7491" priority="340" operator="equal">
      <formula>"no fueling"</formula>
    </cfRule>
  </conditionalFormatting>
  <conditionalFormatting sqref="AD91:AE94 AD71:AE73 AD76">
    <cfRule type="cellIs" dxfId="7490" priority="339" operator="equal">
      <formula>"no fueling"</formula>
    </cfRule>
  </conditionalFormatting>
  <conditionalFormatting sqref="AD95:AE95 AD98">
    <cfRule type="cellIs" dxfId="7489" priority="338" operator="equal">
      <formula>"no fueling"</formula>
    </cfRule>
  </conditionalFormatting>
  <conditionalFormatting sqref="DU87:DW89 DV82:DW86 DW77:DW81 DL76 DL90 DN76:DW76 DN90:DW90">
    <cfRule type="cellIs" dxfId="7488" priority="337" operator="equal">
      <formula>"no fueling"</formula>
    </cfRule>
  </conditionalFormatting>
  <conditionalFormatting sqref="DN78:DV81 DN82:DU86 DN87:DT89 DL78:DM89">
    <cfRule type="cellIs" dxfId="7487" priority="336" operator="equal">
      <formula>"no fueling"</formula>
    </cfRule>
  </conditionalFormatting>
  <conditionalFormatting sqref="DL77:DM89">
    <cfRule type="cellIs" dxfId="7486" priority="335" operator="equal">
      <formula>"no fueling"</formula>
    </cfRule>
  </conditionalFormatting>
  <conditionalFormatting sqref="E99:F106 E98 E112">
    <cfRule type="cellIs" dxfId="7485" priority="334" operator="equal">
      <formula>"no fueling"</formula>
    </cfRule>
  </conditionalFormatting>
  <conditionalFormatting sqref="R73:S75">
    <cfRule type="cellIs" dxfId="7484" priority="333" operator="equal">
      <formula>"no fueling"</formula>
    </cfRule>
  </conditionalFormatting>
  <conditionalFormatting sqref="Y95:Z106 Y112:Z112">
    <cfRule type="cellIs" dxfId="7483" priority="332" operator="equal">
      <formula>"no fueling"</formula>
    </cfRule>
  </conditionalFormatting>
  <conditionalFormatting sqref="F98">
    <cfRule type="cellIs" dxfId="7482" priority="331" operator="equal">
      <formula>"no fueling"</formula>
    </cfRule>
  </conditionalFormatting>
  <conditionalFormatting sqref="F112">
    <cfRule type="cellIs" dxfId="7481" priority="330" operator="equal">
      <formula>"no fueling"</formula>
    </cfRule>
  </conditionalFormatting>
  <conditionalFormatting sqref="CW75:CX75">
    <cfRule type="cellIs" dxfId="7480" priority="329" operator="equal">
      <formula>"no fueling"</formula>
    </cfRule>
  </conditionalFormatting>
  <conditionalFormatting sqref="CW97:CX97">
    <cfRule type="cellIs" dxfId="7479" priority="328" operator="equal">
      <formula>"no fueling"</formula>
    </cfRule>
  </conditionalFormatting>
  <conditionalFormatting sqref="DL97:DM97">
    <cfRule type="cellIs" dxfId="7478" priority="327" operator="equal">
      <formula>"no fueling"</formula>
    </cfRule>
  </conditionalFormatting>
  <conditionalFormatting sqref="DL75:DM75">
    <cfRule type="cellIs" dxfId="7477" priority="326" operator="equal">
      <formula>"no fueling"</formula>
    </cfRule>
  </conditionalFormatting>
  <conditionalFormatting sqref="DM76">
    <cfRule type="cellIs" dxfId="7476" priority="325" operator="equal">
      <formula>"no fueling"</formula>
    </cfRule>
  </conditionalFormatting>
  <conditionalFormatting sqref="DM98">
    <cfRule type="cellIs" dxfId="7475" priority="324" operator="equal">
      <formula>"no fueling"</formula>
    </cfRule>
  </conditionalFormatting>
  <conditionalFormatting sqref="DM112">
    <cfRule type="cellIs" dxfId="7474" priority="323" operator="equal">
      <formula>"no fueling"</formula>
    </cfRule>
  </conditionalFormatting>
  <conditionalFormatting sqref="DM90">
    <cfRule type="cellIs" dxfId="7473" priority="322" operator="equal">
      <formula>"no fueling"</formula>
    </cfRule>
  </conditionalFormatting>
  <conditionalFormatting sqref="V99:V106">
    <cfRule type="cellIs" dxfId="7472" priority="321" operator="equal">
      <formula>"no fueling"</formula>
    </cfRule>
  </conditionalFormatting>
  <conditionalFormatting sqref="B69">
    <cfRule type="cellIs" dxfId="7471" priority="320" operator="equal">
      <formula>"no fueling"</formula>
    </cfRule>
  </conditionalFormatting>
  <conditionalFormatting sqref="A114:CE115 CF114:KR117 A117:CE117 A116 C116:CE116">
    <cfRule type="cellIs" dxfId="7470" priority="319" operator="equal">
      <formula>"no fueling"</formula>
    </cfRule>
  </conditionalFormatting>
  <conditionalFormatting sqref="AA119:AA120 AB119 Z118:AA118 BU118:CD119 AN118:AN119 AM118:AM120 AN123:AN141 AI118:AK120 Y119:Z123 T119:W121 D118:D120 AM123:AM142 AM145:AN154 V118:W118 AC118:AC139 AC141:AC154 AI141:AK141 A118:C154 AA123:AB123 V122 X118:X122 I146 AI123:AK139 CE118:CE154 AL118:AL139 AL141:AL154 I148:I154 J146:U154 AX146:BA149 BP118:BT120 AX151:BA154 AX150 AZ150:BA150 AF141:AH154 AF118:AH139 E140:AC140 E141:AB141 G146:H154 E118:S119 G159:U159 G145:U145 AO146:AR154 BD146:BG154 CF121:CT121 CF143:CT143 CW138:DH143 CW124:DG124 CW125:DE136 DJ143:DW143 DJ121:DW121 DL147:DV150 DL151:DU154 DN124:DV124 E120:Q122 AF140:AL140 DI118:DI154 DX118:KR154 E123:X123 E137:AB139 BT137:CD141 CY144:DH144 DJ144:DK144 DN144:DW144 DJ122:DK122 DN122:DW122 Y124:AB136 E142:U144 AQ118:BA136 AP144:AZ145 BP121:CD136 DX159:KR159 DI159 AF159:AJ159 BP159:CE159 A159:D159 AC159 AL159:BA159 AO119:AP136 E124:V136 B145:B159 AO137:AO145 BA137:BA145 AP137:AZ141 BP137:BS154 BT144:CD154 BS142:BT142 BS143:CD143 AO121:AZ121 AO143:AZ143 AI142:AJ154 AI120:AJ121 D123:D154">
    <cfRule type="cellIs" dxfId="7469" priority="318" operator="equal">
      <formula>"no fueling"</formula>
    </cfRule>
  </conditionalFormatting>
  <conditionalFormatting sqref="I147">
    <cfRule type="cellIs" dxfId="7468" priority="317" operator="equal">
      <formula>"no fueling"</formula>
    </cfRule>
  </conditionalFormatting>
  <conditionalFormatting sqref="AS146 AS148:AS154 AT146:AW154">
    <cfRule type="cellIs" dxfId="7467" priority="316" operator="equal">
      <formula>"no fueling"</formula>
    </cfRule>
  </conditionalFormatting>
  <conditionalFormatting sqref="AS147">
    <cfRule type="cellIs" dxfId="7466" priority="315" operator="equal">
      <formula>"no fueling"</formula>
    </cfRule>
  </conditionalFormatting>
  <conditionalFormatting sqref="BC118:BC119 BB118:BB120 BC123:BC141 BB123:BB142 BB145:BC154 BM151:BO154 BM146:BM150 BO146:BO150 BF118:BO132 BD119:BE132 BB159:BO159 BN133:BO136 BD137:BD145 BE137:BO141 BE144:BO145">
    <cfRule type="cellIs" dxfId="7465" priority="314" operator="equal">
      <formula>"no fueling"</formula>
    </cfRule>
  </conditionalFormatting>
  <conditionalFormatting sqref="BH146 BH148:BH154 BI146:BL154">
    <cfRule type="cellIs" dxfId="7464" priority="313" operator="equal">
      <formula>"no fueling"</formula>
    </cfRule>
  </conditionalFormatting>
  <conditionalFormatting sqref="BH147">
    <cfRule type="cellIs" dxfId="7463" priority="312" operator="equal">
      <formula>"no fueling"</formula>
    </cfRule>
  </conditionalFormatting>
  <conditionalFormatting sqref="CJ118:CT119 CF118:CI120 CF122:CT132 CF144:CT154 CF137:CI142 CF133:CG136 CJ137:CT141 CR133:CT136 CF159:CT159">
    <cfRule type="cellIs" dxfId="7462" priority="311" operator="equal">
      <formula>"no fueling"</formula>
    </cfRule>
  </conditionalFormatting>
  <conditionalFormatting sqref="BN146:BN150">
    <cfRule type="cellIs" dxfId="7461" priority="310" operator="equal">
      <formula>"no fueling"</formula>
    </cfRule>
  </conditionalFormatting>
  <conditionalFormatting sqref="AY150">
    <cfRule type="cellIs" dxfId="7460" priority="309" operator="equal">
      <formula>"no fueling"</formula>
    </cfRule>
  </conditionalFormatting>
  <conditionalFormatting sqref="DN118:DW119 DJ138:DM142 DN138:DW141 DJ146:DK154 DN159:DW159 DV151:DW154 DW146:DW150 DJ145:DL145 DJ123:DK137 DN145:DW145 DJ159:DL159 DJ118:DM120">
    <cfRule type="cellIs" dxfId="7459" priority="308" operator="equal">
      <formula>"no fueling"</formula>
    </cfRule>
  </conditionalFormatting>
  <conditionalFormatting sqref="CV118:CV119 CU118:CU120 CV123:CV141 CU123:CU142 CU145:CV154 DH146:DH150 CY118:DH123 DF134:DH136 DG129:DH133 DH124:DH128 DG151:DH154 CW119:CX121 CW123:CX123 CW145:DH145 CW137:DH137 CU159:DH159">
    <cfRule type="cellIs" dxfId="7458" priority="307" operator="equal">
      <formula>"no fueling"</formula>
    </cfRule>
  </conditionalFormatting>
  <conditionalFormatting sqref="DG146:DG150">
    <cfRule type="cellIs" dxfId="7457" priority="302" operator="equal">
      <formula>"no fueling"</formula>
    </cfRule>
  </conditionalFormatting>
  <conditionalFormatting sqref="CW146:CX146">
    <cfRule type="cellIs" dxfId="7456" priority="301" operator="equal">
      <formula>"no fueling"</formula>
    </cfRule>
  </conditionalFormatting>
  <conditionalFormatting sqref="DF125:DF133 DG125:DG128">
    <cfRule type="cellIs" dxfId="7455" priority="306" operator="equal">
      <formula>"no fueling"</formula>
    </cfRule>
  </conditionalFormatting>
  <conditionalFormatting sqref="CW147:CX154">
    <cfRule type="cellIs" dxfId="7454" priority="305" operator="equal">
      <formula>"no fueling"</formula>
    </cfRule>
  </conditionalFormatting>
  <conditionalFormatting sqref="DF146:DF154">
    <cfRule type="cellIs" dxfId="7453" priority="304" operator="equal">
      <formula>"no fueling"</formula>
    </cfRule>
  </conditionalFormatting>
  <conditionalFormatting sqref="CY146:DE154">
    <cfRule type="cellIs" dxfId="7452" priority="303" operator="equal">
      <formula>"no fueling"</formula>
    </cfRule>
  </conditionalFormatting>
  <conditionalFormatting sqref="DL146:DV146">
    <cfRule type="cellIs" dxfId="7451" priority="299" operator="equal">
      <formula>"no fueling"</formula>
    </cfRule>
  </conditionalFormatting>
  <conditionalFormatting sqref="DL146:DM154">
    <cfRule type="cellIs" dxfId="7450" priority="300" operator="equal">
      <formula>"no fueling"</formula>
    </cfRule>
  </conditionalFormatting>
  <conditionalFormatting sqref="V142:W143 V144 X142:X144 V145:X145 V159:X159 W146:X154">
    <cfRule type="cellIs" dxfId="7449" priority="298" operator="equal">
      <formula>"no fueling"</formula>
    </cfRule>
  </conditionalFormatting>
  <conditionalFormatting sqref="AK142 AK145:AK154 AK159">
    <cfRule type="cellIs" dxfId="7448" priority="297" operator="equal">
      <formula>"no fueling"</formula>
    </cfRule>
  </conditionalFormatting>
  <conditionalFormatting sqref="AA142 AA145:AB154 AA159:AB159">
    <cfRule type="cellIs" dxfId="7447" priority="296" operator="equal">
      <formula>"no fueling"</formula>
    </cfRule>
  </conditionalFormatting>
  <conditionalFormatting sqref="W124:X136">
    <cfRule type="cellIs" dxfId="7446" priority="295" operator="equal">
      <formula>"no fueling"</formula>
    </cfRule>
  </conditionalFormatting>
  <conditionalFormatting sqref="AD138:AE141 AD118:AE120 AD123">
    <cfRule type="cellIs" dxfId="7445" priority="294" operator="equal">
      <formula>"no fueling"</formula>
    </cfRule>
  </conditionalFormatting>
  <conditionalFormatting sqref="AD142:AE142 AD145">
    <cfRule type="cellIs" dxfId="7444" priority="293" operator="equal">
      <formula>"no fueling"</formula>
    </cfRule>
  </conditionalFormatting>
  <conditionalFormatting sqref="DU134:DW136 DV129:DW133 DW124:DW128 DL123 DL137 DN123:DW123 DN137:DW137">
    <cfRule type="cellIs" dxfId="7443" priority="292" operator="equal">
      <formula>"no fueling"</formula>
    </cfRule>
  </conditionalFormatting>
  <conditionalFormatting sqref="DN125:DV128 DN129:DU133 DN134:DT136 DL125:DM136">
    <cfRule type="cellIs" dxfId="7442" priority="291" operator="equal">
      <formula>"no fueling"</formula>
    </cfRule>
  </conditionalFormatting>
  <conditionalFormatting sqref="DL124:DM136">
    <cfRule type="cellIs" dxfId="7441" priority="290" operator="equal">
      <formula>"no fueling"</formula>
    </cfRule>
  </conditionalFormatting>
  <conditionalFormatting sqref="E146:F154 E145 E159">
    <cfRule type="cellIs" dxfId="7440" priority="289" operator="equal">
      <formula>"no fueling"</formula>
    </cfRule>
  </conditionalFormatting>
  <conditionalFormatting sqref="R120:S122">
    <cfRule type="cellIs" dxfId="7439" priority="288" operator="equal">
      <formula>"no fueling"</formula>
    </cfRule>
  </conditionalFormatting>
  <conditionalFormatting sqref="Y142:Z154 Y159:Z159">
    <cfRule type="cellIs" dxfId="7438" priority="287" operator="equal">
      <formula>"no fueling"</formula>
    </cfRule>
  </conditionalFormatting>
  <conditionalFormatting sqref="F145">
    <cfRule type="cellIs" dxfId="7437" priority="286" operator="equal">
      <formula>"no fueling"</formula>
    </cfRule>
  </conditionalFormatting>
  <conditionalFormatting sqref="F159">
    <cfRule type="cellIs" dxfId="7436" priority="285" operator="equal">
      <formula>"no fueling"</formula>
    </cfRule>
  </conditionalFormatting>
  <conditionalFormatting sqref="CW122:CX122">
    <cfRule type="cellIs" dxfId="7435" priority="284" operator="equal">
      <formula>"no fueling"</formula>
    </cfRule>
  </conditionalFormatting>
  <conditionalFormatting sqref="CW144:CX144">
    <cfRule type="cellIs" dxfId="7434" priority="283" operator="equal">
      <formula>"no fueling"</formula>
    </cfRule>
  </conditionalFormatting>
  <conditionalFormatting sqref="DL144:DM144">
    <cfRule type="cellIs" dxfId="7433" priority="282" operator="equal">
      <formula>"no fueling"</formula>
    </cfRule>
  </conditionalFormatting>
  <conditionalFormatting sqref="DL122:DM122">
    <cfRule type="cellIs" dxfId="7432" priority="281" operator="equal">
      <formula>"no fueling"</formula>
    </cfRule>
  </conditionalFormatting>
  <conditionalFormatting sqref="DM123">
    <cfRule type="cellIs" dxfId="7431" priority="280" operator="equal">
      <formula>"no fueling"</formula>
    </cfRule>
  </conditionalFormatting>
  <conditionalFormatting sqref="DM145">
    <cfRule type="cellIs" dxfId="7430" priority="279" operator="equal">
      <formula>"no fueling"</formula>
    </cfRule>
  </conditionalFormatting>
  <conditionalFormatting sqref="DM159">
    <cfRule type="cellIs" dxfId="7429" priority="278" operator="equal">
      <formula>"no fueling"</formula>
    </cfRule>
  </conditionalFormatting>
  <conditionalFormatting sqref="DM137">
    <cfRule type="cellIs" dxfId="7428" priority="277" operator="equal">
      <formula>"no fueling"</formula>
    </cfRule>
  </conditionalFormatting>
  <conditionalFormatting sqref="V146:V154">
    <cfRule type="cellIs" dxfId="7427" priority="276" operator="equal">
      <formula>"no fueling"</formula>
    </cfRule>
  </conditionalFormatting>
  <conditionalFormatting sqref="B116">
    <cfRule type="cellIs" dxfId="7426" priority="275" operator="equal">
      <formula>"no fueling"</formula>
    </cfRule>
  </conditionalFormatting>
  <conditionalFormatting sqref="BD85:BD89">
    <cfRule type="cellIs" dxfId="7425" priority="274" operator="equal">
      <formula>"no fueling"</formula>
    </cfRule>
  </conditionalFormatting>
  <conditionalFormatting sqref="CH85:CH89">
    <cfRule type="cellIs" dxfId="7424" priority="273" operator="equal">
      <formula>"no fueling"</formula>
    </cfRule>
  </conditionalFormatting>
  <conditionalFormatting sqref="CW107:DE111 DI107:DI111 DX107:KR111 AF107:BA111 Y107:AC111 A107:V111 BP107:CE111">
    <cfRule type="cellIs" dxfId="7423" priority="272" operator="equal">
      <formula>"no fueling"</formula>
    </cfRule>
  </conditionalFormatting>
  <conditionalFormatting sqref="BB107:BC111 BE107:BO111">
    <cfRule type="cellIs" dxfId="7422" priority="271" operator="equal">
      <formula>"no fueling"</formula>
    </cfRule>
  </conditionalFormatting>
  <conditionalFormatting sqref="CF107:CG111 CI107:CT111">
    <cfRule type="cellIs" dxfId="7421" priority="270" operator="equal">
      <formula>"no fueling"</formula>
    </cfRule>
  </conditionalFormatting>
  <conditionalFormatting sqref="DJ107:DK111">
    <cfRule type="cellIs" dxfId="7420" priority="269" operator="equal">
      <formula>"no fueling"</formula>
    </cfRule>
  </conditionalFormatting>
  <conditionalFormatting sqref="CU107:CV111 DF109:DH111 DG107:DH108">
    <cfRule type="cellIs" dxfId="7419" priority="268" operator="equal">
      <formula>"no fueling"</formula>
    </cfRule>
  </conditionalFormatting>
  <conditionalFormatting sqref="DF107:DF108">
    <cfRule type="cellIs" dxfId="7418" priority="267" operator="equal">
      <formula>"no fueling"</formula>
    </cfRule>
  </conditionalFormatting>
  <conditionalFormatting sqref="W107:X111">
    <cfRule type="cellIs" dxfId="7417" priority="266" operator="equal">
      <formula>"no fueling"</formula>
    </cfRule>
  </conditionalFormatting>
  <conditionalFormatting sqref="DU109:DW111 DV107:DW108">
    <cfRule type="cellIs" dxfId="7416" priority="265" operator="equal">
      <formula>"no fueling"</formula>
    </cfRule>
  </conditionalFormatting>
  <conditionalFormatting sqref="DN107:DU108 DN109:DT111 DL107:DM111">
    <cfRule type="cellIs" dxfId="7415" priority="264" operator="equal">
      <formula>"no fueling"</formula>
    </cfRule>
  </conditionalFormatting>
  <conditionalFormatting sqref="DL107:DM111">
    <cfRule type="cellIs" dxfId="7414" priority="263" operator="equal">
      <formula>"no fueling"</formula>
    </cfRule>
  </conditionalFormatting>
  <conditionalFormatting sqref="BD107:BD111">
    <cfRule type="cellIs" dxfId="7413" priority="262" operator="equal">
      <formula>"no fueling"</formula>
    </cfRule>
  </conditionalFormatting>
  <conditionalFormatting sqref="CH107:CH111">
    <cfRule type="cellIs" dxfId="7412" priority="261" operator="equal">
      <formula>"no fueling"</formula>
    </cfRule>
  </conditionalFormatting>
  <conditionalFormatting sqref="BD133:BM136">
    <cfRule type="cellIs" dxfId="7411" priority="260" operator="equal">
      <formula>"no fueling"</formula>
    </cfRule>
  </conditionalFormatting>
  <conditionalFormatting sqref="CH133:CQ136">
    <cfRule type="cellIs" dxfId="7410" priority="259" operator="equal">
      <formula>"no fueling"</formula>
    </cfRule>
  </conditionalFormatting>
  <conditionalFormatting sqref="CW155:DE158 DI155:DI158 DX155:KR158 Y155:AC158 A155:V158 AF155:BA158 BP155:CE158">
    <cfRule type="cellIs" dxfId="7409" priority="258" operator="equal">
      <formula>"no fueling"</formula>
    </cfRule>
  </conditionalFormatting>
  <conditionalFormatting sqref="BB155:BC158 BN155:BO158">
    <cfRule type="cellIs" dxfId="7408" priority="257" operator="equal">
      <formula>"no fueling"</formula>
    </cfRule>
  </conditionalFormatting>
  <conditionalFormatting sqref="CF155:CG158 CR155:CT158">
    <cfRule type="cellIs" dxfId="7407" priority="256" operator="equal">
      <formula>"no fueling"</formula>
    </cfRule>
  </conditionalFormatting>
  <conditionalFormatting sqref="DJ155:DK158">
    <cfRule type="cellIs" dxfId="7406" priority="255" operator="equal">
      <formula>"no fueling"</formula>
    </cfRule>
  </conditionalFormatting>
  <conditionalFormatting sqref="CU155:CV158 DF156:DH158 DG155:DH155">
    <cfRule type="cellIs" dxfId="7405" priority="254" operator="equal">
      <formula>"no fueling"</formula>
    </cfRule>
  </conditionalFormatting>
  <conditionalFormatting sqref="DF155">
    <cfRule type="cellIs" dxfId="7404" priority="253" operator="equal">
      <formula>"no fueling"</formula>
    </cfRule>
  </conditionalFormatting>
  <conditionalFormatting sqref="W155:X158">
    <cfRule type="cellIs" dxfId="7403" priority="252" operator="equal">
      <formula>"no fueling"</formula>
    </cfRule>
  </conditionalFormatting>
  <conditionalFormatting sqref="DU156:DW158 DV155:DW155">
    <cfRule type="cellIs" dxfId="7402" priority="251" operator="equal">
      <formula>"no fueling"</formula>
    </cfRule>
  </conditionalFormatting>
  <conditionalFormatting sqref="DN155:DU155 DN156:DT158 DL155:DM158">
    <cfRule type="cellIs" dxfId="7401" priority="250" operator="equal">
      <formula>"no fueling"</formula>
    </cfRule>
  </conditionalFormatting>
  <conditionalFormatting sqref="DL155:DM158">
    <cfRule type="cellIs" dxfId="7400" priority="249" operator="equal">
      <formula>"no fueling"</formula>
    </cfRule>
  </conditionalFormatting>
  <conditionalFormatting sqref="BD155:BM158">
    <cfRule type="cellIs" dxfId="7399" priority="248" operator="equal">
      <formula>"no fueling"</formula>
    </cfRule>
  </conditionalFormatting>
  <conditionalFormatting sqref="CH155:CQ158">
    <cfRule type="cellIs" dxfId="7398" priority="247" operator="equal">
      <formula>"no fueling"</formula>
    </cfRule>
  </conditionalFormatting>
  <conditionalFormatting sqref="B76:B90">
    <cfRule type="cellIs" dxfId="7397" priority="246" operator="equal">
      <formula>"no fueling"</formula>
    </cfRule>
  </conditionalFormatting>
  <conditionalFormatting sqref="B98:B112">
    <cfRule type="cellIs" dxfId="7396" priority="245" operator="equal">
      <formula>"no fueling"</formula>
    </cfRule>
  </conditionalFormatting>
  <conditionalFormatting sqref="B123:B137">
    <cfRule type="cellIs" dxfId="7395" priority="244" operator="equal">
      <formula>"no fueling"</formula>
    </cfRule>
  </conditionalFormatting>
  <conditionalFormatting sqref="B123:B137">
    <cfRule type="cellIs" dxfId="7394" priority="243" operator="equal">
      <formula>"no fueling"</formula>
    </cfRule>
  </conditionalFormatting>
  <conditionalFormatting sqref="B145:B159">
    <cfRule type="cellIs" dxfId="7393" priority="242" operator="equal">
      <formula>"no fueling"</formula>
    </cfRule>
  </conditionalFormatting>
  <conditionalFormatting sqref="B145:B159">
    <cfRule type="cellIs" dxfId="7392" priority="241" operator="equal">
      <formula>"no fueling"</formula>
    </cfRule>
  </conditionalFormatting>
  <conditionalFormatting sqref="E73:P74">
    <cfRule type="cellIs" dxfId="7391" priority="240" operator="equal">
      <formula>"no fueling"</formula>
    </cfRule>
  </conditionalFormatting>
  <conditionalFormatting sqref="E95:P96">
    <cfRule type="cellIs" dxfId="7390" priority="239" operator="equal">
      <formula>"no fueling"</formula>
    </cfRule>
  </conditionalFormatting>
  <conditionalFormatting sqref="E120:P121">
    <cfRule type="cellIs" dxfId="7389" priority="238" operator="equal">
      <formula>"no fueling"</formula>
    </cfRule>
  </conditionalFormatting>
  <conditionalFormatting sqref="E120:P121">
    <cfRule type="cellIs" dxfId="7388" priority="237" operator="equal">
      <formula>"no fueling"</formula>
    </cfRule>
  </conditionalFormatting>
  <conditionalFormatting sqref="E142:P143">
    <cfRule type="cellIs" dxfId="7387" priority="236" operator="equal">
      <formula>"no fueling"</formula>
    </cfRule>
  </conditionalFormatting>
  <conditionalFormatting sqref="E142:P143">
    <cfRule type="cellIs" dxfId="7386" priority="235" operator="equal">
      <formula>"no fueling"</formula>
    </cfRule>
  </conditionalFormatting>
  <conditionalFormatting sqref="T73:U73">
    <cfRule type="cellIs" dxfId="7385" priority="234" operator="equal">
      <formula>"no fueling"</formula>
    </cfRule>
  </conditionalFormatting>
  <conditionalFormatting sqref="T95:U95">
    <cfRule type="cellIs" dxfId="7384" priority="233" operator="equal">
      <formula>"no fueling"</formula>
    </cfRule>
  </conditionalFormatting>
  <conditionalFormatting sqref="T120:U120">
    <cfRule type="cellIs" dxfId="7383" priority="232" operator="equal">
      <formula>"no fueling"</formula>
    </cfRule>
  </conditionalFormatting>
  <conditionalFormatting sqref="T142:U142">
    <cfRule type="cellIs" dxfId="7382" priority="231" operator="equal">
      <formula>"no fueling"</formula>
    </cfRule>
  </conditionalFormatting>
  <conditionalFormatting sqref="T4:AA4">
    <cfRule type="cellIs" dxfId="7381" priority="230" operator="equal">
      <formula>"no fueling"</formula>
    </cfRule>
  </conditionalFormatting>
  <conditionalFormatting sqref="Y4:Z4">
    <cfRule type="cellIs" dxfId="7380" priority="229" operator="equal">
      <formula>"no fueling"</formula>
    </cfRule>
  </conditionalFormatting>
  <conditionalFormatting sqref="T26:AA26">
    <cfRule type="cellIs" dxfId="7379" priority="228" operator="equal">
      <formula>"no fueling"</formula>
    </cfRule>
  </conditionalFormatting>
  <conditionalFormatting sqref="Y26:Z26">
    <cfRule type="cellIs" dxfId="7378" priority="227" operator="equal">
      <formula>"no fueling"</formula>
    </cfRule>
  </conditionalFormatting>
  <conditionalFormatting sqref="T48:AA48">
    <cfRule type="cellIs" dxfId="7377" priority="226" operator="equal">
      <formula>"no fueling"</formula>
    </cfRule>
  </conditionalFormatting>
  <conditionalFormatting sqref="Y48:Z48">
    <cfRule type="cellIs" dxfId="7376" priority="225" operator="equal">
      <formula>"no fueling"</formula>
    </cfRule>
  </conditionalFormatting>
  <conditionalFormatting sqref="T73:AA73">
    <cfRule type="cellIs" dxfId="7375" priority="224" operator="equal">
      <formula>"no fueling"</formula>
    </cfRule>
  </conditionalFormatting>
  <conditionalFormatting sqref="Y73:Z73">
    <cfRule type="cellIs" dxfId="7374" priority="223" operator="equal">
      <formula>"no fueling"</formula>
    </cfRule>
  </conditionalFormatting>
  <conditionalFormatting sqref="T95:AA95">
    <cfRule type="cellIs" dxfId="7373" priority="222" operator="equal">
      <formula>"no fueling"</formula>
    </cfRule>
  </conditionalFormatting>
  <conditionalFormatting sqref="Y95:Z95">
    <cfRule type="cellIs" dxfId="7372" priority="221" operator="equal">
      <formula>"no fueling"</formula>
    </cfRule>
  </conditionalFormatting>
  <conditionalFormatting sqref="T120:AA120">
    <cfRule type="cellIs" dxfId="7371" priority="220" operator="equal">
      <formula>"no fueling"</formula>
    </cfRule>
  </conditionalFormatting>
  <conditionalFormatting sqref="Y120:Z120">
    <cfRule type="cellIs" dxfId="7370" priority="219" operator="equal">
      <formula>"no fueling"</formula>
    </cfRule>
  </conditionalFormatting>
  <conditionalFormatting sqref="T142:AA142">
    <cfRule type="cellIs" dxfId="7369" priority="218" operator="equal">
      <formula>"no fueling"</formula>
    </cfRule>
  </conditionalFormatting>
  <conditionalFormatting sqref="Y142:Z142">
    <cfRule type="cellIs" dxfId="7368" priority="217" operator="equal">
      <formula>"no fueling"</formula>
    </cfRule>
  </conditionalFormatting>
  <conditionalFormatting sqref="R76:R90">
    <cfRule type="cellIs" dxfId="7367" priority="216" operator="equal">
      <formula>"no fueling"</formula>
    </cfRule>
  </conditionalFormatting>
  <conditionalFormatting sqref="R98:R112">
    <cfRule type="cellIs" dxfId="7366" priority="215" operator="equal">
      <formula>"no fueling"</formula>
    </cfRule>
  </conditionalFormatting>
  <conditionalFormatting sqref="R123:R137">
    <cfRule type="cellIs" dxfId="7365" priority="214" operator="equal">
      <formula>"no fueling"</formula>
    </cfRule>
  </conditionalFormatting>
  <conditionalFormatting sqref="R145:R159">
    <cfRule type="cellIs" dxfId="7364" priority="213" operator="equal">
      <formula>"no fueling"</formula>
    </cfRule>
  </conditionalFormatting>
  <conditionalFormatting sqref="AG145:AG159">
    <cfRule type="cellIs" dxfId="7363" priority="212" operator="equal">
      <formula>"no fueling"</formula>
    </cfRule>
  </conditionalFormatting>
  <conditionalFormatting sqref="AM145:AM159">
    <cfRule type="cellIs" dxfId="7362" priority="211" operator="equal">
      <formula>"no fueling"</formula>
    </cfRule>
  </conditionalFormatting>
  <conditionalFormatting sqref="BB145:BB159">
    <cfRule type="cellIs" dxfId="7361" priority="210" operator="equal">
      <formula>"no fueling"</formula>
    </cfRule>
  </conditionalFormatting>
  <conditionalFormatting sqref="AG123:AG137">
    <cfRule type="cellIs" dxfId="7360" priority="209" operator="equal">
      <formula>"no fueling"</formula>
    </cfRule>
  </conditionalFormatting>
  <conditionalFormatting sqref="AM123:AM137">
    <cfRule type="cellIs" dxfId="7359" priority="208" operator="equal">
      <formula>"no fueling"</formula>
    </cfRule>
  </conditionalFormatting>
  <conditionalFormatting sqref="BB123:BB137">
    <cfRule type="cellIs" dxfId="7358" priority="207" operator="equal">
      <formula>"no fueling"</formula>
    </cfRule>
  </conditionalFormatting>
  <conditionalFormatting sqref="AG98:AG112">
    <cfRule type="cellIs" dxfId="7357" priority="206" operator="equal">
      <formula>"no fueling"</formula>
    </cfRule>
  </conditionalFormatting>
  <conditionalFormatting sqref="AM98:AM112">
    <cfRule type="cellIs" dxfId="7356" priority="205" operator="equal">
      <formula>"no fueling"</formula>
    </cfRule>
  </conditionalFormatting>
  <conditionalFormatting sqref="BB98:BB112">
    <cfRule type="cellIs" dxfId="7355" priority="204" operator="equal">
      <formula>"no fueling"</formula>
    </cfRule>
  </conditionalFormatting>
  <conditionalFormatting sqref="BB76:BB90">
    <cfRule type="cellIs" dxfId="7354" priority="203" operator="equal">
      <formula>"no fueling"</formula>
    </cfRule>
  </conditionalFormatting>
  <conditionalFormatting sqref="AM76:AM90">
    <cfRule type="cellIs" dxfId="7353" priority="202" operator="equal">
      <formula>"no fueling"</formula>
    </cfRule>
  </conditionalFormatting>
  <conditionalFormatting sqref="AG76:AG90">
    <cfRule type="cellIs" dxfId="7352" priority="201" operator="equal">
      <formula>"no fueling"</formula>
    </cfRule>
  </conditionalFormatting>
  <conditionalFormatting sqref="BB51:BB65">
    <cfRule type="cellIs" dxfId="7351" priority="200" operator="equal">
      <formula>"no fueling"</formula>
    </cfRule>
  </conditionalFormatting>
  <conditionalFormatting sqref="BB29:BB43">
    <cfRule type="cellIs" dxfId="7350" priority="199" operator="equal">
      <formula>"no fueling"</formula>
    </cfRule>
  </conditionalFormatting>
  <conditionalFormatting sqref="AM29:AM43">
    <cfRule type="cellIs" dxfId="7349" priority="198" operator="equal">
      <formula>"no fueling"</formula>
    </cfRule>
  </conditionalFormatting>
  <conditionalFormatting sqref="AM29:AM43">
    <cfRule type="cellIs" dxfId="7348" priority="197" operator="equal">
      <formula>"no fueling"</formula>
    </cfRule>
  </conditionalFormatting>
  <conditionalFormatting sqref="AM7:AM21">
    <cfRule type="cellIs" dxfId="7347" priority="196" operator="equal">
      <formula>"no fueling"</formula>
    </cfRule>
  </conditionalFormatting>
  <conditionalFormatting sqref="AM7:AM21">
    <cfRule type="cellIs" dxfId="7346" priority="195" operator="equal">
      <formula>"no fueling"</formula>
    </cfRule>
  </conditionalFormatting>
  <conditionalFormatting sqref="BB7:BB21">
    <cfRule type="cellIs" dxfId="7345" priority="194" operator="equal">
      <formula>"no fueling"</formula>
    </cfRule>
  </conditionalFormatting>
  <conditionalFormatting sqref="BQ7:BQ21">
    <cfRule type="cellIs" dxfId="7344" priority="193" operator="equal">
      <formula>"no fueling"</formula>
    </cfRule>
  </conditionalFormatting>
  <conditionalFormatting sqref="BQ7:BQ21">
    <cfRule type="cellIs" dxfId="7343" priority="192" operator="equal">
      <formula>"no fueling"</formula>
    </cfRule>
  </conditionalFormatting>
  <conditionalFormatting sqref="CF7:CF21">
    <cfRule type="cellIs" dxfId="7342" priority="191" operator="equal">
      <formula>"no fueling"</formula>
    </cfRule>
  </conditionalFormatting>
  <conditionalFormatting sqref="CF7:CF21">
    <cfRule type="cellIs" dxfId="7341" priority="190" operator="equal">
      <formula>"no fueling"</formula>
    </cfRule>
  </conditionalFormatting>
  <conditionalFormatting sqref="CF29:CF43">
    <cfRule type="cellIs" dxfId="7340" priority="189" operator="equal">
      <formula>"no fueling"</formula>
    </cfRule>
  </conditionalFormatting>
  <conditionalFormatting sqref="CF29:CF43">
    <cfRule type="cellIs" dxfId="7339" priority="188" operator="equal">
      <formula>"no fueling"</formula>
    </cfRule>
  </conditionalFormatting>
  <conditionalFormatting sqref="BQ29:BQ43">
    <cfRule type="cellIs" dxfId="7338" priority="187" operator="equal">
      <formula>"no fueling"</formula>
    </cfRule>
  </conditionalFormatting>
  <conditionalFormatting sqref="BQ29:BQ43">
    <cfRule type="cellIs" dxfId="7337" priority="186" operator="equal">
      <formula>"no fueling"</formula>
    </cfRule>
  </conditionalFormatting>
  <conditionalFormatting sqref="BQ51:BQ65">
    <cfRule type="cellIs" dxfId="7336" priority="185" operator="equal">
      <formula>"no fueling"</formula>
    </cfRule>
  </conditionalFormatting>
  <conditionalFormatting sqref="BQ51:BQ65">
    <cfRule type="cellIs" dxfId="7335" priority="184" operator="equal">
      <formula>"no fueling"</formula>
    </cfRule>
  </conditionalFormatting>
  <conditionalFormatting sqref="CF51:CF65">
    <cfRule type="cellIs" dxfId="7334" priority="183" operator="equal">
      <formula>"no fueling"</formula>
    </cfRule>
  </conditionalFormatting>
  <conditionalFormatting sqref="CF51:CF65">
    <cfRule type="cellIs" dxfId="7333" priority="182" operator="equal">
      <formula>"no fueling"</formula>
    </cfRule>
  </conditionalFormatting>
  <conditionalFormatting sqref="CF76:CF90">
    <cfRule type="cellIs" dxfId="7332" priority="181" operator="equal">
      <formula>"no fueling"</formula>
    </cfRule>
  </conditionalFormatting>
  <conditionalFormatting sqref="CF76:CF90">
    <cfRule type="cellIs" dxfId="7331" priority="180" operator="equal">
      <formula>"no fueling"</formula>
    </cfRule>
  </conditionalFormatting>
  <conditionalFormatting sqref="BQ76:BQ90">
    <cfRule type="cellIs" dxfId="7330" priority="179" operator="equal">
      <formula>"no fueling"</formula>
    </cfRule>
  </conditionalFormatting>
  <conditionalFormatting sqref="BQ76:BQ90">
    <cfRule type="cellIs" dxfId="7329" priority="178" operator="equal">
      <formula>"no fueling"</formula>
    </cfRule>
  </conditionalFormatting>
  <conditionalFormatting sqref="BQ98:BQ112">
    <cfRule type="cellIs" dxfId="7328" priority="177" operator="equal">
      <formula>"no fueling"</formula>
    </cfRule>
  </conditionalFormatting>
  <conditionalFormatting sqref="BQ98:BQ112">
    <cfRule type="cellIs" dxfId="7327" priority="176" operator="equal">
      <formula>"no fueling"</formula>
    </cfRule>
  </conditionalFormatting>
  <conditionalFormatting sqref="CF98:CF112">
    <cfRule type="cellIs" dxfId="7326" priority="175" operator="equal">
      <formula>"no fueling"</formula>
    </cfRule>
  </conditionalFormatting>
  <conditionalFormatting sqref="CF98:CF112">
    <cfRule type="cellIs" dxfId="7325" priority="174" operator="equal">
      <formula>"no fueling"</formula>
    </cfRule>
  </conditionalFormatting>
  <conditionalFormatting sqref="CF123:CF137">
    <cfRule type="cellIs" dxfId="7324" priority="173" operator="equal">
      <formula>"no fueling"</formula>
    </cfRule>
  </conditionalFormatting>
  <conditionalFormatting sqref="CF123:CF137">
    <cfRule type="cellIs" dxfId="7323" priority="172" operator="equal">
      <formula>"no fueling"</formula>
    </cfRule>
  </conditionalFormatting>
  <conditionalFormatting sqref="BQ123:BQ137">
    <cfRule type="cellIs" dxfId="7322" priority="171" operator="equal">
      <formula>"no fueling"</formula>
    </cfRule>
  </conditionalFormatting>
  <conditionalFormatting sqref="BQ123:BQ137">
    <cfRule type="cellIs" dxfId="7321" priority="170" operator="equal">
      <formula>"no fueling"</formula>
    </cfRule>
  </conditionalFormatting>
  <conditionalFormatting sqref="BQ145:BQ159">
    <cfRule type="cellIs" dxfId="7320" priority="169" operator="equal">
      <formula>"no fueling"</formula>
    </cfRule>
  </conditionalFormatting>
  <conditionalFormatting sqref="BQ145:BQ159">
    <cfRule type="cellIs" dxfId="7319" priority="168" operator="equal">
      <formula>"no fueling"</formula>
    </cfRule>
  </conditionalFormatting>
  <conditionalFormatting sqref="CF145:CF159">
    <cfRule type="cellIs" dxfId="7318" priority="167" operator="equal">
      <formula>"no fueling"</formula>
    </cfRule>
  </conditionalFormatting>
  <conditionalFormatting sqref="CF145:CF159">
    <cfRule type="cellIs" dxfId="7317" priority="166" operator="equal">
      <formula>"no fueling"</formula>
    </cfRule>
  </conditionalFormatting>
  <conditionalFormatting sqref="CU145:CU159">
    <cfRule type="cellIs" dxfId="7316" priority="165" operator="equal">
      <formula>"no fueling"</formula>
    </cfRule>
  </conditionalFormatting>
  <conditionalFormatting sqref="CU145:CU159">
    <cfRule type="cellIs" dxfId="7315" priority="164" operator="equal">
      <formula>"no fueling"</formula>
    </cfRule>
  </conditionalFormatting>
  <conditionalFormatting sqref="DJ145:DJ159">
    <cfRule type="cellIs" dxfId="7314" priority="163" operator="equal">
      <formula>"no fueling"</formula>
    </cfRule>
  </conditionalFormatting>
  <conditionalFormatting sqref="DJ145:DJ159">
    <cfRule type="cellIs" dxfId="7313" priority="162" operator="equal">
      <formula>"no fueling"</formula>
    </cfRule>
  </conditionalFormatting>
  <conditionalFormatting sqref="DJ123:DJ137">
    <cfRule type="cellIs" dxfId="7312" priority="161" operator="equal">
      <formula>"no fueling"</formula>
    </cfRule>
  </conditionalFormatting>
  <conditionalFormatting sqref="DJ123:DJ137">
    <cfRule type="cellIs" dxfId="7311" priority="160" operator="equal">
      <formula>"no fueling"</formula>
    </cfRule>
  </conditionalFormatting>
  <conditionalFormatting sqref="CU123:CU137">
    <cfRule type="cellIs" dxfId="7310" priority="159" operator="equal">
      <formula>"no fueling"</formula>
    </cfRule>
  </conditionalFormatting>
  <conditionalFormatting sqref="CU123:CU137">
    <cfRule type="cellIs" dxfId="7309" priority="158" operator="equal">
      <formula>"no fueling"</formula>
    </cfRule>
  </conditionalFormatting>
  <conditionalFormatting sqref="CU98:CU112">
    <cfRule type="cellIs" dxfId="7308" priority="157" operator="equal">
      <formula>"no fueling"</formula>
    </cfRule>
  </conditionalFormatting>
  <conditionalFormatting sqref="CU98:CU112">
    <cfRule type="cellIs" dxfId="7307" priority="156" operator="equal">
      <formula>"no fueling"</formula>
    </cfRule>
  </conditionalFormatting>
  <conditionalFormatting sqref="DJ98:DJ112">
    <cfRule type="cellIs" dxfId="7306" priority="155" operator="equal">
      <formula>"no fueling"</formula>
    </cfRule>
  </conditionalFormatting>
  <conditionalFormatting sqref="DJ98:DJ112">
    <cfRule type="cellIs" dxfId="7305" priority="154" operator="equal">
      <formula>"no fueling"</formula>
    </cfRule>
  </conditionalFormatting>
  <conditionalFormatting sqref="DJ76:DJ90">
    <cfRule type="cellIs" dxfId="7304" priority="153" operator="equal">
      <formula>"no fueling"</formula>
    </cfRule>
  </conditionalFormatting>
  <conditionalFormatting sqref="DJ76:DJ90">
    <cfRule type="cellIs" dxfId="7303" priority="152" operator="equal">
      <formula>"no fueling"</formula>
    </cfRule>
  </conditionalFormatting>
  <conditionalFormatting sqref="CU76:CU90">
    <cfRule type="cellIs" dxfId="7302" priority="151" operator="equal">
      <formula>"no fueling"</formula>
    </cfRule>
  </conditionalFormatting>
  <conditionalFormatting sqref="CU76:CU90">
    <cfRule type="cellIs" dxfId="7301" priority="150" operator="equal">
      <formula>"no fueling"</formula>
    </cfRule>
  </conditionalFormatting>
  <conditionalFormatting sqref="CU51:CU65">
    <cfRule type="cellIs" dxfId="7300" priority="149" operator="equal">
      <formula>"no fueling"</formula>
    </cfRule>
  </conditionalFormatting>
  <conditionalFormatting sqref="CU51:CU65">
    <cfRule type="cellIs" dxfId="7299" priority="148" operator="equal">
      <formula>"no fueling"</formula>
    </cfRule>
  </conditionalFormatting>
  <conditionalFormatting sqref="DJ51:DJ65">
    <cfRule type="cellIs" dxfId="7298" priority="147" operator="equal">
      <formula>"no fueling"</formula>
    </cfRule>
  </conditionalFormatting>
  <conditionalFormatting sqref="DJ51:DJ65">
    <cfRule type="cellIs" dxfId="7297" priority="146" operator="equal">
      <formula>"no fueling"</formula>
    </cfRule>
  </conditionalFormatting>
  <conditionalFormatting sqref="DJ29:DJ43">
    <cfRule type="cellIs" dxfId="7296" priority="145" operator="equal">
      <formula>"no fueling"</formula>
    </cfRule>
  </conditionalFormatting>
  <conditionalFormatting sqref="DJ29:DJ43">
    <cfRule type="cellIs" dxfId="7295" priority="144" operator="equal">
      <formula>"no fueling"</formula>
    </cfRule>
  </conditionalFormatting>
  <conditionalFormatting sqref="CU29:CU43">
    <cfRule type="cellIs" dxfId="7294" priority="143" operator="equal">
      <formula>"no fueling"</formula>
    </cfRule>
  </conditionalFormatting>
  <conditionalFormatting sqref="CU29:CU43">
    <cfRule type="cellIs" dxfId="7293" priority="142" operator="equal">
      <formula>"no fueling"</formula>
    </cfRule>
  </conditionalFormatting>
  <conditionalFormatting sqref="CU7:CU21">
    <cfRule type="cellIs" dxfId="7292" priority="141" operator="equal">
      <formula>"no fueling"</formula>
    </cfRule>
  </conditionalFormatting>
  <conditionalFormatting sqref="CU7:CU21">
    <cfRule type="cellIs" dxfId="7291" priority="140" operator="equal">
      <formula>"no fueling"</formula>
    </cfRule>
  </conditionalFormatting>
  <conditionalFormatting sqref="DJ7:DJ21">
    <cfRule type="cellIs" dxfId="7290" priority="139" operator="equal">
      <formula>"no fueling"</formula>
    </cfRule>
  </conditionalFormatting>
  <conditionalFormatting sqref="DJ7:DJ21">
    <cfRule type="cellIs" dxfId="7289" priority="138" operator="equal">
      <formula>"no fueling"</formula>
    </cfRule>
  </conditionalFormatting>
  <conditionalFormatting sqref="DL49:DW49">
    <cfRule type="cellIs" dxfId="7288" priority="137" operator="equal">
      <formula>"no fueling"</formula>
    </cfRule>
  </conditionalFormatting>
  <conditionalFormatting sqref="DL74:DW74">
    <cfRule type="cellIs" dxfId="7287" priority="136" operator="equal">
      <formula>"no fueling"</formula>
    </cfRule>
  </conditionalFormatting>
  <conditionalFormatting sqref="DL73:DM73">
    <cfRule type="cellIs" dxfId="7286" priority="135" operator="equal">
      <formula>"no fueling"</formula>
    </cfRule>
  </conditionalFormatting>
  <conditionalFormatting sqref="DL96:DW96">
    <cfRule type="cellIs" dxfId="7285" priority="134" operator="equal">
      <formula>"no fueling"</formula>
    </cfRule>
  </conditionalFormatting>
  <conditionalFormatting sqref="DL95:DM95">
    <cfRule type="cellIs" dxfId="7284" priority="133" operator="equal">
      <formula>"no fueling"</formula>
    </cfRule>
  </conditionalFormatting>
  <conditionalFormatting sqref="DL121:DW121">
    <cfRule type="cellIs" dxfId="7283" priority="132" operator="equal">
      <formula>"no fueling"</formula>
    </cfRule>
  </conditionalFormatting>
  <conditionalFormatting sqref="DL120:DM120">
    <cfRule type="cellIs" dxfId="7282" priority="131" operator="equal">
      <formula>"no fueling"</formula>
    </cfRule>
  </conditionalFormatting>
  <conditionalFormatting sqref="DL143:DW143">
    <cfRule type="cellIs" dxfId="7281" priority="130" operator="equal">
      <formula>"no fueling"</formula>
    </cfRule>
  </conditionalFormatting>
  <conditionalFormatting sqref="DL142:DM142">
    <cfRule type="cellIs" dxfId="7280" priority="129" operator="equal">
      <formula>"no fueling"</formula>
    </cfRule>
  </conditionalFormatting>
  <conditionalFormatting sqref="CH143:CS143">
    <cfRule type="cellIs" dxfId="7279" priority="128" operator="equal">
      <formula>"no fueling"</formula>
    </cfRule>
  </conditionalFormatting>
  <conditionalFormatting sqref="CH142:CI142">
    <cfRule type="cellIs" dxfId="7278" priority="127" operator="equal">
      <formula>"no fueling"</formula>
    </cfRule>
  </conditionalFormatting>
  <conditionalFormatting sqref="CH121:CS121">
    <cfRule type="cellIs" dxfId="7277" priority="126" operator="equal">
      <formula>"no fueling"</formula>
    </cfRule>
  </conditionalFormatting>
  <conditionalFormatting sqref="CH120:CI120">
    <cfRule type="cellIs" dxfId="7276" priority="125" operator="equal">
      <formula>"no fueling"</formula>
    </cfRule>
  </conditionalFormatting>
  <conditionalFormatting sqref="CH96:CS96">
    <cfRule type="cellIs" dxfId="7275" priority="124" operator="equal">
      <formula>"no fueling"</formula>
    </cfRule>
  </conditionalFormatting>
  <conditionalFormatting sqref="CH95:CI95">
    <cfRule type="cellIs" dxfId="7274" priority="123" operator="equal">
      <formula>"no fueling"</formula>
    </cfRule>
  </conditionalFormatting>
  <conditionalFormatting sqref="CH74:CS74">
    <cfRule type="cellIs" dxfId="7273" priority="122" operator="equal">
      <formula>"no fueling"</formula>
    </cfRule>
  </conditionalFormatting>
  <conditionalFormatting sqref="CH73:CI73">
    <cfRule type="cellIs" dxfId="7272" priority="121" operator="equal">
      <formula>"no fueling"</formula>
    </cfRule>
  </conditionalFormatting>
  <conditionalFormatting sqref="CH49:CS49">
    <cfRule type="cellIs" dxfId="7271" priority="120" operator="equal">
      <formula>"no fueling"</formula>
    </cfRule>
  </conditionalFormatting>
  <conditionalFormatting sqref="CH48:CI48">
    <cfRule type="cellIs" dxfId="7270" priority="119" operator="equal">
      <formula>"no fueling"</formula>
    </cfRule>
  </conditionalFormatting>
  <conditionalFormatting sqref="CH26:CI26">
    <cfRule type="cellIs" dxfId="7269" priority="118" operator="equal">
      <formula>"no fueling"</formula>
    </cfRule>
  </conditionalFormatting>
  <conditionalFormatting sqref="CH4:CI4">
    <cfRule type="cellIs" dxfId="7268" priority="117" operator="equal">
      <formula>"no fueling"</formula>
    </cfRule>
  </conditionalFormatting>
  <conditionalFormatting sqref="BS4:BT4">
    <cfRule type="cellIs" dxfId="7267" priority="116" operator="equal">
      <formula>"no fueling"</formula>
    </cfRule>
  </conditionalFormatting>
  <conditionalFormatting sqref="BS4:BT4">
    <cfRule type="cellIs" dxfId="7266" priority="115" operator="equal">
      <formula>"no fueling"</formula>
    </cfRule>
  </conditionalFormatting>
  <conditionalFormatting sqref="BS26:BT26">
    <cfRule type="cellIs" dxfId="7265" priority="114" operator="equal">
      <formula>"no fueling"</formula>
    </cfRule>
  </conditionalFormatting>
  <conditionalFormatting sqref="BS26:BT26">
    <cfRule type="cellIs" dxfId="7264" priority="113" operator="equal">
      <formula>"no fueling"</formula>
    </cfRule>
  </conditionalFormatting>
  <conditionalFormatting sqref="BS48:BT48">
    <cfRule type="cellIs" dxfId="7263" priority="112" operator="equal">
      <formula>"no fueling"</formula>
    </cfRule>
  </conditionalFormatting>
  <conditionalFormatting sqref="BS48:BT48">
    <cfRule type="cellIs" dxfId="7262" priority="111" operator="equal">
      <formula>"no fueling"</formula>
    </cfRule>
  </conditionalFormatting>
  <conditionalFormatting sqref="BS74:CD74">
    <cfRule type="cellIs" dxfId="7261" priority="110" operator="equal">
      <formula>"no fueling"</formula>
    </cfRule>
  </conditionalFormatting>
  <conditionalFormatting sqref="BS73:BT73">
    <cfRule type="cellIs" dxfId="7260" priority="109" operator="equal">
      <formula>"no fueling"</formula>
    </cfRule>
  </conditionalFormatting>
  <conditionalFormatting sqref="BS73:BT73">
    <cfRule type="cellIs" dxfId="7259" priority="108" operator="equal">
      <formula>"no fueling"</formula>
    </cfRule>
  </conditionalFormatting>
  <conditionalFormatting sqref="BS96:CD96">
    <cfRule type="cellIs" dxfId="7258" priority="107" operator="equal">
      <formula>"no fueling"</formula>
    </cfRule>
  </conditionalFormatting>
  <conditionalFormatting sqref="BS95:BT95">
    <cfRule type="cellIs" dxfId="7257" priority="106" operator="equal">
      <formula>"no fueling"</formula>
    </cfRule>
  </conditionalFormatting>
  <conditionalFormatting sqref="BS95:BT95">
    <cfRule type="cellIs" dxfId="7256" priority="105" operator="equal">
      <formula>"no fueling"</formula>
    </cfRule>
  </conditionalFormatting>
  <conditionalFormatting sqref="BS121:CD121">
    <cfRule type="cellIs" dxfId="7255" priority="104" operator="equal">
      <formula>"no fueling"</formula>
    </cfRule>
  </conditionalFormatting>
  <conditionalFormatting sqref="BS120:BT120">
    <cfRule type="cellIs" dxfId="7254" priority="103" operator="equal">
      <formula>"no fueling"</formula>
    </cfRule>
  </conditionalFormatting>
  <conditionalFormatting sqref="BS120:BT120">
    <cfRule type="cellIs" dxfId="7253" priority="102" operator="equal">
      <formula>"no fueling"</formula>
    </cfRule>
  </conditionalFormatting>
  <conditionalFormatting sqref="BS143:CD143">
    <cfRule type="cellIs" dxfId="7252" priority="101" operator="equal">
      <formula>"no fueling"</formula>
    </cfRule>
  </conditionalFormatting>
  <conditionalFormatting sqref="BS142:BT142">
    <cfRule type="cellIs" dxfId="7251" priority="100" operator="equal">
      <formula>"no fueling"</formula>
    </cfRule>
  </conditionalFormatting>
  <conditionalFormatting sqref="BS142:BT142">
    <cfRule type="cellIs" dxfId="7250" priority="99" operator="equal">
      <formula>"no fueling"</formula>
    </cfRule>
  </conditionalFormatting>
  <conditionalFormatting sqref="BD143:BO143">
    <cfRule type="cellIs" dxfId="7249" priority="98" operator="equal">
      <formula>"no fueling"</formula>
    </cfRule>
  </conditionalFormatting>
  <conditionalFormatting sqref="BD143:BO143">
    <cfRule type="cellIs" dxfId="7248" priority="97" operator="equal">
      <formula>"no fueling"</formula>
    </cfRule>
  </conditionalFormatting>
  <conditionalFormatting sqref="BD121:BO121">
    <cfRule type="cellIs" dxfId="7247" priority="96" operator="equal">
      <formula>"no fueling"</formula>
    </cfRule>
  </conditionalFormatting>
  <conditionalFormatting sqref="BD121:BO121">
    <cfRule type="cellIs" dxfId="7246" priority="95" operator="equal">
      <formula>"no fueling"</formula>
    </cfRule>
  </conditionalFormatting>
  <conditionalFormatting sqref="BD96:BO96">
    <cfRule type="cellIs" dxfId="7245" priority="94" operator="equal">
      <formula>"no fueling"</formula>
    </cfRule>
  </conditionalFormatting>
  <conditionalFormatting sqref="BD96:BO96">
    <cfRule type="cellIs" dxfId="7244" priority="93" operator="equal">
      <formula>"no fueling"</formula>
    </cfRule>
  </conditionalFormatting>
  <conditionalFormatting sqref="BD74:BO74">
    <cfRule type="cellIs" dxfId="7243" priority="92" operator="equal">
      <formula>"no fueling"</formula>
    </cfRule>
  </conditionalFormatting>
  <conditionalFormatting sqref="BD74:BO74">
    <cfRule type="cellIs" dxfId="7242" priority="91" operator="equal">
      <formula>"no fueling"</formula>
    </cfRule>
  </conditionalFormatting>
  <conditionalFormatting sqref="BD49:BO49">
    <cfRule type="cellIs" dxfId="7241" priority="90" operator="equal">
      <formula>"no fueling"</formula>
    </cfRule>
  </conditionalFormatting>
  <conditionalFormatting sqref="BD49:BO49">
    <cfRule type="cellIs" dxfId="7240" priority="89" operator="equal">
      <formula>"no fueling"</formula>
    </cfRule>
  </conditionalFormatting>
  <conditionalFormatting sqref="BD27:BO27">
    <cfRule type="cellIs" dxfId="7239" priority="88" operator="equal">
      <formula>"no fueling"</formula>
    </cfRule>
  </conditionalFormatting>
  <conditionalFormatting sqref="BD27:BO27">
    <cfRule type="cellIs" dxfId="7238" priority="87" operator="equal">
      <formula>"no fueling"</formula>
    </cfRule>
  </conditionalFormatting>
  <conditionalFormatting sqref="BD5:BO5">
    <cfRule type="cellIs" dxfId="7237" priority="86" operator="equal">
      <formula>"no fueling"</formula>
    </cfRule>
  </conditionalFormatting>
  <conditionalFormatting sqref="BD5:BO5">
    <cfRule type="cellIs" dxfId="7236" priority="85" operator="equal">
      <formula>"no fueling"</formula>
    </cfRule>
  </conditionalFormatting>
  <conditionalFormatting sqref="AO5:AZ5">
    <cfRule type="cellIs" dxfId="7235" priority="84" operator="equal">
      <formula>"no fueling"</formula>
    </cfRule>
  </conditionalFormatting>
  <conditionalFormatting sqref="AO5:AZ5">
    <cfRule type="cellIs" dxfId="7234" priority="83" operator="equal">
      <formula>"no fueling"</formula>
    </cfRule>
  </conditionalFormatting>
  <conditionalFormatting sqref="AO27:AZ27">
    <cfRule type="cellIs" dxfId="7233" priority="82" operator="equal">
      <formula>"no fueling"</formula>
    </cfRule>
  </conditionalFormatting>
  <conditionalFormatting sqref="AO27:AZ27">
    <cfRule type="cellIs" dxfId="7232" priority="81" operator="equal">
      <formula>"no fueling"</formula>
    </cfRule>
  </conditionalFormatting>
  <conditionalFormatting sqref="AO49:AZ49">
    <cfRule type="cellIs" dxfId="7231" priority="80" operator="equal">
      <formula>"no fueling"</formula>
    </cfRule>
  </conditionalFormatting>
  <conditionalFormatting sqref="AO49:AZ49">
    <cfRule type="cellIs" dxfId="7230" priority="79" operator="equal">
      <formula>"no fueling"</formula>
    </cfRule>
  </conditionalFormatting>
  <conditionalFormatting sqref="AO74:AZ74">
    <cfRule type="cellIs" dxfId="7229" priority="78" operator="equal">
      <formula>"no fueling"</formula>
    </cfRule>
  </conditionalFormatting>
  <conditionalFormatting sqref="AO74:AZ74">
    <cfRule type="cellIs" dxfId="7228" priority="77" operator="equal">
      <formula>"no fueling"</formula>
    </cfRule>
  </conditionalFormatting>
  <conditionalFormatting sqref="AO96:AZ96">
    <cfRule type="cellIs" dxfId="7227" priority="76" operator="equal">
      <formula>"no fueling"</formula>
    </cfRule>
  </conditionalFormatting>
  <conditionalFormatting sqref="AO96:AZ96">
    <cfRule type="cellIs" dxfId="7226" priority="75" operator="equal">
      <formula>"no fueling"</formula>
    </cfRule>
  </conditionalFormatting>
  <conditionalFormatting sqref="AO121:AZ121">
    <cfRule type="cellIs" dxfId="7225" priority="74" operator="equal">
      <formula>"no fueling"</formula>
    </cfRule>
  </conditionalFormatting>
  <conditionalFormatting sqref="AO143:AZ143">
    <cfRule type="cellIs" dxfId="7224" priority="73" operator="equal">
      <formula>"no fueling"</formula>
    </cfRule>
  </conditionalFormatting>
  <conditionalFormatting sqref="AI142:AJ142">
    <cfRule type="cellIs" dxfId="7223" priority="72" operator="equal">
      <formula>"no fueling"</formula>
    </cfRule>
  </conditionalFormatting>
  <conditionalFormatting sqref="AI142:AJ142">
    <cfRule type="cellIs" dxfId="7222" priority="71" operator="equal">
      <formula>"no fueling"</formula>
    </cfRule>
  </conditionalFormatting>
  <conditionalFormatting sqref="AI120:AJ120">
    <cfRule type="cellIs" dxfId="7221" priority="70" operator="equal">
      <formula>"no fueling"</formula>
    </cfRule>
  </conditionalFormatting>
  <conditionalFormatting sqref="AI120:AJ120">
    <cfRule type="cellIs" dxfId="7220" priority="69" operator="equal">
      <formula>"no fueling"</formula>
    </cfRule>
  </conditionalFormatting>
  <conditionalFormatting sqref="AI95:AJ95">
    <cfRule type="cellIs" dxfId="7219" priority="68" operator="equal">
      <formula>"no fueling"</formula>
    </cfRule>
  </conditionalFormatting>
  <conditionalFormatting sqref="AI95:AJ95">
    <cfRule type="cellIs" dxfId="7218" priority="67" operator="equal">
      <formula>"no fueling"</formula>
    </cfRule>
  </conditionalFormatting>
  <conditionalFormatting sqref="AI95:AJ95">
    <cfRule type="cellIs" dxfId="7217" priority="66" operator="equal">
      <formula>"no fueling"</formula>
    </cfRule>
  </conditionalFormatting>
  <conditionalFormatting sqref="AI73:AJ73">
    <cfRule type="cellIs" dxfId="7216" priority="65" operator="equal">
      <formula>"no fueling"</formula>
    </cfRule>
  </conditionalFormatting>
  <conditionalFormatting sqref="AI73:AJ73">
    <cfRule type="cellIs" dxfId="7215" priority="64" operator="equal">
      <formula>"no fueling"</formula>
    </cfRule>
  </conditionalFormatting>
  <conditionalFormatting sqref="AI73:AJ73">
    <cfRule type="cellIs" dxfId="7214" priority="63" operator="equal">
      <formula>"no fueling"</formula>
    </cfRule>
  </conditionalFormatting>
  <conditionalFormatting sqref="AI48:AJ48">
    <cfRule type="cellIs" dxfId="7213" priority="62" operator="equal">
      <formula>"no fueling"</formula>
    </cfRule>
  </conditionalFormatting>
  <conditionalFormatting sqref="AI48:AJ48">
    <cfRule type="cellIs" dxfId="7212" priority="61" operator="equal">
      <formula>"no fueling"</formula>
    </cfRule>
  </conditionalFormatting>
  <conditionalFormatting sqref="AI48:AJ48">
    <cfRule type="cellIs" dxfId="7211" priority="60" operator="equal">
      <formula>"no fueling"</formula>
    </cfRule>
  </conditionalFormatting>
  <conditionalFormatting sqref="AI26:AJ26">
    <cfRule type="cellIs" dxfId="7210" priority="59" operator="equal">
      <formula>"no fueling"</formula>
    </cfRule>
  </conditionalFormatting>
  <conditionalFormatting sqref="AI26:AJ26">
    <cfRule type="cellIs" dxfId="7209" priority="58" operator="equal">
      <formula>"no fueling"</formula>
    </cfRule>
  </conditionalFormatting>
  <conditionalFormatting sqref="AI26:AJ26">
    <cfRule type="cellIs" dxfId="7208" priority="57" operator="equal">
      <formula>"no fueling"</formula>
    </cfRule>
  </conditionalFormatting>
  <conditionalFormatting sqref="AI4:AJ4">
    <cfRule type="cellIs" dxfId="7207" priority="56" operator="equal">
      <formula>"no fueling"</formula>
    </cfRule>
  </conditionalFormatting>
  <conditionalFormatting sqref="AI4:AJ4">
    <cfRule type="cellIs" dxfId="7206" priority="55" operator="equal">
      <formula>"no fueling"</formula>
    </cfRule>
  </conditionalFormatting>
  <conditionalFormatting sqref="AI4:AJ4">
    <cfRule type="cellIs" dxfId="7205" priority="54" operator="equal">
      <formula>"no fueling"</formula>
    </cfRule>
  </conditionalFormatting>
  <conditionalFormatting sqref="D73">
    <cfRule type="cellIs" dxfId="7204" priority="53" operator="equal">
      <formula>"no fueling"</formula>
    </cfRule>
  </conditionalFormatting>
  <conditionalFormatting sqref="D95">
    <cfRule type="cellIs" dxfId="7203" priority="52" operator="equal">
      <formula>"no fueling"</formula>
    </cfRule>
  </conditionalFormatting>
  <conditionalFormatting sqref="D120">
    <cfRule type="cellIs" dxfId="7202" priority="51" operator="equal">
      <formula>"no fueling"</formula>
    </cfRule>
  </conditionalFormatting>
  <conditionalFormatting sqref="D120">
    <cfRule type="cellIs" dxfId="7201" priority="50" operator="equal">
      <formula>"no fueling"</formula>
    </cfRule>
  </conditionalFormatting>
  <conditionalFormatting sqref="D142">
    <cfRule type="cellIs" dxfId="7200" priority="49" operator="equal">
      <formula>"no fueling"</formula>
    </cfRule>
  </conditionalFormatting>
  <conditionalFormatting sqref="D142">
    <cfRule type="cellIs" dxfId="7199" priority="48" operator="equal">
      <formula>"no fueling"</formula>
    </cfRule>
  </conditionalFormatting>
  <conditionalFormatting sqref="CW73:DH73">
    <cfRule type="cellIs" dxfId="7198" priority="47" operator="equal">
      <formula>"no fueling"</formula>
    </cfRule>
  </conditionalFormatting>
  <conditionalFormatting sqref="CW48:DH48">
    <cfRule type="cellIs" dxfId="7197" priority="46" operator="equal">
      <formula>"no fueling"</formula>
    </cfRule>
  </conditionalFormatting>
  <conditionalFormatting sqref="CW48:DH48">
    <cfRule type="cellIs" dxfId="7196" priority="45" operator="equal">
      <formula>"no fueling"</formula>
    </cfRule>
  </conditionalFormatting>
  <conditionalFormatting sqref="CW26:DH26">
    <cfRule type="cellIs" dxfId="7195" priority="44" operator="equal">
      <formula>"no fueling"</formula>
    </cfRule>
  </conditionalFormatting>
  <conditionalFormatting sqref="CW26:DH26">
    <cfRule type="cellIs" dxfId="7194" priority="43" operator="equal">
      <formula>"no fueling"</formula>
    </cfRule>
  </conditionalFormatting>
  <conditionalFormatting sqref="CW4:DH4">
    <cfRule type="cellIs" dxfId="7193" priority="42" operator="equal">
      <formula>"no fueling"</formula>
    </cfRule>
  </conditionalFormatting>
  <conditionalFormatting sqref="CW4:DH4">
    <cfRule type="cellIs" dxfId="7192" priority="41" operator="equal">
      <formula>"no fueling"</formula>
    </cfRule>
  </conditionalFormatting>
  <conditionalFormatting sqref="CW95:DH95">
    <cfRule type="cellIs" dxfId="7191" priority="40" operator="equal">
      <formula>"no fueling"</formula>
    </cfRule>
  </conditionalFormatting>
  <conditionalFormatting sqref="CW95:DH95">
    <cfRule type="cellIs" dxfId="7190" priority="39" operator="equal">
      <formula>"no fueling"</formula>
    </cfRule>
  </conditionalFormatting>
  <conditionalFormatting sqref="CW120:DH120">
    <cfRule type="cellIs" dxfId="7189" priority="38" operator="equal">
      <formula>"no fueling"</formula>
    </cfRule>
  </conditionalFormatting>
  <conditionalFormatting sqref="CW120:DH120">
    <cfRule type="cellIs" dxfId="7188" priority="37" operator="equal">
      <formula>"no fueling"</formula>
    </cfRule>
  </conditionalFormatting>
  <conditionalFormatting sqref="CW142:DH142">
    <cfRule type="cellIs" dxfId="7187" priority="36" operator="equal">
      <formula>"no fueling"</formula>
    </cfRule>
  </conditionalFormatting>
  <conditionalFormatting sqref="CW142:DH142">
    <cfRule type="cellIs" dxfId="7186" priority="35" operator="equal">
      <formula>"no fueling"</formula>
    </cfRule>
  </conditionalFormatting>
  <conditionalFormatting sqref="DL120:DM120">
    <cfRule type="cellIs" dxfId="7185" priority="34" operator="equal">
      <formula>"no fueling"</formula>
    </cfRule>
  </conditionalFormatting>
  <conditionalFormatting sqref="DL95:DM95">
    <cfRule type="cellIs" dxfId="7184" priority="33" operator="equal">
      <formula>"no fueling"</formula>
    </cfRule>
  </conditionalFormatting>
  <conditionalFormatting sqref="DL95:DM95">
    <cfRule type="cellIs" dxfId="7183" priority="32" operator="equal">
      <formula>"no fueling"</formula>
    </cfRule>
  </conditionalFormatting>
  <conditionalFormatting sqref="DL73:DM73">
    <cfRule type="cellIs" dxfId="7182" priority="31" operator="equal">
      <formula>"no fueling"</formula>
    </cfRule>
  </conditionalFormatting>
  <conditionalFormatting sqref="DL73:DM73">
    <cfRule type="cellIs" dxfId="7181" priority="30" operator="equal">
      <formula>"no fueling"</formula>
    </cfRule>
  </conditionalFormatting>
  <conditionalFormatting sqref="DL48:DM48">
    <cfRule type="cellIs" dxfId="7180" priority="29" operator="equal">
      <formula>"no fueling"</formula>
    </cfRule>
  </conditionalFormatting>
  <conditionalFormatting sqref="DL48:DM48">
    <cfRule type="cellIs" dxfId="7179" priority="28" operator="equal">
      <formula>"no fueling"</formula>
    </cfRule>
  </conditionalFormatting>
  <conditionalFormatting sqref="DL26:DM26">
    <cfRule type="cellIs" dxfId="7178" priority="27" operator="equal">
      <formula>"no fueling"</formula>
    </cfRule>
  </conditionalFormatting>
  <conditionalFormatting sqref="DL26:DM26">
    <cfRule type="cellIs" dxfId="7177" priority="26" operator="equal">
      <formula>"no fueling"</formula>
    </cfRule>
  </conditionalFormatting>
  <conditionalFormatting sqref="DL4:DM4">
    <cfRule type="cellIs" dxfId="7176" priority="25" operator="equal">
      <formula>"no fueling"</formula>
    </cfRule>
  </conditionalFormatting>
  <conditionalFormatting sqref="DL4:DM4">
    <cfRule type="cellIs" dxfId="7175" priority="24" operator="equal">
      <formula>"no fueling"</formula>
    </cfRule>
  </conditionalFormatting>
  <conditionalFormatting sqref="CW5:DH5">
    <cfRule type="cellIs" dxfId="7174" priority="23" operator="equal">
      <formula>"no fueling"</formula>
    </cfRule>
  </conditionalFormatting>
  <conditionalFormatting sqref="CW74:DH74">
    <cfRule type="cellIs" dxfId="7173" priority="22" operator="equal">
      <formula>"no fueling"</formula>
    </cfRule>
  </conditionalFormatting>
  <conditionalFormatting sqref="CW96:DH96">
    <cfRule type="cellIs" dxfId="7172" priority="21" operator="equal">
      <formula>"no fueling"</formula>
    </cfRule>
  </conditionalFormatting>
  <conditionalFormatting sqref="CW121:DH121">
    <cfRule type="cellIs" dxfId="7171" priority="20" operator="equal">
      <formula>"no fueling"</formula>
    </cfRule>
  </conditionalFormatting>
  <conditionalFormatting sqref="CW143:DH143">
    <cfRule type="cellIs" dxfId="7170" priority="19" operator="equal">
      <formula>"no fueling"</formula>
    </cfRule>
  </conditionalFormatting>
  <conditionalFormatting sqref="Y26:Z26">
    <cfRule type="cellIs" dxfId="7169" priority="18" operator="equal">
      <formula>"no fueling"</formula>
    </cfRule>
  </conditionalFormatting>
  <conditionalFormatting sqref="Y26:Z26">
    <cfRule type="cellIs" dxfId="7168" priority="17" operator="equal">
      <formula>"no fueling"</formula>
    </cfRule>
  </conditionalFormatting>
  <conditionalFormatting sqref="Y26:Z26">
    <cfRule type="cellIs" dxfId="7167" priority="16" operator="equal">
      <formula>"no fueling"</formula>
    </cfRule>
  </conditionalFormatting>
  <conditionalFormatting sqref="Y48:Z48">
    <cfRule type="cellIs" dxfId="7166" priority="15" operator="equal">
      <formula>"no fueling"</formula>
    </cfRule>
  </conditionalFormatting>
  <conditionalFormatting sqref="Y48:Z48">
    <cfRule type="cellIs" dxfId="7165" priority="14" operator="equal">
      <formula>"no fueling"</formula>
    </cfRule>
  </conditionalFormatting>
  <conditionalFormatting sqref="Y48:Z48">
    <cfRule type="cellIs" dxfId="7164" priority="13" operator="equal">
      <formula>"no fueling"</formula>
    </cfRule>
  </conditionalFormatting>
  <conditionalFormatting sqref="Y73:Z73">
    <cfRule type="cellIs" dxfId="7163" priority="12" operator="equal">
      <formula>"no fueling"</formula>
    </cfRule>
  </conditionalFormatting>
  <conditionalFormatting sqref="Y73:Z73">
    <cfRule type="cellIs" dxfId="7162" priority="11" operator="equal">
      <formula>"no fueling"</formula>
    </cfRule>
  </conditionalFormatting>
  <conditionalFormatting sqref="Y73:Z73">
    <cfRule type="cellIs" dxfId="7161" priority="10" operator="equal">
      <formula>"no fueling"</formula>
    </cfRule>
  </conditionalFormatting>
  <conditionalFormatting sqref="Y95:Z95">
    <cfRule type="cellIs" dxfId="7160" priority="9" operator="equal">
      <formula>"no fueling"</formula>
    </cfRule>
  </conditionalFormatting>
  <conditionalFormatting sqref="Y95:Z95">
    <cfRule type="cellIs" dxfId="7159" priority="8" operator="equal">
      <formula>"no fueling"</formula>
    </cfRule>
  </conditionalFormatting>
  <conditionalFormatting sqref="Y95:Z95">
    <cfRule type="cellIs" dxfId="7158" priority="7" operator="equal">
      <formula>"no fueling"</formula>
    </cfRule>
  </conditionalFormatting>
  <conditionalFormatting sqref="Y120:Z120">
    <cfRule type="cellIs" dxfId="7157" priority="6" operator="equal">
      <formula>"no fueling"</formula>
    </cfRule>
  </conditionalFormatting>
  <conditionalFormatting sqref="Y120:Z120">
    <cfRule type="cellIs" dxfId="7156" priority="5" operator="equal">
      <formula>"no fueling"</formula>
    </cfRule>
  </conditionalFormatting>
  <conditionalFormatting sqref="Y120:Z120">
    <cfRule type="cellIs" dxfId="7155" priority="4" operator="equal">
      <formula>"no fueling"</formula>
    </cfRule>
  </conditionalFormatting>
  <conditionalFormatting sqref="Y120:Z120 Y142:Z142">
    <cfRule type="cellIs" dxfId="7154" priority="3" operator="equal">
      <formula>"no fueling"</formula>
    </cfRule>
  </conditionalFormatting>
  <conditionalFormatting sqref="Y120:Z120 Y142:Z142">
    <cfRule type="cellIs" dxfId="7153" priority="2" operator="equal">
      <formula>"no fueling"</formula>
    </cfRule>
  </conditionalFormatting>
  <conditionalFormatting sqref="Y120:Z120 Y142:Z142">
    <cfRule type="cellIs" dxfId="7152" priority="1" operator="equal">
      <formula>"no fueling"</formula>
    </cfRule>
  </conditionalFormatting>
  <pageMargins left="0.7" right="0.7" top="0.75" bottom="0.75" header="0.3" footer="0.3"/>
  <pageSetup paperSize="9" scale="6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outlinePr summaryBelow="0" summaryRight="0"/>
    <pageSetUpPr fitToPage="1"/>
  </sheetPr>
  <dimension ref="B2:HK159"/>
  <sheetViews>
    <sheetView showGridLines="0" topLeftCell="A120" zoomScale="90" zoomScaleNormal="90" workbookViewId="0">
      <selection activeCell="K13" sqref="K13"/>
    </sheetView>
  </sheetViews>
  <sheetFormatPr defaultColWidth="9.140625" defaultRowHeight="12.75" outlineLevelCol="1"/>
  <cols>
    <col min="1" max="1" width="1.85546875" style="717" customWidth="1"/>
    <col min="2" max="2" width="6" style="717" customWidth="1"/>
    <col min="3" max="3" width="7.140625" style="717" customWidth="1"/>
    <col min="4" max="4" width="13.140625" style="717" customWidth="1"/>
    <col min="5" max="6" width="11.42578125" style="717" customWidth="1"/>
    <col min="7" max="8" width="12.85546875" style="717" bestFit="1" customWidth="1"/>
    <col min="9" max="9" width="12.85546875" style="717" customWidth="1"/>
    <col min="10" max="18" width="8.28515625" style="717" bestFit="1" customWidth="1"/>
    <col min="19" max="19" width="7.85546875" style="717" customWidth="1"/>
    <col min="20" max="20" width="2.28515625" style="720" customWidth="1"/>
    <col min="21" max="21" width="6" style="717" customWidth="1"/>
    <col min="22" max="22" width="6.7109375" style="717" customWidth="1"/>
    <col min="23" max="23" width="7.85546875" style="717" customWidth="1"/>
    <col min="24" max="24" width="8.42578125" style="717" bestFit="1" customWidth="1"/>
    <col min="25" max="25" width="7.85546875" style="717" customWidth="1"/>
    <col min="26" max="27" width="8.42578125" style="717" bestFit="1" customWidth="1"/>
    <col min="28" max="28" width="11" style="717" customWidth="1"/>
    <col min="29" max="29" width="10.85546875" style="717" customWidth="1"/>
    <col min="30" max="31" width="7.85546875" style="717" customWidth="1"/>
    <col min="32" max="32" width="2.28515625" style="720" customWidth="1"/>
    <col min="33" max="34" width="11.28515625" style="720" bestFit="1" customWidth="1"/>
    <col min="35" max="35" width="2.28515625" style="720" customWidth="1"/>
    <col min="36" max="36" width="6" style="717" customWidth="1"/>
    <col min="37" max="37" width="6.7109375" style="717" customWidth="1"/>
    <col min="38" max="39" width="7.85546875" style="717" customWidth="1"/>
    <col min="40" max="40" width="11.42578125" style="717" customWidth="1"/>
    <col min="41" max="41" width="2.28515625" style="720" customWidth="1" outlineLevel="1"/>
    <col min="42" max="42" width="6" style="717" customWidth="1" outlineLevel="1"/>
    <col min="43" max="43" width="6.7109375" style="717" customWidth="1" outlineLevel="1"/>
    <col min="44" max="44" width="11.42578125" style="717" customWidth="1" outlineLevel="1"/>
    <col min="45" max="56" width="8.28515625" style="717" customWidth="1" outlineLevel="1"/>
    <col min="57" max="57" width="2.28515625" style="720" customWidth="1" outlineLevel="1"/>
    <col min="58" max="58" width="6" style="717" customWidth="1" outlineLevel="1"/>
    <col min="59" max="59" width="6.7109375" style="717" customWidth="1" outlineLevel="1"/>
    <col min="60" max="60" width="11.42578125" style="717" customWidth="1" outlineLevel="1"/>
    <col min="61" max="71" width="8.28515625" style="717" customWidth="1" outlineLevel="1"/>
    <col min="72" max="72" width="7.85546875" style="717" customWidth="1" outlineLevel="1"/>
    <col min="73" max="73" width="2.42578125" style="717" customWidth="1" outlineLevel="1"/>
    <col min="74" max="74" width="6" style="717" customWidth="1" outlineLevel="1"/>
    <col min="75" max="75" width="6.7109375" style="717" customWidth="1" outlineLevel="1"/>
    <col min="76" max="76" width="11.42578125" style="717" customWidth="1" outlineLevel="1"/>
    <col min="77" max="88" width="7.85546875" style="717" customWidth="1" outlineLevel="1"/>
    <col min="89" max="89" width="2.28515625" style="720" customWidth="1"/>
    <col min="90" max="90" width="6" style="717" customWidth="1" outlineLevel="1"/>
    <col min="91" max="91" width="6.7109375" style="717" customWidth="1" outlineLevel="1"/>
    <col min="92" max="103" width="7.85546875" style="717" customWidth="1" outlineLevel="1"/>
    <col min="104" max="104" width="2.28515625" style="720" customWidth="1" outlineLevel="1"/>
    <col min="105" max="105" width="6" style="717" customWidth="1" outlineLevel="1"/>
    <col min="106" max="106" width="6.7109375" style="717" customWidth="1" outlineLevel="1"/>
    <col min="107" max="118" width="7.85546875" style="717" customWidth="1" outlineLevel="1"/>
    <col min="119" max="119" width="1.85546875" style="717" customWidth="1" outlineLevel="1"/>
    <col min="120" max="120" width="6" style="717" customWidth="1" outlineLevel="1"/>
    <col min="121" max="121" width="6.7109375" style="717" customWidth="1" outlineLevel="1"/>
    <col min="122" max="133" width="7.85546875" style="717" customWidth="1" outlineLevel="1"/>
    <col min="134" max="134" width="2.28515625" style="720" customWidth="1" outlineLevel="1"/>
    <col min="135" max="135" width="6" style="717" customWidth="1" outlineLevel="1"/>
    <col min="136" max="136" width="6.7109375" style="717" customWidth="1" outlineLevel="1"/>
    <col min="137" max="148" width="7.85546875" style="717" customWidth="1" outlineLevel="1"/>
    <col min="149" max="149" width="2.28515625" style="720" customWidth="1" outlineLevel="1"/>
    <col min="150" max="150" width="6" style="717" customWidth="1" outlineLevel="1"/>
    <col min="151" max="151" width="6.7109375" style="717" customWidth="1" outlineLevel="1"/>
    <col min="152" max="163" width="7.85546875" style="717" customWidth="1" outlineLevel="1"/>
    <col min="164" max="164" width="2" style="717" customWidth="1" outlineLevel="1"/>
    <col min="165" max="165" width="6" style="717" customWidth="1" outlineLevel="1"/>
    <col min="166" max="166" width="6.7109375" style="717" customWidth="1" outlineLevel="1"/>
    <col min="167" max="178" width="7.85546875" style="717" customWidth="1" outlineLevel="1"/>
    <col min="179" max="179" width="2.5703125" style="717" customWidth="1" outlineLevel="1"/>
    <col min="180" max="180" width="6" style="717" customWidth="1"/>
    <col min="181" max="181" width="6.7109375" style="717" customWidth="1"/>
    <col min="182" max="193" width="7.85546875" style="717" customWidth="1"/>
    <col min="194" max="194" width="1.85546875" style="717" customWidth="1"/>
    <col min="195" max="195" width="6" style="717" customWidth="1"/>
    <col min="196" max="196" width="6.7109375" style="717" customWidth="1"/>
    <col min="197" max="208" width="7.85546875" style="717" customWidth="1"/>
    <col min="209" max="209" width="2.7109375" style="717" customWidth="1"/>
    <col min="210" max="210" width="6" style="717" customWidth="1"/>
    <col min="211" max="211" width="6.7109375" style="717" customWidth="1"/>
    <col min="212" max="213" width="9.5703125" style="717" bestFit="1" customWidth="1"/>
    <col min="214" max="214" width="35.28515625" style="717" bestFit="1" customWidth="1"/>
    <col min="215" max="215" width="1.85546875" style="717" customWidth="1"/>
    <col min="216" max="216" width="6" style="717" customWidth="1"/>
    <col min="217" max="217" width="6.7109375" style="717" customWidth="1"/>
    <col min="218" max="218" width="14" style="717" bestFit="1" customWidth="1"/>
    <col min="219" max="219" width="35.28515625" style="717" bestFit="1" customWidth="1"/>
    <col min="220" max="16384" width="9.140625" style="717"/>
  </cols>
  <sheetData>
    <row r="2" spans="2:219" s="445" customFormat="1" ht="18">
      <c r="B2" s="1069" t="s">
        <v>734</v>
      </c>
      <c r="C2" s="1069"/>
      <c r="D2" s="1069"/>
      <c r="E2" s="1069"/>
      <c r="F2" s="1069"/>
      <c r="G2" s="1069"/>
      <c r="H2" s="1069"/>
      <c r="I2" s="1069"/>
      <c r="J2" s="1069"/>
      <c r="K2" s="1069"/>
      <c r="L2" s="1069"/>
      <c r="M2" s="1069"/>
      <c r="N2" s="1069"/>
      <c r="O2" s="1069"/>
      <c r="P2" s="1069"/>
      <c r="Q2" s="1069"/>
      <c r="R2" s="1069"/>
      <c r="S2" s="1069"/>
      <c r="T2" s="714"/>
      <c r="U2" s="445" t="s">
        <v>487</v>
      </c>
      <c r="V2" s="714"/>
      <c r="Y2" s="1070" t="s">
        <v>505</v>
      </c>
      <c r="Z2" s="1070"/>
      <c r="AA2" s="1070"/>
      <c r="AB2" s="715"/>
      <c r="AC2" s="1071" t="s">
        <v>490</v>
      </c>
      <c r="AD2" s="1071"/>
      <c r="AE2" s="1071"/>
      <c r="AF2" s="714"/>
      <c r="AG2" s="714"/>
      <c r="AH2" s="714"/>
      <c r="AI2" s="714"/>
      <c r="AJ2" s="445" t="s">
        <v>488</v>
      </c>
      <c r="AK2" s="714"/>
      <c r="AN2" s="714"/>
      <c r="AO2" s="714"/>
      <c r="AP2" s="1069" t="s">
        <v>737</v>
      </c>
      <c r="AQ2" s="1069"/>
      <c r="AR2" s="1069"/>
      <c r="AS2" s="1069"/>
      <c r="AT2" s="1069"/>
      <c r="AU2" s="1069"/>
      <c r="AV2" s="1069"/>
      <c r="AW2" s="1069"/>
      <c r="AX2" s="1069"/>
      <c r="AY2" s="1069"/>
      <c r="AZ2" s="1069"/>
      <c r="BA2" s="1069"/>
      <c r="BB2" s="1069"/>
      <c r="BC2" s="1069"/>
      <c r="BD2" s="1069"/>
      <c r="BE2" s="714"/>
      <c r="BF2" s="1069" t="s">
        <v>742</v>
      </c>
      <c r="BG2" s="1069"/>
      <c r="BH2" s="1069"/>
      <c r="BI2" s="1069"/>
      <c r="BJ2" s="1069"/>
      <c r="BK2" s="1069"/>
      <c r="BL2" s="1069"/>
      <c r="BM2" s="1069"/>
      <c r="BN2" s="1069"/>
      <c r="BO2" s="1069"/>
      <c r="BP2" s="1069"/>
      <c r="BQ2" s="1069"/>
      <c r="BR2" s="1069"/>
      <c r="BS2" s="1069"/>
      <c r="BT2" s="1069"/>
      <c r="BU2" s="716"/>
      <c r="BV2" s="1069" t="s">
        <v>743</v>
      </c>
      <c r="BW2" s="1069"/>
      <c r="BX2" s="1069"/>
      <c r="BY2" s="1069"/>
      <c r="BZ2" s="1069"/>
      <c r="CA2" s="1069"/>
      <c r="CB2" s="1069"/>
      <c r="CC2" s="1069"/>
      <c r="CD2" s="1069"/>
      <c r="CE2" s="1069"/>
      <c r="CF2" s="1069"/>
      <c r="CG2" s="1069"/>
      <c r="CH2" s="1069"/>
      <c r="CI2" s="1069"/>
      <c r="CJ2" s="1069"/>
      <c r="CK2" s="714"/>
      <c r="CL2" s="445" t="s">
        <v>756</v>
      </c>
      <c r="CM2" s="714"/>
      <c r="CZ2" s="714"/>
      <c r="DA2" s="445" t="s">
        <v>757</v>
      </c>
      <c r="DB2" s="714"/>
      <c r="DP2" s="445" t="s">
        <v>758</v>
      </c>
      <c r="DQ2" s="714"/>
      <c r="ED2" s="714"/>
      <c r="EE2" s="445" t="s">
        <v>756</v>
      </c>
      <c r="EF2" s="714"/>
      <c r="ES2" s="714"/>
      <c r="ET2" s="445" t="s">
        <v>757</v>
      </c>
      <c r="EU2" s="714"/>
      <c r="FI2" s="445" t="s">
        <v>758</v>
      </c>
      <c r="FJ2" s="714"/>
      <c r="FX2" s="445" t="s">
        <v>759</v>
      </c>
      <c r="FY2" s="714"/>
      <c r="GM2" s="445" t="str">
        <f>FX2</f>
        <v>Step 2-2 / 2-3 Information</v>
      </c>
      <c r="GN2" s="714"/>
      <c r="HB2" s="445" t="s">
        <v>783</v>
      </c>
      <c r="HC2" s="714"/>
      <c r="HH2" s="445" t="s">
        <v>784</v>
      </c>
      <c r="HI2" s="714"/>
    </row>
    <row r="3" spans="2:219" ht="13.5" thickBot="1">
      <c r="C3" s="718"/>
      <c r="D3" s="719"/>
      <c r="E3" s="719"/>
      <c r="F3" s="719"/>
      <c r="G3" s="719"/>
      <c r="H3" s="719"/>
      <c r="I3" s="719"/>
      <c r="V3" s="718"/>
      <c r="Y3" s="719"/>
      <c r="Z3" s="719"/>
      <c r="AA3" s="719"/>
      <c r="AB3" s="719"/>
      <c r="AC3" s="719"/>
      <c r="AK3" s="718"/>
      <c r="AN3" s="719"/>
      <c r="AQ3" s="718"/>
      <c r="AR3" s="719"/>
      <c r="AS3" s="719"/>
      <c r="BG3" s="718"/>
      <c r="BH3" s="719"/>
      <c r="BW3" s="718"/>
      <c r="BX3" s="719"/>
      <c r="CM3" s="718"/>
      <c r="DB3" s="718"/>
      <c r="DQ3" s="718"/>
      <c r="EF3" s="718"/>
      <c r="EU3" s="718"/>
      <c r="FJ3" s="718"/>
      <c r="FY3" s="718"/>
      <c r="GN3" s="718"/>
      <c r="HC3" s="718"/>
      <c r="HD3" s="719"/>
      <c r="HE3" s="719"/>
      <c r="HF3" s="719"/>
      <c r="HI3" s="718"/>
      <c r="HJ3" s="719"/>
      <c r="HK3" s="719"/>
    </row>
    <row r="4" spans="2:219" ht="56.25" customHeight="1" thickBot="1">
      <c r="B4" s="934" t="s">
        <v>883</v>
      </c>
      <c r="C4" s="965"/>
      <c r="D4" s="1039" t="s">
        <v>886</v>
      </c>
      <c r="E4" s="721" t="s">
        <v>887</v>
      </c>
      <c r="F4" s="721" t="s">
        <v>888</v>
      </c>
      <c r="G4" s="721" t="s">
        <v>889</v>
      </c>
      <c r="H4" s="1042" t="s">
        <v>972</v>
      </c>
      <c r="I4" s="1043"/>
      <c r="J4" s="1043"/>
      <c r="K4" s="1043"/>
      <c r="L4" s="1043"/>
      <c r="M4" s="1043"/>
      <c r="N4" s="1043"/>
      <c r="O4" s="1043"/>
      <c r="P4" s="1043"/>
      <c r="Q4" s="1043"/>
      <c r="R4" s="1043"/>
      <c r="S4" s="1044"/>
      <c r="T4" s="722"/>
      <c r="U4" s="934" t="str">
        <f>$B4</f>
        <v>H70-T40
2-4kg comm</v>
      </c>
      <c r="V4" s="965"/>
      <c r="W4" s="1037" t="s">
        <v>907</v>
      </c>
      <c r="X4" s="1075"/>
      <c r="Y4" s="1037" t="s">
        <v>909</v>
      </c>
      <c r="Z4" s="1076"/>
      <c r="AA4" s="1075"/>
      <c r="AB4" s="1077" t="s">
        <v>927</v>
      </c>
      <c r="AC4" s="1078"/>
      <c r="AD4" s="1037" t="s">
        <v>908</v>
      </c>
      <c r="AE4" s="1075"/>
      <c r="AF4" s="722"/>
      <c r="AG4" s="1079" t="s">
        <v>722</v>
      </c>
      <c r="AH4" s="1081" t="s">
        <v>723</v>
      </c>
      <c r="AI4" s="722"/>
      <c r="AJ4" s="934" t="str">
        <f>$B4</f>
        <v>H70-T40
2-4kg comm</v>
      </c>
      <c r="AK4" s="965"/>
      <c r="AL4" s="1037" t="s">
        <v>907</v>
      </c>
      <c r="AM4" s="1075"/>
      <c r="AN4" s="1083" t="s">
        <v>167</v>
      </c>
      <c r="AO4" s="722"/>
      <c r="AP4" s="934" t="str">
        <f>B4</f>
        <v>H70-T40
2-4kg comm</v>
      </c>
      <c r="AQ4" s="965"/>
      <c r="AR4" s="1039" t="s">
        <v>886</v>
      </c>
      <c r="AS4" s="1042" t="s">
        <v>972</v>
      </c>
      <c r="AT4" s="1043"/>
      <c r="AU4" s="1043"/>
      <c r="AV4" s="1043"/>
      <c r="AW4" s="1043"/>
      <c r="AX4" s="1043"/>
      <c r="AY4" s="1043"/>
      <c r="AZ4" s="1043"/>
      <c r="BA4" s="1043"/>
      <c r="BB4" s="1043"/>
      <c r="BC4" s="1043"/>
      <c r="BD4" s="1044"/>
      <c r="BE4" s="722"/>
      <c r="BF4" s="934" t="str">
        <f>$B4</f>
        <v>H70-T40
2-4kg comm</v>
      </c>
      <c r="BG4" s="965"/>
      <c r="BH4" s="1039" t="s">
        <v>912</v>
      </c>
      <c r="BI4" s="1042" t="s">
        <v>972</v>
      </c>
      <c r="BJ4" s="1043"/>
      <c r="BK4" s="1043"/>
      <c r="BL4" s="1043"/>
      <c r="BM4" s="1043"/>
      <c r="BN4" s="1043"/>
      <c r="BO4" s="1043"/>
      <c r="BP4" s="1043"/>
      <c r="BQ4" s="1043"/>
      <c r="BR4" s="1043"/>
      <c r="BS4" s="1043"/>
      <c r="BT4" s="1044"/>
      <c r="BU4" s="722"/>
      <c r="BV4" s="934" t="str">
        <f>$B4</f>
        <v>H70-T40
2-4kg comm</v>
      </c>
      <c r="BW4" s="965"/>
      <c r="BX4" s="1039" t="s">
        <v>912</v>
      </c>
      <c r="BY4" s="1042" t="s">
        <v>972</v>
      </c>
      <c r="BZ4" s="1043"/>
      <c r="CA4" s="1043"/>
      <c r="CB4" s="1043"/>
      <c r="CC4" s="1043"/>
      <c r="CD4" s="1043"/>
      <c r="CE4" s="1043"/>
      <c r="CF4" s="1043"/>
      <c r="CG4" s="1043"/>
      <c r="CH4" s="1043"/>
      <c r="CI4" s="1043"/>
      <c r="CJ4" s="1044"/>
      <c r="CK4" s="722"/>
      <c r="CL4" s="934" t="str">
        <f>$B4</f>
        <v>H70-T40
2-4kg comm</v>
      </c>
      <c r="CM4" s="935"/>
      <c r="CN4" s="1033" t="s">
        <v>973</v>
      </c>
      <c r="CO4" s="1034"/>
      <c r="CP4" s="1035"/>
      <c r="CQ4" s="1035"/>
      <c r="CR4" s="1035"/>
      <c r="CS4" s="1035"/>
      <c r="CT4" s="1035"/>
      <c r="CU4" s="1035"/>
      <c r="CV4" s="1035"/>
      <c r="CW4" s="1035"/>
      <c r="CX4" s="1035"/>
      <c r="CY4" s="1036"/>
      <c r="CZ4" s="722"/>
      <c r="DA4" s="934" t="str">
        <f>$B4</f>
        <v>H70-T40
2-4kg comm</v>
      </c>
      <c r="DB4" s="935"/>
      <c r="DC4" s="1033" t="s">
        <v>974</v>
      </c>
      <c r="DD4" s="1034"/>
      <c r="DE4" s="1035"/>
      <c r="DF4" s="1035"/>
      <c r="DG4" s="1035"/>
      <c r="DH4" s="1035"/>
      <c r="DI4" s="1035"/>
      <c r="DJ4" s="1035"/>
      <c r="DK4" s="1035"/>
      <c r="DL4" s="1035"/>
      <c r="DM4" s="1035"/>
      <c r="DN4" s="1036"/>
      <c r="DO4" s="722"/>
      <c r="DP4" s="934" t="str">
        <f>$B4</f>
        <v>H70-T40
2-4kg comm</v>
      </c>
      <c r="DQ4" s="935"/>
      <c r="DR4" s="1033" t="s">
        <v>974</v>
      </c>
      <c r="DS4" s="1034"/>
      <c r="DT4" s="1035"/>
      <c r="DU4" s="1035"/>
      <c r="DV4" s="1035"/>
      <c r="DW4" s="1035"/>
      <c r="DX4" s="1035"/>
      <c r="DY4" s="1035"/>
      <c r="DZ4" s="1035"/>
      <c r="EA4" s="1035"/>
      <c r="EB4" s="1035"/>
      <c r="EC4" s="1036"/>
      <c r="ED4" s="722"/>
      <c r="EE4" s="934" t="str">
        <f>$B4</f>
        <v>H70-T40
2-4kg comm</v>
      </c>
      <c r="EF4" s="935"/>
      <c r="EG4" s="1033" t="s">
        <v>975</v>
      </c>
      <c r="EH4" s="1034"/>
      <c r="EI4" s="1035"/>
      <c r="EJ4" s="1035"/>
      <c r="EK4" s="1035"/>
      <c r="EL4" s="1035"/>
      <c r="EM4" s="1035"/>
      <c r="EN4" s="1035"/>
      <c r="EO4" s="1035"/>
      <c r="EP4" s="1035"/>
      <c r="EQ4" s="1035"/>
      <c r="ER4" s="1036"/>
      <c r="ES4" s="722"/>
      <c r="ET4" s="934" t="str">
        <f>$B4</f>
        <v>H70-T40
2-4kg comm</v>
      </c>
      <c r="EU4" s="935"/>
      <c r="EV4" s="1033" t="s">
        <v>976</v>
      </c>
      <c r="EW4" s="1034"/>
      <c r="EX4" s="1035"/>
      <c r="EY4" s="1035"/>
      <c r="EZ4" s="1035"/>
      <c r="FA4" s="1035"/>
      <c r="FB4" s="1035"/>
      <c r="FC4" s="1035"/>
      <c r="FD4" s="1035"/>
      <c r="FE4" s="1035"/>
      <c r="FF4" s="1035"/>
      <c r="FG4" s="1036"/>
      <c r="FI4" s="934" t="str">
        <f>$B4</f>
        <v>H70-T40
2-4kg comm</v>
      </c>
      <c r="FJ4" s="935"/>
      <c r="FK4" s="1033" t="s">
        <v>976</v>
      </c>
      <c r="FL4" s="1034"/>
      <c r="FM4" s="1035"/>
      <c r="FN4" s="1035"/>
      <c r="FO4" s="1035"/>
      <c r="FP4" s="1035"/>
      <c r="FQ4" s="1035"/>
      <c r="FR4" s="1035"/>
      <c r="FS4" s="1035"/>
      <c r="FT4" s="1035"/>
      <c r="FU4" s="1035"/>
      <c r="FV4" s="1036"/>
      <c r="FW4" s="722"/>
      <c r="FX4" s="934" t="str">
        <f>$B4</f>
        <v>H70-T40
2-4kg comm</v>
      </c>
      <c r="FY4" s="935"/>
      <c r="FZ4" s="1033" t="s">
        <v>956</v>
      </c>
      <c r="GA4" s="1034"/>
      <c r="GB4" s="1035"/>
      <c r="GC4" s="1035"/>
      <c r="GD4" s="1035"/>
      <c r="GE4" s="1035"/>
      <c r="GF4" s="1035"/>
      <c r="GG4" s="1035"/>
      <c r="GH4" s="1035"/>
      <c r="GI4" s="1035"/>
      <c r="GJ4" s="1035"/>
      <c r="GK4" s="1036"/>
      <c r="GM4" s="934" t="str">
        <f>$B4</f>
        <v>H70-T40
2-4kg comm</v>
      </c>
      <c r="GN4" s="935"/>
      <c r="GO4" s="1033" t="s">
        <v>955</v>
      </c>
      <c r="GP4" s="1034"/>
      <c r="GQ4" s="1035"/>
      <c r="GR4" s="1035"/>
      <c r="GS4" s="1035"/>
      <c r="GT4" s="1035"/>
      <c r="GU4" s="1035"/>
      <c r="GV4" s="1035"/>
      <c r="GW4" s="1035"/>
      <c r="GX4" s="1035"/>
      <c r="GY4" s="1035"/>
      <c r="GZ4" s="1036"/>
      <c r="HB4" s="934" t="str">
        <f>$B4</f>
        <v>H70-T40
2-4kg comm</v>
      </c>
      <c r="HC4" s="965"/>
      <c r="HD4" s="1037" t="s">
        <v>894</v>
      </c>
      <c r="HE4" s="1038"/>
      <c r="HF4" s="723" t="s">
        <v>977</v>
      </c>
      <c r="HH4" s="934" t="str">
        <f>$B4</f>
        <v>H70-T40
2-4kg comm</v>
      </c>
      <c r="HI4" s="965"/>
      <c r="HJ4" s="1052" t="s">
        <v>894</v>
      </c>
      <c r="HK4" s="723" t="s">
        <v>977</v>
      </c>
    </row>
    <row r="5" spans="2:219" ht="14.25">
      <c r="B5" s="966"/>
      <c r="C5" s="967"/>
      <c r="D5" s="1040"/>
      <c r="E5" s="1095" t="s">
        <v>978</v>
      </c>
      <c r="F5" s="1096"/>
      <c r="G5" s="1096"/>
      <c r="H5" s="1096"/>
      <c r="I5" s="1096"/>
      <c r="J5" s="1096"/>
      <c r="K5" s="1096"/>
      <c r="L5" s="1096"/>
      <c r="M5" s="1096"/>
      <c r="N5" s="1096"/>
      <c r="O5" s="1096"/>
      <c r="P5" s="1096"/>
      <c r="Q5" s="1096"/>
      <c r="R5" s="1096"/>
      <c r="S5" s="1097"/>
      <c r="T5" s="724"/>
      <c r="U5" s="966"/>
      <c r="V5" s="967"/>
      <c r="W5" s="1055" t="s">
        <v>496</v>
      </c>
      <c r="X5" s="1057" t="s">
        <v>497</v>
      </c>
      <c r="Y5" s="1059" t="s">
        <v>128</v>
      </c>
      <c r="Z5" s="1061" t="s">
        <v>750</v>
      </c>
      <c r="AA5" s="1057" t="s">
        <v>691</v>
      </c>
      <c r="AB5" s="1064" t="s">
        <v>130</v>
      </c>
      <c r="AC5" s="1066" t="s">
        <v>131</v>
      </c>
      <c r="AD5" s="1068" t="s">
        <v>753</v>
      </c>
      <c r="AE5" s="1057" t="s">
        <v>752</v>
      </c>
      <c r="AF5" s="724"/>
      <c r="AG5" s="1080"/>
      <c r="AH5" s="1082"/>
      <c r="AI5" s="724"/>
      <c r="AJ5" s="966"/>
      <c r="AK5" s="967"/>
      <c r="AL5" s="1055" t="s">
        <v>498</v>
      </c>
      <c r="AM5" s="1057" t="s">
        <v>497</v>
      </c>
      <c r="AN5" s="1084"/>
      <c r="AO5" s="724"/>
      <c r="AP5" s="966"/>
      <c r="AQ5" s="967"/>
      <c r="AR5" s="1040"/>
      <c r="AS5" s="1023" t="s">
        <v>978</v>
      </c>
      <c r="AT5" s="1024"/>
      <c r="AU5" s="1024"/>
      <c r="AV5" s="1024"/>
      <c r="AW5" s="1024"/>
      <c r="AX5" s="1024"/>
      <c r="AY5" s="1024"/>
      <c r="AZ5" s="1024"/>
      <c r="BA5" s="1024"/>
      <c r="BB5" s="1024"/>
      <c r="BC5" s="1024"/>
      <c r="BD5" s="1025"/>
      <c r="BE5" s="724"/>
      <c r="BF5" s="966"/>
      <c r="BG5" s="967"/>
      <c r="BH5" s="1040"/>
      <c r="BI5" s="1023" t="s">
        <v>978</v>
      </c>
      <c r="BJ5" s="1024"/>
      <c r="BK5" s="1024"/>
      <c r="BL5" s="1024"/>
      <c r="BM5" s="1024"/>
      <c r="BN5" s="1024"/>
      <c r="BO5" s="1024"/>
      <c r="BP5" s="1024"/>
      <c r="BQ5" s="1024"/>
      <c r="BR5" s="1024"/>
      <c r="BS5" s="1024"/>
      <c r="BT5" s="1025"/>
      <c r="BU5" s="724"/>
      <c r="BV5" s="966"/>
      <c r="BW5" s="967"/>
      <c r="BX5" s="1040"/>
      <c r="BY5" s="1023" t="s">
        <v>978</v>
      </c>
      <c r="BZ5" s="1024"/>
      <c r="CA5" s="1024"/>
      <c r="CB5" s="1024"/>
      <c r="CC5" s="1024"/>
      <c r="CD5" s="1024"/>
      <c r="CE5" s="1024"/>
      <c r="CF5" s="1024"/>
      <c r="CG5" s="1024"/>
      <c r="CH5" s="1024"/>
      <c r="CI5" s="1024"/>
      <c r="CJ5" s="1025"/>
      <c r="CK5" s="724"/>
      <c r="CL5" s="936"/>
      <c r="CM5" s="937"/>
      <c r="CN5" s="1023" t="s">
        <v>978</v>
      </c>
      <c r="CO5" s="1024"/>
      <c r="CP5" s="1024"/>
      <c r="CQ5" s="1024"/>
      <c r="CR5" s="1024"/>
      <c r="CS5" s="1024"/>
      <c r="CT5" s="1024"/>
      <c r="CU5" s="1024"/>
      <c r="CV5" s="1024"/>
      <c r="CW5" s="1024"/>
      <c r="CX5" s="1024"/>
      <c r="CY5" s="1025"/>
      <c r="CZ5" s="724"/>
      <c r="DA5" s="936"/>
      <c r="DB5" s="937"/>
      <c r="DC5" s="1023" t="s">
        <v>978</v>
      </c>
      <c r="DD5" s="1024"/>
      <c r="DE5" s="1024"/>
      <c r="DF5" s="1024"/>
      <c r="DG5" s="1024"/>
      <c r="DH5" s="1024"/>
      <c r="DI5" s="1024"/>
      <c r="DJ5" s="1024"/>
      <c r="DK5" s="1024"/>
      <c r="DL5" s="1024"/>
      <c r="DM5" s="1024"/>
      <c r="DN5" s="1025"/>
      <c r="DO5" s="724"/>
      <c r="DP5" s="936"/>
      <c r="DQ5" s="937"/>
      <c r="DR5" s="1023" t="s">
        <v>978</v>
      </c>
      <c r="DS5" s="1024"/>
      <c r="DT5" s="1024"/>
      <c r="DU5" s="1024"/>
      <c r="DV5" s="1024"/>
      <c r="DW5" s="1024"/>
      <c r="DX5" s="1024"/>
      <c r="DY5" s="1024"/>
      <c r="DZ5" s="1024"/>
      <c r="EA5" s="1024"/>
      <c r="EB5" s="1024"/>
      <c r="EC5" s="1025"/>
      <c r="ED5" s="724"/>
      <c r="EE5" s="936"/>
      <c r="EF5" s="937"/>
      <c r="EG5" s="1023" t="s">
        <v>978</v>
      </c>
      <c r="EH5" s="1024"/>
      <c r="EI5" s="1024"/>
      <c r="EJ5" s="1024"/>
      <c r="EK5" s="1024"/>
      <c r="EL5" s="1024"/>
      <c r="EM5" s="1024"/>
      <c r="EN5" s="1024"/>
      <c r="EO5" s="1024"/>
      <c r="EP5" s="1024"/>
      <c r="EQ5" s="1024"/>
      <c r="ER5" s="1025"/>
      <c r="ES5" s="724"/>
      <c r="ET5" s="936"/>
      <c r="EU5" s="937"/>
      <c r="EV5" s="1023" t="s">
        <v>978</v>
      </c>
      <c r="EW5" s="1024"/>
      <c r="EX5" s="1024"/>
      <c r="EY5" s="1024"/>
      <c r="EZ5" s="1024"/>
      <c r="FA5" s="1024"/>
      <c r="FB5" s="1024"/>
      <c r="FC5" s="1024"/>
      <c r="FD5" s="1024"/>
      <c r="FE5" s="1024"/>
      <c r="FF5" s="1024"/>
      <c r="FG5" s="1025"/>
      <c r="FI5" s="936"/>
      <c r="FJ5" s="937"/>
      <c r="FK5" s="1023" t="s">
        <v>978</v>
      </c>
      <c r="FL5" s="1024"/>
      <c r="FM5" s="1024"/>
      <c r="FN5" s="1024"/>
      <c r="FO5" s="1024"/>
      <c r="FP5" s="1024"/>
      <c r="FQ5" s="1024"/>
      <c r="FR5" s="1024"/>
      <c r="FS5" s="1024"/>
      <c r="FT5" s="1024"/>
      <c r="FU5" s="1024"/>
      <c r="FV5" s="1025"/>
      <c r="FW5" s="724"/>
      <c r="FX5" s="936"/>
      <c r="FY5" s="937"/>
      <c r="FZ5" s="1023" t="s">
        <v>978</v>
      </c>
      <c r="GA5" s="1024"/>
      <c r="GB5" s="1024"/>
      <c r="GC5" s="1024"/>
      <c r="GD5" s="1024"/>
      <c r="GE5" s="1024"/>
      <c r="GF5" s="1024"/>
      <c r="GG5" s="1024"/>
      <c r="GH5" s="1024"/>
      <c r="GI5" s="1024"/>
      <c r="GJ5" s="1024"/>
      <c r="GK5" s="1025"/>
      <c r="GM5" s="936"/>
      <c r="GN5" s="937"/>
      <c r="GO5" s="1023" t="s">
        <v>978</v>
      </c>
      <c r="GP5" s="1024"/>
      <c r="GQ5" s="1024"/>
      <c r="GR5" s="1024"/>
      <c r="GS5" s="1024"/>
      <c r="GT5" s="1024"/>
      <c r="GU5" s="1024"/>
      <c r="GV5" s="1024"/>
      <c r="GW5" s="1024"/>
      <c r="GX5" s="1024"/>
      <c r="GY5" s="1024"/>
      <c r="GZ5" s="1025"/>
      <c r="HB5" s="966"/>
      <c r="HC5" s="967"/>
      <c r="HD5" s="1026" t="s">
        <v>128</v>
      </c>
      <c r="HE5" s="1028" t="s">
        <v>129</v>
      </c>
      <c r="HF5" s="725" t="s">
        <v>979</v>
      </c>
      <c r="HH5" s="966"/>
      <c r="HI5" s="967"/>
      <c r="HJ5" s="1053"/>
      <c r="HK5" s="725" t="s">
        <v>979</v>
      </c>
    </row>
    <row r="6" spans="2:219" ht="13.5" thickBot="1">
      <c r="B6" s="968"/>
      <c r="C6" s="969"/>
      <c r="D6" s="1041"/>
      <c r="E6" s="1060" t="s">
        <v>710</v>
      </c>
      <c r="F6" s="1098"/>
      <c r="G6" s="1099"/>
      <c r="H6" s="726">
        <v>0.5</v>
      </c>
      <c r="I6" s="726">
        <v>2</v>
      </c>
      <c r="J6" s="726">
        <v>5</v>
      </c>
      <c r="K6" s="726">
        <v>10</v>
      </c>
      <c r="L6" s="726">
        <v>15</v>
      </c>
      <c r="M6" s="455">
        <v>20</v>
      </c>
      <c r="N6" s="455">
        <v>30</v>
      </c>
      <c r="O6" s="455">
        <v>40</v>
      </c>
      <c r="P6" s="455">
        <v>50</v>
      </c>
      <c r="Q6" s="455">
        <v>60</v>
      </c>
      <c r="R6" s="455">
        <v>70</v>
      </c>
      <c r="S6" s="727" t="s">
        <v>379</v>
      </c>
      <c r="T6" s="724"/>
      <c r="U6" s="968"/>
      <c r="V6" s="969"/>
      <c r="W6" s="1056"/>
      <c r="X6" s="1058"/>
      <c r="Y6" s="1060"/>
      <c r="Z6" s="1062"/>
      <c r="AA6" s="1063"/>
      <c r="AB6" s="1065"/>
      <c r="AC6" s="1067"/>
      <c r="AD6" s="1056"/>
      <c r="AE6" s="1058"/>
      <c r="AF6" s="724"/>
      <c r="AG6" s="1056"/>
      <c r="AH6" s="1058"/>
      <c r="AI6" s="724"/>
      <c r="AJ6" s="968"/>
      <c r="AK6" s="969"/>
      <c r="AL6" s="1056"/>
      <c r="AM6" s="1058"/>
      <c r="AN6" s="1085"/>
      <c r="AO6" s="724"/>
      <c r="AP6" s="968"/>
      <c r="AQ6" s="969"/>
      <c r="AR6" s="1041"/>
      <c r="AS6" s="726">
        <v>0.5</v>
      </c>
      <c r="AT6" s="726">
        <v>2</v>
      </c>
      <c r="AU6" s="726">
        <v>5</v>
      </c>
      <c r="AV6" s="726">
        <v>10</v>
      </c>
      <c r="AW6" s="726">
        <v>15</v>
      </c>
      <c r="AX6" s="455">
        <v>20</v>
      </c>
      <c r="AY6" s="455">
        <v>30</v>
      </c>
      <c r="AZ6" s="455">
        <v>40</v>
      </c>
      <c r="BA6" s="455">
        <v>50</v>
      </c>
      <c r="BB6" s="455">
        <v>60</v>
      </c>
      <c r="BC6" s="455">
        <v>70</v>
      </c>
      <c r="BD6" s="727" t="s">
        <v>379</v>
      </c>
      <c r="BE6" s="724"/>
      <c r="BF6" s="968"/>
      <c r="BG6" s="969"/>
      <c r="BH6" s="1041"/>
      <c r="BI6" s="728">
        <v>0.5</v>
      </c>
      <c r="BJ6" s="726">
        <v>2</v>
      </c>
      <c r="BK6" s="726">
        <v>5</v>
      </c>
      <c r="BL6" s="726">
        <v>10</v>
      </c>
      <c r="BM6" s="726">
        <v>15</v>
      </c>
      <c r="BN6" s="455">
        <v>20</v>
      </c>
      <c r="BO6" s="455">
        <v>30</v>
      </c>
      <c r="BP6" s="455">
        <v>40</v>
      </c>
      <c r="BQ6" s="455">
        <v>50</v>
      </c>
      <c r="BR6" s="455">
        <v>60</v>
      </c>
      <c r="BS6" s="455">
        <v>70</v>
      </c>
      <c r="BT6" s="727" t="s">
        <v>379</v>
      </c>
      <c r="BU6" s="724"/>
      <c r="BV6" s="968"/>
      <c r="BW6" s="969"/>
      <c r="BX6" s="1041"/>
      <c r="BY6" s="728">
        <v>0.5</v>
      </c>
      <c r="BZ6" s="726">
        <v>2</v>
      </c>
      <c r="CA6" s="726">
        <v>5</v>
      </c>
      <c r="CB6" s="726">
        <v>10</v>
      </c>
      <c r="CC6" s="726">
        <v>15</v>
      </c>
      <c r="CD6" s="455">
        <v>20</v>
      </c>
      <c r="CE6" s="455">
        <v>30</v>
      </c>
      <c r="CF6" s="455">
        <v>40</v>
      </c>
      <c r="CG6" s="455">
        <v>50</v>
      </c>
      <c r="CH6" s="455">
        <v>60</v>
      </c>
      <c r="CI6" s="455">
        <v>70</v>
      </c>
      <c r="CJ6" s="727" t="s">
        <v>379</v>
      </c>
      <c r="CK6" s="724"/>
      <c r="CL6" s="938"/>
      <c r="CM6" s="939"/>
      <c r="CN6" s="729">
        <v>0.5</v>
      </c>
      <c r="CO6" s="730">
        <v>2</v>
      </c>
      <c r="CP6" s="730">
        <v>5</v>
      </c>
      <c r="CQ6" s="730">
        <v>10</v>
      </c>
      <c r="CR6" s="730">
        <v>15</v>
      </c>
      <c r="CS6" s="460">
        <v>20</v>
      </c>
      <c r="CT6" s="460">
        <v>30</v>
      </c>
      <c r="CU6" s="460">
        <v>40</v>
      </c>
      <c r="CV6" s="460">
        <v>50</v>
      </c>
      <c r="CW6" s="460">
        <v>60</v>
      </c>
      <c r="CX6" s="460">
        <v>70</v>
      </c>
      <c r="CY6" s="727" t="s">
        <v>379</v>
      </c>
      <c r="CZ6" s="724"/>
      <c r="DA6" s="938"/>
      <c r="DB6" s="939"/>
      <c r="DC6" s="729">
        <v>0.5</v>
      </c>
      <c r="DD6" s="730">
        <v>2</v>
      </c>
      <c r="DE6" s="730">
        <v>5</v>
      </c>
      <c r="DF6" s="730">
        <v>10</v>
      </c>
      <c r="DG6" s="730">
        <v>15</v>
      </c>
      <c r="DH6" s="460">
        <v>20</v>
      </c>
      <c r="DI6" s="460">
        <v>30</v>
      </c>
      <c r="DJ6" s="460">
        <v>40</v>
      </c>
      <c r="DK6" s="460">
        <v>50</v>
      </c>
      <c r="DL6" s="460">
        <v>60</v>
      </c>
      <c r="DM6" s="460">
        <v>70</v>
      </c>
      <c r="DN6" s="727" t="s">
        <v>379</v>
      </c>
      <c r="DO6" s="724"/>
      <c r="DP6" s="938"/>
      <c r="DQ6" s="939"/>
      <c r="DR6" s="729">
        <v>0.5</v>
      </c>
      <c r="DS6" s="730">
        <v>2</v>
      </c>
      <c r="DT6" s="730">
        <v>5</v>
      </c>
      <c r="DU6" s="730">
        <v>10</v>
      </c>
      <c r="DV6" s="730">
        <v>15</v>
      </c>
      <c r="DW6" s="460">
        <v>20</v>
      </c>
      <c r="DX6" s="460">
        <v>30</v>
      </c>
      <c r="DY6" s="460">
        <v>40</v>
      </c>
      <c r="DZ6" s="460">
        <v>50</v>
      </c>
      <c r="EA6" s="460">
        <v>60</v>
      </c>
      <c r="EB6" s="460">
        <v>70</v>
      </c>
      <c r="EC6" s="727" t="s">
        <v>379</v>
      </c>
      <c r="ED6" s="724"/>
      <c r="EE6" s="938"/>
      <c r="EF6" s="939"/>
      <c r="EG6" s="729">
        <v>0.5</v>
      </c>
      <c r="EH6" s="730">
        <v>2</v>
      </c>
      <c r="EI6" s="730">
        <v>5</v>
      </c>
      <c r="EJ6" s="730">
        <v>10</v>
      </c>
      <c r="EK6" s="730">
        <v>15</v>
      </c>
      <c r="EL6" s="460">
        <v>20</v>
      </c>
      <c r="EM6" s="460">
        <v>30</v>
      </c>
      <c r="EN6" s="460">
        <v>40</v>
      </c>
      <c r="EO6" s="460">
        <v>50</v>
      </c>
      <c r="EP6" s="460">
        <v>60</v>
      </c>
      <c r="EQ6" s="460">
        <v>70</v>
      </c>
      <c r="ER6" s="727" t="s">
        <v>379</v>
      </c>
      <c r="ES6" s="724"/>
      <c r="ET6" s="938"/>
      <c r="EU6" s="939"/>
      <c r="EV6" s="729">
        <v>0.5</v>
      </c>
      <c r="EW6" s="730">
        <v>2</v>
      </c>
      <c r="EX6" s="730">
        <v>5</v>
      </c>
      <c r="EY6" s="730">
        <v>10</v>
      </c>
      <c r="EZ6" s="730">
        <v>15</v>
      </c>
      <c r="FA6" s="460">
        <v>20</v>
      </c>
      <c r="FB6" s="460">
        <v>30</v>
      </c>
      <c r="FC6" s="460">
        <v>40</v>
      </c>
      <c r="FD6" s="460">
        <v>50</v>
      </c>
      <c r="FE6" s="460">
        <v>60</v>
      </c>
      <c r="FF6" s="460">
        <v>70</v>
      </c>
      <c r="FG6" s="727" t="s">
        <v>379</v>
      </c>
      <c r="FI6" s="938"/>
      <c r="FJ6" s="939"/>
      <c r="FK6" s="729">
        <v>0.5</v>
      </c>
      <c r="FL6" s="730">
        <v>2</v>
      </c>
      <c r="FM6" s="730">
        <v>5</v>
      </c>
      <c r="FN6" s="730">
        <v>10</v>
      </c>
      <c r="FO6" s="730">
        <v>15</v>
      </c>
      <c r="FP6" s="460">
        <v>20</v>
      </c>
      <c r="FQ6" s="460">
        <v>30</v>
      </c>
      <c r="FR6" s="460">
        <v>40</v>
      </c>
      <c r="FS6" s="460">
        <v>50</v>
      </c>
      <c r="FT6" s="460">
        <v>60</v>
      </c>
      <c r="FU6" s="460">
        <v>70</v>
      </c>
      <c r="FV6" s="727" t="s">
        <v>379</v>
      </c>
      <c r="FW6" s="724"/>
      <c r="FX6" s="938"/>
      <c r="FY6" s="939"/>
      <c r="FZ6" s="729">
        <v>0.5</v>
      </c>
      <c r="GA6" s="730">
        <v>2</v>
      </c>
      <c r="GB6" s="730">
        <v>5</v>
      </c>
      <c r="GC6" s="730">
        <v>10</v>
      </c>
      <c r="GD6" s="730">
        <v>15</v>
      </c>
      <c r="GE6" s="460">
        <v>20</v>
      </c>
      <c r="GF6" s="460">
        <v>30</v>
      </c>
      <c r="GG6" s="460">
        <v>40</v>
      </c>
      <c r="GH6" s="460">
        <v>50</v>
      </c>
      <c r="GI6" s="460">
        <v>60</v>
      </c>
      <c r="GJ6" s="460">
        <v>70</v>
      </c>
      <c r="GK6" s="727" t="s">
        <v>379</v>
      </c>
      <c r="GM6" s="938"/>
      <c r="GN6" s="939"/>
      <c r="GO6" s="729">
        <v>0.5</v>
      </c>
      <c r="GP6" s="730">
        <v>2</v>
      </c>
      <c r="GQ6" s="730">
        <v>5</v>
      </c>
      <c r="GR6" s="730">
        <v>10</v>
      </c>
      <c r="GS6" s="730">
        <v>15</v>
      </c>
      <c r="GT6" s="460">
        <v>20</v>
      </c>
      <c r="GU6" s="460">
        <v>30</v>
      </c>
      <c r="GV6" s="460">
        <v>40</v>
      </c>
      <c r="GW6" s="460">
        <v>50</v>
      </c>
      <c r="GX6" s="460">
        <v>60</v>
      </c>
      <c r="GY6" s="460">
        <v>70</v>
      </c>
      <c r="GZ6" s="727" t="s">
        <v>379</v>
      </c>
      <c r="HB6" s="968"/>
      <c r="HC6" s="969"/>
      <c r="HD6" s="1027"/>
      <c r="HE6" s="1029"/>
      <c r="HF6" s="731">
        <v>0.5</v>
      </c>
      <c r="HH6" s="968"/>
      <c r="HI6" s="969"/>
      <c r="HJ6" s="1054"/>
      <c r="HK6" s="731">
        <v>0.5</v>
      </c>
    </row>
    <row r="7" spans="2:219" ht="15" customHeight="1">
      <c r="B7" s="1020" t="s">
        <v>980</v>
      </c>
      <c r="C7" s="732" t="s">
        <v>380</v>
      </c>
      <c r="D7" s="462" t="s">
        <v>381</v>
      </c>
      <c r="E7" s="733" t="s">
        <v>381</v>
      </c>
      <c r="F7" s="734" t="s">
        <v>381</v>
      </c>
      <c r="G7" s="735" t="s">
        <v>381</v>
      </c>
      <c r="H7" s="736" t="s">
        <v>381</v>
      </c>
      <c r="I7" s="734" t="s">
        <v>381</v>
      </c>
      <c r="J7" s="734" t="s">
        <v>381</v>
      </c>
      <c r="K7" s="734" t="s">
        <v>381</v>
      </c>
      <c r="L7" s="734" t="s">
        <v>381</v>
      </c>
      <c r="M7" s="734" t="s">
        <v>381</v>
      </c>
      <c r="N7" s="734" t="s">
        <v>381</v>
      </c>
      <c r="O7" s="734" t="s">
        <v>381</v>
      </c>
      <c r="P7" s="734" t="s">
        <v>381</v>
      </c>
      <c r="Q7" s="734" t="s">
        <v>381</v>
      </c>
      <c r="R7" s="734" t="s">
        <v>381</v>
      </c>
      <c r="S7" s="737" t="s">
        <v>381</v>
      </c>
      <c r="T7" s="738"/>
      <c r="U7" s="1020" t="s">
        <v>980</v>
      </c>
      <c r="V7" s="732" t="str">
        <f>$C7</f>
        <v>&gt; 50</v>
      </c>
      <c r="W7" s="739" t="s">
        <v>381</v>
      </c>
      <c r="X7" s="740" t="s">
        <v>381</v>
      </c>
      <c r="Y7" s="462" t="s">
        <v>381</v>
      </c>
      <c r="Z7" s="469" t="s">
        <v>381</v>
      </c>
      <c r="AA7" s="470" t="s">
        <v>381</v>
      </c>
      <c r="AB7" s="528" t="s">
        <v>381</v>
      </c>
      <c r="AC7" s="470" t="s">
        <v>381</v>
      </c>
      <c r="AD7" s="739" t="s">
        <v>381</v>
      </c>
      <c r="AE7" s="740" t="s">
        <v>381</v>
      </c>
      <c r="AF7" s="738"/>
      <c r="AG7" s="1048">
        <f>(87.5-2)/3</f>
        <v>28.5</v>
      </c>
      <c r="AH7" s="1050">
        <f>AG7/(1-(2.5+7)/(87.5-2))</f>
        <v>32.0625</v>
      </c>
      <c r="AI7" s="738"/>
      <c r="AJ7" s="1020" t="s">
        <v>980</v>
      </c>
      <c r="AK7" s="732" t="str">
        <f>$C7</f>
        <v>&gt; 50</v>
      </c>
      <c r="AL7" s="739" t="s">
        <v>381</v>
      </c>
      <c r="AM7" s="740" t="s">
        <v>381</v>
      </c>
      <c r="AN7" s="529" t="s">
        <v>381</v>
      </c>
      <c r="AO7" s="738"/>
      <c r="AP7" s="1020" t="s">
        <v>980</v>
      </c>
      <c r="AQ7" s="732" t="s">
        <v>380</v>
      </c>
      <c r="AR7" s="462" t="s">
        <v>381</v>
      </c>
      <c r="AS7" s="736" t="s">
        <v>381</v>
      </c>
      <c r="AT7" s="734" t="s">
        <v>381</v>
      </c>
      <c r="AU7" s="734" t="s">
        <v>381</v>
      </c>
      <c r="AV7" s="734" t="s">
        <v>381</v>
      </c>
      <c r="AW7" s="734" t="s">
        <v>381</v>
      </c>
      <c r="AX7" s="734" t="s">
        <v>381</v>
      </c>
      <c r="AY7" s="734" t="s">
        <v>381</v>
      </c>
      <c r="AZ7" s="734" t="s">
        <v>381</v>
      </c>
      <c r="BA7" s="734" t="s">
        <v>381</v>
      </c>
      <c r="BB7" s="734" t="s">
        <v>381</v>
      </c>
      <c r="BC7" s="734" t="s">
        <v>381</v>
      </c>
      <c r="BD7" s="737" t="s">
        <v>381</v>
      </c>
      <c r="BE7" s="738"/>
      <c r="BF7" s="1020" t="s">
        <v>980</v>
      </c>
      <c r="BG7" s="732" t="s">
        <v>380</v>
      </c>
      <c r="BH7" s="462" t="s">
        <v>381</v>
      </c>
      <c r="BI7" s="741" t="s">
        <v>381</v>
      </c>
      <c r="BJ7" s="734" t="s">
        <v>381</v>
      </c>
      <c r="BK7" s="734" t="s">
        <v>381</v>
      </c>
      <c r="BL7" s="734" t="s">
        <v>381</v>
      </c>
      <c r="BM7" s="734" t="s">
        <v>381</v>
      </c>
      <c r="BN7" s="734" t="s">
        <v>381</v>
      </c>
      <c r="BO7" s="734" t="s">
        <v>381</v>
      </c>
      <c r="BP7" s="734" t="s">
        <v>381</v>
      </c>
      <c r="BQ7" s="734" t="s">
        <v>381</v>
      </c>
      <c r="BR7" s="734" t="s">
        <v>381</v>
      </c>
      <c r="BS7" s="734" t="s">
        <v>381</v>
      </c>
      <c r="BT7" s="737" t="s">
        <v>381</v>
      </c>
      <c r="BU7" s="738"/>
      <c r="BV7" s="1020" t="s">
        <v>980</v>
      </c>
      <c r="BW7" s="732" t="s">
        <v>380</v>
      </c>
      <c r="BX7" s="462" t="s">
        <v>381</v>
      </c>
      <c r="BY7" s="736" t="s">
        <v>381</v>
      </c>
      <c r="BZ7" s="734" t="s">
        <v>381</v>
      </c>
      <c r="CA7" s="734" t="s">
        <v>381</v>
      </c>
      <c r="CB7" s="734" t="s">
        <v>381</v>
      </c>
      <c r="CC7" s="734" t="s">
        <v>381</v>
      </c>
      <c r="CD7" s="734" t="s">
        <v>381</v>
      </c>
      <c r="CE7" s="734" t="s">
        <v>381</v>
      </c>
      <c r="CF7" s="734" t="s">
        <v>381</v>
      </c>
      <c r="CG7" s="734" t="s">
        <v>381</v>
      </c>
      <c r="CH7" s="734" t="s">
        <v>381</v>
      </c>
      <c r="CI7" s="734" t="s">
        <v>381</v>
      </c>
      <c r="CJ7" s="737" t="s">
        <v>381</v>
      </c>
      <c r="CK7" s="738"/>
      <c r="CL7" s="1020" t="s">
        <v>980</v>
      </c>
      <c r="CM7" s="732" t="str">
        <f>$C7</f>
        <v>&gt; 50</v>
      </c>
      <c r="CN7" s="742" t="s">
        <v>381</v>
      </c>
      <c r="CO7" s="743" t="s">
        <v>381</v>
      </c>
      <c r="CP7" s="743" t="s">
        <v>381</v>
      </c>
      <c r="CQ7" s="743" t="s">
        <v>381</v>
      </c>
      <c r="CR7" s="743" t="s">
        <v>381</v>
      </c>
      <c r="CS7" s="743" t="s">
        <v>381</v>
      </c>
      <c r="CT7" s="743" t="s">
        <v>381</v>
      </c>
      <c r="CU7" s="743" t="s">
        <v>381</v>
      </c>
      <c r="CV7" s="743" t="s">
        <v>381</v>
      </c>
      <c r="CW7" s="743" t="s">
        <v>381</v>
      </c>
      <c r="CX7" s="743" t="s">
        <v>381</v>
      </c>
      <c r="CY7" s="740" t="s">
        <v>381</v>
      </c>
      <c r="CZ7" s="738"/>
      <c r="DA7" s="1020" t="s">
        <v>980</v>
      </c>
      <c r="DB7" s="732" t="str">
        <f>$C7</f>
        <v>&gt; 50</v>
      </c>
      <c r="DC7" s="742" t="s">
        <v>381</v>
      </c>
      <c r="DD7" s="743" t="s">
        <v>381</v>
      </c>
      <c r="DE7" s="743" t="s">
        <v>381</v>
      </c>
      <c r="DF7" s="743" t="s">
        <v>381</v>
      </c>
      <c r="DG7" s="743" t="s">
        <v>381</v>
      </c>
      <c r="DH7" s="743" t="s">
        <v>381</v>
      </c>
      <c r="DI7" s="743" t="s">
        <v>381</v>
      </c>
      <c r="DJ7" s="743" t="s">
        <v>381</v>
      </c>
      <c r="DK7" s="743" t="s">
        <v>381</v>
      </c>
      <c r="DL7" s="743" t="s">
        <v>381</v>
      </c>
      <c r="DM7" s="743" t="s">
        <v>381</v>
      </c>
      <c r="DN7" s="740" t="s">
        <v>381</v>
      </c>
      <c r="DO7" s="744"/>
      <c r="DP7" s="1020" t="s">
        <v>980</v>
      </c>
      <c r="DQ7" s="732" t="str">
        <f>$C7</f>
        <v>&gt; 50</v>
      </c>
      <c r="DR7" s="742" t="s">
        <v>381</v>
      </c>
      <c r="DS7" s="743" t="s">
        <v>381</v>
      </c>
      <c r="DT7" s="743" t="s">
        <v>381</v>
      </c>
      <c r="DU7" s="743" t="s">
        <v>381</v>
      </c>
      <c r="DV7" s="743" t="s">
        <v>381</v>
      </c>
      <c r="DW7" s="743" t="s">
        <v>381</v>
      </c>
      <c r="DX7" s="743" t="s">
        <v>381</v>
      </c>
      <c r="DY7" s="743" t="s">
        <v>381</v>
      </c>
      <c r="DZ7" s="743" t="s">
        <v>381</v>
      </c>
      <c r="EA7" s="743" t="s">
        <v>381</v>
      </c>
      <c r="EB7" s="743" t="s">
        <v>381</v>
      </c>
      <c r="EC7" s="740" t="s">
        <v>381</v>
      </c>
      <c r="ED7" s="738"/>
      <c r="EE7" s="1020" t="s">
        <v>980</v>
      </c>
      <c r="EF7" s="732" t="str">
        <f>$C7</f>
        <v>&gt; 50</v>
      </c>
      <c r="EG7" s="742" t="s">
        <v>381</v>
      </c>
      <c r="EH7" s="743" t="s">
        <v>381</v>
      </c>
      <c r="EI7" s="743" t="s">
        <v>381</v>
      </c>
      <c r="EJ7" s="743" t="s">
        <v>381</v>
      </c>
      <c r="EK7" s="743" t="s">
        <v>381</v>
      </c>
      <c r="EL7" s="743" t="s">
        <v>381</v>
      </c>
      <c r="EM7" s="743" t="s">
        <v>381</v>
      </c>
      <c r="EN7" s="743" t="s">
        <v>381</v>
      </c>
      <c r="EO7" s="743" t="s">
        <v>381</v>
      </c>
      <c r="EP7" s="743" t="s">
        <v>381</v>
      </c>
      <c r="EQ7" s="743" t="s">
        <v>381</v>
      </c>
      <c r="ER7" s="740" t="s">
        <v>381</v>
      </c>
      <c r="ES7" s="738"/>
      <c r="ET7" s="1020" t="s">
        <v>980</v>
      </c>
      <c r="EU7" s="732" t="str">
        <f>$C7</f>
        <v>&gt; 50</v>
      </c>
      <c r="EV7" s="742" t="s">
        <v>381</v>
      </c>
      <c r="EW7" s="743" t="s">
        <v>381</v>
      </c>
      <c r="EX7" s="743" t="s">
        <v>381</v>
      </c>
      <c r="EY7" s="743" t="s">
        <v>381</v>
      </c>
      <c r="EZ7" s="743" t="s">
        <v>381</v>
      </c>
      <c r="FA7" s="743" t="s">
        <v>381</v>
      </c>
      <c r="FB7" s="743" t="s">
        <v>381</v>
      </c>
      <c r="FC7" s="743" t="s">
        <v>381</v>
      </c>
      <c r="FD7" s="743" t="s">
        <v>381</v>
      </c>
      <c r="FE7" s="743" t="s">
        <v>381</v>
      </c>
      <c r="FF7" s="743" t="s">
        <v>381</v>
      </c>
      <c r="FG7" s="740" t="s">
        <v>381</v>
      </c>
      <c r="FI7" s="1020" t="s">
        <v>980</v>
      </c>
      <c r="FJ7" s="732" t="str">
        <f>$C7</f>
        <v>&gt; 50</v>
      </c>
      <c r="FK7" s="742" t="s">
        <v>381</v>
      </c>
      <c r="FL7" s="743" t="s">
        <v>381</v>
      </c>
      <c r="FM7" s="743" t="s">
        <v>381</v>
      </c>
      <c r="FN7" s="743" t="s">
        <v>381</v>
      </c>
      <c r="FO7" s="743" t="s">
        <v>381</v>
      </c>
      <c r="FP7" s="743" t="s">
        <v>381</v>
      </c>
      <c r="FQ7" s="743" t="s">
        <v>381</v>
      </c>
      <c r="FR7" s="743" t="s">
        <v>381</v>
      </c>
      <c r="FS7" s="743" t="s">
        <v>381</v>
      </c>
      <c r="FT7" s="743" t="s">
        <v>381</v>
      </c>
      <c r="FU7" s="743" t="s">
        <v>381</v>
      </c>
      <c r="FV7" s="740" t="s">
        <v>381</v>
      </c>
      <c r="FW7" s="744"/>
      <c r="FX7" s="1020" t="s">
        <v>980</v>
      </c>
      <c r="FY7" s="732" t="str">
        <f>$C7</f>
        <v>&gt; 50</v>
      </c>
      <c r="FZ7" s="742" t="s">
        <v>381</v>
      </c>
      <c r="GA7" s="743" t="s">
        <v>381</v>
      </c>
      <c r="GB7" s="743" t="s">
        <v>381</v>
      </c>
      <c r="GC7" s="743" t="s">
        <v>381</v>
      </c>
      <c r="GD7" s="743" t="s">
        <v>381</v>
      </c>
      <c r="GE7" s="743" t="s">
        <v>381</v>
      </c>
      <c r="GF7" s="743" t="s">
        <v>381</v>
      </c>
      <c r="GG7" s="743" t="s">
        <v>381</v>
      </c>
      <c r="GH7" s="743" t="s">
        <v>381</v>
      </c>
      <c r="GI7" s="743" t="s">
        <v>381</v>
      </c>
      <c r="GJ7" s="743" t="s">
        <v>381</v>
      </c>
      <c r="GK7" s="740" t="s">
        <v>381</v>
      </c>
      <c r="GM7" s="1020" t="s">
        <v>980</v>
      </c>
      <c r="GN7" s="732" t="str">
        <f>$C7</f>
        <v>&gt; 50</v>
      </c>
      <c r="GO7" s="742" t="s">
        <v>381</v>
      </c>
      <c r="GP7" s="743" t="s">
        <v>381</v>
      </c>
      <c r="GQ7" s="743" t="s">
        <v>381</v>
      </c>
      <c r="GR7" s="743" t="s">
        <v>381</v>
      </c>
      <c r="GS7" s="743" t="s">
        <v>381</v>
      </c>
      <c r="GT7" s="743" t="s">
        <v>381</v>
      </c>
      <c r="GU7" s="743" t="s">
        <v>381</v>
      </c>
      <c r="GV7" s="743" t="s">
        <v>381</v>
      </c>
      <c r="GW7" s="743" t="s">
        <v>381</v>
      </c>
      <c r="GX7" s="743" t="s">
        <v>381</v>
      </c>
      <c r="GY7" s="743" t="s">
        <v>381</v>
      </c>
      <c r="GZ7" s="740" t="s">
        <v>381</v>
      </c>
      <c r="HB7" s="1020" t="s">
        <v>980</v>
      </c>
      <c r="HC7" s="732" t="str">
        <f>$C7</f>
        <v>&gt; 50</v>
      </c>
      <c r="HD7" s="462" t="s">
        <v>381</v>
      </c>
      <c r="HE7" s="470" t="s">
        <v>381</v>
      </c>
      <c r="HF7" s="745" t="s">
        <v>381</v>
      </c>
      <c r="HH7" s="1020" t="s">
        <v>980</v>
      </c>
      <c r="HI7" s="732" t="str">
        <f>$C7</f>
        <v>&gt; 50</v>
      </c>
      <c r="HJ7" s="462" t="s">
        <v>381</v>
      </c>
      <c r="HK7" s="745" t="s">
        <v>381</v>
      </c>
    </row>
    <row r="8" spans="2:219" ht="15" customHeight="1">
      <c r="B8" s="1021"/>
      <c r="C8" s="503">
        <v>50</v>
      </c>
      <c r="D8" s="476">
        <f>Y8</f>
        <v>3.18400306396815</v>
      </c>
      <c r="E8" s="591" t="s">
        <v>381</v>
      </c>
      <c r="F8" s="592" t="s">
        <v>381</v>
      </c>
      <c r="G8" s="593" t="s">
        <v>381</v>
      </c>
      <c r="H8" s="786" t="s">
        <v>381</v>
      </c>
      <c r="I8" s="479">
        <f>MIN(AT8,BJ8,BZ8)</f>
        <v>77.820373008348255</v>
      </c>
      <c r="J8" s="479">
        <f>MIN(AU8,BK8,CA8)</f>
        <v>81.029983990087757</v>
      </c>
      <c r="K8" s="479">
        <f>MIN(AV8,BL8,CB8)</f>
        <v>86.927484197626967</v>
      </c>
      <c r="L8" s="479">
        <f t="shared" ref="K8:R20" si="0">MIN(AW8,BM8,CC8)</f>
        <v>86.720104874671861</v>
      </c>
      <c r="M8" s="479">
        <f t="shared" si="0"/>
        <v>86.476806595660406</v>
      </c>
      <c r="N8" s="479">
        <f t="shared" si="0"/>
        <v>85.881456601864031</v>
      </c>
      <c r="O8" s="479">
        <f t="shared" si="0"/>
        <v>85.127024389802386</v>
      </c>
      <c r="P8" s="479">
        <f t="shared" si="0"/>
        <v>84.177741977146738</v>
      </c>
      <c r="Q8" s="479">
        <f t="shared" si="0"/>
        <v>82.940402092062342</v>
      </c>
      <c r="R8" s="479">
        <f t="shared" si="0"/>
        <v>81.205918073989508</v>
      </c>
      <c r="S8" s="480" t="s">
        <v>381</v>
      </c>
      <c r="T8" s="738"/>
      <c r="U8" s="1021"/>
      <c r="V8" s="503">
        <f>$C8</f>
        <v>50</v>
      </c>
      <c r="W8" s="481">
        <v>50</v>
      </c>
      <c r="X8" s="482">
        <v>-33</v>
      </c>
      <c r="Y8" s="531">
        <f t="shared" ref="Y8:Y15" si="1">IF(MIN(AA8,Z8)*(1-(2.5+7)/(87.5-2))&gt;$AG$7,$AG$7,MIN(AA8,Z8)*(1-(2.5+7)/(87.5-2)))</f>
        <v>3.18400306396815</v>
      </c>
      <c r="Z8" s="484">
        <v>3.5820034469641691</v>
      </c>
      <c r="AA8" s="485">
        <v>5.7534757244095394</v>
      </c>
      <c r="AB8" s="532">
        <f>(J8-5)/Y8</f>
        <v>23.878740837432904</v>
      </c>
      <c r="AC8" s="486">
        <f>(J8-5)/MIN(AA8,Z8)</f>
        <v>21.225547411051469</v>
      </c>
      <c r="AD8" s="487">
        <v>1.8960183661158077</v>
      </c>
      <c r="AE8" s="488">
        <v>6.1080698313925197</v>
      </c>
      <c r="AF8" s="738"/>
      <c r="AG8" s="1048"/>
      <c r="AH8" s="1050"/>
      <c r="AI8" s="738"/>
      <c r="AJ8" s="1021"/>
      <c r="AK8" s="503">
        <f>$C8</f>
        <v>50</v>
      </c>
      <c r="AL8" s="489">
        <v>25</v>
      </c>
      <c r="AM8" s="482">
        <f>MIN(-40,AK8)</f>
        <v>-40</v>
      </c>
      <c r="AN8" s="490">
        <f>Y8</f>
        <v>3.18400306396815</v>
      </c>
      <c r="AO8" s="738"/>
      <c r="AP8" s="1021"/>
      <c r="AQ8" s="503">
        <v>50</v>
      </c>
      <c r="AR8" s="483">
        <f t="shared" ref="AR8:AR20" si="2">Y8</f>
        <v>3.18400306396815</v>
      </c>
      <c r="AS8" s="477">
        <v>104.87028044043336</v>
      </c>
      <c r="AT8" s="479">
        <v>104.60797349530149</v>
      </c>
      <c r="AU8" s="479">
        <v>104.2332191292177</v>
      </c>
      <c r="AV8" s="479">
        <v>103.7241083002655</v>
      </c>
      <c r="AW8" s="479">
        <v>103.30471717255108</v>
      </c>
      <c r="AX8" s="479">
        <v>102.95036201374562</v>
      </c>
      <c r="AY8" s="479">
        <v>102.3786194747406</v>
      </c>
      <c r="AZ8" s="479">
        <v>102.01706355460477</v>
      </c>
      <c r="BA8" s="479">
        <v>101.71609470099807</v>
      </c>
      <c r="BB8" s="479">
        <v>101.40183604619337</v>
      </c>
      <c r="BC8" s="479">
        <v>101.38499960013776</v>
      </c>
      <c r="BD8" s="480" t="s">
        <v>381</v>
      </c>
      <c r="BE8" s="738"/>
      <c r="BF8" s="1021"/>
      <c r="BG8" s="503">
        <v>50</v>
      </c>
      <c r="BH8" s="483">
        <f t="shared" ref="BH8:BH20" si="3">IF(MIN(Z8:AA8)&gt;$AH$7,$AH$7,MIN(Z8:AA8))</f>
        <v>3.5820034469641691</v>
      </c>
      <c r="BI8" s="746" t="s">
        <v>381</v>
      </c>
      <c r="BJ8" s="478">
        <v>77.820373008348255</v>
      </c>
      <c r="BK8" s="479">
        <v>81.029983990087757</v>
      </c>
      <c r="BL8" s="479">
        <v>87.11781872844989</v>
      </c>
      <c r="BM8" s="479">
        <v>87.240690839148712</v>
      </c>
      <c r="BN8" s="479">
        <v>86.973940984921185</v>
      </c>
      <c r="BO8" s="479">
        <v>86.338032450682135</v>
      </c>
      <c r="BP8" s="479">
        <v>85.535054579708515</v>
      </c>
      <c r="BQ8" s="479">
        <v>84.50358373306355</v>
      </c>
      <c r="BR8" s="479">
        <v>83.145366252469174</v>
      </c>
      <c r="BS8" s="479">
        <v>81.274899006075259</v>
      </c>
      <c r="BT8" s="480" t="s">
        <v>381</v>
      </c>
      <c r="BU8" s="533"/>
      <c r="BV8" s="1021"/>
      <c r="BW8" s="503">
        <v>50</v>
      </c>
      <c r="BX8" s="483">
        <f t="shared" ref="BX8:BX20" si="4">IF(MIN(Z8:AA8)&gt;$AH$7,$AH$7,MIN(Z8:AA8))</f>
        <v>3.5820034469641691</v>
      </c>
      <c r="BY8" s="477">
        <v>87.200181530848312</v>
      </c>
      <c r="BZ8" s="478">
        <v>87.17078815452237</v>
      </c>
      <c r="CA8" s="479">
        <v>87.094546471894901</v>
      </c>
      <c r="CB8" s="479">
        <v>86.927484197626967</v>
      </c>
      <c r="CC8" s="479">
        <v>86.720104874671861</v>
      </c>
      <c r="CD8" s="479">
        <v>86.476806595660406</v>
      </c>
      <c r="CE8" s="479">
        <v>85.881456601864031</v>
      </c>
      <c r="CF8" s="479">
        <v>85.127024389802386</v>
      </c>
      <c r="CG8" s="479">
        <v>84.177741977146738</v>
      </c>
      <c r="CH8" s="479">
        <v>82.940402092062342</v>
      </c>
      <c r="CI8" s="479">
        <v>81.205918073989508</v>
      </c>
      <c r="CJ8" s="480" t="s">
        <v>381</v>
      </c>
      <c r="CK8" s="738"/>
      <c r="CL8" s="1021"/>
      <c r="CM8" s="503">
        <f>$C8</f>
        <v>50</v>
      </c>
      <c r="CN8" s="491">
        <v>1.2000000000000002</v>
      </c>
      <c r="CO8" s="492">
        <v>1.2000000000000079</v>
      </c>
      <c r="CP8" s="492">
        <v>1.2</v>
      </c>
      <c r="CQ8" s="492">
        <v>1.2000000000000079</v>
      </c>
      <c r="CR8" s="492">
        <v>1.2000000000000002</v>
      </c>
      <c r="CS8" s="493">
        <v>1.2</v>
      </c>
      <c r="CT8" s="493">
        <v>1.2000000000000002</v>
      </c>
      <c r="CU8" s="493">
        <v>1.2</v>
      </c>
      <c r="CV8" s="493">
        <v>1.2</v>
      </c>
      <c r="CW8" s="493">
        <v>1.2000000000000024</v>
      </c>
      <c r="CX8" s="493">
        <v>1.2000000000000037</v>
      </c>
      <c r="CY8" s="747" t="s">
        <v>381</v>
      </c>
      <c r="CZ8" s="738"/>
      <c r="DA8" s="1021"/>
      <c r="DB8" s="503">
        <f>$C8</f>
        <v>50</v>
      </c>
      <c r="DC8" s="560" t="s">
        <v>381</v>
      </c>
      <c r="DD8" s="492">
        <v>0.92246479444171015</v>
      </c>
      <c r="DE8" s="492">
        <v>0.94887640058611478</v>
      </c>
      <c r="DF8" s="492">
        <v>0.99731506646048906</v>
      </c>
      <c r="DG8" s="492">
        <v>1.0000000000000004</v>
      </c>
      <c r="DH8" s="493">
        <v>1.00000000000001</v>
      </c>
      <c r="DI8" s="493">
        <v>1.0000000000000047</v>
      </c>
      <c r="DJ8" s="493">
        <v>1.0000000000000002</v>
      </c>
      <c r="DK8" s="493">
        <v>1.0000000000000047</v>
      </c>
      <c r="DL8" s="493">
        <v>1.0000000000000024</v>
      </c>
      <c r="DM8" s="493">
        <v>1</v>
      </c>
      <c r="DN8" s="747" t="s">
        <v>381</v>
      </c>
      <c r="DO8" s="744"/>
      <c r="DP8" s="1021"/>
      <c r="DQ8" s="503">
        <f>$C8</f>
        <v>50</v>
      </c>
      <c r="DR8" s="491">
        <v>1.0000000000000004</v>
      </c>
      <c r="DS8" s="492">
        <v>1.0000000000000002</v>
      </c>
      <c r="DT8" s="492">
        <v>1</v>
      </c>
      <c r="DU8" s="492">
        <v>1.0000000000000007</v>
      </c>
      <c r="DV8" s="492">
        <v>1.0000000000000004</v>
      </c>
      <c r="DW8" s="493">
        <v>1.00000000000001</v>
      </c>
      <c r="DX8" s="493">
        <v>1</v>
      </c>
      <c r="DY8" s="493">
        <v>1.0000000000000047</v>
      </c>
      <c r="DZ8" s="493">
        <v>1.0000000000000047</v>
      </c>
      <c r="EA8" s="493">
        <v>1</v>
      </c>
      <c r="EB8" s="493">
        <v>1.0000000000000011</v>
      </c>
      <c r="EC8" s="747" t="s">
        <v>381</v>
      </c>
      <c r="ED8" s="738"/>
      <c r="EE8" s="1021"/>
      <c r="EF8" s="503">
        <f>$C8</f>
        <v>50</v>
      </c>
      <c r="EG8" s="495">
        <v>51.58814493371068</v>
      </c>
      <c r="EH8" s="496">
        <v>50.783457666260574</v>
      </c>
      <c r="EI8" s="496">
        <v>49.634156817222447</v>
      </c>
      <c r="EJ8" s="496">
        <v>48.073463728365027</v>
      </c>
      <c r="EK8" s="496">
        <v>46.788377133113613</v>
      </c>
      <c r="EL8" s="497">
        <v>45.702973580389994</v>
      </c>
      <c r="EM8" s="497">
        <v>43.952483579016416</v>
      </c>
      <c r="EN8" s="497">
        <v>42.84601591903629</v>
      </c>
      <c r="EO8" s="497">
        <v>41.925259294684736</v>
      </c>
      <c r="EP8" s="497">
        <v>40.96413257764857</v>
      </c>
      <c r="EQ8" s="497">
        <v>40.91264876263341</v>
      </c>
      <c r="ER8" s="747" t="s">
        <v>381</v>
      </c>
      <c r="ES8" s="738"/>
      <c r="ET8" s="1021"/>
      <c r="EU8" s="503">
        <f>$C8</f>
        <v>50</v>
      </c>
      <c r="EV8" s="495">
        <v>85</v>
      </c>
      <c r="EW8" s="496">
        <v>85</v>
      </c>
      <c r="EX8" s="496">
        <v>85</v>
      </c>
      <c r="EY8" s="496">
        <v>85</v>
      </c>
      <c r="EZ8" s="496">
        <v>84.100355080031932</v>
      </c>
      <c r="FA8" s="497">
        <v>83.021615949158388</v>
      </c>
      <c r="FB8" s="497">
        <v>80.451124614193702</v>
      </c>
      <c r="FC8" s="497">
        <v>77.207592521649019</v>
      </c>
      <c r="FD8" s="497">
        <v>73.044884785724264</v>
      </c>
      <c r="FE8" s="497">
        <v>67.570126857463833</v>
      </c>
      <c r="FF8" s="497">
        <v>60.043091164773273</v>
      </c>
      <c r="FG8" s="747" t="s">
        <v>381</v>
      </c>
      <c r="FI8" s="1021"/>
      <c r="FJ8" s="503">
        <f>$C8</f>
        <v>50</v>
      </c>
      <c r="FK8" s="495">
        <v>83.936517471579009</v>
      </c>
      <c r="FL8" s="496">
        <v>83.817641243334322</v>
      </c>
      <c r="FM8" s="496">
        <v>83.509311195234318</v>
      </c>
      <c r="FN8" s="496">
        <v>82.833772866775178</v>
      </c>
      <c r="FO8" s="496">
        <v>81.995359292986961</v>
      </c>
      <c r="FP8" s="497">
        <v>81.011945929123328</v>
      </c>
      <c r="FQ8" s="497">
        <v>78.606526433095212</v>
      </c>
      <c r="FR8" s="497">
        <v>75.560392048124015</v>
      </c>
      <c r="FS8" s="497">
        <v>71.730780323367014</v>
      </c>
      <c r="FT8" s="497">
        <v>66.744608716280311</v>
      </c>
      <c r="FU8" s="497">
        <v>59.765783352650431</v>
      </c>
      <c r="FV8" s="747" t="s">
        <v>381</v>
      </c>
      <c r="FW8" s="744"/>
      <c r="FX8" s="1021"/>
      <c r="FY8" s="503">
        <f>$C8</f>
        <v>50</v>
      </c>
      <c r="FZ8" s="560" t="s">
        <v>381</v>
      </c>
      <c r="GA8" s="492">
        <f t="shared" ref="GA8:GA20" si="5">MIN(CO8,DD8,DS8)</f>
        <v>0.92246479444171015</v>
      </c>
      <c r="GB8" s="492">
        <f t="shared" ref="GB8:GB20" si="6">MIN(CP8,DE8,DT8)</f>
        <v>0.94887640058611478</v>
      </c>
      <c r="GC8" s="492">
        <f t="shared" ref="GC8:GC20" si="7">MIN(CQ8,DF8,DU8)</f>
        <v>0.99731506646048906</v>
      </c>
      <c r="GD8" s="492">
        <f t="shared" ref="GD8:GD20" si="8">MIN(CR8,DG8,DV8)</f>
        <v>1.0000000000000004</v>
      </c>
      <c r="GE8" s="493">
        <f t="shared" ref="GE8:GE20" si="9">MIN(CS8,DH8,DW8)</f>
        <v>1.00000000000001</v>
      </c>
      <c r="GF8" s="493">
        <f t="shared" ref="GF8:GF20" si="10">MIN(CT8,DI8,DX8)</f>
        <v>1</v>
      </c>
      <c r="GG8" s="493">
        <f t="shared" ref="GG8:GG20" si="11">MIN(CU8,DJ8,DY8)</f>
        <v>1.0000000000000002</v>
      </c>
      <c r="GH8" s="493">
        <f t="shared" ref="GH8:GH20" si="12">MIN(CV8,DK8,DZ8)</f>
        <v>1.0000000000000047</v>
      </c>
      <c r="GI8" s="493">
        <f t="shared" ref="GI8:GI20" si="13">MIN(CW8,DL8,EA8)</f>
        <v>1</v>
      </c>
      <c r="GJ8" s="493">
        <f>MIN(CX8,DM8,EB8)</f>
        <v>1</v>
      </c>
      <c r="GK8" s="747" t="s">
        <v>381</v>
      </c>
      <c r="GM8" s="1021"/>
      <c r="GN8" s="503">
        <f>$C8</f>
        <v>50</v>
      </c>
      <c r="GO8" s="495">
        <f>MAX(EG8,EV8,FK8)</f>
        <v>85</v>
      </c>
      <c r="GP8" s="496">
        <f t="shared" ref="GP8:GP20" si="14">MAX(EH8,EW8,FL8)</f>
        <v>85</v>
      </c>
      <c r="GQ8" s="496">
        <f t="shared" ref="GQ8:GQ20" si="15">MAX(EI8,EX8,FM8)</f>
        <v>85</v>
      </c>
      <c r="GR8" s="496">
        <f t="shared" ref="GR8:GR20" si="16">MAX(EJ8,EY8,FN8)</f>
        <v>85</v>
      </c>
      <c r="GS8" s="496">
        <f t="shared" ref="GS8:GS20" si="17">MAX(EK8,EZ8,FO8)</f>
        <v>84.100355080031932</v>
      </c>
      <c r="GT8" s="497">
        <f t="shared" ref="GT8:GT20" si="18">MAX(EL8,FA8,FP8)</f>
        <v>83.021615949158388</v>
      </c>
      <c r="GU8" s="497">
        <f t="shared" ref="GU8:GU20" si="19">MAX(EM8,FB8,FQ8)</f>
        <v>80.451124614193702</v>
      </c>
      <c r="GV8" s="497">
        <f t="shared" ref="GV8:GV20" si="20">MAX(EN8,FC8,FR8)</f>
        <v>77.207592521649019</v>
      </c>
      <c r="GW8" s="497">
        <f t="shared" ref="GW8:GW20" si="21">MAX(EO8,FD8,FS8)</f>
        <v>73.044884785724264</v>
      </c>
      <c r="GX8" s="497">
        <f t="shared" ref="GX8:GX20" si="22">MAX(EP8,FE8,FT8)</f>
        <v>67.570126857463833</v>
      </c>
      <c r="GY8" s="497">
        <f>MAX(EQ8,FF8,FU8)</f>
        <v>60.043091164773273</v>
      </c>
      <c r="GZ8" s="747" t="s">
        <v>381</v>
      </c>
      <c r="HB8" s="1021"/>
      <c r="HC8" s="503">
        <f>$C8</f>
        <v>50</v>
      </c>
      <c r="HD8" s="595" t="s">
        <v>381</v>
      </c>
      <c r="HE8" s="596" t="s">
        <v>381</v>
      </c>
      <c r="HF8" s="597" t="s">
        <v>381</v>
      </c>
      <c r="HH8" s="1021"/>
      <c r="HI8" s="503">
        <f>$C8</f>
        <v>50</v>
      </c>
      <c r="HJ8" s="598" t="str">
        <f>HD8</f>
        <v>no fueling</v>
      </c>
      <c r="HK8" s="599" t="s">
        <v>381</v>
      </c>
    </row>
    <row r="9" spans="2:219" ht="15" customHeight="1">
      <c r="B9" s="1021"/>
      <c r="C9" s="503">
        <v>45</v>
      </c>
      <c r="D9" s="476">
        <f t="shared" ref="D9:D20" si="23">Y9</f>
        <v>5.7563719030920488</v>
      </c>
      <c r="E9" s="600">
        <f>MIN(AS9,BI9,BY9)</f>
        <v>75.315568006893173</v>
      </c>
      <c r="F9" s="601">
        <f>MIN(HF9,HK9)</f>
        <v>87.463170086007878</v>
      </c>
      <c r="G9" s="602">
        <f>HD9</f>
        <v>3.7666925162363474</v>
      </c>
      <c r="H9" s="594" t="s">
        <v>712</v>
      </c>
      <c r="I9" s="603" t="s">
        <v>712</v>
      </c>
      <c r="J9" s="479">
        <f t="shared" ref="J9:J20" si="24">MIN(AU9,BK9,CA9)</f>
        <v>80.929261628589728</v>
      </c>
      <c r="K9" s="479">
        <f t="shared" si="0"/>
        <v>86.892816034112329</v>
      </c>
      <c r="L9" s="479">
        <f t="shared" si="0"/>
        <v>86.618603906698198</v>
      </c>
      <c r="M9" s="479">
        <f t="shared" si="0"/>
        <v>86.298026158869973</v>
      </c>
      <c r="N9" s="479">
        <f t="shared" si="0"/>
        <v>85.518894196786832</v>
      </c>
      <c r="O9" s="479">
        <f t="shared" si="0"/>
        <v>84.545499545157512</v>
      </c>
      <c r="P9" s="479">
        <f t="shared" si="0"/>
        <v>83.345764340258711</v>
      </c>
      <c r="Q9" s="479">
        <f t="shared" si="0"/>
        <v>81.829086317048592</v>
      </c>
      <c r="R9" s="479">
        <f t="shared" si="0"/>
        <v>79.800842910592792</v>
      </c>
      <c r="S9" s="480" t="s">
        <v>381</v>
      </c>
      <c r="T9" s="738"/>
      <c r="U9" s="1021"/>
      <c r="V9" s="503">
        <f t="shared" ref="V9:V21" si="25">$C9</f>
        <v>45</v>
      </c>
      <c r="W9" s="481">
        <v>45</v>
      </c>
      <c r="X9" s="482">
        <v>-33</v>
      </c>
      <c r="Y9" s="531">
        <f t="shared" si="1"/>
        <v>5.7563719030920488</v>
      </c>
      <c r="Z9" s="484">
        <v>6.4759183909785554</v>
      </c>
      <c r="AA9" s="485">
        <v>9.0911117242222232</v>
      </c>
      <c r="AB9" s="532">
        <f t="shared" ref="AB9:AB15" si="26">(J9-5)/Y9</f>
        <v>13.190471864370707</v>
      </c>
      <c r="AC9" s="486">
        <f t="shared" ref="AC9:AC15" si="27">(J9-5)/MIN(AA9,Z9)</f>
        <v>11.724863879440628</v>
      </c>
      <c r="AD9" s="487">
        <v>3.3916690446277209</v>
      </c>
      <c r="AE9" s="488">
        <v>9.4670221352180555</v>
      </c>
      <c r="AF9" s="738"/>
      <c r="AG9" s="1048"/>
      <c r="AH9" s="1050"/>
      <c r="AI9" s="738"/>
      <c r="AJ9" s="1021"/>
      <c r="AK9" s="503">
        <f t="shared" ref="AK9:AK20" si="28">$C9</f>
        <v>45</v>
      </c>
      <c r="AL9" s="489">
        <v>25</v>
      </c>
      <c r="AM9" s="482">
        <f t="shared" ref="AM9:AM20" si="29">MIN(-40,AK9)</f>
        <v>-40</v>
      </c>
      <c r="AN9" s="490">
        <f t="shared" ref="AN9:AN20" si="30">Y9</f>
        <v>5.7563719030920488</v>
      </c>
      <c r="AO9" s="738"/>
      <c r="AP9" s="1021"/>
      <c r="AQ9" s="503">
        <v>45</v>
      </c>
      <c r="AR9" s="483">
        <f t="shared" si="2"/>
        <v>5.7563719030920488</v>
      </c>
      <c r="AS9" s="477">
        <v>103.58712188410509</v>
      </c>
      <c r="AT9" s="479">
        <v>103.36082673568529</v>
      </c>
      <c r="AU9" s="479">
        <v>103.06611912542647</v>
      </c>
      <c r="AV9" s="479">
        <v>102.6975606856914</v>
      </c>
      <c r="AW9" s="479">
        <v>102.41495119415376</v>
      </c>
      <c r="AX9" s="479">
        <v>102.193381740235</v>
      </c>
      <c r="AY9" s="479">
        <v>101.85730561215027</v>
      </c>
      <c r="AZ9" s="479">
        <v>101.79587424354418</v>
      </c>
      <c r="BA9" s="479">
        <v>101.65165794949932</v>
      </c>
      <c r="BB9" s="479">
        <v>101.41773474332518</v>
      </c>
      <c r="BC9" s="479">
        <v>101.60027618120803</v>
      </c>
      <c r="BD9" s="480" t="s">
        <v>381</v>
      </c>
      <c r="BE9" s="738"/>
      <c r="BF9" s="1021"/>
      <c r="BG9" s="503">
        <v>45</v>
      </c>
      <c r="BH9" s="483">
        <f t="shared" si="3"/>
        <v>6.4759183909785554</v>
      </c>
      <c r="BI9" s="477">
        <v>75.315568006893173</v>
      </c>
      <c r="BJ9" s="478">
        <v>76.89238493965037</v>
      </c>
      <c r="BK9" s="479">
        <v>80.929261628589728</v>
      </c>
      <c r="BL9" s="479">
        <v>87.426361538219766</v>
      </c>
      <c r="BM9" s="479">
        <v>87.170649314099109</v>
      </c>
      <c r="BN9" s="479">
        <v>86.863683090945031</v>
      </c>
      <c r="BO9" s="479">
        <v>86.086446313713196</v>
      </c>
      <c r="BP9" s="479">
        <v>85.074461077769428</v>
      </c>
      <c r="BQ9" s="479">
        <v>83.773224126160628</v>
      </c>
      <c r="BR9" s="479">
        <v>82.099880312991857</v>
      </c>
      <c r="BS9" s="479">
        <v>79.884488890247141</v>
      </c>
      <c r="BT9" s="480" t="s">
        <v>381</v>
      </c>
      <c r="BU9" s="533"/>
      <c r="BV9" s="1021"/>
      <c r="BW9" s="503">
        <v>45</v>
      </c>
      <c r="BX9" s="483">
        <f t="shared" si="4"/>
        <v>6.4759183909785554</v>
      </c>
      <c r="BY9" s="477">
        <v>87.252617192914158</v>
      </c>
      <c r="BZ9" s="478">
        <v>87.218802607119486</v>
      </c>
      <c r="CA9" s="479">
        <v>87.114161750324783</v>
      </c>
      <c r="CB9" s="479">
        <v>86.892816034112329</v>
      </c>
      <c r="CC9" s="479">
        <v>86.618603906698198</v>
      </c>
      <c r="CD9" s="479">
        <v>86.298026158869973</v>
      </c>
      <c r="CE9" s="479">
        <v>85.518894196786832</v>
      </c>
      <c r="CF9" s="479">
        <v>84.545499545157512</v>
      </c>
      <c r="CG9" s="479">
        <v>83.345764340258711</v>
      </c>
      <c r="CH9" s="479">
        <v>81.829086317048592</v>
      </c>
      <c r="CI9" s="479">
        <v>79.800842910592792</v>
      </c>
      <c r="CJ9" s="480" t="s">
        <v>381</v>
      </c>
      <c r="CK9" s="738"/>
      <c r="CL9" s="1021"/>
      <c r="CM9" s="503">
        <f t="shared" ref="CM9:CM21" si="31">$C9</f>
        <v>45</v>
      </c>
      <c r="CN9" s="491">
        <v>1.2000000000000006</v>
      </c>
      <c r="CO9" s="492">
        <v>1.2</v>
      </c>
      <c r="CP9" s="492">
        <v>1.2000000000000002</v>
      </c>
      <c r="CQ9" s="492">
        <v>1.2</v>
      </c>
      <c r="CR9" s="492">
        <v>1.2000000000000002</v>
      </c>
      <c r="CS9" s="493">
        <v>1.2000000000000075</v>
      </c>
      <c r="CT9" s="493">
        <v>1.2000000000000006</v>
      </c>
      <c r="CU9" s="493">
        <v>1.2000000000000006</v>
      </c>
      <c r="CV9" s="493">
        <v>1.2</v>
      </c>
      <c r="CW9" s="493">
        <v>1.2</v>
      </c>
      <c r="CX9" s="493">
        <v>1.2000000000000006</v>
      </c>
      <c r="CY9" s="747" t="s">
        <v>381</v>
      </c>
      <c r="CZ9" s="738"/>
      <c r="DA9" s="1021"/>
      <c r="DB9" s="503">
        <f t="shared" ref="DB9:DB21" si="32">$C9</f>
        <v>45</v>
      </c>
      <c r="DC9" s="491">
        <v>0.90141149980129398</v>
      </c>
      <c r="DD9" s="492">
        <v>0.91471086682086888</v>
      </c>
      <c r="DE9" s="492">
        <v>0.94805698587522502</v>
      </c>
      <c r="DF9" s="492">
        <v>1.0000000000000004</v>
      </c>
      <c r="DG9" s="492">
        <v>1.0000000000000082</v>
      </c>
      <c r="DH9" s="493">
        <v>1.0000000000000082</v>
      </c>
      <c r="DI9" s="493">
        <v>1</v>
      </c>
      <c r="DJ9" s="493">
        <v>1</v>
      </c>
      <c r="DK9" s="493">
        <v>1.000000000000004</v>
      </c>
      <c r="DL9" s="493">
        <v>1.0000000000000018</v>
      </c>
      <c r="DM9" s="493">
        <v>1</v>
      </c>
      <c r="DN9" s="747" t="s">
        <v>381</v>
      </c>
      <c r="DO9" s="744"/>
      <c r="DP9" s="1021"/>
      <c r="DQ9" s="503">
        <f t="shared" ref="DQ9:DQ21" si="33">$C9</f>
        <v>45</v>
      </c>
      <c r="DR9" s="491">
        <v>1.0000000000000084</v>
      </c>
      <c r="DS9" s="492">
        <v>1.0000000000000084</v>
      </c>
      <c r="DT9" s="492">
        <v>1.0000000000000002</v>
      </c>
      <c r="DU9" s="492">
        <v>1</v>
      </c>
      <c r="DV9" s="492">
        <v>1.0000000000000084</v>
      </c>
      <c r="DW9" s="493">
        <v>1.0000000000000084</v>
      </c>
      <c r="DX9" s="493">
        <v>1.0000000000000002</v>
      </c>
      <c r="DY9" s="493">
        <v>1</v>
      </c>
      <c r="DZ9" s="493">
        <v>1.000000000000004</v>
      </c>
      <c r="EA9" s="493">
        <v>1.0000000000000022</v>
      </c>
      <c r="EB9" s="493">
        <v>1.0000000000000011</v>
      </c>
      <c r="EC9" s="747" t="s">
        <v>381</v>
      </c>
      <c r="ED9" s="738"/>
      <c r="EE9" s="1021"/>
      <c r="EF9" s="503">
        <f t="shared" ref="EF9:EF21" si="34">$C9</f>
        <v>45</v>
      </c>
      <c r="EG9" s="495">
        <v>47.653657372400858</v>
      </c>
      <c r="EH9" s="496">
        <v>46.960276543861653</v>
      </c>
      <c r="EI9" s="496">
        <v>46.057501705073719</v>
      </c>
      <c r="EJ9" s="496">
        <v>44.928858855149144</v>
      </c>
      <c r="EK9" s="496">
        <v>44.063690772685163</v>
      </c>
      <c r="EL9" s="497">
        <v>43.38555350717678</v>
      </c>
      <c r="EM9" s="497">
        <v>42.357233175998317</v>
      </c>
      <c r="EN9" s="497">
        <v>42.169303043605851</v>
      </c>
      <c r="EO9" s="497">
        <v>41.728161944167709</v>
      </c>
      <c r="EP9" s="497">
        <v>41.012750204512031</v>
      </c>
      <c r="EQ9" s="497">
        <v>41.571006275375737</v>
      </c>
      <c r="ER9" s="747" t="s">
        <v>381</v>
      </c>
      <c r="ES9" s="738"/>
      <c r="ET9" s="1021"/>
      <c r="EU9" s="503">
        <f t="shared" ref="EU9:EU21" si="35">$C9</f>
        <v>45</v>
      </c>
      <c r="EV9" s="495">
        <v>85</v>
      </c>
      <c r="EW9" s="496">
        <v>85</v>
      </c>
      <c r="EX9" s="496">
        <v>85</v>
      </c>
      <c r="EY9" s="496">
        <v>84.85137454679159</v>
      </c>
      <c r="EZ9" s="496">
        <v>83.817079538293797</v>
      </c>
      <c r="FA9" s="497">
        <v>82.5758135028521</v>
      </c>
      <c r="FB9" s="497">
        <v>79.434596645063607</v>
      </c>
      <c r="FC9" s="497">
        <v>75.34824469701789</v>
      </c>
      <c r="FD9" s="497">
        <v>70.099982050301207</v>
      </c>
      <c r="FE9" s="497">
        <v>63.361130471849947</v>
      </c>
      <c r="FF9" s="497">
        <v>54.457472583774802</v>
      </c>
      <c r="FG9" s="747" t="s">
        <v>381</v>
      </c>
      <c r="FI9" s="1021"/>
      <c r="FJ9" s="503">
        <f t="shared" ref="FJ9:FJ21" si="36">$C9</f>
        <v>45</v>
      </c>
      <c r="FK9" s="495">
        <v>84.148591904685304</v>
      </c>
      <c r="FL9" s="496">
        <v>84.011828529404568</v>
      </c>
      <c r="FM9" s="496">
        <v>83.588635224688232</v>
      </c>
      <c r="FN9" s="496">
        <v>82.693601108521364</v>
      </c>
      <c r="FO9" s="496">
        <v>81.585063254476665</v>
      </c>
      <c r="FP9" s="497">
        <v>80.289463708080518</v>
      </c>
      <c r="FQ9" s="497">
        <v>77.142340959345631</v>
      </c>
      <c r="FR9" s="497">
        <v>73.213960457906069</v>
      </c>
      <c r="FS9" s="497">
        <v>68.377423489445903</v>
      </c>
      <c r="FT9" s="497">
        <v>62.271692344170731</v>
      </c>
      <c r="FU9" s="497">
        <v>54.121711605247413</v>
      </c>
      <c r="FV9" s="747" t="s">
        <v>381</v>
      </c>
      <c r="FW9" s="744"/>
      <c r="FX9" s="1021"/>
      <c r="FY9" s="503">
        <f t="shared" ref="FY9:FY21" si="37">$C9</f>
        <v>45</v>
      </c>
      <c r="FZ9" s="491">
        <f t="shared" ref="FZ9:FZ20" si="38">MIN(CN9,DC9,DR9)</f>
        <v>0.90141149980129398</v>
      </c>
      <c r="GA9" s="492">
        <f t="shared" si="5"/>
        <v>0.91471086682086888</v>
      </c>
      <c r="GB9" s="492">
        <f t="shared" si="6"/>
        <v>0.94805698587522502</v>
      </c>
      <c r="GC9" s="492">
        <f t="shared" si="7"/>
        <v>1</v>
      </c>
      <c r="GD9" s="492">
        <f t="shared" si="8"/>
        <v>1.0000000000000082</v>
      </c>
      <c r="GE9" s="493">
        <f t="shared" si="9"/>
        <v>1.0000000000000082</v>
      </c>
      <c r="GF9" s="493">
        <f t="shared" si="10"/>
        <v>1</v>
      </c>
      <c r="GG9" s="493">
        <f t="shared" si="11"/>
        <v>1</v>
      </c>
      <c r="GH9" s="493">
        <f t="shared" si="12"/>
        <v>1.000000000000004</v>
      </c>
      <c r="GI9" s="493">
        <f t="shared" si="13"/>
        <v>1.0000000000000018</v>
      </c>
      <c r="GJ9" s="493">
        <f>MIN(CX9,DM9,EB9)</f>
        <v>1</v>
      </c>
      <c r="GK9" s="747" t="s">
        <v>381</v>
      </c>
      <c r="GM9" s="1021"/>
      <c r="GN9" s="503">
        <f t="shared" ref="GN9:GN21" si="39">$C9</f>
        <v>45</v>
      </c>
      <c r="GO9" s="495">
        <f t="shared" ref="GO9:GO20" si="40">MAX(EG9,EV9,FK9)</f>
        <v>85</v>
      </c>
      <c r="GP9" s="496">
        <f t="shared" si="14"/>
        <v>85</v>
      </c>
      <c r="GQ9" s="496">
        <f t="shared" si="15"/>
        <v>85</v>
      </c>
      <c r="GR9" s="496">
        <f t="shared" si="16"/>
        <v>84.85137454679159</v>
      </c>
      <c r="GS9" s="496">
        <f t="shared" si="17"/>
        <v>83.817079538293797</v>
      </c>
      <c r="GT9" s="497">
        <f t="shared" si="18"/>
        <v>82.5758135028521</v>
      </c>
      <c r="GU9" s="497">
        <f t="shared" si="19"/>
        <v>79.434596645063607</v>
      </c>
      <c r="GV9" s="497">
        <f t="shared" si="20"/>
        <v>75.34824469701789</v>
      </c>
      <c r="GW9" s="497">
        <f t="shared" si="21"/>
        <v>70.099982050301207</v>
      </c>
      <c r="GX9" s="497">
        <f t="shared" si="22"/>
        <v>63.361130471849947</v>
      </c>
      <c r="GY9" s="497">
        <f>MAX(EQ9,FF9,FU9)</f>
        <v>54.457472583774802</v>
      </c>
      <c r="GZ9" s="747" t="s">
        <v>381</v>
      </c>
      <c r="HB9" s="1021"/>
      <c r="HC9" s="503">
        <f t="shared" ref="HC9:HC21" si="41">$C9</f>
        <v>45</v>
      </c>
      <c r="HD9" s="531">
        <f t="shared" ref="HD9:HD15" si="42">HE9*(1-(2.5+7)/(87.5-2))</f>
        <v>3.7666925162363474</v>
      </c>
      <c r="HE9" s="485">
        <v>4.2375290807658912</v>
      </c>
      <c r="HF9" s="604">
        <v>87.463170086007878</v>
      </c>
      <c r="HH9" s="1021"/>
      <c r="HI9" s="503">
        <f t="shared" ref="HI9:HI21" si="43">$C9</f>
        <v>45</v>
      </c>
      <c r="HJ9" s="531">
        <f t="shared" ref="HJ9:HJ20" si="44">HD9</f>
        <v>3.7666925162363474</v>
      </c>
      <c r="HK9" s="604">
        <v>103.23563266605471</v>
      </c>
    </row>
    <row r="10" spans="2:219" ht="15" customHeight="1">
      <c r="B10" s="1021"/>
      <c r="C10" s="503">
        <v>40</v>
      </c>
      <c r="D10" s="476">
        <f t="shared" si="23"/>
        <v>8.6280161258156696</v>
      </c>
      <c r="E10" s="600">
        <f t="shared" ref="E10:E15" si="45">MIN(AS10,BI10,BY10)</f>
        <v>72.218769637660785</v>
      </c>
      <c r="F10" s="601">
        <f t="shared" ref="F10:F15" si="46">MIN(HF10,HK10)</f>
        <v>87.463026427601378</v>
      </c>
      <c r="G10" s="602">
        <f t="shared" ref="G10:G15" si="47">HD10</f>
        <v>5.7159701915897685</v>
      </c>
      <c r="H10" s="594" t="s">
        <v>712</v>
      </c>
      <c r="I10" s="603" t="s">
        <v>712</v>
      </c>
      <c r="J10" s="479">
        <f t="shared" si="24"/>
        <v>81.282679279227025</v>
      </c>
      <c r="K10" s="479">
        <f t="shared" si="0"/>
        <v>86.796785600050541</v>
      </c>
      <c r="L10" s="479">
        <f t="shared" si="0"/>
        <v>86.413893790755068</v>
      </c>
      <c r="M10" s="479">
        <f t="shared" si="0"/>
        <v>85.982277964165718</v>
      </c>
      <c r="N10" s="479">
        <f t="shared" si="0"/>
        <v>84.974736689231705</v>
      </c>
      <c r="O10" s="479">
        <f t="shared" si="0"/>
        <v>83.764458758994081</v>
      </c>
      <c r="P10" s="479">
        <f t="shared" si="0"/>
        <v>82.322977889945264</v>
      </c>
      <c r="Q10" s="479">
        <f t="shared" si="0"/>
        <v>80.572901453262276</v>
      </c>
      <c r="R10" s="479">
        <f t="shared" si="0"/>
        <v>78.315992977216268</v>
      </c>
      <c r="S10" s="480" t="s">
        <v>381</v>
      </c>
      <c r="T10" s="738"/>
      <c r="U10" s="1021"/>
      <c r="V10" s="503">
        <f t="shared" si="25"/>
        <v>40</v>
      </c>
      <c r="W10" s="481">
        <v>40</v>
      </c>
      <c r="X10" s="482">
        <v>-33</v>
      </c>
      <c r="Y10" s="531">
        <f t="shared" si="1"/>
        <v>8.6280161258156696</v>
      </c>
      <c r="Z10" s="484">
        <v>9.7065181415426292</v>
      </c>
      <c r="AA10" s="485">
        <v>12.894597940629561</v>
      </c>
      <c r="AB10" s="532">
        <f t="shared" si="26"/>
        <v>8.84127685517225</v>
      </c>
      <c r="AC10" s="486">
        <f t="shared" si="27"/>
        <v>7.8589127601531104</v>
      </c>
      <c r="AD10" s="487">
        <v>4.9761463725946617</v>
      </c>
      <c r="AE10" s="488">
        <v>13.016025545254369</v>
      </c>
      <c r="AF10" s="738"/>
      <c r="AG10" s="1048"/>
      <c r="AH10" s="1050"/>
      <c r="AI10" s="738"/>
      <c r="AJ10" s="1021"/>
      <c r="AK10" s="503">
        <f t="shared" si="28"/>
        <v>40</v>
      </c>
      <c r="AL10" s="489">
        <v>25</v>
      </c>
      <c r="AM10" s="482">
        <f t="shared" si="29"/>
        <v>-40</v>
      </c>
      <c r="AN10" s="490">
        <f t="shared" si="30"/>
        <v>8.6280161258156696</v>
      </c>
      <c r="AO10" s="738"/>
      <c r="AP10" s="1021"/>
      <c r="AQ10" s="503">
        <v>40</v>
      </c>
      <c r="AR10" s="483">
        <f t="shared" si="2"/>
        <v>8.6280161258156696</v>
      </c>
      <c r="AS10" s="477">
        <v>103.10086270609639</v>
      </c>
      <c r="AT10" s="479">
        <v>102.89175295356827</v>
      </c>
      <c r="AU10" s="479">
        <v>102.64357897718237</v>
      </c>
      <c r="AV10" s="479">
        <v>102.3393823227937</v>
      </c>
      <c r="AW10" s="479">
        <v>102.12174768230483</v>
      </c>
      <c r="AX10" s="479">
        <v>101.9582729310397</v>
      </c>
      <c r="AY10" s="479">
        <v>101.7053176119465</v>
      </c>
      <c r="AZ10" s="479">
        <v>101.79182498640876</v>
      </c>
      <c r="BA10" s="479">
        <v>101.6688765594009</v>
      </c>
      <c r="BB10" s="479">
        <v>101.42248175782096</v>
      </c>
      <c r="BC10" s="479">
        <v>101.73141037503866</v>
      </c>
      <c r="BD10" s="480" t="s">
        <v>381</v>
      </c>
      <c r="BE10" s="738"/>
      <c r="BF10" s="1021"/>
      <c r="BG10" s="503">
        <v>40</v>
      </c>
      <c r="BH10" s="483">
        <f t="shared" si="3"/>
        <v>9.7065181415426292</v>
      </c>
      <c r="BI10" s="477">
        <v>72.218769637660785</v>
      </c>
      <c r="BJ10" s="478">
        <v>74.926609110879653</v>
      </c>
      <c r="BK10" s="479">
        <v>81.282679279227025</v>
      </c>
      <c r="BL10" s="479">
        <v>87.330566453229665</v>
      </c>
      <c r="BM10" s="479">
        <v>86.978483147678361</v>
      </c>
      <c r="BN10" s="479">
        <v>86.570495728221971</v>
      </c>
      <c r="BO10" s="479">
        <v>85.574900159117945</v>
      </c>
      <c r="BP10" s="479">
        <v>84.326409161118335</v>
      </c>
      <c r="BQ10" s="479">
        <v>82.777220967732575</v>
      </c>
      <c r="BR10" s="479">
        <v>80.853293079321389</v>
      </c>
      <c r="BS10" s="479">
        <v>78.380873458479286</v>
      </c>
      <c r="BT10" s="480" t="s">
        <v>381</v>
      </c>
      <c r="BU10" s="533"/>
      <c r="BV10" s="1021"/>
      <c r="BW10" s="503">
        <v>40</v>
      </c>
      <c r="BX10" s="483">
        <f t="shared" si="4"/>
        <v>9.7065181415426292</v>
      </c>
      <c r="BY10" s="477">
        <v>87.340569761733789</v>
      </c>
      <c r="BZ10" s="478">
        <v>87.273763450061637</v>
      </c>
      <c r="CA10" s="479">
        <v>87.119324954324341</v>
      </c>
      <c r="CB10" s="479">
        <v>86.796785600050541</v>
      </c>
      <c r="CC10" s="479">
        <v>86.413893790755068</v>
      </c>
      <c r="CD10" s="479">
        <v>85.982277964165718</v>
      </c>
      <c r="CE10" s="479">
        <v>84.974736689231705</v>
      </c>
      <c r="CF10" s="479">
        <v>83.764458758994081</v>
      </c>
      <c r="CG10" s="479">
        <v>82.322977889945264</v>
      </c>
      <c r="CH10" s="479">
        <v>80.572901453262276</v>
      </c>
      <c r="CI10" s="479">
        <v>78.315992977216268</v>
      </c>
      <c r="CJ10" s="480" t="s">
        <v>381</v>
      </c>
      <c r="CK10" s="738"/>
      <c r="CL10" s="1021"/>
      <c r="CM10" s="503">
        <f t="shared" si="31"/>
        <v>40</v>
      </c>
      <c r="CN10" s="491">
        <v>1.2000000000000002</v>
      </c>
      <c r="CO10" s="492">
        <v>1.2000000000000002</v>
      </c>
      <c r="CP10" s="492">
        <v>1.2000000000000002</v>
      </c>
      <c r="CQ10" s="492">
        <v>1.2000000000000006</v>
      </c>
      <c r="CR10" s="492">
        <v>1.2</v>
      </c>
      <c r="CS10" s="493">
        <v>1.2</v>
      </c>
      <c r="CT10" s="493">
        <v>1.2000000000000002</v>
      </c>
      <c r="CU10" s="493">
        <v>1.2000000000000006</v>
      </c>
      <c r="CV10" s="493">
        <v>1.2</v>
      </c>
      <c r="CW10" s="493">
        <v>1.2000000000000002</v>
      </c>
      <c r="CX10" s="493">
        <v>1.2000000000000028</v>
      </c>
      <c r="CY10" s="747" t="s">
        <v>381</v>
      </c>
      <c r="CZ10" s="738"/>
      <c r="DA10" s="1021"/>
      <c r="DB10" s="503">
        <f t="shared" si="32"/>
        <v>40</v>
      </c>
      <c r="DC10" s="491">
        <v>0.874825977914924</v>
      </c>
      <c r="DD10" s="492">
        <v>0.89810656980917614</v>
      </c>
      <c r="DE10" s="492">
        <v>0.95092952717262924</v>
      </c>
      <c r="DF10" s="492">
        <v>1.0000000000000058</v>
      </c>
      <c r="DG10" s="492">
        <v>1.0000000000000067</v>
      </c>
      <c r="DH10" s="493">
        <v>1</v>
      </c>
      <c r="DI10" s="493">
        <v>1</v>
      </c>
      <c r="DJ10" s="493">
        <v>1.0000000000000062</v>
      </c>
      <c r="DK10" s="493">
        <v>1.0000000000000002</v>
      </c>
      <c r="DL10" s="493">
        <v>1.0000000000000024</v>
      </c>
      <c r="DM10" s="493">
        <v>1.0000000000000004</v>
      </c>
      <c r="DN10" s="747" t="s">
        <v>381</v>
      </c>
      <c r="DO10" s="744"/>
      <c r="DP10" s="1021"/>
      <c r="DQ10" s="503">
        <f t="shared" si="33"/>
        <v>40</v>
      </c>
      <c r="DR10" s="491">
        <v>1.0000000000000127</v>
      </c>
      <c r="DS10" s="492">
        <v>1.0000000000000124</v>
      </c>
      <c r="DT10" s="492">
        <v>1</v>
      </c>
      <c r="DU10" s="492">
        <v>1</v>
      </c>
      <c r="DV10" s="492">
        <v>1.0000000000000056</v>
      </c>
      <c r="DW10" s="493">
        <v>1.0000000000000064</v>
      </c>
      <c r="DX10" s="493">
        <v>1.0000000000000062</v>
      </c>
      <c r="DY10" s="493">
        <v>1.0000000000000069</v>
      </c>
      <c r="DZ10" s="493">
        <v>1.0000000000000031</v>
      </c>
      <c r="EA10" s="493">
        <v>1</v>
      </c>
      <c r="EB10" s="493">
        <v>1</v>
      </c>
      <c r="EC10" s="747" t="s">
        <v>381</v>
      </c>
      <c r="ED10" s="738"/>
      <c r="EE10" s="1021"/>
      <c r="EF10" s="503">
        <f t="shared" si="34"/>
        <v>40</v>
      </c>
      <c r="EG10" s="495">
        <v>46.163917968057547</v>
      </c>
      <c r="EH10" s="496">
        <v>45.523487226149769</v>
      </c>
      <c r="EI10" s="496">
        <v>44.763583621768419</v>
      </c>
      <c r="EJ10" s="496">
        <v>43.832387347813835</v>
      </c>
      <c r="EK10" s="496">
        <v>43.166340432392758</v>
      </c>
      <c r="EL10" s="497">
        <v>42.666135957111237</v>
      </c>
      <c r="EM10" s="497">
        <v>41.892293551020771</v>
      </c>
      <c r="EN10" s="497">
        <v>42.156915940212457</v>
      </c>
      <c r="EO10" s="497">
        <v>41.780828902272788</v>
      </c>
      <c r="EP10" s="497">
        <v>41.027266221542561</v>
      </c>
      <c r="EQ10" s="497">
        <v>41.972107998682702</v>
      </c>
      <c r="ER10" s="747" t="s">
        <v>381</v>
      </c>
      <c r="ES10" s="738"/>
      <c r="ET10" s="1021"/>
      <c r="EU10" s="503">
        <f t="shared" si="35"/>
        <v>40</v>
      </c>
      <c r="EV10" s="495">
        <v>85</v>
      </c>
      <c r="EW10" s="496">
        <v>85</v>
      </c>
      <c r="EX10" s="496">
        <v>85</v>
      </c>
      <c r="EY10" s="496">
        <v>84.463876300502875</v>
      </c>
      <c r="EZ10" s="496">
        <v>83.03998191599203</v>
      </c>
      <c r="FA10" s="497">
        <v>81.39061077803774</v>
      </c>
      <c r="FB10" s="497">
        <v>77.368483213019545</v>
      </c>
      <c r="FC10" s="497">
        <v>72.330294514733794</v>
      </c>
      <c r="FD10" s="497">
        <v>66.087500991278773</v>
      </c>
      <c r="FE10" s="497">
        <v>58.348523443386512</v>
      </c>
      <c r="FF10" s="497">
        <v>48.426494445597029</v>
      </c>
      <c r="FG10" s="747" t="s">
        <v>381</v>
      </c>
      <c r="FI10" s="1021"/>
      <c r="FJ10" s="503">
        <f t="shared" si="36"/>
        <v>40</v>
      </c>
      <c r="FK10" s="495">
        <v>84.504338641487834</v>
      </c>
      <c r="FL10" s="496">
        <v>84.234120876734721</v>
      </c>
      <c r="FM10" s="496">
        <v>83.609515763362879</v>
      </c>
      <c r="FN10" s="496">
        <v>82.305352002928316</v>
      </c>
      <c r="FO10" s="496">
        <v>80.757690270187652</v>
      </c>
      <c r="FP10" s="497">
        <v>79.013780535049648</v>
      </c>
      <c r="FQ10" s="497">
        <v>74.945784450635927</v>
      </c>
      <c r="FR10" s="497">
        <v>70.064652121014774</v>
      </c>
      <c r="FS10" s="497">
        <v>64.258910953482825</v>
      </c>
      <c r="FT10" s="497">
        <v>57.221960250733673</v>
      </c>
      <c r="FU10" s="497">
        <v>48.166482951412036</v>
      </c>
      <c r="FV10" s="747" t="s">
        <v>381</v>
      </c>
      <c r="FW10" s="744"/>
      <c r="FX10" s="1021"/>
      <c r="FY10" s="503">
        <f t="shared" si="37"/>
        <v>40</v>
      </c>
      <c r="FZ10" s="491">
        <f t="shared" si="38"/>
        <v>0.874825977914924</v>
      </c>
      <c r="GA10" s="492">
        <f t="shared" si="5"/>
        <v>0.89810656980917614</v>
      </c>
      <c r="GB10" s="492">
        <f t="shared" si="6"/>
        <v>0.95092952717262924</v>
      </c>
      <c r="GC10" s="492">
        <f t="shared" si="7"/>
        <v>1</v>
      </c>
      <c r="GD10" s="492">
        <f t="shared" si="8"/>
        <v>1.0000000000000056</v>
      </c>
      <c r="GE10" s="493">
        <f t="shared" si="9"/>
        <v>1</v>
      </c>
      <c r="GF10" s="493">
        <f t="shared" si="10"/>
        <v>1</v>
      </c>
      <c r="GG10" s="493">
        <f t="shared" si="11"/>
        <v>1.0000000000000062</v>
      </c>
      <c r="GH10" s="493">
        <f t="shared" si="12"/>
        <v>1.0000000000000002</v>
      </c>
      <c r="GI10" s="493">
        <f t="shared" si="13"/>
        <v>1</v>
      </c>
      <c r="GJ10" s="493">
        <f>MIN(CX10,DM10,EB10)</f>
        <v>1</v>
      </c>
      <c r="GK10" s="747" t="s">
        <v>381</v>
      </c>
      <c r="GM10" s="1021"/>
      <c r="GN10" s="503">
        <f t="shared" si="39"/>
        <v>40</v>
      </c>
      <c r="GO10" s="495">
        <f t="shared" si="40"/>
        <v>85</v>
      </c>
      <c r="GP10" s="496">
        <f t="shared" si="14"/>
        <v>85</v>
      </c>
      <c r="GQ10" s="496">
        <f t="shared" si="15"/>
        <v>85</v>
      </c>
      <c r="GR10" s="496">
        <f t="shared" si="16"/>
        <v>84.463876300502875</v>
      </c>
      <c r="GS10" s="496">
        <f t="shared" si="17"/>
        <v>83.03998191599203</v>
      </c>
      <c r="GT10" s="497">
        <f t="shared" si="18"/>
        <v>81.39061077803774</v>
      </c>
      <c r="GU10" s="497">
        <f t="shared" si="19"/>
        <v>77.368483213019545</v>
      </c>
      <c r="GV10" s="497">
        <f t="shared" si="20"/>
        <v>72.330294514733794</v>
      </c>
      <c r="GW10" s="497">
        <f t="shared" si="21"/>
        <v>66.087500991278773</v>
      </c>
      <c r="GX10" s="497">
        <f t="shared" si="22"/>
        <v>58.348523443386512</v>
      </c>
      <c r="GY10" s="497">
        <f>MAX(EQ10,FF10,FU10)</f>
        <v>48.426494445597029</v>
      </c>
      <c r="GZ10" s="747" t="s">
        <v>381</v>
      </c>
      <c r="HB10" s="1021"/>
      <c r="HC10" s="503">
        <f t="shared" si="41"/>
        <v>40</v>
      </c>
      <c r="HD10" s="531">
        <f t="shared" si="42"/>
        <v>5.7159701915897685</v>
      </c>
      <c r="HE10" s="485">
        <v>6.4304664655384896</v>
      </c>
      <c r="HF10" s="604">
        <v>87.463026427601378</v>
      </c>
      <c r="HH10" s="1021"/>
      <c r="HI10" s="503">
        <f t="shared" si="43"/>
        <v>40</v>
      </c>
      <c r="HJ10" s="531">
        <f t="shared" si="44"/>
        <v>5.7159701915897685</v>
      </c>
      <c r="HK10" s="604">
        <v>102.58779670585949</v>
      </c>
    </row>
    <row r="11" spans="2:219" ht="15" customHeight="1">
      <c r="B11" s="1021"/>
      <c r="C11" s="503">
        <v>35</v>
      </c>
      <c r="D11" s="476">
        <f t="shared" si="23"/>
        <v>9.652760108162953</v>
      </c>
      <c r="E11" s="600">
        <f t="shared" si="45"/>
        <v>71.300914193223761</v>
      </c>
      <c r="F11" s="601">
        <f t="shared" si="46"/>
        <v>87.463078583305517</v>
      </c>
      <c r="G11" s="602">
        <f t="shared" si="47"/>
        <v>6.2675468157391743</v>
      </c>
      <c r="H11" s="594" t="s">
        <v>712</v>
      </c>
      <c r="I11" s="603" t="s">
        <v>712</v>
      </c>
      <c r="J11" s="479">
        <f t="shared" si="24"/>
        <v>80.773872731882406</v>
      </c>
      <c r="K11" s="479">
        <f t="shared" si="0"/>
        <v>86.836071569177946</v>
      </c>
      <c r="L11" s="479">
        <f t="shared" si="0"/>
        <v>86.435271056265549</v>
      </c>
      <c r="M11" s="479">
        <f t="shared" si="0"/>
        <v>85.984402870629552</v>
      </c>
      <c r="N11" s="479">
        <f t="shared" si="0"/>
        <v>84.941651529648567</v>
      </c>
      <c r="O11" s="479">
        <f t="shared" si="0"/>
        <v>83.700391289714688</v>
      </c>
      <c r="P11" s="479">
        <f t="shared" si="0"/>
        <v>82.237992620125766</v>
      </c>
      <c r="Q11" s="479">
        <f t="shared" si="0"/>
        <v>80.488209914708165</v>
      </c>
      <c r="R11" s="479">
        <f t="shared" si="0"/>
        <v>78.264619113943311</v>
      </c>
      <c r="S11" s="480" t="s">
        <v>381</v>
      </c>
      <c r="T11" s="738"/>
      <c r="U11" s="1021"/>
      <c r="V11" s="503">
        <f t="shared" si="25"/>
        <v>35</v>
      </c>
      <c r="W11" s="481">
        <v>40</v>
      </c>
      <c r="X11" s="482">
        <v>-33</v>
      </c>
      <c r="Y11" s="531">
        <f t="shared" si="1"/>
        <v>9.652760108162953</v>
      </c>
      <c r="Z11" s="484">
        <v>10.859355121683322</v>
      </c>
      <c r="AA11" s="485">
        <v>13.999188561338279</v>
      </c>
      <c r="AB11" s="532">
        <f t="shared" si="26"/>
        <v>7.8499695302490187</v>
      </c>
      <c r="AC11" s="486">
        <f t="shared" si="27"/>
        <v>6.9777506935546834</v>
      </c>
      <c r="AD11" s="487">
        <v>5.5257699260408941</v>
      </c>
      <c r="AE11" s="488">
        <v>14.007748285918153</v>
      </c>
      <c r="AF11" s="738"/>
      <c r="AG11" s="1048"/>
      <c r="AH11" s="1050"/>
      <c r="AI11" s="738"/>
      <c r="AJ11" s="1021"/>
      <c r="AK11" s="503">
        <f t="shared" si="28"/>
        <v>35</v>
      </c>
      <c r="AL11" s="489">
        <f t="shared" ref="AL11:AL19" si="48">AK11-10</f>
        <v>25</v>
      </c>
      <c r="AM11" s="482">
        <f t="shared" si="29"/>
        <v>-40</v>
      </c>
      <c r="AN11" s="490">
        <f t="shared" si="30"/>
        <v>9.652760108162953</v>
      </c>
      <c r="AO11" s="738"/>
      <c r="AP11" s="1021"/>
      <c r="AQ11" s="503">
        <v>35</v>
      </c>
      <c r="AR11" s="483">
        <f t="shared" si="2"/>
        <v>9.652760108162953</v>
      </c>
      <c r="AS11" s="477">
        <v>102.6515362805041</v>
      </c>
      <c r="AT11" s="479">
        <v>102.46030501981258</v>
      </c>
      <c r="AU11" s="479">
        <v>102.22658821001724</v>
      </c>
      <c r="AV11" s="479">
        <v>101.9583053333596</v>
      </c>
      <c r="AW11" s="479">
        <v>101.77116358529</v>
      </c>
      <c r="AX11" s="479">
        <v>101.63297745047791</v>
      </c>
      <c r="AY11" s="479">
        <v>101.42678856957048</v>
      </c>
      <c r="AZ11" s="479">
        <v>101.58723518879474</v>
      </c>
      <c r="BA11" s="479">
        <v>101.49317720633826</v>
      </c>
      <c r="BB11" s="479">
        <v>101.34278965506593</v>
      </c>
      <c r="BC11" s="479">
        <v>101.6530230404119</v>
      </c>
      <c r="BD11" s="480" t="s">
        <v>381</v>
      </c>
      <c r="BE11" s="738"/>
      <c r="BF11" s="1021"/>
      <c r="BG11" s="503">
        <v>35</v>
      </c>
      <c r="BH11" s="483">
        <f t="shared" si="3"/>
        <v>10.859355121683322</v>
      </c>
      <c r="BI11" s="477">
        <v>71.300914193223761</v>
      </c>
      <c r="BJ11" s="478">
        <v>74.191827501434247</v>
      </c>
      <c r="BK11" s="479">
        <v>80.773872731882406</v>
      </c>
      <c r="BL11" s="479">
        <v>87.334091159520682</v>
      </c>
      <c r="BM11" s="479">
        <v>86.962646781639918</v>
      </c>
      <c r="BN11" s="479">
        <v>86.532354548836636</v>
      </c>
      <c r="BO11" s="479">
        <v>85.50594022078046</v>
      </c>
      <c r="BP11" s="479">
        <v>84.232401640012554</v>
      </c>
      <c r="BQ11" s="479">
        <v>82.671500356233324</v>
      </c>
      <c r="BR11" s="479">
        <v>80.756766781947192</v>
      </c>
      <c r="BS11" s="479">
        <v>78.324655242989948</v>
      </c>
      <c r="BT11" s="480" t="s">
        <v>381</v>
      </c>
      <c r="BU11" s="533"/>
      <c r="BV11" s="1021"/>
      <c r="BW11" s="503">
        <v>35</v>
      </c>
      <c r="BX11" s="483">
        <f t="shared" si="4"/>
        <v>10.859355121683322</v>
      </c>
      <c r="BY11" s="477">
        <v>87.427434529049435</v>
      </c>
      <c r="BZ11" s="478">
        <v>87.355720714815291</v>
      </c>
      <c r="CA11" s="479">
        <v>87.184793981383848</v>
      </c>
      <c r="CB11" s="479">
        <v>86.836071569177946</v>
      </c>
      <c r="CC11" s="479">
        <v>86.435271056265549</v>
      </c>
      <c r="CD11" s="479">
        <v>85.984402870629552</v>
      </c>
      <c r="CE11" s="479">
        <v>84.941651529648567</v>
      </c>
      <c r="CF11" s="479">
        <v>83.700391289714688</v>
      </c>
      <c r="CG11" s="479">
        <v>82.237992620125766</v>
      </c>
      <c r="CH11" s="479">
        <v>80.488209914708165</v>
      </c>
      <c r="CI11" s="479">
        <v>78.264619113943311</v>
      </c>
      <c r="CJ11" s="480" t="s">
        <v>381</v>
      </c>
      <c r="CK11" s="738"/>
      <c r="CL11" s="1021"/>
      <c r="CM11" s="503">
        <f t="shared" si="31"/>
        <v>35</v>
      </c>
      <c r="CN11" s="491">
        <v>1.2</v>
      </c>
      <c r="CO11" s="492">
        <v>1.2000000000000006</v>
      </c>
      <c r="CP11" s="492">
        <v>1.2000000000000002</v>
      </c>
      <c r="CQ11" s="492">
        <v>1.2000000000000002</v>
      </c>
      <c r="CR11" s="492">
        <v>1.2000000000000006</v>
      </c>
      <c r="CS11" s="493">
        <v>1.2</v>
      </c>
      <c r="CT11" s="493">
        <v>1.2</v>
      </c>
      <c r="CU11" s="493">
        <v>1.2000000000000002</v>
      </c>
      <c r="CV11" s="493">
        <v>1.2000000000000002</v>
      </c>
      <c r="CW11" s="493">
        <v>1.2000000000000002</v>
      </c>
      <c r="CX11" s="493">
        <v>1.2000000000000004</v>
      </c>
      <c r="CY11" s="747" t="s">
        <v>381</v>
      </c>
      <c r="CZ11" s="738"/>
      <c r="DA11" s="1021"/>
      <c r="DB11" s="503">
        <f t="shared" si="32"/>
        <v>35</v>
      </c>
      <c r="DC11" s="491">
        <v>0.86682464776491752</v>
      </c>
      <c r="DD11" s="492">
        <v>0.89183664212720548</v>
      </c>
      <c r="DE11" s="492">
        <v>0.94679165482095595</v>
      </c>
      <c r="DF11" s="492">
        <v>1</v>
      </c>
      <c r="DG11" s="492">
        <v>1.0000000000000002</v>
      </c>
      <c r="DH11" s="493">
        <v>1.0000000000000071</v>
      </c>
      <c r="DI11" s="493">
        <v>1.0000000000000002</v>
      </c>
      <c r="DJ11" s="493">
        <v>1.0000000000000002</v>
      </c>
      <c r="DK11" s="493">
        <v>1</v>
      </c>
      <c r="DL11" s="493">
        <v>1.0000000000000013</v>
      </c>
      <c r="DM11" s="493">
        <v>1.0000000000000002</v>
      </c>
      <c r="DN11" s="747" t="s">
        <v>381</v>
      </c>
      <c r="DO11" s="744"/>
      <c r="DP11" s="1021"/>
      <c r="DQ11" s="503">
        <f t="shared" si="33"/>
        <v>35</v>
      </c>
      <c r="DR11" s="491">
        <v>1</v>
      </c>
      <c r="DS11" s="492">
        <v>1.0000000000000071</v>
      </c>
      <c r="DT11" s="492">
        <v>1</v>
      </c>
      <c r="DU11" s="492">
        <v>1.0000000000000002</v>
      </c>
      <c r="DV11" s="492">
        <v>1.0000000000000073</v>
      </c>
      <c r="DW11" s="493">
        <v>1.0000000000000073</v>
      </c>
      <c r="DX11" s="493">
        <v>1.0000000000000073</v>
      </c>
      <c r="DY11" s="493">
        <v>1.0000000000000038</v>
      </c>
      <c r="DZ11" s="493">
        <v>1.0000000000000033</v>
      </c>
      <c r="EA11" s="493">
        <v>1</v>
      </c>
      <c r="EB11" s="493">
        <v>1</v>
      </c>
      <c r="EC11" s="747" t="s">
        <v>381</v>
      </c>
      <c r="ED11" s="738"/>
      <c r="EE11" s="1021"/>
      <c r="EF11" s="503">
        <f t="shared" si="34"/>
        <v>35</v>
      </c>
      <c r="EG11" s="495">
        <v>44.787945599775014</v>
      </c>
      <c r="EH11" s="496">
        <v>44.202518801187637</v>
      </c>
      <c r="EI11" s="496">
        <v>43.487176231641968</v>
      </c>
      <c r="EJ11" s="496">
        <v>42.666235369369701</v>
      </c>
      <c r="EK11" s="496">
        <v>42.093711528036181</v>
      </c>
      <c r="EL11" s="497">
        <v>41.671025335616434</v>
      </c>
      <c r="EM11" s="497">
        <v>41.040436634448838</v>
      </c>
      <c r="EN11" s="497">
        <v>41.531120445158479</v>
      </c>
      <c r="EO11" s="497">
        <v>41.243459443466747</v>
      </c>
      <c r="EP11" s="497">
        <v>40.532505784881437</v>
      </c>
      <c r="EQ11" s="497">
        <v>41.732337685235109</v>
      </c>
      <c r="ER11" s="747" t="s">
        <v>381</v>
      </c>
      <c r="ES11" s="738"/>
      <c r="ET11" s="1021"/>
      <c r="EU11" s="503">
        <f t="shared" si="35"/>
        <v>35</v>
      </c>
      <c r="EV11" s="495">
        <v>85</v>
      </c>
      <c r="EW11" s="496">
        <v>85.000000000000057</v>
      </c>
      <c r="EX11" s="496">
        <v>85</v>
      </c>
      <c r="EY11" s="496">
        <v>84.478133262544702</v>
      </c>
      <c r="EZ11" s="496">
        <v>82.975947901541531</v>
      </c>
      <c r="FA11" s="497">
        <v>81.236450365116525</v>
      </c>
      <c r="FB11" s="497">
        <v>77.090036996096046</v>
      </c>
      <c r="FC11" s="497">
        <v>71.951189871421434</v>
      </c>
      <c r="FD11" s="497">
        <v>65.661837786376509</v>
      </c>
      <c r="FE11" s="497">
        <v>57.960660145296174</v>
      </c>
      <c r="FF11" s="497">
        <v>48.201196399804815</v>
      </c>
      <c r="FG11" s="747" t="s">
        <v>381</v>
      </c>
      <c r="FI11" s="1021"/>
      <c r="FJ11" s="503">
        <f t="shared" si="36"/>
        <v>35</v>
      </c>
      <c r="FK11" s="495">
        <v>84.855714824237225</v>
      </c>
      <c r="FL11" s="496">
        <v>84.565623627645152</v>
      </c>
      <c r="FM11" s="496">
        <v>83.874284894863365</v>
      </c>
      <c r="FN11" s="496">
        <v>82.464179892840889</v>
      </c>
      <c r="FO11" s="496">
        <v>80.844082400536195</v>
      </c>
      <c r="FP11" s="497">
        <v>79.022363945618622</v>
      </c>
      <c r="FQ11" s="497">
        <v>74.81227103509616</v>
      </c>
      <c r="FR11" s="497">
        <v>69.806430122488052</v>
      </c>
      <c r="FS11" s="497">
        <v>63.91689183395323</v>
      </c>
      <c r="FT11" s="497">
        <v>56.881750621997583</v>
      </c>
      <c r="FU11" s="497">
        <v>47.96061291377697</v>
      </c>
      <c r="FV11" s="747" t="s">
        <v>381</v>
      </c>
      <c r="FW11" s="744"/>
      <c r="FX11" s="1021"/>
      <c r="FY11" s="503">
        <f t="shared" si="37"/>
        <v>35</v>
      </c>
      <c r="FZ11" s="491">
        <f t="shared" si="38"/>
        <v>0.86682464776491752</v>
      </c>
      <c r="GA11" s="492">
        <f t="shared" si="5"/>
        <v>0.89183664212720548</v>
      </c>
      <c r="GB11" s="492">
        <f t="shared" si="6"/>
        <v>0.94679165482095595</v>
      </c>
      <c r="GC11" s="492">
        <f t="shared" si="7"/>
        <v>1</v>
      </c>
      <c r="GD11" s="492">
        <f t="shared" si="8"/>
        <v>1.0000000000000002</v>
      </c>
      <c r="GE11" s="493">
        <f t="shared" si="9"/>
        <v>1.0000000000000071</v>
      </c>
      <c r="GF11" s="493">
        <f t="shared" si="10"/>
        <v>1.0000000000000002</v>
      </c>
      <c r="GG11" s="493">
        <f t="shared" si="11"/>
        <v>1.0000000000000002</v>
      </c>
      <c r="GH11" s="493">
        <f t="shared" si="12"/>
        <v>1</v>
      </c>
      <c r="GI11" s="493">
        <f t="shared" si="13"/>
        <v>1</v>
      </c>
      <c r="GJ11" s="493">
        <f>MIN(CX11,DM11,EB11)</f>
        <v>1</v>
      </c>
      <c r="GK11" s="747" t="s">
        <v>381</v>
      </c>
      <c r="GM11" s="1021"/>
      <c r="GN11" s="503">
        <f t="shared" si="39"/>
        <v>35</v>
      </c>
      <c r="GO11" s="495">
        <f t="shared" si="40"/>
        <v>85</v>
      </c>
      <c r="GP11" s="496">
        <f t="shared" si="14"/>
        <v>85.000000000000057</v>
      </c>
      <c r="GQ11" s="496">
        <f t="shared" si="15"/>
        <v>85</v>
      </c>
      <c r="GR11" s="496">
        <f t="shared" si="16"/>
        <v>84.478133262544702</v>
      </c>
      <c r="GS11" s="496">
        <f t="shared" si="17"/>
        <v>82.975947901541531</v>
      </c>
      <c r="GT11" s="497">
        <f t="shared" si="18"/>
        <v>81.236450365116525</v>
      </c>
      <c r="GU11" s="497">
        <f t="shared" si="19"/>
        <v>77.090036996096046</v>
      </c>
      <c r="GV11" s="497">
        <f t="shared" si="20"/>
        <v>71.951189871421434</v>
      </c>
      <c r="GW11" s="497">
        <f t="shared" si="21"/>
        <v>65.661837786376509</v>
      </c>
      <c r="GX11" s="497">
        <f t="shared" si="22"/>
        <v>57.960660145296174</v>
      </c>
      <c r="GY11" s="497">
        <f>MAX(EQ11,FF11,FU11)</f>
        <v>48.201196399804815</v>
      </c>
      <c r="GZ11" s="747" t="s">
        <v>381</v>
      </c>
      <c r="HB11" s="1021"/>
      <c r="HC11" s="503">
        <f t="shared" si="41"/>
        <v>35</v>
      </c>
      <c r="HD11" s="531">
        <f t="shared" si="42"/>
        <v>6.2675468157391743</v>
      </c>
      <c r="HE11" s="485">
        <v>7.0509901677065718</v>
      </c>
      <c r="HF11" s="604">
        <v>87.463078583305517</v>
      </c>
      <c r="HH11" s="1021"/>
      <c r="HI11" s="503">
        <f t="shared" si="43"/>
        <v>35</v>
      </c>
      <c r="HJ11" s="531">
        <f t="shared" si="44"/>
        <v>6.2675468157391743</v>
      </c>
      <c r="HK11" s="604">
        <v>102.05318126405221</v>
      </c>
    </row>
    <row r="12" spans="2:219" ht="15" customHeight="1">
      <c r="B12" s="1021"/>
      <c r="C12" s="503">
        <v>30</v>
      </c>
      <c r="D12" s="476">
        <f t="shared" si="23"/>
        <v>12.484797985433076</v>
      </c>
      <c r="E12" s="600">
        <f t="shared" si="45"/>
        <v>69.083981691684215</v>
      </c>
      <c r="F12" s="601">
        <f t="shared" si="46"/>
        <v>87.462995212834329</v>
      </c>
      <c r="G12" s="602">
        <f t="shared" si="47"/>
        <v>7.8279832388465067</v>
      </c>
      <c r="H12" s="594" t="s">
        <v>712</v>
      </c>
      <c r="I12" s="603" t="s">
        <v>712</v>
      </c>
      <c r="J12" s="479">
        <f t="shared" si="24"/>
        <v>81.485097442886527</v>
      </c>
      <c r="K12" s="479">
        <f t="shared" si="0"/>
        <v>86.781677506215217</v>
      </c>
      <c r="L12" s="479">
        <f t="shared" si="0"/>
        <v>86.277971431421207</v>
      </c>
      <c r="M12" s="479">
        <f t="shared" si="0"/>
        <v>85.731662050727437</v>
      </c>
      <c r="N12" s="479">
        <f t="shared" si="0"/>
        <v>84.499552423410137</v>
      </c>
      <c r="O12" s="479">
        <f t="shared" si="0"/>
        <v>83.082963231850684</v>
      </c>
      <c r="P12" s="479">
        <f t="shared" si="0"/>
        <v>81.464427206298353</v>
      </c>
      <c r="Q12" s="479">
        <f t="shared" si="0"/>
        <v>79.581487081253471</v>
      </c>
      <c r="R12" s="479">
        <f t="shared" si="0"/>
        <v>77.230429057488394</v>
      </c>
      <c r="S12" s="480" t="s">
        <v>381</v>
      </c>
      <c r="T12" s="738"/>
      <c r="U12" s="1021"/>
      <c r="V12" s="503">
        <f t="shared" si="25"/>
        <v>30</v>
      </c>
      <c r="W12" s="498">
        <v>36.700000000000003</v>
      </c>
      <c r="X12" s="482">
        <v>-33</v>
      </c>
      <c r="Y12" s="531">
        <f t="shared" si="1"/>
        <v>12.484797985433076</v>
      </c>
      <c r="Z12" s="484">
        <v>14.04539773361221</v>
      </c>
      <c r="AA12" s="485">
        <v>17.275605197311943</v>
      </c>
      <c r="AB12" s="532">
        <f t="shared" si="26"/>
        <v>6.1262583128799735</v>
      </c>
      <c r="AC12" s="486">
        <f t="shared" si="27"/>
        <v>5.4455629447821989</v>
      </c>
      <c r="AD12" s="487">
        <v>6.9659696403950377</v>
      </c>
      <c r="AE12" s="488">
        <v>16.797995917006435</v>
      </c>
      <c r="AF12" s="738"/>
      <c r="AG12" s="1048"/>
      <c r="AH12" s="1050"/>
      <c r="AI12" s="738"/>
      <c r="AJ12" s="1021"/>
      <c r="AK12" s="503">
        <f t="shared" si="28"/>
        <v>30</v>
      </c>
      <c r="AL12" s="489">
        <f t="shared" si="48"/>
        <v>20</v>
      </c>
      <c r="AM12" s="482">
        <f t="shared" si="29"/>
        <v>-40</v>
      </c>
      <c r="AN12" s="490">
        <f t="shared" si="30"/>
        <v>12.484797985433076</v>
      </c>
      <c r="AO12" s="738"/>
      <c r="AP12" s="1021"/>
      <c r="AQ12" s="503">
        <v>30</v>
      </c>
      <c r="AR12" s="483">
        <f t="shared" si="2"/>
        <v>12.484797985433076</v>
      </c>
      <c r="AS12" s="477">
        <v>101.90278096107897</v>
      </c>
      <c r="AT12" s="479">
        <v>101.67348291276363</v>
      </c>
      <c r="AU12" s="479">
        <v>101.38360924584696</v>
      </c>
      <c r="AV12" s="479">
        <v>101.04820323808241</v>
      </c>
      <c r="AW12" s="479">
        <v>100.79691980976422</v>
      </c>
      <c r="AX12" s="479">
        <v>100.59278348526965</v>
      </c>
      <c r="AY12" s="479">
        <v>100.23530236247252</v>
      </c>
      <c r="AZ12" s="479">
        <v>100.35738265989121</v>
      </c>
      <c r="BA12" s="479">
        <v>100.12122586480409</v>
      </c>
      <c r="BB12" s="479">
        <v>100.18136232230974</v>
      </c>
      <c r="BC12" s="479">
        <v>100.23029345921644</v>
      </c>
      <c r="BD12" s="480" t="s">
        <v>381</v>
      </c>
      <c r="BE12" s="738"/>
      <c r="BF12" s="1021"/>
      <c r="BG12" s="503">
        <v>30</v>
      </c>
      <c r="BH12" s="483">
        <f t="shared" si="3"/>
        <v>14.04539773361221</v>
      </c>
      <c r="BI12" s="477">
        <v>69.083981691684215</v>
      </c>
      <c r="BJ12" s="478">
        <v>73.156776557667726</v>
      </c>
      <c r="BK12" s="479">
        <v>81.485097442886527</v>
      </c>
      <c r="BL12" s="479">
        <v>87.232661880783922</v>
      </c>
      <c r="BM12" s="479">
        <v>86.769538770049081</v>
      </c>
      <c r="BN12" s="479">
        <v>86.250737205971944</v>
      </c>
      <c r="BO12" s="479">
        <v>85.040066706521074</v>
      </c>
      <c r="BP12" s="479">
        <v>83.596741542961738</v>
      </c>
      <c r="BQ12" s="479">
        <v>81.882896574746951</v>
      </c>
      <c r="BR12" s="479">
        <v>79.831385811485319</v>
      </c>
      <c r="BS12" s="479">
        <v>77.270229575577432</v>
      </c>
      <c r="BT12" s="480" t="s">
        <v>381</v>
      </c>
      <c r="BU12" s="533"/>
      <c r="BV12" s="1021"/>
      <c r="BW12" s="503">
        <v>30</v>
      </c>
      <c r="BX12" s="483">
        <f t="shared" si="4"/>
        <v>14.04539773361221</v>
      </c>
      <c r="BY12" s="477">
        <v>84.87340482337423</v>
      </c>
      <c r="BZ12" s="478">
        <v>87.457991374156578</v>
      </c>
      <c r="CA12" s="479">
        <v>87.225608305563782</v>
      </c>
      <c r="CB12" s="479">
        <v>86.781677506215217</v>
      </c>
      <c r="CC12" s="479">
        <v>86.277971431421207</v>
      </c>
      <c r="CD12" s="479">
        <v>85.731662050727437</v>
      </c>
      <c r="CE12" s="479">
        <v>84.499552423410137</v>
      </c>
      <c r="CF12" s="479">
        <v>83.082963231850684</v>
      </c>
      <c r="CG12" s="479">
        <v>81.464427206298353</v>
      </c>
      <c r="CH12" s="479">
        <v>79.581487081253471</v>
      </c>
      <c r="CI12" s="479">
        <v>77.230429057488394</v>
      </c>
      <c r="CJ12" s="480" t="s">
        <v>381</v>
      </c>
      <c r="CK12" s="738"/>
      <c r="CL12" s="1021"/>
      <c r="CM12" s="503">
        <f t="shared" si="31"/>
        <v>30</v>
      </c>
      <c r="CN12" s="491">
        <v>1.2000000000000002</v>
      </c>
      <c r="CO12" s="492">
        <v>1.2</v>
      </c>
      <c r="CP12" s="492">
        <v>1.2000000000000006</v>
      </c>
      <c r="CQ12" s="492">
        <v>1.2000000000000002</v>
      </c>
      <c r="CR12" s="492">
        <v>1.2</v>
      </c>
      <c r="CS12" s="493">
        <v>1.2</v>
      </c>
      <c r="CT12" s="493">
        <v>1.2000000000000079</v>
      </c>
      <c r="CU12" s="493">
        <v>1.2000000000000006</v>
      </c>
      <c r="CV12" s="493">
        <v>1.2000000000000004</v>
      </c>
      <c r="CW12" s="493">
        <v>1.2</v>
      </c>
      <c r="CX12" s="493">
        <v>1.2</v>
      </c>
      <c r="CY12" s="747" t="s">
        <v>381</v>
      </c>
      <c r="CZ12" s="738"/>
      <c r="DA12" s="1021"/>
      <c r="DB12" s="503">
        <f t="shared" si="32"/>
        <v>30</v>
      </c>
      <c r="DC12" s="491">
        <v>0.84726270753442257</v>
      </c>
      <c r="DD12" s="492">
        <v>0.88294493409741381</v>
      </c>
      <c r="DE12" s="492">
        <v>0.95257143468496064</v>
      </c>
      <c r="DF12" s="492">
        <v>1</v>
      </c>
      <c r="DG12" s="492">
        <v>1.0000000000000098</v>
      </c>
      <c r="DH12" s="493">
        <v>1.0000000000000098</v>
      </c>
      <c r="DI12" s="493">
        <v>1.0000000000000047</v>
      </c>
      <c r="DJ12" s="493">
        <v>1.0000000000000004</v>
      </c>
      <c r="DK12" s="493">
        <v>1.0000000000000047</v>
      </c>
      <c r="DL12" s="493">
        <v>1.0000000000000002</v>
      </c>
      <c r="DM12" s="493">
        <v>1.0000000000000011</v>
      </c>
      <c r="DN12" s="747" t="s">
        <v>381</v>
      </c>
      <c r="DO12" s="744"/>
      <c r="DP12" s="1021"/>
      <c r="DQ12" s="503">
        <f t="shared" si="33"/>
        <v>30</v>
      </c>
      <c r="DR12" s="491">
        <v>0.97970197875013865</v>
      </c>
      <c r="DS12" s="492">
        <v>1.0000000000000091</v>
      </c>
      <c r="DT12" s="492">
        <v>1.0000000000000004</v>
      </c>
      <c r="DU12" s="492">
        <v>1.0000000000000095</v>
      </c>
      <c r="DV12" s="492">
        <v>1</v>
      </c>
      <c r="DW12" s="493">
        <v>1.00000000000001</v>
      </c>
      <c r="DX12" s="493">
        <v>1.0000000000000004</v>
      </c>
      <c r="DY12" s="493">
        <v>1.0000000000000002</v>
      </c>
      <c r="DZ12" s="493">
        <v>1</v>
      </c>
      <c r="EA12" s="493">
        <v>1.0000000000000002</v>
      </c>
      <c r="EB12" s="493">
        <v>1</v>
      </c>
      <c r="EC12" s="747" t="s">
        <v>381</v>
      </c>
      <c r="ED12" s="738"/>
      <c r="EE12" s="1021"/>
      <c r="EF12" s="503">
        <f t="shared" si="34"/>
        <v>30</v>
      </c>
      <c r="EG12" s="495">
        <v>42.496358579006767</v>
      </c>
      <c r="EH12" s="496">
        <v>41.794918266125705</v>
      </c>
      <c r="EI12" s="496">
        <v>40.908397327439104</v>
      </c>
      <c r="EJ12" s="496">
        <v>39.882938486906937</v>
      </c>
      <c r="EK12" s="496">
        <v>39.114894450554402</v>
      </c>
      <c r="EL12" s="497">
        <v>38.491095136208457</v>
      </c>
      <c r="EM12" s="497">
        <v>37.399007539222453</v>
      </c>
      <c r="EN12" s="497">
        <v>37.771913593819193</v>
      </c>
      <c r="EO12" s="497">
        <v>37.050591219584248</v>
      </c>
      <c r="EP12" s="497">
        <v>37.234257501707873</v>
      </c>
      <c r="EQ12" s="497">
        <v>37.383708888389378</v>
      </c>
      <c r="ER12" s="747" t="s">
        <v>381</v>
      </c>
      <c r="ES12" s="738"/>
      <c r="ET12" s="1021"/>
      <c r="EU12" s="503">
        <f t="shared" si="35"/>
        <v>30</v>
      </c>
      <c r="EV12" s="495">
        <v>85</v>
      </c>
      <c r="EW12" s="496">
        <v>85</v>
      </c>
      <c r="EX12" s="496">
        <v>85</v>
      </c>
      <c r="EY12" s="496">
        <v>84.067882037774041</v>
      </c>
      <c r="EZ12" s="496">
        <v>82.195200426903796</v>
      </c>
      <c r="FA12" s="497">
        <v>80.098381685716163</v>
      </c>
      <c r="FB12" s="497">
        <v>75.209434046131719</v>
      </c>
      <c r="FC12" s="497">
        <v>69.388708912743766</v>
      </c>
      <c r="FD12" s="497">
        <v>62.488153045527554</v>
      </c>
      <c r="FE12" s="497">
        <v>54.244309409053699</v>
      </c>
      <c r="FF12" s="497">
        <v>43.978117743311941</v>
      </c>
      <c r="FG12" s="747" t="s">
        <v>381</v>
      </c>
      <c r="FI12" s="1021"/>
      <c r="FJ12" s="503">
        <f t="shared" si="36"/>
        <v>30</v>
      </c>
      <c r="FK12" s="495">
        <v>85</v>
      </c>
      <c r="FL12" s="496">
        <v>84.979327433764695</v>
      </c>
      <c r="FM12" s="496">
        <v>84.039353659608309</v>
      </c>
      <c r="FN12" s="496">
        <v>82.244273638516859</v>
      </c>
      <c r="FO12" s="496">
        <v>80.208426808935883</v>
      </c>
      <c r="FP12" s="497">
        <v>78.001526652648636</v>
      </c>
      <c r="FQ12" s="497">
        <v>73.028624045871027</v>
      </c>
      <c r="FR12" s="497">
        <v>67.318772509660789</v>
      </c>
      <c r="FS12" s="497">
        <v>60.805110994219717</v>
      </c>
      <c r="FT12" s="497">
        <v>53.241343889844245</v>
      </c>
      <c r="FU12" s="497">
        <v>43.818809674951694</v>
      </c>
      <c r="FV12" s="747" t="s">
        <v>381</v>
      </c>
      <c r="FW12" s="744"/>
      <c r="FX12" s="1021"/>
      <c r="FY12" s="503">
        <f t="shared" si="37"/>
        <v>30</v>
      </c>
      <c r="FZ12" s="491">
        <f t="shared" si="38"/>
        <v>0.84726270753442257</v>
      </c>
      <c r="GA12" s="492">
        <f t="shared" si="5"/>
        <v>0.88294493409741381</v>
      </c>
      <c r="GB12" s="492">
        <f t="shared" si="6"/>
        <v>0.95257143468496064</v>
      </c>
      <c r="GC12" s="492">
        <f t="shared" si="7"/>
        <v>1</v>
      </c>
      <c r="GD12" s="492">
        <f t="shared" si="8"/>
        <v>1</v>
      </c>
      <c r="GE12" s="493">
        <f t="shared" si="9"/>
        <v>1.0000000000000098</v>
      </c>
      <c r="GF12" s="493">
        <f t="shared" si="10"/>
        <v>1.0000000000000004</v>
      </c>
      <c r="GG12" s="493">
        <f t="shared" si="11"/>
        <v>1.0000000000000002</v>
      </c>
      <c r="GH12" s="493">
        <f t="shared" si="12"/>
        <v>1</v>
      </c>
      <c r="GI12" s="493">
        <f t="shared" si="13"/>
        <v>1.0000000000000002</v>
      </c>
      <c r="GJ12" s="493">
        <f>MIN(CX12,DM12,EB12)</f>
        <v>1</v>
      </c>
      <c r="GK12" s="747" t="s">
        <v>381</v>
      </c>
      <c r="GM12" s="1021"/>
      <c r="GN12" s="503">
        <f t="shared" si="39"/>
        <v>30</v>
      </c>
      <c r="GO12" s="495">
        <f t="shared" si="40"/>
        <v>85</v>
      </c>
      <c r="GP12" s="496">
        <f t="shared" si="14"/>
        <v>85</v>
      </c>
      <c r="GQ12" s="496">
        <f t="shared" si="15"/>
        <v>85</v>
      </c>
      <c r="GR12" s="496">
        <f t="shared" si="16"/>
        <v>84.067882037774041</v>
      </c>
      <c r="GS12" s="496">
        <f t="shared" si="17"/>
        <v>82.195200426903796</v>
      </c>
      <c r="GT12" s="497">
        <f t="shared" si="18"/>
        <v>80.098381685716163</v>
      </c>
      <c r="GU12" s="497">
        <f t="shared" si="19"/>
        <v>75.209434046131719</v>
      </c>
      <c r="GV12" s="497">
        <f t="shared" si="20"/>
        <v>69.388708912743766</v>
      </c>
      <c r="GW12" s="497">
        <f t="shared" si="21"/>
        <v>62.488153045527554</v>
      </c>
      <c r="GX12" s="497">
        <f t="shared" si="22"/>
        <v>54.244309409053699</v>
      </c>
      <c r="GY12" s="497">
        <f>MAX(EQ12,FF12,FU12)</f>
        <v>43.978117743311941</v>
      </c>
      <c r="GZ12" s="747" t="s">
        <v>381</v>
      </c>
      <c r="HB12" s="1021"/>
      <c r="HC12" s="503">
        <f t="shared" si="41"/>
        <v>30</v>
      </c>
      <c r="HD12" s="531">
        <f t="shared" si="42"/>
        <v>7.8279832388465067</v>
      </c>
      <c r="HE12" s="485">
        <v>8.8064811437023209</v>
      </c>
      <c r="HF12" s="604">
        <v>87.462995212834329</v>
      </c>
      <c r="HH12" s="1021"/>
      <c r="HI12" s="503">
        <f t="shared" si="43"/>
        <v>30</v>
      </c>
      <c r="HJ12" s="531">
        <f t="shared" si="44"/>
        <v>7.8279832388465067</v>
      </c>
      <c r="HK12" s="604">
        <v>101.10838038301803</v>
      </c>
    </row>
    <row r="13" spans="2:219" ht="15" customHeight="1">
      <c r="B13" s="1021"/>
      <c r="C13" s="503">
        <v>25</v>
      </c>
      <c r="D13" s="476">
        <f t="shared" si="23"/>
        <v>15.714092174172734</v>
      </c>
      <c r="E13" s="600">
        <f t="shared" si="45"/>
        <v>66.429697714042163</v>
      </c>
      <c r="F13" s="601">
        <f t="shared" si="46"/>
        <v>87.463037730455369</v>
      </c>
      <c r="G13" s="602">
        <f t="shared" si="47"/>
        <v>9.395504787102805</v>
      </c>
      <c r="H13" s="594" t="s">
        <v>712</v>
      </c>
      <c r="I13" s="603" t="s">
        <v>712</v>
      </c>
      <c r="J13" s="479">
        <f t="shared" si="24"/>
        <v>80.957309818555984</v>
      </c>
      <c r="K13" s="479">
        <f t="shared" si="0"/>
        <v>86.752885293837721</v>
      </c>
      <c r="L13" s="479">
        <f t="shared" si="0"/>
        <v>86.13925440378182</v>
      </c>
      <c r="M13" s="479">
        <f t="shared" si="0"/>
        <v>85.480896394277607</v>
      </c>
      <c r="N13" s="479">
        <f t="shared" si="0"/>
        <v>84.042659505564046</v>
      </c>
      <c r="O13" s="479">
        <f t="shared" si="0"/>
        <v>82.44408854341998</v>
      </c>
      <c r="P13" s="479">
        <f t="shared" si="0"/>
        <v>80.667703234411377</v>
      </c>
      <c r="Q13" s="479">
        <f t="shared" si="0"/>
        <v>78.657820624673235</v>
      </c>
      <c r="R13" s="479">
        <f t="shared" si="0"/>
        <v>76.169948456872433</v>
      </c>
      <c r="S13" s="480" t="s">
        <v>381</v>
      </c>
      <c r="T13" s="738"/>
      <c r="U13" s="1021"/>
      <c r="V13" s="503">
        <f t="shared" si="25"/>
        <v>25</v>
      </c>
      <c r="W13" s="498">
        <v>33.299999999999997</v>
      </c>
      <c r="X13" s="482">
        <v>-33</v>
      </c>
      <c r="Y13" s="531">
        <f t="shared" si="1"/>
        <v>15.714092174172734</v>
      </c>
      <c r="Z13" s="484">
        <v>17.678353695944327</v>
      </c>
      <c r="AA13" s="485">
        <v>20.750054365473908</v>
      </c>
      <c r="AB13" s="532">
        <f t="shared" si="26"/>
        <v>4.833706521296687</v>
      </c>
      <c r="AC13" s="486">
        <f t="shared" si="27"/>
        <v>4.296628018930388</v>
      </c>
      <c r="AD13" s="487">
        <v>8.5091949136342837</v>
      </c>
      <c r="AE13" s="488">
        <v>19.585451984330465</v>
      </c>
      <c r="AF13" s="738"/>
      <c r="AG13" s="1048"/>
      <c r="AH13" s="1050"/>
      <c r="AI13" s="738"/>
      <c r="AJ13" s="1021"/>
      <c r="AK13" s="503">
        <f t="shared" si="28"/>
        <v>25</v>
      </c>
      <c r="AL13" s="489">
        <f t="shared" si="48"/>
        <v>15</v>
      </c>
      <c r="AM13" s="482">
        <f t="shared" si="29"/>
        <v>-40</v>
      </c>
      <c r="AN13" s="490">
        <f t="shared" si="30"/>
        <v>15.714092174172734</v>
      </c>
      <c r="AO13" s="738"/>
      <c r="AP13" s="1021"/>
      <c r="AQ13" s="503">
        <v>25</v>
      </c>
      <c r="AR13" s="483">
        <f t="shared" si="2"/>
        <v>15.714092174172734</v>
      </c>
      <c r="AS13" s="477">
        <v>101.31813498957185</v>
      </c>
      <c r="AT13" s="479">
        <v>101.02813366951811</v>
      </c>
      <c r="AU13" s="479">
        <v>100.64226718949227</v>
      </c>
      <c r="AV13" s="479">
        <v>100.20965894023658</v>
      </c>
      <c r="AW13" s="479">
        <v>99.86794102682417</v>
      </c>
      <c r="AX13" s="479">
        <v>99.572636481056492</v>
      </c>
      <c r="AY13" s="479">
        <v>99.022624758818111</v>
      </c>
      <c r="AZ13" s="479">
        <v>99.093129641873333</v>
      </c>
      <c r="BA13" s="479">
        <v>98.699493769069875</v>
      </c>
      <c r="BB13" s="479">
        <v>98.742893153135498</v>
      </c>
      <c r="BC13" s="605" t="s">
        <v>968</v>
      </c>
      <c r="BD13" s="480" t="s">
        <v>381</v>
      </c>
      <c r="BE13" s="738"/>
      <c r="BF13" s="1021"/>
      <c r="BG13" s="503">
        <v>25</v>
      </c>
      <c r="BH13" s="483">
        <f t="shared" si="3"/>
        <v>17.678353695944327</v>
      </c>
      <c r="BI13" s="477">
        <v>66.429697714042163</v>
      </c>
      <c r="BJ13" s="478">
        <v>71.185096603580561</v>
      </c>
      <c r="BK13" s="479">
        <v>80.957309818555984</v>
      </c>
      <c r="BL13" s="479">
        <v>87.149172164377561</v>
      </c>
      <c r="BM13" s="479">
        <v>86.576229562272516</v>
      </c>
      <c r="BN13" s="479">
        <v>85.952418285391275</v>
      </c>
      <c r="BO13" s="479">
        <v>84.54717944946259</v>
      </c>
      <c r="BP13" s="479">
        <v>82.92724114829953</v>
      </c>
      <c r="BQ13" s="479">
        <v>81.061217065732691</v>
      </c>
      <c r="BR13" s="479">
        <v>78.8803729444368</v>
      </c>
      <c r="BS13" s="479">
        <v>76.192490294900793</v>
      </c>
      <c r="BT13" s="480" t="s">
        <v>381</v>
      </c>
      <c r="BU13" s="533"/>
      <c r="BV13" s="1021"/>
      <c r="BW13" s="503">
        <v>25</v>
      </c>
      <c r="BX13" s="483">
        <f t="shared" si="4"/>
        <v>17.678353695944327</v>
      </c>
      <c r="BY13" s="477">
        <v>79.643447725827457</v>
      </c>
      <c r="BZ13" s="478">
        <v>83.307104304043619</v>
      </c>
      <c r="CA13" s="479">
        <v>87.316020021544048</v>
      </c>
      <c r="CB13" s="479">
        <v>86.752885293837721</v>
      </c>
      <c r="CC13" s="479">
        <v>86.13925440378182</v>
      </c>
      <c r="CD13" s="479">
        <v>85.480896394277607</v>
      </c>
      <c r="CE13" s="479">
        <v>84.042659505564046</v>
      </c>
      <c r="CF13" s="479">
        <v>82.44408854341998</v>
      </c>
      <c r="CG13" s="479">
        <v>80.667703234411377</v>
      </c>
      <c r="CH13" s="479">
        <v>78.657820624673235</v>
      </c>
      <c r="CI13" s="479">
        <v>76.169948456872433</v>
      </c>
      <c r="CJ13" s="480" t="s">
        <v>381</v>
      </c>
      <c r="CK13" s="738"/>
      <c r="CL13" s="1021"/>
      <c r="CM13" s="503">
        <f t="shared" si="31"/>
        <v>25</v>
      </c>
      <c r="CN13" s="491">
        <v>1.2000000000000002</v>
      </c>
      <c r="CO13" s="492">
        <v>1.2</v>
      </c>
      <c r="CP13" s="492">
        <v>1.2000000000000002</v>
      </c>
      <c r="CQ13" s="492">
        <v>1.2</v>
      </c>
      <c r="CR13" s="492">
        <v>1.2</v>
      </c>
      <c r="CS13" s="493">
        <v>1.2</v>
      </c>
      <c r="CT13" s="493">
        <v>1.2000000000000004</v>
      </c>
      <c r="CU13" s="493">
        <v>1.2000000000000006</v>
      </c>
      <c r="CV13" s="493">
        <v>1.2000000000000006</v>
      </c>
      <c r="CW13" s="562">
        <v>1.2000000000000004</v>
      </c>
      <c r="CX13" s="605" t="s">
        <v>968</v>
      </c>
      <c r="CY13" s="748" t="s">
        <v>381</v>
      </c>
      <c r="CZ13" s="738"/>
      <c r="DA13" s="1021"/>
      <c r="DB13" s="503">
        <f t="shared" si="32"/>
        <v>25</v>
      </c>
      <c r="DC13" s="491">
        <v>0.82339090466791309</v>
      </c>
      <c r="DD13" s="492">
        <v>0.86581098949147928</v>
      </c>
      <c r="DE13" s="492">
        <v>0.94828522892865641</v>
      </c>
      <c r="DF13" s="492">
        <v>1.0000000000000007</v>
      </c>
      <c r="DG13" s="492">
        <v>1</v>
      </c>
      <c r="DH13" s="493">
        <v>1.0000000000000002</v>
      </c>
      <c r="DI13" s="493">
        <v>1.0000000000000002</v>
      </c>
      <c r="DJ13" s="493">
        <v>1.0000000000000004</v>
      </c>
      <c r="DK13" s="493">
        <v>1.0000000000000029</v>
      </c>
      <c r="DL13" s="562">
        <v>1.0000000000000004</v>
      </c>
      <c r="DM13" s="493">
        <v>1.0000000000000004</v>
      </c>
      <c r="DN13" s="748" t="s">
        <v>381</v>
      </c>
      <c r="DO13" s="744"/>
      <c r="DP13" s="1021"/>
      <c r="DQ13" s="503">
        <f t="shared" si="33"/>
        <v>25</v>
      </c>
      <c r="DR13" s="491">
        <v>0.93754319266284669</v>
      </c>
      <c r="DS13" s="492">
        <v>0.9672426448132595</v>
      </c>
      <c r="DT13" s="492">
        <v>1.0000000000000122</v>
      </c>
      <c r="DU13" s="492">
        <v>1.0000000000000124</v>
      </c>
      <c r="DV13" s="492">
        <v>1.0000000000000062</v>
      </c>
      <c r="DW13" s="493">
        <v>1.0000000000000004</v>
      </c>
      <c r="DX13" s="493">
        <v>1.0000000000000056</v>
      </c>
      <c r="DY13" s="493">
        <v>1.0000000000000056</v>
      </c>
      <c r="DZ13" s="493">
        <v>1.0000000000000031</v>
      </c>
      <c r="EA13" s="562">
        <v>1.0000000000000031</v>
      </c>
      <c r="EB13" s="493">
        <v>1</v>
      </c>
      <c r="EC13" s="748" t="s">
        <v>381</v>
      </c>
      <c r="ED13" s="738"/>
      <c r="EE13" s="1021"/>
      <c r="EF13" s="503">
        <f t="shared" si="34"/>
        <v>25</v>
      </c>
      <c r="EG13" s="495">
        <v>40.708191875747559</v>
      </c>
      <c r="EH13" s="496">
        <v>39.821588746134466</v>
      </c>
      <c r="EI13" s="496">
        <v>38.642295516416823</v>
      </c>
      <c r="EJ13" s="496">
        <v>37.320683376975694</v>
      </c>
      <c r="EK13" s="496">
        <v>36.277141031557449</v>
      </c>
      <c r="EL13" s="497">
        <v>35.375622347275964</v>
      </c>
      <c r="EM13" s="497">
        <v>33.69723308454121</v>
      </c>
      <c r="EN13" s="497">
        <v>33.912330925553022</v>
      </c>
      <c r="EO13" s="497">
        <v>32.711615139503294</v>
      </c>
      <c r="EP13" s="563">
        <v>32.84397421903742</v>
      </c>
      <c r="EQ13" s="605" t="s">
        <v>968</v>
      </c>
      <c r="ER13" s="748" t="s">
        <v>381</v>
      </c>
      <c r="ES13" s="738"/>
      <c r="ET13" s="1021"/>
      <c r="EU13" s="503">
        <f t="shared" si="35"/>
        <v>25</v>
      </c>
      <c r="EV13" s="495">
        <v>85</v>
      </c>
      <c r="EW13" s="496">
        <v>85</v>
      </c>
      <c r="EX13" s="496">
        <v>85</v>
      </c>
      <c r="EY13" s="496">
        <v>83.730221401743961</v>
      </c>
      <c r="EZ13" s="496">
        <v>81.413785913049765</v>
      </c>
      <c r="FA13" s="497">
        <v>78.893161924051185</v>
      </c>
      <c r="FB13" s="497">
        <v>73.220737270853078</v>
      </c>
      <c r="FC13" s="497">
        <v>66.69160696278675</v>
      </c>
      <c r="FD13" s="497">
        <v>59.184141056493331</v>
      </c>
      <c r="FE13" s="563">
        <v>50.428882257499254</v>
      </c>
      <c r="FF13" s="497">
        <v>39.666819149346907</v>
      </c>
      <c r="FG13" s="748" t="s">
        <v>381</v>
      </c>
      <c r="FI13" s="1021"/>
      <c r="FJ13" s="503">
        <f t="shared" si="36"/>
        <v>25</v>
      </c>
      <c r="FK13" s="495">
        <v>85</v>
      </c>
      <c r="FL13" s="496">
        <v>85</v>
      </c>
      <c r="FM13" s="496">
        <v>84.405037932357175</v>
      </c>
      <c r="FN13" s="496">
        <v>82.127876070402749</v>
      </c>
      <c r="FO13" s="496">
        <v>79.647945462986684</v>
      </c>
      <c r="FP13" s="497">
        <v>76.988919461230637</v>
      </c>
      <c r="FQ13" s="497">
        <v>71.186125856750323</v>
      </c>
      <c r="FR13" s="497">
        <v>64.746366707684615</v>
      </c>
      <c r="FS13" s="497">
        <v>57.602819194300366</v>
      </c>
      <c r="FT13" s="563">
        <v>49.536581354169527</v>
      </c>
      <c r="FU13" s="497">
        <v>39.57670098206745</v>
      </c>
      <c r="FV13" s="748" t="s">
        <v>381</v>
      </c>
      <c r="FW13" s="744"/>
      <c r="FX13" s="1021"/>
      <c r="FY13" s="503">
        <f t="shared" si="37"/>
        <v>25</v>
      </c>
      <c r="FZ13" s="491">
        <f t="shared" si="38"/>
        <v>0.82339090466791309</v>
      </c>
      <c r="GA13" s="492">
        <f t="shared" si="5"/>
        <v>0.86581098949147928</v>
      </c>
      <c r="GB13" s="492">
        <f t="shared" si="6"/>
        <v>0.94828522892865641</v>
      </c>
      <c r="GC13" s="492">
        <f t="shared" si="7"/>
        <v>1.0000000000000007</v>
      </c>
      <c r="GD13" s="492">
        <f t="shared" si="8"/>
        <v>1</v>
      </c>
      <c r="GE13" s="493">
        <f t="shared" si="9"/>
        <v>1.0000000000000002</v>
      </c>
      <c r="GF13" s="493">
        <f t="shared" si="10"/>
        <v>1.0000000000000002</v>
      </c>
      <c r="GG13" s="493">
        <f t="shared" si="11"/>
        <v>1.0000000000000004</v>
      </c>
      <c r="GH13" s="493">
        <f t="shared" si="12"/>
        <v>1.0000000000000029</v>
      </c>
      <c r="GI13" s="493">
        <f t="shared" si="13"/>
        <v>1.0000000000000004</v>
      </c>
      <c r="GJ13" s="493">
        <f t="shared" ref="GJ13:GJ15" si="49">MIN(CX13,DM13,EB13)</f>
        <v>1</v>
      </c>
      <c r="GK13" s="748" t="s">
        <v>381</v>
      </c>
      <c r="GM13" s="1021"/>
      <c r="GN13" s="503">
        <f t="shared" si="39"/>
        <v>25</v>
      </c>
      <c r="GO13" s="495">
        <f t="shared" si="40"/>
        <v>85</v>
      </c>
      <c r="GP13" s="496">
        <f t="shared" si="14"/>
        <v>85</v>
      </c>
      <c r="GQ13" s="496">
        <f t="shared" si="15"/>
        <v>85</v>
      </c>
      <c r="GR13" s="496">
        <f t="shared" si="16"/>
        <v>83.730221401743961</v>
      </c>
      <c r="GS13" s="496">
        <f t="shared" si="17"/>
        <v>81.413785913049765</v>
      </c>
      <c r="GT13" s="497">
        <f t="shared" si="18"/>
        <v>78.893161924051185</v>
      </c>
      <c r="GU13" s="497">
        <f t="shared" si="19"/>
        <v>73.220737270853078</v>
      </c>
      <c r="GV13" s="497">
        <f t="shared" si="20"/>
        <v>66.69160696278675</v>
      </c>
      <c r="GW13" s="497">
        <f t="shared" si="21"/>
        <v>59.184141056493331</v>
      </c>
      <c r="GX13" s="497">
        <f t="shared" si="22"/>
        <v>50.428882257499254</v>
      </c>
      <c r="GY13" s="497">
        <f t="shared" ref="GY13:GY15" si="50">MAX(EQ13,FF13,FU13)</f>
        <v>39.666819149346907</v>
      </c>
      <c r="GZ13" s="748" t="s">
        <v>381</v>
      </c>
      <c r="HB13" s="1021"/>
      <c r="HC13" s="503">
        <f t="shared" si="41"/>
        <v>25</v>
      </c>
      <c r="HD13" s="531">
        <f t="shared" si="42"/>
        <v>9.395504787102805</v>
      </c>
      <c r="HE13" s="485">
        <v>10.569942885490656</v>
      </c>
      <c r="HF13" s="604">
        <v>87.463037730455369</v>
      </c>
      <c r="HH13" s="1021"/>
      <c r="HI13" s="503">
        <f t="shared" si="43"/>
        <v>25</v>
      </c>
      <c r="HJ13" s="531">
        <f t="shared" si="44"/>
        <v>9.395504787102805</v>
      </c>
      <c r="HK13" s="604">
        <v>100.30855449946004</v>
      </c>
    </row>
    <row r="14" spans="2:219" ht="15" customHeight="1">
      <c r="B14" s="1021"/>
      <c r="C14" s="503">
        <v>20</v>
      </c>
      <c r="D14" s="476">
        <f t="shared" si="23"/>
        <v>19.329876595224544</v>
      </c>
      <c r="E14" s="600">
        <f t="shared" si="45"/>
        <v>66.18351955459265</v>
      </c>
      <c r="F14" s="601">
        <f t="shared" si="46"/>
        <v>87.462953792417125</v>
      </c>
      <c r="G14" s="602">
        <f t="shared" si="47"/>
        <v>10.635269224675213</v>
      </c>
      <c r="H14" s="594" t="s">
        <v>712</v>
      </c>
      <c r="I14" s="603" t="s">
        <v>712</v>
      </c>
      <c r="J14" s="479">
        <f t="shared" si="24"/>
        <v>81.328360692816759</v>
      </c>
      <c r="K14" s="479">
        <f t="shared" si="0"/>
        <v>86.715975047185594</v>
      </c>
      <c r="L14" s="479">
        <f t="shared" si="0"/>
        <v>85.978710149102184</v>
      </c>
      <c r="M14" s="479">
        <f t="shared" si="0"/>
        <v>85.202538477989521</v>
      </c>
      <c r="N14" s="479">
        <f t="shared" si="0"/>
        <v>83.552346781966023</v>
      </c>
      <c r="O14" s="479">
        <f t="shared" si="0"/>
        <v>81.772571957140286</v>
      </c>
      <c r="P14" s="479">
        <f t="shared" si="0"/>
        <v>79.846243692232036</v>
      </c>
      <c r="Q14" s="479">
        <f t="shared" si="0"/>
        <v>77.712155683553789</v>
      </c>
      <c r="R14" s="479">
        <f t="shared" si="0"/>
        <v>75.075513755916035</v>
      </c>
      <c r="S14" s="480" t="s">
        <v>381</v>
      </c>
      <c r="T14" s="738"/>
      <c r="U14" s="1021"/>
      <c r="V14" s="503">
        <f t="shared" si="25"/>
        <v>20</v>
      </c>
      <c r="W14" s="481">
        <v>30</v>
      </c>
      <c r="X14" s="482">
        <v>-33</v>
      </c>
      <c r="Y14" s="531">
        <f t="shared" si="1"/>
        <v>19.329876595224544</v>
      </c>
      <c r="Z14" s="484">
        <v>21.746111169627614</v>
      </c>
      <c r="AA14" s="485">
        <v>24.488539830046886</v>
      </c>
      <c r="AB14" s="532">
        <f t="shared" si="26"/>
        <v>3.9487246758561159</v>
      </c>
      <c r="AC14" s="486">
        <f t="shared" si="27"/>
        <v>3.5099774896498803</v>
      </c>
      <c r="AD14" s="487">
        <v>10.129037924212163</v>
      </c>
      <c r="AE14" s="488">
        <v>22.410621325159603</v>
      </c>
      <c r="AF14" s="738"/>
      <c r="AG14" s="1048"/>
      <c r="AH14" s="1050"/>
      <c r="AI14" s="738"/>
      <c r="AJ14" s="1021"/>
      <c r="AK14" s="503">
        <f t="shared" si="28"/>
        <v>20</v>
      </c>
      <c r="AL14" s="489">
        <f t="shared" si="48"/>
        <v>10</v>
      </c>
      <c r="AM14" s="482">
        <f t="shared" si="29"/>
        <v>-40</v>
      </c>
      <c r="AN14" s="490">
        <f t="shared" si="30"/>
        <v>19.329876595224544</v>
      </c>
      <c r="AO14" s="738"/>
      <c r="AP14" s="1021"/>
      <c r="AQ14" s="503">
        <v>20</v>
      </c>
      <c r="AR14" s="483">
        <f t="shared" si="2"/>
        <v>19.329876595224544</v>
      </c>
      <c r="AS14" s="477">
        <v>100.88019988189789</v>
      </c>
      <c r="AT14" s="479">
        <v>100.50966044607003</v>
      </c>
      <c r="AU14" s="479">
        <v>100.00256200220646</v>
      </c>
      <c r="AV14" s="479">
        <v>99.403159897601824</v>
      </c>
      <c r="AW14" s="479">
        <v>98.949544898735809</v>
      </c>
      <c r="AX14" s="479">
        <v>98.546699680778218</v>
      </c>
      <c r="AY14" s="479">
        <v>97.771866255261514</v>
      </c>
      <c r="AZ14" s="479">
        <v>97.791302617028038</v>
      </c>
      <c r="BA14" s="479">
        <v>97.231504001661335</v>
      </c>
      <c r="BB14" s="479">
        <v>97.280768835284604</v>
      </c>
      <c r="BC14" s="605" t="s">
        <v>968</v>
      </c>
      <c r="BD14" s="480" t="s">
        <v>381</v>
      </c>
      <c r="BE14" s="738"/>
      <c r="BF14" s="1021"/>
      <c r="BG14" s="503">
        <v>20</v>
      </c>
      <c r="BH14" s="483">
        <f t="shared" si="3"/>
        <v>21.746111169627614</v>
      </c>
      <c r="BI14" s="477">
        <v>66.18351955459265</v>
      </c>
      <c r="BJ14" s="478">
        <v>70.896362255208601</v>
      </c>
      <c r="BK14" s="479">
        <v>81.328360692816759</v>
      </c>
      <c r="BL14" s="479">
        <v>87.039705763843344</v>
      </c>
      <c r="BM14" s="479">
        <v>86.35125178721978</v>
      </c>
      <c r="BN14" s="479">
        <v>85.611270800005371</v>
      </c>
      <c r="BO14" s="479">
        <v>84.00745480209612</v>
      </c>
      <c r="BP14" s="479">
        <v>82.213077600885185</v>
      </c>
      <c r="BQ14" s="479">
        <v>80.203091792173083</v>
      </c>
      <c r="BR14" s="479">
        <v>77.900466872903877</v>
      </c>
      <c r="BS14" s="479">
        <v>75.087582498995019</v>
      </c>
      <c r="BT14" s="480" t="s">
        <v>381</v>
      </c>
      <c r="BU14" s="533"/>
      <c r="BV14" s="1021"/>
      <c r="BW14" s="503">
        <v>20</v>
      </c>
      <c r="BX14" s="483">
        <f t="shared" si="4"/>
        <v>21.746111169627614</v>
      </c>
      <c r="BY14" s="477">
        <v>75.252087307613081</v>
      </c>
      <c r="BZ14" s="478">
        <v>79.660533888647905</v>
      </c>
      <c r="CA14" s="479">
        <v>87.409465372459962</v>
      </c>
      <c r="CB14" s="479">
        <v>86.715975047185594</v>
      </c>
      <c r="CC14" s="479">
        <v>85.978710149102184</v>
      </c>
      <c r="CD14" s="479">
        <v>85.202538477989521</v>
      </c>
      <c r="CE14" s="479">
        <v>83.552346781966023</v>
      </c>
      <c r="CF14" s="479">
        <v>81.772571957140286</v>
      </c>
      <c r="CG14" s="479">
        <v>79.846243692232036</v>
      </c>
      <c r="CH14" s="479">
        <v>77.712155683553789</v>
      </c>
      <c r="CI14" s="479">
        <v>75.075513755916035</v>
      </c>
      <c r="CJ14" s="480" t="s">
        <v>381</v>
      </c>
      <c r="CK14" s="738"/>
      <c r="CL14" s="1021"/>
      <c r="CM14" s="503">
        <f t="shared" si="31"/>
        <v>20</v>
      </c>
      <c r="CN14" s="491">
        <v>1.2000000000000006</v>
      </c>
      <c r="CO14" s="492">
        <v>1.2</v>
      </c>
      <c r="CP14" s="492">
        <v>1.2000000000000128</v>
      </c>
      <c r="CQ14" s="492">
        <v>1.2000000000000128</v>
      </c>
      <c r="CR14" s="492">
        <v>1.2</v>
      </c>
      <c r="CS14" s="493">
        <v>1.2</v>
      </c>
      <c r="CT14" s="493">
        <v>1.2000000000000002</v>
      </c>
      <c r="CU14" s="493">
        <v>1.2000000000000004</v>
      </c>
      <c r="CV14" s="493">
        <v>1.2</v>
      </c>
      <c r="CW14" s="562">
        <v>1.2000000000000004</v>
      </c>
      <c r="CX14" s="605" t="s">
        <v>968</v>
      </c>
      <c r="CY14" s="748" t="s">
        <v>381</v>
      </c>
      <c r="CZ14" s="738"/>
      <c r="DA14" s="1021"/>
      <c r="DB14" s="503">
        <f t="shared" si="32"/>
        <v>20</v>
      </c>
      <c r="DC14" s="491">
        <v>0.82115138274427102</v>
      </c>
      <c r="DD14" s="492">
        <v>0.86327997946551915</v>
      </c>
      <c r="DE14" s="492">
        <v>0.95130028154357305</v>
      </c>
      <c r="DF14" s="492">
        <v>1.0000000000000004</v>
      </c>
      <c r="DG14" s="492">
        <v>1</v>
      </c>
      <c r="DH14" s="493">
        <v>1</v>
      </c>
      <c r="DI14" s="493">
        <v>1.0000000000000004</v>
      </c>
      <c r="DJ14" s="493">
        <v>1.000000000000004</v>
      </c>
      <c r="DK14" s="493">
        <v>1.0000000000000033</v>
      </c>
      <c r="DL14" s="562">
        <v>1</v>
      </c>
      <c r="DM14" s="493">
        <v>1.0000000000000002</v>
      </c>
      <c r="DN14" s="748" t="s">
        <v>381</v>
      </c>
      <c r="DO14" s="744"/>
      <c r="DP14" s="1021"/>
      <c r="DQ14" s="503">
        <f t="shared" si="33"/>
        <v>20</v>
      </c>
      <c r="DR14" s="491">
        <v>0.90087277514730868</v>
      </c>
      <c r="DS14" s="492">
        <v>0.93768355354170507</v>
      </c>
      <c r="DT14" s="492">
        <v>1.0000000000000071</v>
      </c>
      <c r="DU14" s="492">
        <v>1</v>
      </c>
      <c r="DV14" s="492">
        <v>1.0000000000000073</v>
      </c>
      <c r="DW14" s="493">
        <v>1</v>
      </c>
      <c r="DX14" s="493">
        <v>1.000000000000008</v>
      </c>
      <c r="DY14" s="493">
        <v>1</v>
      </c>
      <c r="DZ14" s="493">
        <v>1</v>
      </c>
      <c r="EA14" s="562">
        <v>1.0000000000000011</v>
      </c>
      <c r="EB14" s="493">
        <v>1</v>
      </c>
      <c r="EC14" s="748" t="s">
        <v>381</v>
      </c>
      <c r="ED14" s="738"/>
      <c r="EE14" s="1021"/>
      <c r="EF14" s="503">
        <f t="shared" si="34"/>
        <v>20</v>
      </c>
      <c r="EG14" s="495">
        <v>39.369417645001874</v>
      </c>
      <c r="EH14" s="496">
        <v>38.237123661510282</v>
      </c>
      <c r="EI14" s="496">
        <v>36.68820589705831</v>
      </c>
      <c r="EJ14" s="496">
        <v>34.858357307336576</v>
      </c>
      <c r="EK14" s="496">
        <v>33.474296016171024</v>
      </c>
      <c r="EL14" s="497">
        <v>32.245672883981058</v>
      </c>
      <c r="EM14" s="497">
        <v>29.88394806802313</v>
      </c>
      <c r="EN14" s="497">
        <v>29.94316834584771</v>
      </c>
      <c r="EO14" s="497">
        <v>28.238007017452276</v>
      </c>
      <c r="EP14" s="563">
        <v>28.388029923332851</v>
      </c>
      <c r="EQ14" s="605" t="s">
        <v>968</v>
      </c>
      <c r="ER14" s="748" t="s">
        <v>381</v>
      </c>
      <c r="ES14" s="738"/>
      <c r="ET14" s="1021"/>
      <c r="EU14" s="503">
        <f t="shared" si="35"/>
        <v>20</v>
      </c>
      <c r="EV14" s="495">
        <v>85</v>
      </c>
      <c r="EW14" s="496">
        <v>85</v>
      </c>
      <c r="EX14" s="496">
        <v>85</v>
      </c>
      <c r="EY14" s="496">
        <v>83.287543370548633</v>
      </c>
      <c r="EZ14" s="496">
        <v>80.504544068431642</v>
      </c>
      <c r="FA14" s="497">
        <v>77.515347904544114</v>
      </c>
      <c r="FB14" s="497">
        <v>71.044192478784908</v>
      </c>
      <c r="FC14" s="497">
        <v>63.816628303519963</v>
      </c>
      <c r="FD14" s="497">
        <v>55.736646142629013</v>
      </c>
      <c r="FE14" s="563">
        <v>46.501685438446714</v>
      </c>
      <c r="FF14" s="497">
        <v>35.252330654344291</v>
      </c>
      <c r="FG14" s="748" t="s">
        <v>381</v>
      </c>
      <c r="FI14" s="1021"/>
      <c r="FJ14" s="503">
        <f t="shared" si="36"/>
        <v>20</v>
      </c>
      <c r="FK14" s="495">
        <v>85</v>
      </c>
      <c r="FL14" s="496">
        <v>85</v>
      </c>
      <c r="FM14" s="496">
        <v>84.783025286167572</v>
      </c>
      <c r="FN14" s="496">
        <v>81.978664983466501</v>
      </c>
      <c r="FO14" s="496">
        <v>78.999367905712859</v>
      </c>
      <c r="FP14" s="497">
        <v>75.865188672904594</v>
      </c>
      <c r="FQ14" s="497">
        <v>69.209806290717097</v>
      </c>
      <c r="FR14" s="497">
        <v>62.044366807769507</v>
      </c>
      <c r="FS14" s="497">
        <v>54.303949803039018</v>
      </c>
      <c r="FT14" s="563">
        <v>45.747472583574677</v>
      </c>
      <c r="FU14" s="497">
        <v>35.204142749677203</v>
      </c>
      <c r="FV14" s="748" t="s">
        <v>381</v>
      </c>
      <c r="FW14" s="744"/>
      <c r="FX14" s="1021"/>
      <c r="FY14" s="503">
        <f t="shared" si="37"/>
        <v>20</v>
      </c>
      <c r="FZ14" s="491">
        <f t="shared" si="38"/>
        <v>0.82115138274427102</v>
      </c>
      <c r="GA14" s="492">
        <f t="shared" si="5"/>
        <v>0.86327997946551915</v>
      </c>
      <c r="GB14" s="492">
        <f t="shared" si="6"/>
        <v>0.95130028154357305</v>
      </c>
      <c r="GC14" s="492">
        <f t="shared" si="7"/>
        <v>1</v>
      </c>
      <c r="GD14" s="492">
        <f t="shared" si="8"/>
        <v>1</v>
      </c>
      <c r="GE14" s="493">
        <f t="shared" si="9"/>
        <v>1</v>
      </c>
      <c r="GF14" s="493">
        <f t="shared" si="10"/>
        <v>1.0000000000000004</v>
      </c>
      <c r="GG14" s="493">
        <f t="shared" si="11"/>
        <v>1</v>
      </c>
      <c r="GH14" s="493">
        <f t="shared" si="12"/>
        <v>1</v>
      </c>
      <c r="GI14" s="493">
        <f t="shared" si="13"/>
        <v>1</v>
      </c>
      <c r="GJ14" s="493">
        <f t="shared" si="49"/>
        <v>1</v>
      </c>
      <c r="GK14" s="748" t="s">
        <v>381</v>
      </c>
      <c r="GM14" s="1021"/>
      <c r="GN14" s="503">
        <f t="shared" si="39"/>
        <v>20</v>
      </c>
      <c r="GO14" s="495">
        <f t="shared" si="40"/>
        <v>85</v>
      </c>
      <c r="GP14" s="496">
        <f t="shared" si="14"/>
        <v>85</v>
      </c>
      <c r="GQ14" s="496">
        <f t="shared" si="15"/>
        <v>85</v>
      </c>
      <c r="GR14" s="496">
        <f t="shared" si="16"/>
        <v>83.287543370548633</v>
      </c>
      <c r="GS14" s="496">
        <f t="shared" si="17"/>
        <v>80.504544068431642</v>
      </c>
      <c r="GT14" s="497">
        <f t="shared" si="18"/>
        <v>77.515347904544114</v>
      </c>
      <c r="GU14" s="497">
        <f t="shared" si="19"/>
        <v>71.044192478784908</v>
      </c>
      <c r="GV14" s="497">
        <f t="shared" si="20"/>
        <v>63.816628303519963</v>
      </c>
      <c r="GW14" s="497">
        <f t="shared" si="21"/>
        <v>55.736646142629013</v>
      </c>
      <c r="GX14" s="497">
        <f t="shared" si="22"/>
        <v>46.501685438446714</v>
      </c>
      <c r="GY14" s="497">
        <f t="shared" si="50"/>
        <v>35.252330654344291</v>
      </c>
      <c r="GZ14" s="748" t="s">
        <v>381</v>
      </c>
      <c r="HB14" s="1021"/>
      <c r="HC14" s="503">
        <f t="shared" si="41"/>
        <v>20</v>
      </c>
      <c r="HD14" s="531">
        <f t="shared" si="42"/>
        <v>10.635269224675213</v>
      </c>
      <c r="HE14" s="485">
        <v>11.964677877759614</v>
      </c>
      <c r="HF14" s="604">
        <v>87.462953792417125</v>
      </c>
      <c r="HH14" s="1021"/>
      <c r="HI14" s="503">
        <f t="shared" si="43"/>
        <v>20</v>
      </c>
      <c r="HJ14" s="531">
        <f t="shared" si="44"/>
        <v>10.635269224675213</v>
      </c>
      <c r="HK14" s="604">
        <v>99.596195628636963</v>
      </c>
    </row>
    <row r="15" spans="2:219" ht="15" customHeight="1" thickBot="1">
      <c r="B15" s="1021"/>
      <c r="C15" s="691">
        <v>10</v>
      </c>
      <c r="D15" s="606">
        <f t="shared" si="23"/>
        <v>26.967637610709367</v>
      </c>
      <c r="E15" s="607">
        <f t="shared" si="45"/>
        <v>66.114102576616133</v>
      </c>
      <c r="F15" s="608">
        <f t="shared" si="46"/>
        <v>87.418275448718433</v>
      </c>
      <c r="G15" s="609">
        <f t="shared" si="47"/>
        <v>11.686938965899738</v>
      </c>
      <c r="H15" s="610" t="s">
        <v>712</v>
      </c>
      <c r="I15" s="611" t="s">
        <v>712</v>
      </c>
      <c r="J15" s="612">
        <f t="shared" si="24"/>
        <v>81.215083490430089</v>
      </c>
      <c r="K15" s="612">
        <f t="shared" si="0"/>
        <v>86.748778026166875</v>
      </c>
      <c r="L15" s="612">
        <f t="shared" si="0"/>
        <v>85.783012641567794</v>
      </c>
      <c r="M15" s="612">
        <f t="shared" si="0"/>
        <v>84.797386631245558</v>
      </c>
      <c r="N15" s="612">
        <f t="shared" si="0"/>
        <v>82.77661799558966</v>
      </c>
      <c r="O15" s="612">
        <f t="shared" si="0"/>
        <v>80.693444903021273</v>
      </c>
      <c r="P15" s="612">
        <f t="shared" si="0"/>
        <v>78.530532323267678</v>
      </c>
      <c r="Q15" s="612">
        <f t="shared" si="0"/>
        <v>76.211325533949505</v>
      </c>
      <c r="R15" s="612">
        <f t="shared" si="0"/>
        <v>73.380129909787371</v>
      </c>
      <c r="S15" s="613" t="s">
        <v>381</v>
      </c>
      <c r="T15" s="738"/>
      <c r="U15" s="1021"/>
      <c r="V15" s="691">
        <f t="shared" si="25"/>
        <v>10</v>
      </c>
      <c r="W15" s="614">
        <f>V15+15</f>
        <v>25</v>
      </c>
      <c r="X15" s="615">
        <v>-33</v>
      </c>
      <c r="Y15" s="616">
        <f t="shared" si="1"/>
        <v>26.967637610709367</v>
      </c>
      <c r="Z15" s="617">
        <v>30.338592312048039</v>
      </c>
      <c r="AA15" s="618">
        <v>31.494763713696294</v>
      </c>
      <c r="AB15" s="616">
        <f t="shared" si="26"/>
        <v>2.8261683351960949</v>
      </c>
      <c r="AC15" s="619">
        <f t="shared" si="27"/>
        <v>2.5121496312854177</v>
      </c>
      <c r="AD15" s="620">
        <v>13.238922832840261</v>
      </c>
      <c r="AE15" s="621">
        <v>27.308146475748924</v>
      </c>
      <c r="AF15" s="738"/>
      <c r="AG15" s="1048"/>
      <c r="AH15" s="1050"/>
      <c r="AI15" s="738"/>
      <c r="AJ15" s="1021"/>
      <c r="AK15" s="503">
        <f t="shared" si="28"/>
        <v>10</v>
      </c>
      <c r="AL15" s="489">
        <f t="shared" si="48"/>
        <v>0</v>
      </c>
      <c r="AM15" s="482">
        <f t="shared" si="29"/>
        <v>-40</v>
      </c>
      <c r="AN15" s="490">
        <f t="shared" si="30"/>
        <v>26.967637610709367</v>
      </c>
      <c r="AO15" s="738"/>
      <c r="AP15" s="1021"/>
      <c r="AQ15" s="503">
        <v>10</v>
      </c>
      <c r="AR15" s="483">
        <f t="shared" si="2"/>
        <v>26.967637610709367</v>
      </c>
      <c r="AS15" s="477">
        <v>100.44284850987023</v>
      </c>
      <c r="AT15" s="479">
        <v>99.869242877365238</v>
      </c>
      <c r="AU15" s="479">
        <v>99.014499811673744</v>
      </c>
      <c r="AV15" s="479">
        <v>97.93030723049354</v>
      </c>
      <c r="AW15" s="479">
        <v>97.060577991742846</v>
      </c>
      <c r="AX15" s="479">
        <v>96.386069365949751</v>
      </c>
      <c r="AY15" s="479">
        <v>95.12196235313877</v>
      </c>
      <c r="AZ15" s="479">
        <v>95.055846729085175</v>
      </c>
      <c r="BA15" s="479">
        <v>94.158458335775435</v>
      </c>
      <c r="BB15" s="479">
        <v>94.277536800388631</v>
      </c>
      <c r="BC15" s="605" t="s">
        <v>968</v>
      </c>
      <c r="BD15" s="480" t="s">
        <v>381</v>
      </c>
      <c r="BE15" s="738"/>
      <c r="BF15" s="1021"/>
      <c r="BG15" s="503">
        <v>10</v>
      </c>
      <c r="BH15" s="483">
        <f t="shared" si="3"/>
        <v>30.338592312048039</v>
      </c>
      <c r="BI15" s="477">
        <v>66.114102576616133</v>
      </c>
      <c r="BJ15" s="478">
        <v>70.860855831764056</v>
      </c>
      <c r="BK15" s="479">
        <v>81.215083490430089</v>
      </c>
      <c r="BL15" s="479">
        <v>86.892599537591806</v>
      </c>
      <c r="BM15" s="479">
        <v>85.988999542420501</v>
      </c>
      <c r="BN15" s="479">
        <v>85.054254504514176</v>
      </c>
      <c r="BO15" s="479">
        <v>83.100781493856715</v>
      </c>
      <c r="BP15" s="479">
        <v>81.025224707784005</v>
      </c>
      <c r="BQ15" s="479">
        <v>78.798112030592492</v>
      </c>
      <c r="BR15" s="479">
        <v>76.332483529637656</v>
      </c>
      <c r="BS15" s="479">
        <v>73.383881073357145</v>
      </c>
      <c r="BT15" s="480" t="s">
        <v>381</v>
      </c>
      <c r="BU15" s="533"/>
      <c r="BV15" s="1021"/>
      <c r="BW15" s="503">
        <v>10</v>
      </c>
      <c r="BX15" s="483">
        <f t="shared" si="4"/>
        <v>30.338592312048039</v>
      </c>
      <c r="BY15" s="477">
        <v>68.511347237786978</v>
      </c>
      <c r="BZ15" s="478">
        <v>73.199428843893656</v>
      </c>
      <c r="CA15" s="479">
        <v>83.301386286694466</v>
      </c>
      <c r="CB15" s="479">
        <v>86.748778026166875</v>
      </c>
      <c r="CC15" s="479">
        <v>85.783012641567794</v>
      </c>
      <c r="CD15" s="479">
        <v>84.797386631245558</v>
      </c>
      <c r="CE15" s="479">
        <v>82.77661799558966</v>
      </c>
      <c r="CF15" s="479">
        <v>80.693444903021273</v>
      </c>
      <c r="CG15" s="479">
        <v>78.530532323267678</v>
      </c>
      <c r="CH15" s="479">
        <v>76.211325533949505</v>
      </c>
      <c r="CI15" s="479">
        <v>73.380129909787371</v>
      </c>
      <c r="CJ15" s="480" t="s">
        <v>381</v>
      </c>
      <c r="CK15" s="738"/>
      <c r="CL15" s="1021"/>
      <c r="CM15" s="503">
        <f t="shared" si="31"/>
        <v>10</v>
      </c>
      <c r="CN15" s="491">
        <v>1.2000000000000002</v>
      </c>
      <c r="CO15" s="492">
        <v>1.2</v>
      </c>
      <c r="CP15" s="492">
        <v>1.2</v>
      </c>
      <c r="CQ15" s="492">
        <v>1.2000000000000006</v>
      </c>
      <c r="CR15" s="492">
        <v>1.2000000000000002</v>
      </c>
      <c r="CS15" s="493">
        <v>1.2000000000000006</v>
      </c>
      <c r="CT15" s="493">
        <v>1.2000000000000084</v>
      </c>
      <c r="CU15" s="493">
        <v>1.2000000000000084</v>
      </c>
      <c r="CV15" s="493">
        <v>1.2000000000000002</v>
      </c>
      <c r="CW15" s="562">
        <v>1.2</v>
      </c>
      <c r="CX15" s="605" t="s">
        <v>968</v>
      </c>
      <c r="CY15" s="748" t="s">
        <v>381</v>
      </c>
      <c r="CZ15" s="738"/>
      <c r="DA15" s="1021"/>
      <c r="DB15" s="503">
        <f t="shared" si="32"/>
        <v>10</v>
      </c>
      <c r="DC15" s="491">
        <v>0.82051909307462023</v>
      </c>
      <c r="DD15" s="492">
        <v>0.8629683434746801</v>
      </c>
      <c r="DE15" s="492">
        <v>0.95038068766606376</v>
      </c>
      <c r="DF15" s="492">
        <v>1</v>
      </c>
      <c r="DG15" s="492">
        <v>1.0000000000000004</v>
      </c>
      <c r="DH15" s="493">
        <v>1</v>
      </c>
      <c r="DI15" s="493">
        <v>1.0000000000000004</v>
      </c>
      <c r="DJ15" s="493">
        <v>1</v>
      </c>
      <c r="DK15" s="493">
        <v>1.0000000000000004</v>
      </c>
      <c r="DL15" s="562">
        <v>1</v>
      </c>
      <c r="DM15" s="493">
        <v>1.0000000000000011</v>
      </c>
      <c r="DN15" s="748" t="s">
        <v>381</v>
      </c>
      <c r="DO15" s="744"/>
      <c r="DP15" s="1021"/>
      <c r="DQ15" s="503">
        <f t="shared" si="33"/>
        <v>10</v>
      </c>
      <c r="DR15" s="491">
        <v>0.84215469045984037</v>
      </c>
      <c r="DS15" s="492">
        <v>0.88331272937604477</v>
      </c>
      <c r="DT15" s="492">
        <v>0.96719690319166107</v>
      </c>
      <c r="DU15" s="492">
        <v>1.0000000000000124</v>
      </c>
      <c r="DV15" s="492">
        <v>1.0000000000000124</v>
      </c>
      <c r="DW15" s="493">
        <v>1.0000000000000004</v>
      </c>
      <c r="DX15" s="493">
        <v>1.0000000000000056</v>
      </c>
      <c r="DY15" s="493">
        <v>1.0000000000000056</v>
      </c>
      <c r="DZ15" s="493">
        <v>1</v>
      </c>
      <c r="EA15" s="562">
        <v>1</v>
      </c>
      <c r="EB15" s="493">
        <v>1</v>
      </c>
      <c r="EC15" s="748" t="s">
        <v>381</v>
      </c>
      <c r="ED15" s="738"/>
      <c r="EE15" s="1021"/>
      <c r="EF15" s="503">
        <f t="shared" si="34"/>
        <v>10</v>
      </c>
      <c r="EG15" s="495">
        <v>38.033004255932099</v>
      </c>
      <c r="EH15" s="496">
        <v>36.281115763590662</v>
      </c>
      <c r="EI15" s="496">
        <v>33.672446354153863</v>
      </c>
      <c r="EJ15" s="496">
        <v>30.366731279861767</v>
      </c>
      <c r="EK15" s="496">
        <v>27.717557720695709</v>
      </c>
      <c r="EL15" s="497">
        <v>25.664655881934493</v>
      </c>
      <c r="EM15" s="497">
        <v>21.821167189044388</v>
      </c>
      <c r="EN15" s="497">
        <v>21.620284499420279</v>
      </c>
      <c r="EO15" s="497">
        <v>18.895096306668847</v>
      </c>
      <c r="EP15" s="563">
        <v>19.256564230023628</v>
      </c>
      <c r="EQ15" s="605" t="s">
        <v>968</v>
      </c>
      <c r="ER15" s="748" t="s">
        <v>381</v>
      </c>
      <c r="ES15" s="738"/>
      <c r="ET15" s="1021"/>
      <c r="EU15" s="503">
        <f t="shared" si="35"/>
        <v>10</v>
      </c>
      <c r="EV15" s="495">
        <v>85.000000000000057</v>
      </c>
      <c r="EW15" s="496">
        <v>85</v>
      </c>
      <c r="EX15" s="496">
        <v>85.000000000000171</v>
      </c>
      <c r="EY15" s="496">
        <v>82.692725732069334</v>
      </c>
      <c r="EZ15" s="496">
        <v>79.040932574145813</v>
      </c>
      <c r="FA15" s="497">
        <v>75.266693137839923</v>
      </c>
      <c r="FB15" s="497">
        <v>67.390541656622531</v>
      </c>
      <c r="FC15" s="497">
        <v>59.039479429045457</v>
      </c>
      <c r="FD15" s="497">
        <v>50.099040319167557</v>
      </c>
      <c r="FE15" s="563">
        <v>40.226539432540164</v>
      </c>
      <c r="FF15" s="497">
        <v>28.456556252075359</v>
      </c>
      <c r="FG15" s="748" t="s">
        <v>381</v>
      </c>
      <c r="FI15" s="1021"/>
      <c r="FJ15" s="503">
        <f t="shared" si="36"/>
        <v>10</v>
      </c>
      <c r="FK15" s="495">
        <v>85.000000000000114</v>
      </c>
      <c r="FL15" s="496">
        <v>85</v>
      </c>
      <c r="FM15" s="496">
        <v>85</v>
      </c>
      <c r="FN15" s="496">
        <v>82.111271879590049</v>
      </c>
      <c r="FO15" s="496">
        <v>78.208914714084131</v>
      </c>
      <c r="FP15" s="497">
        <v>74.230148008938272</v>
      </c>
      <c r="FQ15" s="497">
        <v>66.085072647423942</v>
      </c>
      <c r="FR15" s="497">
        <v>57.706240586329841</v>
      </c>
      <c r="FS15" s="497">
        <v>49.026329947070963</v>
      </c>
      <c r="FT15" s="563">
        <v>39.742121198939969</v>
      </c>
      <c r="FU15" s="497">
        <v>28.441608690234943</v>
      </c>
      <c r="FV15" s="748" t="s">
        <v>381</v>
      </c>
      <c r="FW15" s="744"/>
      <c r="FX15" s="1021"/>
      <c r="FY15" s="503">
        <f t="shared" si="37"/>
        <v>10</v>
      </c>
      <c r="FZ15" s="491">
        <f t="shared" si="38"/>
        <v>0.82051909307462023</v>
      </c>
      <c r="GA15" s="492">
        <f t="shared" si="5"/>
        <v>0.8629683434746801</v>
      </c>
      <c r="GB15" s="492">
        <f t="shared" si="6"/>
        <v>0.95038068766606376</v>
      </c>
      <c r="GC15" s="492">
        <f t="shared" si="7"/>
        <v>1</v>
      </c>
      <c r="GD15" s="492">
        <f t="shared" si="8"/>
        <v>1.0000000000000004</v>
      </c>
      <c r="GE15" s="493">
        <f t="shared" si="9"/>
        <v>1</v>
      </c>
      <c r="GF15" s="493">
        <f t="shared" si="10"/>
        <v>1.0000000000000004</v>
      </c>
      <c r="GG15" s="493">
        <f t="shared" si="11"/>
        <v>1</v>
      </c>
      <c r="GH15" s="493">
        <f t="shared" si="12"/>
        <v>1</v>
      </c>
      <c r="GI15" s="493">
        <f t="shared" si="13"/>
        <v>1</v>
      </c>
      <c r="GJ15" s="493">
        <f t="shared" si="49"/>
        <v>1</v>
      </c>
      <c r="GK15" s="748" t="s">
        <v>381</v>
      </c>
      <c r="GM15" s="1021"/>
      <c r="GN15" s="503">
        <f t="shared" si="39"/>
        <v>10</v>
      </c>
      <c r="GO15" s="495">
        <f t="shared" si="40"/>
        <v>85.000000000000114</v>
      </c>
      <c r="GP15" s="496">
        <f t="shared" si="14"/>
        <v>85</v>
      </c>
      <c r="GQ15" s="496">
        <f t="shared" si="15"/>
        <v>85.000000000000171</v>
      </c>
      <c r="GR15" s="496">
        <f t="shared" si="16"/>
        <v>82.692725732069334</v>
      </c>
      <c r="GS15" s="496">
        <f t="shared" si="17"/>
        <v>79.040932574145813</v>
      </c>
      <c r="GT15" s="497">
        <f t="shared" si="18"/>
        <v>75.266693137839923</v>
      </c>
      <c r="GU15" s="497">
        <f t="shared" si="19"/>
        <v>67.390541656622531</v>
      </c>
      <c r="GV15" s="497">
        <f t="shared" si="20"/>
        <v>59.039479429045457</v>
      </c>
      <c r="GW15" s="497">
        <f t="shared" si="21"/>
        <v>50.099040319167557</v>
      </c>
      <c r="GX15" s="497">
        <f t="shared" si="22"/>
        <v>40.226539432540164</v>
      </c>
      <c r="GY15" s="497">
        <f t="shared" si="50"/>
        <v>28.456556252075359</v>
      </c>
      <c r="GZ15" s="748" t="s">
        <v>381</v>
      </c>
      <c r="HB15" s="1021"/>
      <c r="HC15" s="749">
        <f t="shared" si="41"/>
        <v>10</v>
      </c>
      <c r="HD15" s="531">
        <f t="shared" si="42"/>
        <v>11.686938965899738</v>
      </c>
      <c r="HE15" s="485">
        <v>13.147806336637206</v>
      </c>
      <c r="HF15" s="604">
        <v>87.418275448718433</v>
      </c>
      <c r="HH15" s="1021"/>
      <c r="HI15" s="749">
        <f t="shared" si="43"/>
        <v>10</v>
      </c>
      <c r="HJ15" s="531">
        <f t="shared" si="44"/>
        <v>11.686938965899738</v>
      </c>
      <c r="HK15" s="604">
        <v>98.48740847759575</v>
      </c>
    </row>
    <row r="16" spans="2:219" ht="15" customHeight="1">
      <c r="B16" s="1021"/>
      <c r="C16" s="711">
        <v>0</v>
      </c>
      <c r="D16" s="536">
        <f t="shared" si="23"/>
        <v>28.5</v>
      </c>
      <c r="E16" s="622" t="s">
        <v>711</v>
      </c>
      <c r="F16" s="623" t="s">
        <v>711</v>
      </c>
      <c r="G16" s="624" t="s">
        <v>711</v>
      </c>
      <c r="H16" s="625">
        <f t="shared" ref="H16:I20" si="51">MIN(AS16,BI16,BY16)</f>
        <v>81.499055874863032</v>
      </c>
      <c r="I16" s="538">
        <f t="shared" si="51"/>
        <v>87.161684148929211</v>
      </c>
      <c r="J16" s="538">
        <f t="shared" si="24"/>
        <v>86.541074582376311</v>
      </c>
      <c r="K16" s="538">
        <f t="shared" si="0"/>
        <v>85.456360791747173</v>
      </c>
      <c r="L16" s="538">
        <f t="shared" si="0"/>
        <v>84.339383419169721</v>
      </c>
      <c r="M16" s="538">
        <f t="shared" si="0"/>
        <v>83.1812650861756</v>
      </c>
      <c r="N16" s="538">
        <f t="shared" si="0"/>
        <v>80.746350790918811</v>
      </c>
      <c r="O16" s="538">
        <f t="shared" si="0"/>
        <v>78.291899482166542</v>
      </c>
      <c r="P16" s="538">
        <f t="shared" si="0"/>
        <v>75.797047847204254</v>
      </c>
      <c r="Q16" s="538">
        <f t="shared" si="0"/>
        <v>73.165258000308611</v>
      </c>
      <c r="R16" s="626" t="s">
        <v>381</v>
      </c>
      <c r="S16" s="539" t="s">
        <v>381</v>
      </c>
      <c r="T16" s="738"/>
      <c r="U16" s="1021"/>
      <c r="V16" s="711">
        <f t="shared" si="25"/>
        <v>0</v>
      </c>
      <c r="W16" s="540">
        <f>V16+15</f>
        <v>15</v>
      </c>
      <c r="X16" s="541">
        <v>-33</v>
      </c>
      <c r="Y16" s="531">
        <f>IF(MIN(AA16,Z16)*(1-(2.5+7)/(87.5-2))&gt;$AG$7,$AG$7,MIN(AA16,Z16)*(1-(2.5+7)/(87.5-2)))</f>
        <v>28.5</v>
      </c>
      <c r="Z16" s="504">
        <v>37.953583753181171</v>
      </c>
      <c r="AA16" s="505">
        <v>35.375739949998618</v>
      </c>
      <c r="AB16" s="542">
        <f>(I16-2)/Y16</f>
        <v>2.988129268383481</v>
      </c>
      <c r="AC16" s="543">
        <f>(I16-2)/MIN(AA16,Z16)</f>
        <v>2.4073470765360638</v>
      </c>
      <c r="AD16" s="544">
        <v>16.341086186232669</v>
      </c>
      <c r="AE16" s="545">
        <v>31.04049123370535</v>
      </c>
      <c r="AF16" s="738"/>
      <c r="AG16" s="1048"/>
      <c r="AH16" s="1050"/>
      <c r="AI16" s="738"/>
      <c r="AJ16" s="1021"/>
      <c r="AK16" s="503">
        <f t="shared" si="28"/>
        <v>0</v>
      </c>
      <c r="AL16" s="489">
        <f t="shared" si="48"/>
        <v>-10</v>
      </c>
      <c r="AM16" s="482">
        <f t="shared" si="29"/>
        <v>-40</v>
      </c>
      <c r="AN16" s="490">
        <f t="shared" si="30"/>
        <v>28.5</v>
      </c>
      <c r="AO16" s="738"/>
      <c r="AP16" s="1021"/>
      <c r="AQ16" s="503">
        <v>0</v>
      </c>
      <c r="AR16" s="483">
        <f t="shared" si="2"/>
        <v>28.5</v>
      </c>
      <c r="AS16" s="477">
        <v>99.6653408515199</v>
      </c>
      <c r="AT16" s="479">
        <v>99.053428975395704</v>
      </c>
      <c r="AU16" s="479">
        <v>98.036569609485966</v>
      </c>
      <c r="AV16" s="479">
        <v>96.465771793453058</v>
      </c>
      <c r="AW16" s="479">
        <v>95.077685147233922</v>
      </c>
      <c r="AX16" s="479">
        <v>93.959030025331742</v>
      </c>
      <c r="AY16" s="479">
        <v>92.045573493822161</v>
      </c>
      <c r="AZ16" s="479">
        <v>91.958734720033888</v>
      </c>
      <c r="BA16" s="479">
        <v>91.099563497577208</v>
      </c>
      <c r="BB16" s="479">
        <v>91.036603158587297</v>
      </c>
      <c r="BC16" s="522" t="s">
        <v>381</v>
      </c>
      <c r="BD16" s="480" t="s">
        <v>381</v>
      </c>
      <c r="BE16" s="738"/>
      <c r="BF16" s="1021"/>
      <c r="BG16" s="503">
        <v>0</v>
      </c>
      <c r="BH16" s="483">
        <f t="shared" si="3"/>
        <v>32.0625</v>
      </c>
      <c r="BI16" s="477">
        <v>87.457951667485105</v>
      </c>
      <c r="BJ16" s="478">
        <v>87.161684148929211</v>
      </c>
      <c r="BK16" s="479">
        <v>86.541074582376311</v>
      </c>
      <c r="BL16" s="479">
        <v>85.456360791747173</v>
      </c>
      <c r="BM16" s="479">
        <v>84.339383419169721</v>
      </c>
      <c r="BN16" s="479">
        <v>83.202935660673262</v>
      </c>
      <c r="BO16" s="479">
        <v>80.874201450633606</v>
      </c>
      <c r="BP16" s="479">
        <v>78.470030922935592</v>
      </c>
      <c r="BQ16" s="479">
        <v>75.949546316662321</v>
      </c>
      <c r="BR16" s="479">
        <v>73.217926804018205</v>
      </c>
      <c r="BS16" s="522" t="s">
        <v>381</v>
      </c>
      <c r="BT16" s="480" t="s">
        <v>381</v>
      </c>
      <c r="BU16" s="533"/>
      <c r="BV16" s="1021"/>
      <c r="BW16" s="503">
        <v>0</v>
      </c>
      <c r="BX16" s="483">
        <f t="shared" si="4"/>
        <v>32.0625</v>
      </c>
      <c r="BY16" s="477">
        <v>81.499055874863032</v>
      </c>
      <c r="BZ16" s="478">
        <v>87.45571249663891</v>
      </c>
      <c r="CA16" s="479">
        <v>86.772926333638026</v>
      </c>
      <c r="CB16" s="479">
        <v>85.590343467295767</v>
      </c>
      <c r="CC16" s="479">
        <v>84.391971502174954</v>
      </c>
      <c r="CD16" s="479">
        <v>83.1812650861756</v>
      </c>
      <c r="CE16" s="479">
        <v>80.746350790918811</v>
      </c>
      <c r="CF16" s="479">
        <v>78.291899482166542</v>
      </c>
      <c r="CG16" s="479">
        <v>75.797047847204254</v>
      </c>
      <c r="CH16" s="479">
        <v>73.165258000308611</v>
      </c>
      <c r="CI16" s="522" t="s">
        <v>381</v>
      </c>
      <c r="CJ16" s="480" t="s">
        <v>381</v>
      </c>
      <c r="CK16" s="738"/>
      <c r="CL16" s="1021"/>
      <c r="CM16" s="503">
        <f t="shared" si="31"/>
        <v>0</v>
      </c>
      <c r="CN16" s="491">
        <v>1.2000000000000002</v>
      </c>
      <c r="CO16" s="492">
        <v>1.2</v>
      </c>
      <c r="CP16" s="492">
        <v>1.2000000000000191</v>
      </c>
      <c r="CQ16" s="492">
        <v>1.2</v>
      </c>
      <c r="CR16" s="492">
        <v>1.2000000000000002</v>
      </c>
      <c r="CS16" s="493">
        <v>1.2000000000000002</v>
      </c>
      <c r="CT16" s="493">
        <v>1.2000000000000004</v>
      </c>
      <c r="CU16" s="493">
        <v>1.2</v>
      </c>
      <c r="CV16" s="493">
        <v>1.2</v>
      </c>
      <c r="CW16" s="562">
        <v>1.2</v>
      </c>
      <c r="CX16" s="522" t="s">
        <v>381</v>
      </c>
      <c r="CY16" s="748" t="s">
        <v>381</v>
      </c>
      <c r="CZ16" s="738"/>
      <c r="DA16" s="1021"/>
      <c r="DB16" s="503">
        <f t="shared" si="32"/>
        <v>0</v>
      </c>
      <c r="DC16" s="491">
        <v>1.0000000000000004</v>
      </c>
      <c r="DD16" s="492">
        <v>1</v>
      </c>
      <c r="DE16" s="492">
        <v>1.000000000000014</v>
      </c>
      <c r="DF16" s="492">
        <v>1.0000000000000135</v>
      </c>
      <c r="DG16" s="492">
        <v>1</v>
      </c>
      <c r="DH16" s="493">
        <v>1</v>
      </c>
      <c r="DI16" s="493">
        <v>1.0000000000000062</v>
      </c>
      <c r="DJ16" s="493">
        <v>1.0000000000000058</v>
      </c>
      <c r="DK16" s="493">
        <v>1.0000000000000031</v>
      </c>
      <c r="DL16" s="562">
        <v>1.0000000000000027</v>
      </c>
      <c r="DM16" s="522" t="s">
        <v>381</v>
      </c>
      <c r="DN16" s="748" t="s">
        <v>381</v>
      </c>
      <c r="DO16" s="744"/>
      <c r="DP16" s="1021"/>
      <c r="DQ16" s="503">
        <f t="shared" si="33"/>
        <v>0</v>
      </c>
      <c r="DR16" s="491">
        <v>0.9526845691439666</v>
      </c>
      <c r="DS16" s="492">
        <v>1</v>
      </c>
      <c r="DT16" s="492">
        <v>1</v>
      </c>
      <c r="DU16" s="492">
        <v>1.0000000000000004</v>
      </c>
      <c r="DV16" s="492">
        <v>1.0000000000000133</v>
      </c>
      <c r="DW16" s="493">
        <v>1</v>
      </c>
      <c r="DX16" s="493">
        <v>1</v>
      </c>
      <c r="DY16" s="493">
        <v>1.0000000000000058</v>
      </c>
      <c r="DZ16" s="493">
        <v>1</v>
      </c>
      <c r="EA16" s="562">
        <v>1.0000000000000022</v>
      </c>
      <c r="EB16" s="522" t="s">
        <v>381</v>
      </c>
      <c r="EC16" s="748" t="s">
        <v>381</v>
      </c>
      <c r="ED16" s="738"/>
      <c r="EE16" s="1021"/>
      <c r="EF16" s="503">
        <f t="shared" si="34"/>
        <v>0</v>
      </c>
      <c r="EG16" s="495">
        <v>35.658605639271514</v>
      </c>
      <c r="EH16" s="496">
        <v>33.791209104779</v>
      </c>
      <c r="EI16" s="496">
        <v>30.690565302751224</v>
      </c>
      <c r="EJ16" s="496">
        <v>25.907159514888292</v>
      </c>
      <c r="EK16" s="496">
        <v>21.686635831796195</v>
      </c>
      <c r="EL16" s="497">
        <v>18.289826884030731</v>
      </c>
      <c r="EM16" s="497">
        <v>12.48906343778242</v>
      </c>
      <c r="EN16" s="497">
        <v>12.226093129369815</v>
      </c>
      <c r="EO16" s="497">
        <v>8.6284104906873154</v>
      </c>
      <c r="EP16" s="563">
        <v>9.4351945786689271</v>
      </c>
      <c r="EQ16" s="522" t="s">
        <v>381</v>
      </c>
      <c r="ER16" s="748" t="s">
        <v>381</v>
      </c>
      <c r="ES16" s="738"/>
      <c r="ET16" s="1021"/>
      <c r="EU16" s="503">
        <f t="shared" si="35"/>
        <v>0</v>
      </c>
      <c r="EV16" s="495">
        <v>84.979166804087981</v>
      </c>
      <c r="EW16" s="496">
        <v>83.780822441349699</v>
      </c>
      <c r="EX16" s="496">
        <v>81.271695167528549</v>
      </c>
      <c r="EY16" s="496">
        <v>76.889856908759953</v>
      </c>
      <c r="EZ16" s="496">
        <v>72.382618741816486</v>
      </c>
      <c r="FA16" s="497">
        <v>67.802026070447312</v>
      </c>
      <c r="FB16" s="497">
        <v>58.432542790223579</v>
      </c>
      <c r="FC16" s="497">
        <v>48.783827552889306</v>
      </c>
      <c r="FD16" s="497">
        <v>38.695694299670095</v>
      </c>
      <c r="FE16" s="563">
        <v>27.795323285400116</v>
      </c>
      <c r="FF16" s="522" t="s">
        <v>381</v>
      </c>
      <c r="FG16" s="748" t="s">
        <v>381</v>
      </c>
      <c r="FI16" s="1021"/>
      <c r="FJ16" s="503">
        <f t="shared" si="36"/>
        <v>0</v>
      </c>
      <c r="FK16" s="495">
        <v>85</v>
      </c>
      <c r="FL16" s="496">
        <v>84.970108161434666</v>
      </c>
      <c r="FM16" s="496">
        <v>82.2088951288153</v>
      </c>
      <c r="FN16" s="496">
        <v>77.430842512043057</v>
      </c>
      <c r="FO16" s="496">
        <v>72.594709193267761</v>
      </c>
      <c r="FP16" s="497">
        <v>67.714732038221428</v>
      </c>
      <c r="FQ16" s="497">
        <v>57.918808557334387</v>
      </c>
      <c r="FR16" s="497">
        <v>48.069931867915898</v>
      </c>
      <c r="FS16" s="497">
        <v>38.086246485867093</v>
      </c>
      <c r="FT16" s="563">
        <v>27.585495756236583</v>
      </c>
      <c r="FU16" s="522" t="s">
        <v>381</v>
      </c>
      <c r="FV16" s="748" t="s">
        <v>381</v>
      </c>
      <c r="FW16" s="744"/>
      <c r="FX16" s="1021"/>
      <c r="FY16" s="503">
        <f t="shared" si="37"/>
        <v>0</v>
      </c>
      <c r="FZ16" s="491">
        <f t="shared" si="38"/>
        <v>0.9526845691439666</v>
      </c>
      <c r="GA16" s="492">
        <f t="shared" si="5"/>
        <v>1</v>
      </c>
      <c r="GB16" s="492">
        <f t="shared" si="6"/>
        <v>1</v>
      </c>
      <c r="GC16" s="492">
        <f t="shared" si="7"/>
        <v>1.0000000000000004</v>
      </c>
      <c r="GD16" s="492">
        <f t="shared" si="8"/>
        <v>1</v>
      </c>
      <c r="GE16" s="493">
        <f t="shared" si="9"/>
        <v>1</v>
      </c>
      <c r="GF16" s="493">
        <f t="shared" si="10"/>
        <v>1</v>
      </c>
      <c r="GG16" s="493">
        <f t="shared" si="11"/>
        <v>1.0000000000000058</v>
      </c>
      <c r="GH16" s="493">
        <f t="shared" si="12"/>
        <v>1</v>
      </c>
      <c r="GI16" s="493">
        <f t="shared" si="13"/>
        <v>1.0000000000000022</v>
      </c>
      <c r="GJ16" s="522" t="s">
        <v>381</v>
      </c>
      <c r="GK16" s="748" t="s">
        <v>381</v>
      </c>
      <c r="GM16" s="1021"/>
      <c r="GN16" s="503">
        <f t="shared" si="39"/>
        <v>0</v>
      </c>
      <c r="GO16" s="495">
        <f t="shared" si="40"/>
        <v>85</v>
      </c>
      <c r="GP16" s="496">
        <f t="shared" si="14"/>
        <v>84.970108161434666</v>
      </c>
      <c r="GQ16" s="496">
        <f t="shared" si="15"/>
        <v>82.2088951288153</v>
      </c>
      <c r="GR16" s="496">
        <f t="shared" si="16"/>
        <v>77.430842512043057</v>
      </c>
      <c r="GS16" s="496">
        <f t="shared" si="17"/>
        <v>72.594709193267761</v>
      </c>
      <c r="GT16" s="497">
        <f t="shared" si="18"/>
        <v>67.802026070447312</v>
      </c>
      <c r="GU16" s="497">
        <f t="shared" si="19"/>
        <v>58.432542790223579</v>
      </c>
      <c r="GV16" s="497">
        <f t="shared" si="20"/>
        <v>48.783827552889306</v>
      </c>
      <c r="GW16" s="497">
        <f t="shared" si="21"/>
        <v>38.695694299670095</v>
      </c>
      <c r="GX16" s="497">
        <f t="shared" si="22"/>
        <v>27.795323285400116</v>
      </c>
      <c r="GY16" s="522" t="s">
        <v>381</v>
      </c>
      <c r="GZ16" s="748" t="s">
        <v>381</v>
      </c>
      <c r="HB16" s="1021"/>
      <c r="HC16" s="711">
        <f t="shared" si="41"/>
        <v>0</v>
      </c>
      <c r="HD16" s="595" t="s">
        <v>381</v>
      </c>
      <c r="HE16" s="596" t="s">
        <v>381</v>
      </c>
      <c r="HF16" s="597" t="s">
        <v>381</v>
      </c>
      <c r="HH16" s="1021"/>
      <c r="HI16" s="711">
        <f t="shared" si="43"/>
        <v>0</v>
      </c>
      <c r="HJ16" s="598" t="str">
        <f t="shared" si="44"/>
        <v>no fueling</v>
      </c>
      <c r="HK16" s="599" t="s">
        <v>381</v>
      </c>
    </row>
    <row r="17" spans="2:219" ht="15" customHeight="1">
      <c r="B17" s="1021"/>
      <c r="C17" s="503">
        <v>-10</v>
      </c>
      <c r="D17" s="476">
        <f t="shared" si="23"/>
        <v>28.5</v>
      </c>
      <c r="E17" s="627" t="s">
        <v>711</v>
      </c>
      <c r="F17" s="605" t="s">
        <v>711</v>
      </c>
      <c r="G17" s="628" t="s">
        <v>711</v>
      </c>
      <c r="H17" s="477">
        <f t="shared" si="51"/>
        <v>86.935705333998541</v>
      </c>
      <c r="I17" s="479">
        <f t="shared" si="51"/>
        <v>86.630225317653966</v>
      </c>
      <c r="J17" s="479">
        <f t="shared" si="24"/>
        <v>85.994276028411036</v>
      </c>
      <c r="K17" s="479">
        <f t="shared" si="0"/>
        <v>84.902053013363187</v>
      </c>
      <c r="L17" s="479">
        <f t="shared" si="0"/>
        <v>83.783218690562961</v>
      </c>
      <c r="M17" s="479">
        <f t="shared" si="0"/>
        <v>82.648902304853721</v>
      </c>
      <c r="N17" s="479">
        <f t="shared" si="0"/>
        <v>80.346970906396265</v>
      </c>
      <c r="O17" s="479">
        <f t="shared" si="0"/>
        <v>77.944426516730459</v>
      </c>
      <c r="P17" s="479">
        <f t="shared" si="0"/>
        <v>75.486658267140982</v>
      </c>
      <c r="Q17" s="479">
        <f t="shared" si="0"/>
        <v>72.934294371829793</v>
      </c>
      <c r="R17" s="522" t="s">
        <v>381</v>
      </c>
      <c r="S17" s="480" t="s">
        <v>381</v>
      </c>
      <c r="T17" s="738"/>
      <c r="U17" s="1021"/>
      <c r="V17" s="503">
        <f t="shared" si="25"/>
        <v>-10</v>
      </c>
      <c r="W17" s="481">
        <v>15</v>
      </c>
      <c r="X17" s="482">
        <v>-33</v>
      </c>
      <c r="Y17" s="531">
        <f>IF(MIN(AA17,Z17)*(1-(2.5+7)/(87.5-2))&gt;$AG$7,$AG$7,MIN(AA17,Z17)*(1-(2.5+7)/(87.5-2)))</f>
        <v>28.5</v>
      </c>
      <c r="Z17" s="484">
        <v>43.873806548891935</v>
      </c>
      <c r="AA17" s="485">
        <v>38.699628416658662</v>
      </c>
      <c r="AB17" s="542">
        <f>(I17-2)/Y17</f>
        <v>2.9694815900931215</v>
      </c>
      <c r="AC17" s="543">
        <f>(I17-2)/MIN(AA17,Z17)</f>
        <v>2.1868485249130711</v>
      </c>
      <c r="AD17" s="487">
        <v>18.171690467517678</v>
      </c>
      <c r="AE17" s="488">
        <v>33.169154763791759</v>
      </c>
      <c r="AF17" s="738"/>
      <c r="AG17" s="1048"/>
      <c r="AH17" s="1050"/>
      <c r="AI17" s="738"/>
      <c r="AJ17" s="1021"/>
      <c r="AK17" s="503">
        <f t="shared" si="28"/>
        <v>-10</v>
      </c>
      <c r="AL17" s="489">
        <f t="shared" si="48"/>
        <v>-20</v>
      </c>
      <c r="AM17" s="482">
        <f t="shared" si="29"/>
        <v>-40</v>
      </c>
      <c r="AN17" s="490">
        <f t="shared" si="30"/>
        <v>28.5</v>
      </c>
      <c r="AO17" s="738"/>
      <c r="AP17" s="1021"/>
      <c r="AQ17" s="503">
        <v>-10</v>
      </c>
      <c r="AR17" s="483">
        <f t="shared" si="2"/>
        <v>28.5</v>
      </c>
      <c r="AS17" s="477">
        <v>98.771450444370686</v>
      </c>
      <c r="AT17" s="479">
        <v>98.186934604216063</v>
      </c>
      <c r="AU17" s="479">
        <v>97.192079546385301</v>
      </c>
      <c r="AV17" s="479">
        <v>95.608012818909884</v>
      </c>
      <c r="AW17" s="479">
        <v>94.016239709270664</v>
      </c>
      <c r="AX17" s="479">
        <v>92.38376822261371</v>
      </c>
      <c r="AY17" s="479">
        <v>90.584500669052673</v>
      </c>
      <c r="AZ17" s="479">
        <v>88.723038231848008</v>
      </c>
      <c r="BA17" s="479">
        <v>88.241563321991677</v>
      </c>
      <c r="BB17" s="479">
        <v>87.729007293657233</v>
      </c>
      <c r="BC17" s="522" t="s">
        <v>381</v>
      </c>
      <c r="BD17" s="480" t="s">
        <v>381</v>
      </c>
      <c r="BE17" s="738"/>
      <c r="BF17" s="1021"/>
      <c r="BG17" s="503">
        <v>-10</v>
      </c>
      <c r="BH17" s="483">
        <f t="shared" si="3"/>
        <v>32.0625</v>
      </c>
      <c r="BI17" s="477">
        <v>86.935705333998541</v>
      </c>
      <c r="BJ17" s="478">
        <v>86.630225317653966</v>
      </c>
      <c r="BK17" s="479">
        <v>85.994276028411036</v>
      </c>
      <c r="BL17" s="479">
        <v>84.902053013363187</v>
      </c>
      <c r="BM17" s="479">
        <v>83.783218690562961</v>
      </c>
      <c r="BN17" s="479">
        <v>82.648902304853721</v>
      </c>
      <c r="BO17" s="479">
        <v>80.346970906396265</v>
      </c>
      <c r="BP17" s="479">
        <v>77.993118211367388</v>
      </c>
      <c r="BQ17" s="479">
        <v>75.555791984162298</v>
      </c>
      <c r="BR17" s="479">
        <v>72.960524856489911</v>
      </c>
      <c r="BS17" s="522" t="s">
        <v>381</v>
      </c>
      <c r="BT17" s="480" t="s">
        <v>381</v>
      </c>
      <c r="BU17" s="533"/>
      <c r="BV17" s="1021"/>
      <c r="BW17" s="503">
        <v>-10</v>
      </c>
      <c r="BX17" s="483">
        <f t="shared" si="4"/>
        <v>32.0625</v>
      </c>
      <c r="BY17" s="477">
        <v>87.462884204036996</v>
      </c>
      <c r="BZ17" s="478">
        <v>87.128569226318149</v>
      </c>
      <c r="CA17" s="479">
        <v>86.428566538617133</v>
      </c>
      <c r="CB17" s="479">
        <v>85.232190082593732</v>
      </c>
      <c r="CC17" s="479">
        <v>84.024863398377946</v>
      </c>
      <c r="CD17" s="479">
        <v>82.812402351651684</v>
      </c>
      <c r="CE17" s="479">
        <v>80.380680887690758</v>
      </c>
      <c r="CF17" s="479">
        <v>77.944426516730459</v>
      </c>
      <c r="CG17" s="479">
        <v>75.486658267140982</v>
      </c>
      <c r="CH17" s="479">
        <v>72.934294371829793</v>
      </c>
      <c r="CI17" s="522" t="s">
        <v>381</v>
      </c>
      <c r="CJ17" s="480" t="s">
        <v>381</v>
      </c>
      <c r="CK17" s="738"/>
      <c r="CL17" s="1021"/>
      <c r="CM17" s="503">
        <f t="shared" si="31"/>
        <v>-10</v>
      </c>
      <c r="CN17" s="491">
        <v>1.2000000000000002</v>
      </c>
      <c r="CO17" s="492">
        <v>1.2000000000000002</v>
      </c>
      <c r="CP17" s="492">
        <v>1.2000000000000002</v>
      </c>
      <c r="CQ17" s="492">
        <v>1.2</v>
      </c>
      <c r="CR17" s="492">
        <v>1.2000000000000008</v>
      </c>
      <c r="CS17" s="493">
        <v>1.2</v>
      </c>
      <c r="CT17" s="493">
        <v>1.2000000000000002</v>
      </c>
      <c r="CU17" s="493">
        <v>1.2</v>
      </c>
      <c r="CV17" s="493">
        <v>1.2</v>
      </c>
      <c r="CW17" s="562">
        <v>1.2000000000000006</v>
      </c>
      <c r="CX17" s="522" t="s">
        <v>381</v>
      </c>
      <c r="CY17" s="748" t="s">
        <v>381</v>
      </c>
      <c r="CZ17" s="738"/>
      <c r="DA17" s="1021"/>
      <c r="DB17" s="503">
        <f t="shared" si="32"/>
        <v>-10</v>
      </c>
      <c r="DC17" s="491">
        <v>1.0000000000000004</v>
      </c>
      <c r="DD17" s="492">
        <v>1</v>
      </c>
      <c r="DE17" s="492">
        <v>1</v>
      </c>
      <c r="DF17" s="492">
        <v>1</v>
      </c>
      <c r="DG17" s="492">
        <v>1.0000000000000133</v>
      </c>
      <c r="DH17" s="493">
        <v>1.0000000000000131</v>
      </c>
      <c r="DI17" s="493">
        <v>1</v>
      </c>
      <c r="DJ17" s="493">
        <v>1.000000000000006</v>
      </c>
      <c r="DK17" s="493">
        <v>1.0000000000000031</v>
      </c>
      <c r="DL17" s="562">
        <v>1</v>
      </c>
      <c r="DM17" s="522" t="s">
        <v>381</v>
      </c>
      <c r="DN17" s="748" t="s">
        <v>381</v>
      </c>
      <c r="DO17" s="744"/>
      <c r="DP17" s="1021"/>
      <c r="DQ17" s="503">
        <f t="shared" si="33"/>
        <v>-10</v>
      </c>
      <c r="DR17" s="491">
        <v>1.0000000000000138</v>
      </c>
      <c r="DS17" s="492">
        <v>1.0000000000000133</v>
      </c>
      <c r="DT17" s="492">
        <v>1.0000000000000002</v>
      </c>
      <c r="DU17" s="492">
        <v>1.0000000000000002</v>
      </c>
      <c r="DV17" s="492">
        <v>1.0000000000000129</v>
      </c>
      <c r="DW17" s="493">
        <v>1.0000000000000131</v>
      </c>
      <c r="DX17" s="493">
        <v>1.0000000000000062</v>
      </c>
      <c r="DY17" s="493">
        <v>1</v>
      </c>
      <c r="DZ17" s="493">
        <v>1</v>
      </c>
      <c r="EA17" s="562">
        <v>1.0000000000000029</v>
      </c>
      <c r="EB17" s="522" t="s">
        <v>381</v>
      </c>
      <c r="EC17" s="748" t="s">
        <v>381</v>
      </c>
      <c r="ED17" s="738"/>
      <c r="EE17" s="1021"/>
      <c r="EF17" s="503">
        <f t="shared" si="34"/>
        <v>-10</v>
      </c>
      <c r="EG17" s="495">
        <v>32.931070554134635</v>
      </c>
      <c r="EH17" s="496">
        <v>31.148862490168312</v>
      </c>
      <c r="EI17" s="496">
        <v>28.117956355524711</v>
      </c>
      <c r="EJ17" s="496">
        <v>23.298389406710953</v>
      </c>
      <c r="EK17" s="496">
        <v>18.463446365484913</v>
      </c>
      <c r="EL17" s="497">
        <v>13.51344352239613</v>
      </c>
      <c r="EM17" s="497">
        <v>8.0679174803749447</v>
      </c>
      <c r="EN17" s="497">
        <v>2.4456931553918935</v>
      </c>
      <c r="EO17" s="497">
        <v>0.99342300235633729</v>
      </c>
      <c r="EP17" s="563">
        <v>-0.55170973338147178</v>
      </c>
      <c r="EQ17" s="522" t="s">
        <v>381</v>
      </c>
      <c r="ER17" s="748" t="s">
        <v>381</v>
      </c>
      <c r="ES17" s="738"/>
      <c r="ET17" s="1021"/>
      <c r="EU17" s="503">
        <f t="shared" si="35"/>
        <v>-10</v>
      </c>
      <c r="EV17" s="495">
        <v>82.867013318797774</v>
      </c>
      <c r="EW17" s="496">
        <v>81.632038543712952</v>
      </c>
      <c r="EX17" s="496">
        <v>79.062247392414974</v>
      </c>
      <c r="EY17" s="496">
        <v>74.652478234993794</v>
      </c>
      <c r="EZ17" s="496">
        <v>70.140266478112892</v>
      </c>
      <c r="FA17" s="497">
        <v>65.570857289968274</v>
      </c>
      <c r="FB17" s="497">
        <v>56.31445645489498</v>
      </c>
      <c r="FC17" s="497">
        <v>46.872824836853738</v>
      </c>
      <c r="FD17" s="497">
        <v>37.122304825590561</v>
      </c>
      <c r="FE17" s="563">
        <v>26.769982696107888</v>
      </c>
      <c r="FF17" s="522" t="s">
        <v>381</v>
      </c>
      <c r="FG17" s="748" t="s">
        <v>381</v>
      </c>
      <c r="FI17" s="1021"/>
      <c r="FJ17" s="503">
        <f t="shared" si="36"/>
        <v>-10</v>
      </c>
      <c r="FK17" s="495">
        <v>84.999120862110829</v>
      </c>
      <c r="FL17" s="496">
        <v>83.646900120783755</v>
      </c>
      <c r="FM17" s="496">
        <v>80.816987130126677</v>
      </c>
      <c r="FN17" s="496">
        <v>75.984877143214248</v>
      </c>
      <c r="FO17" s="496">
        <v>71.114377589321691</v>
      </c>
      <c r="FP17" s="497">
        <v>66.229161794879644</v>
      </c>
      <c r="FQ17" s="497">
        <v>56.449846813231829</v>
      </c>
      <c r="FR17" s="497">
        <v>46.677772764099529</v>
      </c>
      <c r="FS17" s="497">
        <v>36.846129316361498</v>
      </c>
      <c r="FT17" s="563">
        <v>26.665513535491357</v>
      </c>
      <c r="FU17" s="522" t="s">
        <v>381</v>
      </c>
      <c r="FV17" s="748" t="s">
        <v>381</v>
      </c>
      <c r="FW17" s="744"/>
      <c r="FX17" s="1021"/>
      <c r="FY17" s="503">
        <f t="shared" si="37"/>
        <v>-10</v>
      </c>
      <c r="FZ17" s="491">
        <f t="shared" si="38"/>
        <v>1.0000000000000004</v>
      </c>
      <c r="GA17" s="492">
        <f t="shared" si="5"/>
        <v>1</v>
      </c>
      <c r="GB17" s="492">
        <f t="shared" si="6"/>
        <v>1</v>
      </c>
      <c r="GC17" s="492">
        <f t="shared" si="7"/>
        <v>1</v>
      </c>
      <c r="GD17" s="492">
        <f t="shared" si="8"/>
        <v>1.0000000000000129</v>
      </c>
      <c r="GE17" s="493">
        <f t="shared" si="9"/>
        <v>1.0000000000000131</v>
      </c>
      <c r="GF17" s="493">
        <f t="shared" si="10"/>
        <v>1</v>
      </c>
      <c r="GG17" s="493">
        <f t="shared" si="11"/>
        <v>1</v>
      </c>
      <c r="GH17" s="493">
        <f t="shared" si="12"/>
        <v>1</v>
      </c>
      <c r="GI17" s="493">
        <f t="shared" si="13"/>
        <v>1</v>
      </c>
      <c r="GJ17" s="522" t="s">
        <v>381</v>
      </c>
      <c r="GK17" s="748" t="s">
        <v>381</v>
      </c>
      <c r="GM17" s="1021"/>
      <c r="GN17" s="503">
        <f t="shared" si="39"/>
        <v>-10</v>
      </c>
      <c r="GO17" s="495">
        <f t="shared" si="40"/>
        <v>84.999120862110829</v>
      </c>
      <c r="GP17" s="496">
        <f t="shared" si="14"/>
        <v>83.646900120783755</v>
      </c>
      <c r="GQ17" s="496">
        <f t="shared" si="15"/>
        <v>80.816987130126677</v>
      </c>
      <c r="GR17" s="496">
        <f t="shared" si="16"/>
        <v>75.984877143214248</v>
      </c>
      <c r="GS17" s="496">
        <f t="shared" si="17"/>
        <v>71.114377589321691</v>
      </c>
      <c r="GT17" s="497">
        <f t="shared" si="18"/>
        <v>66.229161794879644</v>
      </c>
      <c r="GU17" s="497">
        <f t="shared" si="19"/>
        <v>56.449846813231829</v>
      </c>
      <c r="GV17" s="497">
        <f t="shared" si="20"/>
        <v>46.872824836853738</v>
      </c>
      <c r="GW17" s="497">
        <f t="shared" si="21"/>
        <v>37.122304825590561</v>
      </c>
      <c r="GX17" s="497">
        <f t="shared" si="22"/>
        <v>26.769982696107888</v>
      </c>
      <c r="GY17" s="522" t="s">
        <v>381</v>
      </c>
      <c r="GZ17" s="748" t="s">
        <v>381</v>
      </c>
      <c r="HB17" s="1021"/>
      <c r="HC17" s="503">
        <f t="shared" si="41"/>
        <v>-10</v>
      </c>
      <c r="HD17" s="629" t="s">
        <v>381</v>
      </c>
      <c r="HE17" s="596" t="s">
        <v>381</v>
      </c>
      <c r="HF17" s="630" t="s">
        <v>381</v>
      </c>
      <c r="HH17" s="1021"/>
      <c r="HI17" s="503">
        <f t="shared" si="43"/>
        <v>-10</v>
      </c>
      <c r="HJ17" s="598" t="str">
        <f t="shared" si="44"/>
        <v>no fueling</v>
      </c>
      <c r="HK17" s="599" t="s">
        <v>381</v>
      </c>
    </row>
    <row r="18" spans="2:219" ht="15" customHeight="1">
      <c r="B18" s="1021"/>
      <c r="C18" s="503">
        <v>-20</v>
      </c>
      <c r="D18" s="476">
        <f t="shared" si="23"/>
        <v>28.5</v>
      </c>
      <c r="E18" s="627" t="s">
        <v>711</v>
      </c>
      <c r="F18" s="605" t="s">
        <v>711</v>
      </c>
      <c r="G18" s="628" t="s">
        <v>711</v>
      </c>
      <c r="H18" s="477">
        <f t="shared" si="51"/>
        <v>86.406102384097892</v>
      </c>
      <c r="I18" s="479">
        <f t="shared" si="51"/>
        <v>86.095292461331368</v>
      </c>
      <c r="J18" s="479">
        <f t="shared" si="24"/>
        <v>85.449739020558525</v>
      </c>
      <c r="K18" s="479">
        <f t="shared" si="0"/>
        <v>84.343629770011475</v>
      </c>
      <c r="L18" s="479">
        <f t="shared" si="0"/>
        <v>83.222471809577058</v>
      </c>
      <c r="M18" s="479">
        <f t="shared" si="0"/>
        <v>82.092180305842845</v>
      </c>
      <c r="N18" s="479">
        <f t="shared" si="0"/>
        <v>79.817796033780638</v>
      </c>
      <c r="O18" s="479">
        <f t="shared" si="0"/>
        <v>77.5144350437253</v>
      </c>
      <c r="P18" s="479">
        <f t="shared" si="0"/>
        <v>75.159612219553622</v>
      </c>
      <c r="Q18" s="479">
        <f t="shared" si="0"/>
        <v>72.701669570585366</v>
      </c>
      <c r="R18" s="522" t="s">
        <v>381</v>
      </c>
      <c r="S18" s="480" t="s">
        <v>381</v>
      </c>
      <c r="T18" s="738"/>
      <c r="U18" s="1021"/>
      <c r="V18" s="503">
        <f t="shared" si="25"/>
        <v>-20</v>
      </c>
      <c r="W18" s="481">
        <v>15</v>
      </c>
      <c r="X18" s="482">
        <v>-33</v>
      </c>
      <c r="Y18" s="531">
        <f>IF(MIN(AA18,Z18)*(1-(2.5+7)/(87.5-2))&gt;$AG$7,$AG$7,MIN(AA18,Z18)*(1-(2.5+7)/(87.5-2)))</f>
        <v>28.5</v>
      </c>
      <c r="Z18" s="484">
        <v>50.553275914858972</v>
      </c>
      <c r="AA18" s="485">
        <v>42.304126858651507</v>
      </c>
      <c r="AB18" s="542">
        <f>(I18-2)/Y18</f>
        <v>2.9507120161870657</v>
      </c>
      <c r="AC18" s="543">
        <f>(I18-2)/MIN(AA18,Z18)</f>
        <v>1.9878744393499581</v>
      </c>
      <c r="AD18" s="487">
        <v>20.10626237536205</v>
      </c>
      <c r="AE18" s="488">
        <v>35.389041010572136</v>
      </c>
      <c r="AF18" s="738"/>
      <c r="AG18" s="1048"/>
      <c r="AH18" s="1050"/>
      <c r="AI18" s="738"/>
      <c r="AJ18" s="1021"/>
      <c r="AK18" s="503">
        <f t="shared" si="28"/>
        <v>-20</v>
      </c>
      <c r="AL18" s="489">
        <f t="shared" si="48"/>
        <v>-30</v>
      </c>
      <c r="AM18" s="482">
        <f t="shared" si="29"/>
        <v>-40</v>
      </c>
      <c r="AN18" s="490">
        <f t="shared" si="30"/>
        <v>28.5</v>
      </c>
      <c r="AO18" s="738"/>
      <c r="AP18" s="1021"/>
      <c r="AQ18" s="503">
        <v>-20</v>
      </c>
      <c r="AR18" s="483">
        <f t="shared" si="2"/>
        <v>28.5</v>
      </c>
      <c r="AS18" s="477">
        <v>97.874957539726111</v>
      </c>
      <c r="AT18" s="479">
        <v>97.321307523030057</v>
      </c>
      <c r="AU18" s="479">
        <v>96.357399104635931</v>
      </c>
      <c r="AV18" s="479">
        <v>94.803235308598858</v>
      </c>
      <c r="AW18" s="479">
        <v>93.234505884991336</v>
      </c>
      <c r="AX18" s="479">
        <v>91.618247708323395</v>
      </c>
      <c r="AY18" s="479">
        <v>89.393779044558372</v>
      </c>
      <c r="AZ18" s="479">
        <v>86.24766613053518</v>
      </c>
      <c r="BA18" s="479">
        <v>84.896037921482545</v>
      </c>
      <c r="BB18" s="605" t="s">
        <v>968</v>
      </c>
      <c r="BC18" s="522" t="s">
        <v>381</v>
      </c>
      <c r="BD18" s="480" t="s">
        <v>381</v>
      </c>
      <c r="BE18" s="738"/>
      <c r="BF18" s="1021"/>
      <c r="BG18" s="503">
        <v>-20</v>
      </c>
      <c r="BH18" s="483">
        <f t="shared" si="3"/>
        <v>32.0625</v>
      </c>
      <c r="BI18" s="547">
        <v>86.406102384097892</v>
      </c>
      <c r="BJ18" s="479">
        <v>86.095292461331368</v>
      </c>
      <c r="BK18" s="479">
        <v>85.449739020558525</v>
      </c>
      <c r="BL18" s="479">
        <v>84.343629770011475</v>
      </c>
      <c r="BM18" s="479">
        <v>83.222471809577058</v>
      </c>
      <c r="BN18" s="479">
        <v>82.092180305842845</v>
      </c>
      <c r="BO18" s="479">
        <v>79.817796033780638</v>
      </c>
      <c r="BP18" s="479">
        <v>77.5144350437253</v>
      </c>
      <c r="BQ18" s="479">
        <v>75.159612219553622</v>
      </c>
      <c r="BR18" s="479">
        <v>72.701828043096427</v>
      </c>
      <c r="BS18" s="522" t="s">
        <v>381</v>
      </c>
      <c r="BT18" s="480" t="s">
        <v>381</v>
      </c>
      <c r="BU18" s="533"/>
      <c r="BV18" s="1021"/>
      <c r="BW18" s="503">
        <v>-20</v>
      </c>
      <c r="BX18" s="483">
        <f t="shared" si="4"/>
        <v>32.0625</v>
      </c>
      <c r="BY18" s="477">
        <v>87.134520838465036</v>
      </c>
      <c r="BZ18" s="478">
        <v>86.790945309178824</v>
      </c>
      <c r="CA18" s="479">
        <v>86.078523645139853</v>
      </c>
      <c r="CB18" s="479">
        <v>84.873100398972397</v>
      </c>
      <c r="CC18" s="479">
        <v>83.653824770308333</v>
      </c>
      <c r="CD18" s="479">
        <v>82.438785094418805</v>
      </c>
      <c r="CE18" s="479">
        <v>80.011535388466172</v>
      </c>
      <c r="CF18" s="479">
        <v>77.595141180663902</v>
      </c>
      <c r="CG18" s="479">
        <v>75.173861811815286</v>
      </c>
      <c r="CH18" s="479">
        <v>72.701669570585366</v>
      </c>
      <c r="CI18" s="522" t="s">
        <v>381</v>
      </c>
      <c r="CJ18" s="480" t="s">
        <v>381</v>
      </c>
      <c r="CK18" s="738"/>
      <c r="CL18" s="1021"/>
      <c r="CM18" s="503">
        <f t="shared" si="31"/>
        <v>-20</v>
      </c>
      <c r="CN18" s="491">
        <v>1.2000000000000199</v>
      </c>
      <c r="CO18" s="492">
        <v>1.2</v>
      </c>
      <c r="CP18" s="492">
        <v>1.2000000000000195</v>
      </c>
      <c r="CQ18" s="492">
        <v>1.2000000000000002</v>
      </c>
      <c r="CR18" s="492">
        <v>1.2000000000000099</v>
      </c>
      <c r="CS18" s="493">
        <v>1.2000000000000002</v>
      </c>
      <c r="CT18" s="493">
        <v>1.2000000000000002</v>
      </c>
      <c r="CU18" s="493">
        <v>1.2000000000000004</v>
      </c>
      <c r="CV18" s="493">
        <v>1.2000000000000002</v>
      </c>
      <c r="CW18" s="605" t="s">
        <v>968</v>
      </c>
      <c r="CX18" s="522" t="s">
        <v>381</v>
      </c>
      <c r="CY18" s="748" t="s">
        <v>381</v>
      </c>
      <c r="CZ18" s="738"/>
      <c r="DA18" s="1021"/>
      <c r="DB18" s="503">
        <f t="shared" si="32"/>
        <v>-20</v>
      </c>
      <c r="DC18" s="491">
        <v>1</v>
      </c>
      <c r="DD18" s="492">
        <v>1.000000000000014</v>
      </c>
      <c r="DE18" s="492">
        <v>1.0000000000000004</v>
      </c>
      <c r="DF18" s="492">
        <v>1.0000000000000004</v>
      </c>
      <c r="DG18" s="492">
        <v>1</v>
      </c>
      <c r="DH18" s="493">
        <v>1</v>
      </c>
      <c r="DI18" s="493">
        <v>1</v>
      </c>
      <c r="DJ18" s="493">
        <v>1.0000000000000007</v>
      </c>
      <c r="DK18" s="493">
        <v>1.0000000000000002</v>
      </c>
      <c r="DL18" s="562">
        <v>1</v>
      </c>
      <c r="DM18" s="522" t="s">
        <v>381</v>
      </c>
      <c r="DN18" s="748" t="s">
        <v>381</v>
      </c>
      <c r="DO18" s="744"/>
      <c r="DP18" s="1021"/>
      <c r="DQ18" s="503">
        <f t="shared" si="33"/>
        <v>-20</v>
      </c>
      <c r="DR18" s="491">
        <v>1</v>
      </c>
      <c r="DS18" s="492">
        <v>1</v>
      </c>
      <c r="DT18" s="492">
        <v>1.0000000000000133</v>
      </c>
      <c r="DU18" s="492">
        <v>1.0000000000000135</v>
      </c>
      <c r="DV18" s="492">
        <v>1.0000000000000135</v>
      </c>
      <c r="DW18" s="493">
        <v>1.0000000000000002</v>
      </c>
      <c r="DX18" s="493">
        <v>1.0000000000000004</v>
      </c>
      <c r="DY18" s="493">
        <v>1.000000000000006</v>
      </c>
      <c r="DZ18" s="493">
        <v>1.0000000000000004</v>
      </c>
      <c r="EA18" s="562">
        <v>1</v>
      </c>
      <c r="EB18" s="522" t="s">
        <v>381</v>
      </c>
      <c r="EC18" s="748" t="s">
        <v>381</v>
      </c>
      <c r="ED18" s="738"/>
      <c r="EE18" s="1021"/>
      <c r="EF18" s="503">
        <f t="shared" si="34"/>
        <v>-20</v>
      </c>
      <c r="EG18" s="495">
        <v>30.198066924536477</v>
      </c>
      <c r="EH18" s="496">
        <v>28.511484852166973</v>
      </c>
      <c r="EI18" s="496">
        <v>25.577428177207764</v>
      </c>
      <c r="EJ18" s="496">
        <v>20.852891559097259</v>
      </c>
      <c r="EK18" s="496">
        <v>16.091970829281536</v>
      </c>
      <c r="EL18" s="497">
        <v>11.195252897527723</v>
      </c>
      <c r="EM18" s="497">
        <v>4.4701813327250193</v>
      </c>
      <c r="EN18" s="497">
        <v>-5.0121144826618433</v>
      </c>
      <c r="EO18" s="497">
        <v>-9.0751213895082969</v>
      </c>
      <c r="EP18" s="605" t="s">
        <v>968</v>
      </c>
      <c r="EQ18" s="522" t="s">
        <v>381</v>
      </c>
      <c r="ER18" s="748" t="s">
        <v>381</v>
      </c>
      <c r="ES18" s="738"/>
      <c r="ET18" s="1021"/>
      <c r="EU18" s="503">
        <f t="shared" si="35"/>
        <v>-20</v>
      </c>
      <c r="EV18" s="495">
        <v>80.726203135888284</v>
      </c>
      <c r="EW18" s="496">
        <v>79.470334809970495</v>
      </c>
      <c r="EX18" s="496">
        <v>76.863121905756145</v>
      </c>
      <c r="EY18" s="496">
        <v>72.399743938431868</v>
      </c>
      <c r="EZ18" s="496">
        <v>67.880724214169277</v>
      </c>
      <c r="FA18" s="497">
        <v>63.330148091795309</v>
      </c>
      <c r="FB18" s="497">
        <v>54.189760242670957</v>
      </c>
      <c r="FC18" s="497">
        <v>44.95574359021839</v>
      </c>
      <c r="FD18" s="497">
        <v>35.539943053977254</v>
      </c>
      <c r="FE18" s="563">
        <v>25.739802626416065</v>
      </c>
      <c r="FF18" s="522" t="s">
        <v>381</v>
      </c>
      <c r="FG18" s="748" t="s">
        <v>381</v>
      </c>
      <c r="FI18" s="1021"/>
      <c r="FJ18" s="503">
        <f t="shared" si="36"/>
        <v>-20</v>
      </c>
      <c r="FK18" s="495">
        <v>83.670969035615315</v>
      </c>
      <c r="FL18" s="496">
        <v>82.281740992772086</v>
      </c>
      <c r="FM18" s="496">
        <v>79.402589453708515</v>
      </c>
      <c r="FN18" s="496">
        <v>74.535649854600422</v>
      </c>
      <c r="FO18" s="496">
        <v>69.618755992977015</v>
      </c>
      <c r="FP18" s="497">
        <v>64.725019817672887</v>
      </c>
      <c r="FQ18" s="497">
        <v>54.967505305577845</v>
      </c>
      <c r="FR18" s="497">
        <v>45.27889241989169</v>
      </c>
      <c r="FS18" s="497">
        <v>35.596843856398607</v>
      </c>
      <c r="FT18" s="563">
        <v>25.739171935295701</v>
      </c>
      <c r="FU18" s="522" t="s">
        <v>381</v>
      </c>
      <c r="FV18" s="748" t="s">
        <v>381</v>
      </c>
      <c r="FW18" s="744"/>
      <c r="FX18" s="1021"/>
      <c r="FY18" s="503">
        <f t="shared" si="37"/>
        <v>-20</v>
      </c>
      <c r="FZ18" s="491">
        <f t="shared" si="38"/>
        <v>1</v>
      </c>
      <c r="GA18" s="492">
        <f t="shared" si="5"/>
        <v>1</v>
      </c>
      <c r="GB18" s="492">
        <f t="shared" si="6"/>
        <v>1.0000000000000004</v>
      </c>
      <c r="GC18" s="492">
        <f t="shared" si="7"/>
        <v>1.0000000000000004</v>
      </c>
      <c r="GD18" s="492">
        <f t="shared" si="8"/>
        <v>1</v>
      </c>
      <c r="GE18" s="493">
        <f t="shared" si="9"/>
        <v>1</v>
      </c>
      <c r="GF18" s="493">
        <f t="shared" si="10"/>
        <v>1</v>
      </c>
      <c r="GG18" s="493">
        <f t="shared" si="11"/>
        <v>1.0000000000000007</v>
      </c>
      <c r="GH18" s="493">
        <f t="shared" si="12"/>
        <v>1.0000000000000002</v>
      </c>
      <c r="GI18" s="493">
        <f t="shared" si="13"/>
        <v>1</v>
      </c>
      <c r="GJ18" s="522" t="s">
        <v>381</v>
      </c>
      <c r="GK18" s="748" t="s">
        <v>381</v>
      </c>
      <c r="GM18" s="1021"/>
      <c r="GN18" s="503">
        <f t="shared" si="39"/>
        <v>-20</v>
      </c>
      <c r="GO18" s="495">
        <f t="shared" si="40"/>
        <v>83.670969035615315</v>
      </c>
      <c r="GP18" s="496">
        <f t="shared" si="14"/>
        <v>82.281740992772086</v>
      </c>
      <c r="GQ18" s="496">
        <f t="shared" si="15"/>
        <v>79.402589453708515</v>
      </c>
      <c r="GR18" s="496">
        <f t="shared" si="16"/>
        <v>74.535649854600422</v>
      </c>
      <c r="GS18" s="496">
        <f t="shared" si="17"/>
        <v>69.618755992977015</v>
      </c>
      <c r="GT18" s="497">
        <f t="shared" si="18"/>
        <v>64.725019817672887</v>
      </c>
      <c r="GU18" s="497">
        <f t="shared" si="19"/>
        <v>54.967505305577845</v>
      </c>
      <c r="GV18" s="497">
        <f t="shared" si="20"/>
        <v>45.27889241989169</v>
      </c>
      <c r="GW18" s="497">
        <f t="shared" si="21"/>
        <v>35.596843856398607</v>
      </c>
      <c r="GX18" s="497">
        <f t="shared" si="22"/>
        <v>25.739802626416065</v>
      </c>
      <c r="GY18" s="522" t="s">
        <v>381</v>
      </c>
      <c r="GZ18" s="748" t="s">
        <v>381</v>
      </c>
      <c r="HB18" s="1021"/>
      <c r="HC18" s="503">
        <f t="shared" si="41"/>
        <v>-20</v>
      </c>
      <c r="HD18" s="629" t="s">
        <v>381</v>
      </c>
      <c r="HE18" s="596" t="s">
        <v>381</v>
      </c>
      <c r="HF18" s="630" t="s">
        <v>381</v>
      </c>
      <c r="HH18" s="1021"/>
      <c r="HI18" s="503">
        <f t="shared" si="43"/>
        <v>-20</v>
      </c>
      <c r="HJ18" s="598" t="str">
        <f t="shared" si="44"/>
        <v>no fueling</v>
      </c>
      <c r="HK18" s="599" t="s">
        <v>381</v>
      </c>
    </row>
    <row r="19" spans="2:219" ht="15" customHeight="1">
      <c r="B19" s="1021"/>
      <c r="C19" s="503">
        <v>-30</v>
      </c>
      <c r="D19" s="476">
        <f t="shared" si="23"/>
        <v>28.5</v>
      </c>
      <c r="E19" s="627" t="s">
        <v>711</v>
      </c>
      <c r="F19" s="605" t="s">
        <v>711</v>
      </c>
      <c r="G19" s="628" t="s">
        <v>711</v>
      </c>
      <c r="H19" s="477">
        <f t="shared" si="51"/>
        <v>85.889147620332594</v>
      </c>
      <c r="I19" s="479">
        <f t="shared" si="51"/>
        <v>85.564757643633726</v>
      </c>
      <c r="J19" s="479">
        <f t="shared" si="24"/>
        <v>84.904939940685551</v>
      </c>
      <c r="K19" s="479">
        <f t="shared" si="0"/>
        <v>83.784149980880684</v>
      </c>
      <c r="L19" s="479">
        <f t="shared" si="0"/>
        <v>82.660689549443944</v>
      </c>
      <c r="M19" s="479">
        <f t="shared" si="0"/>
        <v>81.535856295103898</v>
      </c>
      <c r="N19" s="479">
        <f t="shared" si="0"/>
        <v>79.284655400424853</v>
      </c>
      <c r="O19" s="479">
        <f t="shared" si="0"/>
        <v>77.03118237506564</v>
      </c>
      <c r="P19" s="479">
        <f t="shared" si="0"/>
        <v>74.760865415504099</v>
      </c>
      <c r="Q19" s="479">
        <f t="shared" si="0"/>
        <v>72.441736517293776</v>
      </c>
      <c r="R19" s="522" t="s">
        <v>381</v>
      </c>
      <c r="S19" s="480" t="s">
        <v>381</v>
      </c>
      <c r="T19" s="738"/>
      <c r="U19" s="1021"/>
      <c r="V19" s="503">
        <f t="shared" si="25"/>
        <v>-30</v>
      </c>
      <c r="W19" s="481">
        <v>15</v>
      </c>
      <c r="X19" s="482">
        <v>-33</v>
      </c>
      <c r="Y19" s="531">
        <f>IF(MIN(AA19,Z19)*(1-(2.5+7)/(87.5-2))&gt;$AG$7,$AG$7,MIN(AA19,Z19)*(1-(2.5+7)/(87.5-2)))</f>
        <v>28.5</v>
      </c>
      <c r="Z19" s="484">
        <v>57.636361419134225</v>
      </c>
      <c r="AA19" s="485">
        <v>45.936100968232338</v>
      </c>
      <c r="AB19" s="542">
        <f>(I19-2)/Y19</f>
        <v>2.932096759425745</v>
      </c>
      <c r="AC19" s="543">
        <f>(I19-2)/MIN(AA19,Z19)</f>
        <v>1.8191521675168716</v>
      </c>
      <c r="AD19" s="487">
        <v>22.031521338555418</v>
      </c>
      <c r="AE19" s="488">
        <v>37.540081372053564</v>
      </c>
      <c r="AF19" s="738"/>
      <c r="AG19" s="1048"/>
      <c r="AH19" s="1050"/>
      <c r="AI19" s="738"/>
      <c r="AJ19" s="1021"/>
      <c r="AK19" s="503">
        <f t="shared" si="28"/>
        <v>-30</v>
      </c>
      <c r="AL19" s="489">
        <f t="shared" si="48"/>
        <v>-40</v>
      </c>
      <c r="AM19" s="482">
        <f t="shared" si="29"/>
        <v>-40</v>
      </c>
      <c r="AN19" s="490">
        <f t="shared" si="30"/>
        <v>28.5</v>
      </c>
      <c r="AO19" s="738"/>
      <c r="AP19" s="1021"/>
      <c r="AQ19" s="503">
        <v>-30</v>
      </c>
      <c r="AR19" s="483">
        <f t="shared" si="2"/>
        <v>28.5</v>
      </c>
      <c r="AS19" s="477">
        <v>96.628815380951281</v>
      </c>
      <c r="AT19" s="479">
        <v>96.198761958046703</v>
      </c>
      <c r="AU19" s="479">
        <v>95.324601717701938</v>
      </c>
      <c r="AV19" s="479">
        <v>93.837642856650604</v>
      </c>
      <c r="AW19" s="479">
        <v>92.310803391412946</v>
      </c>
      <c r="AX19" s="479">
        <v>90.726490851821467</v>
      </c>
      <c r="AY19" s="479">
        <v>88.601106513868743</v>
      </c>
      <c r="AZ19" s="479">
        <v>85.427452703546336</v>
      </c>
      <c r="BA19" s="479">
        <v>83.060632543185051</v>
      </c>
      <c r="BB19" s="479">
        <v>80.107766355218601</v>
      </c>
      <c r="BC19" s="522" t="s">
        <v>381</v>
      </c>
      <c r="BD19" s="480" t="s">
        <v>381</v>
      </c>
      <c r="BE19" s="738"/>
      <c r="BF19" s="1021"/>
      <c r="BG19" s="503">
        <v>-30</v>
      </c>
      <c r="BH19" s="483">
        <f t="shared" si="3"/>
        <v>32.0625</v>
      </c>
      <c r="BI19" s="477">
        <v>85.889147620332594</v>
      </c>
      <c r="BJ19" s="478">
        <v>85.564757643633726</v>
      </c>
      <c r="BK19" s="479">
        <v>84.904939940685551</v>
      </c>
      <c r="BL19" s="479">
        <v>83.784149980880684</v>
      </c>
      <c r="BM19" s="479">
        <v>82.660689549443944</v>
      </c>
      <c r="BN19" s="479">
        <v>81.535856295103898</v>
      </c>
      <c r="BO19" s="479">
        <v>79.284655400424853</v>
      </c>
      <c r="BP19" s="479">
        <v>77.03118237506564</v>
      </c>
      <c r="BQ19" s="479">
        <v>74.760865415504099</v>
      </c>
      <c r="BR19" s="479">
        <v>72.441736517293776</v>
      </c>
      <c r="BS19" s="522" t="s">
        <v>381</v>
      </c>
      <c r="BT19" s="480" t="s">
        <v>381</v>
      </c>
      <c r="BU19" s="533"/>
      <c r="BV19" s="1021"/>
      <c r="BW19" s="503">
        <v>-30</v>
      </c>
      <c r="BX19" s="483">
        <f t="shared" si="4"/>
        <v>32.0625</v>
      </c>
      <c r="BY19" s="477">
        <v>86.822068633354618</v>
      </c>
      <c r="BZ19" s="478">
        <v>86.467877685098713</v>
      </c>
      <c r="CA19" s="479">
        <v>85.737855391248942</v>
      </c>
      <c r="CB19" s="479">
        <v>84.513372043414364</v>
      </c>
      <c r="CC19" s="479">
        <v>83.286927521836674</v>
      </c>
      <c r="CD19" s="479">
        <v>82.065664795984375</v>
      </c>
      <c r="CE19" s="479">
        <v>79.641488596718432</v>
      </c>
      <c r="CF19" s="479">
        <v>77.241979823320776</v>
      </c>
      <c r="CG19" s="479">
        <v>74.858543228789827</v>
      </c>
      <c r="CH19" s="479">
        <v>72.467327549407031</v>
      </c>
      <c r="CI19" s="522" t="s">
        <v>381</v>
      </c>
      <c r="CJ19" s="480" t="s">
        <v>381</v>
      </c>
      <c r="CK19" s="738"/>
      <c r="CL19" s="1021"/>
      <c r="CM19" s="503">
        <f t="shared" si="31"/>
        <v>-30</v>
      </c>
      <c r="CN19" s="491">
        <v>1.2000000000000002</v>
      </c>
      <c r="CO19" s="492">
        <v>1.2000000000000004</v>
      </c>
      <c r="CP19" s="492">
        <v>1.2</v>
      </c>
      <c r="CQ19" s="492">
        <v>1.2000000000000006</v>
      </c>
      <c r="CR19" s="492">
        <v>1.2</v>
      </c>
      <c r="CS19" s="493">
        <v>1.2000000000000097</v>
      </c>
      <c r="CT19" s="493">
        <v>1.2000000000000006</v>
      </c>
      <c r="CU19" s="493">
        <v>1.2000000000000048</v>
      </c>
      <c r="CV19" s="493">
        <v>1.2000000000000008</v>
      </c>
      <c r="CW19" s="493">
        <v>1.2000000000000048</v>
      </c>
      <c r="CX19" s="522" t="s">
        <v>381</v>
      </c>
      <c r="CY19" s="748" t="s">
        <v>381</v>
      </c>
      <c r="CZ19" s="738"/>
      <c r="DA19" s="1021"/>
      <c r="DB19" s="503">
        <f t="shared" si="32"/>
        <v>-30</v>
      </c>
      <c r="DC19" s="491">
        <v>1.0000000000000002</v>
      </c>
      <c r="DD19" s="492">
        <v>1.0000000000000147</v>
      </c>
      <c r="DE19" s="492">
        <v>1</v>
      </c>
      <c r="DF19" s="492">
        <v>1.0000000000000004</v>
      </c>
      <c r="DG19" s="492">
        <v>1.0000000000000135</v>
      </c>
      <c r="DH19" s="493">
        <v>1.0000000000000138</v>
      </c>
      <c r="DI19" s="493">
        <v>1.0000000000000004</v>
      </c>
      <c r="DJ19" s="493">
        <v>1.0000000000000002</v>
      </c>
      <c r="DK19" s="493">
        <v>1</v>
      </c>
      <c r="DL19" s="562">
        <v>1.0000000000000027</v>
      </c>
      <c r="DM19" s="522" t="s">
        <v>381</v>
      </c>
      <c r="DN19" s="748" t="s">
        <v>381</v>
      </c>
      <c r="DO19" s="744"/>
      <c r="DP19" s="1021"/>
      <c r="DQ19" s="503">
        <f t="shared" si="33"/>
        <v>-30</v>
      </c>
      <c r="DR19" s="491">
        <v>1.0000000000000004</v>
      </c>
      <c r="DS19" s="492">
        <v>1.000000000000014</v>
      </c>
      <c r="DT19" s="492">
        <v>1.0000000000000142</v>
      </c>
      <c r="DU19" s="492">
        <v>1.0000000000000135</v>
      </c>
      <c r="DV19" s="492">
        <v>1</v>
      </c>
      <c r="DW19" s="493">
        <v>1</v>
      </c>
      <c r="DX19" s="493">
        <v>1.0000000000000064</v>
      </c>
      <c r="DY19" s="493">
        <v>1.0000000000000062</v>
      </c>
      <c r="DZ19" s="493">
        <v>1.0000000000000031</v>
      </c>
      <c r="EA19" s="562">
        <v>1.0000000000000022</v>
      </c>
      <c r="EB19" s="522" t="s">
        <v>381</v>
      </c>
      <c r="EC19" s="748" t="s">
        <v>381</v>
      </c>
      <c r="ED19" s="738"/>
      <c r="EE19" s="1021"/>
      <c r="EF19" s="503">
        <f t="shared" si="34"/>
        <v>-30</v>
      </c>
      <c r="EG19" s="495">
        <v>26.403300385561806</v>
      </c>
      <c r="EH19" s="496">
        <v>25.094830882169219</v>
      </c>
      <c r="EI19" s="496">
        <v>22.436943889471308</v>
      </c>
      <c r="EJ19" s="496">
        <v>17.921477547153415</v>
      </c>
      <c r="EK19" s="496">
        <v>13.292403397625264</v>
      </c>
      <c r="EL19" s="497">
        <v>8.4972587374727482</v>
      </c>
      <c r="EM19" s="497">
        <v>2.077835322060821</v>
      </c>
      <c r="EN19" s="497">
        <v>-7.4784678323807157</v>
      </c>
      <c r="EO19" s="497">
        <v>-14.581739752636679</v>
      </c>
      <c r="EP19" s="563">
        <v>-23.414631457286987</v>
      </c>
      <c r="EQ19" s="522" t="s">
        <v>381</v>
      </c>
      <c r="ER19" s="748" t="s">
        <v>381</v>
      </c>
      <c r="ES19" s="738"/>
      <c r="ET19" s="1021"/>
      <c r="EU19" s="503">
        <f t="shared" si="35"/>
        <v>-30</v>
      </c>
      <c r="EV19" s="495">
        <v>78.637591678599165</v>
      </c>
      <c r="EW19" s="496">
        <v>77.327528471346113</v>
      </c>
      <c r="EX19" s="496">
        <v>74.664128200284381</v>
      </c>
      <c r="EY19" s="496">
        <v>70.144020220705784</v>
      </c>
      <c r="EZ19" s="496">
        <v>65.618312550887993</v>
      </c>
      <c r="FA19" s="497">
        <v>61.092339248267081</v>
      </c>
      <c r="FB19" s="497">
        <v>52.05036635894777</v>
      </c>
      <c r="FC19" s="497">
        <v>43.021400937297415</v>
      </c>
      <c r="FD19" s="497">
        <v>33.948060638666391</v>
      </c>
      <c r="FE19" s="563">
        <v>24.704392018167141</v>
      </c>
      <c r="FF19" s="522" t="s">
        <v>381</v>
      </c>
      <c r="FG19" s="748" t="s">
        <v>381</v>
      </c>
      <c r="FI19" s="1021"/>
      <c r="FJ19" s="503">
        <f t="shared" si="36"/>
        <v>-30</v>
      </c>
      <c r="FK19" s="495">
        <v>82.407567207064915</v>
      </c>
      <c r="FL19" s="496">
        <v>80.9758595472926</v>
      </c>
      <c r="FM19" s="496">
        <v>78.026538942601917</v>
      </c>
      <c r="FN19" s="496">
        <v>73.084367347770922</v>
      </c>
      <c r="FO19" s="496">
        <v>68.140384194036983</v>
      </c>
      <c r="FP19" s="497">
        <v>63.223459733537823</v>
      </c>
      <c r="FQ19" s="497">
        <v>53.482134645134863</v>
      </c>
      <c r="FR19" s="497">
        <v>43.865042786738229</v>
      </c>
      <c r="FS19" s="497">
        <v>34.337943277879162</v>
      </c>
      <c r="FT19" s="563">
        <v>24.806254135137863</v>
      </c>
      <c r="FU19" s="522" t="s">
        <v>381</v>
      </c>
      <c r="FV19" s="748" t="s">
        <v>381</v>
      </c>
      <c r="FW19" s="744"/>
      <c r="FX19" s="1021"/>
      <c r="FY19" s="503">
        <f t="shared" si="37"/>
        <v>-30</v>
      </c>
      <c r="FZ19" s="491">
        <f t="shared" si="38"/>
        <v>1.0000000000000002</v>
      </c>
      <c r="GA19" s="492">
        <f t="shared" si="5"/>
        <v>1.000000000000014</v>
      </c>
      <c r="GB19" s="492">
        <f t="shared" si="6"/>
        <v>1</v>
      </c>
      <c r="GC19" s="492">
        <f t="shared" si="7"/>
        <v>1.0000000000000004</v>
      </c>
      <c r="GD19" s="492">
        <f t="shared" si="8"/>
        <v>1</v>
      </c>
      <c r="GE19" s="493">
        <f t="shared" si="9"/>
        <v>1</v>
      </c>
      <c r="GF19" s="493">
        <f t="shared" si="10"/>
        <v>1.0000000000000004</v>
      </c>
      <c r="GG19" s="493">
        <f t="shared" si="11"/>
        <v>1.0000000000000002</v>
      </c>
      <c r="GH19" s="493">
        <f t="shared" si="12"/>
        <v>1</v>
      </c>
      <c r="GI19" s="493">
        <f t="shared" si="13"/>
        <v>1.0000000000000022</v>
      </c>
      <c r="GJ19" s="522" t="s">
        <v>381</v>
      </c>
      <c r="GK19" s="748" t="s">
        <v>381</v>
      </c>
      <c r="GM19" s="1021"/>
      <c r="GN19" s="503">
        <f t="shared" si="39"/>
        <v>-30</v>
      </c>
      <c r="GO19" s="495">
        <f t="shared" si="40"/>
        <v>82.407567207064915</v>
      </c>
      <c r="GP19" s="496">
        <f t="shared" si="14"/>
        <v>80.9758595472926</v>
      </c>
      <c r="GQ19" s="496">
        <f t="shared" si="15"/>
        <v>78.026538942601917</v>
      </c>
      <c r="GR19" s="496">
        <f t="shared" si="16"/>
        <v>73.084367347770922</v>
      </c>
      <c r="GS19" s="496">
        <f t="shared" si="17"/>
        <v>68.140384194036983</v>
      </c>
      <c r="GT19" s="497">
        <f t="shared" si="18"/>
        <v>63.223459733537823</v>
      </c>
      <c r="GU19" s="497">
        <f t="shared" si="19"/>
        <v>53.482134645134863</v>
      </c>
      <c r="GV19" s="497">
        <f t="shared" si="20"/>
        <v>43.865042786738229</v>
      </c>
      <c r="GW19" s="497">
        <f t="shared" si="21"/>
        <v>34.337943277879162</v>
      </c>
      <c r="GX19" s="497">
        <f t="shared" si="22"/>
        <v>24.806254135137863</v>
      </c>
      <c r="GY19" s="522" t="s">
        <v>381</v>
      </c>
      <c r="GZ19" s="748" t="s">
        <v>381</v>
      </c>
      <c r="HB19" s="1021"/>
      <c r="HC19" s="503">
        <f t="shared" si="41"/>
        <v>-30</v>
      </c>
      <c r="HD19" s="629" t="s">
        <v>381</v>
      </c>
      <c r="HE19" s="596" t="s">
        <v>381</v>
      </c>
      <c r="HF19" s="630" t="s">
        <v>381</v>
      </c>
      <c r="HH19" s="1021"/>
      <c r="HI19" s="503">
        <f t="shared" si="43"/>
        <v>-30</v>
      </c>
      <c r="HJ19" s="598" t="str">
        <f t="shared" si="44"/>
        <v>no fueling</v>
      </c>
      <c r="HK19" s="599" t="s">
        <v>381</v>
      </c>
    </row>
    <row r="20" spans="2:219" ht="15" customHeight="1">
      <c r="B20" s="1021"/>
      <c r="C20" s="503">
        <v>-40</v>
      </c>
      <c r="D20" s="476">
        <f t="shared" si="23"/>
        <v>28.5</v>
      </c>
      <c r="E20" s="627" t="s">
        <v>711</v>
      </c>
      <c r="F20" s="605" t="s">
        <v>711</v>
      </c>
      <c r="G20" s="628" t="s">
        <v>711</v>
      </c>
      <c r="H20" s="477">
        <f t="shared" si="51"/>
        <v>85.398559409496258</v>
      </c>
      <c r="I20" s="479">
        <f t="shared" si="51"/>
        <v>85.066279475286692</v>
      </c>
      <c r="J20" s="479">
        <f t="shared" si="24"/>
        <v>84.394928114284397</v>
      </c>
      <c r="K20" s="479">
        <f t="shared" si="0"/>
        <v>83.273417625280615</v>
      </c>
      <c r="L20" s="479">
        <f t="shared" si="0"/>
        <v>82.147461967299037</v>
      </c>
      <c r="M20" s="479">
        <f t="shared" si="0"/>
        <v>81.029572962943163</v>
      </c>
      <c r="N20" s="479">
        <f t="shared" si="0"/>
        <v>78.808183274810261</v>
      </c>
      <c r="O20" s="479">
        <f t="shared" si="0"/>
        <v>76.605106257972551</v>
      </c>
      <c r="P20" s="479">
        <f t="shared" si="0"/>
        <v>74.412729231354547</v>
      </c>
      <c r="Q20" s="479">
        <f t="shared" si="0"/>
        <v>72.218458971540443</v>
      </c>
      <c r="R20" s="522" t="s">
        <v>381</v>
      </c>
      <c r="S20" s="480" t="s">
        <v>381</v>
      </c>
      <c r="T20" s="738"/>
      <c r="U20" s="1021"/>
      <c r="V20" s="503">
        <f t="shared" si="25"/>
        <v>-40</v>
      </c>
      <c r="W20" s="481">
        <v>15</v>
      </c>
      <c r="X20" s="482">
        <v>-33</v>
      </c>
      <c r="Y20" s="531">
        <f>IF(MIN(AA20,Z20)*(1-(2.5+7)/(87.5-2))&gt;$AG$7,$AG$7,MIN(AA20,Z20)*(1-(2.5+7)/(87.5-2)))</f>
        <v>28.5</v>
      </c>
      <c r="Z20" s="484">
        <v>64.65846195235811</v>
      </c>
      <c r="AA20" s="485">
        <v>49.345074784814244</v>
      </c>
      <c r="AB20" s="542">
        <f>(I20-2)/Y20</f>
        <v>2.9146062973784805</v>
      </c>
      <c r="AC20" s="543">
        <f>(I20-2)/MIN(AA20,Z20)</f>
        <v>1.6833752879598436</v>
      </c>
      <c r="AD20" s="487">
        <v>23.838682483739202</v>
      </c>
      <c r="AE20" s="488">
        <v>39.496517809813156</v>
      </c>
      <c r="AF20" s="738"/>
      <c r="AG20" s="1048"/>
      <c r="AH20" s="1050"/>
      <c r="AI20" s="738"/>
      <c r="AJ20" s="1021"/>
      <c r="AK20" s="503">
        <f t="shared" si="28"/>
        <v>-40</v>
      </c>
      <c r="AL20" s="489">
        <v>-40</v>
      </c>
      <c r="AM20" s="482">
        <f t="shared" si="29"/>
        <v>-40</v>
      </c>
      <c r="AN20" s="490">
        <f t="shared" si="30"/>
        <v>28.5</v>
      </c>
      <c r="AO20" s="738"/>
      <c r="AP20" s="1021"/>
      <c r="AQ20" s="503">
        <v>-40</v>
      </c>
      <c r="AR20" s="483">
        <f t="shared" si="2"/>
        <v>28.5</v>
      </c>
      <c r="AS20" s="477">
        <v>96.010876306869591</v>
      </c>
      <c r="AT20" s="479">
        <v>95.581033334083557</v>
      </c>
      <c r="AU20" s="479">
        <v>94.708889065068007</v>
      </c>
      <c r="AV20" s="479">
        <v>93.23016104360623</v>
      </c>
      <c r="AW20" s="479">
        <v>91.713294068501469</v>
      </c>
      <c r="AX20" s="479">
        <v>90.143040940310428</v>
      </c>
      <c r="AY20" s="479">
        <v>88.060592173046601</v>
      </c>
      <c r="AZ20" s="479">
        <v>84.942471963903515</v>
      </c>
      <c r="BA20" s="479">
        <v>82.654617914019951</v>
      </c>
      <c r="BB20" s="479">
        <v>79.808548739768838</v>
      </c>
      <c r="BC20" s="522" t="s">
        <v>381</v>
      </c>
      <c r="BD20" s="480" t="s">
        <v>381</v>
      </c>
      <c r="BE20" s="738"/>
      <c r="BF20" s="1021"/>
      <c r="BG20" s="503">
        <v>-40</v>
      </c>
      <c r="BH20" s="483">
        <f t="shared" si="3"/>
        <v>32.0625</v>
      </c>
      <c r="BI20" s="477">
        <v>85.398559409496258</v>
      </c>
      <c r="BJ20" s="478">
        <v>85.066279475286692</v>
      </c>
      <c r="BK20" s="479">
        <v>84.394928114284397</v>
      </c>
      <c r="BL20" s="479">
        <v>83.273417625280615</v>
      </c>
      <c r="BM20" s="479">
        <v>82.147461967299037</v>
      </c>
      <c r="BN20" s="479">
        <v>81.029572962943163</v>
      </c>
      <c r="BO20" s="479">
        <v>78.808183274810261</v>
      </c>
      <c r="BP20" s="479">
        <v>76.605106257972551</v>
      </c>
      <c r="BQ20" s="479">
        <v>74.412729231354547</v>
      </c>
      <c r="BR20" s="479">
        <v>72.218458971540443</v>
      </c>
      <c r="BS20" s="522" t="s">
        <v>381</v>
      </c>
      <c r="BT20" s="480" t="s">
        <v>381</v>
      </c>
      <c r="BU20" s="533"/>
      <c r="BV20" s="1021"/>
      <c r="BW20" s="503">
        <v>-40</v>
      </c>
      <c r="BX20" s="483">
        <f t="shared" si="4"/>
        <v>32.0625</v>
      </c>
      <c r="BY20" s="477">
        <v>86.540662547929841</v>
      </c>
      <c r="BZ20" s="478">
        <v>86.177028351381779</v>
      </c>
      <c r="CA20" s="479">
        <v>85.437459045539171</v>
      </c>
      <c r="CB20" s="479">
        <v>84.20540076723023</v>
      </c>
      <c r="CC20" s="479">
        <v>82.973164965443019</v>
      </c>
      <c r="CD20" s="479">
        <v>81.748900947199232</v>
      </c>
      <c r="CE20" s="479">
        <v>79.33715521069314</v>
      </c>
      <c r="CF20" s="479">
        <v>76.958491695344833</v>
      </c>
      <c r="CG20" s="479">
        <v>74.609773720302613</v>
      </c>
      <c r="CH20" s="479">
        <v>72.286533270275754</v>
      </c>
      <c r="CI20" s="522" t="s">
        <v>381</v>
      </c>
      <c r="CJ20" s="480" t="s">
        <v>381</v>
      </c>
      <c r="CK20" s="738"/>
      <c r="CL20" s="1021"/>
      <c r="CM20" s="503">
        <f t="shared" si="31"/>
        <v>-40</v>
      </c>
      <c r="CN20" s="491">
        <v>1.2000000000000199</v>
      </c>
      <c r="CO20" s="492">
        <v>1.2000000000000202</v>
      </c>
      <c r="CP20" s="492">
        <v>1.2000000000000002</v>
      </c>
      <c r="CQ20" s="492">
        <v>1.2000000000000008</v>
      </c>
      <c r="CR20" s="492">
        <v>1.2</v>
      </c>
      <c r="CS20" s="493">
        <v>1.2000000000000006</v>
      </c>
      <c r="CT20" s="493">
        <v>1.2000000000000099</v>
      </c>
      <c r="CU20" s="493">
        <v>1.2</v>
      </c>
      <c r="CV20" s="493">
        <v>1.2000000000000051</v>
      </c>
      <c r="CW20" s="493">
        <v>1.2</v>
      </c>
      <c r="CX20" s="522" t="s">
        <v>381</v>
      </c>
      <c r="CY20" s="748" t="s">
        <v>381</v>
      </c>
      <c r="CZ20" s="738"/>
      <c r="DA20" s="1021"/>
      <c r="DB20" s="503">
        <f t="shared" si="32"/>
        <v>-40</v>
      </c>
      <c r="DC20" s="491">
        <v>1.0000000000000142</v>
      </c>
      <c r="DD20" s="492">
        <v>1</v>
      </c>
      <c r="DE20" s="492">
        <v>1.0000000000000004</v>
      </c>
      <c r="DF20" s="492">
        <v>1.0000000000000002</v>
      </c>
      <c r="DG20" s="492">
        <v>1.000000000000014</v>
      </c>
      <c r="DH20" s="493">
        <v>1.0000000000000135</v>
      </c>
      <c r="DI20" s="493">
        <v>1</v>
      </c>
      <c r="DJ20" s="493">
        <v>1.0000000000000004</v>
      </c>
      <c r="DK20" s="493">
        <v>1.0000000000000031</v>
      </c>
      <c r="DL20" s="562">
        <v>1</v>
      </c>
      <c r="DM20" s="522" t="s">
        <v>381</v>
      </c>
      <c r="DN20" s="748" t="s">
        <v>381</v>
      </c>
      <c r="DO20" s="744"/>
      <c r="DP20" s="1021"/>
      <c r="DQ20" s="503">
        <f t="shared" si="33"/>
        <v>-40</v>
      </c>
      <c r="DR20" s="491">
        <v>1.0000000000000147</v>
      </c>
      <c r="DS20" s="492">
        <v>1.0000000000000144</v>
      </c>
      <c r="DT20" s="492">
        <v>1.0000000000000135</v>
      </c>
      <c r="DU20" s="492">
        <v>1.0000000000000004</v>
      </c>
      <c r="DV20" s="492">
        <v>1.0000000000000135</v>
      </c>
      <c r="DW20" s="493">
        <v>1</v>
      </c>
      <c r="DX20" s="493">
        <v>1.0000000000000069</v>
      </c>
      <c r="DY20" s="493">
        <v>1</v>
      </c>
      <c r="DZ20" s="493">
        <v>1</v>
      </c>
      <c r="EA20" s="562">
        <v>1.0000000000000029</v>
      </c>
      <c r="EB20" s="522" t="s">
        <v>381</v>
      </c>
      <c r="EC20" s="748" t="s">
        <v>381</v>
      </c>
      <c r="ED20" s="738"/>
      <c r="EE20" s="1021"/>
      <c r="EF20" s="503">
        <f t="shared" si="34"/>
        <v>-40</v>
      </c>
      <c r="EG20" s="495">
        <v>24.523358554831191</v>
      </c>
      <c r="EH20" s="496">
        <v>23.21637267312974</v>
      </c>
      <c r="EI20" s="496">
        <v>20.566335693494864</v>
      </c>
      <c r="EJ20" s="496">
        <v>16.078795825427108</v>
      </c>
      <c r="EK20" s="496">
        <v>11.482971349120817</v>
      </c>
      <c r="EL20" s="497">
        <v>6.7334942056239697</v>
      </c>
      <c r="EM20" s="497">
        <v>0.44776914889308728</v>
      </c>
      <c r="EN20" s="497">
        <v>-8.9356496513164529</v>
      </c>
      <c r="EO20" s="497">
        <v>-15.798194806163281</v>
      </c>
      <c r="EP20" s="563">
        <v>-24.307825998548111</v>
      </c>
      <c r="EQ20" s="522" t="s">
        <v>381</v>
      </c>
      <c r="ER20" s="748" t="s">
        <v>381</v>
      </c>
      <c r="ES20" s="738"/>
      <c r="ET20" s="1021"/>
      <c r="EU20" s="503">
        <f t="shared" si="35"/>
        <v>-40</v>
      </c>
      <c r="EV20" s="495">
        <v>76.656492711686838</v>
      </c>
      <c r="EW20" s="496">
        <v>75.315224440751479</v>
      </c>
      <c r="EX20" s="496">
        <v>72.606634003170086</v>
      </c>
      <c r="EY20" s="496">
        <v>68.085957909589467</v>
      </c>
      <c r="EZ20" s="496">
        <v>63.552588974521427</v>
      </c>
      <c r="FA20" s="497">
        <v>59.056956232012169</v>
      </c>
      <c r="FB20" s="497">
        <v>50.139421430936181</v>
      </c>
      <c r="FC20" s="497">
        <v>41.316793468782009</v>
      </c>
      <c r="FD20" s="497">
        <v>32.558831228667771</v>
      </c>
      <c r="FE20" s="563">
        <v>23.815795008954524</v>
      </c>
      <c r="FF20" s="522" t="s">
        <v>381</v>
      </c>
      <c r="FG20" s="748" t="s">
        <v>381</v>
      </c>
      <c r="FI20" s="1021"/>
      <c r="FJ20" s="503">
        <f t="shared" si="36"/>
        <v>-40</v>
      </c>
      <c r="FK20" s="495">
        <v>81.270029579232528</v>
      </c>
      <c r="FL20" s="496">
        <v>79.800562523669385</v>
      </c>
      <c r="FM20" s="496">
        <v>76.813542501565223</v>
      </c>
      <c r="FN20" s="496">
        <v>71.842310023717346</v>
      </c>
      <c r="FO20" s="496">
        <v>66.876553463491973</v>
      </c>
      <c r="FP20" s="497">
        <v>61.949155736844659</v>
      </c>
      <c r="FQ20" s="497">
        <v>52.26098364738715</v>
      </c>
      <c r="FR20" s="497">
        <v>42.730528443763262</v>
      </c>
      <c r="FS20" s="497">
        <v>33.345063581412944</v>
      </c>
      <c r="FT20" s="563">
        <v>24.086690642819235</v>
      </c>
      <c r="FU20" s="522" t="s">
        <v>381</v>
      </c>
      <c r="FV20" s="748" t="s">
        <v>381</v>
      </c>
      <c r="FW20" s="744"/>
      <c r="FX20" s="1021"/>
      <c r="FY20" s="503">
        <f t="shared" si="37"/>
        <v>-40</v>
      </c>
      <c r="FZ20" s="491">
        <f t="shared" si="38"/>
        <v>1.0000000000000142</v>
      </c>
      <c r="GA20" s="492">
        <f t="shared" si="5"/>
        <v>1</v>
      </c>
      <c r="GB20" s="492">
        <f t="shared" si="6"/>
        <v>1.0000000000000004</v>
      </c>
      <c r="GC20" s="492">
        <f t="shared" si="7"/>
        <v>1.0000000000000002</v>
      </c>
      <c r="GD20" s="492">
        <f t="shared" si="8"/>
        <v>1.0000000000000135</v>
      </c>
      <c r="GE20" s="493">
        <f t="shared" si="9"/>
        <v>1</v>
      </c>
      <c r="GF20" s="493">
        <f t="shared" si="10"/>
        <v>1</v>
      </c>
      <c r="GG20" s="493">
        <f t="shared" si="11"/>
        <v>1</v>
      </c>
      <c r="GH20" s="493">
        <f t="shared" si="12"/>
        <v>1</v>
      </c>
      <c r="GI20" s="493">
        <f t="shared" si="13"/>
        <v>1</v>
      </c>
      <c r="GJ20" s="522" t="s">
        <v>381</v>
      </c>
      <c r="GK20" s="748" t="s">
        <v>381</v>
      </c>
      <c r="GM20" s="1021"/>
      <c r="GN20" s="503">
        <f t="shared" si="39"/>
        <v>-40</v>
      </c>
      <c r="GO20" s="495">
        <f t="shared" si="40"/>
        <v>81.270029579232528</v>
      </c>
      <c r="GP20" s="496">
        <f t="shared" si="14"/>
        <v>79.800562523669385</v>
      </c>
      <c r="GQ20" s="496">
        <f t="shared" si="15"/>
        <v>76.813542501565223</v>
      </c>
      <c r="GR20" s="496">
        <f t="shared" si="16"/>
        <v>71.842310023717346</v>
      </c>
      <c r="GS20" s="496">
        <f t="shared" si="17"/>
        <v>66.876553463491973</v>
      </c>
      <c r="GT20" s="497">
        <f t="shared" si="18"/>
        <v>61.949155736844659</v>
      </c>
      <c r="GU20" s="497">
        <f t="shared" si="19"/>
        <v>52.26098364738715</v>
      </c>
      <c r="GV20" s="497">
        <f t="shared" si="20"/>
        <v>42.730528443763262</v>
      </c>
      <c r="GW20" s="497">
        <f t="shared" si="21"/>
        <v>33.345063581412944</v>
      </c>
      <c r="GX20" s="497">
        <f t="shared" si="22"/>
        <v>24.086690642819235</v>
      </c>
      <c r="GY20" s="522" t="s">
        <v>381</v>
      </c>
      <c r="GZ20" s="748" t="s">
        <v>381</v>
      </c>
      <c r="HB20" s="1021"/>
      <c r="HC20" s="503">
        <f t="shared" si="41"/>
        <v>-40</v>
      </c>
      <c r="HD20" s="629" t="s">
        <v>381</v>
      </c>
      <c r="HE20" s="596" t="s">
        <v>381</v>
      </c>
      <c r="HF20" s="630" t="s">
        <v>381</v>
      </c>
      <c r="HH20" s="1021"/>
      <c r="HI20" s="503">
        <f t="shared" si="43"/>
        <v>-40</v>
      </c>
      <c r="HJ20" s="598" t="str">
        <f t="shared" si="44"/>
        <v>no fueling</v>
      </c>
      <c r="HK20" s="599" t="s">
        <v>381</v>
      </c>
    </row>
    <row r="21" spans="2:219" ht="15" customHeight="1" thickBot="1">
      <c r="B21" s="1022"/>
      <c r="C21" s="750" t="s">
        <v>382</v>
      </c>
      <c r="D21" s="507" t="s">
        <v>381</v>
      </c>
      <c r="E21" s="751" t="s">
        <v>381</v>
      </c>
      <c r="F21" s="752" t="s">
        <v>381</v>
      </c>
      <c r="G21" s="753" t="s">
        <v>381</v>
      </c>
      <c r="H21" s="751" t="s">
        <v>381</v>
      </c>
      <c r="I21" s="752" t="s">
        <v>381</v>
      </c>
      <c r="J21" s="752" t="s">
        <v>381</v>
      </c>
      <c r="K21" s="752" t="s">
        <v>381</v>
      </c>
      <c r="L21" s="752" t="s">
        <v>381</v>
      </c>
      <c r="M21" s="752" t="s">
        <v>381</v>
      </c>
      <c r="N21" s="752" t="s">
        <v>381</v>
      </c>
      <c r="O21" s="752" t="s">
        <v>381</v>
      </c>
      <c r="P21" s="752" t="s">
        <v>381</v>
      </c>
      <c r="Q21" s="752" t="s">
        <v>381</v>
      </c>
      <c r="R21" s="752" t="s">
        <v>381</v>
      </c>
      <c r="S21" s="754" t="s">
        <v>381</v>
      </c>
      <c r="T21" s="738"/>
      <c r="U21" s="1022"/>
      <c r="V21" s="750" t="str">
        <f t="shared" si="25"/>
        <v>&lt; -40</v>
      </c>
      <c r="W21" s="755" t="s">
        <v>381</v>
      </c>
      <c r="X21" s="756" t="s">
        <v>381</v>
      </c>
      <c r="Y21" s="507" t="s">
        <v>381</v>
      </c>
      <c r="Z21" s="513" t="s">
        <v>381</v>
      </c>
      <c r="AA21" s="514" t="s">
        <v>381</v>
      </c>
      <c r="AB21" s="548" t="s">
        <v>381</v>
      </c>
      <c r="AC21" s="514" t="s">
        <v>381</v>
      </c>
      <c r="AD21" s="755" t="s">
        <v>381</v>
      </c>
      <c r="AE21" s="756" t="s">
        <v>381</v>
      </c>
      <c r="AF21" s="738"/>
      <c r="AG21" s="1049"/>
      <c r="AH21" s="1051"/>
      <c r="AI21" s="738"/>
      <c r="AJ21" s="1022"/>
      <c r="AK21" s="750" t="str">
        <f>$C21</f>
        <v>&lt; -40</v>
      </c>
      <c r="AL21" s="755" t="s">
        <v>381</v>
      </c>
      <c r="AM21" s="756" t="s">
        <v>381</v>
      </c>
      <c r="AN21" s="515" t="s">
        <v>381</v>
      </c>
      <c r="AO21" s="738"/>
      <c r="AP21" s="1022"/>
      <c r="AQ21" s="750" t="s">
        <v>382</v>
      </c>
      <c r="AR21" s="507" t="s">
        <v>381</v>
      </c>
      <c r="AS21" s="751" t="s">
        <v>381</v>
      </c>
      <c r="AT21" s="752" t="s">
        <v>381</v>
      </c>
      <c r="AU21" s="752" t="s">
        <v>381</v>
      </c>
      <c r="AV21" s="752" t="s">
        <v>381</v>
      </c>
      <c r="AW21" s="752" t="s">
        <v>381</v>
      </c>
      <c r="AX21" s="752" t="s">
        <v>381</v>
      </c>
      <c r="AY21" s="752" t="s">
        <v>381</v>
      </c>
      <c r="AZ21" s="752" t="s">
        <v>381</v>
      </c>
      <c r="BA21" s="752" t="s">
        <v>381</v>
      </c>
      <c r="BB21" s="752" t="s">
        <v>381</v>
      </c>
      <c r="BC21" s="752" t="s">
        <v>381</v>
      </c>
      <c r="BD21" s="754" t="s">
        <v>381</v>
      </c>
      <c r="BE21" s="738"/>
      <c r="BF21" s="1022"/>
      <c r="BG21" s="750" t="s">
        <v>382</v>
      </c>
      <c r="BH21" s="507" t="s">
        <v>381</v>
      </c>
      <c r="BI21" s="751" t="s">
        <v>381</v>
      </c>
      <c r="BJ21" s="752" t="s">
        <v>381</v>
      </c>
      <c r="BK21" s="752" t="s">
        <v>381</v>
      </c>
      <c r="BL21" s="752" t="s">
        <v>381</v>
      </c>
      <c r="BM21" s="752" t="s">
        <v>381</v>
      </c>
      <c r="BN21" s="752" t="s">
        <v>381</v>
      </c>
      <c r="BO21" s="752" t="s">
        <v>381</v>
      </c>
      <c r="BP21" s="752" t="s">
        <v>381</v>
      </c>
      <c r="BQ21" s="752" t="s">
        <v>381</v>
      </c>
      <c r="BR21" s="752" t="s">
        <v>381</v>
      </c>
      <c r="BS21" s="752" t="s">
        <v>381</v>
      </c>
      <c r="BT21" s="754" t="s">
        <v>381</v>
      </c>
      <c r="BU21" s="738"/>
      <c r="BV21" s="1022"/>
      <c r="BW21" s="750" t="s">
        <v>382</v>
      </c>
      <c r="BX21" s="507" t="s">
        <v>381</v>
      </c>
      <c r="BY21" s="751" t="s">
        <v>381</v>
      </c>
      <c r="BZ21" s="752" t="s">
        <v>381</v>
      </c>
      <c r="CA21" s="752" t="s">
        <v>381</v>
      </c>
      <c r="CB21" s="752" t="s">
        <v>381</v>
      </c>
      <c r="CC21" s="752" t="s">
        <v>381</v>
      </c>
      <c r="CD21" s="752" t="s">
        <v>381</v>
      </c>
      <c r="CE21" s="752" t="s">
        <v>381</v>
      </c>
      <c r="CF21" s="752" t="s">
        <v>381</v>
      </c>
      <c r="CG21" s="752" t="s">
        <v>381</v>
      </c>
      <c r="CH21" s="752" t="s">
        <v>381</v>
      </c>
      <c r="CI21" s="752" t="s">
        <v>381</v>
      </c>
      <c r="CJ21" s="754" t="s">
        <v>381</v>
      </c>
      <c r="CK21" s="738"/>
      <c r="CL21" s="1022"/>
      <c r="CM21" s="750" t="str">
        <f t="shared" si="31"/>
        <v>&lt; -40</v>
      </c>
      <c r="CN21" s="757" t="s">
        <v>381</v>
      </c>
      <c r="CO21" s="758" t="s">
        <v>381</v>
      </c>
      <c r="CP21" s="758" t="s">
        <v>381</v>
      </c>
      <c r="CQ21" s="758" t="s">
        <v>381</v>
      </c>
      <c r="CR21" s="758" t="s">
        <v>381</v>
      </c>
      <c r="CS21" s="758" t="s">
        <v>381</v>
      </c>
      <c r="CT21" s="758" t="s">
        <v>381</v>
      </c>
      <c r="CU21" s="758" t="s">
        <v>381</v>
      </c>
      <c r="CV21" s="758" t="s">
        <v>381</v>
      </c>
      <c r="CW21" s="758" t="s">
        <v>381</v>
      </c>
      <c r="CX21" s="758" t="s">
        <v>381</v>
      </c>
      <c r="CY21" s="756" t="s">
        <v>381</v>
      </c>
      <c r="CZ21" s="738"/>
      <c r="DA21" s="1022"/>
      <c r="DB21" s="750" t="str">
        <f t="shared" si="32"/>
        <v>&lt; -40</v>
      </c>
      <c r="DC21" s="757" t="s">
        <v>381</v>
      </c>
      <c r="DD21" s="758" t="s">
        <v>381</v>
      </c>
      <c r="DE21" s="758" t="s">
        <v>381</v>
      </c>
      <c r="DF21" s="758" t="s">
        <v>381</v>
      </c>
      <c r="DG21" s="758" t="s">
        <v>381</v>
      </c>
      <c r="DH21" s="758" t="s">
        <v>381</v>
      </c>
      <c r="DI21" s="758" t="s">
        <v>381</v>
      </c>
      <c r="DJ21" s="758" t="s">
        <v>381</v>
      </c>
      <c r="DK21" s="758" t="s">
        <v>381</v>
      </c>
      <c r="DL21" s="758" t="s">
        <v>381</v>
      </c>
      <c r="DM21" s="758" t="s">
        <v>381</v>
      </c>
      <c r="DN21" s="756" t="s">
        <v>381</v>
      </c>
      <c r="DO21" s="744"/>
      <c r="DP21" s="1022"/>
      <c r="DQ21" s="750" t="str">
        <f t="shared" si="33"/>
        <v>&lt; -40</v>
      </c>
      <c r="DR21" s="757" t="s">
        <v>381</v>
      </c>
      <c r="DS21" s="758" t="s">
        <v>381</v>
      </c>
      <c r="DT21" s="758" t="s">
        <v>381</v>
      </c>
      <c r="DU21" s="758" t="s">
        <v>381</v>
      </c>
      <c r="DV21" s="758" t="s">
        <v>381</v>
      </c>
      <c r="DW21" s="758" t="s">
        <v>381</v>
      </c>
      <c r="DX21" s="758" t="s">
        <v>381</v>
      </c>
      <c r="DY21" s="758" t="s">
        <v>381</v>
      </c>
      <c r="DZ21" s="758" t="s">
        <v>381</v>
      </c>
      <c r="EA21" s="758" t="s">
        <v>381</v>
      </c>
      <c r="EB21" s="758" t="s">
        <v>381</v>
      </c>
      <c r="EC21" s="756" t="s">
        <v>381</v>
      </c>
      <c r="ED21" s="738"/>
      <c r="EE21" s="1022"/>
      <c r="EF21" s="750" t="str">
        <f t="shared" si="34"/>
        <v>&lt; -40</v>
      </c>
      <c r="EG21" s="757" t="s">
        <v>381</v>
      </c>
      <c r="EH21" s="758" t="s">
        <v>381</v>
      </c>
      <c r="EI21" s="758" t="s">
        <v>381</v>
      </c>
      <c r="EJ21" s="758" t="s">
        <v>381</v>
      </c>
      <c r="EK21" s="758" t="s">
        <v>381</v>
      </c>
      <c r="EL21" s="758" t="s">
        <v>381</v>
      </c>
      <c r="EM21" s="758" t="s">
        <v>381</v>
      </c>
      <c r="EN21" s="758" t="s">
        <v>381</v>
      </c>
      <c r="EO21" s="758" t="s">
        <v>381</v>
      </c>
      <c r="EP21" s="758" t="s">
        <v>381</v>
      </c>
      <c r="EQ21" s="758" t="s">
        <v>381</v>
      </c>
      <c r="ER21" s="756" t="s">
        <v>381</v>
      </c>
      <c r="ES21" s="738"/>
      <c r="ET21" s="1022"/>
      <c r="EU21" s="750" t="str">
        <f t="shared" si="35"/>
        <v>&lt; -40</v>
      </c>
      <c r="EV21" s="757" t="s">
        <v>381</v>
      </c>
      <c r="EW21" s="758" t="s">
        <v>381</v>
      </c>
      <c r="EX21" s="758" t="s">
        <v>381</v>
      </c>
      <c r="EY21" s="758" t="s">
        <v>381</v>
      </c>
      <c r="EZ21" s="758" t="s">
        <v>381</v>
      </c>
      <c r="FA21" s="758" t="s">
        <v>381</v>
      </c>
      <c r="FB21" s="758" t="s">
        <v>381</v>
      </c>
      <c r="FC21" s="758" t="s">
        <v>381</v>
      </c>
      <c r="FD21" s="758" t="s">
        <v>381</v>
      </c>
      <c r="FE21" s="758" t="s">
        <v>381</v>
      </c>
      <c r="FF21" s="758" t="s">
        <v>381</v>
      </c>
      <c r="FG21" s="756" t="s">
        <v>381</v>
      </c>
      <c r="FI21" s="1022"/>
      <c r="FJ21" s="750" t="str">
        <f t="shared" si="36"/>
        <v>&lt; -40</v>
      </c>
      <c r="FK21" s="757" t="s">
        <v>381</v>
      </c>
      <c r="FL21" s="758" t="s">
        <v>381</v>
      </c>
      <c r="FM21" s="758" t="s">
        <v>381</v>
      </c>
      <c r="FN21" s="758" t="s">
        <v>381</v>
      </c>
      <c r="FO21" s="758" t="s">
        <v>381</v>
      </c>
      <c r="FP21" s="758" t="s">
        <v>381</v>
      </c>
      <c r="FQ21" s="758" t="s">
        <v>381</v>
      </c>
      <c r="FR21" s="758" t="s">
        <v>381</v>
      </c>
      <c r="FS21" s="758" t="s">
        <v>381</v>
      </c>
      <c r="FT21" s="758" t="s">
        <v>381</v>
      </c>
      <c r="FU21" s="758" t="s">
        <v>381</v>
      </c>
      <c r="FV21" s="756" t="s">
        <v>381</v>
      </c>
      <c r="FW21" s="744"/>
      <c r="FX21" s="1022"/>
      <c r="FY21" s="750" t="str">
        <f t="shared" si="37"/>
        <v>&lt; -40</v>
      </c>
      <c r="FZ21" s="757" t="s">
        <v>381</v>
      </c>
      <c r="GA21" s="758" t="s">
        <v>381</v>
      </c>
      <c r="GB21" s="758" t="s">
        <v>381</v>
      </c>
      <c r="GC21" s="758" t="s">
        <v>381</v>
      </c>
      <c r="GD21" s="758" t="s">
        <v>381</v>
      </c>
      <c r="GE21" s="758" t="s">
        <v>381</v>
      </c>
      <c r="GF21" s="758" t="s">
        <v>381</v>
      </c>
      <c r="GG21" s="758" t="s">
        <v>381</v>
      </c>
      <c r="GH21" s="758" t="s">
        <v>381</v>
      </c>
      <c r="GI21" s="758" t="s">
        <v>381</v>
      </c>
      <c r="GJ21" s="758" t="s">
        <v>381</v>
      </c>
      <c r="GK21" s="756" t="s">
        <v>381</v>
      </c>
      <c r="GM21" s="1022"/>
      <c r="GN21" s="750" t="str">
        <f t="shared" si="39"/>
        <v>&lt; -40</v>
      </c>
      <c r="GO21" s="757" t="s">
        <v>381</v>
      </c>
      <c r="GP21" s="758" t="s">
        <v>381</v>
      </c>
      <c r="GQ21" s="758" t="s">
        <v>381</v>
      </c>
      <c r="GR21" s="758" t="s">
        <v>381</v>
      </c>
      <c r="GS21" s="758" t="s">
        <v>381</v>
      </c>
      <c r="GT21" s="758" t="s">
        <v>381</v>
      </c>
      <c r="GU21" s="758" t="s">
        <v>381</v>
      </c>
      <c r="GV21" s="758" t="s">
        <v>381</v>
      </c>
      <c r="GW21" s="758" t="s">
        <v>381</v>
      </c>
      <c r="GX21" s="758" t="s">
        <v>381</v>
      </c>
      <c r="GY21" s="758" t="s">
        <v>381</v>
      </c>
      <c r="GZ21" s="756" t="s">
        <v>381</v>
      </c>
      <c r="HB21" s="1022"/>
      <c r="HC21" s="750" t="str">
        <f t="shared" si="41"/>
        <v>&lt; -40</v>
      </c>
      <c r="HD21" s="548" t="s">
        <v>381</v>
      </c>
      <c r="HE21" s="555" t="s">
        <v>381</v>
      </c>
      <c r="HF21" s="759" t="s">
        <v>381</v>
      </c>
      <c r="HH21" s="1022"/>
      <c r="HI21" s="750" t="str">
        <f t="shared" si="43"/>
        <v>&lt; -40</v>
      </c>
      <c r="HJ21" s="507" t="s">
        <v>381</v>
      </c>
      <c r="HK21" s="759" t="s">
        <v>381</v>
      </c>
    </row>
    <row r="23" spans="2:219">
      <c r="Y23" s="760"/>
      <c r="HD23" s="760"/>
      <c r="HJ23" s="760"/>
    </row>
    <row r="24" spans="2:219" ht="18">
      <c r="B24" s="1069" t="s">
        <v>735</v>
      </c>
      <c r="C24" s="1069"/>
      <c r="D24" s="1069"/>
      <c r="E24" s="1069"/>
      <c r="F24" s="1069"/>
      <c r="G24" s="1069"/>
      <c r="H24" s="1069"/>
      <c r="I24" s="1069"/>
      <c r="J24" s="1069"/>
      <c r="K24" s="1069"/>
      <c r="L24" s="1069"/>
      <c r="M24" s="1069"/>
      <c r="N24" s="1069"/>
      <c r="O24" s="1069"/>
      <c r="P24" s="1069"/>
      <c r="Q24" s="1069"/>
      <c r="R24" s="1069"/>
      <c r="S24" s="1069"/>
      <c r="T24" s="714"/>
      <c r="U24" s="445" t="s">
        <v>487</v>
      </c>
      <c r="V24" s="714"/>
      <c r="W24" s="445"/>
      <c r="X24" s="445"/>
      <c r="Y24" s="1070" t="s">
        <v>505</v>
      </c>
      <c r="Z24" s="1070"/>
      <c r="AA24" s="1070"/>
      <c r="AB24" s="445"/>
      <c r="AC24" s="1071" t="s">
        <v>490</v>
      </c>
      <c r="AD24" s="1071"/>
      <c r="AE24" s="1071"/>
      <c r="AF24" s="714"/>
      <c r="AG24" s="714"/>
      <c r="AH24" s="714"/>
      <c r="AI24" s="714"/>
      <c r="AJ24" s="445" t="s">
        <v>488</v>
      </c>
      <c r="AK24" s="714"/>
      <c r="AL24" s="445"/>
      <c r="AM24" s="445"/>
      <c r="AN24" s="714"/>
      <c r="AO24" s="714"/>
      <c r="AP24" s="1069" t="s">
        <v>738</v>
      </c>
      <c r="AQ24" s="1069"/>
      <c r="AR24" s="1069"/>
      <c r="AS24" s="1069"/>
      <c r="AT24" s="1069"/>
      <c r="AU24" s="1069"/>
      <c r="AV24" s="1069"/>
      <c r="AW24" s="1069"/>
      <c r="AX24" s="1069"/>
      <c r="AY24" s="1069"/>
      <c r="AZ24" s="1069"/>
      <c r="BA24" s="1069"/>
      <c r="BB24" s="1069"/>
      <c r="BC24" s="1069"/>
      <c r="BD24" s="1069"/>
      <c r="BE24" s="714"/>
      <c r="BF24" s="1069" t="s">
        <v>741</v>
      </c>
      <c r="BG24" s="1069"/>
      <c r="BH24" s="1069"/>
      <c r="BI24" s="1069"/>
      <c r="BJ24" s="1069"/>
      <c r="BK24" s="1069"/>
      <c r="BL24" s="1069"/>
      <c r="BM24" s="1069"/>
      <c r="BN24" s="1069"/>
      <c r="BO24" s="1069"/>
      <c r="BP24" s="1069"/>
      <c r="BQ24" s="1069"/>
      <c r="BR24" s="1069"/>
      <c r="BS24" s="1069"/>
      <c r="BT24" s="1069"/>
      <c r="BU24" s="716"/>
      <c r="BV24" s="1069" t="s">
        <v>744</v>
      </c>
      <c r="BW24" s="1069"/>
      <c r="BX24" s="1069"/>
      <c r="BY24" s="1069"/>
      <c r="BZ24" s="1069"/>
      <c r="CA24" s="1069"/>
      <c r="CB24" s="1069"/>
      <c r="CC24" s="1069"/>
      <c r="CD24" s="1069"/>
      <c r="CE24" s="1069"/>
      <c r="CF24" s="1069"/>
      <c r="CG24" s="1069"/>
      <c r="CH24" s="1069"/>
      <c r="CI24" s="1069"/>
      <c r="CJ24" s="1069"/>
      <c r="CK24" s="714"/>
      <c r="CL24" s="445" t="str">
        <f>CL2</f>
        <v>Step 2-2 Information (Cold Case 120% SOC, 2-4kg)</v>
      </c>
      <c r="CM24" s="714"/>
      <c r="CZ24" s="714"/>
      <c r="DA24" s="445" t="str">
        <f>DA2</f>
        <v>Step 2-3 Information (Hot Case 100% SOC, 2kg)</v>
      </c>
      <c r="DB24" s="714"/>
      <c r="DP24" s="445" t="str">
        <f>DP2</f>
        <v>Step 2-3 Information (Hot Case 100% SOC, 4kg)</v>
      </c>
      <c r="DQ24" s="714"/>
      <c r="ED24" s="714"/>
      <c r="EE24" s="445" t="str">
        <f>EE2</f>
        <v>Step 2-2 Information (Cold Case 120% SOC, 2-4kg)</v>
      </c>
      <c r="EF24" s="714"/>
      <c r="ES24" s="714"/>
      <c r="ET24" s="445" t="str">
        <f>ET2</f>
        <v>Step 2-3 Information (Hot Case 100% SOC, 2kg)</v>
      </c>
      <c r="EU24" s="714"/>
      <c r="FI24" s="445" t="str">
        <f>FI2</f>
        <v>Step 2-3 Information (Hot Case 100% SOC, 4kg)</v>
      </c>
      <c r="FJ24" s="714"/>
      <c r="FX24" s="445" t="str">
        <f>FX2</f>
        <v>Step 2-2 / 2-3 Information</v>
      </c>
      <c r="FY24" s="714"/>
      <c r="GM24" s="445" t="str">
        <f>FX2</f>
        <v>Step 2-2 / 2-3 Information</v>
      </c>
      <c r="GN24" s="714"/>
      <c r="HB24" s="445" t="str">
        <f>HB2</f>
        <v>Step 4-1 Top-Off-Fill-Information (Hot Case SOC = 100%)</v>
      </c>
      <c r="HC24" s="714"/>
      <c r="HH24" s="445" t="str">
        <f>HH2</f>
        <v>Step 4-3 Top-Off-Fill-Information (Cold Case SOC = 120%)</v>
      </c>
      <c r="HI24" s="714"/>
    </row>
    <row r="25" spans="2:219" ht="13.5" thickBot="1">
      <c r="C25" s="718"/>
      <c r="D25" s="719"/>
      <c r="E25" s="719"/>
      <c r="F25" s="719"/>
      <c r="G25" s="719"/>
      <c r="H25" s="719"/>
      <c r="I25" s="719"/>
      <c r="V25" s="718"/>
      <c r="Y25" s="719"/>
      <c r="Z25" s="719"/>
      <c r="AA25" s="719"/>
      <c r="AB25" s="719"/>
      <c r="AC25" s="719"/>
      <c r="AK25" s="718"/>
      <c r="AN25" s="719"/>
      <c r="AQ25" s="718"/>
      <c r="AR25" s="719"/>
      <c r="AS25" s="719"/>
      <c r="BG25" s="718"/>
      <c r="BH25" s="719"/>
      <c r="BW25" s="718"/>
      <c r="BX25" s="719"/>
      <c r="CM25" s="718"/>
      <c r="DB25" s="718"/>
      <c r="DQ25" s="718"/>
      <c r="EF25" s="718"/>
      <c r="EU25" s="718"/>
      <c r="FJ25" s="718"/>
      <c r="FY25" s="718"/>
      <c r="GN25" s="718"/>
      <c r="HC25" s="718"/>
      <c r="HD25" s="719"/>
      <c r="HE25" s="719"/>
      <c r="HF25" s="719"/>
      <c r="HI25" s="718"/>
      <c r="HJ25" s="719"/>
      <c r="HK25" s="719"/>
    </row>
    <row r="26" spans="2:219" ht="51.75" customHeight="1" thickBot="1">
      <c r="B26" s="934" t="s">
        <v>892</v>
      </c>
      <c r="C26" s="965"/>
      <c r="D26" s="1039" t="s">
        <v>886</v>
      </c>
      <c r="E26" s="721" t="s">
        <v>887</v>
      </c>
      <c r="F26" s="721" t="s">
        <v>888</v>
      </c>
      <c r="G26" s="721" t="s">
        <v>889</v>
      </c>
      <c r="H26" s="1042" t="s">
        <v>972</v>
      </c>
      <c r="I26" s="1043"/>
      <c r="J26" s="1043"/>
      <c r="K26" s="1043"/>
      <c r="L26" s="1043"/>
      <c r="M26" s="1043"/>
      <c r="N26" s="1043"/>
      <c r="O26" s="1043"/>
      <c r="P26" s="1043"/>
      <c r="Q26" s="1043"/>
      <c r="R26" s="1043"/>
      <c r="S26" s="1044"/>
      <c r="T26" s="722"/>
      <c r="U26" s="934" t="str">
        <f>$B26</f>
        <v>H70-T30
2-4kg comm</v>
      </c>
      <c r="V26" s="965"/>
      <c r="W26" s="1037" t="s">
        <v>907</v>
      </c>
      <c r="X26" s="1075"/>
      <c r="Y26" s="1037" t="s">
        <v>894</v>
      </c>
      <c r="Z26" s="1076"/>
      <c r="AA26" s="1075"/>
      <c r="AB26" s="1077" t="s">
        <v>927</v>
      </c>
      <c r="AC26" s="1078"/>
      <c r="AD26" s="1037" t="s">
        <v>908</v>
      </c>
      <c r="AE26" s="1075"/>
      <c r="AF26" s="722"/>
      <c r="AG26" s="1079" t="s">
        <v>722</v>
      </c>
      <c r="AH26" s="1081" t="s">
        <v>723</v>
      </c>
      <c r="AI26" s="722"/>
      <c r="AJ26" s="934" t="str">
        <f>$B26</f>
        <v>H70-T30
2-4kg comm</v>
      </c>
      <c r="AK26" s="965"/>
      <c r="AL26" s="1037" t="s">
        <v>907</v>
      </c>
      <c r="AM26" s="1075"/>
      <c r="AN26" s="1083" t="s">
        <v>167</v>
      </c>
      <c r="AO26" s="722"/>
      <c r="AP26" s="934" t="str">
        <f>$B26</f>
        <v>H70-T30
2-4kg comm</v>
      </c>
      <c r="AQ26" s="965"/>
      <c r="AR26" s="1039" t="s">
        <v>886</v>
      </c>
      <c r="AS26" s="1042" t="s">
        <v>972</v>
      </c>
      <c r="AT26" s="1043"/>
      <c r="AU26" s="1043"/>
      <c r="AV26" s="1043"/>
      <c r="AW26" s="1043"/>
      <c r="AX26" s="1043"/>
      <c r="AY26" s="1043"/>
      <c r="AZ26" s="1043"/>
      <c r="BA26" s="1043"/>
      <c r="BB26" s="1043"/>
      <c r="BC26" s="1043"/>
      <c r="BD26" s="1044"/>
      <c r="BE26" s="722"/>
      <c r="BF26" s="934" t="str">
        <f>$B26</f>
        <v>H70-T30
2-4kg comm</v>
      </c>
      <c r="BG26" s="965"/>
      <c r="BH26" s="1039" t="s">
        <v>912</v>
      </c>
      <c r="BI26" s="1042" t="s">
        <v>972</v>
      </c>
      <c r="BJ26" s="1043"/>
      <c r="BK26" s="1043"/>
      <c r="BL26" s="1043"/>
      <c r="BM26" s="1043"/>
      <c r="BN26" s="1043"/>
      <c r="BO26" s="1043"/>
      <c r="BP26" s="1043"/>
      <c r="BQ26" s="1043"/>
      <c r="BR26" s="1043"/>
      <c r="BS26" s="1043"/>
      <c r="BT26" s="1044"/>
      <c r="BU26" s="722"/>
      <c r="BV26" s="934" t="str">
        <f>$B26</f>
        <v>H70-T30
2-4kg comm</v>
      </c>
      <c r="BW26" s="965"/>
      <c r="BX26" s="1039" t="s">
        <v>912</v>
      </c>
      <c r="BY26" s="1042" t="s">
        <v>972</v>
      </c>
      <c r="BZ26" s="1043"/>
      <c r="CA26" s="1043"/>
      <c r="CB26" s="1043"/>
      <c r="CC26" s="1043"/>
      <c r="CD26" s="1043"/>
      <c r="CE26" s="1043"/>
      <c r="CF26" s="1043"/>
      <c r="CG26" s="1043"/>
      <c r="CH26" s="1043"/>
      <c r="CI26" s="1043"/>
      <c r="CJ26" s="1044"/>
      <c r="CK26" s="722"/>
      <c r="CL26" s="934" t="str">
        <f>$B26</f>
        <v>H70-T30
2-4kg comm</v>
      </c>
      <c r="CM26" s="935"/>
      <c r="CN26" s="1033" t="s">
        <v>973</v>
      </c>
      <c r="CO26" s="1034"/>
      <c r="CP26" s="1035"/>
      <c r="CQ26" s="1035"/>
      <c r="CR26" s="1035"/>
      <c r="CS26" s="1035"/>
      <c r="CT26" s="1035"/>
      <c r="CU26" s="1035"/>
      <c r="CV26" s="1035"/>
      <c r="CW26" s="1035"/>
      <c r="CX26" s="1035"/>
      <c r="CY26" s="1036"/>
      <c r="CZ26" s="722"/>
      <c r="DA26" s="934" t="str">
        <f>$B26</f>
        <v>H70-T30
2-4kg comm</v>
      </c>
      <c r="DB26" s="935"/>
      <c r="DC26" s="1033" t="s">
        <v>974</v>
      </c>
      <c r="DD26" s="1034"/>
      <c r="DE26" s="1035"/>
      <c r="DF26" s="1035"/>
      <c r="DG26" s="1035"/>
      <c r="DH26" s="1035"/>
      <c r="DI26" s="1035"/>
      <c r="DJ26" s="1035"/>
      <c r="DK26" s="1035"/>
      <c r="DL26" s="1035"/>
      <c r="DM26" s="1035"/>
      <c r="DN26" s="1036"/>
      <c r="DO26" s="722"/>
      <c r="DP26" s="934" t="str">
        <f>$B26</f>
        <v>H70-T30
2-4kg comm</v>
      </c>
      <c r="DQ26" s="935"/>
      <c r="DR26" s="1033" t="s">
        <v>974</v>
      </c>
      <c r="DS26" s="1034"/>
      <c r="DT26" s="1035"/>
      <c r="DU26" s="1035"/>
      <c r="DV26" s="1035"/>
      <c r="DW26" s="1035"/>
      <c r="DX26" s="1035"/>
      <c r="DY26" s="1035"/>
      <c r="DZ26" s="1035"/>
      <c r="EA26" s="1035"/>
      <c r="EB26" s="1035"/>
      <c r="EC26" s="1036"/>
      <c r="ED26" s="722"/>
      <c r="EE26" s="934" t="str">
        <f>$B26</f>
        <v>H70-T30
2-4kg comm</v>
      </c>
      <c r="EF26" s="935"/>
      <c r="EG26" s="1033" t="s">
        <v>975</v>
      </c>
      <c r="EH26" s="1034"/>
      <c r="EI26" s="1035"/>
      <c r="EJ26" s="1035"/>
      <c r="EK26" s="1035"/>
      <c r="EL26" s="1035"/>
      <c r="EM26" s="1035"/>
      <c r="EN26" s="1035"/>
      <c r="EO26" s="1035"/>
      <c r="EP26" s="1035"/>
      <c r="EQ26" s="1035"/>
      <c r="ER26" s="1036"/>
      <c r="ES26" s="722"/>
      <c r="ET26" s="934" t="str">
        <f>$B26</f>
        <v>H70-T30
2-4kg comm</v>
      </c>
      <c r="EU26" s="935"/>
      <c r="EV26" s="1033" t="s">
        <v>976</v>
      </c>
      <c r="EW26" s="1034"/>
      <c r="EX26" s="1035"/>
      <c r="EY26" s="1035"/>
      <c r="EZ26" s="1035"/>
      <c r="FA26" s="1035"/>
      <c r="FB26" s="1035"/>
      <c r="FC26" s="1035"/>
      <c r="FD26" s="1035"/>
      <c r="FE26" s="1035"/>
      <c r="FF26" s="1035"/>
      <c r="FG26" s="1036"/>
      <c r="FI26" s="934" t="str">
        <f>$B26</f>
        <v>H70-T30
2-4kg comm</v>
      </c>
      <c r="FJ26" s="935"/>
      <c r="FK26" s="1033" t="s">
        <v>976</v>
      </c>
      <c r="FL26" s="1034"/>
      <c r="FM26" s="1035"/>
      <c r="FN26" s="1035"/>
      <c r="FO26" s="1035"/>
      <c r="FP26" s="1035"/>
      <c r="FQ26" s="1035"/>
      <c r="FR26" s="1035"/>
      <c r="FS26" s="1035"/>
      <c r="FT26" s="1035"/>
      <c r="FU26" s="1035"/>
      <c r="FV26" s="1036"/>
      <c r="FW26" s="722"/>
      <c r="FX26" s="934" t="str">
        <f>$B26</f>
        <v>H70-T30
2-4kg comm</v>
      </c>
      <c r="FY26" s="935"/>
      <c r="FZ26" s="1033" t="s">
        <v>956</v>
      </c>
      <c r="GA26" s="1034"/>
      <c r="GB26" s="1035"/>
      <c r="GC26" s="1035"/>
      <c r="GD26" s="1035"/>
      <c r="GE26" s="1035"/>
      <c r="GF26" s="1035"/>
      <c r="GG26" s="1035"/>
      <c r="GH26" s="1035"/>
      <c r="GI26" s="1035"/>
      <c r="GJ26" s="1035"/>
      <c r="GK26" s="1036"/>
      <c r="GM26" s="934" t="str">
        <f>$B26</f>
        <v>H70-T30
2-4kg comm</v>
      </c>
      <c r="GN26" s="935"/>
      <c r="GO26" s="1033" t="s">
        <v>955</v>
      </c>
      <c r="GP26" s="1034"/>
      <c r="GQ26" s="1035"/>
      <c r="GR26" s="1035"/>
      <c r="GS26" s="1035"/>
      <c r="GT26" s="1035"/>
      <c r="GU26" s="1035"/>
      <c r="GV26" s="1035"/>
      <c r="GW26" s="1035"/>
      <c r="GX26" s="1035"/>
      <c r="GY26" s="1035"/>
      <c r="GZ26" s="1036"/>
      <c r="HB26" s="934" t="str">
        <f>$B26</f>
        <v>H70-T30
2-4kg comm</v>
      </c>
      <c r="HC26" s="965"/>
      <c r="HD26" s="1037" t="s">
        <v>894</v>
      </c>
      <c r="HE26" s="1038"/>
      <c r="HF26" s="723" t="s">
        <v>981</v>
      </c>
      <c r="HH26" s="934" t="str">
        <f>$B26</f>
        <v>H70-T30
2-4kg comm</v>
      </c>
      <c r="HI26" s="965"/>
      <c r="HJ26" s="1052" t="s">
        <v>894</v>
      </c>
      <c r="HK26" s="723" t="s">
        <v>977</v>
      </c>
    </row>
    <row r="27" spans="2:219" ht="14.25">
      <c r="B27" s="966"/>
      <c r="C27" s="967"/>
      <c r="D27" s="1040"/>
      <c r="E27" s="1095" t="s">
        <v>978</v>
      </c>
      <c r="F27" s="1096"/>
      <c r="G27" s="1096"/>
      <c r="H27" s="1096"/>
      <c r="I27" s="1096"/>
      <c r="J27" s="1096"/>
      <c r="K27" s="1096"/>
      <c r="L27" s="1096"/>
      <c r="M27" s="1096"/>
      <c r="N27" s="1096"/>
      <c r="O27" s="1096"/>
      <c r="P27" s="1096"/>
      <c r="Q27" s="1096"/>
      <c r="R27" s="1096"/>
      <c r="S27" s="1097"/>
      <c r="T27" s="724"/>
      <c r="U27" s="966"/>
      <c r="V27" s="967"/>
      <c r="W27" s="1055" t="s">
        <v>496</v>
      </c>
      <c r="X27" s="1057" t="s">
        <v>497</v>
      </c>
      <c r="Y27" s="1059" t="s">
        <v>128</v>
      </c>
      <c r="Z27" s="1061" t="s">
        <v>750</v>
      </c>
      <c r="AA27" s="1057" t="s">
        <v>691</v>
      </c>
      <c r="AB27" s="1064" t="s">
        <v>130</v>
      </c>
      <c r="AC27" s="1066" t="s">
        <v>131</v>
      </c>
      <c r="AD27" s="1068" t="str">
        <f>AD5</f>
        <v>50 l 
2 kg</v>
      </c>
      <c r="AE27" s="1057" t="str">
        <f>AE5</f>
        <v>99l
4 kg</v>
      </c>
      <c r="AF27" s="724"/>
      <c r="AG27" s="1080"/>
      <c r="AH27" s="1082"/>
      <c r="AI27" s="724"/>
      <c r="AJ27" s="966"/>
      <c r="AK27" s="967"/>
      <c r="AL27" s="1055" t="s">
        <v>498</v>
      </c>
      <c r="AM27" s="1057" t="s">
        <v>497</v>
      </c>
      <c r="AN27" s="1084"/>
      <c r="AO27" s="724"/>
      <c r="AP27" s="966"/>
      <c r="AQ27" s="967"/>
      <c r="AR27" s="1040"/>
      <c r="AS27" s="1023" t="s">
        <v>978</v>
      </c>
      <c r="AT27" s="1024"/>
      <c r="AU27" s="1024"/>
      <c r="AV27" s="1024"/>
      <c r="AW27" s="1024"/>
      <c r="AX27" s="1024"/>
      <c r="AY27" s="1024"/>
      <c r="AZ27" s="1024"/>
      <c r="BA27" s="1024"/>
      <c r="BB27" s="1024"/>
      <c r="BC27" s="1024"/>
      <c r="BD27" s="1025"/>
      <c r="BE27" s="724"/>
      <c r="BF27" s="966"/>
      <c r="BG27" s="967"/>
      <c r="BH27" s="1040"/>
      <c r="BI27" s="1023" t="s">
        <v>978</v>
      </c>
      <c r="BJ27" s="1024"/>
      <c r="BK27" s="1024"/>
      <c r="BL27" s="1024"/>
      <c r="BM27" s="1024"/>
      <c r="BN27" s="1024"/>
      <c r="BO27" s="1024"/>
      <c r="BP27" s="1024"/>
      <c r="BQ27" s="1024"/>
      <c r="BR27" s="1024"/>
      <c r="BS27" s="1024"/>
      <c r="BT27" s="1025"/>
      <c r="BU27" s="724"/>
      <c r="BV27" s="966"/>
      <c r="BW27" s="967"/>
      <c r="BX27" s="1040"/>
      <c r="BY27" s="1023" t="s">
        <v>978</v>
      </c>
      <c r="BZ27" s="1024"/>
      <c r="CA27" s="1024"/>
      <c r="CB27" s="1024"/>
      <c r="CC27" s="1024"/>
      <c r="CD27" s="1024"/>
      <c r="CE27" s="1024"/>
      <c r="CF27" s="1024"/>
      <c r="CG27" s="1024"/>
      <c r="CH27" s="1024"/>
      <c r="CI27" s="1024"/>
      <c r="CJ27" s="1025"/>
      <c r="CK27" s="724"/>
      <c r="CL27" s="936"/>
      <c r="CM27" s="937"/>
      <c r="CN27" s="1023" t="s">
        <v>978</v>
      </c>
      <c r="CO27" s="1024"/>
      <c r="CP27" s="1024"/>
      <c r="CQ27" s="1024"/>
      <c r="CR27" s="1024"/>
      <c r="CS27" s="1024"/>
      <c r="CT27" s="1024"/>
      <c r="CU27" s="1024"/>
      <c r="CV27" s="1024"/>
      <c r="CW27" s="1024"/>
      <c r="CX27" s="1024"/>
      <c r="CY27" s="1025"/>
      <c r="CZ27" s="724"/>
      <c r="DA27" s="936"/>
      <c r="DB27" s="937"/>
      <c r="DC27" s="1023" t="s">
        <v>978</v>
      </c>
      <c r="DD27" s="1024"/>
      <c r="DE27" s="1024"/>
      <c r="DF27" s="1024"/>
      <c r="DG27" s="1024"/>
      <c r="DH27" s="1024"/>
      <c r="DI27" s="1024"/>
      <c r="DJ27" s="1024"/>
      <c r="DK27" s="1024"/>
      <c r="DL27" s="1024"/>
      <c r="DM27" s="1024"/>
      <c r="DN27" s="1025"/>
      <c r="DO27" s="724"/>
      <c r="DP27" s="936"/>
      <c r="DQ27" s="937"/>
      <c r="DR27" s="1023" t="s">
        <v>978</v>
      </c>
      <c r="DS27" s="1024"/>
      <c r="DT27" s="1024"/>
      <c r="DU27" s="1024"/>
      <c r="DV27" s="1024"/>
      <c r="DW27" s="1024"/>
      <c r="DX27" s="1024"/>
      <c r="DY27" s="1024"/>
      <c r="DZ27" s="1024"/>
      <c r="EA27" s="1024"/>
      <c r="EB27" s="1024"/>
      <c r="EC27" s="1025"/>
      <c r="ED27" s="724"/>
      <c r="EE27" s="936"/>
      <c r="EF27" s="937"/>
      <c r="EG27" s="1023" t="s">
        <v>978</v>
      </c>
      <c r="EH27" s="1024"/>
      <c r="EI27" s="1024"/>
      <c r="EJ27" s="1024"/>
      <c r="EK27" s="1024"/>
      <c r="EL27" s="1024"/>
      <c r="EM27" s="1024"/>
      <c r="EN27" s="1024"/>
      <c r="EO27" s="1024"/>
      <c r="EP27" s="1024"/>
      <c r="EQ27" s="1024"/>
      <c r="ER27" s="1025"/>
      <c r="ES27" s="724"/>
      <c r="ET27" s="936"/>
      <c r="EU27" s="937"/>
      <c r="EV27" s="1023" t="s">
        <v>978</v>
      </c>
      <c r="EW27" s="1024"/>
      <c r="EX27" s="1024"/>
      <c r="EY27" s="1024"/>
      <c r="EZ27" s="1024"/>
      <c r="FA27" s="1024"/>
      <c r="FB27" s="1024"/>
      <c r="FC27" s="1024"/>
      <c r="FD27" s="1024"/>
      <c r="FE27" s="1024"/>
      <c r="FF27" s="1024"/>
      <c r="FG27" s="1025"/>
      <c r="FI27" s="936"/>
      <c r="FJ27" s="937"/>
      <c r="FK27" s="1023" t="s">
        <v>978</v>
      </c>
      <c r="FL27" s="1024"/>
      <c r="FM27" s="1024"/>
      <c r="FN27" s="1024"/>
      <c r="FO27" s="1024"/>
      <c r="FP27" s="1024"/>
      <c r="FQ27" s="1024"/>
      <c r="FR27" s="1024"/>
      <c r="FS27" s="1024"/>
      <c r="FT27" s="1024"/>
      <c r="FU27" s="1024"/>
      <c r="FV27" s="1025"/>
      <c r="FW27" s="724"/>
      <c r="FX27" s="936"/>
      <c r="FY27" s="937"/>
      <c r="FZ27" s="1023" t="s">
        <v>978</v>
      </c>
      <c r="GA27" s="1024"/>
      <c r="GB27" s="1024"/>
      <c r="GC27" s="1024"/>
      <c r="GD27" s="1024"/>
      <c r="GE27" s="1024"/>
      <c r="GF27" s="1024"/>
      <c r="GG27" s="1024"/>
      <c r="GH27" s="1024"/>
      <c r="GI27" s="1024"/>
      <c r="GJ27" s="1024"/>
      <c r="GK27" s="1025"/>
      <c r="GM27" s="936"/>
      <c r="GN27" s="937"/>
      <c r="GO27" s="1023" t="s">
        <v>978</v>
      </c>
      <c r="GP27" s="1024"/>
      <c r="GQ27" s="1024"/>
      <c r="GR27" s="1024"/>
      <c r="GS27" s="1024"/>
      <c r="GT27" s="1024"/>
      <c r="GU27" s="1024"/>
      <c r="GV27" s="1024"/>
      <c r="GW27" s="1024"/>
      <c r="GX27" s="1024"/>
      <c r="GY27" s="1024"/>
      <c r="GZ27" s="1025"/>
      <c r="HB27" s="966"/>
      <c r="HC27" s="967"/>
      <c r="HD27" s="1026" t="s">
        <v>128</v>
      </c>
      <c r="HE27" s="1028" t="s">
        <v>129</v>
      </c>
      <c r="HF27" s="725" t="s">
        <v>979</v>
      </c>
      <c r="HH27" s="966"/>
      <c r="HI27" s="967"/>
      <c r="HJ27" s="1053"/>
      <c r="HK27" s="725" t="s">
        <v>979</v>
      </c>
    </row>
    <row r="28" spans="2:219" ht="13.5" thickBot="1">
      <c r="B28" s="968"/>
      <c r="C28" s="969"/>
      <c r="D28" s="1041"/>
      <c r="E28" s="1060" t="s">
        <v>710</v>
      </c>
      <c r="F28" s="1098"/>
      <c r="G28" s="1099"/>
      <c r="H28" s="726">
        <v>0.5</v>
      </c>
      <c r="I28" s="726">
        <v>2</v>
      </c>
      <c r="J28" s="726">
        <v>5</v>
      </c>
      <c r="K28" s="726">
        <v>10</v>
      </c>
      <c r="L28" s="726">
        <v>15</v>
      </c>
      <c r="M28" s="455">
        <v>20</v>
      </c>
      <c r="N28" s="455">
        <v>30</v>
      </c>
      <c r="O28" s="455">
        <v>40</v>
      </c>
      <c r="P28" s="455">
        <v>50</v>
      </c>
      <c r="Q28" s="455">
        <v>60</v>
      </c>
      <c r="R28" s="455">
        <v>70</v>
      </c>
      <c r="S28" s="727" t="s">
        <v>379</v>
      </c>
      <c r="T28" s="724"/>
      <c r="U28" s="968"/>
      <c r="V28" s="969"/>
      <c r="W28" s="1056"/>
      <c r="X28" s="1058"/>
      <c r="Y28" s="1060"/>
      <c r="Z28" s="1062"/>
      <c r="AA28" s="1063"/>
      <c r="AB28" s="1065"/>
      <c r="AC28" s="1067"/>
      <c r="AD28" s="1056"/>
      <c r="AE28" s="1058"/>
      <c r="AF28" s="724"/>
      <c r="AG28" s="1056"/>
      <c r="AH28" s="1058"/>
      <c r="AI28" s="724"/>
      <c r="AJ28" s="968"/>
      <c r="AK28" s="969"/>
      <c r="AL28" s="1056"/>
      <c r="AM28" s="1058"/>
      <c r="AN28" s="1085"/>
      <c r="AO28" s="724"/>
      <c r="AP28" s="968"/>
      <c r="AQ28" s="969"/>
      <c r="AR28" s="1041"/>
      <c r="AS28" s="726">
        <v>0.5</v>
      </c>
      <c r="AT28" s="726">
        <v>2</v>
      </c>
      <c r="AU28" s="726">
        <v>5</v>
      </c>
      <c r="AV28" s="726">
        <v>10</v>
      </c>
      <c r="AW28" s="726">
        <v>15</v>
      </c>
      <c r="AX28" s="455">
        <v>20</v>
      </c>
      <c r="AY28" s="455">
        <v>30</v>
      </c>
      <c r="AZ28" s="455">
        <v>40</v>
      </c>
      <c r="BA28" s="455">
        <v>50</v>
      </c>
      <c r="BB28" s="455">
        <v>60</v>
      </c>
      <c r="BC28" s="455">
        <v>70</v>
      </c>
      <c r="BD28" s="727" t="s">
        <v>379</v>
      </c>
      <c r="BE28" s="724"/>
      <c r="BF28" s="968"/>
      <c r="BG28" s="969"/>
      <c r="BH28" s="1041"/>
      <c r="BI28" s="728">
        <v>0.5</v>
      </c>
      <c r="BJ28" s="726">
        <v>2</v>
      </c>
      <c r="BK28" s="726">
        <v>5</v>
      </c>
      <c r="BL28" s="726">
        <v>10</v>
      </c>
      <c r="BM28" s="726">
        <v>15</v>
      </c>
      <c r="BN28" s="455">
        <v>20</v>
      </c>
      <c r="BO28" s="455">
        <v>30</v>
      </c>
      <c r="BP28" s="455">
        <v>40</v>
      </c>
      <c r="BQ28" s="455">
        <v>50</v>
      </c>
      <c r="BR28" s="455">
        <v>60</v>
      </c>
      <c r="BS28" s="455">
        <v>70</v>
      </c>
      <c r="BT28" s="727" t="s">
        <v>379</v>
      </c>
      <c r="BU28" s="724"/>
      <c r="BV28" s="968"/>
      <c r="BW28" s="969"/>
      <c r="BX28" s="1041"/>
      <c r="BY28" s="728">
        <v>0.5</v>
      </c>
      <c r="BZ28" s="726">
        <v>2</v>
      </c>
      <c r="CA28" s="726">
        <v>5</v>
      </c>
      <c r="CB28" s="726">
        <v>10</v>
      </c>
      <c r="CC28" s="726">
        <v>15</v>
      </c>
      <c r="CD28" s="455">
        <v>20</v>
      </c>
      <c r="CE28" s="455">
        <v>30</v>
      </c>
      <c r="CF28" s="455">
        <v>40</v>
      </c>
      <c r="CG28" s="455">
        <v>50</v>
      </c>
      <c r="CH28" s="455">
        <v>60</v>
      </c>
      <c r="CI28" s="455">
        <v>70</v>
      </c>
      <c r="CJ28" s="727" t="s">
        <v>379</v>
      </c>
      <c r="CK28" s="724"/>
      <c r="CL28" s="938"/>
      <c r="CM28" s="939"/>
      <c r="CN28" s="729">
        <v>0.5</v>
      </c>
      <c r="CO28" s="730">
        <v>2</v>
      </c>
      <c r="CP28" s="730">
        <v>5</v>
      </c>
      <c r="CQ28" s="730">
        <v>10</v>
      </c>
      <c r="CR28" s="730">
        <v>15</v>
      </c>
      <c r="CS28" s="460">
        <v>20</v>
      </c>
      <c r="CT28" s="460">
        <v>30</v>
      </c>
      <c r="CU28" s="460">
        <v>40</v>
      </c>
      <c r="CV28" s="460">
        <v>50</v>
      </c>
      <c r="CW28" s="460">
        <v>60</v>
      </c>
      <c r="CX28" s="460">
        <v>70</v>
      </c>
      <c r="CY28" s="727" t="s">
        <v>379</v>
      </c>
      <c r="CZ28" s="724"/>
      <c r="DA28" s="938"/>
      <c r="DB28" s="939"/>
      <c r="DC28" s="729">
        <v>0.5</v>
      </c>
      <c r="DD28" s="730">
        <v>2</v>
      </c>
      <c r="DE28" s="730">
        <v>5</v>
      </c>
      <c r="DF28" s="730">
        <v>10</v>
      </c>
      <c r="DG28" s="730">
        <v>15</v>
      </c>
      <c r="DH28" s="460">
        <v>20</v>
      </c>
      <c r="DI28" s="460">
        <v>30</v>
      </c>
      <c r="DJ28" s="460">
        <v>40</v>
      </c>
      <c r="DK28" s="460">
        <v>50</v>
      </c>
      <c r="DL28" s="460">
        <v>60</v>
      </c>
      <c r="DM28" s="460">
        <v>70</v>
      </c>
      <c r="DN28" s="727" t="s">
        <v>379</v>
      </c>
      <c r="DO28" s="724"/>
      <c r="DP28" s="938"/>
      <c r="DQ28" s="939"/>
      <c r="DR28" s="729">
        <v>0.5</v>
      </c>
      <c r="DS28" s="730">
        <v>2</v>
      </c>
      <c r="DT28" s="730">
        <v>5</v>
      </c>
      <c r="DU28" s="730">
        <v>10</v>
      </c>
      <c r="DV28" s="730">
        <v>15</v>
      </c>
      <c r="DW28" s="460">
        <v>20</v>
      </c>
      <c r="DX28" s="460">
        <v>30</v>
      </c>
      <c r="DY28" s="460">
        <v>40</v>
      </c>
      <c r="DZ28" s="460">
        <v>50</v>
      </c>
      <c r="EA28" s="460">
        <v>60</v>
      </c>
      <c r="EB28" s="460">
        <v>70</v>
      </c>
      <c r="EC28" s="727" t="s">
        <v>379</v>
      </c>
      <c r="ED28" s="724"/>
      <c r="EE28" s="938"/>
      <c r="EF28" s="939"/>
      <c r="EG28" s="729">
        <v>0.5</v>
      </c>
      <c r="EH28" s="730">
        <v>2</v>
      </c>
      <c r="EI28" s="730">
        <v>5</v>
      </c>
      <c r="EJ28" s="730">
        <v>10</v>
      </c>
      <c r="EK28" s="730">
        <v>15</v>
      </c>
      <c r="EL28" s="460">
        <v>20</v>
      </c>
      <c r="EM28" s="460">
        <v>30</v>
      </c>
      <c r="EN28" s="460">
        <v>40</v>
      </c>
      <c r="EO28" s="460">
        <v>50</v>
      </c>
      <c r="EP28" s="460">
        <v>60</v>
      </c>
      <c r="EQ28" s="460">
        <v>70</v>
      </c>
      <c r="ER28" s="727" t="s">
        <v>379</v>
      </c>
      <c r="ES28" s="724"/>
      <c r="ET28" s="938"/>
      <c r="EU28" s="939"/>
      <c r="EV28" s="729">
        <v>0.5</v>
      </c>
      <c r="EW28" s="730">
        <v>2</v>
      </c>
      <c r="EX28" s="730">
        <v>5</v>
      </c>
      <c r="EY28" s="730">
        <v>10</v>
      </c>
      <c r="EZ28" s="730">
        <v>15</v>
      </c>
      <c r="FA28" s="460">
        <v>20</v>
      </c>
      <c r="FB28" s="460">
        <v>30</v>
      </c>
      <c r="FC28" s="460">
        <v>40</v>
      </c>
      <c r="FD28" s="460">
        <v>50</v>
      </c>
      <c r="FE28" s="460">
        <v>60</v>
      </c>
      <c r="FF28" s="460">
        <v>70</v>
      </c>
      <c r="FG28" s="727" t="s">
        <v>379</v>
      </c>
      <c r="FI28" s="938"/>
      <c r="FJ28" s="939"/>
      <c r="FK28" s="729">
        <v>0.5</v>
      </c>
      <c r="FL28" s="730">
        <v>2</v>
      </c>
      <c r="FM28" s="730">
        <v>5</v>
      </c>
      <c r="FN28" s="730">
        <v>10</v>
      </c>
      <c r="FO28" s="730">
        <v>15</v>
      </c>
      <c r="FP28" s="460">
        <v>20</v>
      </c>
      <c r="FQ28" s="460">
        <v>30</v>
      </c>
      <c r="FR28" s="460">
        <v>40</v>
      </c>
      <c r="FS28" s="460">
        <v>50</v>
      </c>
      <c r="FT28" s="460">
        <v>60</v>
      </c>
      <c r="FU28" s="460">
        <v>70</v>
      </c>
      <c r="FV28" s="727" t="s">
        <v>379</v>
      </c>
      <c r="FW28" s="724"/>
      <c r="FX28" s="938"/>
      <c r="FY28" s="939"/>
      <c r="FZ28" s="729">
        <v>0.5</v>
      </c>
      <c r="GA28" s="730">
        <v>2</v>
      </c>
      <c r="GB28" s="730">
        <v>5</v>
      </c>
      <c r="GC28" s="730">
        <v>10</v>
      </c>
      <c r="GD28" s="730">
        <v>15</v>
      </c>
      <c r="GE28" s="460">
        <v>20</v>
      </c>
      <c r="GF28" s="460">
        <v>30</v>
      </c>
      <c r="GG28" s="460">
        <v>40</v>
      </c>
      <c r="GH28" s="460">
        <v>50</v>
      </c>
      <c r="GI28" s="460">
        <v>60</v>
      </c>
      <c r="GJ28" s="460">
        <v>70</v>
      </c>
      <c r="GK28" s="727" t="s">
        <v>379</v>
      </c>
      <c r="GM28" s="938"/>
      <c r="GN28" s="939"/>
      <c r="GO28" s="729">
        <v>0.5</v>
      </c>
      <c r="GP28" s="730">
        <v>2</v>
      </c>
      <c r="GQ28" s="730">
        <v>5</v>
      </c>
      <c r="GR28" s="730">
        <v>10</v>
      </c>
      <c r="GS28" s="730">
        <v>15</v>
      </c>
      <c r="GT28" s="460">
        <v>20</v>
      </c>
      <c r="GU28" s="460">
        <v>30</v>
      </c>
      <c r="GV28" s="460">
        <v>40</v>
      </c>
      <c r="GW28" s="460">
        <v>50</v>
      </c>
      <c r="GX28" s="460">
        <v>60</v>
      </c>
      <c r="GY28" s="460">
        <v>70</v>
      </c>
      <c r="GZ28" s="727" t="s">
        <v>379</v>
      </c>
      <c r="HB28" s="968"/>
      <c r="HC28" s="969"/>
      <c r="HD28" s="1027"/>
      <c r="HE28" s="1029"/>
      <c r="HF28" s="731">
        <v>0.5</v>
      </c>
      <c r="HH28" s="968"/>
      <c r="HI28" s="969"/>
      <c r="HJ28" s="1054"/>
      <c r="HK28" s="731">
        <v>0.5</v>
      </c>
    </row>
    <row r="29" spans="2:219" ht="15" customHeight="1">
      <c r="B29" s="1020" t="s">
        <v>980</v>
      </c>
      <c r="C29" s="732" t="s">
        <v>380</v>
      </c>
      <c r="D29" s="462" t="s">
        <v>381</v>
      </c>
      <c r="E29" s="733" t="s">
        <v>381</v>
      </c>
      <c r="F29" s="734" t="s">
        <v>381</v>
      </c>
      <c r="G29" s="735" t="s">
        <v>381</v>
      </c>
      <c r="H29" s="736" t="s">
        <v>381</v>
      </c>
      <c r="I29" s="734" t="s">
        <v>381</v>
      </c>
      <c r="J29" s="734" t="s">
        <v>381</v>
      </c>
      <c r="K29" s="734" t="s">
        <v>381</v>
      </c>
      <c r="L29" s="734" t="s">
        <v>381</v>
      </c>
      <c r="M29" s="734" t="s">
        <v>381</v>
      </c>
      <c r="N29" s="734" t="s">
        <v>381</v>
      </c>
      <c r="O29" s="734" t="s">
        <v>381</v>
      </c>
      <c r="P29" s="734" t="s">
        <v>381</v>
      </c>
      <c r="Q29" s="734" t="s">
        <v>381</v>
      </c>
      <c r="R29" s="734" t="s">
        <v>381</v>
      </c>
      <c r="S29" s="737" t="s">
        <v>381</v>
      </c>
      <c r="T29" s="738"/>
      <c r="U29" s="1020" t="s">
        <v>980</v>
      </c>
      <c r="V29" s="732" t="str">
        <f>$C29</f>
        <v>&gt; 50</v>
      </c>
      <c r="W29" s="739" t="s">
        <v>381</v>
      </c>
      <c r="X29" s="740" t="s">
        <v>381</v>
      </c>
      <c r="Y29" s="462" t="s">
        <v>381</v>
      </c>
      <c r="Z29" s="549" t="s">
        <v>381</v>
      </c>
      <c r="AA29" s="550" t="s">
        <v>381</v>
      </c>
      <c r="AB29" s="528" t="s">
        <v>381</v>
      </c>
      <c r="AC29" s="470" t="s">
        <v>381</v>
      </c>
      <c r="AD29" s="739" t="s">
        <v>381</v>
      </c>
      <c r="AE29" s="740" t="s">
        <v>381</v>
      </c>
      <c r="AF29" s="738"/>
      <c r="AG29" s="1048">
        <f>AG7</f>
        <v>28.5</v>
      </c>
      <c r="AH29" s="1050">
        <f>AH7</f>
        <v>32.0625</v>
      </c>
      <c r="AI29" s="738"/>
      <c r="AJ29" s="1020" t="s">
        <v>980</v>
      </c>
      <c r="AK29" s="732" t="str">
        <f>$C29</f>
        <v>&gt; 50</v>
      </c>
      <c r="AL29" s="739" t="s">
        <v>381</v>
      </c>
      <c r="AM29" s="740" t="s">
        <v>381</v>
      </c>
      <c r="AN29" s="529" t="s">
        <v>381</v>
      </c>
      <c r="AO29" s="738"/>
      <c r="AP29" s="1020" t="s">
        <v>980</v>
      </c>
      <c r="AQ29" s="732" t="s">
        <v>380</v>
      </c>
      <c r="AR29" s="462" t="s">
        <v>381</v>
      </c>
      <c r="AS29" s="736" t="s">
        <v>381</v>
      </c>
      <c r="AT29" s="734" t="s">
        <v>381</v>
      </c>
      <c r="AU29" s="734" t="s">
        <v>381</v>
      </c>
      <c r="AV29" s="734" t="s">
        <v>381</v>
      </c>
      <c r="AW29" s="734" t="s">
        <v>381</v>
      </c>
      <c r="AX29" s="734" t="s">
        <v>381</v>
      </c>
      <c r="AY29" s="734" t="s">
        <v>381</v>
      </c>
      <c r="AZ29" s="734" t="s">
        <v>381</v>
      </c>
      <c r="BA29" s="734" t="s">
        <v>381</v>
      </c>
      <c r="BB29" s="734" t="s">
        <v>381</v>
      </c>
      <c r="BC29" s="734" t="s">
        <v>381</v>
      </c>
      <c r="BD29" s="737" t="s">
        <v>381</v>
      </c>
      <c r="BE29" s="738"/>
      <c r="BF29" s="1020" t="s">
        <v>980</v>
      </c>
      <c r="BG29" s="732" t="s">
        <v>380</v>
      </c>
      <c r="BH29" s="462" t="s">
        <v>381</v>
      </c>
      <c r="BI29" s="736" t="s">
        <v>381</v>
      </c>
      <c r="BJ29" s="734" t="s">
        <v>381</v>
      </c>
      <c r="BK29" s="734" t="s">
        <v>381</v>
      </c>
      <c r="BL29" s="734" t="s">
        <v>381</v>
      </c>
      <c r="BM29" s="734" t="s">
        <v>381</v>
      </c>
      <c r="BN29" s="734" t="s">
        <v>381</v>
      </c>
      <c r="BO29" s="734" t="s">
        <v>381</v>
      </c>
      <c r="BP29" s="734" t="s">
        <v>381</v>
      </c>
      <c r="BQ29" s="734" t="s">
        <v>381</v>
      </c>
      <c r="BR29" s="734" t="s">
        <v>381</v>
      </c>
      <c r="BS29" s="734" t="s">
        <v>381</v>
      </c>
      <c r="BT29" s="737" t="s">
        <v>381</v>
      </c>
      <c r="BU29" s="738"/>
      <c r="BV29" s="1020" t="s">
        <v>980</v>
      </c>
      <c r="BW29" s="732" t="s">
        <v>380</v>
      </c>
      <c r="BX29" s="462" t="s">
        <v>381</v>
      </c>
      <c r="BY29" s="736" t="s">
        <v>381</v>
      </c>
      <c r="BZ29" s="734" t="s">
        <v>381</v>
      </c>
      <c r="CA29" s="734" t="s">
        <v>381</v>
      </c>
      <c r="CB29" s="734" t="s">
        <v>381</v>
      </c>
      <c r="CC29" s="734" t="s">
        <v>381</v>
      </c>
      <c r="CD29" s="734" t="s">
        <v>381</v>
      </c>
      <c r="CE29" s="734" t="s">
        <v>381</v>
      </c>
      <c r="CF29" s="734" t="s">
        <v>381</v>
      </c>
      <c r="CG29" s="734" t="s">
        <v>381</v>
      </c>
      <c r="CH29" s="734" t="s">
        <v>381</v>
      </c>
      <c r="CI29" s="734" t="s">
        <v>381</v>
      </c>
      <c r="CJ29" s="737" t="s">
        <v>381</v>
      </c>
      <c r="CK29" s="738"/>
      <c r="CL29" s="1020" t="s">
        <v>980</v>
      </c>
      <c r="CM29" s="732" t="str">
        <f>$C29</f>
        <v>&gt; 50</v>
      </c>
      <c r="CN29" s="742" t="s">
        <v>381</v>
      </c>
      <c r="CO29" s="743" t="s">
        <v>381</v>
      </c>
      <c r="CP29" s="743" t="s">
        <v>381</v>
      </c>
      <c r="CQ29" s="743" t="s">
        <v>381</v>
      </c>
      <c r="CR29" s="743" t="s">
        <v>381</v>
      </c>
      <c r="CS29" s="743" t="s">
        <v>381</v>
      </c>
      <c r="CT29" s="743" t="s">
        <v>381</v>
      </c>
      <c r="CU29" s="743" t="s">
        <v>381</v>
      </c>
      <c r="CV29" s="743" t="s">
        <v>381</v>
      </c>
      <c r="CW29" s="743" t="s">
        <v>381</v>
      </c>
      <c r="CX29" s="743" t="s">
        <v>381</v>
      </c>
      <c r="CY29" s="740" t="s">
        <v>381</v>
      </c>
      <c r="CZ29" s="738"/>
      <c r="DA29" s="1020" t="s">
        <v>980</v>
      </c>
      <c r="DB29" s="732" t="str">
        <f>$C29</f>
        <v>&gt; 50</v>
      </c>
      <c r="DC29" s="742" t="s">
        <v>381</v>
      </c>
      <c r="DD29" s="743" t="s">
        <v>381</v>
      </c>
      <c r="DE29" s="743" t="s">
        <v>381</v>
      </c>
      <c r="DF29" s="743" t="s">
        <v>381</v>
      </c>
      <c r="DG29" s="743" t="s">
        <v>381</v>
      </c>
      <c r="DH29" s="743" t="s">
        <v>381</v>
      </c>
      <c r="DI29" s="743" t="s">
        <v>381</v>
      </c>
      <c r="DJ29" s="743" t="s">
        <v>381</v>
      </c>
      <c r="DK29" s="743" t="s">
        <v>381</v>
      </c>
      <c r="DL29" s="743" t="s">
        <v>381</v>
      </c>
      <c r="DM29" s="743" t="s">
        <v>381</v>
      </c>
      <c r="DN29" s="740" t="s">
        <v>381</v>
      </c>
      <c r="DO29" s="744"/>
      <c r="DP29" s="1020" t="s">
        <v>980</v>
      </c>
      <c r="DQ29" s="732" t="str">
        <f>$C29</f>
        <v>&gt; 50</v>
      </c>
      <c r="DR29" s="742" t="s">
        <v>381</v>
      </c>
      <c r="DS29" s="743" t="s">
        <v>381</v>
      </c>
      <c r="DT29" s="743" t="s">
        <v>381</v>
      </c>
      <c r="DU29" s="743" t="s">
        <v>381</v>
      </c>
      <c r="DV29" s="743" t="s">
        <v>381</v>
      </c>
      <c r="DW29" s="743" t="s">
        <v>381</v>
      </c>
      <c r="DX29" s="743" t="s">
        <v>381</v>
      </c>
      <c r="DY29" s="743" t="s">
        <v>381</v>
      </c>
      <c r="DZ29" s="743" t="s">
        <v>381</v>
      </c>
      <c r="EA29" s="743" t="s">
        <v>381</v>
      </c>
      <c r="EB29" s="743" t="s">
        <v>381</v>
      </c>
      <c r="EC29" s="740" t="s">
        <v>381</v>
      </c>
      <c r="ED29" s="738"/>
      <c r="EE29" s="1020" t="s">
        <v>980</v>
      </c>
      <c r="EF29" s="732" t="str">
        <f>$C29</f>
        <v>&gt; 50</v>
      </c>
      <c r="EG29" s="742" t="s">
        <v>381</v>
      </c>
      <c r="EH29" s="743" t="s">
        <v>381</v>
      </c>
      <c r="EI29" s="743" t="s">
        <v>381</v>
      </c>
      <c r="EJ29" s="743" t="s">
        <v>381</v>
      </c>
      <c r="EK29" s="743" t="s">
        <v>381</v>
      </c>
      <c r="EL29" s="743" t="s">
        <v>381</v>
      </c>
      <c r="EM29" s="743" t="s">
        <v>381</v>
      </c>
      <c r="EN29" s="743" t="s">
        <v>381</v>
      </c>
      <c r="EO29" s="743" t="s">
        <v>381</v>
      </c>
      <c r="EP29" s="743" t="s">
        <v>381</v>
      </c>
      <c r="EQ29" s="743" t="s">
        <v>381</v>
      </c>
      <c r="ER29" s="740" t="s">
        <v>381</v>
      </c>
      <c r="ES29" s="738"/>
      <c r="ET29" s="1020" t="s">
        <v>980</v>
      </c>
      <c r="EU29" s="732" t="str">
        <f>$C29</f>
        <v>&gt; 50</v>
      </c>
      <c r="EV29" s="742" t="s">
        <v>381</v>
      </c>
      <c r="EW29" s="743" t="s">
        <v>381</v>
      </c>
      <c r="EX29" s="743" t="s">
        <v>381</v>
      </c>
      <c r="EY29" s="743" t="s">
        <v>381</v>
      </c>
      <c r="EZ29" s="743" t="s">
        <v>381</v>
      </c>
      <c r="FA29" s="743" t="s">
        <v>381</v>
      </c>
      <c r="FB29" s="743" t="s">
        <v>381</v>
      </c>
      <c r="FC29" s="743" t="s">
        <v>381</v>
      </c>
      <c r="FD29" s="743" t="s">
        <v>381</v>
      </c>
      <c r="FE29" s="743" t="s">
        <v>381</v>
      </c>
      <c r="FF29" s="743" t="s">
        <v>381</v>
      </c>
      <c r="FG29" s="740" t="s">
        <v>381</v>
      </c>
      <c r="FI29" s="1020" t="s">
        <v>980</v>
      </c>
      <c r="FJ29" s="732" t="str">
        <f>$C29</f>
        <v>&gt; 50</v>
      </c>
      <c r="FK29" s="742" t="s">
        <v>381</v>
      </c>
      <c r="FL29" s="743" t="s">
        <v>381</v>
      </c>
      <c r="FM29" s="743" t="s">
        <v>381</v>
      </c>
      <c r="FN29" s="743" t="s">
        <v>381</v>
      </c>
      <c r="FO29" s="743" t="s">
        <v>381</v>
      </c>
      <c r="FP29" s="743" t="s">
        <v>381</v>
      </c>
      <c r="FQ29" s="743" t="s">
        <v>381</v>
      </c>
      <c r="FR29" s="743" t="s">
        <v>381</v>
      </c>
      <c r="FS29" s="743" t="s">
        <v>381</v>
      </c>
      <c r="FT29" s="743" t="s">
        <v>381</v>
      </c>
      <c r="FU29" s="743" t="s">
        <v>381</v>
      </c>
      <c r="FV29" s="740" t="s">
        <v>381</v>
      </c>
      <c r="FW29" s="744"/>
      <c r="FX29" s="1020" t="s">
        <v>980</v>
      </c>
      <c r="FY29" s="732" t="str">
        <f>$C29</f>
        <v>&gt; 50</v>
      </c>
      <c r="FZ29" s="742" t="s">
        <v>381</v>
      </c>
      <c r="GA29" s="743" t="s">
        <v>381</v>
      </c>
      <c r="GB29" s="743" t="s">
        <v>381</v>
      </c>
      <c r="GC29" s="743" t="s">
        <v>381</v>
      </c>
      <c r="GD29" s="743" t="s">
        <v>381</v>
      </c>
      <c r="GE29" s="743" t="s">
        <v>381</v>
      </c>
      <c r="GF29" s="743" t="s">
        <v>381</v>
      </c>
      <c r="GG29" s="743" t="s">
        <v>381</v>
      </c>
      <c r="GH29" s="743" t="s">
        <v>381</v>
      </c>
      <c r="GI29" s="743" t="s">
        <v>381</v>
      </c>
      <c r="GJ29" s="743" t="s">
        <v>381</v>
      </c>
      <c r="GK29" s="740" t="s">
        <v>381</v>
      </c>
      <c r="GM29" s="1020" t="s">
        <v>980</v>
      </c>
      <c r="GN29" s="732" t="str">
        <f>$C29</f>
        <v>&gt; 50</v>
      </c>
      <c r="GO29" s="742" t="s">
        <v>381</v>
      </c>
      <c r="GP29" s="743" t="s">
        <v>381</v>
      </c>
      <c r="GQ29" s="743" t="s">
        <v>381</v>
      </c>
      <c r="GR29" s="743" t="s">
        <v>381</v>
      </c>
      <c r="GS29" s="743" t="s">
        <v>381</v>
      </c>
      <c r="GT29" s="743" t="s">
        <v>381</v>
      </c>
      <c r="GU29" s="743" t="s">
        <v>381</v>
      </c>
      <c r="GV29" s="743" t="s">
        <v>381</v>
      </c>
      <c r="GW29" s="743" t="s">
        <v>381</v>
      </c>
      <c r="GX29" s="743" t="s">
        <v>381</v>
      </c>
      <c r="GY29" s="743" t="s">
        <v>381</v>
      </c>
      <c r="GZ29" s="740" t="s">
        <v>381</v>
      </c>
      <c r="HB29" s="1020" t="s">
        <v>980</v>
      </c>
      <c r="HC29" s="732" t="str">
        <f>$C29</f>
        <v>&gt; 50</v>
      </c>
      <c r="HD29" s="462" t="s">
        <v>381</v>
      </c>
      <c r="HE29" s="549" t="s">
        <v>381</v>
      </c>
      <c r="HF29" s="745" t="s">
        <v>381</v>
      </c>
      <c r="HH29" s="1020" t="s">
        <v>980</v>
      </c>
      <c r="HI29" s="732" t="str">
        <f>$C29</f>
        <v>&gt; 50</v>
      </c>
      <c r="HJ29" s="462" t="s">
        <v>381</v>
      </c>
      <c r="HK29" s="745" t="s">
        <v>381</v>
      </c>
    </row>
    <row r="30" spans="2:219" ht="15" customHeight="1">
      <c r="B30" s="1021"/>
      <c r="C30" s="503">
        <v>50</v>
      </c>
      <c r="D30" s="476">
        <f>Y30</f>
        <v>1.666758564303197</v>
      </c>
      <c r="E30" s="600">
        <f>MIN(AS30,BI30,BY30)</f>
        <v>74.523544737723526</v>
      </c>
      <c r="F30" s="601">
        <f>MIN(HF30,HK30)</f>
        <v>87.463095639767005</v>
      </c>
      <c r="G30" s="602">
        <f>HD30</f>
        <v>0.77280760608334942</v>
      </c>
      <c r="H30" s="594" t="s">
        <v>712</v>
      </c>
      <c r="I30" s="603" t="s">
        <v>712</v>
      </c>
      <c r="J30" s="479">
        <f>MIN(AU30,BK30,CA30)</f>
        <v>80.98092332453399</v>
      </c>
      <c r="K30" s="479">
        <f t="shared" ref="K30:R42" si="52">MIN(AV30,BL30,CB30)</f>
        <v>87.049171676326722</v>
      </c>
      <c r="L30" s="479">
        <f t="shared" si="52"/>
        <v>86.744070575091925</v>
      </c>
      <c r="M30" s="479">
        <f t="shared" si="52"/>
        <v>86.415911343074413</v>
      </c>
      <c r="N30" s="479">
        <f t="shared" si="52"/>
        <v>85.69292708678968</v>
      </c>
      <c r="O30" s="479">
        <f t="shared" si="52"/>
        <v>84.870695120833133</v>
      </c>
      <c r="P30" s="479">
        <f t="shared" si="52"/>
        <v>83.912148763810578</v>
      </c>
      <c r="Q30" s="479">
        <f t="shared" si="52"/>
        <v>82.728344893289304</v>
      </c>
      <c r="R30" s="479">
        <f t="shared" si="52"/>
        <v>81.094082675448846</v>
      </c>
      <c r="S30" s="480" t="s">
        <v>381</v>
      </c>
      <c r="T30" s="738"/>
      <c r="U30" s="1021"/>
      <c r="V30" s="503">
        <f>$C30</f>
        <v>50</v>
      </c>
      <c r="W30" s="481">
        <v>50</v>
      </c>
      <c r="X30" s="519">
        <v>-26</v>
      </c>
      <c r="Y30" s="483">
        <f>IF(MIN(AA30,Z30)*(1-(2.5+7)/(87.5-2))&gt;$AG$29,$AG$29,MIN(AA30,Z30)*(1-(2.5+7)/(87.5-2)))</f>
        <v>1.666758564303197</v>
      </c>
      <c r="Z30" s="551">
        <v>1.8751033848410967</v>
      </c>
      <c r="AA30" s="485">
        <v>2.8438867480347074</v>
      </c>
      <c r="AB30" s="532">
        <f>(J30-5)/Y30</f>
        <v>45.586040445094987</v>
      </c>
      <c r="AC30" s="486">
        <f>(J30-5)/MIN(AA30,Z30)</f>
        <v>40.520924840084426</v>
      </c>
      <c r="AD30" s="487">
        <v>0.99682051980070496</v>
      </c>
      <c r="AE30" s="488">
        <v>3.0227685873921435</v>
      </c>
      <c r="AF30" s="738"/>
      <c r="AG30" s="1048"/>
      <c r="AH30" s="1050"/>
      <c r="AI30" s="738"/>
      <c r="AJ30" s="1021"/>
      <c r="AK30" s="503">
        <f>$C30</f>
        <v>50</v>
      </c>
      <c r="AL30" s="489">
        <v>25</v>
      </c>
      <c r="AM30" s="519">
        <f>MIN(-33,AK30)</f>
        <v>-33</v>
      </c>
      <c r="AN30" s="490">
        <f>Y30</f>
        <v>1.666758564303197</v>
      </c>
      <c r="AO30" s="738"/>
      <c r="AP30" s="1021"/>
      <c r="AQ30" s="503">
        <v>50</v>
      </c>
      <c r="AR30" s="483">
        <f t="shared" ref="AR30:AR42" si="53">Y30</f>
        <v>1.666758564303197</v>
      </c>
      <c r="AS30" s="477">
        <v>106.76688502536176</v>
      </c>
      <c r="AT30" s="479">
        <v>106.45960904353255</v>
      </c>
      <c r="AU30" s="479">
        <v>105.97804617588287</v>
      </c>
      <c r="AV30" s="479">
        <v>105.28725514996098</v>
      </c>
      <c r="AW30" s="479">
        <v>104.68617766070518</v>
      </c>
      <c r="AX30" s="479">
        <v>104.15412003311616</v>
      </c>
      <c r="AY30" s="479">
        <v>103.25526970964327</v>
      </c>
      <c r="AZ30" s="479">
        <v>102.46857314340031</v>
      </c>
      <c r="BA30" s="479">
        <v>101.98752173445453</v>
      </c>
      <c r="BB30" s="479">
        <v>101.49095057369124</v>
      </c>
      <c r="BC30" s="479">
        <v>101.24389837079434</v>
      </c>
      <c r="BD30" s="480" t="s">
        <v>381</v>
      </c>
      <c r="BE30" s="738"/>
      <c r="BF30" s="1021"/>
      <c r="BG30" s="503">
        <v>50</v>
      </c>
      <c r="BH30" s="483">
        <f t="shared" ref="BH30:BH42" si="54">IF(MIN(Z30:AA30)&gt;$AH$7,$AH$7,MIN(Z30:AA30))</f>
        <v>1.8751033848410967</v>
      </c>
      <c r="BI30" s="477">
        <v>74.523544737723526</v>
      </c>
      <c r="BJ30" s="478">
        <v>76.597782626696201</v>
      </c>
      <c r="BK30" s="478">
        <v>80.98092332453399</v>
      </c>
      <c r="BL30" s="478">
        <v>87.410920447876862</v>
      </c>
      <c r="BM30" s="478">
        <v>87.050443673936826</v>
      </c>
      <c r="BN30" s="478">
        <v>86.670605362427409</v>
      </c>
      <c r="BO30" s="478">
        <v>85.859509333992705</v>
      </c>
      <c r="BP30" s="478">
        <v>84.971937917637376</v>
      </c>
      <c r="BQ30" s="478">
        <v>83.966911252336814</v>
      </c>
      <c r="BR30" s="478">
        <v>82.745234806757011</v>
      </c>
      <c r="BS30" s="478">
        <v>81.094082675448846</v>
      </c>
      <c r="BT30" s="480" t="s">
        <v>381</v>
      </c>
      <c r="BU30" s="533"/>
      <c r="BV30" s="1021"/>
      <c r="BW30" s="503">
        <v>50</v>
      </c>
      <c r="BX30" s="483">
        <f t="shared" ref="BX30:BX42" si="55">IF(MIN(Z30:AA30)&gt;$AH$7,$AH$7,MIN(Z30:AA30))</f>
        <v>1.8751033848410967</v>
      </c>
      <c r="BY30" s="477">
        <v>85.314116272969997</v>
      </c>
      <c r="BZ30" s="478">
        <v>86.976187777839613</v>
      </c>
      <c r="CA30" s="478">
        <v>87.328770109440597</v>
      </c>
      <c r="CB30" s="478">
        <v>87.049171676326722</v>
      </c>
      <c r="CC30" s="478">
        <v>86.744070575091925</v>
      </c>
      <c r="CD30" s="478">
        <v>86.415911343074413</v>
      </c>
      <c r="CE30" s="478">
        <v>85.69292708678968</v>
      </c>
      <c r="CF30" s="478">
        <v>84.870695120833133</v>
      </c>
      <c r="CG30" s="478">
        <v>83.912148763810578</v>
      </c>
      <c r="CH30" s="478">
        <v>82.728344893289304</v>
      </c>
      <c r="CI30" s="478">
        <v>81.104094180910749</v>
      </c>
      <c r="CJ30" s="480" t="s">
        <v>381</v>
      </c>
      <c r="CK30" s="738"/>
      <c r="CL30" s="1021"/>
      <c r="CM30" s="503">
        <f>$C30</f>
        <v>50</v>
      </c>
      <c r="CN30" s="520">
        <v>1.2000000000000086</v>
      </c>
      <c r="CO30" s="521">
        <v>1.2000000000000006</v>
      </c>
      <c r="CP30" s="521">
        <v>1.2</v>
      </c>
      <c r="CQ30" s="521">
        <v>1.2</v>
      </c>
      <c r="CR30" s="521">
        <v>1.2</v>
      </c>
      <c r="CS30" s="521">
        <v>1.2000000000000008</v>
      </c>
      <c r="CT30" s="521">
        <v>1.2000000000000002</v>
      </c>
      <c r="CU30" s="521">
        <v>1.2000000000000008</v>
      </c>
      <c r="CV30" s="521">
        <v>1.2000000000000002</v>
      </c>
      <c r="CW30" s="493">
        <v>1.2</v>
      </c>
      <c r="CX30" s="493">
        <v>1.200000000000004</v>
      </c>
      <c r="CY30" s="747" t="s">
        <v>381</v>
      </c>
      <c r="CZ30" s="738"/>
      <c r="DA30" s="1021"/>
      <c r="DB30" s="503">
        <f>$C30</f>
        <v>50</v>
      </c>
      <c r="DC30" s="520">
        <v>0.89467152263835437</v>
      </c>
      <c r="DD30" s="521">
        <v>0.91223802890540573</v>
      </c>
      <c r="DE30" s="521">
        <v>0.94847734870010492</v>
      </c>
      <c r="DF30" s="521">
        <v>1</v>
      </c>
      <c r="DG30" s="521">
        <v>1.00000000000001</v>
      </c>
      <c r="DH30" s="521">
        <v>1.00000000000001</v>
      </c>
      <c r="DI30" s="521">
        <v>1.0000000000000047</v>
      </c>
      <c r="DJ30" s="521">
        <v>1</v>
      </c>
      <c r="DK30" s="521">
        <v>1.0000000000000051</v>
      </c>
      <c r="DL30" s="493">
        <v>1.0000000000000004</v>
      </c>
      <c r="DM30" s="493">
        <v>1.0000000000000004</v>
      </c>
      <c r="DN30" s="747" t="s">
        <v>381</v>
      </c>
      <c r="DO30" s="744"/>
      <c r="DP30" s="1021"/>
      <c r="DQ30" s="503">
        <f>$C30</f>
        <v>50</v>
      </c>
      <c r="DR30" s="520">
        <v>0.98318261938892759</v>
      </c>
      <c r="DS30" s="521">
        <v>0.9962118530822992</v>
      </c>
      <c r="DT30" s="521">
        <v>1.0000000000000002</v>
      </c>
      <c r="DU30" s="521">
        <v>1</v>
      </c>
      <c r="DV30" s="521">
        <v>1</v>
      </c>
      <c r="DW30" s="521">
        <v>1.0000000000000004</v>
      </c>
      <c r="DX30" s="521">
        <v>1.0000000000000004</v>
      </c>
      <c r="DY30" s="521">
        <v>1.0000000000000047</v>
      </c>
      <c r="DZ30" s="521">
        <v>1.0000000000000049</v>
      </c>
      <c r="EA30" s="493">
        <v>1</v>
      </c>
      <c r="EB30" s="521">
        <v>1.0000000000000007</v>
      </c>
      <c r="EC30" s="747" t="s">
        <v>381</v>
      </c>
      <c r="ED30" s="738"/>
      <c r="EE30" s="1021"/>
      <c r="EF30" s="503">
        <f>$C30</f>
        <v>50</v>
      </c>
      <c r="EG30" s="495">
        <v>57.412285128151893</v>
      </c>
      <c r="EH30" s="496">
        <v>56.467999420343801</v>
      </c>
      <c r="EI30" s="496">
        <v>54.988653102737885</v>
      </c>
      <c r="EJ30" s="496">
        <v>52.867718760091122</v>
      </c>
      <c r="EK30" s="496">
        <v>51.023346059258188</v>
      </c>
      <c r="EL30" s="497">
        <v>49.391627150740419</v>
      </c>
      <c r="EM30" s="497">
        <v>46.636895525650573</v>
      </c>
      <c r="EN30" s="497">
        <v>44.227828206574713</v>
      </c>
      <c r="EO30" s="497">
        <v>42.755626267184141</v>
      </c>
      <c r="EP30" s="497">
        <v>41.236649891500122</v>
      </c>
      <c r="EQ30" s="497">
        <v>40.481208686280809</v>
      </c>
      <c r="ER30" s="747" t="s">
        <v>381</v>
      </c>
      <c r="ES30" s="738"/>
      <c r="ET30" s="1021"/>
      <c r="EU30" s="503">
        <f>$C30</f>
        <v>50</v>
      </c>
      <c r="EV30" s="495">
        <v>85</v>
      </c>
      <c r="EW30" s="496">
        <v>85</v>
      </c>
      <c r="EX30" s="496">
        <v>85</v>
      </c>
      <c r="EY30" s="496">
        <v>84.788911533501505</v>
      </c>
      <c r="EZ30" s="496">
        <v>83.330965050161069</v>
      </c>
      <c r="FA30" s="497">
        <v>81.795263011208363</v>
      </c>
      <c r="FB30" s="497">
        <v>78.517878622660135</v>
      </c>
      <c r="FC30" s="497">
        <v>74.934489700270376</v>
      </c>
      <c r="FD30" s="497">
        <v>70.880740581409725</v>
      </c>
      <c r="FE30" s="497">
        <v>65.958709813510097</v>
      </c>
      <c r="FF30" s="497">
        <v>59.316240262380632</v>
      </c>
      <c r="FG30" s="747" t="s">
        <v>381</v>
      </c>
      <c r="FI30" s="1021"/>
      <c r="FJ30" s="503">
        <f>$C30</f>
        <v>50</v>
      </c>
      <c r="FK30" s="495">
        <v>85</v>
      </c>
      <c r="FL30" s="496">
        <v>85.000000000000114</v>
      </c>
      <c r="FM30" s="496">
        <v>84.456610095171527</v>
      </c>
      <c r="FN30" s="496">
        <v>83.325821083007554</v>
      </c>
      <c r="FO30" s="496">
        <v>82.092241885399744</v>
      </c>
      <c r="FP30" s="497">
        <v>80.765843497826836</v>
      </c>
      <c r="FQ30" s="497">
        <v>77.845096278675271</v>
      </c>
      <c r="FR30" s="497">
        <v>74.525944260983522</v>
      </c>
      <c r="FS30" s="497">
        <v>70.659975919125031</v>
      </c>
      <c r="FT30" s="497">
        <v>65.890705237682823</v>
      </c>
      <c r="FU30" s="497">
        <v>59.356481340204652</v>
      </c>
      <c r="FV30" s="747" t="s">
        <v>381</v>
      </c>
      <c r="FW30" s="744"/>
      <c r="FX30" s="1021"/>
      <c r="FY30" s="503">
        <f>$C30</f>
        <v>50</v>
      </c>
      <c r="FZ30" s="491">
        <f t="shared" ref="FZ30:FZ42" si="56">MIN(CN30,DC30,DR30)</f>
        <v>0.89467152263835437</v>
      </c>
      <c r="GA30" s="492">
        <f t="shared" ref="GA30:GJ30" si="57">MIN(CO30,DD30,DS30)</f>
        <v>0.91223802890540573</v>
      </c>
      <c r="GB30" s="492">
        <f t="shared" si="57"/>
        <v>0.94847734870010492</v>
      </c>
      <c r="GC30" s="492">
        <f t="shared" si="57"/>
        <v>1</v>
      </c>
      <c r="GD30" s="492">
        <f t="shared" si="57"/>
        <v>1</v>
      </c>
      <c r="GE30" s="493">
        <f t="shared" si="57"/>
        <v>1.0000000000000004</v>
      </c>
      <c r="GF30" s="493">
        <f t="shared" si="57"/>
        <v>1.0000000000000004</v>
      </c>
      <c r="GG30" s="493">
        <f t="shared" si="57"/>
        <v>1</v>
      </c>
      <c r="GH30" s="493">
        <f t="shared" si="57"/>
        <v>1.0000000000000049</v>
      </c>
      <c r="GI30" s="493">
        <f t="shared" si="57"/>
        <v>1</v>
      </c>
      <c r="GJ30" s="493">
        <f t="shared" si="57"/>
        <v>1.0000000000000004</v>
      </c>
      <c r="GK30" s="747" t="s">
        <v>381</v>
      </c>
      <c r="GM30" s="1021"/>
      <c r="GN30" s="503">
        <f>$C30</f>
        <v>50</v>
      </c>
      <c r="GO30" s="495">
        <f t="shared" ref="GO30:GO42" si="58">MAX(EG30,EV30,FK30)</f>
        <v>85</v>
      </c>
      <c r="GP30" s="496">
        <f t="shared" ref="GP30:GY30" si="59">MAX(EH30,EW30,FL30)</f>
        <v>85.000000000000114</v>
      </c>
      <c r="GQ30" s="496">
        <f t="shared" si="59"/>
        <v>85</v>
      </c>
      <c r="GR30" s="496">
        <f t="shared" si="59"/>
        <v>84.788911533501505</v>
      </c>
      <c r="GS30" s="496">
        <f t="shared" si="59"/>
        <v>83.330965050161069</v>
      </c>
      <c r="GT30" s="497">
        <f t="shared" si="59"/>
        <v>81.795263011208363</v>
      </c>
      <c r="GU30" s="497">
        <f t="shared" si="59"/>
        <v>78.517878622660135</v>
      </c>
      <c r="GV30" s="497">
        <f t="shared" si="59"/>
        <v>74.934489700270376</v>
      </c>
      <c r="GW30" s="497">
        <f t="shared" si="59"/>
        <v>70.880740581409725</v>
      </c>
      <c r="GX30" s="497">
        <f t="shared" si="59"/>
        <v>65.958709813510097</v>
      </c>
      <c r="GY30" s="497">
        <f t="shared" si="59"/>
        <v>59.356481340204652</v>
      </c>
      <c r="GZ30" s="747" t="s">
        <v>381</v>
      </c>
      <c r="HB30" s="1021"/>
      <c r="HC30" s="503">
        <f>$C30</f>
        <v>50</v>
      </c>
      <c r="HD30" s="531">
        <f>HE30*(1-(2.5+7)/(87.5-2))</f>
        <v>0.77280760608334942</v>
      </c>
      <c r="HE30" s="551">
        <v>0.86940855684376817</v>
      </c>
      <c r="HF30" s="604">
        <v>87.463095639767005</v>
      </c>
      <c r="HH30" s="1021"/>
      <c r="HI30" s="503">
        <f>$C30</f>
        <v>50</v>
      </c>
      <c r="HJ30" s="531">
        <f>HD30</f>
        <v>0.77280760608334942</v>
      </c>
      <c r="HK30" s="604">
        <v>106.71003953360668</v>
      </c>
    </row>
    <row r="31" spans="2:219" ht="15" customHeight="1">
      <c r="B31" s="1021"/>
      <c r="C31" s="503">
        <v>45</v>
      </c>
      <c r="D31" s="476">
        <f t="shared" ref="D31:D42" si="60">Y31</f>
        <v>3.9224695012760158</v>
      </c>
      <c r="E31" s="600">
        <f>MIN(AS31,BI31,BY31)</f>
        <v>74.1016566115957</v>
      </c>
      <c r="F31" s="601">
        <f t="shared" ref="F31:F40" si="61">MIN(HF31,HK31)</f>
        <v>87.463094225307444</v>
      </c>
      <c r="G31" s="602">
        <f t="shared" ref="G31:G40" si="62">HD31</f>
        <v>2.37070081492443</v>
      </c>
      <c r="H31" s="594" t="s">
        <v>712</v>
      </c>
      <c r="I31" s="603" t="s">
        <v>712</v>
      </c>
      <c r="J31" s="479">
        <f t="shared" ref="J31:J42" si="63">MIN(AU31,BK31,CA31)</f>
        <v>81.367000063700374</v>
      </c>
      <c r="K31" s="479">
        <f t="shared" si="52"/>
        <v>87.210613859948637</v>
      </c>
      <c r="L31" s="479">
        <f t="shared" si="52"/>
        <v>86.873031323014303</v>
      </c>
      <c r="M31" s="479">
        <f t="shared" si="52"/>
        <v>86.495093863259967</v>
      </c>
      <c r="N31" s="479">
        <f t="shared" si="52"/>
        <v>85.625156522460259</v>
      </c>
      <c r="O31" s="479">
        <f t="shared" si="52"/>
        <v>84.588333602306918</v>
      </c>
      <c r="P31" s="479">
        <f t="shared" si="52"/>
        <v>83.348560917183306</v>
      </c>
      <c r="Q31" s="479">
        <f t="shared" si="52"/>
        <v>81.815325705997665</v>
      </c>
      <c r="R31" s="479">
        <f t="shared" si="52"/>
        <v>79.782085715486446</v>
      </c>
      <c r="S31" s="480" t="s">
        <v>381</v>
      </c>
      <c r="T31" s="738"/>
      <c r="U31" s="1021"/>
      <c r="V31" s="503">
        <f t="shared" ref="V31:V43" si="64">$C31</f>
        <v>45</v>
      </c>
      <c r="W31" s="481">
        <v>45</v>
      </c>
      <c r="X31" s="519">
        <v>-26</v>
      </c>
      <c r="Y31" s="483">
        <f t="shared" ref="Y31:Y42" si="65">IF(MIN(AA31,Z31)*(1-(2.5+7)/(87.5-2))&gt;$AG$29,$AG$29,MIN(AA31,Z31)*(1-(2.5+7)/(87.5-2)))</f>
        <v>3.9224695012760158</v>
      </c>
      <c r="Z31" s="551">
        <v>4.4127781889355182</v>
      </c>
      <c r="AA31" s="485">
        <v>4.9097584156256255</v>
      </c>
      <c r="AB31" s="532">
        <f t="shared" ref="AB31:AB41" si="66">(J31-5)/Y31</f>
        <v>19.469112516708538</v>
      </c>
      <c r="AC31" s="486">
        <f t="shared" ref="AC31:AC41" si="67">(J31-5)/MIN(AA31,Z31)</f>
        <v>17.305877792629808</v>
      </c>
      <c r="AD31" s="487">
        <v>2.3377453499783281</v>
      </c>
      <c r="AE31" s="488">
        <v>5.2324583449015529</v>
      </c>
      <c r="AF31" s="738"/>
      <c r="AG31" s="1048"/>
      <c r="AH31" s="1050"/>
      <c r="AI31" s="738"/>
      <c r="AJ31" s="1021"/>
      <c r="AK31" s="503">
        <f t="shared" ref="AK31:AK43" si="68">$C31</f>
        <v>45</v>
      </c>
      <c r="AL31" s="489">
        <v>25</v>
      </c>
      <c r="AM31" s="519">
        <f t="shared" ref="AM31:AM42" si="69">MIN(-33,AK31)</f>
        <v>-33</v>
      </c>
      <c r="AN31" s="490">
        <f t="shared" ref="AN31:AN42" si="70">Y31</f>
        <v>3.9224695012760158</v>
      </c>
      <c r="AO31" s="738"/>
      <c r="AP31" s="1021"/>
      <c r="AQ31" s="503">
        <v>45</v>
      </c>
      <c r="AR31" s="483">
        <f t="shared" si="53"/>
        <v>3.9224695012760158</v>
      </c>
      <c r="AS31" s="477">
        <v>104.50177076761751</v>
      </c>
      <c r="AT31" s="479">
        <v>104.23555194715853</v>
      </c>
      <c r="AU31" s="479">
        <v>103.85968389631515</v>
      </c>
      <c r="AV31" s="479">
        <v>103.36040796343268</v>
      </c>
      <c r="AW31" s="479">
        <v>102.95580323647582</v>
      </c>
      <c r="AX31" s="479">
        <v>102.62400452314458</v>
      </c>
      <c r="AY31" s="479">
        <v>102.10342420283473</v>
      </c>
      <c r="AZ31" s="479">
        <v>101.83268357645274</v>
      </c>
      <c r="BA31" s="479">
        <v>101.59189171647158</v>
      </c>
      <c r="BB31" s="479">
        <v>101.36430544603631</v>
      </c>
      <c r="BC31" s="479">
        <v>101.39055320987607</v>
      </c>
      <c r="BD31" s="480" t="s">
        <v>381</v>
      </c>
      <c r="BE31" s="738"/>
      <c r="BF31" s="1021"/>
      <c r="BG31" s="503">
        <v>45</v>
      </c>
      <c r="BH31" s="483">
        <f t="shared" si="54"/>
        <v>4.4127781889355182</v>
      </c>
      <c r="BI31" s="477">
        <v>74.1016566115957</v>
      </c>
      <c r="BJ31" s="478">
        <v>76.446488007070599</v>
      </c>
      <c r="BK31" s="478">
        <v>81.367000063700374</v>
      </c>
      <c r="BL31" s="478">
        <v>87.373908962775232</v>
      </c>
      <c r="BM31" s="478">
        <v>87.054190313189238</v>
      </c>
      <c r="BN31" s="478">
        <v>86.694651654851668</v>
      </c>
      <c r="BO31" s="478">
        <v>85.860952054336721</v>
      </c>
      <c r="BP31" s="478">
        <v>84.837624425426412</v>
      </c>
      <c r="BQ31" s="478">
        <v>83.567500619871979</v>
      </c>
      <c r="BR31" s="478">
        <v>81.958755731049507</v>
      </c>
      <c r="BS31" s="478">
        <v>79.826623979143591</v>
      </c>
      <c r="BT31" s="480" t="s">
        <v>381</v>
      </c>
      <c r="BU31" s="533"/>
      <c r="BV31" s="1021"/>
      <c r="BW31" s="503">
        <v>45</v>
      </c>
      <c r="BX31" s="483">
        <f t="shared" si="55"/>
        <v>4.4127781889355182</v>
      </c>
      <c r="BY31" s="477">
        <v>80.305376816481086</v>
      </c>
      <c r="BZ31" s="478">
        <v>82.15902022912455</v>
      </c>
      <c r="CA31" s="478">
        <v>86.394190156036416</v>
      </c>
      <c r="CB31" s="478">
        <v>87.210613859948637</v>
      </c>
      <c r="CC31" s="478">
        <v>86.873031323014303</v>
      </c>
      <c r="CD31" s="478">
        <v>86.495093863259967</v>
      </c>
      <c r="CE31" s="478">
        <v>85.625156522460259</v>
      </c>
      <c r="CF31" s="478">
        <v>84.588333602306918</v>
      </c>
      <c r="CG31" s="478">
        <v>83.348560917183306</v>
      </c>
      <c r="CH31" s="478">
        <v>81.815325705997665</v>
      </c>
      <c r="CI31" s="478">
        <v>79.782085715486446</v>
      </c>
      <c r="CJ31" s="480" t="s">
        <v>381</v>
      </c>
      <c r="CK31" s="738"/>
      <c r="CL31" s="1021"/>
      <c r="CM31" s="503">
        <f t="shared" ref="CM31:CM43" si="71">$C31</f>
        <v>45</v>
      </c>
      <c r="CN31" s="520">
        <v>1.2</v>
      </c>
      <c r="CO31" s="521">
        <v>1.2</v>
      </c>
      <c r="CP31" s="521">
        <v>1.2000000000000006</v>
      </c>
      <c r="CQ31" s="521">
        <v>1.2</v>
      </c>
      <c r="CR31" s="521">
        <v>1.2000000000000006</v>
      </c>
      <c r="CS31" s="521">
        <v>1.2000000000000002</v>
      </c>
      <c r="CT31" s="521">
        <v>1.2000000000000002</v>
      </c>
      <c r="CU31" s="521">
        <v>1.2000000000000006</v>
      </c>
      <c r="CV31" s="521">
        <v>1.2000000000000044</v>
      </c>
      <c r="CW31" s="493">
        <v>1.2000000000000006</v>
      </c>
      <c r="CX31" s="493">
        <v>1.2000000000000002</v>
      </c>
      <c r="CY31" s="747" t="s">
        <v>381</v>
      </c>
      <c r="CZ31" s="738"/>
      <c r="DA31" s="1021"/>
      <c r="DB31" s="503">
        <f t="shared" ref="DB31:DB43" si="72">$C31</f>
        <v>45</v>
      </c>
      <c r="DC31" s="520">
        <v>0.89106480015931322</v>
      </c>
      <c r="DD31" s="521">
        <v>0.91096597027028048</v>
      </c>
      <c r="DE31" s="521">
        <v>0.95161378599371682</v>
      </c>
      <c r="DF31" s="521">
        <v>1.0000000000000118</v>
      </c>
      <c r="DG31" s="521">
        <v>1</v>
      </c>
      <c r="DH31" s="521">
        <v>1.0000000000000056</v>
      </c>
      <c r="DI31" s="521">
        <v>1.0000000000000058</v>
      </c>
      <c r="DJ31" s="521">
        <v>1.000000000000006</v>
      </c>
      <c r="DK31" s="521">
        <v>1</v>
      </c>
      <c r="DL31" s="493">
        <v>1.0000000000000027</v>
      </c>
      <c r="DM31" s="493">
        <v>1</v>
      </c>
      <c r="DN31" s="747" t="s">
        <v>381</v>
      </c>
      <c r="DO31" s="744"/>
      <c r="DP31" s="1021"/>
      <c r="DQ31" s="503">
        <f t="shared" ref="DQ31:DQ43" si="73">$C31</f>
        <v>45</v>
      </c>
      <c r="DR31" s="520">
        <v>0.94296799129345343</v>
      </c>
      <c r="DS31" s="521">
        <v>0.95802056565207527</v>
      </c>
      <c r="DT31" s="521">
        <v>0.99166689227131488</v>
      </c>
      <c r="DU31" s="521">
        <v>1</v>
      </c>
      <c r="DV31" s="521">
        <v>1</v>
      </c>
      <c r="DW31" s="521">
        <v>1</v>
      </c>
      <c r="DX31" s="521">
        <v>1.0000000000000058</v>
      </c>
      <c r="DY31" s="521">
        <v>1</v>
      </c>
      <c r="DZ31" s="521">
        <v>1.0000000000000031</v>
      </c>
      <c r="EA31" s="493">
        <v>1.0000000000000036</v>
      </c>
      <c r="EB31" s="521">
        <v>1.0000000000000007</v>
      </c>
      <c r="EC31" s="747" t="s">
        <v>381</v>
      </c>
      <c r="ED31" s="738"/>
      <c r="EE31" s="1021"/>
      <c r="EF31" s="503">
        <f t="shared" ref="EF31:EF43" si="74">$C31</f>
        <v>45</v>
      </c>
      <c r="EG31" s="495">
        <v>50.457712499546801</v>
      </c>
      <c r="EH31" s="496">
        <v>49.641309768567851</v>
      </c>
      <c r="EI31" s="496">
        <v>48.489001024484423</v>
      </c>
      <c r="EJ31" s="496">
        <v>46.958993622876392</v>
      </c>
      <c r="EK31" s="496">
        <v>45.719637535620336</v>
      </c>
      <c r="EL31" s="497">
        <v>44.703654622028864</v>
      </c>
      <c r="EM31" s="497">
        <v>43.110269995539909</v>
      </c>
      <c r="EN31" s="497">
        <v>42.281908743624342</v>
      </c>
      <c r="EO31" s="497">
        <v>41.545362192344669</v>
      </c>
      <c r="EP31" s="497">
        <v>40.691297757671521</v>
      </c>
      <c r="EQ31" s="497">
        <v>40.929630777339639</v>
      </c>
      <c r="ER31" s="747" t="s">
        <v>381</v>
      </c>
      <c r="ES31" s="738"/>
      <c r="ET31" s="1021"/>
      <c r="EU31" s="503">
        <f t="shared" ref="EU31:EU43" si="75">$C31</f>
        <v>45</v>
      </c>
      <c r="EV31" s="495">
        <v>85.000000000000057</v>
      </c>
      <c r="EW31" s="496">
        <v>85</v>
      </c>
      <c r="EX31" s="496">
        <v>85</v>
      </c>
      <c r="EY31" s="496">
        <v>84.639195238673949</v>
      </c>
      <c r="EZ31" s="496">
        <v>83.346115862521174</v>
      </c>
      <c r="FA31" s="497">
        <v>81.8924663913823</v>
      </c>
      <c r="FB31" s="497">
        <v>78.523705843150026</v>
      </c>
      <c r="FC31" s="497">
        <v>74.392502769465978</v>
      </c>
      <c r="FD31" s="497">
        <v>69.270872380428273</v>
      </c>
      <c r="FE31" s="497">
        <v>62.793330113382694</v>
      </c>
      <c r="FF31" s="497">
        <v>54.22519535054937</v>
      </c>
      <c r="FG31" s="747" t="s">
        <v>381</v>
      </c>
      <c r="FI31" s="1021"/>
      <c r="FJ31" s="503">
        <f t="shared" ref="FJ31:FJ43" si="76">$C31</f>
        <v>45</v>
      </c>
      <c r="FK31" s="495">
        <v>85</v>
      </c>
      <c r="FL31" s="496">
        <v>85</v>
      </c>
      <c r="FM31" s="496">
        <v>85</v>
      </c>
      <c r="FN31" s="496">
        <v>83.978709759545382</v>
      </c>
      <c r="FO31" s="496">
        <v>82.613608825529525</v>
      </c>
      <c r="FP31" s="497">
        <v>81.085855316097138</v>
      </c>
      <c r="FQ31" s="497">
        <v>77.571420300240504</v>
      </c>
      <c r="FR31" s="497">
        <v>73.38674783166158</v>
      </c>
      <c r="FS31" s="497">
        <v>68.388690277891897</v>
      </c>
      <c r="FT31" s="497">
        <v>62.216339689212646</v>
      </c>
      <c r="FU31" s="497">
        <v>54.046422629804738</v>
      </c>
      <c r="FV31" s="747" t="s">
        <v>381</v>
      </c>
      <c r="FW31" s="744"/>
      <c r="FX31" s="1021"/>
      <c r="FY31" s="503">
        <f t="shared" ref="FY31:FY43" si="77">$C31</f>
        <v>45</v>
      </c>
      <c r="FZ31" s="491">
        <f t="shared" si="56"/>
        <v>0.89106480015931322</v>
      </c>
      <c r="GA31" s="492">
        <f t="shared" ref="GA31:GJ37" si="78">MIN(CO31,DD31,DS31)</f>
        <v>0.91096597027028048</v>
      </c>
      <c r="GB31" s="492">
        <f t="shared" si="78"/>
        <v>0.95161378599371682</v>
      </c>
      <c r="GC31" s="492">
        <f t="shared" si="78"/>
        <v>1</v>
      </c>
      <c r="GD31" s="492">
        <f t="shared" si="78"/>
        <v>1</v>
      </c>
      <c r="GE31" s="493">
        <f t="shared" si="78"/>
        <v>1</v>
      </c>
      <c r="GF31" s="493">
        <f t="shared" si="78"/>
        <v>1.0000000000000058</v>
      </c>
      <c r="GG31" s="493">
        <f t="shared" si="78"/>
        <v>1</v>
      </c>
      <c r="GH31" s="493">
        <f t="shared" si="78"/>
        <v>1</v>
      </c>
      <c r="GI31" s="493">
        <f t="shared" si="78"/>
        <v>1.0000000000000027</v>
      </c>
      <c r="GJ31" s="493">
        <f t="shared" si="78"/>
        <v>1</v>
      </c>
      <c r="GK31" s="747" t="s">
        <v>381</v>
      </c>
      <c r="GM31" s="1021"/>
      <c r="GN31" s="503">
        <f t="shared" ref="GN31:GN43" si="79">$C31</f>
        <v>45</v>
      </c>
      <c r="GO31" s="495">
        <f t="shared" si="58"/>
        <v>85.000000000000057</v>
      </c>
      <c r="GP31" s="496">
        <f t="shared" ref="GP31:GY37" si="80">MAX(EH31,EW31,FL31)</f>
        <v>85</v>
      </c>
      <c r="GQ31" s="496">
        <f t="shared" si="80"/>
        <v>85</v>
      </c>
      <c r="GR31" s="496">
        <f t="shared" si="80"/>
        <v>84.639195238673949</v>
      </c>
      <c r="GS31" s="496">
        <f t="shared" si="80"/>
        <v>83.346115862521174</v>
      </c>
      <c r="GT31" s="497">
        <f t="shared" si="80"/>
        <v>81.8924663913823</v>
      </c>
      <c r="GU31" s="497">
        <f t="shared" si="80"/>
        <v>78.523705843150026</v>
      </c>
      <c r="GV31" s="497">
        <f t="shared" si="80"/>
        <v>74.392502769465978</v>
      </c>
      <c r="GW31" s="497">
        <f t="shared" si="80"/>
        <v>69.270872380428273</v>
      </c>
      <c r="GX31" s="497">
        <f t="shared" si="80"/>
        <v>62.793330113382694</v>
      </c>
      <c r="GY31" s="497">
        <f t="shared" si="80"/>
        <v>54.22519535054937</v>
      </c>
      <c r="GZ31" s="747" t="s">
        <v>381</v>
      </c>
      <c r="HB31" s="1021"/>
      <c r="HC31" s="503">
        <f t="shared" ref="HC31:HC43" si="81">$C31</f>
        <v>45</v>
      </c>
      <c r="HD31" s="531">
        <f t="shared" ref="HD31:HD40" si="82">HE31*(1-(2.5+7)/(87.5-2))</f>
        <v>2.37070081492443</v>
      </c>
      <c r="HE31" s="551">
        <v>2.6670384167899841</v>
      </c>
      <c r="HF31" s="604">
        <v>87.463094225307444</v>
      </c>
      <c r="HH31" s="1021"/>
      <c r="HI31" s="503">
        <f t="shared" ref="HI31:HI43" si="83">$C31</f>
        <v>45</v>
      </c>
      <c r="HJ31" s="531">
        <f t="shared" ref="HJ31:HJ42" si="84">HD31</f>
        <v>2.37070081492443</v>
      </c>
      <c r="HK31" s="604">
        <v>104.23309311789158</v>
      </c>
    </row>
    <row r="32" spans="2:219" ht="15" customHeight="1">
      <c r="B32" s="1021"/>
      <c r="C32" s="503">
        <v>40</v>
      </c>
      <c r="D32" s="476">
        <f t="shared" si="60"/>
        <v>6.0449863426889836</v>
      </c>
      <c r="E32" s="600">
        <f t="shared" ref="E32:E40" si="85">MIN(AS32,BI32,BY32)</f>
        <v>70.969501615901365</v>
      </c>
      <c r="F32" s="601">
        <f t="shared" si="61"/>
        <v>87.463053508886091</v>
      </c>
      <c r="G32" s="602">
        <f t="shared" si="62"/>
        <v>3.9499995802987047</v>
      </c>
      <c r="H32" s="594" t="s">
        <v>712</v>
      </c>
      <c r="I32" s="603" t="s">
        <v>712</v>
      </c>
      <c r="J32" s="479">
        <f t="shared" si="63"/>
        <v>81.181987641369659</v>
      </c>
      <c r="K32" s="479">
        <f t="shared" si="52"/>
        <v>87.180282935916168</v>
      </c>
      <c r="L32" s="479">
        <f t="shared" si="52"/>
        <v>86.745065129655899</v>
      </c>
      <c r="M32" s="479">
        <f t="shared" si="52"/>
        <v>86.260939539330394</v>
      </c>
      <c r="N32" s="479">
        <f t="shared" si="52"/>
        <v>85.165534929124178</v>
      </c>
      <c r="O32" s="479">
        <f t="shared" si="52"/>
        <v>83.886727382757513</v>
      </c>
      <c r="P32" s="479">
        <f t="shared" si="52"/>
        <v>82.393416317407244</v>
      </c>
      <c r="Q32" s="479">
        <f t="shared" si="52"/>
        <v>80.598280204380487</v>
      </c>
      <c r="R32" s="479">
        <f t="shared" si="52"/>
        <v>78.299991865184595</v>
      </c>
      <c r="S32" s="480" t="s">
        <v>381</v>
      </c>
      <c r="T32" s="738"/>
      <c r="U32" s="1021"/>
      <c r="V32" s="503">
        <f t="shared" si="64"/>
        <v>40</v>
      </c>
      <c r="W32" s="481">
        <v>40</v>
      </c>
      <c r="X32" s="519">
        <v>-26</v>
      </c>
      <c r="Y32" s="483">
        <f t="shared" si="65"/>
        <v>6.0449863426889836</v>
      </c>
      <c r="Z32" s="551">
        <v>6.8006096355251069</v>
      </c>
      <c r="AA32" s="485">
        <v>7.2387719987752144</v>
      </c>
      <c r="AB32" s="532">
        <f t="shared" si="66"/>
        <v>12.602507817657322</v>
      </c>
      <c r="AC32" s="486">
        <f t="shared" si="67"/>
        <v>11.202229171250952</v>
      </c>
      <c r="AD32" s="487">
        <v>3.5607556081987868</v>
      </c>
      <c r="AE32" s="488">
        <v>7.6319917741127146</v>
      </c>
      <c r="AF32" s="738"/>
      <c r="AG32" s="1048"/>
      <c r="AH32" s="1050"/>
      <c r="AI32" s="738"/>
      <c r="AJ32" s="1021"/>
      <c r="AK32" s="503">
        <f t="shared" si="68"/>
        <v>40</v>
      </c>
      <c r="AL32" s="489">
        <v>25</v>
      </c>
      <c r="AM32" s="519">
        <f t="shared" si="69"/>
        <v>-33</v>
      </c>
      <c r="AN32" s="490">
        <f t="shared" si="70"/>
        <v>6.0449863426889836</v>
      </c>
      <c r="AO32" s="738"/>
      <c r="AP32" s="1021"/>
      <c r="AQ32" s="503">
        <v>40</v>
      </c>
      <c r="AR32" s="483">
        <f t="shared" si="53"/>
        <v>6.0449863426889836</v>
      </c>
      <c r="AS32" s="477">
        <v>103.68641409445446</v>
      </c>
      <c r="AT32" s="479">
        <v>103.4469921723058</v>
      </c>
      <c r="AU32" s="479">
        <v>103.12360495537369</v>
      </c>
      <c r="AV32" s="479">
        <v>102.71525583318515</v>
      </c>
      <c r="AW32" s="479">
        <v>102.40487037949477</v>
      </c>
      <c r="AX32" s="479">
        <v>102.15800395435745</v>
      </c>
      <c r="AY32" s="479">
        <v>101.78898450796137</v>
      </c>
      <c r="AZ32" s="479">
        <v>101.72361965736489</v>
      </c>
      <c r="BA32" s="479">
        <v>101.57146406845425</v>
      </c>
      <c r="BB32" s="479">
        <v>101.35849398514067</v>
      </c>
      <c r="BC32" s="479">
        <v>101.54155123343892</v>
      </c>
      <c r="BD32" s="480" t="s">
        <v>381</v>
      </c>
      <c r="BE32" s="738"/>
      <c r="BF32" s="1021"/>
      <c r="BG32" s="503">
        <v>40</v>
      </c>
      <c r="BH32" s="483">
        <f t="shared" si="54"/>
        <v>6.8006096355251069</v>
      </c>
      <c r="BI32" s="477">
        <v>70.969501615901365</v>
      </c>
      <c r="BJ32" s="478">
        <v>74.301352776879057</v>
      </c>
      <c r="BK32" s="478">
        <v>81.181987641369659</v>
      </c>
      <c r="BL32" s="478">
        <v>87.305029263727945</v>
      </c>
      <c r="BM32" s="478">
        <v>86.917718295856943</v>
      </c>
      <c r="BN32" s="478">
        <v>86.478423574610872</v>
      </c>
      <c r="BO32" s="478">
        <v>85.4503002372293</v>
      </c>
      <c r="BP32" s="478">
        <v>84.193926736211651</v>
      </c>
      <c r="BQ32" s="478">
        <v>82.66293993086903</v>
      </c>
      <c r="BR32" s="478">
        <v>80.773233178787038</v>
      </c>
      <c r="BS32" s="478">
        <v>78.345070446875283</v>
      </c>
      <c r="BT32" s="480" t="s">
        <v>381</v>
      </c>
      <c r="BU32" s="533"/>
      <c r="BV32" s="1021"/>
      <c r="BW32" s="503">
        <v>40</v>
      </c>
      <c r="BX32" s="483">
        <f t="shared" si="55"/>
        <v>6.8006096355251069</v>
      </c>
      <c r="BY32" s="477">
        <v>76.32010067729658</v>
      </c>
      <c r="BZ32" s="478">
        <v>79.011634633666972</v>
      </c>
      <c r="CA32" s="478">
        <v>84.726833538805721</v>
      </c>
      <c r="CB32" s="478">
        <v>87.180282935916168</v>
      </c>
      <c r="CC32" s="478">
        <v>86.745065129655899</v>
      </c>
      <c r="CD32" s="478">
        <v>86.260939539330394</v>
      </c>
      <c r="CE32" s="478">
        <v>85.165534929124178</v>
      </c>
      <c r="CF32" s="478">
        <v>83.886727382757513</v>
      </c>
      <c r="CG32" s="478">
        <v>82.393416317407244</v>
      </c>
      <c r="CH32" s="478">
        <v>80.598280204380487</v>
      </c>
      <c r="CI32" s="478">
        <v>78.299991865184595</v>
      </c>
      <c r="CJ32" s="480" t="s">
        <v>381</v>
      </c>
      <c r="CK32" s="738"/>
      <c r="CL32" s="1021"/>
      <c r="CM32" s="503">
        <f t="shared" si="71"/>
        <v>40</v>
      </c>
      <c r="CN32" s="520">
        <v>1.2</v>
      </c>
      <c r="CO32" s="521">
        <v>1.2000000000000008</v>
      </c>
      <c r="CP32" s="521">
        <v>1.2000000000000006</v>
      </c>
      <c r="CQ32" s="521">
        <v>1.2</v>
      </c>
      <c r="CR32" s="521">
        <v>1.2000000000000079</v>
      </c>
      <c r="CS32" s="521">
        <v>1.2</v>
      </c>
      <c r="CT32" s="521">
        <v>1.2000000000000002</v>
      </c>
      <c r="CU32" s="521">
        <v>1.2000000000000002</v>
      </c>
      <c r="CV32" s="521">
        <v>1.2000000000000008</v>
      </c>
      <c r="CW32" s="493">
        <v>1.2000000000000008</v>
      </c>
      <c r="CX32" s="493">
        <v>1.2000000000000037</v>
      </c>
      <c r="CY32" s="747" t="s">
        <v>381</v>
      </c>
      <c r="CZ32" s="738"/>
      <c r="DA32" s="1021"/>
      <c r="DB32" s="503">
        <f t="shared" si="72"/>
        <v>40</v>
      </c>
      <c r="DC32" s="520">
        <v>0.86392164386323989</v>
      </c>
      <c r="DD32" s="521">
        <v>0.89277344195665775</v>
      </c>
      <c r="DE32" s="521">
        <v>0.95011187013473641</v>
      </c>
      <c r="DF32" s="521">
        <v>1</v>
      </c>
      <c r="DG32" s="521">
        <v>1.0000000000000007</v>
      </c>
      <c r="DH32" s="521">
        <v>1.0000000000000004</v>
      </c>
      <c r="DI32" s="521">
        <v>1.0000000000000044</v>
      </c>
      <c r="DJ32" s="521">
        <v>1</v>
      </c>
      <c r="DK32" s="521">
        <v>1</v>
      </c>
      <c r="DL32" s="493">
        <v>1.000000000000002</v>
      </c>
      <c r="DM32" s="493">
        <v>1.0000000000000007</v>
      </c>
      <c r="DN32" s="747" t="s">
        <v>381</v>
      </c>
      <c r="DO32" s="744"/>
      <c r="DP32" s="1021"/>
      <c r="DQ32" s="503">
        <f t="shared" si="73"/>
        <v>40</v>
      </c>
      <c r="DR32" s="520">
        <v>0.90990222125127918</v>
      </c>
      <c r="DS32" s="521">
        <v>0.9323405296840459</v>
      </c>
      <c r="DT32" s="521">
        <v>0.97854196955632478</v>
      </c>
      <c r="DU32" s="521">
        <v>1.0000000000000091</v>
      </c>
      <c r="DV32" s="521">
        <v>1.0000000000000091</v>
      </c>
      <c r="DW32" s="521">
        <v>1.0000000000000004</v>
      </c>
      <c r="DX32" s="521">
        <v>1.0000000000000038</v>
      </c>
      <c r="DY32" s="521">
        <v>1</v>
      </c>
      <c r="DZ32" s="521">
        <v>1.0000000000000047</v>
      </c>
      <c r="EA32" s="493">
        <v>1.0000000000000013</v>
      </c>
      <c r="EB32" s="521">
        <v>1.0000000000000007</v>
      </c>
      <c r="EC32" s="747" t="s">
        <v>381</v>
      </c>
      <c r="ED32" s="738"/>
      <c r="EE32" s="1021"/>
      <c r="EF32" s="503">
        <f t="shared" si="74"/>
        <v>40</v>
      </c>
      <c r="EG32" s="495">
        <v>47.957941218348481</v>
      </c>
      <c r="EH32" s="496">
        <v>47.224274922258246</v>
      </c>
      <c r="EI32" s="496">
        <v>46.233577217587424</v>
      </c>
      <c r="EJ32" s="496">
        <v>44.983037811608028</v>
      </c>
      <c r="EK32" s="496">
        <v>44.032834086705236</v>
      </c>
      <c r="EL32" s="497">
        <v>43.277289083079154</v>
      </c>
      <c r="EM32" s="497">
        <v>42.148226903710849</v>
      </c>
      <c r="EN32" s="497">
        <v>41.948276818222098</v>
      </c>
      <c r="EO32" s="497">
        <v>41.48288537873907</v>
      </c>
      <c r="EP32" s="497">
        <v>40.742135036839841</v>
      </c>
      <c r="EQ32" s="497">
        <v>41.391400259098191</v>
      </c>
      <c r="ER32" s="747" t="s">
        <v>381</v>
      </c>
      <c r="ES32" s="738"/>
      <c r="ET32" s="1021"/>
      <c r="EU32" s="503">
        <f t="shared" si="75"/>
        <v>40</v>
      </c>
      <c r="EV32" s="495">
        <v>85</v>
      </c>
      <c r="EW32" s="496">
        <v>85</v>
      </c>
      <c r="EX32" s="496">
        <v>85</v>
      </c>
      <c r="EY32" s="496">
        <v>84.360582231818398</v>
      </c>
      <c r="EZ32" s="496">
        <v>82.794286262552589</v>
      </c>
      <c r="FA32" s="497">
        <v>81.018480801417809</v>
      </c>
      <c r="FB32" s="497">
        <v>76.865387618807176</v>
      </c>
      <c r="FC32" s="497">
        <v>71.796042669530266</v>
      </c>
      <c r="FD32" s="497">
        <v>65.627372854723433</v>
      </c>
      <c r="FE32" s="497">
        <v>58.026822588169466</v>
      </c>
      <c r="FF32" s="497">
        <v>48.283010180528436</v>
      </c>
      <c r="FG32" s="747" t="s">
        <v>381</v>
      </c>
      <c r="FI32" s="1021"/>
      <c r="FJ32" s="503">
        <f t="shared" si="76"/>
        <v>40</v>
      </c>
      <c r="FK32" s="495">
        <v>85</v>
      </c>
      <c r="FL32" s="496">
        <v>85</v>
      </c>
      <c r="FM32" s="496">
        <v>85</v>
      </c>
      <c r="FN32" s="496">
        <v>83.856040609741285</v>
      </c>
      <c r="FO32" s="496">
        <v>82.096262278226959</v>
      </c>
      <c r="FP32" s="497">
        <v>80.139606011671617</v>
      </c>
      <c r="FQ32" s="497">
        <v>75.715828678967284</v>
      </c>
      <c r="FR32" s="497">
        <v>70.557498305169986</v>
      </c>
      <c r="FS32" s="497">
        <v>64.542409464871923</v>
      </c>
      <c r="FT32" s="497">
        <v>57.323913521920929</v>
      </c>
      <c r="FU32" s="497">
        <v>48.102360879488572</v>
      </c>
      <c r="FV32" s="747" t="s">
        <v>381</v>
      </c>
      <c r="FW32" s="744"/>
      <c r="FX32" s="1021"/>
      <c r="FY32" s="503">
        <f t="shared" si="77"/>
        <v>40</v>
      </c>
      <c r="FZ32" s="491">
        <f t="shared" si="56"/>
        <v>0.86392164386323989</v>
      </c>
      <c r="GA32" s="492">
        <f t="shared" si="78"/>
        <v>0.89277344195665775</v>
      </c>
      <c r="GB32" s="492">
        <f t="shared" si="78"/>
        <v>0.95011187013473641</v>
      </c>
      <c r="GC32" s="492">
        <f t="shared" si="78"/>
        <v>1</v>
      </c>
      <c r="GD32" s="492">
        <f t="shared" si="78"/>
        <v>1.0000000000000007</v>
      </c>
      <c r="GE32" s="493">
        <f t="shared" si="78"/>
        <v>1.0000000000000004</v>
      </c>
      <c r="GF32" s="493">
        <f t="shared" si="78"/>
        <v>1.0000000000000038</v>
      </c>
      <c r="GG32" s="493">
        <f t="shared" si="78"/>
        <v>1</v>
      </c>
      <c r="GH32" s="493">
        <f t="shared" si="78"/>
        <v>1</v>
      </c>
      <c r="GI32" s="493">
        <f t="shared" si="78"/>
        <v>1.0000000000000013</v>
      </c>
      <c r="GJ32" s="493">
        <f t="shared" si="78"/>
        <v>1.0000000000000007</v>
      </c>
      <c r="GK32" s="747" t="s">
        <v>381</v>
      </c>
      <c r="GM32" s="1021"/>
      <c r="GN32" s="503">
        <f t="shared" si="79"/>
        <v>40</v>
      </c>
      <c r="GO32" s="495">
        <f t="shared" si="58"/>
        <v>85</v>
      </c>
      <c r="GP32" s="496">
        <f t="shared" si="80"/>
        <v>85</v>
      </c>
      <c r="GQ32" s="496">
        <f t="shared" si="80"/>
        <v>85</v>
      </c>
      <c r="GR32" s="496">
        <f t="shared" si="80"/>
        <v>84.360582231818398</v>
      </c>
      <c r="GS32" s="496">
        <f t="shared" si="80"/>
        <v>82.794286262552589</v>
      </c>
      <c r="GT32" s="497">
        <f t="shared" si="80"/>
        <v>81.018480801417809</v>
      </c>
      <c r="GU32" s="497">
        <f t="shared" si="80"/>
        <v>76.865387618807176</v>
      </c>
      <c r="GV32" s="497">
        <f t="shared" si="80"/>
        <v>71.796042669530266</v>
      </c>
      <c r="GW32" s="497">
        <f t="shared" si="80"/>
        <v>65.627372854723433</v>
      </c>
      <c r="GX32" s="497">
        <f t="shared" si="80"/>
        <v>58.026822588169466</v>
      </c>
      <c r="GY32" s="497">
        <f t="shared" si="80"/>
        <v>48.283010180528436</v>
      </c>
      <c r="GZ32" s="747" t="s">
        <v>381</v>
      </c>
      <c r="HB32" s="1021"/>
      <c r="HC32" s="503">
        <f t="shared" si="81"/>
        <v>40</v>
      </c>
      <c r="HD32" s="531">
        <f t="shared" si="82"/>
        <v>3.9499995802987047</v>
      </c>
      <c r="HE32" s="551">
        <v>4.4437495278360428</v>
      </c>
      <c r="HF32" s="604">
        <v>87.463053508886091</v>
      </c>
      <c r="HH32" s="1021"/>
      <c r="HI32" s="503">
        <f t="shared" si="83"/>
        <v>40</v>
      </c>
      <c r="HJ32" s="531">
        <f t="shared" si="84"/>
        <v>3.9499995802987047</v>
      </c>
      <c r="HK32" s="604">
        <v>103.27324628759629</v>
      </c>
    </row>
    <row r="33" spans="2:219" ht="15" customHeight="1">
      <c r="B33" s="1021"/>
      <c r="C33" s="503">
        <v>35</v>
      </c>
      <c r="D33" s="476">
        <f t="shared" si="60"/>
        <v>6.7137447637129739</v>
      </c>
      <c r="E33" s="600">
        <f t="shared" si="85"/>
        <v>70.086555031561616</v>
      </c>
      <c r="F33" s="601">
        <f t="shared" si="61"/>
        <v>87.463116467062591</v>
      </c>
      <c r="G33" s="602">
        <f t="shared" si="62"/>
        <v>4.3858374070690544</v>
      </c>
      <c r="H33" s="594" t="s">
        <v>712</v>
      </c>
      <c r="I33" s="603" t="s">
        <v>712</v>
      </c>
      <c r="J33" s="479">
        <f t="shared" si="63"/>
        <v>80.666024296149288</v>
      </c>
      <c r="K33" s="479">
        <f t="shared" si="52"/>
        <v>87.234085211794351</v>
      </c>
      <c r="L33" s="479">
        <f t="shared" si="52"/>
        <v>86.779357164143448</v>
      </c>
      <c r="M33" s="479">
        <f t="shared" si="52"/>
        <v>86.278929454973309</v>
      </c>
      <c r="N33" s="479">
        <f t="shared" si="52"/>
        <v>85.149670760889336</v>
      </c>
      <c r="O33" s="479">
        <f t="shared" si="52"/>
        <v>83.839570139502158</v>
      </c>
      <c r="P33" s="479">
        <f t="shared" si="52"/>
        <v>82.32280805561102</v>
      </c>
      <c r="Q33" s="479">
        <f t="shared" si="52"/>
        <v>80.519721467498997</v>
      </c>
      <c r="R33" s="479">
        <f t="shared" si="52"/>
        <v>78.24822350844839</v>
      </c>
      <c r="S33" s="480" t="s">
        <v>381</v>
      </c>
      <c r="T33" s="738"/>
      <c r="U33" s="1021"/>
      <c r="V33" s="503">
        <f t="shared" si="64"/>
        <v>35</v>
      </c>
      <c r="W33" s="481">
        <v>40</v>
      </c>
      <c r="X33" s="519">
        <v>-26</v>
      </c>
      <c r="Y33" s="483">
        <f t="shared" si="65"/>
        <v>6.7137447637129739</v>
      </c>
      <c r="Z33" s="551">
        <v>7.5529628591770956</v>
      </c>
      <c r="AA33" s="485">
        <v>7.835390717479302</v>
      </c>
      <c r="AB33" s="532">
        <f t="shared" si="66"/>
        <v>11.270315890636107</v>
      </c>
      <c r="AC33" s="486">
        <f t="shared" si="67"/>
        <v>10.018058569454318</v>
      </c>
      <c r="AD33" s="487">
        <v>3.9416311264346771</v>
      </c>
      <c r="AE33" s="488">
        <v>8.2389590924840785</v>
      </c>
      <c r="AF33" s="738"/>
      <c r="AG33" s="1048"/>
      <c r="AH33" s="1050"/>
      <c r="AI33" s="738"/>
      <c r="AJ33" s="1021"/>
      <c r="AK33" s="503">
        <f t="shared" si="68"/>
        <v>35</v>
      </c>
      <c r="AL33" s="489">
        <f t="shared" ref="AL33:AL41" si="86">AK33-10</f>
        <v>25</v>
      </c>
      <c r="AM33" s="519">
        <f t="shared" si="69"/>
        <v>-33</v>
      </c>
      <c r="AN33" s="490">
        <f t="shared" si="70"/>
        <v>6.7137447637129739</v>
      </c>
      <c r="AO33" s="738"/>
      <c r="AP33" s="1021"/>
      <c r="AQ33" s="503">
        <v>35</v>
      </c>
      <c r="AR33" s="483">
        <f t="shared" si="53"/>
        <v>6.7137447637129739</v>
      </c>
      <c r="AS33" s="477">
        <v>103.11161076767246</v>
      </c>
      <c r="AT33" s="479">
        <v>102.88400363245702</v>
      </c>
      <c r="AU33" s="479">
        <v>102.59018049057741</v>
      </c>
      <c r="AV33" s="479">
        <v>102.22467130388503</v>
      </c>
      <c r="AW33" s="479">
        <v>101.95346082760712</v>
      </c>
      <c r="AX33" s="479">
        <v>101.75076336381917</v>
      </c>
      <c r="AY33" s="479">
        <v>101.45260538418582</v>
      </c>
      <c r="AZ33" s="479">
        <v>101.47968174062385</v>
      </c>
      <c r="BA33" s="479">
        <v>101.37959082501986</v>
      </c>
      <c r="BB33" s="479">
        <v>101.35597779104418</v>
      </c>
      <c r="BC33" s="479">
        <v>101.46047571294606</v>
      </c>
      <c r="BD33" s="480" t="s">
        <v>381</v>
      </c>
      <c r="BE33" s="738"/>
      <c r="BF33" s="1021"/>
      <c r="BG33" s="503">
        <v>35</v>
      </c>
      <c r="BH33" s="483">
        <f t="shared" si="54"/>
        <v>7.5529628591770956</v>
      </c>
      <c r="BI33" s="477">
        <v>70.086555031561616</v>
      </c>
      <c r="BJ33" s="478">
        <v>73.559164846697939</v>
      </c>
      <c r="BK33" s="478">
        <v>80.666024296149288</v>
      </c>
      <c r="BL33" s="478">
        <v>87.308806424540279</v>
      </c>
      <c r="BM33" s="478">
        <v>86.909883031117459</v>
      </c>
      <c r="BN33" s="478">
        <v>86.45822531835536</v>
      </c>
      <c r="BO33" s="478">
        <v>85.40398919539841</v>
      </c>
      <c r="BP33" s="478">
        <v>84.122447517972873</v>
      </c>
      <c r="BQ33" s="478">
        <v>82.57532670928957</v>
      </c>
      <c r="BR33" s="478">
        <v>80.687159880658697</v>
      </c>
      <c r="BS33" s="478">
        <v>78.290792670997035</v>
      </c>
      <c r="BT33" s="480" t="s">
        <v>381</v>
      </c>
      <c r="BU33" s="533"/>
      <c r="BV33" s="1021"/>
      <c r="BW33" s="503">
        <v>35</v>
      </c>
      <c r="BX33" s="483">
        <f t="shared" si="55"/>
        <v>7.5529628591770956</v>
      </c>
      <c r="BY33" s="477">
        <v>74.175802752980829</v>
      </c>
      <c r="BZ33" s="478">
        <v>76.906244120809077</v>
      </c>
      <c r="CA33" s="478">
        <v>82.885389469764533</v>
      </c>
      <c r="CB33" s="478">
        <v>87.234085211794351</v>
      </c>
      <c r="CC33" s="478">
        <v>86.779357164143448</v>
      </c>
      <c r="CD33" s="478">
        <v>86.278929454973309</v>
      </c>
      <c r="CE33" s="478">
        <v>85.149670760889336</v>
      </c>
      <c r="CF33" s="478">
        <v>83.839570139502158</v>
      </c>
      <c r="CG33" s="478">
        <v>82.32280805561102</v>
      </c>
      <c r="CH33" s="478">
        <v>80.519721467498997</v>
      </c>
      <c r="CI33" s="478">
        <v>78.24822350844839</v>
      </c>
      <c r="CJ33" s="480" t="s">
        <v>381</v>
      </c>
      <c r="CK33" s="738"/>
      <c r="CL33" s="1021"/>
      <c r="CM33" s="503">
        <f t="shared" si="71"/>
        <v>35</v>
      </c>
      <c r="CN33" s="520">
        <v>1.2</v>
      </c>
      <c r="CO33" s="521">
        <v>1.2</v>
      </c>
      <c r="CP33" s="521">
        <v>1.2</v>
      </c>
      <c r="CQ33" s="521">
        <v>1.2000000000000004</v>
      </c>
      <c r="CR33" s="521">
        <v>1.2000000000000002</v>
      </c>
      <c r="CS33" s="521">
        <v>1.2000000000000091</v>
      </c>
      <c r="CT33" s="521">
        <v>1.2</v>
      </c>
      <c r="CU33" s="521">
        <v>1.2000000000000002</v>
      </c>
      <c r="CV33" s="521">
        <v>1.200000000000004</v>
      </c>
      <c r="CW33" s="493">
        <v>1.2</v>
      </c>
      <c r="CX33" s="493">
        <v>1.2000000000000002</v>
      </c>
      <c r="CY33" s="747" t="s">
        <v>381</v>
      </c>
      <c r="CZ33" s="738"/>
      <c r="DA33" s="1021"/>
      <c r="DB33" s="503">
        <f t="shared" si="72"/>
        <v>35</v>
      </c>
      <c r="DC33" s="520">
        <v>0.85615103540125159</v>
      </c>
      <c r="DD33" s="521">
        <v>0.88641001963815824</v>
      </c>
      <c r="DE33" s="521">
        <v>0.94591260251050568</v>
      </c>
      <c r="DF33" s="521">
        <v>1.0000000000000004</v>
      </c>
      <c r="DG33" s="521">
        <v>1.0000000000000004</v>
      </c>
      <c r="DH33" s="521">
        <v>1</v>
      </c>
      <c r="DI33" s="521">
        <v>1.0000000000000047</v>
      </c>
      <c r="DJ33" s="521">
        <v>1.0000000000000047</v>
      </c>
      <c r="DK33" s="521">
        <v>1.0000000000000051</v>
      </c>
      <c r="DL33" s="493">
        <v>1</v>
      </c>
      <c r="DM33" s="493">
        <v>1.0000000000000004</v>
      </c>
      <c r="DN33" s="747" t="s">
        <v>381</v>
      </c>
      <c r="DO33" s="744"/>
      <c r="DP33" s="1021"/>
      <c r="DQ33" s="503">
        <f t="shared" si="73"/>
        <v>35</v>
      </c>
      <c r="DR33" s="520">
        <v>0.89169951307359652</v>
      </c>
      <c r="DS33" s="521">
        <v>0.91482706497086852</v>
      </c>
      <c r="DT33" s="521">
        <v>0.96386406074009201</v>
      </c>
      <c r="DU33" s="521">
        <v>1.0000000000000102</v>
      </c>
      <c r="DV33" s="521">
        <v>1</v>
      </c>
      <c r="DW33" s="521">
        <v>1.0000000000000107</v>
      </c>
      <c r="DX33" s="521">
        <v>1.0000000000000004</v>
      </c>
      <c r="DY33" s="521">
        <v>1.0000000000000056</v>
      </c>
      <c r="DZ33" s="521">
        <v>1</v>
      </c>
      <c r="EA33" s="493">
        <v>1</v>
      </c>
      <c r="EB33" s="521">
        <v>1.0000000000000004</v>
      </c>
      <c r="EC33" s="747" t="s">
        <v>381</v>
      </c>
      <c r="ED33" s="738"/>
      <c r="EE33" s="1021"/>
      <c r="EF33" s="503">
        <f t="shared" si="74"/>
        <v>35</v>
      </c>
      <c r="EG33" s="495">
        <v>46.196839174414833</v>
      </c>
      <c r="EH33" s="496">
        <v>45.499756284085606</v>
      </c>
      <c r="EI33" s="496">
        <v>44.60010220959731</v>
      </c>
      <c r="EJ33" s="496">
        <v>43.481309580546167</v>
      </c>
      <c r="EK33" s="496">
        <v>42.6514131403693</v>
      </c>
      <c r="EL33" s="497">
        <v>42.031307725213139</v>
      </c>
      <c r="EM33" s="497">
        <v>41.119385238715324</v>
      </c>
      <c r="EN33" s="497">
        <v>41.202187983530678</v>
      </c>
      <c r="EO33" s="497">
        <v>40.896109215391959</v>
      </c>
      <c r="EP33" s="497">
        <v>40.226589548327809</v>
      </c>
      <c r="EQ33" s="497">
        <v>41.143453253857729</v>
      </c>
      <c r="ER33" s="747" t="s">
        <v>381</v>
      </c>
      <c r="ES33" s="738"/>
      <c r="ET33" s="1021"/>
      <c r="EU33" s="503">
        <f t="shared" si="75"/>
        <v>35</v>
      </c>
      <c r="EV33" s="495">
        <v>85</v>
      </c>
      <c r="EW33" s="496">
        <v>85</v>
      </c>
      <c r="EX33" s="496">
        <v>85</v>
      </c>
      <c r="EY33" s="496">
        <v>84.375860342977603</v>
      </c>
      <c r="EZ33" s="496">
        <v>82.762606334589861</v>
      </c>
      <c r="FA33" s="497">
        <v>80.936849978447128</v>
      </c>
      <c r="FB33" s="497">
        <v>76.678414185928943</v>
      </c>
      <c r="FC33" s="497">
        <v>71.50782345916889</v>
      </c>
      <c r="FD33" s="497">
        <v>65.274654067433062</v>
      </c>
      <c r="FE33" s="497">
        <v>57.680989212038412</v>
      </c>
      <c r="FF33" s="497">
        <v>48.065496719590044</v>
      </c>
      <c r="FG33" s="747" t="s">
        <v>381</v>
      </c>
      <c r="FI33" s="1021"/>
      <c r="FJ33" s="503">
        <f t="shared" si="76"/>
        <v>35</v>
      </c>
      <c r="FK33" s="495">
        <v>85</v>
      </c>
      <c r="FL33" s="496">
        <v>85</v>
      </c>
      <c r="FM33" s="496">
        <v>85</v>
      </c>
      <c r="FN33" s="496">
        <v>84.073638585264348</v>
      </c>
      <c r="FO33" s="496">
        <v>82.234893017100262</v>
      </c>
      <c r="FP33" s="497">
        <v>80.212297672428463</v>
      </c>
      <c r="FQ33" s="497">
        <v>75.651796641932549</v>
      </c>
      <c r="FR33" s="497">
        <v>70.367407306391044</v>
      </c>
      <c r="FS33" s="497">
        <v>64.258227349686138</v>
      </c>
      <c r="FT33" s="497">
        <v>57.008330100518663</v>
      </c>
      <c r="FU33" s="497">
        <v>47.89491375976354</v>
      </c>
      <c r="FV33" s="747" t="s">
        <v>381</v>
      </c>
      <c r="FW33" s="744"/>
      <c r="FX33" s="1021"/>
      <c r="FY33" s="503">
        <f t="shared" si="77"/>
        <v>35</v>
      </c>
      <c r="FZ33" s="491">
        <f t="shared" si="56"/>
        <v>0.85615103540125159</v>
      </c>
      <c r="GA33" s="492">
        <f t="shared" si="78"/>
        <v>0.88641001963815824</v>
      </c>
      <c r="GB33" s="492">
        <f t="shared" si="78"/>
        <v>0.94591260251050568</v>
      </c>
      <c r="GC33" s="492">
        <f t="shared" si="78"/>
        <v>1.0000000000000004</v>
      </c>
      <c r="GD33" s="492">
        <f t="shared" si="78"/>
        <v>1</v>
      </c>
      <c r="GE33" s="493">
        <f t="shared" si="78"/>
        <v>1</v>
      </c>
      <c r="GF33" s="493">
        <f t="shared" si="78"/>
        <v>1.0000000000000004</v>
      </c>
      <c r="GG33" s="493">
        <f t="shared" si="78"/>
        <v>1.0000000000000047</v>
      </c>
      <c r="GH33" s="493">
        <f t="shared" si="78"/>
        <v>1</v>
      </c>
      <c r="GI33" s="493">
        <f t="shared" si="78"/>
        <v>1</v>
      </c>
      <c r="GJ33" s="493">
        <f t="shared" si="78"/>
        <v>1.0000000000000004</v>
      </c>
      <c r="GK33" s="747" t="s">
        <v>381</v>
      </c>
      <c r="GM33" s="1021"/>
      <c r="GN33" s="503">
        <f t="shared" si="79"/>
        <v>35</v>
      </c>
      <c r="GO33" s="495">
        <f t="shared" si="58"/>
        <v>85</v>
      </c>
      <c r="GP33" s="496">
        <f t="shared" si="80"/>
        <v>85</v>
      </c>
      <c r="GQ33" s="496">
        <f t="shared" si="80"/>
        <v>85</v>
      </c>
      <c r="GR33" s="496">
        <f t="shared" si="80"/>
        <v>84.375860342977603</v>
      </c>
      <c r="GS33" s="496">
        <f t="shared" si="80"/>
        <v>82.762606334589861</v>
      </c>
      <c r="GT33" s="497">
        <f t="shared" si="80"/>
        <v>80.936849978447128</v>
      </c>
      <c r="GU33" s="497">
        <f t="shared" si="80"/>
        <v>76.678414185928943</v>
      </c>
      <c r="GV33" s="497">
        <f t="shared" si="80"/>
        <v>71.50782345916889</v>
      </c>
      <c r="GW33" s="497">
        <f t="shared" si="80"/>
        <v>65.274654067433062</v>
      </c>
      <c r="GX33" s="497">
        <f t="shared" si="80"/>
        <v>57.680989212038412</v>
      </c>
      <c r="GY33" s="497">
        <f t="shared" si="80"/>
        <v>48.065496719590044</v>
      </c>
      <c r="GZ33" s="747" t="s">
        <v>381</v>
      </c>
      <c r="HB33" s="1021"/>
      <c r="HC33" s="503">
        <f t="shared" si="81"/>
        <v>35</v>
      </c>
      <c r="HD33" s="531">
        <f t="shared" si="82"/>
        <v>4.3858374070690544</v>
      </c>
      <c r="HE33" s="551">
        <v>4.9340670829526863</v>
      </c>
      <c r="HF33" s="604">
        <v>87.463116467062591</v>
      </c>
      <c r="HH33" s="1021"/>
      <c r="HI33" s="503">
        <f t="shared" si="83"/>
        <v>35</v>
      </c>
      <c r="HJ33" s="531">
        <f t="shared" si="84"/>
        <v>4.3858374070690544</v>
      </c>
      <c r="HK33" s="604">
        <v>102.64186921489532</v>
      </c>
    </row>
    <row r="34" spans="2:219" ht="15" customHeight="1">
      <c r="B34" s="1021"/>
      <c r="C34" s="503">
        <v>30</v>
      </c>
      <c r="D34" s="476">
        <f t="shared" si="60"/>
        <v>8.6890520601301962</v>
      </c>
      <c r="E34" s="600">
        <f t="shared" si="85"/>
        <v>67.742573581409061</v>
      </c>
      <c r="F34" s="601">
        <f t="shared" si="61"/>
        <v>87.462810503051159</v>
      </c>
      <c r="G34" s="602">
        <f t="shared" si="62"/>
        <v>5.6206389923879065</v>
      </c>
      <c r="H34" s="594" t="s">
        <v>712</v>
      </c>
      <c r="I34" s="603" t="s">
        <v>712</v>
      </c>
      <c r="J34" s="479">
        <f t="shared" si="63"/>
        <v>80.901786343041962</v>
      </c>
      <c r="K34" s="479">
        <f t="shared" si="52"/>
        <v>87.186885219051476</v>
      </c>
      <c r="L34" s="479">
        <f t="shared" si="52"/>
        <v>86.640912435970876</v>
      </c>
      <c r="M34" s="479">
        <f t="shared" si="52"/>
        <v>86.051150910455974</v>
      </c>
      <c r="N34" s="479">
        <f t="shared" si="52"/>
        <v>84.740912219605207</v>
      </c>
      <c r="O34" s="479">
        <f t="shared" si="52"/>
        <v>83.256443928245915</v>
      </c>
      <c r="P34" s="479">
        <f t="shared" si="52"/>
        <v>81.570765392096405</v>
      </c>
      <c r="Q34" s="479">
        <f t="shared" si="52"/>
        <v>79.61699365123448</v>
      </c>
      <c r="R34" s="479">
        <f t="shared" si="52"/>
        <v>77.210316538472185</v>
      </c>
      <c r="S34" s="480" t="s">
        <v>381</v>
      </c>
      <c r="T34" s="738"/>
      <c r="U34" s="1021"/>
      <c r="V34" s="503">
        <f t="shared" si="64"/>
        <v>30</v>
      </c>
      <c r="W34" s="498">
        <v>36.700000000000003</v>
      </c>
      <c r="X34" s="519">
        <v>-26</v>
      </c>
      <c r="Y34" s="483">
        <f t="shared" si="65"/>
        <v>8.6890520601301962</v>
      </c>
      <c r="Z34" s="551">
        <v>9.7751835676464705</v>
      </c>
      <c r="AA34" s="485">
        <v>9.9274028160136538</v>
      </c>
      <c r="AB34" s="532">
        <f t="shared" si="66"/>
        <v>8.7353356635205444</v>
      </c>
      <c r="AC34" s="486">
        <f t="shared" si="67"/>
        <v>7.7647428120182624</v>
      </c>
      <c r="AD34" s="487">
        <v>5.0193379599784604</v>
      </c>
      <c r="AE34" s="488">
        <v>10.271466322036591</v>
      </c>
      <c r="AF34" s="738"/>
      <c r="AG34" s="1048"/>
      <c r="AH34" s="1050"/>
      <c r="AI34" s="738"/>
      <c r="AJ34" s="1021"/>
      <c r="AK34" s="503">
        <f t="shared" si="68"/>
        <v>30</v>
      </c>
      <c r="AL34" s="489">
        <f t="shared" si="86"/>
        <v>20</v>
      </c>
      <c r="AM34" s="519">
        <f t="shared" si="69"/>
        <v>-33</v>
      </c>
      <c r="AN34" s="490">
        <f t="shared" si="70"/>
        <v>8.6890520601301962</v>
      </c>
      <c r="AO34" s="738"/>
      <c r="AP34" s="1021"/>
      <c r="AQ34" s="503">
        <v>30</v>
      </c>
      <c r="AR34" s="483">
        <f t="shared" si="53"/>
        <v>8.6890520601301962</v>
      </c>
      <c r="AS34" s="477">
        <v>102.17775451043524</v>
      </c>
      <c r="AT34" s="479">
        <v>101.91961602789964</v>
      </c>
      <c r="AU34" s="479">
        <v>101.58154049500442</v>
      </c>
      <c r="AV34" s="479">
        <v>101.17777645724981</v>
      </c>
      <c r="AW34" s="479">
        <v>100.86880384887928</v>
      </c>
      <c r="AX34" s="479">
        <v>100.62353142455396</v>
      </c>
      <c r="AY34" s="479">
        <v>100.23125516029997</v>
      </c>
      <c r="AZ34" s="479">
        <v>100.2474344579487</v>
      </c>
      <c r="BA34" s="479">
        <v>100.03618932610968</v>
      </c>
      <c r="BB34" s="479">
        <v>100.0490844624223</v>
      </c>
      <c r="BC34" s="479">
        <v>100.0517557392656</v>
      </c>
      <c r="BD34" s="480" t="s">
        <v>381</v>
      </c>
      <c r="BE34" s="738"/>
      <c r="BF34" s="1021"/>
      <c r="BG34" s="503">
        <v>30</v>
      </c>
      <c r="BH34" s="483">
        <f t="shared" si="54"/>
        <v>9.7751835676464705</v>
      </c>
      <c r="BI34" s="477">
        <v>67.742573581409061</v>
      </c>
      <c r="BJ34" s="478">
        <v>72.133877677424607</v>
      </c>
      <c r="BK34" s="478">
        <v>80.901786343041962</v>
      </c>
      <c r="BL34" s="478">
        <v>87.227585651883899</v>
      </c>
      <c r="BM34" s="478">
        <v>86.744134696648345</v>
      </c>
      <c r="BN34" s="478">
        <v>86.21011079974339</v>
      </c>
      <c r="BO34" s="478">
        <v>84.98342024341143</v>
      </c>
      <c r="BP34" s="478">
        <v>83.531931842453659</v>
      </c>
      <c r="BQ34" s="478">
        <v>81.822036841398301</v>
      </c>
      <c r="BR34" s="478">
        <v>79.780137676548151</v>
      </c>
      <c r="BS34" s="478">
        <v>77.241586021563649</v>
      </c>
      <c r="BT34" s="480" t="s">
        <v>381</v>
      </c>
      <c r="BU34" s="533"/>
      <c r="BV34" s="1021"/>
      <c r="BW34" s="503">
        <v>30</v>
      </c>
      <c r="BX34" s="483">
        <f t="shared" si="55"/>
        <v>9.7751835676464705</v>
      </c>
      <c r="BY34" s="477">
        <v>71.111942249344906</v>
      </c>
      <c r="BZ34" s="478">
        <v>74.613143408305078</v>
      </c>
      <c r="CA34" s="478">
        <v>81.917531976668485</v>
      </c>
      <c r="CB34" s="478">
        <v>87.186885219051476</v>
      </c>
      <c r="CC34" s="478">
        <v>86.640912435970876</v>
      </c>
      <c r="CD34" s="478">
        <v>86.051150910455974</v>
      </c>
      <c r="CE34" s="478">
        <v>84.740912219605207</v>
      </c>
      <c r="CF34" s="478">
        <v>83.256443928245915</v>
      </c>
      <c r="CG34" s="478">
        <v>81.570765392096405</v>
      </c>
      <c r="CH34" s="478">
        <v>79.61699365123448</v>
      </c>
      <c r="CI34" s="478">
        <v>77.210316538472185</v>
      </c>
      <c r="CJ34" s="480" t="s">
        <v>381</v>
      </c>
      <c r="CK34" s="738"/>
      <c r="CL34" s="1021"/>
      <c r="CM34" s="503">
        <f t="shared" si="71"/>
        <v>30</v>
      </c>
      <c r="CN34" s="520">
        <v>1.2000000000000002</v>
      </c>
      <c r="CO34" s="521">
        <v>1.2000000000000108</v>
      </c>
      <c r="CP34" s="521">
        <v>1.2</v>
      </c>
      <c r="CQ34" s="521">
        <v>1.2</v>
      </c>
      <c r="CR34" s="521">
        <v>1.2000000000000002</v>
      </c>
      <c r="CS34" s="521">
        <v>1.2</v>
      </c>
      <c r="CT34" s="521">
        <v>1.2000000000000002</v>
      </c>
      <c r="CU34" s="521">
        <v>1.2000000000000006</v>
      </c>
      <c r="CV34" s="521">
        <v>1.2</v>
      </c>
      <c r="CW34" s="493">
        <v>1.2</v>
      </c>
      <c r="CX34" s="521">
        <v>1.2000000000000002</v>
      </c>
      <c r="CY34" s="747" t="s">
        <v>381</v>
      </c>
      <c r="CZ34" s="738"/>
      <c r="DA34" s="1021"/>
      <c r="DB34" s="503">
        <f t="shared" si="72"/>
        <v>30</v>
      </c>
      <c r="DC34" s="520">
        <v>0.83526088412728294</v>
      </c>
      <c r="DD34" s="521">
        <v>0.87408830782295976</v>
      </c>
      <c r="DE34" s="521">
        <v>0.94783335877148511</v>
      </c>
      <c r="DF34" s="521">
        <v>1</v>
      </c>
      <c r="DG34" s="521">
        <v>1</v>
      </c>
      <c r="DH34" s="521">
        <v>1.0000000000000064</v>
      </c>
      <c r="DI34" s="521">
        <v>1</v>
      </c>
      <c r="DJ34" s="521">
        <v>1.0000000000000058</v>
      </c>
      <c r="DK34" s="521">
        <v>1.0000000000000031</v>
      </c>
      <c r="DL34" s="493">
        <v>1</v>
      </c>
      <c r="DM34" s="521">
        <v>1.0000000000000011</v>
      </c>
      <c r="DN34" s="747" t="s">
        <v>381</v>
      </c>
      <c r="DO34" s="744"/>
      <c r="DP34" s="1021"/>
      <c r="DQ34" s="503">
        <f t="shared" si="73"/>
        <v>30</v>
      </c>
      <c r="DR34" s="520">
        <v>0.86517026179576029</v>
      </c>
      <c r="DS34" s="521">
        <v>0.89543601776512793</v>
      </c>
      <c r="DT34" s="521">
        <v>0.9560710286669668</v>
      </c>
      <c r="DU34" s="521">
        <v>1</v>
      </c>
      <c r="DV34" s="521">
        <v>1.0000000000000064</v>
      </c>
      <c r="DW34" s="521">
        <v>1.0000000000000064</v>
      </c>
      <c r="DX34" s="521">
        <v>1</v>
      </c>
      <c r="DY34" s="521">
        <v>1.0000000000000064</v>
      </c>
      <c r="DZ34" s="521">
        <v>1</v>
      </c>
      <c r="EA34" s="493">
        <v>1.0000000000000013</v>
      </c>
      <c r="EB34" s="521">
        <v>1.0000000000000004</v>
      </c>
      <c r="EC34" s="747" t="s">
        <v>381</v>
      </c>
      <c r="ED34" s="738"/>
      <c r="EE34" s="1021"/>
      <c r="EF34" s="503">
        <f t="shared" si="74"/>
        <v>30</v>
      </c>
      <c r="EG34" s="495">
        <v>43.337729809097596</v>
      </c>
      <c r="EH34" s="496">
        <v>42.547864255634295</v>
      </c>
      <c r="EI34" s="496">
        <v>41.513703207305582</v>
      </c>
      <c r="EJ34" s="496">
        <v>40.279051230905736</v>
      </c>
      <c r="EK34" s="496">
        <v>39.33458739054862</v>
      </c>
      <c r="EL34" s="497">
        <v>38.585046318141622</v>
      </c>
      <c r="EM34" s="497">
        <v>37.386646227720121</v>
      </c>
      <c r="EN34" s="497">
        <v>37.436064265663958</v>
      </c>
      <c r="EO34" s="497">
        <v>36.790895354447628</v>
      </c>
      <c r="EP34" s="497">
        <v>36.830274783634763</v>
      </c>
      <c r="EQ34" s="497">
        <v>36.838432722003461</v>
      </c>
      <c r="ER34" s="747" t="s">
        <v>381</v>
      </c>
      <c r="ES34" s="738"/>
      <c r="ET34" s="1021"/>
      <c r="EU34" s="503">
        <f t="shared" si="75"/>
        <v>30</v>
      </c>
      <c r="EV34" s="495">
        <v>85</v>
      </c>
      <c r="EW34" s="496">
        <v>85</v>
      </c>
      <c r="EX34" s="496">
        <v>85</v>
      </c>
      <c r="EY34" s="496">
        <v>84.047350999663081</v>
      </c>
      <c r="EZ34" s="496">
        <v>82.092500585758103</v>
      </c>
      <c r="FA34" s="497">
        <v>79.934228869486731</v>
      </c>
      <c r="FB34" s="497">
        <v>74.980827167167206</v>
      </c>
      <c r="FC34" s="497">
        <v>69.127540442801092</v>
      </c>
      <c r="FD34" s="497">
        <v>62.243335485283296</v>
      </c>
      <c r="FE34" s="497">
        <v>54.038603683010138</v>
      </c>
      <c r="FF34" s="497">
        <v>43.863466450022941</v>
      </c>
      <c r="FG34" s="747" t="s">
        <v>381</v>
      </c>
      <c r="FI34" s="1021"/>
      <c r="FJ34" s="503">
        <f t="shared" si="76"/>
        <v>30</v>
      </c>
      <c r="FK34" s="495">
        <v>85</v>
      </c>
      <c r="FL34" s="496">
        <v>85</v>
      </c>
      <c r="FM34" s="496">
        <v>85</v>
      </c>
      <c r="FN34" s="496">
        <v>83.882742353324375</v>
      </c>
      <c r="FO34" s="496">
        <v>81.675237510631518</v>
      </c>
      <c r="FP34" s="497">
        <v>79.292006326226328</v>
      </c>
      <c r="FQ34" s="497">
        <v>74.002290932144433</v>
      </c>
      <c r="FR34" s="497">
        <v>68.017578593049222</v>
      </c>
      <c r="FS34" s="497">
        <v>61.2327228146778</v>
      </c>
      <c r="FT34" s="497">
        <v>53.383832986886887</v>
      </c>
      <c r="FU34" s="564">
        <v>43.73830914350799</v>
      </c>
      <c r="FV34" s="747" t="s">
        <v>381</v>
      </c>
      <c r="FW34" s="744"/>
      <c r="FX34" s="1021"/>
      <c r="FY34" s="503">
        <f t="shared" si="77"/>
        <v>30</v>
      </c>
      <c r="FZ34" s="491">
        <f t="shared" si="56"/>
        <v>0.83526088412728294</v>
      </c>
      <c r="GA34" s="492">
        <f t="shared" si="78"/>
        <v>0.87408830782295976</v>
      </c>
      <c r="GB34" s="492">
        <f t="shared" si="78"/>
        <v>0.94783335877148511</v>
      </c>
      <c r="GC34" s="492">
        <f t="shared" si="78"/>
        <v>1</v>
      </c>
      <c r="GD34" s="492">
        <f t="shared" si="78"/>
        <v>1</v>
      </c>
      <c r="GE34" s="493">
        <f t="shared" si="78"/>
        <v>1.0000000000000064</v>
      </c>
      <c r="GF34" s="493">
        <f t="shared" si="78"/>
        <v>1</v>
      </c>
      <c r="GG34" s="493">
        <f t="shared" si="78"/>
        <v>1.0000000000000058</v>
      </c>
      <c r="GH34" s="493">
        <f t="shared" si="78"/>
        <v>1</v>
      </c>
      <c r="GI34" s="493">
        <f t="shared" si="78"/>
        <v>1</v>
      </c>
      <c r="GJ34" s="493">
        <f t="shared" si="78"/>
        <v>1.0000000000000004</v>
      </c>
      <c r="GK34" s="747" t="s">
        <v>381</v>
      </c>
      <c r="GM34" s="1021"/>
      <c r="GN34" s="503">
        <f t="shared" si="79"/>
        <v>30</v>
      </c>
      <c r="GO34" s="495">
        <f t="shared" si="58"/>
        <v>85</v>
      </c>
      <c r="GP34" s="496">
        <f t="shared" si="80"/>
        <v>85</v>
      </c>
      <c r="GQ34" s="496">
        <f t="shared" si="80"/>
        <v>85</v>
      </c>
      <c r="GR34" s="496">
        <f t="shared" si="80"/>
        <v>84.047350999663081</v>
      </c>
      <c r="GS34" s="496">
        <f t="shared" si="80"/>
        <v>82.092500585758103</v>
      </c>
      <c r="GT34" s="497">
        <f t="shared" si="80"/>
        <v>79.934228869486731</v>
      </c>
      <c r="GU34" s="497">
        <f t="shared" si="80"/>
        <v>74.980827167167206</v>
      </c>
      <c r="GV34" s="497">
        <f t="shared" si="80"/>
        <v>69.127540442801092</v>
      </c>
      <c r="GW34" s="497">
        <f t="shared" si="80"/>
        <v>62.243335485283296</v>
      </c>
      <c r="GX34" s="497">
        <f t="shared" si="80"/>
        <v>54.038603683010138</v>
      </c>
      <c r="GY34" s="497">
        <f t="shared" si="80"/>
        <v>43.863466450022941</v>
      </c>
      <c r="GZ34" s="747" t="s">
        <v>381</v>
      </c>
      <c r="HB34" s="1021"/>
      <c r="HC34" s="503">
        <f t="shared" si="81"/>
        <v>30</v>
      </c>
      <c r="HD34" s="531">
        <f t="shared" si="82"/>
        <v>5.6206389923879065</v>
      </c>
      <c r="HE34" s="551">
        <v>6.3232188664363953</v>
      </c>
      <c r="HF34" s="604">
        <v>87.462810503051159</v>
      </c>
      <c r="HH34" s="1021"/>
      <c r="HI34" s="503">
        <f t="shared" si="83"/>
        <v>30</v>
      </c>
      <c r="HJ34" s="531">
        <f t="shared" si="84"/>
        <v>5.6206389923879065</v>
      </c>
      <c r="HK34" s="604">
        <v>101.53990086563522</v>
      </c>
    </row>
    <row r="35" spans="2:219" ht="15" customHeight="1">
      <c r="B35" s="1021"/>
      <c r="C35" s="503">
        <v>25</v>
      </c>
      <c r="D35" s="476">
        <f t="shared" si="60"/>
        <v>10.897389611634059</v>
      </c>
      <c r="E35" s="600">
        <f t="shared" si="85"/>
        <v>65.628862977260141</v>
      </c>
      <c r="F35" s="601">
        <f t="shared" si="61"/>
        <v>87.462661227302974</v>
      </c>
      <c r="G35" s="602">
        <f t="shared" si="62"/>
        <v>6.9165153466592288</v>
      </c>
      <c r="H35" s="594" t="s">
        <v>712</v>
      </c>
      <c r="I35" s="603" t="s">
        <v>712</v>
      </c>
      <c r="J35" s="479">
        <f t="shared" si="63"/>
        <v>80.998933315863539</v>
      </c>
      <c r="K35" s="479">
        <f t="shared" si="52"/>
        <v>87.129591086079643</v>
      </c>
      <c r="L35" s="479">
        <f t="shared" si="52"/>
        <v>86.486761493255713</v>
      </c>
      <c r="M35" s="479">
        <f t="shared" si="52"/>
        <v>85.795421179305649</v>
      </c>
      <c r="N35" s="479">
        <f t="shared" si="52"/>
        <v>84.293228148083585</v>
      </c>
      <c r="O35" s="479">
        <f t="shared" si="52"/>
        <v>82.627461170280085</v>
      </c>
      <c r="P35" s="479">
        <f t="shared" si="52"/>
        <v>80.779813992294805</v>
      </c>
      <c r="Q35" s="479">
        <f t="shared" si="52"/>
        <v>78.686427208780117</v>
      </c>
      <c r="R35" s="479">
        <f t="shared" si="52"/>
        <v>76.151091120790994</v>
      </c>
      <c r="S35" s="480" t="s">
        <v>381</v>
      </c>
      <c r="T35" s="738"/>
      <c r="U35" s="1021"/>
      <c r="V35" s="503">
        <f t="shared" si="64"/>
        <v>25</v>
      </c>
      <c r="W35" s="498">
        <v>33.299999999999997</v>
      </c>
      <c r="X35" s="519">
        <v>-26</v>
      </c>
      <c r="Y35" s="483">
        <f t="shared" si="65"/>
        <v>10.897389611634059</v>
      </c>
      <c r="Z35" s="551">
        <v>12.332942282103152</v>
      </c>
      <c r="AA35" s="485">
        <v>12.259563313088318</v>
      </c>
      <c r="AB35" s="532">
        <f t="shared" si="66"/>
        <v>6.9740493847009963</v>
      </c>
      <c r="AC35" s="486">
        <f t="shared" si="67"/>
        <v>6.1991550086231069</v>
      </c>
      <c r="AD35" s="487">
        <v>6.2022280490629162</v>
      </c>
      <c r="AE35" s="488">
        <v>12.430138602212471</v>
      </c>
      <c r="AF35" s="738"/>
      <c r="AG35" s="1048"/>
      <c r="AH35" s="1050"/>
      <c r="AI35" s="738"/>
      <c r="AJ35" s="1021"/>
      <c r="AK35" s="503">
        <f t="shared" si="68"/>
        <v>25</v>
      </c>
      <c r="AL35" s="489">
        <f t="shared" si="86"/>
        <v>15</v>
      </c>
      <c r="AM35" s="519">
        <f t="shared" si="69"/>
        <v>-33</v>
      </c>
      <c r="AN35" s="490">
        <f t="shared" si="70"/>
        <v>10.897389611634059</v>
      </c>
      <c r="AO35" s="738"/>
      <c r="AP35" s="1021"/>
      <c r="AQ35" s="503">
        <v>25</v>
      </c>
      <c r="AR35" s="483">
        <f t="shared" si="53"/>
        <v>10.897389611634059</v>
      </c>
      <c r="AS35" s="477">
        <v>101.42816841985083</v>
      </c>
      <c r="AT35" s="479">
        <v>101.11970581485942</v>
      </c>
      <c r="AU35" s="479">
        <v>100.70378678934557</v>
      </c>
      <c r="AV35" s="479">
        <v>100.23205579171898</v>
      </c>
      <c r="AW35" s="479">
        <v>99.860753514202244</v>
      </c>
      <c r="AX35" s="479">
        <v>99.552561437656152</v>
      </c>
      <c r="AY35" s="479">
        <v>99.014388939590248</v>
      </c>
      <c r="AZ35" s="479">
        <v>98.994206648078602</v>
      </c>
      <c r="BA35" s="479">
        <v>98.644239840394761</v>
      </c>
      <c r="BB35" s="479">
        <v>98.622325913414244</v>
      </c>
      <c r="BC35" s="761" t="s">
        <v>968</v>
      </c>
      <c r="BD35" s="480" t="s">
        <v>381</v>
      </c>
      <c r="BE35" s="738"/>
      <c r="BF35" s="1021"/>
      <c r="BG35" s="503">
        <v>25</v>
      </c>
      <c r="BH35" s="483">
        <f t="shared" si="54"/>
        <v>12.259563313088318</v>
      </c>
      <c r="BI35" s="477">
        <v>65.628862977260141</v>
      </c>
      <c r="BJ35" s="478">
        <v>71.125367023182932</v>
      </c>
      <c r="BK35" s="478">
        <v>81.424055019759493</v>
      </c>
      <c r="BL35" s="478">
        <v>87.129591086079643</v>
      </c>
      <c r="BM35" s="478">
        <v>86.548015422133233</v>
      </c>
      <c r="BN35" s="478">
        <v>85.919081758727813</v>
      </c>
      <c r="BO35" s="478">
        <v>84.50875116480529</v>
      </c>
      <c r="BP35" s="478">
        <v>82.885789602655976</v>
      </c>
      <c r="BQ35" s="478">
        <v>81.018253318914901</v>
      </c>
      <c r="BR35" s="478">
        <v>78.836541131846261</v>
      </c>
      <c r="BS35" s="478">
        <v>76.169865368495067</v>
      </c>
      <c r="BT35" s="480" t="s">
        <v>381</v>
      </c>
      <c r="BU35" s="533"/>
      <c r="BV35" s="1021"/>
      <c r="BW35" s="503">
        <v>25</v>
      </c>
      <c r="BX35" s="483">
        <f t="shared" si="55"/>
        <v>12.259563313088318</v>
      </c>
      <c r="BY35" s="477">
        <v>68.019184392437978</v>
      </c>
      <c r="BZ35" s="478">
        <v>72.273432066021712</v>
      </c>
      <c r="CA35" s="478">
        <v>80.998933315863539</v>
      </c>
      <c r="CB35" s="478">
        <v>87.133216298652442</v>
      </c>
      <c r="CC35" s="478">
        <v>86.486761493255713</v>
      </c>
      <c r="CD35" s="478">
        <v>85.795421179305649</v>
      </c>
      <c r="CE35" s="478">
        <v>84.293228148083585</v>
      </c>
      <c r="CF35" s="478">
        <v>82.627461170280085</v>
      </c>
      <c r="CG35" s="478">
        <v>80.779813992294805</v>
      </c>
      <c r="CH35" s="478">
        <v>78.686427208780117</v>
      </c>
      <c r="CI35" s="478">
        <v>76.151091120790994</v>
      </c>
      <c r="CJ35" s="480" t="s">
        <v>381</v>
      </c>
      <c r="CK35" s="738"/>
      <c r="CL35" s="1021"/>
      <c r="CM35" s="503">
        <f t="shared" si="71"/>
        <v>25</v>
      </c>
      <c r="CN35" s="520">
        <v>1.2000000000000137</v>
      </c>
      <c r="CO35" s="521">
        <v>1.2</v>
      </c>
      <c r="CP35" s="521">
        <v>1.2000000000000006</v>
      </c>
      <c r="CQ35" s="521">
        <v>1.2</v>
      </c>
      <c r="CR35" s="521">
        <v>1.2000000000000002</v>
      </c>
      <c r="CS35" s="521">
        <v>1.2000000000000002</v>
      </c>
      <c r="CT35" s="521">
        <v>1.2</v>
      </c>
      <c r="CU35" s="521">
        <v>1.2</v>
      </c>
      <c r="CV35" s="521">
        <v>1.2000000000000002</v>
      </c>
      <c r="CW35" s="562">
        <v>1.2000000000000033</v>
      </c>
      <c r="CX35" s="605" t="s">
        <v>968</v>
      </c>
      <c r="CY35" s="748" t="s">
        <v>381</v>
      </c>
      <c r="CZ35" s="738"/>
      <c r="DA35" s="1021"/>
      <c r="DB35" s="503">
        <f t="shared" si="72"/>
        <v>25</v>
      </c>
      <c r="DC35" s="520">
        <v>0.81608948653803659</v>
      </c>
      <c r="DD35" s="521">
        <v>0.86528787066134838</v>
      </c>
      <c r="DE35" s="521">
        <v>0.95207654585379908</v>
      </c>
      <c r="DF35" s="521">
        <v>1.0000000000000082</v>
      </c>
      <c r="DG35" s="521">
        <v>1.0000000000000004</v>
      </c>
      <c r="DH35" s="521">
        <v>1.0000000000000002</v>
      </c>
      <c r="DI35" s="521">
        <v>1.0000000000000084</v>
      </c>
      <c r="DJ35" s="521">
        <v>1.0000000000000002</v>
      </c>
      <c r="DK35" s="521">
        <v>1.000000000000004</v>
      </c>
      <c r="DL35" s="562">
        <v>1.000000000000002</v>
      </c>
      <c r="DM35" s="562">
        <v>1.000000000000002</v>
      </c>
      <c r="DN35" s="748" t="s">
        <v>381</v>
      </c>
      <c r="DO35" s="744"/>
      <c r="DP35" s="1021"/>
      <c r="DQ35" s="503">
        <f t="shared" si="73"/>
        <v>25</v>
      </c>
      <c r="DR35" s="520">
        <v>0.83774613069447479</v>
      </c>
      <c r="DS35" s="521">
        <v>0.87530071368310669</v>
      </c>
      <c r="DT35" s="521">
        <v>0.94862385528236592</v>
      </c>
      <c r="DU35" s="521">
        <v>1.0000000000000004</v>
      </c>
      <c r="DV35" s="521">
        <v>1.0000000000000082</v>
      </c>
      <c r="DW35" s="521">
        <v>1.0000000000000084</v>
      </c>
      <c r="DX35" s="521">
        <v>1.0000000000000004</v>
      </c>
      <c r="DY35" s="521">
        <v>1</v>
      </c>
      <c r="DZ35" s="521">
        <v>1.0000000000000004</v>
      </c>
      <c r="EA35" s="562">
        <v>1.0000000000000022</v>
      </c>
      <c r="EB35" s="562">
        <v>1.000000000000002</v>
      </c>
      <c r="EC35" s="748" t="s">
        <v>381</v>
      </c>
      <c r="ED35" s="738"/>
      <c r="EE35" s="1021"/>
      <c r="EF35" s="503">
        <f t="shared" si="74"/>
        <v>25</v>
      </c>
      <c r="EG35" s="495">
        <v>41.044655958657074</v>
      </c>
      <c r="EH35" s="496">
        <v>40.101519517238614</v>
      </c>
      <c r="EI35" s="496">
        <v>38.83028307630201</v>
      </c>
      <c r="EJ35" s="496">
        <v>37.389091574224096</v>
      </c>
      <c r="EK35" s="496">
        <v>36.255195285190723</v>
      </c>
      <c r="EL35" s="497">
        <v>35.314345813285399</v>
      </c>
      <c r="EM35" s="497">
        <v>33.672107883633601</v>
      </c>
      <c r="EN35" s="497">
        <v>33.610538989019119</v>
      </c>
      <c r="EO35" s="497">
        <v>32.54311118508997</v>
      </c>
      <c r="EP35" s="563">
        <v>32.476284529578095</v>
      </c>
      <c r="EQ35" s="605" t="s">
        <v>968</v>
      </c>
      <c r="ER35" s="748" t="s">
        <v>381</v>
      </c>
      <c r="ES35" s="738"/>
      <c r="ET35" s="1021"/>
      <c r="EU35" s="503">
        <f t="shared" si="75"/>
        <v>25</v>
      </c>
      <c r="EV35" s="495">
        <v>85</v>
      </c>
      <c r="EW35" s="496">
        <v>85</v>
      </c>
      <c r="EX35" s="496">
        <v>85</v>
      </c>
      <c r="EY35" s="496">
        <v>83.651032847270983</v>
      </c>
      <c r="EZ35" s="496">
        <v>81.29974858537031</v>
      </c>
      <c r="FA35" s="497">
        <v>78.758503269672303</v>
      </c>
      <c r="FB35" s="497">
        <v>73.065728327177965</v>
      </c>
      <c r="FC35" s="497">
        <v>66.524679447342123</v>
      </c>
      <c r="FD35" s="497">
        <v>59.01146060223914</v>
      </c>
      <c r="FE35" s="563">
        <v>50.25312588746408</v>
      </c>
      <c r="FF35" s="563">
        <v>39.576368831292825</v>
      </c>
      <c r="FG35" s="748" t="s">
        <v>381</v>
      </c>
      <c r="FI35" s="1021"/>
      <c r="FJ35" s="503">
        <f t="shared" si="76"/>
        <v>25</v>
      </c>
      <c r="FK35" s="495">
        <v>85</v>
      </c>
      <c r="FL35" s="496">
        <v>85</v>
      </c>
      <c r="FM35" s="496">
        <v>85</v>
      </c>
      <c r="FN35" s="496">
        <v>83.665693399366035</v>
      </c>
      <c r="FO35" s="496">
        <v>81.052179221323456</v>
      </c>
      <c r="FP35" s="497">
        <v>78.25903032366341</v>
      </c>
      <c r="FQ35" s="497">
        <v>72.19648114036255</v>
      </c>
      <c r="FR35" s="497">
        <v>65.484536145248683</v>
      </c>
      <c r="FS35" s="497">
        <v>58.053265215756824</v>
      </c>
      <c r="FT35" s="563">
        <v>49.651264544716582</v>
      </c>
      <c r="FU35" s="497">
        <v>39.501314556884267</v>
      </c>
      <c r="FV35" s="748" t="s">
        <v>381</v>
      </c>
      <c r="FW35" s="744"/>
      <c r="FX35" s="1021"/>
      <c r="FY35" s="503">
        <f t="shared" si="77"/>
        <v>25</v>
      </c>
      <c r="FZ35" s="491">
        <f t="shared" si="56"/>
        <v>0.81608948653803659</v>
      </c>
      <c r="GA35" s="492">
        <f t="shared" ref="GA35:GI42" si="87">MIN(CO35,DD35,DS35)</f>
        <v>0.86528787066134838</v>
      </c>
      <c r="GB35" s="492">
        <f t="shared" si="87"/>
        <v>0.94862385528236592</v>
      </c>
      <c r="GC35" s="492">
        <f t="shared" si="87"/>
        <v>1.0000000000000004</v>
      </c>
      <c r="GD35" s="492">
        <f t="shared" si="87"/>
        <v>1.0000000000000004</v>
      </c>
      <c r="GE35" s="493">
        <f t="shared" si="87"/>
        <v>1.0000000000000002</v>
      </c>
      <c r="GF35" s="493">
        <f t="shared" si="87"/>
        <v>1.0000000000000004</v>
      </c>
      <c r="GG35" s="493">
        <f t="shared" si="87"/>
        <v>1</v>
      </c>
      <c r="GH35" s="493">
        <f t="shared" si="87"/>
        <v>1.0000000000000004</v>
      </c>
      <c r="GI35" s="493">
        <f t="shared" si="87"/>
        <v>1.000000000000002</v>
      </c>
      <c r="GJ35" s="493">
        <f t="shared" si="78"/>
        <v>1.000000000000002</v>
      </c>
      <c r="GK35" s="748" t="s">
        <v>381</v>
      </c>
      <c r="GM35" s="1021"/>
      <c r="GN35" s="503">
        <f t="shared" si="79"/>
        <v>25</v>
      </c>
      <c r="GO35" s="495">
        <f t="shared" si="58"/>
        <v>85</v>
      </c>
      <c r="GP35" s="496">
        <f t="shared" ref="GP35:GX42" si="88">MAX(EH35,EW35,FL35)</f>
        <v>85</v>
      </c>
      <c r="GQ35" s="496">
        <f t="shared" si="88"/>
        <v>85</v>
      </c>
      <c r="GR35" s="496">
        <f t="shared" si="88"/>
        <v>83.665693399366035</v>
      </c>
      <c r="GS35" s="496">
        <f t="shared" si="88"/>
        <v>81.29974858537031</v>
      </c>
      <c r="GT35" s="497">
        <f t="shared" si="88"/>
        <v>78.758503269672303</v>
      </c>
      <c r="GU35" s="497">
        <f t="shared" si="88"/>
        <v>73.065728327177965</v>
      </c>
      <c r="GV35" s="497">
        <f t="shared" si="88"/>
        <v>66.524679447342123</v>
      </c>
      <c r="GW35" s="497">
        <f t="shared" si="88"/>
        <v>59.01146060223914</v>
      </c>
      <c r="GX35" s="497">
        <f t="shared" si="88"/>
        <v>50.25312588746408</v>
      </c>
      <c r="GY35" s="497">
        <f t="shared" si="80"/>
        <v>39.576368831292825</v>
      </c>
      <c r="GZ35" s="748" t="s">
        <v>381</v>
      </c>
      <c r="HB35" s="1021"/>
      <c r="HC35" s="503">
        <f t="shared" si="81"/>
        <v>25</v>
      </c>
      <c r="HD35" s="531">
        <f t="shared" si="82"/>
        <v>6.9165153466592288</v>
      </c>
      <c r="HE35" s="551">
        <v>7.7810797649916328</v>
      </c>
      <c r="HF35" s="604">
        <v>87.462661227302974</v>
      </c>
      <c r="HH35" s="1021"/>
      <c r="HI35" s="503">
        <f t="shared" si="83"/>
        <v>25</v>
      </c>
      <c r="HJ35" s="531">
        <f t="shared" si="84"/>
        <v>6.9165153466592288</v>
      </c>
      <c r="HK35" s="604">
        <v>100.62197930314477</v>
      </c>
    </row>
    <row r="36" spans="2:219" ht="15" customHeight="1">
      <c r="B36" s="1021"/>
      <c r="C36" s="503">
        <v>20</v>
      </c>
      <c r="D36" s="476">
        <f t="shared" si="60"/>
        <v>13.175288263491245</v>
      </c>
      <c r="E36" s="600">
        <f t="shared" si="85"/>
        <v>66.103304699520763</v>
      </c>
      <c r="F36" s="601">
        <f t="shared" si="61"/>
        <v>87.463288816303219</v>
      </c>
      <c r="G36" s="602">
        <f t="shared" si="62"/>
        <v>8.1841286981627359</v>
      </c>
      <c r="H36" s="594" t="s">
        <v>712</v>
      </c>
      <c r="I36" s="603" t="s">
        <v>712</v>
      </c>
      <c r="J36" s="479">
        <f t="shared" si="63"/>
        <v>81.262938235205581</v>
      </c>
      <c r="K36" s="479">
        <f t="shared" si="52"/>
        <v>86.956903334278707</v>
      </c>
      <c r="L36" s="479">
        <f t="shared" si="52"/>
        <v>86.273348513705116</v>
      </c>
      <c r="M36" s="479">
        <f t="shared" si="52"/>
        <v>85.479771569707736</v>
      </c>
      <c r="N36" s="479">
        <f t="shared" si="52"/>
        <v>83.787284175041023</v>
      </c>
      <c r="O36" s="479">
        <f t="shared" si="52"/>
        <v>81.947673942084194</v>
      </c>
      <c r="P36" s="479">
        <f t="shared" si="52"/>
        <v>79.947769428103612</v>
      </c>
      <c r="Q36" s="479">
        <f t="shared" si="52"/>
        <v>77.727442453797394</v>
      </c>
      <c r="R36" s="479">
        <f t="shared" si="52"/>
        <v>75.065608542494644</v>
      </c>
      <c r="S36" s="480" t="s">
        <v>381</v>
      </c>
      <c r="T36" s="738"/>
      <c r="U36" s="1021"/>
      <c r="V36" s="503">
        <f t="shared" si="64"/>
        <v>20</v>
      </c>
      <c r="W36" s="481">
        <v>30</v>
      </c>
      <c r="X36" s="519">
        <v>-26</v>
      </c>
      <c r="Y36" s="483">
        <f t="shared" si="65"/>
        <v>13.175288263491245</v>
      </c>
      <c r="Z36" s="551">
        <v>15.245593089349352</v>
      </c>
      <c r="AA36" s="485">
        <v>14.822199296427652</v>
      </c>
      <c r="AB36" s="532">
        <f t="shared" si="66"/>
        <v>5.7883316637959537</v>
      </c>
      <c r="AC36" s="486">
        <f t="shared" si="67"/>
        <v>5.145183701151959</v>
      </c>
      <c r="AD36" s="487">
        <v>7.480078588456573</v>
      </c>
      <c r="AE36" s="488">
        <v>14.685964168881021</v>
      </c>
      <c r="AF36" s="738"/>
      <c r="AG36" s="1048"/>
      <c r="AH36" s="1050"/>
      <c r="AI36" s="738"/>
      <c r="AJ36" s="1021"/>
      <c r="AK36" s="503">
        <f t="shared" si="68"/>
        <v>20</v>
      </c>
      <c r="AL36" s="489">
        <f t="shared" si="86"/>
        <v>10</v>
      </c>
      <c r="AM36" s="519">
        <f t="shared" si="69"/>
        <v>-33</v>
      </c>
      <c r="AN36" s="490">
        <f t="shared" si="70"/>
        <v>13.175288263491245</v>
      </c>
      <c r="AO36" s="738"/>
      <c r="AP36" s="1021"/>
      <c r="AQ36" s="503">
        <v>20</v>
      </c>
      <c r="AR36" s="483">
        <f t="shared" si="53"/>
        <v>13.175288263491245</v>
      </c>
      <c r="AS36" s="477">
        <v>100.8247334713424</v>
      </c>
      <c r="AT36" s="479">
        <v>100.44142281000347</v>
      </c>
      <c r="AU36" s="479">
        <v>99.929331190711153</v>
      </c>
      <c r="AV36" s="479">
        <v>99.325053721636166</v>
      </c>
      <c r="AW36" s="479">
        <v>98.873988940182571</v>
      </c>
      <c r="AX36" s="479">
        <v>98.482618490818496</v>
      </c>
      <c r="AY36" s="479">
        <v>97.765200025626754</v>
      </c>
      <c r="AZ36" s="479">
        <v>97.696295317343669</v>
      </c>
      <c r="BA36" s="479">
        <v>97.195078310022879</v>
      </c>
      <c r="BB36" s="479">
        <v>97.156451020513032</v>
      </c>
      <c r="BC36" s="761" t="s">
        <v>968</v>
      </c>
      <c r="BD36" s="480" t="s">
        <v>381</v>
      </c>
      <c r="BE36" s="738"/>
      <c r="BF36" s="1021"/>
      <c r="BG36" s="503">
        <v>20</v>
      </c>
      <c r="BH36" s="483">
        <f t="shared" si="54"/>
        <v>14.822199296427652</v>
      </c>
      <c r="BI36" s="477">
        <v>66.103304699520763</v>
      </c>
      <c r="BJ36" s="478">
        <v>72.293942059942054</v>
      </c>
      <c r="BK36" s="478">
        <v>83.89159878124876</v>
      </c>
      <c r="BL36" s="478">
        <v>86.956903334278707</v>
      </c>
      <c r="BM36" s="478">
        <v>86.278832830647005</v>
      </c>
      <c r="BN36" s="478">
        <v>85.551305640866005</v>
      </c>
      <c r="BO36" s="478">
        <v>83.957718796311767</v>
      </c>
      <c r="BP36" s="478">
        <v>82.172681784537701</v>
      </c>
      <c r="BQ36" s="478">
        <v>80.161037049176215</v>
      </c>
      <c r="BR36" s="478">
        <v>77.856676912097271</v>
      </c>
      <c r="BS36" s="478">
        <v>75.074728751149536</v>
      </c>
      <c r="BT36" s="480" t="s">
        <v>381</v>
      </c>
      <c r="BU36" s="533"/>
      <c r="BV36" s="1021"/>
      <c r="BW36" s="503">
        <v>20</v>
      </c>
      <c r="BX36" s="483">
        <f t="shared" si="55"/>
        <v>14.822199296427652</v>
      </c>
      <c r="BY36" s="477">
        <v>66.369590767135065</v>
      </c>
      <c r="BZ36" s="478">
        <v>71.324021676950892</v>
      </c>
      <c r="CA36" s="478">
        <v>81.262938235205581</v>
      </c>
      <c r="CB36" s="478">
        <v>87.024193484836587</v>
      </c>
      <c r="CC36" s="478">
        <v>86.273348513705116</v>
      </c>
      <c r="CD36" s="478">
        <v>85.479771569707736</v>
      </c>
      <c r="CE36" s="478">
        <v>83.787284175041023</v>
      </c>
      <c r="CF36" s="478">
        <v>81.947673942084194</v>
      </c>
      <c r="CG36" s="478">
        <v>79.947769428103612</v>
      </c>
      <c r="CH36" s="478">
        <v>77.727442453797394</v>
      </c>
      <c r="CI36" s="478">
        <v>75.065608542494644</v>
      </c>
      <c r="CJ36" s="480" t="s">
        <v>381</v>
      </c>
      <c r="CK36" s="738"/>
      <c r="CL36" s="1021"/>
      <c r="CM36" s="503">
        <f t="shared" si="71"/>
        <v>20</v>
      </c>
      <c r="CN36" s="520">
        <v>1.2000000000000002</v>
      </c>
      <c r="CO36" s="521">
        <v>1.2000000000000002</v>
      </c>
      <c r="CP36" s="521">
        <v>1.2</v>
      </c>
      <c r="CQ36" s="521">
        <v>1.2000000000000006</v>
      </c>
      <c r="CR36" s="521">
        <v>1.2000000000000011</v>
      </c>
      <c r="CS36" s="521">
        <v>1.2</v>
      </c>
      <c r="CT36" s="521">
        <v>1.2000000000000006</v>
      </c>
      <c r="CU36" s="521">
        <v>1.2000000000000091</v>
      </c>
      <c r="CV36" s="521">
        <v>1.2000000000000002</v>
      </c>
      <c r="CW36" s="562">
        <v>1.2000000000000002</v>
      </c>
      <c r="CX36" s="605" t="s">
        <v>968</v>
      </c>
      <c r="CY36" s="748" t="s">
        <v>381</v>
      </c>
      <c r="CZ36" s="738"/>
      <c r="DA36" s="1021"/>
      <c r="DB36" s="503">
        <f t="shared" si="72"/>
        <v>20</v>
      </c>
      <c r="DC36" s="520">
        <v>0.82042070803820255</v>
      </c>
      <c r="DD36" s="521">
        <v>0.87547878949655911</v>
      </c>
      <c r="DE36" s="521">
        <v>0.97190843657400539</v>
      </c>
      <c r="DF36" s="521">
        <v>1.00000000000001</v>
      </c>
      <c r="DG36" s="521">
        <v>1.0000000000000098</v>
      </c>
      <c r="DH36" s="521">
        <v>1.0000000000000104</v>
      </c>
      <c r="DI36" s="521">
        <v>1.0000000000000047</v>
      </c>
      <c r="DJ36" s="521">
        <v>1</v>
      </c>
      <c r="DK36" s="521">
        <v>1.0000000000000004</v>
      </c>
      <c r="DL36" s="562">
        <v>1.000000000000002</v>
      </c>
      <c r="DM36" s="562">
        <v>1.0000000000000022</v>
      </c>
      <c r="DN36" s="748" t="s">
        <v>381</v>
      </c>
      <c r="DO36" s="744"/>
      <c r="DP36" s="1021"/>
      <c r="DQ36" s="503">
        <f t="shared" si="73"/>
        <v>20</v>
      </c>
      <c r="DR36" s="520">
        <v>0.8228445060415015</v>
      </c>
      <c r="DS36" s="521">
        <v>0.8670267799566459</v>
      </c>
      <c r="DT36" s="521">
        <v>0.95076926961511488</v>
      </c>
      <c r="DU36" s="521">
        <v>1</v>
      </c>
      <c r="DV36" s="521">
        <v>1.0000000000000004</v>
      </c>
      <c r="DW36" s="521">
        <v>1.0000000000000004</v>
      </c>
      <c r="DX36" s="521">
        <v>1</v>
      </c>
      <c r="DY36" s="521">
        <v>1</v>
      </c>
      <c r="DZ36" s="521">
        <v>1</v>
      </c>
      <c r="EA36" s="562">
        <v>1</v>
      </c>
      <c r="EB36" s="562">
        <v>1.0000000000000022</v>
      </c>
      <c r="EC36" s="748" t="s">
        <v>381</v>
      </c>
      <c r="ED36" s="738"/>
      <c r="EE36" s="1021"/>
      <c r="EF36" s="503">
        <f t="shared" si="74"/>
        <v>20</v>
      </c>
      <c r="EG36" s="495">
        <v>39.199897287562521</v>
      </c>
      <c r="EH36" s="496">
        <v>38.02864837139407</v>
      </c>
      <c r="EI36" s="496">
        <v>36.464588804394566</v>
      </c>
      <c r="EJ36" s="496">
        <v>34.619996059727384</v>
      </c>
      <c r="EK36" s="496">
        <v>33.243822757008729</v>
      </c>
      <c r="EL36" s="497">
        <v>32.050280567060611</v>
      </c>
      <c r="EM36" s="497">
        <v>29.863637141439085</v>
      </c>
      <c r="EN36" s="497">
        <v>29.653704386584081</v>
      </c>
      <c r="EO36" s="497">
        <v>28.127087513661195</v>
      </c>
      <c r="EP36" s="563">
        <v>28.009468514327011</v>
      </c>
      <c r="EQ36" s="605" t="s">
        <v>968</v>
      </c>
      <c r="ER36" s="748" t="s">
        <v>381</v>
      </c>
      <c r="ES36" s="738"/>
      <c r="ET36" s="1021"/>
      <c r="EU36" s="503">
        <f t="shared" si="75"/>
        <v>20</v>
      </c>
      <c r="EV36" s="495">
        <v>85</v>
      </c>
      <c r="EW36" s="496">
        <v>85</v>
      </c>
      <c r="EX36" s="496">
        <v>85</v>
      </c>
      <c r="EY36" s="496">
        <v>82.95272488381454</v>
      </c>
      <c r="EZ36" s="496">
        <v>80.211907268122957</v>
      </c>
      <c r="FA36" s="497">
        <v>77.273210828331116</v>
      </c>
      <c r="FB36" s="497">
        <v>70.8436823218359</v>
      </c>
      <c r="FC36" s="497">
        <v>63.654072002324142</v>
      </c>
      <c r="FD36" s="497">
        <v>55.567773563036212</v>
      </c>
      <c r="FE36" s="563">
        <v>46.326286485253888</v>
      </c>
      <c r="FF36" s="563">
        <v>35.201008314991611</v>
      </c>
      <c r="FG36" s="748" t="s">
        <v>381</v>
      </c>
      <c r="FI36" s="1021"/>
      <c r="FJ36" s="503">
        <f t="shared" si="76"/>
        <v>20</v>
      </c>
      <c r="FK36" s="495">
        <v>85</v>
      </c>
      <c r="FL36" s="496">
        <v>85.000000000000057</v>
      </c>
      <c r="FM36" s="496">
        <v>85</v>
      </c>
      <c r="FN36" s="496">
        <v>83.224816184869553</v>
      </c>
      <c r="FO36" s="496">
        <v>80.189746599598379</v>
      </c>
      <c r="FP36" s="497">
        <v>76.984377807308931</v>
      </c>
      <c r="FQ36" s="497">
        <v>70.156653287179211</v>
      </c>
      <c r="FR36" s="497">
        <v>62.748747190714028</v>
      </c>
      <c r="FS36" s="497">
        <v>54.711506039657763</v>
      </c>
      <c r="FT36" s="563">
        <v>45.808692175549822</v>
      </c>
      <c r="FU36" s="497">
        <v>35.164594059616434</v>
      </c>
      <c r="FV36" s="748" t="s">
        <v>381</v>
      </c>
      <c r="FW36" s="744"/>
      <c r="FX36" s="1021"/>
      <c r="FY36" s="503">
        <f t="shared" si="77"/>
        <v>20</v>
      </c>
      <c r="FZ36" s="491">
        <f t="shared" si="56"/>
        <v>0.82042070803820255</v>
      </c>
      <c r="GA36" s="492">
        <f t="shared" si="87"/>
        <v>0.8670267799566459</v>
      </c>
      <c r="GB36" s="492">
        <f t="shared" si="87"/>
        <v>0.95076926961511488</v>
      </c>
      <c r="GC36" s="492">
        <f t="shared" si="87"/>
        <v>1</v>
      </c>
      <c r="GD36" s="492">
        <f t="shared" si="87"/>
        <v>1.0000000000000004</v>
      </c>
      <c r="GE36" s="493">
        <f t="shared" si="87"/>
        <v>1.0000000000000004</v>
      </c>
      <c r="GF36" s="493">
        <f t="shared" si="87"/>
        <v>1</v>
      </c>
      <c r="GG36" s="493">
        <f t="shared" si="87"/>
        <v>1</v>
      </c>
      <c r="GH36" s="493">
        <f t="shared" si="87"/>
        <v>1</v>
      </c>
      <c r="GI36" s="493">
        <f t="shared" si="87"/>
        <v>1</v>
      </c>
      <c r="GJ36" s="493">
        <f t="shared" si="78"/>
        <v>1.0000000000000022</v>
      </c>
      <c r="GK36" s="748" t="s">
        <v>381</v>
      </c>
      <c r="GM36" s="1021"/>
      <c r="GN36" s="503">
        <f t="shared" si="79"/>
        <v>20</v>
      </c>
      <c r="GO36" s="495">
        <f t="shared" si="58"/>
        <v>85</v>
      </c>
      <c r="GP36" s="496">
        <f t="shared" si="88"/>
        <v>85.000000000000057</v>
      </c>
      <c r="GQ36" s="496">
        <f t="shared" si="88"/>
        <v>85</v>
      </c>
      <c r="GR36" s="496">
        <f t="shared" si="88"/>
        <v>83.224816184869553</v>
      </c>
      <c r="GS36" s="496">
        <f t="shared" si="88"/>
        <v>80.211907268122957</v>
      </c>
      <c r="GT36" s="497">
        <f t="shared" si="88"/>
        <v>77.273210828331116</v>
      </c>
      <c r="GU36" s="497">
        <f t="shared" si="88"/>
        <v>70.8436823218359</v>
      </c>
      <c r="GV36" s="497">
        <f t="shared" si="88"/>
        <v>63.654072002324142</v>
      </c>
      <c r="GW36" s="497">
        <f t="shared" si="88"/>
        <v>55.567773563036212</v>
      </c>
      <c r="GX36" s="497">
        <f t="shared" si="88"/>
        <v>46.326286485253888</v>
      </c>
      <c r="GY36" s="497">
        <f t="shared" si="80"/>
        <v>35.201008314991611</v>
      </c>
      <c r="GZ36" s="748" t="s">
        <v>381</v>
      </c>
      <c r="HB36" s="1021"/>
      <c r="HC36" s="503">
        <f t="shared" si="81"/>
        <v>20</v>
      </c>
      <c r="HD36" s="531">
        <f t="shared" si="82"/>
        <v>8.1841286981627359</v>
      </c>
      <c r="HE36" s="551">
        <v>9.2071447854330781</v>
      </c>
      <c r="HF36" s="604">
        <v>87.463288816303219</v>
      </c>
      <c r="HH36" s="1021"/>
      <c r="HI36" s="503">
        <f t="shared" si="83"/>
        <v>20</v>
      </c>
      <c r="HJ36" s="531">
        <f t="shared" si="84"/>
        <v>8.1841286981627359</v>
      </c>
      <c r="HK36" s="604">
        <v>99.881765227428389</v>
      </c>
    </row>
    <row r="37" spans="2:219" ht="15" customHeight="1">
      <c r="B37" s="1021"/>
      <c r="C37" s="503">
        <v>10</v>
      </c>
      <c r="D37" s="476">
        <f t="shared" si="60"/>
        <v>17.440436895254066</v>
      </c>
      <c r="E37" s="600">
        <f t="shared" si="85"/>
        <v>64.389516543943131</v>
      </c>
      <c r="F37" s="601">
        <f t="shared" si="61"/>
        <v>87.434755665912718</v>
      </c>
      <c r="G37" s="602">
        <f t="shared" si="62"/>
        <v>7.2533031320337482</v>
      </c>
      <c r="H37" s="594" t="s">
        <v>712</v>
      </c>
      <c r="I37" s="603" t="s">
        <v>712</v>
      </c>
      <c r="J37" s="479">
        <f t="shared" si="63"/>
        <v>81.174311439261473</v>
      </c>
      <c r="K37" s="479">
        <f t="shared" si="52"/>
        <v>86.642001375137212</v>
      </c>
      <c r="L37" s="479">
        <f t="shared" si="52"/>
        <v>85.789720795565898</v>
      </c>
      <c r="M37" s="479">
        <f t="shared" si="52"/>
        <v>84.895483452164981</v>
      </c>
      <c r="N37" s="479">
        <f t="shared" si="52"/>
        <v>82.938286503979739</v>
      </c>
      <c r="O37" s="479">
        <f t="shared" si="52"/>
        <v>80.82511145598103</v>
      </c>
      <c r="P37" s="479">
        <f t="shared" si="52"/>
        <v>78.597808450311916</v>
      </c>
      <c r="Q37" s="479">
        <f t="shared" si="52"/>
        <v>76.201104964754165</v>
      </c>
      <c r="R37" s="479">
        <f t="shared" si="52"/>
        <v>73.377206899255413</v>
      </c>
      <c r="S37" s="480" t="s">
        <v>381</v>
      </c>
      <c r="T37" s="738"/>
      <c r="U37" s="1021"/>
      <c r="V37" s="503">
        <f t="shared" si="64"/>
        <v>10</v>
      </c>
      <c r="W37" s="481">
        <f>V37+15</f>
        <v>25</v>
      </c>
      <c r="X37" s="519">
        <v>-26</v>
      </c>
      <c r="Y37" s="483">
        <f t="shared" si="65"/>
        <v>17.440436895254066</v>
      </c>
      <c r="Z37" s="551">
        <v>21.11252008506111</v>
      </c>
      <c r="AA37" s="485">
        <v>19.620491507160825</v>
      </c>
      <c r="AB37" s="532">
        <f t="shared" si="66"/>
        <v>4.3676836708139009</v>
      </c>
      <c r="AC37" s="486">
        <f t="shared" si="67"/>
        <v>3.8823854851679118</v>
      </c>
      <c r="AD37" s="487">
        <v>9.8660019726739918</v>
      </c>
      <c r="AE37" s="488">
        <v>18.632324268790708</v>
      </c>
      <c r="AF37" s="738"/>
      <c r="AG37" s="1048"/>
      <c r="AH37" s="1050"/>
      <c r="AI37" s="738"/>
      <c r="AJ37" s="1021"/>
      <c r="AK37" s="503">
        <f t="shared" si="68"/>
        <v>10</v>
      </c>
      <c r="AL37" s="489">
        <f t="shared" si="86"/>
        <v>0</v>
      </c>
      <c r="AM37" s="519">
        <f t="shared" si="69"/>
        <v>-33</v>
      </c>
      <c r="AN37" s="490">
        <f t="shared" si="70"/>
        <v>17.440436895254066</v>
      </c>
      <c r="AO37" s="738"/>
      <c r="AP37" s="1021"/>
      <c r="AQ37" s="503">
        <v>10</v>
      </c>
      <c r="AR37" s="483">
        <f t="shared" si="53"/>
        <v>17.440436895254066</v>
      </c>
      <c r="AS37" s="477">
        <v>100.04335971553802</v>
      </c>
      <c r="AT37" s="479">
        <v>99.465602982287933</v>
      </c>
      <c r="AU37" s="479">
        <v>98.624080594266985</v>
      </c>
      <c r="AV37" s="479">
        <v>97.59795936692224</v>
      </c>
      <c r="AW37" s="479">
        <v>96.816228527704894</v>
      </c>
      <c r="AX37" s="479">
        <v>96.213309996508684</v>
      </c>
      <c r="AY37" s="479">
        <v>95.089555272315039</v>
      </c>
      <c r="AZ37" s="479">
        <v>94.928338757437572</v>
      </c>
      <c r="BA37" s="479">
        <v>94.12073342058828</v>
      </c>
      <c r="BB37" s="479">
        <v>94.111887482335391</v>
      </c>
      <c r="BC37" s="761" t="s">
        <v>968</v>
      </c>
      <c r="BD37" s="480" t="s">
        <v>381</v>
      </c>
      <c r="BE37" s="738"/>
      <c r="BF37" s="1021"/>
      <c r="BG37" s="503">
        <v>10</v>
      </c>
      <c r="BH37" s="483">
        <f t="shared" si="54"/>
        <v>19.620491507160825</v>
      </c>
      <c r="BI37" s="477">
        <v>68.307619389044419</v>
      </c>
      <c r="BJ37" s="478">
        <v>74.691271133862472</v>
      </c>
      <c r="BK37" s="478">
        <v>87.456049598682753</v>
      </c>
      <c r="BL37" s="478">
        <v>86.642001375137212</v>
      </c>
      <c r="BM37" s="478">
        <v>85.789720795565898</v>
      </c>
      <c r="BN37" s="478">
        <v>84.895483452164981</v>
      </c>
      <c r="BO37" s="478">
        <v>83.004323225328903</v>
      </c>
      <c r="BP37" s="478">
        <v>80.96335754368036</v>
      </c>
      <c r="BQ37" s="478">
        <v>78.74633105691413</v>
      </c>
      <c r="BR37" s="478">
        <v>76.284988042500359</v>
      </c>
      <c r="BS37" s="478">
        <v>73.379506158655545</v>
      </c>
      <c r="BT37" s="480" t="s">
        <v>381</v>
      </c>
      <c r="BU37" s="533"/>
      <c r="BV37" s="1021"/>
      <c r="BW37" s="503">
        <v>10</v>
      </c>
      <c r="BX37" s="483">
        <f t="shared" si="55"/>
        <v>19.620491507160825</v>
      </c>
      <c r="BY37" s="477">
        <v>64.389516543943131</v>
      </c>
      <c r="BZ37" s="478">
        <v>69.805253089578628</v>
      </c>
      <c r="CA37" s="478">
        <v>81.174311439261473</v>
      </c>
      <c r="CB37" s="478">
        <v>86.856503376043335</v>
      </c>
      <c r="CC37" s="478">
        <v>85.921388094096429</v>
      </c>
      <c r="CD37" s="478">
        <v>84.951705254240025</v>
      </c>
      <c r="CE37" s="478">
        <v>82.938286503979739</v>
      </c>
      <c r="CF37" s="478">
        <v>80.82511145598103</v>
      </c>
      <c r="CG37" s="478">
        <v>78.597808450311916</v>
      </c>
      <c r="CH37" s="478">
        <v>76.201104964754165</v>
      </c>
      <c r="CI37" s="478">
        <v>73.377206899255413</v>
      </c>
      <c r="CJ37" s="480" t="s">
        <v>381</v>
      </c>
      <c r="CK37" s="738"/>
      <c r="CL37" s="1021"/>
      <c r="CM37" s="503">
        <f t="shared" si="71"/>
        <v>10</v>
      </c>
      <c r="CN37" s="520">
        <v>1.2000000000000002</v>
      </c>
      <c r="CO37" s="521">
        <v>1.2000000000000002</v>
      </c>
      <c r="CP37" s="521">
        <v>1.2000000000000013</v>
      </c>
      <c r="CQ37" s="521">
        <v>1.2</v>
      </c>
      <c r="CR37" s="521">
        <v>1.2</v>
      </c>
      <c r="CS37" s="521">
        <v>1.2000000000000004</v>
      </c>
      <c r="CT37" s="521">
        <v>1.2</v>
      </c>
      <c r="CU37" s="521">
        <v>1.2000000000000006</v>
      </c>
      <c r="CV37" s="521">
        <v>1.2000000000000051</v>
      </c>
      <c r="CW37" s="562">
        <v>1.2</v>
      </c>
      <c r="CX37" s="605" t="s">
        <v>968</v>
      </c>
      <c r="CY37" s="748" t="s">
        <v>381</v>
      </c>
      <c r="CZ37" s="738"/>
      <c r="DA37" s="1021"/>
      <c r="DB37" s="503">
        <f t="shared" si="72"/>
        <v>10</v>
      </c>
      <c r="DC37" s="520">
        <v>0.84033186027794415</v>
      </c>
      <c r="DD37" s="521">
        <v>0.89610221566938897</v>
      </c>
      <c r="DE37" s="521">
        <v>1.0000000000000135</v>
      </c>
      <c r="DF37" s="521">
        <v>1</v>
      </c>
      <c r="DG37" s="521">
        <v>1</v>
      </c>
      <c r="DH37" s="521">
        <v>1</v>
      </c>
      <c r="DI37" s="521">
        <v>1</v>
      </c>
      <c r="DJ37" s="521">
        <v>1.0000000000000004</v>
      </c>
      <c r="DK37" s="521">
        <v>1.0000000000000038</v>
      </c>
      <c r="DL37" s="562">
        <v>1.000000000000002</v>
      </c>
      <c r="DM37" s="562">
        <v>1.0000000000000004</v>
      </c>
      <c r="DN37" s="748" t="s">
        <v>381</v>
      </c>
      <c r="DO37" s="744"/>
      <c r="DP37" s="1021"/>
      <c r="DQ37" s="503">
        <f t="shared" si="73"/>
        <v>10</v>
      </c>
      <c r="DR37" s="520">
        <v>0.80469767288721628</v>
      </c>
      <c r="DS37" s="521">
        <v>0.85366415349573732</v>
      </c>
      <c r="DT37" s="521">
        <v>0.95004951120073577</v>
      </c>
      <c r="DU37" s="521">
        <v>1</v>
      </c>
      <c r="DV37" s="521">
        <v>1</v>
      </c>
      <c r="DW37" s="521">
        <v>1</v>
      </c>
      <c r="DX37" s="521">
        <v>1</v>
      </c>
      <c r="DY37" s="521">
        <v>1</v>
      </c>
      <c r="DZ37" s="521">
        <v>1</v>
      </c>
      <c r="EA37" s="562">
        <v>1.0000000000000016</v>
      </c>
      <c r="EB37" s="562">
        <v>1.0000000000000004</v>
      </c>
      <c r="EC37" s="748" t="s">
        <v>381</v>
      </c>
      <c r="ED37" s="738"/>
      <c r="EE37" s="1021"/>
      <c r="EF37" s="503">
        <f t="shared" si="74"/>
        <v>10</v>
      </c>
      <c r="EG37" s="495">
        <v>36.81279253121636</v>
      </c>
      <c r="EH37" s="496">
        <v>35.048931644468041</v>
      </c>
      <c r="EI37" s="496">
        <v>32.481635461025462</v>
      </c>
      <c r="EJ37" s="496">
        <v>29.354129108143468</v>
      </c>
      <c r="EK37" s="496">
        <v>26.973702101024855</v>
      </c>
      <c r="EL37" s="497">
        <v>25.139084711144733</v>
      </c>
      <c r="EM37" s="497">
        <v>21.722700882814934</v>
      </c>
      <c r="EN37" s="497">
        <v>21.232909848924919</v>
      </c>
      <c r="EO37" s="497">
        <v>18.780590841449055</v>
      </c>
      <c r="EP37" s="563">
        <v>18.753741561102686</v>
      </c>
      <c r="EQ37" s="605" t="s">
        <v>968</v>
      </c>
      <c r="ER37" s="748" t="s">
        <v>381</v>
      </c>
      <c r="ES37" s="738"/>
      <c r="ET37" s="1021"/>
      <c r="EU37" s="503">
        <f t="shared" si="75"/>
        <v>10</v>
      </c>
      <c r="EV37" s="495">
        <v>85</v>
      </c>
      <c r="EW37" s="496">
        <v>85</v>
      </c>
      <c r="EX37" s="496">
        <v>84.971471857458425</v>
      </c>
      <c r="EY37" s="496">
        <v>81.6796392161786</v>
      </c>
      <c r="EZ37" s="496">
        <v>78.236007267073262</v>
      </c>
      <c r="FA37" s="497">
        <v>74.625968688291721</v>
      </c>
      <c r="FB37" s="497">
        <v>67.002039968935037</v>
      </c>
      <c r="FC37" s="497">
        <v>58.790834371780022</v>
      </c>
      <c r="FD37" s="497">
        <v>49.891428774026622</v>
      </c>
      <c r="FE37" s="563">
        <v>40.036633263605154</v>
      </c>
      <c r="FF37" s="563">
        <v>28.439122943162261</v>
      </c>
      <c r="FG37" s="748" t="s">
        <v>381</v>
      </c>
      <c r="FI37" s="1021"/>
      <c r="FJ37" s="503">
        <f t="shared" si="76"/>
        <v>10</v>
      </c>
      <c r="FK37" s="495">
        <v>85</v>
      </c>
      <c r="FL37" s="496">
        <v>85</v>
      </c>
      <c r="FM37" s="496">
        <v>85</v>
      </c>
      <c r="FN37" s="496">
        <v>82.546785507121911</v>
      </c>
      <c r="FO37" s="496">
        <v>78.767819342270229</v>
      </c>
      <c r="FP37" s="497">
        <v>74.852841665295557</v>
      </c>
      <c r="FQ37" s="497">
        <v>66.736088384800098</v>
      </c>
      <c r="FR37" s="497">
        <v>58.235279447892424</v>
      </c>
      <c r="FS37" s="497">
        <v>49.296006052635676</v>
      </c>
      <c r="FT37" s="563">
        <v>39.701259701943854</v>
      </c>
      <c r="FU37" s="497">
        <v>28.429960971178389</v>
      </c>
      <c r="FV37" s="748" t="s">
        <v>381</v>
      </c>
      <c r="FW37" s="744"/>
      <c r="FX37" s="1021"/>
      <c r="FY37" s="503">
        <f t="shared" si="77"/>
        <v>10</v>
      </c>
      <c r="FZ37" s="491">
        <f t="shared" si="56"/>
        <v>0.80469767288721628</v>
      </c>
      <c r="GA37" s="492">
        <f t="shared" si="87"/>
        <v>0.85366415349573732</v>
      </c>
      <c r="GB37" s="492">
        <f t="shared" si="87"/>
        <v>0.95004951120073577</v>
      </c>
      <c r="GC37" s="492">
        <f t="shared" si="87"/>
        <v>1</v>
      </c>
      <c r="GD37" s="492">
        <f t="shared" si="87"/>
        <v>1</v>
      </c>
      <c r="GE37" s="493">
        <f t="shared" si="87"/>
        <v>1</v>
      </c>
      <c r="GF37" s="493">
        <f t="shared" si="87"/>
        <v>1</v>
      </c>
      <c r="GG37" s="493">
        <f t="shared" si="87"/>
        <v>1</v>
      </c>
      <c r="GH37" s="493">
        <f t="shared" si="87"/>
        <v>1</v>
      </c>
      <c r="GI37" s="493">
        <f t="shared" si="87"/>
        <v>1.0000000000000016</v>
      </c>
      <c r="GJ37" s="493">
        <f t="shared" si="78"/>
        <v>1.0000000000000004</v>
      </c>
      <c r="GK37" s="748" t="s">
        <v>381</v>
      </c>
      <c r="GM37" s="1021"/>
      <c r="GN37" s="503">
        <f t="shared" si="79"/>
        <v>10</v>
      </c>
      <c r="GO37" s="495">
        <f t="shared" si="58"/>
        <v>85</v>
      </c>
      <c r="GP37" s="496">
        <f t="shared" si="88"/>
        <v>85</v>
      </c>
      <c r="GQ37" s="496">
        <f t="shared" si="88"/>
        <v>85</v>
      </c>
      <c r="GR37" s="496">
        <f t="shared" si="88"/>
        <v>82.546785507121911</v>
      </c>
      <c r="GS37" s="496">
        <f t="shared" si="88"/>
        <v>78.767819342270229</v>
      </c>
      <c r="GT37" s="497">
        <f t="shared" si="88"/>
        <v>74.852841665295557</v>
      </c>
      <c r="GU37" s="497">
        <f t="shared" si="88"/>
        <v>67.002039968935037</v>
      </c>
      <c r="GV37" s="497">
        <f t="shared" si="88"/>
        <v>58.790834371780022</v>
      </c>
      <c r="GW37" s="497">
        <f t="shared" si="88"/>
        <v>49.891428774026622</v>
      </c>
      <c r="GX37" s="497">
        <f t="shared" si="88"/>
        <v>40.036633263605154</v>
      </c>
      <c r="GY37" s="497">
        <f t="shared" si="80"/>
        <v>28.439122943162261</v>
      </c>
      <c r="GZ37" s="748" t="s">
        <v>381</v>
      </c>
      <c r="HB37" s="1021"/>
      <c r="HC37" s="503">
        <f t="shared" si="81"/>
        <v>10</v>
      </c>
      <c r="HD37" s="531">
        <f t="shared" si="82"/>
        <v>7.2533031320337482</v>
      </c>
      <c r="HE37" s="551">
        <v>8.159966023537967</v>
      </c>
      <c r="HF37" s="604">
        <v>87.434755665912718</v>
      </c>
      <c r="HH37" s="1021"/>
      <c r="HI37" s="503">
        <f t="shared" si="83"/>
        <v>10</v>
      </c>
      <c r="HJ37" s="531">
        <f t="shared" si="84"/>
        <v>7.2533031320337482</v>
      </c>
      <c r="HK37" s="604">
        <v>98.092885549011498</v>
      </c>
    </row>
    <row r="38" spans="2:219" ht="15" customHeight="1">
      <c r="B38" s="1021"/>
      <c r="C38" s="503">
        <v>0</v>
      </c>
      <c r="D38" s="476">
        <f t="shared" si="60"/>
        <v>25.306501976616715</v>
      </c>
      <c r="E38" s="600">
        <f t="shared" si="85"/>
        <v>62.392143997101243</v>
      </c>
      <c r="F38" s="601">
        <f t="shared" si="61"/>
        <v>87.364638255315839</v>
      </c>
      <c r="G38" s="602">
        <f t="shared" si="62"/>
        <v>8.7030378183124775</v>
      </c>
      <c r="H38" s="594" t="s">
        <v>712</v>
      </c>
      <c r="I38" s="603" t="s">
        <v>712</v>
      </c>
      <c r="J38" s="538">
        <f t="shared" si="63"/>
        <v>81.079608904071847</v>
      </c>
      <c r="K38" s="538">
        <f t="shared" si="52"/>
        <v>86.165039107850376</v>
      </c>
      <c r="L38" s="538">
        <f t="shared" si="52"/>
        <v>84.965502734473347</v>
      </c>
      <c r="M38" s="538">
        <f t="shared" si="52"/>
        <v>83.745788424642072</v>
      </c>
      <c r="N38" s="538">
        <f t="shared" si="52"/>
        <v>81.264873126390228</v>
      </c>
      <c r="O38" s="538">
        <f t="shared" si="52"/>
        <v>78.672024179939385</v>
      </c>
      <c r="P38" s="538">
        <f t="shared" si="52"/>
        <v>75.996069435687588</v>
      </c>
      <c r="Q38" s="538">
        <f t="shared" si="52"/>
        <v>73.213069852023025</v>
      </c>
      <c r="R38" s="626" t="s">
        <v>381</v>
      </c>
      <c r="S38" s="539" t="s">
        <v>381</v>
      </c>
      <c r="T38" s="738"/>
      <c r="U38" s="1021"/>
      <c r="V38" s="503">
        <f t="shared" si="64"/>
        <v>0</v>
      </c>
      <c r="W38" s="481">
        <f>V38+15</f>
        <v>15</v>
      </c>
      <c r="X38" s="519">
        <v>-26</v>
      </c>
      <c r="Y38" s="483">
        <f t="shared" si="65"/>
        <v>25.306501976616715</v>
      </c>
      <c r="Z38" s="551">
        <v>32.43086758469579</v>
      </c>
      <c r="AA38" s="485">
        <v>28.469814723693808</v>
      </c>
      <c r="AB38" s="532">
        <f t="shared" si="66"/>
        <v>3.0063265549055194</v>
      </c>
      <c r="AC38" s="486">
        <f t="shared" si="67"/>
        <v>2.6722902710271281</v>
      </c>
      <c r="AD38" s="487">
        <v>13.882973928712262</v>
      </c>
      <c r="AE38" s="488">
        <v>25.116044710689486</v>
      </c>
      <c r="AF38" s="738"/>
      <c r="AG38" s="1048"/>
      <c r="AH38" s="1050"/>
      <c r="AI38" s="738"/>
      <c r="AJ38" s="1021"/>
      <c r="AK38" s="503">
        <f t="shared" si="68"/>
        <v>0</v>
      </c>
      <c r="AL38" s="489">
        <f t="shared" si="86"/>
        <v>-10</v>
      </c>
      <c r="AM38" s="519">
        <f t="shared" si="69"/>
        <v>-33</v>
      </c>
      <c r="AN38" s="490">
        <f t="shared" si="70"/>
        <v>25.306501976616715</v>
      </c>
      <c r="AO38" s="738"/>
      <c r="AP38" s="1021"/>
      <c r="AQ38" s="503">
        <v>0</v>
      </c>
      <c r="AR38" s="483">
        <f t="shared" si="53"/>
        <v>25.306501976616715</v>
      </c>
      <c r="AS38" s="477">
        <v>100.33709110504749</v>
      </c>
      <c r="AT38" s="479">
        <v>99.700319061806212</v>
      </c>
      <c r="AU38" s="479">
        <v>98.637110004105779</v>
      </c>
      <c r="AV38" s="479">
        <v>96.997742714736987</v>
      </c>
      <c r="AW38" s="479">
        <v>95.552862425986845</v>
      </c>
      <c r="AX38" s="479">
        <v>94.393189779772527</v>
      </c>
      <c r="AY38" s="479">
        <v>92.426984688979971</v>
      </c>
      <c r="AZ38" s="479">
        <v>92.201629216708184</v>
      </c>
      <c r="BA38" s="479">
        <v>91.154758285371884</v>
      </c>
      <c r="BB38" s="479">
        <v>91.115436029050343</v>
      </c>
      <c r="BC38" s="713" t="s">
        <v>381</v>
      </c>
      <c r="BD38" s="480" t="s">
        <v>381</v>
      </c>
      <c r="BE38" s="738"/>
      <c r="BF38" s="1021"/>
      <c r="BG38" s="503">
        <v>0</v>
      </c>
      <c r="BH38" s="483">
        <f t="shared" si="54"/>
        <v>28.469814723693808</v>
      </c>
      <c r="BI38" s="477">
        <v>69.829746472580183</v>
      </c>
      <c r="BJ38" s="478">
        <v>76.232661770429516</v>
      </c>
      <c r="BK38" s="478">
        <v>87.33681989487205</v>
      </c>
      <c r="BL38" s="478">
        <v>86.165039107850376</v>
      </c>
      <c r="BM38" s="478">
        <v>84.965502734473347</v>
      </c>
      <c r="BN38" s="478">
        <v>83.745788424642072</v>
      </c>
      <c r="BO38" s="478">
        <v>81.264873126390228</v>
      </c>
      <c r="BP38" s="478">
        <v>78.717825375797034</v>
      </c>
      <c r="BQ38" s="478">
        <v>76.071207765681308</v>
      </c>
      <c r="BR38" s="478">
        <v>73.244237435636393</v>
      </c>
      <c r="BS38" s="713" t="s">
        <v>381</v>
      </c>
      <c r="BT38" s="480" t="s">
        <v>381</v>
      </c>
      <c r="BU38" s="533"/>
      <c r="BV38" s="1021"/>
      <c r="BW38" s="503">
        <v>0</v>
      </c>
      <c r="BX38" s="483">
        <f t="shared" si="55"/>
        <v>28.469814723693808</v>
      </c>
      <c r="BY38" s="477">
        <v>62.392143997101243</v>
      </c>
      <c r="BZ38" s="478">
        <v>68.501839464267633</v>
      </c>
      <c r="CA38" s="478">
        <v>81.079608904071847</v>
      </c>
      <c r="CB38" s="478">
        <v>86.556212165648233</v>
      </c>
      <c r="CC38" s="478">
        <v>85.255534165621725</v>
      </c>
      <c r="CD38" s="478">
        <v>83.947939822927225</v>
      </c>
      <c r="CE38" s="478">
        <v>81.315714398534112</v>
      </c>
      <c r="CF38" s="478">
        <v>78.672024179939385</v>
      </c>
      <c r="CG38" s="478">
        <v>75.996069435687588</v>
      </c>
      <c r="CH38" s="478">
        <v>73.213069852023025</v>
      </c>
      <c r="CI38" s="713" t="s">
        <v>381</v>
      </c>
      <c r="CJ38" s="480" t="s">
        <v>381</v>
      </c>
      <c r="CK38" s="738"/>
      <c r="CL38" s="1021"/>
      <c r="CM38" s="503">
        <f t="shared" si="71"/>
        <v>0</v>
      </c>
      <c r="CN38" s="520">
        <v>1.2</v>
      </c>
      <c r="CO38" s="521">
        <v>1.2</v>
      </c>
      <c r="CP38" s="521">
        <v>1.2000000000000002</v>
      </c>
      <c r="CQ38" s="521">
        <v>1.2</v>
      </c>
      <c r="CR38" s="521">
        <v>1.2000000000000002</v>
      </c>
      <c r="CS38" s="521">
        <v>1.2000000000000006</v>
      </c>
      <c r="CT38" s="521">
        <v>1.2000000000000002</v>
      </c>
      <c r="CU38" s="521">
        <v>1.2</v>
      </c>
      <c r="CV38" s="521">
        <v>1.2</v>
      </c>
      <c r="CW38" s="562">
        <v>1.2000000000000006</v>
      </c>
      <c r="CX38" s="522" t="s">
        <v>381</v>
      </c>
      <c r="CY38" s="748" t="s">
        <v>381</v>
      </c>
      <c r="CZ38" s="738"/>
      <c r="DA38" s="1021"/>
      <c r="DB38" s="503">
        <f t="shared" si="72"/>
        <v>0</v>
      </c>
      <c r="DC38" s="520">
        <v>0.85388090570816755</v>
      </c>
      <c r="DD38" s="521">
        <v>0.90916569488256183</v>
      </c>
      <c r="DE38" s="521">
        <v>1.0000000000000113</v>
      </c>
      <c r="DF38" s="521">
        <v>1.0000000000000111</v>
      </c>
      <c r="DG38" s="521">
        <v>1.0000000000000109</v>
      </c>
      <c r="DH38" s="521">
        <v>1</v>
      </c>
      <c r="DI38" s="521">
        <v>1.0000000000000002</v>
      </c>
      <c r="DJ38" s="521">
        <v>1.0000000000000053</v>
      </c>
      <c r="DK38" s="521">
        <v>1.0000000000000004</v>
      </c>
      <c r="DL38" s="562">
        <v>1.0000000000000022</v>
      </c>
      <c r="DM38" s="522" t="s">
        <v>381</v>
      </c>
      <c r="DN38" s="748" t="s">
        <v>381</v>
      </c>
      <c r="DO38" s="744"/>
      <c r="DP38" s="1021"/>
      <c r="DQ38" s="503">
        <f t="shared" si="73"/>
        <v>0</v>
      </c>
      <c r="DR38" s="520">
        <v>0.78609768563606219</v>
      </c>
      <c r="DS38" s="521">
        <v>0.84206968615547106</v>
      </c>
      <c r="DT38" s="521">
        <v>0.94927989639253219</v>
      </c>
      <c r="DU38" s="521">
        <v>1.0000000000000111</v>
      </c>
      <c r="DV38" s="521">
        <v>1.0000000000000115</v>
      </c>
      <c r="DW38" s="521">
        <v>1.0000000000000115</v>
      </c>
      <c r="DX38" s="521">
        <v>1.0000000000000047</v>
      </c>
      <c r="DY38" s="521">
        <v>1.0000000000000004</v>
      </c>
      <c r="DZ38" s="521">
        <v>1.0000000000000047</v>
      </c>
      <c r="EA38" s="562">
        <v>1.0000000000000022</v>
      </c>
      <c r="EB38" s="522" t="s">
        <v>381</v>
      </c>
      <c r="EC38" s="748" t="s">
        <v>381</v>
      </c>
      <c r="ED38" s="738"/>
      <c r="EE38" s="1021"/>
      <c r="EF38" s="503">
        <f t="shared" si="74"/>
        <v>0</v>
      </c>
      <c r="EG38" s="495">
        <v>37.709928045220011</v>
      </c>
      <c r="EH38" s="496">
        <v>35.765384567716978</v>
      </c>
      <c r="EI38" s="496">
        <v>32.521368787343192</v>
      </c>
      <c r="EJ38" s="496">
        <v>27.526254516762549</v>
      </c>
      <c r="EK38" s="496">
        <v>23.130736322675602</v>
      </c>
      <c r="EL38" s="497">
        <v>19.60767706901504</v>
      </c>
      <c r="EM38" s="497">
        <v>13.644372045313958</v>
      </c>
      <c r="EN38" s="497">
        <v>12.961703792294031</v>
      </c>
      <c r="EO38" s="497">
        <v>9.1865428598069343</v>
      </c>
      <c r="EP38" s="563">
        <v>9.6736765938611029</v>
      </c>
      <c r="EQ38" s="522" t="s">
        <v>381</v>
      </c>
      <c r="ER38" s="748" t="s">
        <v>381</v>
      </c>
      <c r="ES38" s="738"/>
      <c r="ET38" s="1021"/>
      <c r="EU38" s="503">
        <f t="shared" si="75"/>
        <v>0</v>
      </c>
      <c r="EV38" s="495">
        <v>85</v>
      </c>
      <c r="EW38" s="496">
        <v>85</v>
      </c>
      <c r="EX38" s="496">
        <v>84.489170473752722</v>
      </c>
      <c r="EY38" s="496">
        <v>79.752122067922301</v>
      </c>
      <c r="EZ38" s="496">
        <v>74.90852079632333</v>
      </c>
      <c r="FA38" s="497">
        <v>69.989400086568082</v>
      </c>
      <c r="FB38" s="497">
        <v>60.002785407145723</v>
      </c>
      <c r="FC38" s="497">
        <v>49.777142813281444</v>
      </c>
      <c r="FD38" s="497">
        <v>39.181980263664798</v>
      </c>
      <c r="FE38" s="563">
        <v>27.900147269930244</v>
      </c>
      <c r="FF38" s="522" t="s">
        <v>381</v>
      </c>
      <c r="FG38" s="748" t="s">
        <v>381</v>
      </c>
      <c r="FI38" s="1021"/>
      <c r="FJ38" s="503">
        <f t="shared" si="76"/>
        <v>0</v>
      </c>
      <c r="FK38" s="495">
        <v>85</v>
      </c>
      <c r="FL38" s="496">
        <v>85</v>
      </c>
      <c r="FM38" s="496">
        <v>85</v>
      </c>
      <c r="FN38" s="496">
        <v>81.332878318882251</v>
      </c>
      <c r="FO38" s="496">
        <v>76.079108148263003</v>
      </c>
      <c r="FP38" s="497">
        <v>70.804259479474752</v>
      </c>
      <c r="FQ38" s="497">
        <v>60.20718128161144</v>
      </c>
      <c r="FR38" s="497">
        <v>49.593522866773299</v>
      </c>
      <c r="FS38" s="497">
        <v>38.881641077139818</v>
      </c>
      <c r="FT38" s="563">
        <v>27.775973187170848</v>
      </c>
      <c r="FU38" s="522" t="s">
        <v>381</v>
      </c>
      <c r="FV38" s="748" t="s">
        <v>381</v>
      </c>
      <c r="FW38" s="744"/>
      <c r="FX38" s="1021"/>
      <c r="FY38" s="503">
        <f t="shared" si="77"/>
        <v>0</v>
      </c>
      <c r="FZ38" s="491">
        <f t="shared" si="56"/>
        <v>0.78609768563606219</v>
      </c>
      <c r="GA38" s="492">
        <f t="shared" si="87"/>
        <v>0.84206968615547106</v>
      </c>
      <c r="GB38" s="492">
        <f t="shared" si="87"/>
        <v>0.94927989639253219</v>
      </c>
      <c r="GC38" s="492">
        <f t="shared" si="87"/>
        <v>1.0000000000000111</v>
      </c>
      <c r="GD38" s="492">
        <f t="shared" si="87"/>
        <v>1.0000000000000109</v>
      </c>
      <c r="GE38" s="493">
        <f t="shared" si="87"/>
        <v>1</v>
      </c>
      <c r="GF38" s="493">
        <f t="shared" si="87"/>
        <v>1.0000000000000002</v>
      </c>
      <c r="GG38" s="493">
        <f t="shared" si="87"/>
        <v>1.0000000000000004</v>
      </c>
      <c r="GH38" s="493">
        <f t="shared" si="87"/>
        <v>1.0000000000000004</v>
      </c>
      <c r="GI38" s="493">
        <f t="shared" si="87"/>
        <v>1.0000000000000022</v>
      </c>
      <c r="GJ38" s="522" t="s">
        <v>381</v>
      </c>
      <c r="GK38" s="748" t="s">
        <v>381</v>
      </c>
      <c r="GM38" s="1021"/>
      <c r="GN38" s="503">
        <f t="shared" si="79"/>
        <v>0</v>
      </c>
      <c r="GO38" s="495">
        <f t="shared" si="58"/>
        <v>85</v>
      </c>
      <c r="GP38" s="496">
        <f t="shared" si="88"/>
        <v>85</v>
      </c>
      <c r="GQ38" s="496">
        <f t="shared" si="88"/>
        <v>85</v>
      </c>
      <c r="GR38" s="496">
        <f t="shared" si="88"/>
        <v>81.332878318882251</v>
      </c>
      <c r="GS38" s="496">
        <f t="shared" si="88"/>
        <v>76.079108148263003</v>
      </c>
      <c r="GT38" s="497">
        <f t="shared" si="88"/>
        <v>70.804259479474752</v>
      </c>
      <c r="GU38" s="497">
        <f t="shared" si="88"/>
        <v>60.20718128161144</v>
      </c>
      <c r="GV38" s="497">
        <f t="shared" si="88"/>
        <v>49.777142813281444</v>
      </c>
      <c r="GW38" s="497">
        <f t="shared" si="88"/>
        <v>39.181980263664798</v>
      </c>
      <c r="GX38" s="497">
        <f t="shared" si="88"/>
        <v>27.900147269930244</v>
      </c>
      <c r="GY38" s="522" t="s">
        <v>381</v>
      </c>
      <c r="GZ38" s="748" t="s">
        <v>381</v>
      </c>
      <c r="HB38" s="1021"/>
      <c r="HC38" s="503">
        <f t="shared" si="81"/>
        <v>0</v>
      </c>
      <c r="HD38" s="531">
        <f t="shared" si="82"/>
        <v>8.7030378183124775</v>
      </c>
      <c r="HE38" s="551">
        <v>9.7909175456015376</v>
      </c>
      <c r="HF38" s="604">
        <v>87.364638255315839</v>
      </c>
      <c r="HH38" s="1021"/>
      <c r="HI38" s="503">
        <f t="shared" si="83"/>
        <v>0</v>
      </c>
      <c r="HJ38" s="531">
        <f t="shared" si="84"/>
        <v>8.7030378183124775</v>
      </c>
      <c r="HK38" s="604">
        <v>97.789163838894638</v>
      </c>
    </row>
    <row r="39" spans="2:219" ht="15" customHeight="1">
      <c r="B39" s="1021"/>
      <c r="C39" s="503">
        <v>-10</v>
      </c>
      <c r="D39" s="476">
        <f t="shared" si="60"/>
        <v>28.087004647610353</v>
      </c>
      <c r="E39" s="600">
        <f t="shared" si="85"/>
        <v>62.747957604661181</v>
      </c>
      <c r="F39" s="601">
        <f t="shared" si="61"/>
        <v>87.372749143070891</v>
      </c>
      <c r="G39" s="602">
        <f t="shared" si="62"/>
        <v>9.0382082744341119</v>
      </c>
      <c r="H39" s="594" t="s">
        <v>712</v>
      </c>
      <c r="I39" s="603" t="s">
        <v>712</v>
      </c>
      <c r="J39" s="479">
        <f t="shared" si="63"/>
        <v>81.199755678312485</v>
      </c>
      <c r="K39" s="479">
        <f t="shared" si="52"/>
        <v>85.943217859736194</v>
      </c>
      <c r="L39" s="479">
        <f t="shared" si="52"/>
        <v>84.69303311394944</v>
      </c>
      <c r="M39" s="479">
        <f t="shared" si="52"/>
        <v>83.432000529595214</v>
      </c>
      <c r="N39" s="479">
        <f t="shared" si="52"/>
        <v>80.897277724267525</v>
      </c>
      <c r="O39" s="479">
        <f t="shared" si="52"/>
        <v>78.340243685782411</v>
      </c>
      <c r="P39" s="479">
        <f t="shared" si="52"/>
        <v>75.729782639821565</v>
      </c>
      <c r="Q39" s="479">
        <f t="shared" si="52"/>
        <v>73.002347804433839</v>
      </c>
      <c r="R39" s="522" t="s">
        <v>381</v>
      </c>
      <c r="S39" s="480" t="s">
        <v>381</v>
      </c>
      <c r="T39" s="738"/>
      <c r="U39" s="1021"/>
      <c r="V39" s="503">
        <f t="shared" si="64"/>
        <v>-10</v>
      </c>
      <c r="W39" s="481">
        <v>15</v>
      </c>
      <c r="X39" s="519">
        <v>-26</v>
      </c>
      <c r="Y39" s="483">
        <f>IF(MIN(AA39,Z39)*(1-(2.5+7)/(87.5-2))&gt;$AG$29,$AG$29,MIN(AA39,Z39)*(1-(2.5+7)/(87.5-2)))</f>
        <v>28.087004647610353</v>
      </c>
      <c r="Z39" s="551">
        <v>38.033002562004746</v>
      </c>
      <c r="AA39" s="485">
        <v>31.59788022856165</v>
      </c>
      <c r="AB39" s="532">
        <f t="shared" si="66"/>
        <v>2.7129897486165571</v>
      </c>
      <c r="AC39" s="486">
        <f t="shared" si="67"/>
        <v>2.4115464432147173</v>
      </c>
      <c r="AD39" s="487">
        <v>15.678186864244863</v>
      </c>
      <c r="AE39" s="488">
        <v>27.2364413630706</v>
      </c>
      <c r="AF39" s="738"/>
      <c r="AG39" s="1048"/>
      <c r="AH39" s="1050"/>
      <c r="AI39" s="738"/>
      <c r="AJ39" s="1021"/>
      <c r="AK39" s="503">
        <f t="shared" si="68"/>
        <v>-10</v>
      </c>
      <c r="AL39" s="489">
        <f t="shared" si="86"/>
        <v>-20</v>
      </c>
      <c r="AM39" s="519">
        <f t="shared" si="69"/>
        <v>-33</v>
      </c>
      <c r="AN39" s="490">
        <f t="shared" si="70"/>
        <v>28.087004647610353</v>
      </c>
      <c r="AO39" s="738"/>
      <c r="AP39" s="1021"/>
      <c r="AQ39" s="503">
        <v>-10</v>
      </c>
      <c r="AR39" s="483">
        <f t="shared" si="53"/>
        <v>28.087004647610353</v>
      </c>
      <c r="AS39" s="477">
        <v>99.840803447782065</v>
      </c>
      <c r="AT39" s="479">
        <v>99.221054761841259</v>
      </c>
      <c r="AU39" s="479">
        <v>98.157751748599409</v>
      </c>
      <c r="AV39" s="479">
        <v>96.463166864959177</v>
      </c>
      <c r="AW39" s="479">
        <v>94.768943313394928</v>
      </c>
      <c r="AX39" s="479">
        <v>93.041712513001229</v>
      </c>
      <c r="AY39" s="479">
        <v>91.073142421760522</v>
      </c>
      <c r="AZ39" s="479">
        <v>89.068979296642738</v>
      </c>
      <c r="BA39" s="479">
        <v>88.475796824780559</v>
      </c>
      <c r="BB39" s="479">
        <v>87.87302018260921</v>
      </c>
      <c r="BC39" s="713" t="s">
        <v>381</v>
      </c>
      <c r="BD39" s="480" t="s">
        <v>381</v>
      </c>
      <c r="BE39" s="738"/>
      <c r="BF39" s="1021"/>
      <c r="BG39" s="503">
        <v>-10</v>
      </c>
      <c r="BH39" s="483">
        <f t="shared" si="54"/>
        <v>31.59788022856165</v>
      </c>
      <c r="BI39" s="477">
        <v>73.100347092687713</v>
      </c>
      <c r="BJ39" s="478">
        <v>79.294408578733126</v>
      </c>
      <c r="BK39" s="478">
        <v>87.177846228236703</v>
      </c>
      <c r="BL39" s="478">
        <v>85.943217859736194</v>
      </c>
      <c r="BM39" s="478">
        <v>84.69303311394944</v>
      </c>
      <c r="BN39" s="478">
        <v>83.432000529595214</v>
      </c>
      <c r="BO39" s="478">
        <v>80.897277724267525</v>
      </c>
      <c r="BP39" s="478">
        <v>78.340243685782411</v>
      </c>
      <c r="BQ39" s="478">
        <v>75.729782639821565</v>
      </c>
      <c r="BR39" s="478">
        <v>73.006669689875395</v>
      </c>
      <c r="BS39" s="713" t="s">
        <v>381</v>
      </c>
      <c r="BT39" s="480" t="s">
        <v>381</v>
      </c>
      <c r="BU39" s="533"/>
      <c r="BV39" s="1021"/>
      <c r="BW39" s="503">
        <v>-10</v>
      </c>
      <c r="BX39" s="483">
        <f t="shared" si="55"/>
        <v>31.59788022856165</v>
      </c>
      <c r="BY39" s="477">
        <v>62.747957604661181</v>
      </c>
      <c r="BZ39" s="478">
        <v>68.726336101355955</v>
      </c>
      <c r="CA39" s="478">
        <v>81.199755678312485</v>
      </c>
      <c r="CB39" s="478">
        <v>86.509088782149632</v>
      </c>
      <c r="CC39" s="478">
        <v>85.154436908052432</v>
      </c>
      <c r="CD39" s="478">
        <v>83.796056906117585</v>
      </c>
      <c r="CE39" s="478">
        <v>81.092974006286738</v>
      </c>
      <c r="CF39" s="478">
        <v>78.411731262649084</v>
      </c>
      <c r="CG39" s="478">
        <v>75.733453435675685</v>
      </c>
      <c r="CH39" s="478">
        <v>73.002347804433839</v>
      </c>
      <c r="CI39" s="713" t="s">
        <v>381</v>
      </c>
      <c r="CJ39" s="480" t="s">
        <v>381</v>
      </c>
      <c r="CK39" s="738"/>
      <c r="CL39" s="1021"/>
      <c r="CM39" s="503">
        <f t="shared" si="71"/>
        <v>-10</v>
      </c>
      <c r="CN39" s="520">
        <v>1.2000000000000002</v>
      </c>
      <c r="CO39" s="521">
        <v>1.2</v>
      </c>
      <c r="CP39" s="521">
        <v>1.2000000000000006</v>
      </c>
      <c r="CQ39" s="521">
        <v>1.2000000000000006</v>
      </c>
      <c r="CR39" s="521">
        <v>1.2000000000000097</v>
      </c>
      <c r="CS39" s="521">
        <v>1.2000000000000002</v>
      </c>
      <c r="CT39" s="521">
        <v>1.2000000000000008</v>
      </c>
      <c r="CU39" s="521">
        <v>1.2000000000000004</v>
      </c>
      <c r="CV39" s="521">
        <v>1.2000000000000004</v>
      </c>
      <c r="CW39" s="562">
        <v>1.2000000000000048</v>
      </c>
      <c r="CX39" s="522" t="s">
        <v>381</v>
      </c>
      <c r="CY39" s="748" t="s">
        <v>381</v>
      </c>
      <c r="CZ39" s="738"/>
      <c r="DA39" s="1021"/>
      <c r="DB39" s="503">
        <f t="shared" si="72"/>
        <v>-10</v>
      </c>
      <c r="DC39" s="520">
        <v>0.88245815160690289</v>
      </c>
      <c r="DD39" s="521">
        <v>0.93467202442955577</v>
      </c>
      <c r="DE39" s="521">
        <v>1.0000000000000131</v>
      </c>
      <c r="DF39" s="521">
        <v>1.0000000000000004</v>
      </c>
      <c r="DG39" s="521">
        <v>1</v>
      </c>
      <c r="DH39" s="521">
        <v>1.0000000000000124</v>
      </c>
      <c r="DI39" s="521">
        <v>1.0000000000000062</v>
      </c>
      <c r="DJ39" s="521">
        <v>1.0000000000000058</v>
      </c>
      <c r="DK39" s="521">
        <v>1.0000000000000027</v>
      </c>
      <c r="DL39" s="562">
        <v>1.0000000000000004</v>
      </c>
      <c r="DM39" s="522" t="s">
        <v>381</v>
      </c>
      <c r="DN39" s="748" t="s">
        <v>381</v>
      </c>
      <c r="DO39" s="744"/>
      <c r="DP39" s="1021"/>
      <c r="DQ39" s="503">
        <f t="shared" si="73"/>
        <v>-10</v>
      </c>
      <c r="DR39" s="520">
        <v>0.78943312255148979</v>
      </c>
      <c r="DS39" s="521">
        <v>0.84407512212468272</v>
      </c>
      <c r="DT39" s="521">
        <v>0.95025619664841054</v>
      </c>
      <c r="DU39" s="521">
        <v>1</v>
      </c>
      <c r="DV39" s="521">
        <v>1.0000000000000127</v>
      </c>
      <c r="DW39" s="521">
        <v>1.0000000000000127</v>
      </c>
      <c r="DX39" s="521">
        <v>1.0000000000000004</v>
      </c>
      <c r="DY39" s="521">
        <v>1</v>
      </c>
      <c r="DZ39" s="521">
        <v>1</v>
      </c>
      <c r="EA39" s="562">
        <v>1</v>
      </c>
      <c r="EB39" s="522" t="s">
        <v>381</v>
      </c>
      <c r="EC39" s="748" t="s">
        <v>381</v>
      </c>
      <c r="ED39" s="738"/>
      <c r="EE39" s="1021"/>
      <c r="EF39" s="503">
        <f t="shared" si="74"/>
        <v>-10</v>
      </c>
      <c r="EG39" s="495">
        <v>36.194282807431478</v>
      </c>
      <c r="EH39" s="496">
        <v>34.302645578179806</v>
      </c>
      <c r="EI39" s="496">
        <v>31.059910308148403</v>
      </c>
      <c r="EJ39" s="496">
        <v>25.899233263615827</v>
      </c>
      <c r="EK39" s="496">
        <v>20.748734115449793</v>
      </c>
      <c r="EL39" s="497">
        <v>15.507418342720257</v>
      </c>
      <c r="EM39" s="497">
        <v>9.54572911058915</v>
      </c>
      <c r="EN39" s="497">
        <v>3.4896489286764449</v>
      </c>
      <c r="EO39" s="497">
        <v>1.699839662185866</v>
      </c>
      <c r="EP39" s="563">
        <v>-0.11766646722088581</v>
      </c>
      <c r="EQ39" s="522" t="s">
        <v>381</v>
      </c>
      <c r="ER39" s="748" t="s">
        <v>381</v>
      </c>
      <c r="ES39" s="738"/>
      <c r="ET39" s="1021"/>
      <c r="EU39" s="503">
        <f t="shared" si="75"/>
        <v>-10</v>
      </c>
      <c r="EV39" s="495">
        <v>85</v>
      </c>
      <c r="EW39" s="496">
        <v>85</v>
      </c>
      <c r="EX39" s="496">
        <v>83.846186044157093</v>
      </c>
      <c r="EY39" s="496">
        <v>78.855997605387813</v>
      </c>
      <c r="EZ39" s="496">
        <v>73.809123536523146</v>
      </c>
      <c r="FA39" s="497">
        <v>68.724873335960751</v>
      </c>
      <c r="FB39" s="497">
        <v>58.525276065207606</v>
      </c>
      <c r="FC39" s="497">
        <v>48.263666637694598</v>
      </c>
      <c r="FD39" s="497">
        <v>37.817460232932092</v>
      </c>
      <c r="FE39" s="563">
        <v>26.95377397442553</v>
      </c>
      <c r="FF39" s="522" t="s">
        <v>381</v>
      </c>
      <c r="FG39" s="748" t="s">
        <v>381</v>
      </c>
      <c r="FI39" s="1021"/>
      <c r="FJ39" s="503">
        <f t="shared" si="76"/>
        <v>-10</v>
      </c>
      <c r="FK39" s="495">
        <v>85</v>
      </c>
      <c r="FL39" s="496">
        <v>85</v>
      </c>
      <c r="FM39" s="496">
        <v>85.000000000000114</v>
      </c>
      <c r="FN39" s="496">
        <v>81.142417420470167</v>
      </c>
      <c r="FO39" s="496">
        <v>75.671034015578584</v>
      </c>
      <c r="FP39" s="497">
        <v>70.192013540692301</v>
      </c>
      <c r="FQ39" s="497">
        <v>59.311784221153914</v>
      </c>
      <c r="FR39" s="497">
        <v>48.550164993563271</v>
      </c>
      <c r="FS39" s="497">
        <v>37.832127901970296</v>
      </c>
      <c r="FT39" s="563">
        <v>26.936559543613953</v>
      </c>
      <c r="FU39" s="522" t="s">
        <v>381</v>
      </c>
      <c r="FV39" s="748" t="s">
        <v>381</v>
      </c>
      <c r="FW39" s="744"/>
      <c r="FX39" s="1021"/>
      <c r="FY39" s="503">
        <f t="shared" si="77"/>
        <v>-10</v>
      </c>
      <c r="FZ39" s="491">
        <f t="shared" si="56"/>
        <v>0.78943312255148979</v>
      </c>
      <c r="GA39" s="492">
        <f t="shared" si="87"/>
        <v>0.84407512212468272</v>
      </c>
      <c r="GB39" s="492">
        <f t="shared" si="87"/>
        <v>0.95025619664841054</v>
      </c>
      <c r="GC39" s="492">
        <f t="shared" si="87"/>
        <v>1</v>
      </c>
      <c r="GD39" s="492">
        <f t="shared" si="87"/>
        <v>1</v>
      </c>
      <c r="GE39" s="493">
        <f t="shared" si="87"/>
        <v>1.0000000000000124</v>
      </c>
      <c r="GF39" s="493">
        <f t="shared" si="87"/>
        <v>1.0000000000000004</v>
      </c>
      <c r="GG39" s="493">
        <f t="shared" si="87"/>
        <v>1</v>
      </c>
      <c r="GH39" s="493">
        <f t="shared" si="87"/>
        <v>1</v>
      </c>
      <c r="GI39" s="493">
        <f t="shared" si="87"/>
        <v>1</v>
      </c>
      <c r="GJ39" s="522" t="s">
        <v>381</v>
      </c>
      <c r="GK39" s="748" t="s">
        <v>381</v>
      </c>
      <c r="GM39" s="1021"/>
      <c r="GN39" s="503">
        <f t="shared" si="79"/>
        <v>-10</v>
      </c>
      <c r="GO39" s="495">
        <f t="shared" si="58"/>
        <v>85</v>
      </c>
      <c r="GP39" s="496">
        <f t="shared" si="88"/>
        <v>85</v>
      </c>
      <c r="GQ39" s="496">
        <f t="shared" si="88"/>
        <v>85.000000000000114</v>
      </c>
      <c r="GR39" s="496">
        <f t="shared" si="88"/>
        <v>81.142417420470167</v>
      </c>
      <c r="GS39" s="496">
        <f t="shared" si="88"/>
        <v>75.671034015578584</v>
      </c>
      <c r="GT39" s="497">
        <f t="shared" si="88"/>
        <v>70.192013540692301</v>
      </c>
      <c r="GU39" s="497">
        <f t="shared" si="88"/>
        <v>59.311784221153914</v>
      </c>
      <c r="GV39" s="497">
        <f t="shared" si="88"/>
        <v>48.550164993563271</v>
      </c>
      <c r="GW39" s="497">
        <f t="shared" si="88"/>
        <v>37.832127901970296</v>
      </c>
      <c r="GX39" s="497">
        <f t="shared" si="88"/>
        <v>26.95377397442553</v>
      </c>
      <c r="GY39" s="522" t="s">
        <v>381</v>
      </c>
      <c r="GZ39" s="748" t="s">
        <v>381</v>
      </c>
      <c r="HB39" s="1021"/>
      <c r="HC39" s="503">
        <f t="shared" si="81"/>
        <v>-10</v>
      </c>
      <c r="HD39" s="531">
        <f t="shared" si="82"/>
        <v>9.0382082744341119</v>
      </c>
      <c r="HE39" s="551">
        <v>10.167984308738376</v>
      </c>
      <c r="HF39" s="604">
        <v>87.372749143070891</v>
      </c>
      <c r="HH39" s="1021"/>
      <c r="HI39" s="503">
        <f t="shared" si="83"/>
        <v>-10</v>
      </c>
      <c r="HJ39" s="531">
        <f t="shared" si="84"/>
        <v>9.0382082744341119</v>
      </c>
      <c r="HK39" s="604">
        <v>96.852612742295008</v>
      </c>
    </row>
    <row r="40" spans="2:219" ht="15" customHeight="1">
      <c r="B40" s="1021"/>
      <c r="C40" s="749">
        <v>-20</v>
      </c>
      <c r="D40" s="476">
        <f t="shared" si="60"/>
        <v>28.5</v>
      </c>
      <c r="E40" s="600">
        <f t="shared" si="85"/>
        <v>66.784806447025133</v>
      </c>
      <c r="F40" s="601">
        <f t="shared" si="61"/>
        <v>87.340895135736687</v>
      </c>
      <c r="G40" s="602">
        <f t="shared" si="62"/>
        <v>8.9162471494429152</v>
      </c>
      <c r="H40" s="594" t="s">
        <v>712</v>
      </c>
      <c r="I40" s="603" t="s">
        <v>712</v>
      </c>
      <c r="J40" s="479">
        <f t="shared" si="63"/>
        <v>85.748227184478353</v>
      </c>
      <c r="K40" s="479">
        <f t="shared" si="52"/>
        <v>85.433044500193731</v>
      </c>
      <c r="L40" s="479">
        <f t="shared" si="52"/>
        <v>84.168127434639516</v>
      </c>
      <c r="M40" s="479">
        <f t="shared" si="52"/>
        <v>82.908427758297961</v>
      </c>
      <c r="N40" s="479">
        <f t="shared" si="52"/>
        <v>80.392663459400012</v>
      </c>
      <c r="O40" s="479">
        <f t="shared" si="52"/>
        <v>77.875544871961054</v>
      </c>
      <c r="P40" s="479">
        <f t="shared" si="52"/>
        <v>75.340934558566119</v>
      </c>
      <c r="Q40" s="479">
        <f t="shared" si="52"/>
        <v>72.750286447242473</v>
      </c>
      <c r="R40" s="522" t="s">
        <v>381</v>
      </c>
      <c r="S40" s="480" t="s">
        <v>381</v>
      </c>
      <c r="T40" s="738"/>
      <c r="U40" s="1021"/>
      <c r="V40" s="749">
        <f t="shared" si="64"/>
        <v>-20</v>
      </c>
      <c r="W40" s="481">
        <v>15</v>
      </c>
      <c r="X40" s="519">
        <v>-26</v>
      </c>
      <c r="Y40" s="483">
        <f t="shared" si="65"/>
        <v>28.5</v>
      </c>
      <c r="Z40" s="551">
        <v>44.418986683618165</v>
      </c>
      <c r="AA40" s="485">
        <v>35.053934001864711</v>
      </c>
      <c r="AB40" s="532">
        <f t="shared" si="66"/>
        <v>2.8332711292799422</v>
      </c>
      <c r="AC40" s="486">
        <f t="shared" si="67"/>
        <v>2.3035425119526645</v>
      </c>
      <c r="AD40" s="487">
        <v>17.593541281430571</v>
      </c>
      <c r="AE40" s="488">
        <v>29.484051709266865</v>
      </c>
      <c r="AF40" s="738"/>
      <c r="AG40" s="1048"/>
      <c r="AH40" s="1050"/>
      <c r="AI40" s="738"/>
      <c r="AJ40" s="1021"/>
      <c r="AK40" s="503">
        <f t="shared" si="68"/>
        <v>-20</v>
      </c>
      <c r="AL40" s="489">
        <f t="shared" si="86"/>
        <v>-30</v>
      </c>
      <c r="AM40" s="519">
        <f t="shared" si="69"/>
        <v>-33</v>
      </c>
      <c r="AN40" s="490">
        <f t="shared" si="70"/>
        <v>28.5</v>
      </c>
      <c r="AO40" s="738"/>
      <c r="AP40" s="1021"/>
      <c r="AQ40" s="503">
        <v>-20</v>
      </c>
      <c r="AR40" s="483">
        <f t="shared" si="53"/>
        <v>28.5</v>
      </c>
      <c r="AS40" s="477">
        <v>99.003169008954032</v>
      </c>
      <c r="AT40" s="479">
        <v>98.413555226455216</v>
      </c>
      <c r="AU40" s="479">
        <v>97.376326903505799</v>
      </c>
      <c r="AV40" s="479">
        <v>95.706850222891219</v>
      </c>
      <c r="AW40" s="479">
        <v>94.030011701402117</v>
      </c>
      <c r="AX40" s="479">
        <v>92.312140295788765</v>
      </c>
      <c r="AY40" s="479">
        <v>89.912537727905431</v>
      </c>
      <c r="AZ40" s="479">
        <v>86.603768610787867</v>
      </c>
      <c r="BA40" s="479">
        <v>85.124682687022712</v>
      </c>
      <c r="BB40" s="761" t="s">
        <v>968</v>
      </c>
      <c r="BC40" s="713" t="s">
        <v>381</v>
      </c>
      <c r="BD40" s="480" t="s">
        <v>381</v>
      </c>
      <c r="BE40" s="738"/>
      <c r="BF40" s="1021"/>
      <c r="BG40" s="503">
        <v>-20</v>
      </c>
      <c r="BH40" s="483">
        <f t="shared" si="54"/>
        <v>32.0625</v>
      </c>
      <c r="BI40" s="477">
        <v>81.3735153798482</v>
      </c>
      <c r="BJ40" s="478">
        <v>87.430557771568587</v>
      </c>
      <c r="BK40" s="478">
        <v>86.688082129067567</v>
      </c>
      <c r="BL40" s="478">
        <v>85.433044500193731</v>
      </c>
      <c r="BM40" s="478">
        <v>84.168127434639516</v>
      </c>
      <c r="BN40" s="478">
        <v>82.908427758297961</v>
      </c>
      <c r="BO40" s="478">
        <v>80.392663459400012</v>
      </c>
      <c r="BP40" s="478">
        <v>77.875544871961054</v>
      </c>
      <c r="BQ40" s="478">
        <v>75.340934558566119</v>
      </c>
      <c r="BR40" s="478">
        <v>72.750286447242473</v>
      </c>
      <c r="BS40" s="713" t="s">
        <v>381</v>
      </c>
      <c r="BT40" s="480" t="s">
        <v>381</v>
      </c>
      <c r="BU40" s="533"/>
      <c r="BV40" s="1021"/>
      <c r="BW40" s="503">
        <v>-20</v>
      </c>
      <c r="BX40" s="483">
        <f t="shared" si="55"/>
        <v>32.0625</v>
      </c>
      <c r="BY40" s="477">
        <v>66.784806447025133</v>
      </c>
      <c r="BZ40" s="478">
        <v>72.92889019287162</v>
      </c>
      <c r="CA40" s="478">
        <v>85.748227184478353</v>
      </c>
      <c r="CB40" s="478">
        <v>86.196383372789825</v>
      </c>
      <c r="CC40" s="478">
        <v>84.818414286827704</v>
      </c>
      <c r="CD40" s="478">
        <v>83.450947049988301</v>
      </c>
      <c r="CE40" s="478">
        <v>80.7449788140772</v>
      </c>
      <c r="CF40" s="478">
        <v>78.074652443546142</v>
      </c>
      <c r="CG40" s="478">
        <v>75.427420196593246</v>
      </c>
      <c r="CH40" s="478">
        <v>72.771834329051046</v>
      </c>
      <c r="CI40" s="713" t="s">
        <v>381</v>
      </c>
      <c r="CJ40" s="480" t="s">
        <v>381</v>
      </c>
      <c r="CK40" s="738"/>
      <c r="CL40" s="1021"/>
      <c r="CM40" s="503">
        <f t="shared" si="71"/>
        <v>-20</v>
      </c>
      <c r="CN40" s="520">
        <v>1.2000000000000006</v>
      </c>
      <c r="CO40" s="521">
        <v>1.2000000000000004</v>
      </c>
      <c r="CP40" s="521">
        <v>1.2000000000000006</v>
      </c>
      <c r="CQ40" s="521">
        <v>1.2000000000000002</v>
      </c>
      <c r="CR40" s="521">
        <v>1.2000000000000002</v>
      </c>
      <c r="CS40" s="521">
        <v>1.2000000000000002</v>
      </c>
      <c r="CT40" s="521">
        <v>1.2000000000000004</v>
      </c>
      <c r="CU40" s="521">
        <v>1.2000000000000102</v>
      </c>
      <c r="CV40" s="521">
        <v>1.2000000000000002</v>
      </c>
      <c r="CW40" s="605" t="s">
        <v>968</v>
      </c>
      <c r="CX40" s="522" t="s">
        <v>381</v>
      </c>
      <c r="CY40" s="748" t="s">
        <v>381</v>
      </c>
      <c r="CZ40" s="738"/>
      <c r="DA40" s="1021"/>
      <c r="DB40" s="503">
        <f t="shared" si="72"/>
        <v>-20</v>
      </c>
      <c r="DC40" s="520">
        <v>0.95166663982503286</v>
      </c>
      <c r="DD40" s="521">
        <v>1</v>
      </c>
      <c r="DE40" s="521">
        <v>1.0000000000000004</v>
      </c>
      <c r="DF40" s="521">
        <v>1.0000000000000138</v>
      </c>
      <c r="DG40" s="521">
        <v>1.0000000000000004</v>
      </c>
      <c r="DH40" s="521">
        <v>1.0000000000000133</v>
      </c>
      <c r="DI40" s="521">
        <v>1.0000000000000062</v>
      </c>
      <c r="DJ40" s="521">
        <v>1.000000000000006</v>
      </c>
      <c r="DK40" s="521">
        <v>1</v>
      </c>
      <c r="DL40" s="562">
        <v>1.000000000000002</v>
      </c>
      <c r="DM40" s="522" t="s">
        <v>381</v>
      </c>
      <c r="DN40" s="748" t="s">
        <v>381</v>
      </c>
      <c r="DO40" s="744"/>
      <c r="DP40" s="1021"/>
      <c r="DQ40" s="503">
        <f t="shared" si="73"/>
        <v>-20</v>
      </c>
      <c r="DR40" s="520">
        <v>0.82661368883889685</v>
      </c>
      <c r="DS40" s="521">
        <v>0.88097781075471948</v>
      </c>
      <c r="DT40" s="521">
        <v>0.98660048573401793</v>
      </c>
      <c r="DU40" s="521">
        <v>1.0000000000000004</v>
      </c>
      <c r="DV40" s="521">
        <v>1.0000000000000004</v>
      </c>
      <c r="DW40" s="521">
        <v>1.0000000000000133</v>
      </c>
      <c r="DX40" s="521">
        <v>1.0000000000000058</v>
      </c>
      <c r="DY40" s="521">
        <v>1.0000000000000058</v>
      </c>
      <c r="DZ40" s="521">
        <v>1</v>
      </c>
      <c r="EA40" s="562">
        <v>1.000000000000002</v>
      </c>
      <c r="EB40" s="522" t="s">
        <v>381</v>
      </c>
      <c r="EC40" s="748" t="s">
        <v>381</v>
      </c>
      <c r="ED40" s="738"/>
      <c r="EE40" s="1021"/>
      <c r="EF40" s="503">
        <f t="shared" si="74"/>
        <v>-20</v>
      </c>
      <c r="EG40" s="495">
        <v>33.637880069530866</v>
      </c>
      <c r="EH40" s="496">
        <v>31.839710943222769</v>
      </c>
      <c r="EI40" s="496">
        <v>28.679047668983742</v>
      </c>
      <c r="EJ40" s="496">
        <v>23.598871893955788</v>
      </c>
      <c r="EK40" s="496">
        <v>18.505243096980678</v>
      </c>
      <c r="EL40" s="497">
        <v>13.29645336874313</v>
      </c>
      <c r="EM40" s="497">
        <v>6.0370035824770412</v>
      </c>
      <c r="EN40" s="497">
        <v>-3.9405783037921651</v>
      </c>
      <c r="EO40" s="497">
        <v>-8.3882754907395451</v>
      </c>
      <c r="EP40" s="605" t="s">
        <v>968</v>
      </c>
      <c r="EQ40" s="522" t="s">
        <v>381</v>
      </c>
      <c r="ER40" s="748" t="s">
        <v>381</v>
      </c>
      <c r="ES40" s="738"/>
      <c r="ET40" s="1021"/>
      <c r="EU40" s="503">
        <f t="shared" si="75"/>
        <v>-20</v>
      </c>
      <c r="EV40" s="495">
        <v>85.000000000000057</v>
      </c>
      <c r="EW40" s="496">
        <v>84.868349044713</v>
      </c>
      <c r="EX40" s="496">
        <v>81.865910060185115</v>
      </c>
      <c r="EY40" s="496">
        <v>76.795719410056904</v>
      </c>
      <c r="EZ40" s="496">
        <v>71.692011840821408</v>
      </c>
      <c r="FA40" s="497">
        <v>66.615843369249319</v>
      </c>
      <c r="FB40" s="497">
        <v>56.497973760039201</v>
      </c>
      <c r="FC40" s="497">
        <v>46.401860071052567</v>
      </c>
      <c r="FD40" s="497">
        <v>36.26406374450022</v>
      </c>
      <c r="FE40" s="563">
        <v>25.932748972736078</v>
      </c>
      <c r="FF40" s="522" t="s">
        <v>381</v>
      </c>
      <c r="FG40" s="748" t="s">
        <v>381</v>
      </c>
      <c r="FI40" s="1021"/>
      <c r="FJ40" s="503">
        <f t="shared" si="76"/>
        <v>-20</v>
      </c>
      <c r="FK40" s="495">
        <v>85</v>
      </c>
      <c r="FL40" s="496">
        <v>85</v>
      </c>
      <c r="FM40" s="496">
        <v>85</v>
      </c>
      <c r="FN40" s="496">
        <v>79.878763846577613</v>
      </c>
      <c r="FO40" s="496">
        <v>74.314991099351914</v>
      </c>
      <c r="FP40" s="497">
        <v>68.801214019292104</v>
      </c>
      <c r="FQ40" s="497">
        <v>57.913296182617785</v>
      </c>
      <c r="FR40" s="497">
        <v>47.199463423722079</v>
      </c>
      <c r="FS40" s="497">
        <v>36.609502423523622</v>
      </c>
      <c r="FT40" s="497">
        <v>26.018549396560047</v>
      </c>
      <c r="FU40" s="522" t="s">
        <v>381</v>
      </c>
      <c r="FV40" s="748" t="s">
        <v>381</v>
      </c>
      <c r="FW40" s="744"/>
      <c r="FX40" s="1021"/>
      <c r="FY40" s="503">
        <f t="shared" si="77"/>
        <v>-20</v>
      </c>
      <c r="FZ40" s="491">
        <f t="shared" si="56"/>
        <v>0.82661368883889685</v>
      </c>
      <c r="GA40" s="492">
        <f t="shared" ref="GA40:GH42" si="89">MIN(CO40,DD40,DS40)</f>
        <v>0.88097781075471948</v>
      </c>
      <c r="GB40" s="492">
        <f t="shared" si="89"/>
        <v>0.98660048573401793</v>
      </c>
      <c r="GC40" s="492">
        <f t="shared" si="89"/>
        <v>1.0000000000000004</v>
      </c>
      <c r="GD40" s="492">
        <f t="shared" si="89"/>
        <v>1.0000000000000004</v>
      </c>
      <c r="GE40" s="493">
        <f t="shared" si="89"/>
        <v>1.0000000000000133</v>
      </c>
      <c r="GF40" s="493">
        <f t="shared" si="89"/>
        <v>1.0000000000000058</v>
      </c>
      <c r="GG40" s="493">
        <f t="shared" si="89"/>
        <v>1.0000000000000058</v>
      </c>
      <c r="GH40" s="493">
        <f t="shared" si="89"/>
        <v>1</v>
      </c>
      <c r="GI40" s="493">
        <f t="shared" si="87"/>
        <v>1.000000000000002</v>
      </c>
      <c r="GJ40" s="522" t="s">
        <v>381</v>
      </c>
      <c r="GK40" s="748" t="s">
        <v>381</v>
      </c>
      <c r="GM40" s="1021"/>
      <c r="GN40" s="503">
        <f t="shared" si="79"/>
        <v>-20</v>
      </c>
      <c r="GO40" s="495">
        <f t="shared" si="58"/>
        <v>85.000000000000057</v>
      </c>
      <c r="GP40" s="496">
        <f t="shared" ref="GP40:GW42" si="90">MAX(EH40,EW40,FL40)</f>
        <v>85</v>
      </c>
      <c r="GQ40" s="496">
        <f t="shared" si="90"/>
        <v>85</v>
      </c>
      <c r="GR40" s="496">
        <f t="shared" si="90"/>
        <v>79.878763846577613</v>
      </c>
      <c r="GS40" s="496">
        <f t="shared" si="90"/>
        <v>74.314991099351914</v>
      </c>
      <c r="GT40" s="497">
        <f t="shared" si="90"/>
        <v>68.801214019292104</v>
      </c>
      <c r="GU40" s="497">
        <f t="shared" si="90"/>
        <v>57.913296182617785</v>
      </c>
      <c r="GV40" s="497">
        <f t="shared" si="90"/>
        <v>47.199463423722079</v>
      </c>
      <c r="GW40" s="497">
        <f t="shared" si="90"/>
        <v>36.609502423523622</v>
      </c>
      <c r="GX40" s="497">
        <f t="shared" si="88"/>
        <v>26.018549396560047</v>
      </c>
      <c r="GY40" s="522" t="s">
        <v>381</v>
      </c>
      <c r="GZ40" s="748" t="s">
        <v>381</v>
      </c>
      <c r="HB40" s="1021"/>
      <c r="HC40" s="503">
        <f t="shared" si="81"/>
        <v>-20</v>
      </c>
      <c r="HD40" s="531">
        <f t="shared" si="82"/>
        <v>8.9162471494429152</v>
      </c>
      <c r="HE40" s="551">
        <v>10.030778043123281</v>
      </c>
      <c r="HF40" s="604">
        <v>87.340895135736687</v>
      </c>
      <c r="HH40" s="1021"/>
      <c r="HI40" s="503">
        <f t="shared" si="83"/>
        <v>-20</v>
      </c>
      <c r="HJ40" s="531">
        <f t="shared" si="84"/>
        <v>8.9162471494429152</v>
      </c>
      <c r="HK40" s="604">
        <v>96.101898321034724</v>
      </c>
    </row>
    <row r="41" spans="2:219" ht="15" customHeight="1" thickBot="1">
      <c r="B41" s="1021"/>
      <c r="C41" s="691">
        <v>-30</v>
      </c>
      <c r="D41" s="606">
        <f t="shared" si="60"/>
        <v>28.5</v>
      </c>
      <c r="E41" s="607">
        <f>MIN(AS41,BI41,BY41)</f>
        <v>71.293365395065365</v>
      </c>
      <c r="F41" s="608">
        <f>MIN(HF41,HK41)</f>
        <v>87.333922391762201</v>
      </c>
      <c r="G41" s="609">
        <f>HD41</f>
        <v>8.7394013381734279</v>
      </c>
      <c r="H41" s="610" t="s">
        <v>712</v>
      </c>
      <c r="I41" s="632" t="s">
        <v>712</v>
      </c>
      <c r="J41" s="612">
        <f t="shared" si="63"/>
        <v>86.173846495029224</v>
      </c>
      <c r="K41" s="612">
        <f t="shared" si="52"/>
        <v>84.908278630782917</v>
      </c>
      <c r="L41" s="612">
        <f t="shared" si="52"/>
        <v>83.648172673419353</v>
      </c>
      <c r="M41" s="612">
        <f t="shared" si="52"/>
        <v>82.38779109434509</v>
      </c>
      <c r="N41" s="612">
        <f t="shared" si="52"/>
        <v>79.894554755034051</v>
      </c>
      <c r="O41" s="612">
        <f t="shared" si="52"/>
        <v>77.426385092694815</v>
      </c>
      <c r="P41" s="612">
        <f t="shared" si="52"/>
        <v>74.971903400433732</v>
      </c>
      <c r="Q41" s="612">
        <f t="shared" si="52"/>
        <v>72.51152513378203</v>
      </c>
      <c r="R41" s="633" t="s">
        <v>381</v>
      </c>
      <c r="S41" s="613" t="s">
        <v>381</v>
      </c>
      <c r="T41" s="738"/>
      <c r="U41" s="1021"/>
      <c r="V41" s="691">
        <f t="shared" si="64"/>
        <v>-30</v>
      </c>
      <c r="W41" s="614">
        <v>15</v>
      </c>
      <c r="X41" s="634">
        <v>-26</v>
      </c>
      <c r="Y41" s="635">
        <f t="shared" si="65"/>
        <v>28.5</v>
      </c>
      <c r="Z41" s="636">
        <v>51.261704317511601</v>
      </c>
      <c r="AA41" s="618">
        <v>38.451135771334357</v>
      </c>
      <c r="AB41" s="616">
        <f t="shared" si="66"/>
        <v>2.8482051401764639</v>
      </c>
      <c r="AC41" s="619">
        <f t="shared" si="67"/>
        <v>2.11109099553686</v>
      </c>
      <c r="AD41" s="620">
        <v>19.513915712837306</v>
      </c>
      <c r="AE41" s="621">
        <v>31.606578499102145</v>
      </c>
      <c r="AF41" s="738"/>
      <c r="AG41" s="1048"/>
      <c r="AH41" s="1050"/>
      <c r="AI41" s="738"/>
      <c r="AJ41" s="1021"/>
      <c r="AK41" s="503">
        <f t="shared" si="68"/>
        <v>-30</v>
      </c>
      <c r="AL41" s="489">
        <f t="shared" si="86"/>
        <v>-40</v>
      </c>
      <c r="AM41" s="519">
        <f t="shared" si="69"/>
        <v>-33</v>
      </c>
      <c r="AN41" s="490">
        <f t="shared" si="70"/>
        <v>28.5</v>
      </c>
      <c r="AO41" s="738"/>
      <c r="AP41" s="1021"/>
      <c r="AQ41" s="503">
        <v>-30</v>
      </c>
      <c r="AR41" s="483">
        <f t="shared" si="53"/>
        <v>28.5</v>
      </c>
      <c r="AS41" s="477">
        <v>97.762957370475306</v>
      </c>
      <c r="AT41" s="479">
        <v>97.293339699787381</v>
      </c>
      <c r="AU41" s="479">
        <v>96.348548875982175</v>
      </c>
      <c r="AV41" s="479">
        <v>94.74553342853558</v>
      </c>
      <c r="AW41" s="479">
        <v>93.110472455377405</v>
      </c>
      <c r="AX41" s="479">
        <v>91.424263548324234</v>
      </c>
      <c r="AY41" s="479">
        <v>89.122341986294572</v>
      </c>
      <c r="AZ41" s="479">
        <v>85.784481549762134</v>
      </c>
      <c r="BA41" s="479">
        <v>83.28385171667054</v>
      </c>
      <c r="BB41" s="479">
        <v>80.219124120229708</v>
      </c>
      <c r="BC41" s="713" t="s">
        <v>381</v>
      </c>
      <c r="BD41" s="480" t="s">
        <v>381</v>
      </c>
      <c r="BE41" s="738"/>
      <c r="BF41" s="1021"/>
      <c r="BG41" s="503">
        <v>-30</v>
      </c>
      <c r="BH41" s="483">
        <f t="shared" si="54"/>
        <v>32.0625</v>
      </c>
      <c r="BI41" s="477">
        <v>87.297171637038034</v>
      </c>
      <c r="BJ41" s="478">
        <v>86.927652203737864</v>
      </c>
      <c r="BK41" s="478">
        <v>86.173846495029224</v>
      </c>
      <c r="BL41" s="478">
        <v>84.908278630782917</v>
      </c>
      <c r="BM41" s="478">
        <v>83.648172673419353</v>
      </c>
      <c r="BN41" s="478">
        <v>82.38779109434509</v>
      </c>
      <c r="BO41" s="478">
        <v>79.894554755034051</v>
      </c>
      <c r="BP41" s="478">
        <v>77.426385092694815</v>
      </c>
      <c r="BQ41" s="478">
        <v>74.971903400433732</v>
      </c>
      <c r="BR41" s="478">
        <v>72.51152513378203</v>
      </c>
      <c r="BS41" s="713" t="s">
        <v>381</v>
      </c>
      <c r="BT41" s="480" t="s">
        <v>381</v>
      </c>
      <c r="BU41" s="533"/>
      <c r="BV41" s="1021"/>
      <c r="BW41" s="503">
        <v>-30</v>
      </c>
      <c r="BX41" s="483">
        <f t="shared" si="55"/>
        <v>32.0625</v>
      </c>
      <c r="BY41" s="477">
        <v>71.293365395065365</v>
      </c>
      <c r="BZ41" s="478">
        <v>77.623372571900589</v>
      </c>
      <c r="CA41" s="478">
        <v>87.260016890700612</v>
      </c>
      <c r="CB41" s="478">
        <v>85.873526792673431</v>
      </c>
      <c r="CC41" s="478">
        <v>84.490298651582521</v>
      </c>
      <c r="CD41" s="478">
        <v>83.11914687080079</v>
      </c>
      <c r="CE41" s="478">
        <v>80.415757933451516</v>
      </c>
      <c r="CF41" s="478">
        <v>77.763500923547866</v>
      </c>
      <c r="CG41" s="478">
        <v>75.150865776321353</v>
      </c>
      <c r="CH41" s="478">
        <v>72.568282429966146</v>
      </c>
      <c r="CI41" s="713" t="s">
        <v>381</v>
      </c>
      <c r="CJ41" s="480" t="s">
        <v>381</v>
      </c>
      <c r="CK41" s="738"/>
      <c r="CL41" s="1021"/>
      <c r="CM41" s="503">
        <f t="shared" si="71"/>
        <v>-30</v>
      </c>
      <c r="CN41" s="520">
        <v>1.2000000000000002</v>
      </c>
      <c r="CO41" s="521">
        <v>1.2000000000000006</v>
      </c>
      <c r="CP41" s="521">
        <v>1.2</v>
      </c>
      <c r="CQ41" s="521">
        <v>1.2000000000000008</v>
      </c>
      <c r="CR41" s="521">
        <v>1.2</v>
      </c>
      <c r="CS41" s="521">
        <v>1.2</v>
      </c>
      <c r="CT41" s="521">
        <v>1.2000000000000002</v>
      </c>
      <c r="CU41" s="521">
        <v>1.2000000000000002</v>
      </c>
      <c r="CV41" s="521">
        <v>1.2000000000000006</v>
      </c>
      <c r="CW41" s="521">
        <v>1.2000000000000006</v>
      </c>
      <c r="CX41" s="522" t="s">
        <v>381</v>
      </c>
      <c r="CY41" s="748" t="s">
        <v>381</v>
      </c>
      <c r="CZ41" s="738"/>
      <c r="DA41" s="1021"/>
      <c r="DB41" s="503">
        <f t="shared" si="72"/>
        <v>-30</v>
      </c>
      <c r="DC41" s="520">
        <v>1.0000000000000142</v>
      </c>
      <c r="DD41" s="521">
        <v>1.000000000000014</v>
      </c>
      <c r="DE41" s="521">
        <v>1.0000000000000138</v>
      </c>
      <c r="DF41" s="521">
        <v>1.0000000000000133</v>
      </c>
      <c r="DG41" s="521">
        <v>1.0000000000000004</v>
      </c>
      <c r="DH41" s="521">
        <v>1.0000000000000002</v>
      </c>
      <c r="DI41" s="521">
        <v>1</v>
      </c>
      <c r="DJ41" s="521">
        <v>1.0000000000000004</v>
      </c>
      <c r="DK41" s="521">
        <v>1</v>
      </c>
      <c r="DL41" s="562">
        <v>1.0000000000000022</v>
      </c>
      <c r="DM41" s="522" t="s">
        <v>381</v>
      </c>
      <c r="DN41" s="748" t="s">
        <v>381</v>
      </c>
      <c r="DO41" s="744"/>
      <c r="DP41" s="1021"/>
      <c r="DQ41" s="503">
        <f t="shared" si="73"/>
        <v>-30</v>
      </c>
      <c r="DR41" s="520">
        <v>0.86675860643720015</v>
      </c>
      <c r="DS41" s="521">
        <v>0.92082320848782195</v>
      </c>
      <c r="DT41" s="521">
        <v>1.0000000000000129</v>
      </c>
      <c r="DU41" s="521">
        <v>1.0000000000000007</v>
      </c>
      <c r="DV41" s="521">
        <v>1</v>
      </c>
      <c r="DW41" s="521">
        <v>1.0000000000000131</v>
      </c>
      <c r="DX41" s="521">
        <v>1</v>
      </c>
      <c r="DY41" s="521">
        <v>1.0000000000000004</v>
      </c>
      <c r="DZ41" s="521">
        <v>1.0000000000000002</v>
      </c>
      <c r="EA41" s="562">
        <v>1.0000000000000022</v>
      </c>
      <c r="EB41" s="522" t="s">
        <v>381</v>
      </c>
      <c r="EC41" s="748" t="s">
        <v>381</v>
      </c>
      <c r="ED41" s="738"/>
      <c r="EE41" s="1021"/>
      <c r="EF41" s="503">
        <f t="shared" si="74"/>
        <v>-30</v>
      </c>
      <c r="EG41" s="495">
        <v>29.856804260288754</v>
      </c>
      <c r="EH41" s="496">
        <v>28.426312168466723</v>
      </c>
      <c r="EI41" s="496">
        <v>25.550502312229241</v>
      </c>
      <c r="EJ41" s="496">
        <v>20.677631572436951</v>
      </c>
      <c r="EK41" s="496">
        <v>15.715885477266625</v>
      </c>
      <c r="EL41" s="497">
        <v>10.608129922456897</v>
      </c>
      <c r="EM41" s="497">
        <v>3.6507194748654115</v>
      </c>
      <c r="EN41" s="497">
        <v>-6.4051910624779111</v>
      </c>
      <c r="EO41" s="497">
        <v>-13.912695441949325</v>
      </c>
      <c r="EP41" s="497">
        <v>-23.082129011989878</v>
      </c>
      <c r="EQ41" s="522" t="s">
        <v>381</v>
      </c>
      <c r="ER41" s="748" t="s">
        <v>381</v>
      </c>
      <c r="ES41" s="738"/>
      <c r="ET41" s="1021"/>
      <c r="EU41" s="503">
        <f t="shared" si="75"/>
        <v>-30</v>
      </c>
      <c r="EV41" s="495">
        <v>84.328800110890143</v>
      </c>
      <c r="EW41" s="496">
        <v>82.834452097422684</v>
      </c>
      <c r="EX41" s="496">
        <v>79.787706391008101</v>
      </c>
      <c r="EY41" s="496">
        <v>74.677600202089991</v>
      </c>
      <c r="EZ41" s="496">
        <v>69.595977115090307</v>
      </c>
      <c r="FA41" s="497">
        <v>64.519768732277385</v>
      </c>
      <c r="FB41" s="497">
        <v>54.497879954125381</v>
      </c>
      <c r="FC41" s="497">
        <v>44.603223270119599</v>
      </c>
      <c r="FD41" s="497">
        <v>34.790477635046329</v>
      </c>
      <c r="FE41" s="563">
        <v>24.982184786977484</v>
      </c>
      <c r="FF41" s="522" t="s">
        <v>381</v>
      </c>
      <c r="FG41" s="748" t="s">
        <v>381</v>
      </c>
      <c r="FI41" s="1021"/>
      <c r="FJ41" s="503">
        <f t="shared" si="76"/>
        <v>-30</v>
      </c>
      <c r="FK41" s="495">
        <v>85.000000000000057</v>
      </c>
      <c r="FL41" s="496">
        <v>85.000000000000057</v>
      </c>
      <c r="FM41" s="496">
        <v>84.178520772534341</v>
      </c>
      <c r="FN41" s="496">
        <v>78.574496559693728</v>
      </c>
      <c r="FO41" s="496">
        <v>72.991298457643211</v>
      </c>
      <c r="FP41" s="497">
        <v>67.464515428080517</v>
      </c>
      <c r="FQ41" s="497">
        <v>56.590732918527124</v>
      </c>
      <c r="FR41" s="497">
        <v>45.953101800940942</v>
      </c>
      <c r="FS41" s="497">
        <v>35.505017320945683</v>
      </c>
      <c r="FT41" s="497">
        <v>25.208124042500515</v>
      </c>
      <c r="FU41" s="522" t="s">
        <v>381</v>
      </c>
      <c r="FV41" s="748" t="s">
        <v>381</v>
      </c>
      <c r="FW41" s="744"/>
      <c r="FX41" s="1021"/>
      <c r="FY41" s="503">
        <f t="shared" si="77"/>
        <v>-30</v>
      </c>
      <c r="FZ41" s="491">
        <f t="shared" si="56"/>
        <v>0.86675860643720015</v>
      </c>
      <c r="GA41" s="492">
        <f t="shared" si="89"/>
        <v>0.92082320848782195</v>
      </c>
      <c r="GB41" s="492">
        <f t="shared" si="89"/>
        <v>1.0000000000000129</v>
      </c>
      <c r="GC41" s="492">
        <f t="shared" si="89"/>
        <v>1.0000000000000007</v>
      </c>
      <c r="GD41" s="492">
        <f t="shared" si="89"/>
        <v>1</v>
      </c>
      <c r="GE41" s="493">
        <f t="shared" si="89"/>
        <v>1.0000000000000002</v>
      </c>
      <c r="GF41" s="493">
        <f t="shared" si="89"/>
        <v>1</v>
      </c>
      <c r="GG41" s="493">
        <f t="shared" si="89"/>
        <v>1.0000000000000004</v>
      </c>
      <c r="GH41" s="493">
        <f t="shared" si="89"/>
        <v>1</v>
      </c>
      <c r="GI41" s="493">
        <f t="shared" si="87"/>
        <v>1.0000000000000022</v>
      </c>
      <c r="GJ41" s="522" t="s">
        <v>381</v>
      </c>
      <c r="GK41" s="748" t="s">
        <v>381</v>
      </c>
      <c r="GM41" s="1021"/>
      <c r="GN41" s="503">
        <f t="shared" si="79"/>
        <v>-30</v>
      </c>
      <c r="GO41" s="495">
        <f t="shared" si="58"/>
        <v>85.000000000000057</v>
      </c>
      <c r="GP41" s="496">
        <f t="shared" si="90"/>
        <v>85.000000000000057</v>
      </c>
      <c r="GQ41" s="496">
        <f t="shared" si="90"/>
        <v>84.178520772534341</v>
      </c>
      <c r="GR41" s="496">
        <f t="shared" si="90"/>
        <v>78.574496559693728</v>
      </c>
      <c r="GS41" s="496">
        <f t="shared" si="90"/>
        <v>72.991298457643211</v>
      </c>
      <c r="GT41" s="497">
        <f t="shared" si="90"/>
        <v>67.464515428080517</v>
      </c>
      <c r="GU41" s="497">
        <f t="shared" si="90"/>
        <v>56.590732918527124</v>
      </c>
      <c r="GV41" s="497">
        <f t="shared" si="90"/>
        <v>45.953101800940942</v>
      </c>
      <c r="GW41" s="497">
        <f t="shared" si="90"/>
        <v>35.505017320945683</v>
      </c>
      <c r="GX41" s="497">
        <f t="shared" si="88"/>
        <v>25.208124042500515</v>
      </c>
      <c r="GY41" s="522" t="s">
        <v>381</v>
      </c>
      <c r="GZ41" s="748" t="s">
        <v>381</v>
      </c>
      <c r="HB41" s="1021"/>
      <c r="HC41" s="503">
        <f t="shared" si="81"/>
        <v>-30</v>
      </c>
      <c r="HD41" s="531">
        <f>HE41*(1-(2.5+7)/(87.5-2))</f>
        <v>8.7394013381734279</v>
      </c>
      <c r="HE41" s="551">
        <v>9.8318265054451075</v>
      </c>
      <c r="HF41" s="604">
        <v>87.333922391762201</v>
      </c>
      <c r="HH41" s="1021"/>
      <c r="HI41" s="503">
        <f t="shared" si="83"/>
        <v>-30</v>
      </c>
      <c r="HJ41" s="531">
        <f t="shared" si="84"/>
        <v>8.7394013381734279</v>
      </c>
      <c r="HK41" s="604">
        <v>95.032309168553013</v>
      </c>
    </row>
    <row r="42" spans="2:219" ht="15" customHeight="1">
      <c r="B42" s="1021"/>
      <c r="C42" s="711">
        <v>-40</v>
      </c>
      <c r="D42" s="536">
        <f t="shared" si="60"/>
        <v>28.5</v>
      </c>
      <c r="E42" s="637" t="s">
        <v>711</v>
      </c>
      <c r="F42" s="623" t="s">
        <v>711</v>
      </c>
      <c r="G42" s="624" t="s">
        <v>711</v>
      </c>
      <c r="H42" s="537">
        <f>MIN(AS42,BI42,BY42)</f>
        <v>75.533651990496494</v>
      </c>
      <c r="I42" s="559">
        <f>MIN(AT42,BJ42,BZ42)</f>
        <v>81.940437758731335</v>
      </c>
      <c r="J42" s="538">
        <f t="shared" si="63"/>
        <v>85.678884016180476</v>
      </c>
      <c r="K42" s="538">
        <f t="shared" si="52"/>
        <v>84.414217415089439</v>
      </c>
      <c r="L42" s="538">
        <f t="shared" si="52"/>
        <v>83.152570892402636</v>
      </c>
      <c r="M42" s="538">
        <f t="shared" si="52"/>
        <v>81.902338729463295</v>
      </c>
      <c r="N42" s="538">
        <f t="shared" si="52"/>
        <v>79.438646562119274</v>
      </c>
      <c r="O42" s="538">
        <f t="shared" si="52"/>
        <v>77.022266792590528</v>
      </c>
      <c r="P42" s="538">
        <f t="shared" si="52"/>
        <v>74.645374075059408</v>
      </c>
      <c r="Q42" s="538">
        <f t="shared" si="52"/>
        <v>72.304194067454873</v>
      </c>
      <c r="R42" s="626" t="s">
        <v>381</v>
      </c>
      <c r="S42" s="539" t="s">
        <v>381</v>
      </c>
      <c r="T42" s="738"/>
      <c r="U42" s="1021"/>
      <c r="V42" s="711">
        <f t="shared" si="64"/>
        <v>-40</v>
      </c>
      <c r="W42" s="540">
        <v>15</v>
      </c>
      <c r="X42" s="552">
        <v>-26</v>
      </c>
      <c r="Y42" s="531">
        <f t="shared" si="65"/>
        <v>28.5</v>
      </c>
      <c r="Z42" s="553">
        <v>45.968303766036101</v>
      </c>
      <c r="AA42" s="505">
        <v>32.585828277117358</v>
      </c>
      <c r="AB42" s="542">
        <f>(I42-2)/Y42</f>
        <v>2.8049276406572399</v>
      </c>
      <c r="AC42" s="543">
        <f>(I42-2)/MIN(AA42,Z42)</f>
        <v>2.4532271231192748</v>
      </c>
      <c r="AD42" s="544">
        <v>18.750248441930456</v>
      </c>
      <c r="AE42" s="545">
        <v>29.12924631258236</v>
      </c>
      <c r="AF42" s="738"/>
      <c r="AG42" s="1048"/>
      <c r="AH42" s="1050"/>
      <c r="AI42" s="738"/>
      <c r="AJ42" s="1021"/>
      <c r="AK42" s="503">
        <f t="shared" si="68"/>
        <v>-40</v>
      </c>
      <c r="AL42" s="489">
        <v>-40</v>
      </c>
      <c r="AM42" s="519">
        <f t="shared" si="69"/>
        <v>-40</v>
      </c>
      <c r="AN42" s="490">
        <f t="shared" si="70"/>
        <v>28.5</v>
      </c>
      <c r="AO42" s="738"/>
      <c r="AP42" s="1021"/>
      <c r="AQ42" s="503">
        <v>-40</v>
      </c>
      <c r="AR42" s="483">
        <f t="shared" si="53"/>
        <v>28.5</v>
      </c>
      <c r="AS42" s="477">
        <v>97.153132481477172</v>
      </c>
      <c r="AT42" s="479">
        <v>96.682732069031331</v>
      </c>
      <c r="AU42" s="479">
        <v>95.738836739057177</v>
      </c>
      <c r="AV42" s="479">
        <v>94.141711312610568</v>
      </c>
      <c r="AW42" s="479">
        <v>92.515667986016638</v>
      </c>
      <c r="AX42" s="479">
        <v>90.842650794084022</v>
      </c>
      <c r="AY42" s="479">
        <v>88.584561426667634</v>
      </c>
      <c r="AZ42" s="479">
        <v>85.302169292535694</v>
      </c>
      <c r="BA42" s="479">
        <v>82.879337909062386</v>
      </c>
      <c r="BB42" s="479">
        <v>79.921219269799764</v>
      </c>
      <c r="BC42" s="713" t="s">
        <v>381</v>
      </c>
      <c r="BD42" s="480" t="s">
        <v>381</v>
      </c>
      <c r="BE42" s="738"/>
      <c r="BF42" s="1021"/>
      <c r="BG42" s="503">
        <v>-40</v>
      </c>
      <c r="BH42" s="483">
        <f t="shared" si="54"/>
        <v>32.0625</v>
      </c>
      <c r="BI42" s="477">
        <v>86.810143188146796</v>
      </c>
      <c r="BJ42" s="478">
        <v>86.438405618642605</v>
      </c>
      <c r="BK42" s="478">
        <v>85.678884016180476</v>
      </c>
      <c r="BL42" s="478">
        <v>84.414217415089439</v>
      </c>
      <c r="BM42" s="478">
        <v>83.152570892402636</v>
      </c>
      <c r="BN42" s="478">
        <v>81.902338729463295</v>
      </c>
      <c r="BO42" s="478">
        <v>79.438646562119274</v>
      </c>
      <c r="BP42" s="478">
        <v>77.022266792590528</v>
      </c>
      <c r="BQ42" s="478">
        <v>74.645374075059408</v>
      </c>
      <c r="BR42" s="478">
        <v>72.304194067454873</v>
      </c>
      <c r="BS42" s="713" t="s">
        <v>381</v>
      </c>
      <c r="BT42" s="480" t="s">
        <v>381</v>
      </c>
      <c r="BU42" s="533"/>
      <c r="BV42" s="1021"/>
      <c r="BW42" s="503">
        <v>-40</v>
      </c>
      <c r="BX42" s="483">
        <f t="shared" si="55"/>
        <v>32.0625</v>
      </c>
      <c r="BY42" s="477">
        <v>75.533651990496494</v>
      </c>
      <c r="BZ42" s="478">
        <v>81.940437758731335</v>
      </c>
      <c r="CA42" s="478">
        <v>86.971949459511833</v>
      </c>
      <c r="CB42" s="478">
        <v>85.585242260852354</v>
      </c>
      <c r="CC42" s="478">
        <v>84.200554185113035</v>
      </c>
      <c r="CD42" s="478">
        <v>82.828379718064411</v>
      </c>
      <c r="CE42" s="478">
        <v>80.135928594557598</v>
      </c>
      <c r="CF42" s="478">
        <v>77.504597252241169</v>
      </c>
      <c r="CG42" s="478">
        <v>74.929831556637211</v>
      </c>
      <c r="CH42" s="478">
        <v>72.410647722655256</v>
      </c>
      <c r="CI42" s="713" t="s">
        <v>381</v>
      </c>
      <c r="CJ42" s="480" t="s">
        <v>381</v>
      </c>
      <c r="CK42" s="738"/>
      <c r="CL42" s="1021"/>
      <c r="CM42" s="503">
        <f t="shared" si="71"/>
        <v>-40</v>
      </c>
      <c r="CN42" s="520">
        <v>1.2000000000000002</v>
      </c>
      <c r="CO42" s="521">
        <v>1.2000000000000002</v>
      </c>
      <c r="CP42" s="521">
        <v>1.2</v>
      </c>
      <c r="CQ42" s="521">
        <v>1.2</v>
      </c>
      <c r="CR42" s="521">
        <v>1.2000000000000104</v>
      </c>
      <c r="CS42" s="521">
        <v>1.2000000000000006</v>
      </c>
      <c r="CT42" s="521">
        <v>1.2000000000000006</v>
      </c>
      <c r="CU42" s="521">
        <v>1.2</v>
      </c>
      <c r="CV42" s="521">
        <v>1.2000000000000046</v>
      </c>
      <c r="CW42" s="521">
        <v>1.2000000000000046</v>
      </c>
      <c r="CX42" s="522" t="s">
        <v>381</v>
      </c>
      <c r="CY42" s="748" t="s">
        <v>381</v>
      </c>
      <c r="CZ42" s="738"/>
      <c r="DA42" s="1021"/>
      <c r="DB42" s="503">
        <f t="shared" si="72"/>
        <v>-40</v>
      </c>
      <c r="DC42" s="520">
        <v>1.0000000000000138</v>
      </c>
      <c r="DD42" s="521">
        <v>1.0000000000000002</v>
      </c>
      <c r="DE42" s="521">
        <v>1.000000000000014</v>
      </c>
      <c r="DF42" s="521">
        <v>1</v>
      </c>
      <c r="DG42" s="521">
        <v>1.0000000000000007</v>
      </c>
      <c r="DH42" s="521">
        <v>1</v>
      </c>
      <c r="DI42" s="521">
        <v>1.0000000000000064</v>
      </c>
      <c r="DJ42" s="521">
        <v>1</v>
      </c>
      <c r="DK42" s="521">
        <v>1.0000000000000002</v>
      </c>
      <c r="DL42" s="562">
        <v>1.0000000000000004</v>
      </c>
      <c r="DM42" s="522" t="s">
        <v>381</v>
      </c>
      <c r="DN42" s="748" t="s">
        <v>381</v>
      </c>
      <c r="DO42" s="744"/>
      <c r="DP42" s="1021"/>
      <c r="DQ42" s="503">
        <f t="shared" si="73"/>
        <v>-40</v>
      </c>
      <c r="DR42" s="520">
        <v>0.9032602918828937</v>
      </c>
      <c r="DS42" s="521">
        <v>0.95625609454425264</v>
      </c>
      <c r="DT42" s="521">
        <v>1.0000000000000004</v>
      </c>
      <c r="DU42" s="521">
        <v>1</v>
      </c>
      <c r="DV42" s="521">
        <v>1</v>
      </c>
      <c r="DW42" s="521">
        <v>1</v>
      </c>
      <c r="DX42" s="521">
        <v>1.0000000000000002</v>
      </c>
      <c r="DY42" s="521">
        <v>1.000000000000006</v>
      </c>
      <c r="DZ42" s="521">
        <v>1.0000000000000031</v>
      </c>
      <c r="EA42" s="562">
        <v>1.0000000000000004</v>
      </c>
      <c r="EB42" s="522" t="s">
        <v>381</v>
      </c>
      <c r="EC42" s="748" t="s">
        <v>381</v>
      </c>
      <c r="ED42" s="738"/>
      <c r="EE42" s="1021"/>
      <c r="EF42" s="503">
        <f t="shared" si="74"/>
        <v>-40</v>
      </c>
      <c r="EG42" s="495">
        <v>27.999363732620111</v>
      </c>
      <c r="EH42" s="496">
        <v>26.567387405251736</v>
      </c>
      <c r="EI42" s="496">
        <v>23.696123273857893</v>
      </c>
      <c r="EJ42" s="496">
        <v>18.844263991371463</v>
      </c>
      <c r="EK42" s="496">
        <v>13.913065983107174</v>
      </c>
      <c r="EL42" s="497">
        <v>8.8485470266273865</v>
      </c>
      <c r="EM42" s="497">
        <v>2.027923902195937</v>
      </c>
      <c r="EN42" s="497">
        <v>-7.8549781959106326</v>
      </c>
      <c r="EO42" s="497">
        <v>-15.124990083955538</v>
      </c>
      <c r="EP42" s="497">
        <v>-23.971533853891827</v>
      </c>
      <c r="EQ42" s="522" t="s">
        <v>381</v>
      </c>
      <c r="ER42" s="748" t="s">
        <v>381</v>
      </c>
      <c r="ES42" s="738"/>
      <c r="ET42" s="1021"/>
      <c r="EU42" s="503">
        <f t="shared" si="75"/>
        <v>-40</v>
      </c>
      <c r="EV42" s="495">
        <v>82.359354422167314</v>
      </c>
      <c r="EW42" s="496">
        <v>80.856750090335765</v>
      </c>
      <c r="EX42" s="496">
        <v>77.788384988709424</v>
      </c>
      <c r="EY42" s="496">
        <v>72.684431693688509</v>
      </c>
      <c r="EZ42" s="496">
        <v>67.599147846353219</v>
      </c>
      <c r="FA42" s="497">
        <v>62.566365367889091</v>
      </c>
      <c r="FB42" s="497">
        <v>52.668177363813811</v>
      </c>
      <c r="FC42" s="497">
        <v>42.985723605762928</v>
      </c>
      <c r="FD42" s="497">
        <v>33.487132752311311</v>
      </c>
      <c r="FE42" s="563">
        <v>24.156973891173777</v>
      </c>
      <c r="FF42" s="522" t="s">
        <v>381</v>
      </c>
      <c r="FG42" s="748" t="s">
        <v>381</v>
      </c>
      <c r="FI42" s="1021"/>
      <c r="FJ42" s="503">
        <f t="shared" si="76"/>
        <v>-40</v>
      </c>
      <c r="FK42" s="495">
        <v>85</v>
      </c>
      <c r="FL42" s="496">
        <v>85</v>
      </c>
      <c r="FM42" s="496">
        <v>83.013563376866784</v>
      </c>
      <c r="FN42" s="496">
        <v>77.410244275834486</v>
      </c>
      <c r="FO42" s="496">
        <v>71.822766837620179</v>
      </c>
      <c r="FP42" s="497">
        <v>66.293498088394983</v>
      </c>
      <c r="FQ42" s="497">
        <v>55.466953359559113</v>
      </c>
      <c r="FR42" s="497">
        <v>44.916354854286794</v>
      </c>
      <c r="FS42" s="497">
        <v>34.622519614402393</v>
      </c>
      <c r="FT42" s="497">
        <v>24.580650560943127</v>
      </c>
      <c r="FU42" s="522" t="s">
        <v>381</v>
      </c>
      <c r="FV42" s="748" t="s">
        <v>381</v>
      </c>
      <c r="FW42" s="744"/>
      <c r="FX42" s="1021"/>
      <c r="FY42" s="503">
        <f t="shared" si="77"/>
        <v>-40</v>
      </c>
      <c r="FZ42" s="491">
        <f t="shared" si="56"/>
        <v>0.9032602918828937</v>
      </c>
      <c r="GA42" s="492">
        <f t="shared" si="89"/>
        <v>0.95625609454425264</v>
      </c>
      <c r="GB42" s="492">
        <f t="shared" si="89"/>
        <v>1.0000000000000004</v>
      </c>
      <c r="GC42" s="492">
        <f t="shared" si="89"/>
        <v>1</v>
      </c>
      <c r="GD42" s="492">
        <f t="shared" si="89"/>
        <v>1</v>
      </c>
      <c r="GE42" s="493">
        <f t="shared" si="89"/>
        <v>1</v>
      </c>
      <c r="GF42" s="493">
        <f t="shared" si="89"/>
        <v>1.0000000000000002</v>
      </c>
      <c r="GG42" s="493">
        <f t="shared" si="89"/>
        <v>1</v>
      </c>
      <c r="GH42" s="493">
        <f t="shared" si="89"/>
        <v>1.0000000000000002</v>
      </c>
      <c r="GI42" s="493">
        <f t="shared" si="87"/>
        <v>1.0000000000000004</v>
      </c>
      <c r="GJ42" s="522" t="s">
        <v>381</v>
      </c>
      <c r="GK42" s="748" t="s">
        <v>381</v>
      </c>
      <c r="GM42" s="1021"/>
      <c r="GN42" s="503">
        <f t="shared" si="79"/>
        <v>-40</v>
      </c>
      <c r="GO42" s="495">
        <f t="shared" si="58"/>
        <v>85</v>
      </c>
      <c r="GP42" s="496">
        <f t="shared" si="90"/>
        <v>85</v>
      </c>
      <c r="GQ42" s="496">
        <f t="shared" si="90"/>
        <v>83.013563376866784</v>
      </c>
      <c r="GR42" s="496">
        <f t="shared" si="90"/>
        <v>77.410244275834486</v>
      </c>
      <c r="GS42" s="496">
        <f t="shared" si="90"/>
        <v>71.822766837620179</v>
      </c>
      <c r="GT42" s="497">
        <f t="shared" si="90"/>
        <v>66.293498088394983</v>
      </c>
      <c r="GU42" s="497">
        <f t="shared" si="90"/>
        <v>55.466953359559113</v>
      </c>
      <c r="GV42" s="497">
        <f t="shared" si="90"/>
        <v>44.916354854286794</v>
      </c>
      <c r="GW42" s="497">
        <f t="shared" si="90"/>
        <v>34.622519614402393</v>
      </c>
      <c r="GX42" s="497">
        <f t="shared" si="88"/>
        <v>24.580650560943127</v>
      </c>
      <c r="GY42" s="522" t="s">
        <v>381</v>
      </c>
      <c r="GZ42" s="748" t="s">
        <v>381</v>
      </c>
      <c r="HB42" s="1021"/>
      <c r="HC42" s="503">
        <f t="shared" si="81"/>
        <v>-40</v>
      </c>
      <c r="HD42" s="629" t="s">
        <v>381</v>
      </c>
      <c r="HE42" s="596" t="s">
        <v>381</v>
      </c>
      <c r="HF42" s="630" t="s">
        <v>381</v>
      </c>
      <c r="HH42" s="1021"/>
      <c r="HI42" s="503">
        <f t="shared" si="83"/>
        <v>-40</v>
      </c>
      <c r="HJ42" s="598" t="str">
        <f t="shared" si="84"/>
        <v>no fueling</v>
      </c>
      <c r="HK42" s="599" t="s">
        <v>381</v>
      </c>
    </row>
    <row r="43" spans="2:219" ht="15" customHeight="1" thickBot="1">
      <c r="B43" s="1022"/>
      <c r="C43" s="750" t="s">
        <v>382</v>
      </c>
      <c r="D43" s="507" t="s">
        <v>381</v>
      </c>
      <c r="E43" s="751" t="s">
        <v>381</v>
      </c>
      <c r="F43" s="752" t="s">
        <v>381</v>
      </c>
      <c r="G43" s="753" t="s">
        <v>381</v>
      </c>
      <c r="H43" s="751" t="s">
        <v>381</v>
      </c>
      <c r="I43" s="752" t="s">
        <v>381</v>
      </c>
      <c r="J43" s="752" t="s">
        <v>381</v>
      </c>
      <c r="K43" s="752" t="s">
        <v>381</v>
      </c>
      <c r="L43" s="752" t="s">
        <v>381</v>
      </c>
      <c r="M43" s="752" t="s">
        <v>381</v>
      </c>
      <c r="N43" s="752" t="s">
        <v>381</v>
      </c>
      <c r="O43" s="752" t="s">
        <v>381</v>
      </c>
      <c r="P43" s="752" t="s">
        <v>381</v>
      </c>
      <c r="Q43" s="752" t="s">
        <v>381</v>
      </c>
      <c r="R43" s="752" t="s">
        <v>381</v>
      </c>
      <c r="S43" s="754" t="s">
        <v>381</v>
      </c>
      <c r="T43" s="738"/>
      <c r="U43" s="1022"/>
      <c r="V43" s="750" t="str">
        <f t="shared" si="64"/>
        <v>&lt; -40</v>
      </c>
      <c r="W43" s="755" t="s">
        <v>381</v>
      </c>
      <c r="X43" s="756" t="s">
        <v>381</v>
      </c>
      <c r="Y43" s="507" t="s">
        <v>381</v>
      </c>
      <c r="Z43" s="554" t="s">
        <v>381</v>
      </c>
      <c r="AA43" s="555" t="s">
        <v>381</v>
      </c>
      <c r="AB43" s="548" t="s">
        <v>381</v>
      </c>
      <c r="AC43" s="514" t="s">
        <v>381</v>
      </c>
      <c r="AD43" s="755" t="s">
        <v>381</v>
      </c>
      <c r="AE43" s="756" t="s">
        <v>381</v>
      </c>
      <c r="AF43" s="738"/>
      <c r="AG43" s="1049"/>
      <c r="AH43" s="1051"/>
      <c r="AI43" s="738"/>
      <c r="AJ43" s="1022"/>
      <c r="AK43" s="750" t="str">
        <f t="shared" si="68"/>
        <v>&lt; -40</v>
      </c>
      <c r="AL43" s="755" t="s">
        <v>381</v>
      </c>
      <c r="AM43" s="756" t="s">
        <v>381</v>
      </c>
      <c r="AN43" s="515" t="s">
        <v>381</v>
      </c>
      <c r="AO43" s="738"/>
      <c r="AP43" s="1022"/>
      <c r="AQ43" s="750" t="s">
        <v>382</v>
      </c>
      <c r="AR43" s="507" t="s">
        <v>381</v>
      </c>
      <c r="AS43" s="751" t="s">
        <v>381</v>
      </c>
      <c r="AT43" s="752" t="s">
        <v>381</v>
      </c>
      <c r="AU43" s="752" t="s">
        <v>381</v>
      </c>
      <c r="AV43" s="752" t="s">
        <v>381</v>
      </c>
      <c r="AW43" s="752" t="s">
        <v>381</v>
      </c>
      <c r="AX43" s="752" t="s">
        <v>381</v>
      </c>
      <c r="AY43" s="752" t="s">
        <v>381</v>
      </c>
      <c r="AZ43" s="752" t="s">
        <v>381</v>
      </c>
      <c r="BA43" s="752" t="s">
        <v>381</v>
      </c>
      <c r="BB43" s="752" t="s">
        <v>381</v>
      </c>
      <c r="BC43" s="752" t="s">
        <v>381</v>
      </c>
      <c r="BD43" s="754" t="s">
        <v>381</v>
      </c>
      <c r="BE43" s="738"/>
      <c r="BF43" s="1022"/>
      <c r="BG43" s="750" t="s">
        <v>382</v>
      </c>
      <c r="BH43" s="507" t="s">
        <v>381</v>
      </c>
      <c r="BI43" s="751" t="s">
        <v>381</v>
      </c>
      <c r="BJ43" s="752" t="s">
        <v>381</v>
      </c>
      <c r="BK43" s="752" t="s">
        <v>381</v>
      </c>
      <c r="BL43" s="752" t="s">
        <v>381</v>
      </c>
      <c r="BM43" s="752" t="s">
        <v>381</v>
      </c>
      <c r="BN43" s="752" t="s">
        <v>381</v>
      </c>
      <c r="BO43" s="752" t="s">
        <v>381</v>
      </c>
      <c r="BP43" s="752" t="s">
        <v>381</v>
      </c>
      <c r="BQ43" s="752" t="s">
        <v>381</v>
      </c>
      <c r="BR43" s="752" t="s">
        <v>381</v>
      </c>
      <c r="BS43" s="752" t="s">
        <v>381</v>
      </c>
      <c r="BT43" s="754" t="s">
        <v>381</v>
      </c>
      <c r="BU43" s="738"/>
      <c r="BV43" s="1022"/>
      <c r="BW43" s="750" t="s">
        <v>382</v>
      </c>
      <c r="BX43" s="507" t="s">
        <v>381</v>
      </c>
      <c r="BY43" s="751" t="s">
        <v>381</v>
      </c>
      <c r="BZ43" s="752" t="s">
        <v>381</v>
      </c>
      <c r="CA43" s="752" t="s">
        <v>381</v>
      </c>
      <c r="CB43" s="752" t="s">
        <v>381</v>
      </c>
      <c r="CC43" s="752" t="s">
        <v>381</v>
      </c>
      <c r="CD43" s="752" t="s">
        <v>381</v>
      </c>
      <c r="CE43" s="752" t="s">
        <v>381</v>
      </c>
      <c r="CF43" s="752" t="s">
        <v>381</v>
      </c>
      <c r="CG43" s="752" t="s">
        <v>381</v>
      </c>
      <c r="CH43" s="752" t="s">
        <v>381</v>
      </c>
      <c r="CI43" s="752" t="s">
        <v>381</v>
      </c>
      <c r="CJ43" s="754" t="s">
        <v>381</v>
      </c>
      <c r="CK43" s="738"/>
      <c r="CL43" s="1022"/>
      <c r="CM43" s="750" t="str">
        <f t="shared" si="71"/>
        <v>&lt; -40</v>
      </c>
      <c r="CN43" s="757" t="s">
        <v>381</v>
      </c>
      <c r="CO43" s="758" t="s">
        <v>381</v>
      </c>
      <c r="CP43" s="758" t="s">
        <v>381</v>
      </c>
      <c r="CQ43" s="758" t="s">
        <v>381</v>
      </c>
      <c r="CR43" s="758" t="s">
        <v>381</v>
      </c>
      <c r="CS43" s="758" t="s">
        <v>381</v>
      </c>
      <c r="CT43" s="758" t="s">
        <v>381</v>
      </c>
      <c r="CU43" s="758" t="s">
        <v>381</v>
      </c>
      <c r="CV43" s="758" t="s">
        <v>381</v>
      </c>
      <c r="CW43" s="758" t="s">
        <v>381</v>
      </c>
      <c r="CX43" s="758" t="s">
        <v>381</v>
      </c>
      <c r="CY43" s="756" t="s">
        <v>381</v>
      </c>
      <c r="CZ43" s="738"/>
      <c r="DA43" s="1022"/>
      <c r="DB43" s="750" t="str">
        <f t="shared" si="72"/>
        <v>&lt; -40</v>
      </c>
      <c r="DC43" s="757" t="s">
        <v>381</v>
      </c>
      <c r="DD43" s="758" t="s">
        <v>381</v>
      </c>
      <c r="DE43" s="758" t="s">
        <v>381</v>
      </c>
      <c r="DF43" s="758" t="s">
        <v>381</v>
      </c>
      <c r="DG43" s="758" t="s">
        <v>381</v>
      </c>
      <c r="DH43" s="758" t="s">
        <v>381</v>
      </c>
      <c r="DI43" s="758" t="s">
        <v>381</v>
      </c>
      <c r="DJ43" s="758" t="s">
        <v>381</v>
      </c>
      <c r="DK43" s="758" t="s">
        <v>381</v>
      </c>
      <c r="DL43" s="758" t="s">
        <v>381</v>
      </c>
      <c r="DM43" s="758" t="s">
        <v>381</v>
      </c>
      <c r="DN43" s="756" t="s">
        <v>381</v>
      </c>
      <c r="DO43" s="744"/>
      <c r="DP43" s="1022"/>
      <c r="DQ43" s="750" t="str">
        <f t="shared" si="73"/>
        <v>&lt; -40</v>
      </c>
      <c r="DR43" s="757" t="s">
        <v>381</v>
      </c>
      <c r="DS43" s="758" t="s">
        <v>381</v>
      </c>
      <c r="DT43" s="758" t="s">
        <v>381</v>
      </c>
      <c r="DU43" s="758" t="s">
        <v>381</v>
      </c>
      <c r="DV43" s="758" t="s">
        <v>381</v>
      </c>
      <c r="DW43" s="758" t="s">
        <v>381</v>
      </c>
      <c r="DX43" s="758" t="s">
        <v>381</v>
      </c>
      <c r="DY43" s="758" t="s">
        <v>381</v>
      </c>
      <c r="DZ43" s="758" t="s">
        <v>381</v>
      </c>
      <c r="EA43" s="758" t="s">
        <v>381</v>
      </c>
      <c r="EB43" s="758" t="s">
        <v>381</v>
      </c>
      <c r="EC43" s="756" t="s">
        <v>381</v>
      </c>
      <c r="ED43" s="738"/>
      <c r="EE43" s="1022"/>
      <c r="EF43" s="750" t="str">
        <f t="shared" si="74"/>
        <v>&lt; -40</v>
      </c>
      <c r="EG43" s="757" t="s">
        <v>381</v>
      </c>
      <c r="EH43" s="758" t="s">
        <v>381</v>
      </c>
      <c r="EI43" s="758" t="s">
        <v>381</v>
      </c>
      <c r="EJ43" s="758" t="s">
        <v>381</v>
      </c>
      <c r="EK43" s="758" t="s">
        <v>381</v>
      </c>
      <c r="EL43" s="758" t="s">
        <v>381</v>
      </c>
      <c r="EM43" s="758" t="s">
        <v>381</v>
      </c>
      <c r="EN43" s="758" t="s">
        <v>381</v>
      </c>
      <c r="EO43" s="758" t="s">
        <v>381</v>
      </c>
      <c r="EP43" s="758" t="s">
        <v>381</v>
      </c>
      <c r="EQ43" s="758" t="s">
        <v>381</v>
      </c>
      <c r="ER43" s="756" t="s">
        <v>381</v>
      </c>
      <c r="ES43" s="738"/>
      <c r="ET43" s="1022"/>
      <c r="EU43" s="750" t="str">
        <f t="shared" si="75"/>
        <v>&lt; -40</v>
      </c>
      <c r="EV43" s="757" t="s">
        <v>381</v>
      </c>
      <c r="EW43" s="758" t="s">
        <v>381</v>
      </c>
      <c r="EX43" s="758" t="s">
        <v>381</v>
      </c>
      <c r="EY43" s="758" t="s">
        <v>381</v>
      </c>
      <c r="EZ43" s="758" t="s">
        <v>381</v>
      </c>
      <c r="FA43" s="758" t="s">
        <v>381</v>
      </c>
      <c r="FB43" s="758" t="s">
        <v>381</v>
      </c>
      <c r="FC43" s="758" t="s">
        <v>381</v>
      </c>
      <c r="FD43" s="758" t="s">
        <v>381</v>
      </c>
      <c r="FE43" s="758" t="s">
        <v>381</v>
      </c>
      <c r="FF43" s="758" t="s">
        <v>381</v>
      </c>
      <c r="FG43" s="756" t="s">
        <v>381</v>
      </c>
      <c r="FI43" s="1022"/>
      <c r="FJ43" s="750" t="str">
        <f t="shared" si="76"/>
        <v>&lt; -40</v>
      </c>
      <c r="FK43" s="757" t="s">
        <v>381</v>
      </c>
      <c r="FL43" s="758" t="s">
        <v>381</v>
      </c>
      <c r="FM43" s="758" t="s">
        <v>381</v>
      </c>
      <c r="FN43" s="758" t="s">
        <v>381</v>
      </c>
      <c r="FO43" s="758" t="s">
        <v>381</v>
      </c>
      <c r="FP43" s="758" t="s">
        <v>381</v>
      </c>
      <c r="FQ43" s="758" t="s">
        <v>381</v>
      </c>
      <c r="FR43" s="758" t="s">
        <v>381</v>
      </c>
      <c r="FS43" s="758" t="s">
        <v>381</v>
      </c>
      <c r="FT43" s="758" t="s">
        <v>381</v>
      </c>
      <c r="FU43" s="758" t="s">
        <v>381</v>
      </c>
      <c r="FV43" s="756" t="s">
        <v>381</v>
      </c>
      <c r="FW43" s="744"/>
      <c r="FX43" s="1022"/>
      <c r="FY43" s="750" t="str">
        <f t="shared" si="77"/>
        <v>&lt; -40</v>
      </c>
      <c r="FZ43" s="757" t="s">
        <v>381</v>
      </c>
      <c r="GA43" s="758" t="s">
        <v>381</v>
      </c>
      <c r="GB43" s="758" t="s">
        <v>381</v>
      </c>
      <c r="GC43" s="758" t="s">
        <v>381</v>
      </c>
      <c r="GD43" s="758" t="s">
        <v>381</v>
      </c>
      <c r="GE43" s="758" t="s">
        <v>381</v>
      </c>
      <c r="GF43" s="758" t="s">
        <v>381</v>
      </c>
      <c r="GG43" s="758" t="s">
        <v>381</v>
      </c>
      <c r="GH43" s="758" t="s">
        <v>381</v>
      </c>
      <c r="GI43" s="758" t="s">
        <v>381</v>
      </c>
      <c r="GJ43" s="758" t="s">
        <v>381</v>
      </c>
      <c r="GK43" s="756" t="s">
        <v>381</v>
      </c>
      <c r="GM43" s="1022"/>
      <c r="GN43" s="750" t="str">
        <f t="shared" si="79"/>
        <v>&lt; -40</v>
      </c>
      <c r="GO43" s="757" t="s">
        <v>381</v>
      </c>
      <c r="GP43" s="758" t="s">
        <v>381</v>
      </c>
      <c r="GQ43" s="758" t="s">
        <v>381</v>
      </c>
      <c r="GR43" s="758" t="s">
        <v>381</v>
      </c>
      <c r="GS43" s="758" t="s">
        <v>381</v>
      </c>
      <c r="GT43" s="758" t="s">
        <v>381</v>
      </c>
      <c r="GU43" s="758" t="s">
        <v>381</v>
      </c>
      <c r="GV43" s="758" t="s">
        <v>381</v>
      </c>
      <c r="GW43" s="758" t="s">
        <v>381</v>
      </c>
      <c r="GX43" s="758" t="s">
        <v>381</v>
      </c>
      <c r="GY43" s="758" t="s">
        <v>381</v>
      </c>
      <c r="GZ43" s="756" t="s">
        <v>381</v>
      </c>
      <c r="HB43" s="1022"/>
      <c r="HC43" s="750" t="str">
        <f t="shared" si="81"/>
        <v>&lt; -40</v>
      </c>
      <c r="HD43" s="507" t="s">
        <v>381</v>
      </c>
      <c r="HE43" s="554" t="s">
        <v>381</v>
      </c>
      <c r="HF43" s="759" t="s">
        <v>381</v>
      </c>
      <c r="HH43" s="1022"/>
      <c r="HI43" s="750" t="str">
        <f t="shared" si="83"/>
        <v>&lt; -40</v>
      </c>
      <c r="HJ43" s="507" t="s">
        <v>381</v>
      </c>
      <c r="HK43" s="759" t="s">
        <v>381</v>
      </c>
    </row>
    <row r="46" spans="2:219" ht="18">
      <c r="B46" s="1069" t="s">
        <v>736</v>
      </c>
      <c r="C46" s="1069"/>
      <c r="D46" s="1069"/>
      <c r="E46" s="1069"/>
      <c r="F46" s="1069"/>
      <c r="G46" s="1069"/>
      <c r="H46" s="1069"/>
      <c r="I46" s="1069"/>
      <c r="J46" s="1069"/>
      <c r="K46" s="1069"/>
      <c r="L46" s="1069"/>
      <c r="M46" s="1069"/>
      <c r="N46" s="1069"/>
      <c r="O46" s="1069"/>
      <c r="P46" s="1069"/>
      <c r="Q46" s="1069"/>
      <c r="R46" s="1069"/>
      <c r="S46" s="1069"/>
      <c r="T46" s="714"/>
      <c r="U46" s="445" t="s">
        <v>487</v>
      </c>
      <c r="V46" s="714"/>
      <c r="W46" s="445"/>
      <c r="X46" s="445"/>
      <c r="Y46" s="1070" t="s">
        <v>505</v>
      </c>
      <c r="Z46" s="1070"/>
      <c r="AA46" s="1070"/>
      <c r="AB46" s="445"/>
      <c r="AC46" s="1071" t="s">
        <v>490</v>
      </c>
      <c r="AD46" s="1071"/>
      <c r="AE46" s="1071"/>
      <c r="AF46" s="714"/>
      <c r="AG46" s="714"/>
      <c r="AH46" s="714"/>
      <c r="AI46" s="714"/>
      <c r="AJ46" s="445" t="s">
        <v>488</v>
      </c>
      <c r="AK46" s="714"/>
      <c r="AL46" s="445"/>
      <c r="AM46" s="445"/>
      <c r="AN46" s="714"/>
      <c r="AO46" s="714"/>
      <c r="AP46" s="1069" t="s">
        <v>739</v>
      </c>
      <c r="AQ46" s="1069"/>
      <c r="AR46" s="1069"/>
      <c r="AS46" s="1069"/>
      <c r="AT46" s="1069"/>
      <c r="AU46" s="1069"/>
      <c r="AV46" s="1069"/>
      <c r="AW46" s="1069"/>
      <c r="AX46" s="1069"/>
      <c r="AY46" s="1069"/>
      <c r="AZ46" s="1069"/>
      <c r="BA46" s="1069"/>
      <c r="BB46" s="1069"/>
      <c r="BC46" s="1069"/>
      <c r="BD46" s="1069"/>
      <c r="BE46" s="714"/>
      <c r="BF46" s="1069" t="s">
        <v>740</v>
      </c>
      <c r="BG46" s="1069"/>
      <c r="BH46" s="1069"/>
      <c r="BI46" s="1069"/>
      <c r="BJ46" s="1069"/>
      <c r="BK46" s="1069"/>
      <c r="BL46" s="1069"/>
      <c r="BM46" s="1069"/>
      <c r="BN46" s="1069"/>
      <c r="BO46" s="1069"/>
      <c r="BP46" s="1069"/>
      <c r="BQ46" s="1069"/>
      <c r="BR46" s="1069"/>
      <c r="BS46" s="1069"/>
      <c r="BT46" s="1069"/>
      <c r="BU46" s="716"/>
      <c r="BV46" s="1069" t="s">
        <v>745</v>
      </c>
      <c r="BW46" s="1069"/>
      <c r="BX46" s="1069"/>
      <c r="BY46" s="1069"/>
      <c r="BZ46" s="1069"/>
      <c r="CA46" s="1069"/>
      <c r="CB46" s="1069"/>
      <c r="CC46" s="1069"/>
      <c r="CD46" s="1069"/>
      <c r="CE46" s="1069"/>
      <c r="CF46" s="1069"/>
      <c r="CG46" s="1069"/>
      <c r="CH46" s="1069"/>
      <c r="CI46" s="1069"/>
      <c r="CJ46" s="1069"/>
      <c r="CK46" s="714"/>
      <c r="CL46" s="445" t="str">
        <f>CL2</f>
        <v>Step 2-2 Information (Cold Case 120% SOC, 2-4kg)</v>
      </c>
      <c r="CM46" s="714"/>
      <c r="CZ46" s="714"/>
      <c r="DA46" s="445" t="str">
        <f>DA2</f>
        <v>Step 2-3 Information (Hot Case 100% SOC, 2kg)</v>
      </c>
      <c r="DB46" s="714"/>
      <c r="DP46" s="445" t="str">
        <f>DP2</f>
        <v>Step 2-3 Information (Hot Case 100% SOC, 4kg)</v>
      </c>
      <c r="DQ46" s="714"/>
      <c r="ED46" s="714"/>
      <c r="EE46" s="445" t="str">
        <f>EE2</f>
        <v>Step 2-2 Information (Cold Case 120% SOC, 2-4kg)</v>
      </c>
      <c r="EF46" s="714"/>
      <c r="ES46" s="714"/>
      <c r="ET46" s="445" t="str">
        <f>ET2</f>
        <v>Step 2-3 Information (Hot Case 100% SOC, 2kg)</v>
      </c>
      <c r="EU46" s="714"/>
      <c r="FI46" s="445" t="str">
        <f>FI2</f>
        <v>Step 2-3 Information (Hot Case 100% SOC, 4kg)</v>
      </c>
      <c r="FJ46" s="714"/>
      <c r="FX46" s="445" t="str">
        <f>FX2</f>
        <v>Step 2-2 / 2-3 Information</v>
      </c>
      <c r="FY46" s="714"/>
      <c r="GM46" s="445" t="str">
        <f>FX2</f>
        <v>Step 2-2 / 2-3 Information</v>
      </c>
      <c r="GN46" s="714"/>
      <c r="HB46" s="445" t="str">
        <f>HB2</f>
        <v>Step 4-1 Top-Off-Fill-Information (Hot Case SOC = 100%)</v>
      </c>
      <c r="HC46" s="714"/>
      <c r="HH46" s="445" t="str">
        <f>HH2</f>
        <v>Step 4-3 Top-Off-Fill-Information (Cold Case SOC = 120%)</v>
      </c>
      <c r="HI46" s="714"/>
    </row>
    <row r="47" spans="2:219" ht="13.5" thickBot="1">
      <c r="C47" s="718"/>
      <c r="D47" s="719"/>
      <c r="E47" s="719"/>
      <c r="F47" s="719"/>
      <c r="G47" s="719"/>
      <c r="H47" s="719"/>
      <c r="I47" s="719"/>
      <c r="V47" s="718"/>
      <c r="Y47" s="719"/>
      <c r="Z47" s="719"/>
      <c r="AA47" s="719"/>
      <c r="AB47" s="719"/>
      <c r="AC47" s="719"/>
      <c r="AK47" s="718"/>
      <c r="AN47" s="719"/>
      <c r="AQ47" s="718"/>
      <c r="AR47" s="719"/>
      <c r="AS47" s="719"/>
      <c r="BG47" s="718"/>
      <c r="BH47" s="719"/>
      <c r="BW47" s="718"/>
      <c r="BX47" s="719"/>
      <c r="CM47" s="718"/>
      <c r="DB47" s="718"/>
      <c r="DQ47" s="718"/>
      <c r="EF47" s="718"/>
      <c r="EU47" s="718"/>
      <c r="FJ47" s="718"/>
      <c r="FY47" s="718"/>
      <c r="GN47" s="718"/>
      <c r="HC47" s="718"/>
      <c r="HD47" s="719"/>
      <c r="HE47" s="719"/>
      <c r="HF47" s="719"/>
      <c r="HI47" s="718"/>
      <c r="HJ47" s="719"/>
      <c r="HK47" s="719"/>
    </row>
    <row r="48" spans="2:219" ht="51.75" customHeight="1" thickBot="1">
      <c r="B48" s="934" t="s">
        <v>895</v>
      </c>
      <c r="C48" s="965"/>
      <c r="D48" s="1039" t="s">
        <v>886</v>
      </c>
      <c r="E48" s="721" t="s">
        <v>887</v>
      </c>
      <c r="F48" s="721" t="s">
        <v>888</v>
      </c>
      <c r="G48" s="721" t="s">
        <v>889</v>
      </c>
      <c r="H48" s="1042" t="s">
        <v>972</v>
      </c>
      <c r="I48" s="1043"/>
      <c r="J48" s="1043"/>
      <c r="K48" s="1043"/>
      <c r="L48" s="1043"/>
      <c r="M48" s="1043"/>
      <c r="N48" s="1043"/>
      <c r="O48" s="1043"/>
      <c r="P48" s="1043"/>
      <c r="Q48" s="1043"/>
      <c r="R48" s="1043"/>
      <c r="S48" s="1044"/>
      <c r="T48" s="722"/>
      <c r="U48" s="934" t="str">
        <f>$B48</f>
        <v>H70-T20
2-4kg
comm</v>
      </c>
      <c r="V48" s="965"/>
      <c r="W48" s="1037" t="s">
        <v>907</v>
      </c>
      <c r="X48" s="1075"/>
      <c r="Y48" s="1037" t="s">
        <v>894</v>
      </c>
      <c r="Z48" s="1076"/>
      <c r="AA48" s="1075"/>
      <c r="AB48" s="1077" t="s">
        <v>927</v>
      </c>
      <c r="AC48" s="1078"/>
      <c r="AD48" s="1037" t="s">
        <v>908</v>
      </c>
      <c r="AE48" s="1075"/>
      <c r="AF48" s="722"/>
      <c r="AG48" s="1079" t="s">
        <v>722</v>
      </c>
      <c r="AH48" s="1081" t="s">
        <v>723</v>
      </c>
      <c r="AI48" s="722"/>
      <c r="AJ48" s="934" t="str">
        <f>$B48</f>
        <v>H70-T20
2-4kg
comm</v>
      </c>
      <c r="AK48" s="965"/>
      <c r="AL48" s="1037" t="s">
        <v>907</v>
      </c>
      <c r="AM48" s="1075"/>
      <c r="AN48" s="1083" t="s">
        <v>167</v>
      </c>
      <c r="AO48" s="722"/>
      <c r="AP48" s="934" t="str">
        <f>$B48</f>
        <v>H70-T20
2-4kg
comm</v>
      </c>
      <c r="AQ48" s="965"/>
      <c r="AR48" s="1039" t="s">
        <v>886</v>
      </c>
      <c r="AS48" s="1042" t="s">
        <v>972</v>
      </c>
      <c r="AT48" s="1043"/>
      <c r="AU48" s="1043"/>
      <c r="AV48" s="1043"/>
      <c r="AW48" s="1043"/>
      <c r="AX48" s="1043"/>
      <c r="AY48" s="1043"/>
      <c r="AZ48" s="1043"/>
      <c r="BA48" s="1043"/>
      <c r="BB48" s="1043"/>
      <c r="BC48" s="1043"/>
      <c r="BD48" s="1044"/>
      <c r="BE48" s="722"/>
      <c r="BF48" s="934" t="str">
        <f>$B48</f>
        <v>H70-T20
2-4kg
comm</v>
      </c>
      <c r="BG48" s="965"/>
      <c r="BH48" s="1039" t="s">
        <v>912</v>
      </c>
      <c r="BI48" s="1042" t="s">
        <v>972</v>
      </c>
      <c r="BJ48" s="1043"/>
      <c r="BK48" s="1043"/>
      <c r="BL48" s="1043"/>
      <c r="BM48" s="1043"/>
      <c r="BN48" s="1043"/>
      <c r="BO48" s="1043"/>
      <c r="BP48" s="1043"/>
      <c r="BQ48" s="1043"/>
      <c r="BR48" s="1043"/>
      <c r="BS48" s="1043"/>
      <c r="BT48" s="1044"/>
      <c r="BU48" s="722"/>
      <c r="BV48" s="934" t="str">
        <f>$B48</f>
        <v>H70-T20
2-4kg
comm</v>
      </c>
      <c r="BW48" s="965"/>
      <c r="BX48" s="1039" t="s">
        <v>912</v>
      </c>
      <c r="BY48" s="1042" t="s">
        <v>972</v>
      </c>
      <c r="BZ48" s="1043"/>
      <c r="CA48" s="1043"/>
      <c r="CB48" s="1043"/>
      <c r="CC48" s="1043"/>
      <c r="CD48" s="1043"/>
      <c r="CE48" s="1043"/>
      <c r="CF48" s="1043"/>
      <c r="CG48" s="1043"/>
      <c r="CH48" s="1043"/>
      <c r="CI48" s="1043"/>
      <c r="CJ48" s="1044"/>
      <c r="CK48" s="722"/>
      <c r="CL48" s="934" t="str">
        <f>$B48</f>
        <v>H70-T20
2-4kg
comm</v>
      </c>
      <c r="CM48" s="935"/>
      <c r="CN48" s="1033" t="s">
        <v>973</v>
      </c>
      <c r="CO48" s="1034"/>
      <c r="CP48" s="1035"/>
      <c r="CQ48" s="1035"/>
      <c r="CR48" s="1035"/>
      <c r="CS48" s="1035"/>
      <c r="CT48" s="1035"/>
      <c r="CU48" s="1035"/>
      <c r="CV48" s="1035"/>
      <c r="CW48" s="1035"/>
      <c r="CX48" s="1035"/>
      <c r="CY48" s="1036"/>
      <c r="CZ48" s="722"/>
      <c r="DA48" s="934" t="str">
        <f>$B48</f>
        <v>H70-T20
2-4kg
comm</v>
      </c>
      <c r="DB48" s="935"/>
      <c r="DC48" s="1033" t="s">
        <v>974</v>
      </c>
      <c r="DD48" s="1034"/>
      <c r="DE48" s="1035"/>
      <c r="DF48" s="1035"/>
      <c r="DG48" s="1035"/>
      <c r="DH48" s="1035"/>
      <c r="DI48" s="1035"/>
      <c r="DJ48" s="1035"/>
      <c r="DK48" s="1035"/>
      <c r="DL48" s="1035"/>
      <c r="DM48" s="1035"/>
      <c r="DN48" s="1036"/>
      <c r="DO48" s="722"/>
      <c r="DP48" s="934" t="str">
        <f>$B48</f>
        <v>H70-T20
2-4kg
comm</v>
      </c>
      <c r="DQ48" s="935"/>
      <c r="DR48" s="1033" t="s">
        <v>974</v>
      </c>
      <c r="DS48" s="1034"/>
      <c r="DT48" s="1035"/>
      <c r="DU48" s="1035"/>
      <c r="DV48" s="1035"/>
      <c r="DW48" s="1035"/>
      <c r="DX48" s="1035"/>
      <c r="DY48" s="1035"/>
      <c r="DZ48" s="1035"/>
      <c r="EA48" s="1035"/>
      <c r="EB48" s="1035"/>
      <c r="EC48" s="1036"/>
      <c r="ED48" s="722"/>
      <c r="EE48" s="934" t="str">
        <f>$B48</f>
        <v>H70-T20
2-4kg
comm</v>
      </c>
      <c r="EF48" s="935"/>
      <c r="EG48" s="1033" t="s">
        <v>975</v>
      </c>
      <c r="EH48" s="1034"/>
      <c r="EI48" s="1035"/>
      <c r="EJ48" s="1035"/>
      <c r="EK48" s="1035"/>
      <c r="EL48" s="1035"/>
      <c r="EM48" s="1035"/>
      <c r="EN48" s="1035"/>
      <c r="EO48" s="1035"/>
      <c r="EP48" s="1035"/>
      <c r="EQ48" s="1035"/>
      <c r="ER48" s="1036"/>
      <c r="ES48" s="722"/>
      <c r="ET48" s="934" t="str">
        <f>$B48</f>
        <v>H70-T20
2-4kg
comm</v>
      </c>
      <c r="EU48" s="935"/>
      <c r="EV48" s="1033" t="s">
        <v>976</v>
      </c>
      <c r="EW48" s="1034"/>
      <c r="EX48" s="1035"/>
      <c r="EY48" s="1035"/>
      <c r="EZ48" s="1035"/>
      <c r="FA48" s="1035"/>
      <c r="FB48" s="1035"/>
      <c r="FC48" s="1035"/>
      <c r="FD48" s="1035"/>
      <c r="FE48" s="1035"/>
      <c r="FF48" s="1035"/>
      <c r="FG48" s="1036"/>
      <c r="FI48" s="934" t="str">
        <f>$B48</f>
        <v>H70-T20
2-4kg
comm</v>
      </c>
      <c r="FJ48" s="935"/>
      <c r="FK48" s="1033" t="s">
        <v>976</v>
      </c>
      <c r="FL48" s="1034"/>
      <c r="FM48" s="1035"/>
      <c r="FN48" s="1035"/>
      <c r="FO48" s="1035"/>
      <c r="FP48" s="1035"/>
      <c r="FQ48" s="1035"/>
      <c r="FR48" s="1035"/>
      <c r="FS48" s="1035"/>
      <c r="FT48" s="1035"/>
      <c r="FU48" s="1035"/>
      <c r="FV48" s="1036"/>
      <c r="FW48" s="722"/>
      <c r="FX48" s="934" t="str">
        <f>$B48</f>
        <v>H70-T20
2-4kg
comm</v>
      </c>
      <c r="FY48" s="935"/>
      <c r="FZ48" s="1033" t="s">
        <v>956</v>
      </c>
      <c r="GA48" s="1034"/>
      <c r="GB48" s="1035"/>
      <c r="GC48" s="1035"/>
      <c r="GD48" s="1035"/>
      <c r="GE48" s="1035"/>
      <c r="GF48" s="1035"/>
      <c r="GG48" s="1035"/>
      <c r="GH48" s="1035"/>
      <c r="GI48" s="1035"/>
      <c r="GJ48" s="1035"/>
      <c r="GK48" s="1036"/>
      <c r="GM48" s="934" t="str">
        <f>$B48</f>
        <v>H70-T20
2-4kg
comm</v>
      </c>
      <c r="GN48" s="935"/>
      <c r="GO48" s="1033" t="s">
        <v>955</v>
      </c>
      <c r="GP48" s="1034"/>
      <c r="GQ48" s="1035"/>
      <c r="GR48" s="1035"/>
      <c r="GS48" s="1035"/>
      <c r="GT48" s="1035"/>
      <c r="GU48" s="1035"/>
      <c r="GV48" s="1035"/>
      <c r="GW48" s="1035"/>
      <c r="GX48" s="1035"/>
      <c r="GY48" s="1035"/>
      <c r="GZ48" s="1036"/>
      <c r="HB48" s="934" t="str">
        <f>$B48</f>
        <v>H70-T20
2-4kg
comm</v>
      </c>
      <c r="HC48" s="965"/>
      <c r="HD48" s="1037" t="s">
        <v>894</v>
      </c>
      <c r="HE48" s="1038"/>
      <c r="HF48" s="723" t="s">
        <v>981</v>
      </c>
      <c r="HH48" s="934" t="str">
        <f>$B48</f>
        <v>H70-T20
2-4kg
comm</v>
      </c>
      <c r="HI48" s="965"/>
      <c r="HJ48" s="1052" t="s">
        <v>894</v>
      </c>
      <c r="HK48" s="723" t="s">
        <v>977</v>
      </c>
    </row>
    <row r="49" spans="2:219" ht="14.25">
      <c r="B49" s="966"/>
      <c r="C49" s="967"/>
      <c r="D49" s="1040"/>
      <c r="E49" s="1095" t="s">
        <v>978</v>
      </c>
      <c r="F49" s="1096"/>
      <c r="G49" s="1096"/>
      <c r="H49" s="1096"/>
      <c r="I49" s="1096"/>
      <c r="J49" s="1096"/>
      <c r="K49" s="1096"/>
      <c r="L49" s="1096"/>
      <c r="M49" s="1096"/>
      <c r="N49" s="1096"/>
      <c r="O49" s="1096"/>
      <c r="P49" s="1096"/>
      <c r="Q49" s="1096"/>
      <c r="R49" s="1096"/>
      <c r="S49" s="1097"/>
      <c r="T49" s="724"/>
      <c r="U49" s="966"/>
      <c r="V49" s="967"/>
      <c r="W49" s="1055" t="s">
        <v>496</v>
      </c>
      <c r="X49" s="1057" t="s">
        <v>497</v>
      </c>
      <c r="Y49" s="1059" t="s">
        <v>128</v>
      </c>
      <c r="Z49" s="1061" t="s">
        <v>750</v>
      </c>
      <c r="AA49" s="1057" t="s">
        <v>691</v>
      </c>
      <c r="AB49" s="1064" t="s">
        <v>130</v>
      </c>
      <c r="AC49" s="1066" t="s">
        <v>131</v>
      </c>
      <c r="AD49" s="1068" t="str">
        <f>AD5</f>
        <v>50 l 
2 kg</v>
      </c>
      <c r="AE49" s="1057" t="str">
        <f>AE5</f>
        <v>99l
4 kg</v>
      </c>
      <c r="AF49" s="724"/>
      <c r="AG49" s="1080"/>
      <c r="AH49" s="1082"/>
      <c r="AI49" s="724"/>
      <c r="AJ49" s="966"/>
      <c r="AK49" s="967"/>
      <c r="AL49" s="1055" t="s">
        <v>498</v>
      </c>
      <c r="AM49" s="1057" t="s">
        <v>497</v>
      </c>
      <c r="AN49" s="1084"/>
      <c r="AO49" s="724"/>
      <c r="AP49" s="966"/>
      <c r="AQ49" s="967"/>
      <c r="AR49" s="1040"/>
      <c r="AS49" s="1023" t="s">
        <v>978</v>
      </c>
      <c r="AT49" s="1024"/>
      <c r="AU49" s="1024"/>
      <c r="AV49" s="1024"/>
      <c r="AW49" s="1024"/>
      <c r="AX49" s="1024"/>
      <c r="AY49" s="1024"/>
      <c r="AZ49" s="1024"/>
      <c r="BA49" s="1024"/>
      <c r="BB49" s="1024"/>
      <c r="BC49" s="1024"/>
      <c r="BD49" s="1025"/>
      <c r="BE49" s="724"/>
      <c r="BF49" s="966"/>
      <c r="BG49" s="967"/>
      <c r="BH49" s="1040"/>
      <c r="BI49" s="1023" t="s">
        <v>978</v>
      </c>
      <c r="BJ49" s="1024"/>
      <c r="BK49" s="1024"/>
      <c r="BL49" s="1024"/>
      <c r="BM49" s="1024"/>
      <c r="BN49" s="1024"/>
      <c r="BO49" s="1024"/>
      <c r="BP49" s="1024"/>
      <c r="BQ49" s="1024"/>
      <c r="BR49" s="1024"/>
      <c r="BS49" s="1024"/>
      <c r="BT49" s="1025"/>
      <c r="BU49" s="724"/>
      <c r="BV49" s="966"/>
      <c r="BW49" s="967"/>
      <c r="BX49" s="1040"/>
      <c r="BY49" s="1023" t="s">
        <v>982</v>
      </c>
      <c r="BZ49" s="1024"/>
      <c r="CA49" s="1024"/>
      <c r="CB49" s="1024"/>
      <c r="CC49" s="1024"/>
      <c r="CD49" s="1024"/>
      <c r="CE49" s="1024"/>
      <c r="CF49" s="1024"/>
      <c r="CG49" s="1024"/>
      <c r="CH49" s="1024"/>
      <c r="CI49" s="1024"/>
      <c r="CJ49" s="1025"/>
      <c r="CK49" s="724"/>
      <c r="CL49" s="936"/>
      <c r="CM49" s="937"/>
      <c r="CN49" s="1023" t="s">
        <v>982</v>
      </c>
      <c r="CO49" s="1024"/>
      <c r="CP49" s="1024"/>
      <c r="CQ49" s="1024"/>
      <c r="CR49" s="1024"/>
      <c r="CS49" s="1024"/>
      <c r="CT49" s="1024"/>
      <c r="CU49" s="1024"/>
      <c r="CV49" s="1024"/>
      <c r="CW49" s="1024"/>
      <c r="CX49" s="1024"/>
      <c r="CY49" s="1025"/>
      <c r="CZ49" s="724"/>
      <c r="DA49" s="936"/>
      <c r="DB49" s="937"/>
      <c r="DC49" s="1023" t="s">
        <v>982</v>
      </c>
      <c r="DD49" s="1024"/>
      <c r="DE49" s="1024"/>
      <c r="DF49" s="1024"/>
      <c r="DG49" s="1024"/>
      <c r="DH49" s="1024"/>
      <c r="DI49" s="1024"/>
      <c r="DJ49" s="1024"/>
      <c r="DK49" s="1024"/>
      <c r="DL49" s="1024"/>
      <c r="DM49" s="1024"/>
      <c r="DN49" s="1025"/>
      <c r="DO49" s="724"/>
      <c r="DP49" s="936"/>
      <c r="DQ49" s="937"/>
      <c r="DR49" s="1023" t="s">
        <v>982</v>
      </c>
      <c r="DS49" s="1024"/>
      <c r="DT49" s="1024"/>
      <c r="DU49" s="1024"/>
      <c r="DV49" s="1024"/>
      <c r="DW49" s="1024"/>
      <c r="DX49" s="1024"/>
      <c r="DY49" s="1024"/>
      <c r="DZ49" s="1024"/>
      <c r="EA49" s="1024"/>
      <c r="EB49" s="1024"/>
      <c r="EC49" s="1025"/>
      <c r="ED49" s="724"/>
      <c r="EE49" s="936"/>
      <c r="EF49" s="937"/>
      <c r="EG49" s="1023" t="s">
        <v>978</v>
      </c>
      <c r="EH49" s="1024"/>
      <c r="EI49" s="1024"/>
      <c r="EJ49" s="1024"/>
      <c r="EK49" s="1024"/>
      <c r="EL49" s="1024"/>
      <c r="EM49" s="1024"/>
      <c r="EN49" s="1024"/>
      <c r="EO49" s="1024"/>
      <c r="EP49" s="1024"/>
      <c r="EQ49" s="1024"/>
      <c r="ER49" s="1025"/>
      <c r="ES49" s="724"/>
      <c r="ET49" s="936"/>
      <c r="EU49" s="937"/>
      <c r="EV49" s="1023" t="s">
        <v>978</v>
      </c>
      <c r="EW49" s="1024"/>
      <c r="EX49" s="1024"/>
      <c r="EY49" s="1024"/>
      <c r="EZ49" s="1024"/>
      <c r="FA49" s="1024"/>
      <c r="FB49" s="1024"/>
      <c r="FC49" s="1024"/>
      <c r="FD49" s="1024"/>
      <c r="FE49" s="1024"/>
      <c r="FF49" s="1024"/>
      <c r="FG49" s="1025"/>
      <c r="FI49" s="936"/>
      <c r="FJ49" s="937"/>
      <c r="FK49" s="1023" t="s">
        <v>978</v>
      </c>
      <c r="FL49" s="1024"/>
      <c r="FM49" s="1024"/>
      <c r="FN49" s="1024"/>
      <c r="FO49" s="1024"/>
      <c r="FP49" s="1024"/>
      <c r="FQ49" s="1024"/>
      <c r="FR49" s="1024"/>
      <c r="FS49" s="1024"/>
      <c r="FT49" s="1024"/>
      <c r="FU49" s="1024"/>
      <c r="FV49" s="1025"/>
      <c r="FW49" s="724"/>
      <c r="FX49" s="936"/>
      <c r="FY49" s="937"/>
      <c r="FZ49" s="1023" t="s">
        <v>978</v>
      </c>
      <c r="GA49" s="1024"/>
      <c r="GB49" s="1024"/>
      <c r="GC49" s="1024"/>
      <c r="GD49" s="1024"/>
      <c r="GE49" s="1024"/>
      <c r="GF49" s="1024"/>
      <c r="GG49" s="1024"/>
      <c r="GH49" s="1024"/>
      <c r="GI49" s="1024"/>
      <c r="GJ49" s="1024"/>
      <c r="GK49" s="1025"/>
      <c r="GM49" s="936"/>
      <c r="GN49" s="937"/>
      <c r="GO49" s="1023" t="s">
        <v>978</v>
      </c>
      <c r="GP49" s="1024"/>
      <c r="GQ49" s="1024"/>
      <c r="GR49" s="1024"/>
      <c r="GS49" s="1024"/>
      <c r="GT49" s="1024"/>
      <c r="GU49" s="1024"/>
      <c r="GV49" s="1024"/>
      <c r="GW49" s="1024"/>
      <c r="GX49" s="1024"/>
      <c r="GY49" s="1024"/>
      <c r="GZ49" s="1025"/>
      <c r="HB49" s="966"/>
      <c r="HC49" s="967"/>
      <c r="HD49" s="1026" t="s">
        <v>128</v>
      </c>
      <c r="HE49" s="1028" t="s">
        <v>129</v>
      </c>
      <c r="HF49" s="725" t="s">
        <v>979</v>
      </c>
      <c r="HH49" s="966"/>
      <c r="HI49" s="967"/>
      <c r="HJ49" s="1053"/>
      <c r="HK49" s="725" t="s">
        <v>979</v>
      </c>
    </row>
    <row r="50" spans="2:219" ht="13.5" thickBot="1">
      <c r="B50" s="968"/>
      <c r="C50" s="969"/>
      <c r="D50" s="1041"/>
      <c r="E50" s="1060" t="s">
        <v>710</v>
      </c>
      <c r="F50" s="1098"/>
      <c r="G50" s="1099"/>
      <c r="H50" s="726">
        <v>0.5</v>
      </c>
      <c r="I50" s="726">
        <v>2</v>
      </c>
      <c r="J50" s="726">
        <v>5</v>
      </c>
      <c r="K50" s="726">
        <v>10</v>
      </c>
      <c r="L50" s="726">
        <v>15</v>
      </c>
      <c r="M50" s="455">
        <v>20</v>
      </c>
      <c r="N50" s="455">
        <v>30</v>
      </c>
      <c r="O50" s="455">
        <v>40</v>
      </c>
      <c r="P50" s="455">
        <v>50</v>
      </c>
      <c r="Q50" s="455">
        <v>60</v>
      </c>
      <c r="R50" s="455">
        <v>70</v>
      </c>
      <c r="S50" s="727" t="s">
        <v>379</v>
      </c>
      <c r="T50" s="724"/>
      <c r="U50" s="968"/>
      <c r="V50" s="969"/>
      <c r="W50" s="1056"/>
      <c r="X50" s="1058"/>
      <c r="Y50" s="1060"/>
      <c r="Z50" s="1062"/>
      <c r="AA50" s="1063"/>
      <c r="AB50" s="1065"/>
      <c r="AC50" s="1067"/>
      <c r="AD50" s="1056"/>
      <c r="AE50" s="1058"/>
      <c r="AF50" s="724"/>
      <c r="AG50" s="1056"/>
      <c r="AH50" s="1058"/>
      <c r="AI50" s="724"/>
      <c r="AJ50" s="968"/>
      <c r="AK50" s="969"/>
      <c r="AL50" s="1056"/>
      <c r="AM50" s="1058"/>
      <c r="AN50" s="1085"/>
      <c r="AO50" s="724"/>
      <c r="AP50" s="968"/>
      <c r="AQ50" s="969"/>
      <c r="AR50" s="1041"/>
      <c r="AS50" s="726">
        <v>0.5</v>
      </c>
      <c r="AT50" s="726">
        <v>2</v>
      </c>
      <c r="AU50" s="730">
        <v>5</v>
      </c>
      <c r="AV50" s="730">
        <v>10</v>
      </c>
      <c r="AW50" s="730">
        <v>15</v>
      </c>
      <c r="AX50" s="460">
        <v>20</v>
      </c>
      <c r="AY50" s="460">
        <v>30</v>
      </c>
      <c r="AZ50" s="460">
        <v>40</v>
      </c>
      <c r="BA50" s="460">
        <v>50</v>
      </c>
      <c r="BB50" s="460">
        <v>60</v>
      </c>
      <c r="BC50" s="460">
        <v>70</v>
      </c>
      <c r="BD50" s="727" t="s">
        <v>379</v>
      </c>
      <c r="BE50" s="724"/>
      <c r="BF50" s="968"/>
      <c r="BG50" s="969"/>
      <c r="BH50" s="1041"/>
      <c r="BI50" s="729">
        <v>0.5</v>
      </c>
      <c r="BJ50" s="730">
        <v>2</v>
      </c>
      <c r="BK50" s="730">
        <v>5</v>
      </c>
      <c r="BL50" s="730">
        <v>10</v>
      </c>
      <c r="BM50" s="730">
        <v>15</v>
      </c>
      <c r="BN50" s="460">
        <v>20</v>
      </c>
      <c r="BO50" s="460">
        <v>30</v>
      </c>
      <c r="BP50" s="460">
        <v>40</v>
      </c>
      <c r="BQ50" s="460">
        <v>50</v>
      </c>
      <c r="BR50" s="460">
        <v>60</v>
      </c>
      <c r="BS50" s="460">
        <v>70</v>
      </c>
      <c r="BT50" s="727" t="s">
        <v>379</v>
      </c>
      <c r="BU50" s="724"/>
      <c r="BV50" s="968"/>
      <c r="BW50" s="969"/>
      <c r="BX50" s="1041"/>
      <c r="BY50" s="729">
        <v>0.5</v>
      </c>
      <c r="BZ50" s="730">
        <v>2</v>
      </c>
      <c r="CA50" s="730">
        <v>5</v>
      </c>
      <c r="CB50" s="730">
        <v>10</v>
      </c>
      <c r="CC50" s="730">
        <v>15</v>
      </c>
      <c r="CD50" s="460">
        <v>20</v>
      </c>
      <c r="CE50" s="460">
        <v>30</v>
      </c>
      <c r="CF50" s="460">
        <v>40</v>
      </c>
      <c r="CG50" s="460">
        <v>50</v>
      </c>
      <c r="CH50" s="460">
        <v>60</v>
      </c>
      <c r="CI50" s="460">
        <v>70</v>
      </c>
      <c r="CJ50" s="727" t="s">
        <v>379</v>
      </c>
      <c r="CK50" s="724"/>
      <c r="CL50" s="938"/>
      <c r="CM50" s="939"/>
      <c r="CN50" s="729">
        <v>0.5</v>
      </c>
      <c r="CO50" s="730">
        <v>2</v>
      </c>
      <c r="CP50" s="730">
        <v>5</v>
      </c>
      <c r="CQ50" s="730">
        <v>10</v>
      </c>
      <c r="CR50" s="730">
        <v>15</v>
      </c>
      <c r="CS50" s="460">
        <v>20</v>
      </c>
      <c r="CT50" s="460">
        <v>30</v>
      </c>
      <c r="CU50" s="460">
        <v>40</v>
      </c>
      <c r="CV50" s="460">
        <v>50</v>
      </c>
      <c r="CW50" s="460">
        <v>60</v>
      </c>
      <c r="CX50" s="460">
        <v>70</v>
      </c>
      <c r="CY50" s="727" t="s">
        <v>379</v>
      </c>
      <c r="CZ50" s="724"/>
      <c r="DA50" s="938"/>
      <c r="DB50" s="939"/>
      <c r="DC50" s="729">
        <v>0.5</v>
      </c>
      <c r="DD50" s="730">
        <v>2</v>
      </c>
      <c r="DE50" s="730">
        <v>5</v>
      </c>
      <c r="DF50" s="730">
        <v>10</v>
      </c>
      <c r="DG50" s="730">
        <v>15</v>
      </c>
      <c r="DH50" s="460">
        <v>20</v>
      </c>
      <c r="DI50" s="460">
        <v>30</v>
      </c>
      <c r="DJ50" s="460">
        <v>40</v>
      </c>
      <c r="DK50" s="460">
        <v>50</v>
      </c>
      <c r="DL50" s="460">
        <v>60</v>
      </c>
      <c r="DM50" s="460">
        <v>70</v>
      </c>
      <c r="DN50" s="727" t="s">
        <v>379</v>
      </c>
      <c r="DO50" s="724"/>
      <c r="DP50" s="938"/>
      <c r="DQ50" s="939"/>
      <c r="DR50" s="729">
        <v>0.5</v>
      </c>
      <c r="DS50" s="730">
        <v>2</v>
      </c>
      <c r="DT50" s="730">
        <v>5</v>
      </c>
      <c r="DU50" s="730">
        <v>10</v>
      </c>
      <c r="DV50" s="730">
        <v>15</v>
      </c>
      <c r="DW50" s="460">
        <v>20</v>
      </c>
      <c r="DX50" s="460">
        <v>30</v>
      </c>
      <c r="DY50" s="460">
        <v>40</v>
      </c>
      <c r="DZ50" s="460">
        <v>50</v>
      </c>
      <c r="EA50" s="460">
        <v>60</v>
      </c>
      <c r="EB50" s="460">
        <v>70</v>
      </c>
      <c r="EC50" s="727" t="s">
        <v>379</v>
      </c>
      <c r="ED50" s="724"/>
      <c r="EE50" s="938"/>
      <c r="EF50" s="939"/>
      <c r="EG50" s="729">
        <v>0.5</v>
      </c>
      <c r="EH50" s="730">
        <v>2</v>
      </c>
      <c r="EI50" s="730">
        <v>5</v>
      </c>
      <c r="EJ50" s="730">
        <v>10</v>
      </c>
      <c r="EK50" s="730">
        <v>15</v>
      </c>
      <c r="EL50" s="460">
        <v>20</v>
      </c>
      <c r="EM50" s="460">
        <v>30</v>
      </c>
      <c r="EN50" s="460">
        <v>40</v>
      </c>
      <c r="EO50" s="460">
        <v>50</v>
      </c>
      <c r="EP50" s="460">
        <v>60</v>
      </c>
      <c r="EQ50" s="460">
        <v>70</v>
      </c>
      <c r="ER50" s="727" t="s">
        <v>379</v>
      </c>
      <c r="ES50" s="724"/>
      <c r="ET50" s="938"/>
      <c r="EU50" s="939"/>
      <c r="EV50" s="729">
        <v>0.5</v>
      </c>
      <c r="EW50" s="730">
        <v>2</v>
      </c>
      <c r="EX50" s="730">
        <v>5</v>
      </c>
      <c r="EY50" s="730">
        <v>10</v>
      </c>
      <c r="EZ50" s="730">
        <v>15</v>
      </c>
      <c r="FA50" s="460">
        <v>20</v>
      </c>
      <c r="FB50" s="460">
        <v>30</v>
      </c>
      <c r="FC50" s="460">
        <v>40</v>
      </c>
      <c r="FD50" s="460">
        <v>50</v>
      </c>
      <c r="FE50" s="460">
        <v>60</v>
      </c>
      <c r="FF50" s="460">
        <v>70</v>
      </c>
      <c r="FG50" s="727" t="s">
        <v>379</v>
      </c>
      <c r="FI50" s="938"/>
      <c r="FJ50" s="939"/>
      <c r="FK50" s="729">
        <v>0.5</v>
      </c>
      <c r="FL50" s="730">
        <v>2</v>
      </c>
      <c r="FM50" s="730">
        <v>5</v>
      </c>
      <c r="FN50" s="730">
        <v>10</v>
      </c>
      <c r="FO50" s="730">
        <v>15</v>
      </c>
      <c r="FP50" s="460">
        <v>20</v>
      </c>
      <c r="FQ50" s="460">
        <v>30</v>
      </c>
      <c r="FR50" s="460">
        <v>40</v>
      </c>
      <c r="FS50" s="460">
        <v>50</v>
      </c>
      <c r="FT50" s="460">
        <v>60</v>
      </c>
      <c r="FU50" s="460">
        <v>70</v>
      </c>
      <c r="FV50" s="727" t="s">
        <v>379</v>
      </c>
      <c r="FW50" s="724"/>
      <c r="FX50" s="938"/>
      <c r="FY50" s="939"/>
      <c r="FZ50" s="729">
        <v>0.5</v>
      </c>
      <c r="GA50" s="730">
        <v>2</v>
      </c>
      <c r="GB50" s="730">
        <v>5</v>
      </c>
      <c r="GC50" s="730">
        <v>10</v>
      </c>
      <c r="GD50" s="730">
        <v>15</v>
      </c>
      <c r="GE50" s="460">
        <v>20</v>
      </c>
      <c r="GF50" s="460">
        <v>30</v>
      </c>
      <c r="GG50" s="460">
        <v>40</v>
      </c>
      <c r="GH50" s="460">
        <v>50</v>
      </c>
      <c r="GI50" s="460">
        <v>60</v>
      </c>
      <c r="GJ50" s="460">
        <v>70</v>
      </c>
      <c r="GK50" s="727" t="s">
        <v>379</v>
      </c>
      <c r="GM50" s="938"/>
      <c r="GN50" s="939"/>
      <c r="GO50" s="729">
        <v>0.5</v>
      </c>
      <c r="GP50" s="730">
        <v>2</v>
      </c>
      <c r="GQ50" s="730">
        <v>5</v>
      </c>
      <c r="GR50" s="730">
        <v>10</v>
      </c>
      <c r="GS50" s="730">
        <v>15</v>
      </c>
      <c r="GT50" s="460">
        <v>20</v>
      </c>
      <c r="GU50" s="460">
        <v>30</v>
      </c>
      <c r="GV50" s="460">
        <v>40</v>
      </c>
      <c r="GW50" s="460">
        <v>50</v>
      </c>
      <c r="GX50" s="460">
        <v>60</v>
      </c>
      <c r="GY50" s="460">
        <v>70</v>
      </c>
      <c r="GZ50" s="727" t="s">
        <v>379</v>
      </c>
      <c r="HB50" s="968"/>
      <c r="HC50" s="969"/>
      <c r="HD50" s="1027"/>
      <c r="HE50" s="1029"/>
      <c r="HF50" s="731">
        <v>0.5</v>
      </c>
      <c r="HH50" s="968"/>
      <c r="HI50" s="969"/>
      <c r="HJ50" s="1054"/>
      <c r="HK50" s="731">
        <v>0.5</v>
      </c>
    </row>
    <row r="51" spans="2:219" ht="15" customHeight="1">
      <c r="B51" s="1020" t="s">
        <v>980</v>
      </c>
      <c r="C51" s="732" t="s">
        <v>380</v>
      </c>
      <c r="D51" s="462" t="s">
        <v>381</v>
      </c>
      <c r="E51" s="733" t="s">
        <v>381</v>
      </c>
      <c r="F51" s="734" t="s">
        <v>381</v>
      </c>
      <c r="G51" s="735" t="s">
        <v>381</v>
      </c>
      <c r="H51" s="736" t="s">
        <v>381</v>
      </c>
      <c r="I51" s="734" t="s">
        <v>381</v>
      </c>
      <c r="J51" s="734" t="s">
        <v>381</v>
      </c>
      <c r="K51" s="734" t="s">
        <v>381</v>
      </c>
      <c r="L51" s="734" t="s">
        <v>381</v>
      </c>
      <c r="M51" s="734" t="s">
        <v>381</v>
      </c>
      <c r="N51" s="734" t="s">
        <v>381</v>
      </c>
      <c r="O51" s="734" t="s">
        <v>381</v>
      </c>
      <c r="P51" s="734" t="s">
        <v>381</v>
      </c>
      <c r="Q51" s="734" t="s">
        <v>381</v>
      </c>
      <c r="R51" s="734" t="s">
        <v>381</v>
      </c>
      <c r="S51" s="737" t="s">
        <v>381</v>
      </c>
      <c r="T51" s="738"/>
      <c r="U51" s="1020" t="s">
        <v>980</v>
      </c>
      <c r="V51" s="732" t="str">
        <f>$C51</f>
        <v>&gt; 50</v>
      </c>
      <c r="W51" s="739" t="s">
        <v>381</v>
      </c>
      <c r="X51" s="740" t="s">
        <v>381</v>
      </c>
      <c r="Y51" s="462" t="s">
        <v>381</v>
      </c>
      <c r="Z51" s="549" t="s">
        <v>381</v>
      </c>
      <c r="AA51" s="550" t="s">
        <v>381</v>
      </c>
      <c r="AB51" s="528" t="s">
        <v>381</v>
      </c>
      <c r="AC51" s="470" t="s">
        <v>381</v>
      </c>
      <c r="AD51" s="739" t="s">
        <v>381</v>
      </c>
      <c r="AE51" s="740" t="s">
        <v>381</v>
      </c>
      <c r="AF51" s="738"/>
      <c r="AG51" s="1048">
        <f>AG7</f>
        <v>28.5</v>
      </c>
      <c r="AH51" s="1050">
        <f>AH7</f>
        <v>32.0625</v>
      </c>
      <c r="AI51" s="738"/>
      <c r="AJ51" s="1020" t="s">
        <v>980</v>
      </c>
      <c r="AK51" s="732" t="str">
        <f>$C51</f>
        <v>&gt; 50</v>
      </c>
      <c r="AL51" s="739" t="s">
        <v>381</v>
      </c>
      <c r="AM51" s="740" t="s">
        <v>381</v>
      </c>
      <c r="AN51" s="529" t="s">
        <v>381</v>
      </c>
      <c r="AO51" s="738"/>
      <c r="AP51" s="1020" t="s">
        <v>980</v>
      </c>
      <c r="AQ51" s="732" t="s">
        <v>380</v>
      </c>
      <c r="AR51" s="462" t="s">
        <v>381</v>
      </c>
      <c r="AS51" s="736" t="s">
        <v>381</v>
      </c>
      <c r="AT51" s="734" t="s">
        <v>381</v>
      </c>
      <c r="AU51" s="734" t="s">
        <v>381</v>
      </c>
      <c r="AV51" s="734" t="s">
        <v>381</v>
      </c>
      <c r="AW51" s="734" t="s">
        <v>381</v>
      </c>
      <c r="AX51" s="734" t="s">
        <v>381</v>
      </c>
      <c r="AY51" s="734" t="s">
        <v>381</v>
      </c>
      <c r="AZ51" s="734" t="s">
        <v>381</v>
      </c>
      <c r="BA51" s="734" t="s">
        <v>381</v>
      </c>
      <c r="BB51" s="734" t="s">
        <v>381</v>
      </c>
      <c r="BC51" s="734" t="s">
        <v>381</v>
      </c>
      <c r="BD51" s="737" t="s">
        <v>381</v>
      </c>
      <c r="BE51" s="738"/>
      <c r="BF51" s="1020" t="s">
        <v>980</v>
      </c>
      <c r="BG51" s="732" t="s">
        <v>380</v>
      </c>
      <c r="BH51" s="462" t="s">
        <v>381</v>
      </c>
      <c r="BI51" s="736" t="s">
        <v>381</v>
      </c>
      <c r="BJ51" s="734" t="s">
        <v>381</v>
      </c>
      <c r="BK51" s="734" t="s">
        <v>381</v>
      </c>
      <c r="BL51" s="734" t="s">
        <v>381</v>
      </c>
      <c r="BM51" s="734" t="s">
        <v>381</v>
      </c>
      <c r="BN51" s="734" t="s">
        <v>381</v>
      </c>
      <c r="BO51" s="734" t="s">
        <v>381</v>
      </c>
      <c r="BP51" s="734" t="s">
        <v>381</v>
      </c>
      <c r="BQ51" s="734" t="s">
        <v>381</v>
      </c>
      <c r="BR51" s="734" t="s">
        <v>381</v>
      </c>
      <c r="BS51" s="734" t="s">
        <v>381</v>
      </c>
      <c r="BT51" s="737" t="s">
        <v>381</v>
      </c>
      <c r="BU51" s="738"/>
      <c r="BV51" s="1020" t="s">
        <v>980</v>
      </c>
      <c r="BW51" s="732" t="s">
        <v>380</v>
      </c>
      <c r="BX51" s="462" t="s">
        <v>381</v>
      </c>
      <c r="BY51" s="736" t="s">
        <v>381</v>
      </c>
      <c r="BZ51" s="734" t="s">
        <v>381</v>
      </c>
      <c r="CA51" s="734" t="s">
        <v>381</v>
      </c>
      <c r="CB51" s="734" t="s">
        <v>381</v>
      </c>
      <c r="CC51" s="734" t="s">
        <v>381</v>
      </c>
      <c r="CD51" s="734" t="s">
        <v>381</v>
      </c>
      <c r="CE51" s="734" t="s">
        <v>381</v>
      </c>
      <c r="CF51" s="734" t="s">
        <v>381</v>
      </c>
      <c r="CG51" s="734" t="s">
        <v>381</v>
      </c>
      <c r="CH51" s="734" t="s">
        <v>381</v>
      </c>
      <c r="CI51" s="734" t="s">
        <v>381</v>
      </c>
      <c r="CJ51" s="737" t="s">
        <v>381</v>
      </c>
      <c r="CK51" s="738"/>
      <c r="CL51" s="1020" t="s">
        <v>980</v>
      </c>
      <c r="CM51" s="732" t="str">
        <f>$C51</f>
        <v>&gt; 50</v>
      </c>
      <c r="CN51" s="742" t="s">
        <v>381</v>
      </c>
      <c r="CO51" s="743" t="s">
        <v>381</v>
      </c>
      <c r="CP51" s="743" t="s">
        <v>381</v>
      </c>
      <c r="CQ51" s="743" t="s">
        <v>381</v>
      </c>
      <c r="CR51" s="743" t="s">
        <v>381</v>
      </c>
      <c r="CS51" s="743" t="s">
        <v>381</v>
      </c>
      <c r="CT51" s="743" t="s">
        <v>381</v>
      </c>
      <c r="CU51" s="743" t="s">
        <v>381</v>
      </c>
      <c r="CV51" s="743" t="s">
        <v>381</v>
      </c>
      <c r="CW51" s="743" t="s">
        <v>381</v>
      </c>
      <c r="CX51" s="743" t="s">
        <v>381</v>
      </c>
      <c r="CY51" s="740" t="s">
        <v>381</v>
      </c>
      <c r="CZ51" s="738"/>
      <c r="DA51" s="1020" t="s">
        <v>980</v>
      </c>
      <c r="DB51" s="732" t="str">
        <f>$C51</f>
        <v>&gt; 50</v>
      </c>
      <c r="DC51" s="742" t="s">
        <v>381</v>
      </c>
      <c r="DD51" s="743" t="s">
        <v>381</v>
      </c>
      <c r="DE51" s="743" t="s">
        <v>381</v>
      </c>
      <c r="DF51" s="743" t="s">
        <v>381</v>
      </c>
      <c r="DG51" s="743" t="s">
        <v>381</v>
      </c>
      <c r="DH51" s="743" t="s">
        <v>381</v>
      </c>
      <c r="DI51" s="743" t="s">
        <v>381</v>
      </c>
      <c r="DJ51" s="743" t="s">
        <v>381</v>
      </c>
      <c r="DK51" s="743" t="s">
        <v>381</v>
      </c>
      <c r="DL51" s="743" t="s">
        <v>381</v>
      </c>
      <c r="DM51" s="743" t="s">
        <v>381</v>
      </c>
      <c r="DN51" s="740" t="s">
        <v>381</v>
      </c>
      <c r="DO51" s="744"/>
      <c r="DP51" s="1020" t="s">
        <v>980</v>
      </c>
      <c r="DQ51" s="732" t="str">
        <f>$C51</f>
        <v>&gt; 50</v>
      </c>
      <c r="DR51" s="742" t="s">
        <v>381</v>
      </c>
      <c r="DS51" s="743" t="s">
        <v>381</v>
      </c>
      <c r="DT51" s="743" t="s">
        <v>381</v>
      </c>
      <c r="DU51" s="743" t="s">
        <v>381</v>
      </c>
      <c r="DV51" s="743" t="s">
        <v>381</v>
      </c>
      <c r="DW51" s="743" t="s">
        <v>381</v>
      </c>
      <c r="DX51" s="743" t="s">
        <v>381</v>
      </c>
      <c r="DY51" s="743" t="s">
        <v>381</v>
      </c>
      <c r="DZ51" s="743" t="s">
        <v>381</v>
      </c>
      <c r="EA51" s="743" t="s">
        <v>381</v>
      </c>
      <c r="EB51" s="743" t="s">
        <v>381</v>
      </c>
      <c r="EC51" s="740" t="s">
        <v>381</v>
      </c>
      <c r="ED51" s="738"/>
      <c r="EE51" s="1020" t="s">
        <v>980</v>
      </c>
      <c r="EF51" s="732" t="str">
        <f>$C51</f>
        <v>&gt; 50</v>
      </c>
      <c r="EG51" s="742" t="s">
        <v>381</v>
      </c>
      <c r="EH51" s="743" t="s">
        <v>381</v>
      </c>
      <c r="EI51" s="743" t="s">
        <v>381</v>
      </c>
      <c r="EJ51" s="743" t="s">
        <v>381</v>
      </c>
      <c r="EK51" s="743" t="s">
        <v>381</v>
      </c>
      <c r="EL51" s="743" t="s">
        <v>381</v>
      </c>
      <c r="EM51" s="743" t="s">
        <v>381</v>
      </c>
      <c r="EN51" s="743" t="s">
        <v>381</v>
      </c>
      <c r="EO51" s="743" t="s">
        <v>381</v>
      </c>
      <c r="EP51" s="743" t="s">
        <v>381</v>
      </c>
      <c r="EQ51" s="743" t="s">
        <v>381</v>
      </c>
      <c r="ER51" s="740" t="s">
        <v>381</v>
      </c>
      <c r="ES51" s="738"/>
      <c r="ET51" s="1020" t="s">
        <v>980</v>
      </c>
      <c r="EU51" s="732" t="str">
        <f>$C51</f>
        <v>&gt; 50</v>
      </c>
      <c r="EV51" s="742" t="s">
        <v>381</v>
      </c>
      <c r="EW51" s="743" t="s">
        <v>381</v>
      </c>
      <c r="EX51" s="743" t="s">
        <v>381</v>
      </c>
      <c r="EY51" s="743" t="s">
        <v>381</v>
      </c>
      <c r="EZ51" s="743" t="s">
        <v>381</v>
      </c>
      <c r="FA51" s="743" t="s">
        <v>381</v>
      </c>
      <c r="FB51" s="743" t="s">
        <v>381</v>
      </c>
      <c r="FC51" s="743" t="s">
        <v>381</v>
      </c>
      <c r="FD51" s="743" t="s">
        <v>381</v>
      </c>
      <c r="FE51" s="743" t="s">
        <v>381</v>
      </c>
      <c r="FF51" s="743" t="s">
        <v>381</v>
      </c>
      <c r="FG51" s="740" t="s">
        <v>381</v>
      </c>
      <c r="FI51" s="1020" t="s">
        <v>980</v>
      </c>
      <c r="FJ51" s="732" t="str">
        <f>$C51</f>
        <v>&gt; 50</v>
      </c>
      <c r="FK51" s="742" t="s">
        <v>381</v>
      </c>
      <c r="FL51" s="743" t="s">
        <v>381</v>
      </c>
      <c r="FM51" s="743" t="s">
        <v>381</v>
      </c>
      <c r="FN51" s="743" t="s">
        <v>381</v>
      </c>
      <c r="FO51" s="743" t="s">
        <v>381</v>
      </c>
      <c r="FP51" s="743" t="s">
        <v>381</v>
      </c>
      <c r="FQ51" s="743" t="s">
        <v>381</v>
      </c>
      <c r="FR51" s="743" t="s">
        <v>381</v>
      </c>
      <c r="FS51" s="743" t="s">
        <v>381</v>
      </c>
      <c r="FT51" s="743" t="s">
        <v>381</v>
      </c>
      <c r="FU51" s="743" t="s">
        <v>381</v>
      </c>
      <c r="FV51" s="740" t="s">
        <v>381</v>
      </c>
      <c r="FW51" s="744"/>
      <c r="FX51" s="1020" t="s">
        <v>980</v>
      </c>
      <c r="FY51" s="732" t="str">
        <f>$C51</f>
        <v>&gt; 50</v>
      </c>
      <c r="FZ51" s="742" t="s">
        <v>381</v>
      </c>
      <c r="GA51" s="743" t="s">
        <v>381</v>
      </c>
      <c r="GB51" s="743" t="s">
        <v>381</v>
      </c>
      <c r="GC51" s="743" t="s">
        <v>381</v>
      </c>
      <c r="GD51" s="743" t="s">
        <v>381</v>
      </c>
      <c r="GE51" s="743" t="s">
        <v>381</v>
      </c>
      <c r="GF51" s="743" t="s">
        <v>381</v>
      </c>
      <c r="GG51" s="743" t="s">
        <v>381</v>
      </c>
      <c r="GH51" s="743" t="s">
        <v>381</v>
      </c>
      <c r="GI51" s="743" t="s">
        <v>381</v>
      </c>
      <c r="GJ51" s="743" t="s">
        <v>381</v>
      </c>
      <c r="GK51" s="740" t="s">
        <v>381</v>
      </c>
      <c r="GM51" s="1020" t="s">
        <v>980</v>
      </c>
      <c r="GN51" s="732" t="str">
        <f>$C51</f>
        <v>&gt; 50</v>
      </c>
      <c r="GO51" s="742" t="s">
        <v>381</v>
      </c>
      <c r="GP51" s="743" t="s">
        <v>381</v>
      </c>
      <c r="GQ51" s="743" t="s">
        <v>381</v>
      </c>
      <c r="GR51" s="743" t="s">
        <v>381</v>
      </c>
      <c r="GS51" s="743" t="s">
        <v>381</v>
      </c>
      <c r="GT51" s="743" t="s">
        <v>381</v>
      </c>
      <c r="GU51" s="743" t="s">
        <v>381</v>
      </c>
      <c r="GV51" s="743" t="s">
        <v>381</v>
      </c>
      <c r="GW51" s="743" t="s">
        <v>381</v>
      </c>
      <c r="GX51" s="743" t="s">
        <v>381</v>
      </c>
      <c r="GY51" s="743" t="s">
        <v>381</v>
      </c>
      <c r="GZ51" s="740" t="s">
        <v>381</v>
      </c>
      <c r="HB51" s="1020" t="s">
        <v>980</v>
      </c>
      <c r="HC51" s="732" t="str">
        <f>$C51</f>
        <v>&gt; 50</v>
      </c>
      <c r="HD51" s="462" t="s">
        <v>381</v>
      </c>
      <c r="HE51" s="549" t="s">
        <v>381</v>
      </c>
      <c r="HF51" s="745" t="s">
        <v>381</v>
      </c>
      <c r="HH51" s="1020" t="s">
        <v>980</v>
      </c>
      <c r="HI51" s="732" t="str">
        <f>$C51</f>
        <v>&gt; 50</v>
      </c>
      <c r="HJ51" s="462" t="s">
        <v>381</v>
      </c>
      <c r="HK51" s="745" t="s">
        <v>381</v>
      </c>
    </row>
    <row r="52" spans="2:219" ht="15" customHeight="1">
      <c r="B52" s="1021"/>
      <c r="C52" s="503">
        <v>50</v>
      </c>
      <c r="D52" s="476" t="s">
        <v>751</v>
      </c>
      <c r="E52" s="591" t="s">
        <v>381</v>
      </c>
      <c r="F52" s="592" t="s">
        <v>381</v>
      </c>
      <c r="G52" s="593" t="s">
        <v>381</v>
      </c>
      <c r="H52" s="594" t="s">
        <v>712</v>
      </c>
      <c r="I52" s="603" t="s">
        <v>712</v>
      </c>
      <c r="J52" s="499" t="s">
        <v>381</v>
      </c>
      <c r="K52" s="499" t="s">
        <v>381</v>
      </c>
      <c r="L52" s="499" t="s">
        <v>381</v>
      </c>
      <c r="M52" s="499" t="s">
        <v>381</v>
      </c>
      <c r="N52" s="499" t="s">
        <v>381</v>
      </c>
      <c r="O52" s="499" t="s">
        <v>381</v>
      </c>
      <c r="P52" s="499" t="s">
        <v>381</v>
      </c>
      <c r="Q52" s="499" t="s">
        <v>381</v>
      </c>
      <c r="R52" s="499" t="s">
        <v>381</v>
      </c>
      <c r="S52" s="480" t="s">
        <v>381</v>
      </c>
      <c r="T52" s="738"/>
      <c r="U52" s="1021"/>
      <c r="V52" s="503">
        <f>$C52</f>
        <v>50</v>
      </c>
      <c r="W52" s="481">
        <v>50</v>
      </c>
      <c r="X52" s="519">
        <v>-17.5</v>
      </c>
      <c r="Y52" s="483">
        <f>IF(MIN(AA52,Z52)*(1-(2.5+7)/(87.5-2))&gt;$AG$51,$AG$51,MIN(AA52,Z52)*(1-(2.5+7)/(87.5-2)))</f>
        <v>0.96775068815950382</v>
      </c>
      <c r="Z52" s="551" t="s">
        <v>751</v>
      </c>
      <c r="AA52" s="556">
        <v>1.0887195241794418</v>
      </c>
      <c r="AB52" s="532" t="e">
        <f>(J52-5)/Y52</f>
        <v>#VALUE!</v>
      </c>
      <c r="AC52" s="486" t="e">
        <f>(J52-5)/MIN(AA52,Z52)</f>
        <v>#VALUE!</v>
      </c>
      <c r="AD52" s="638" t="s">
        <v>378</v>
      </c>
      <c r="AE52" s="488">
        <v>1.150150536386418</v>
      </c>
      <c r="AF52" s="738"/>
      <c r="AG52" s="1048"/>
      <c r="AH52" s="1050"/>
      <c r="AI52" s="738"/>
      <c r="AJ52" s="1021"/>
      <c r="AK52" s="503">
        <f>$C52</f>
        <v>50</v>
      </c>
      <c r="AL52" s="489">
        <v>25</v>
      </c>
      <c r="AM52" s="519">
        <f>MIN(-26,AK52)</f>
        <v>-26</v>
      </c>
      <c r="AN52" s="490">
        <f>Y52</f>
        <v>0.96775068815950382</v>
      </c>
      <c r="AO52" s="738"/>
      <c r="AP52" s="1021"/>
      <c r="AQ52" s="503">
        <v>50</v>
      </c>
      <c r="AR52" s="483">
        <f>Y52</f>
        <v>0.96775068815950382</v>
      </c>
      <c r="AS52" s="557" t="s">
        <v>381</v>
      </c>
      <c r="AT52" s="499" t="s">
        <v>381</v>
      </c>
      <c r="AU52" s="558" t="s">
        <v>381</v>
      </c>
      <c r="AV52" s="558" t="s">
        <v>381</v>
      </c>
      <c r="AW52" s="558" t="s">
        <v>381</v>
      </c>
      <c r="AX52" s="558" t="s">
        <v>381</v>
      </c>
      <c r="AY52" s="558" t="s">
        <v>381</v>
      </c>
      <c r="AZ52" s="558" t="s">
        <v>381</v>
      </c>
      <c r="BA52" s="558" t="s">
        <v>381</v>
      </c>
      <c r="BB52" s="558" t="s">
        <v>381</v>
      </c>
      <c r="BC52" s="558" t="s">
        <v>381</v>
      </c>
      <c r="BD52" s="522" t="s">
        <v>381</v>
      </c>
      <c r="BE52" s="738"/>
      <c r="BF52" s="1021"/>
      <c r="BG52" s="503">
        <v>50</v>
      </c>
      <c r="BH52" s="483">
        <f t="shared" ref="BH52:BH64" si="91">IF(MIN(Z52:AA52)&gt;$AH$7,$AH$7,MIN(Z52:AA52))</f>
        <v>1.0887195241794418</v>
      </c>
      <c r="BI52" s="557" t="s">
        <v>381</v>
      </c>
      <c r="BJ52" s="499" t="s">
        <v>381</v>
      </c>
      <c r="BK52" s="558" t="s">
        <v>381</v>
      </c>
      <c r="BL52" s="558" t="s">
        <v>381</v>
      </c>
      <c r="BM52" s="558" t="s">
        <v>381</v>
      </c>
      <c r="BN52" s="558" t="s">
        <v>381</v>
      </c>
      <c r="BO52" s="558" t="s">
        <v>381</v>
      </c>
      <c r="BP52" s="558" t="s">
        <v>381</v>
      </c>
      <c r="BQ52" s="558" t="s">
        <v>381</v>
      </c>
      <c r="BR52" s="558" t="s">
        <v>381</v>
      </c>
      <c r="BS52" s="558" t="s">
        <v>381</v>
      </c>
      <c r="BT52" s="522" t="s">
        <v>381</v>
      </c>
      <c r="BU52" s="533"/>
      <c r="BV52" s="1021"/>
      <c r="BW52" s="503">
        <v>50</v>
      </c>
      <c r="BX52" s="483">
        <f t="shared" ref="BX52:BX64" si="92">IF(MIN(Z52:AA52)&gt;$AH$7,$AH$7,MIN(Z52:AA52))</f>
        <v>1.0887195241794418</v>
      </c>
      <c r="BY52" s="557" t="s">
        <v>381</v>
      </c>
      <c r="BZ52" s="499" t="s">
        <v>381</v>
      </c>
      <c r="CA52" s="558" t="s">
        <v>381</v>
      </c>
      <c r="CB52" s="558" t="s">
        <v>381</v>
      </c>
      <c r="CC52" s="558" t="s">
        <v>381</v>
      </c>
      <c r="CD52" s="558" t="s">
        <v>381</v>
      </c>
      <c r="CE52" s="558" t="s">
        <v>381</v>
      </c>
      <c r="CF52" s="558" t="s">
        <v>381</v>
      </c>
      <c r="CG52" s="558" t="s">
        <v>381</v>
      </c>
      <c r="CH52" s="558" t="s">
        <v>381</v>
      </c>
      <c r="CI52" s="558" t="s">
        <v>381</v>
      </c>
      <c r="CJ52" s="522" t="s">
        <v>381</v>
      </c>
      <c r="CK52" s="738"/>
      <c r="CL52" s="1021"/>
      <c r="CM52" s="503">
        <f>$C52</f>
        <v>50</v>
      </c>
      <c r="CN52" s="557" t="s">
        <v>381</v>
      </c>
      <c r="CO52" s="499" t="s">
        <v>381</v>
      </c>
      <c r="CP52" s="499" t="s">
        <v>381</v>
      </c>
      <c r="CQ52" s="558" t="s">
        <v>381</v>
      </c>
      <c r="CR52" s="558" t="s">
        <v>381</v>
      </c>
      <c r="CS52" s="558" t="s">
        <v>381</v>
      </c>
      <c r="CT52" s="558" t="s">
        <v>381</v>
      </c>
      <c r="CU52" s="558" t="s">
        <v>381</v>
      </c>
      <c r="CV52" s="558" t="s">
        <v>381</v>
      </c>
      <c r="CW52" s="558" t="s">
        <v>381</v>
      </c>
      <c r="CX52" s="558" t="s">
        <v>381</v>
      </c>
      <c r="CY52" s="747" t="s">
        <v>381</v>
      </c>
      <c r="CZ52" s="738"/>
      <c r="DA52" s="1021"/>
      <c r="DB52" s="503">
        <f>$C52</f>
        <v>50</v>
      </c>
      <c r="DC52" s="557" t="s">
        <v>381</v>
      </c>
      <c r="DD52" s="499" t="s">
        <v>381</v>
      </c>
      <c r="DE52" s="499" t="s">
        <v>381</v>
      </c>
      <c r="DF52" s="558" t="s">
        <v>381</v>
      </c>
      <c r="DG52" s="558" t="s">
        <v>381</v>
      </c>
      <c r="DH52" s="558" t="s">
        <v>381</v>
      </c>
      <c r="DI52" s="558" t="s">
        <v>381</v>
      </c>
      <c r="DJ52" s="558" t="s">
        <v>381</v>
      </c>
      <c r="DK52" s="558" t="s">
        <v>381</v>
      </c>
      <c r="DL52" s="558" t="s">
        <v>381</v>
      </c>
      <c r="DM52" s="558" t="s">
        <v>381</v>
      </c>
      <c r="DN52" s="747" t="s">
        <v>381</v>
      </c>
      <c r="DO52" s="744"/>
      <c r="DP52" s="1021"/>
      <c r="DQ52" s="503">
        <f>$C52</f>
        <v>50</v>
      </c>
      <c r="DR52" s="557" t="s">
        <v>381</v>
      </c>
      <c r="DS52" s="499" t="s">
        <v>381</v>
      </c>
      <c r="DT52" s="499" t="s">
        <v>381</v>
      </c>
      <c r="DU52" s="558" t="s">
        <v>381</v>
      </c>
      <c r="DV52" s="558" t="s">
        <v>381</v>
      </c>
      <c r="DW52" s="558" t="s">
        <v>381</v>
      </c>
      <c r="DX52" s="558" t="s">
        <v>381</v>
      </c>
      <c r="DY52" s="558" t="s">
        <v>381</v>
      </c>
      <c r="DZ52" s="558" t="s">
        <v>381</v>
      </c>
      <c r="EA52" s="558" t="s">
        <v>381</v>
      </c>
      <c r="EB52" s="558" t="s">
        <v>381</v>
      </c>
      <c r="EC52" s="747" t="s">
        <v>381</v>
      </c>
      <c r="ED52" s="738"/>
      <c r="EE52" s="1021"/>
      <c r="EF52" s="503">
        <f>$C52</f>
        <v>50</v>
      </c>
      <c r="EG52" s="557" t="s">
        <v>381</v>
      </c>
      <c r="EH52" s="499" t="s">
        <v>381</v>
      </c>
      <c r="EI52" s="499" t="s">
        <v>381</v>
      </c>
      <c r="EJ52" s="558" t="s">
        <v>381</v>
      </c>
      <c r="EK52" s="558" t="s">
        <v>381</v>
      </c>
      <c r="EL52" s="558" t="s">
        <v>381</v>
      </c>
      <c r="EM52" s="558" t="s">
        <v>381</v>
      </c>
      <c r="EN52" s="558" t="s">
        <v>381</v>
      </c>
      <c r="EO52" s="558" t="s">
        <v>381</v>
      </c>
      <c r="EP52" s="558" t="s">
        <v>381</v>
      </c>
      <c r="EQ52" s="558" t="s">
        <v>381</v>
      </c>
      <c r="ER52" s="747" t="s">
        <v>381</v>
      </c>
      <c r="ES52" s="738"/>
      <c r="ET52" s="1021"/>
      <c r="EU52" s="503">
        <f>$C52</f>
        <v>50</v>
      </c>
      <c r="EV52" s="557" t="s">
        <v>381</v>
      </c>
      <c r="EW52" s="499" t="s">
        <v>381</v>
      </c>
      <c r="EX52" s="499" t="s">
        <v>381</v>
      </c>
      <c r="EY52" s="558" t="s">
        <v>381</v>
      </c>
      <c r="EZ52" s="558" t="s">
        <v>381</v>
      </c>
      <c r="FA52" s="558" t="s">
        <v>381</v>
      </c>
      <c r="FB52" s="558" t="s">
        <v>381</v>
      </c>
      <c r="FC52" s="558" t="s">
        <v>381</v>
      </c>
      <c r="FD52" s="558" t="s">
        <v>381</v>
      </c>
      <c r="FE52" s="558" t="s">
        <v>381</v>
      </c>
      <c r="FF52" s="558" t="s">
        <v>381</v>
      </c>
      <c r="FG52" s="747" t="s">
        <v>381</v>
      </c>
      <c r="FI52" s="1021"/>
      <c r="FJ52" s="503">
        <f>$C52</f>
        <v>50</v>
      </c>
      <c r="FK52" s="557" t="s">
        <v>381</v>
      </c>
      <c r="FL52" s="499" t="s">
        <v>381</v>
      </c>
      <c r="FM52" s="499" t="s">
        <v>381</v>
      </c>
      <c r="FN52" s="558" t="s">
        <v>381</v>
      </c>
      <c r="FO52" s="558" t="s">
        <v>381</v>
      </c>
      <c r="FP52" s="558" t="s">
        <v>381</v>
      </c>
      <c r="FQ52" s="558" t="s">
        <v>381</v>
      </c>
      <c r="FR52" s="558" t="s">
        <v>381</v>
      </c>
      <c r="FS52" s="558" t="s">
        <v>381</v>
      </c>
      <c r="FT52" s="558" t="s">
        <v>381</v>
      </c>
      <c r="FU52" s="558" t="s">
        <v>381</v>
      </c>
      <c r="FV52" s="747" t="s">
        <v>381</v>
      </c>
      <c r="FW52" s="744"/>
      <c r="FX52" s="1021"/>
      <c r="FY52" s="503">
        <f>$C52</f>
        <v>50</v>
      </c>
      <c r="FZ52" s="557" t="s">
        <v>381</v>
      </c>
      <c r="GA52" s="499" t="s">
        <v>381</v>
      </c>
      <c r="GB52" s="499" t="s">
        <v>381</v>
      </c>
      <c r="GC52" s="558" t="s">
        <v>381</v>
      </c>
      <c r="GD52" s="558" t="s">
        <v>381</v>
      </c>
      <c r="GE52" s="558" t="s">
        <v>381</v>
      </c>
      <c r="GF52" s="558" t="s">
        <v>381</v>
      </c>
      <c r="GG52" s="558" t="s">
        <v>381</v>
      </c>
      <c r="GH52" s="558" t="s">
        <v>381</v>
      </c>
      <c r="GI52" s="558" t="s">
        <v>381</v>
      </c>
      <c r="GJ52" s="558" t="s">
        <v>381</v>
      </c>
      <c r="GK52" s="747" t="s">
        <v>381</v>
      </c>
      <c r="GM52" s="1021"/>
      <c r="GN52" s="503">
        <f>$C52</f>
        <v>50</v>
      </c>
      <c r="GO52" s="557" t="s">
        <v>381</v>
      </c>
      <c r="GP52" s="499" t="s">
        <v>381</v>
      </c>
      <c r="GQ52" s="499" t="s">
        <v>381</v>
      </c>
      <c r="GR52" s="558" t="s">
        <v>381</v>
      </c>
      <c r="GS52" s="558" t="s">
        <v>381</v>
      </c>
      <c r="GT52" s="558" t="s">
        <v>381</v>
      </c>
      <c r="GU52" s="558" t="s">
        <v>381</v>
      </c>
      <c r="GV52" s="558" t="s">
        <v>381</v>
      </c>
      <c r="GW52" s="558" t="s">
        <v>381</v>
      </c>
      <c r="GX52" s="558" t="s">
        <v>381</v>
      </c>
      <c r="GY52" s="558" t="s">
        <v>381</v>
      </c>
      <c r="GZ52" s="747" t="s">
        <v>381</v>
      </c>
      <c r="HB52" s="1021"/>
      <c r="HC52" s="503">
        <f>$C52</f>
        <v>50</v>
      </c>
      <c r="HD52" s="629" t="s">
        <v>381</v>
      </c>
      <c r="HE52" s="596" t="s">
        <v>381</v>
      </c>
      <c r="HF52" s="630" t="s">
        <v>381</v>
      </c>
      <c r="HH52" s="1021"/>
      <c r="HI52" s="503">
        <f>$C52</f>
        <v>50</v>
      </c>
      <c r="HJ52" s="598" t="str">
        <f>HD52</f>
        <v>no fueling</v>
      </c>
      <c r="HK52" s="599" t="s">
        <v>381</v>
      </c>
    </row>
    <row r="53" spans="2:219" ht="15" customHeight="1">
      <c r="B53" s="1021"/>
      <c r="C53" s="503">
        <v>45</v>
      </c>
      <c r="D53" s="476">
        <f t="shared" ref="D53:D64" si="93">Y53</f>
        <v>2.3399818292852719</v>
      </c>
      <c r="E53" s="600">
        <f>MIN(AS53,BI53,BY53)</f>
        <v>73.983564911117085</v>
      </c>
      <c r="F53" s="601">
        <f>MIN(HF53,HK53)</f>
        <v>87.463020725852573</v>
      </c>
      <c r="G53" s="602">
        <f>HD53</f>
        <v>1.2217347983867166</v>
      </c>
      <c r="H53" s="594" t="s">
        <v>712</v>
      </c>
      <c r="I53" s="603" t="s">
        <v>712</v>
      </c>
      <c r="J53" s="479">
        <f t="shared" ref="J53:J64" si="94">MIN(AU53,BK53,CA53)</f>
        <v>81.641405126128106</v>
      </c>
      <c r="K53" s="479">
        <f t="shared" ref="K53:R64" si="95">MIN(AV53,BL53,CB53)</f>
        <v>87.227371707365336</v>
      </c>
      <c r="L53" s="479">
        <f t="shared" si="95"/>
        <v>86.807190006145618</v>
      </c>
      <c r="M53" s="479">
        <f t="shared" si="95"/>
        <v>86.369255181669232</v>
      </c>
      <c r="N53" s="479">
        <f t="shared" si="95"/>
        <v>85.429347024705066</v>
      </c>
      <c r="O53" s="479">
        <f t="shared" si="95"/>
        <v>84.38216037527198</v>
      </c>
      <c r="P53" s="479">
        <f t="shared" si="95"/>
        <v>83.170009259768008</v>
      </c>
      <c r="Q53" s="479">
        <f t="shared" si="95"/>
        <v>81.685591810856934</v>
      </c>
      <c r="R53" s="479">
        <f t="shared" si="95"/>
        <v>79.719774235317487</v>
      </c>
      <c r="S53" s="480" t="s">
        <v>381</v>
      </c>
      <c r="T53" s="738"/>
      <c r="U53" s="1021"/>
      <c r="V53" s="503">
        <f t="shared" ref="V53:V65" si="96">$C53</f>
        <v>45</v>
      </c>
      <c r="W53" s="481">
        <v>45</v>
      </c>
      <c r="X53" s="519">
        <v>-17.5</v>
      </c>
      <c r="Y53" s="483">
        <f t="shared" ref="Y53:Y64" si="97">IF(MIN(AA53,Z53)*(1-(2.5+7)/(87.5-2))&gt;$AG$51,$AG$51,MIN(AA53,Z53)*(1-(2.5+7)/(87.5-2)))</f>
        <v>2.3399818292852719</v>
      </c>
      <c r="Z53" s="551">
        <v>2.7963828779160211</v>
      </c>
      <c r="AA53" s="556">
        <v>2.6324795579459308</v>
      </c>
      <c r="AB53" s="532">
        <f>(J53-5)/Y53</f>
        <v>32.752991568971964</v>
      </c>
      <c r="AC53" s="486">
        <f t="shared" ref="AC53:AC64" si="98">(J53-5)/MIN(AA53,Z53)</f>
        <v>29.113770283530638</v>
      </c>
      <c r="AD53" s="487">
        <v>1.4920519253266977</v>
      </c>
      <c r="AE53" s="488">
        <v>2.8063403329687211</v>
      </c>
      <c r="AF53" s="738"/>
      <c r="AG53" s="1048"/>
      <c r="AH53" s="1050"/>
      <c r="AI53" s="738"/>
      <c r="AJ53" s="1021"/>
      <c r="AK53" s="503">
        <f t="shared" ref="AK53:AK65" si="99">$C53</f>
        <v>45</v>
      </c>
      <c r="AL53" s="489">
        <v>25</v>
      </c>
      <c r="AM53" s="519">
        <f t="shared" ref="AM53:AM64" si="100">MIN(-26,AK53)</f>
        <v>-26</v>
      </c>
      <c r="AN53" s="490">
        <f t="shared" ref="AN53:AN64" si="101">Y53</f>
        <v>2.3399818292852719</v>
      </c>
      <c r="AO53" s="738"/>
      <c r="AP53" s="1021"/>
      <c r="AQ53" s="503">
        <v>45</v>
      </c>
      <c r="AR53" s="483">
        <f t="shared" ref="AR53:AR64" si="102">Y53</f>
        <v>2.3399818292852719</v>
      </c>
      <c r="AS53" s="477">
        <v>105.75841715310047</v>
      </c>
      <c r="AT53" s="479">
        <v>105.45200861231601</v>
      </c>
      <c r="AU53" s="478">
        <v>104.9867598147505</v>
      </c>
      <c r="AV53" s="478">
        <v>104.33734267879781</v>
      </c>
      <c r="AW53" s="478">
        <v>103.79068654035224</v>
      </c>
      <c r="AX53" s="478">
        <v>103.32297912470221</v>
      </c>
      <c r="AY53" s="478">
        <v>102.55971776950585</v>
      </c>
      <c r="AZ53" s="478">
        <v>102.02233067535388</v>
      </c>
      <c r="BA53" s="478">
        <v>101.60643738417581</v>
      </c>
      <c r="BB53" s="478">
        <v>101.33368141907086</v>
      </c>
      <c r="BC53" s="478">
        <v>101.14730991157104</v>
      </c>
      <c r="BD53" s="522" t="s">
        <v>381</v>
      </c>
      <c r="BE53" s="738"/>
      <c r="BF53" s="1021"/>
      <c r="BG53" s="503">
        <v>45</v>
      </c>
      <c r="BH53" s="483">
        <f t="shared" si="91"/>
        <v>2.6324795579459308</v>
      </c>
      <c r="BI53" s="477">
        <v>75.575762900349631</v>
      </c>
      <c r="BJ53" s="478">
        <v>78.207795756055177</v>
      </c>
      <c r="BK53" s="478">
        <v>83.660762041370859</v>
      </c>
      <c r="BL53" s="478">
        <v>87.227371707365336</v>
      </c>
      <c r="BM53" s="478">
        <v>86.807190006145618</v>
      </c>
      <c r="BN53" s="478">
        <v>86.369255181669232</v>
      </c>
      <c r="BO53" s="478">
        <v>85.429347024705066</v>
      </c>
      <c r="BP53" s="478">
        <v>84.38216037527198</v>
      </c>
      <c r="BQ53" s="478">
        <v>83.170009259768008</v>
      </c>
      <c r="BR53" s="478">
        <v>81.685591810856934</v>
      </c>
      <c r="BS53" s="478">
        <v>79.719774235317487</v>
      </c>
      <c r="BT53" s="522" t="s">
        <v>381</v>
      </c>
      <c r="BU53" s="533"/>
      <c r="BV53" s="1021"/>
      <c r="BW53" s="503">
        <v>45</v>
      </c>
      <c r="BX53" s="483">
        <f t="shared" si="92"/>
        <v>2.6324795579459308</v>
      </c>
      <c r="BY53" s="477">
        <v>73.983564911117085</v>
      </c>
      <c r="BZ53" s="478">
        <v>76.483952107433311</v>
      </c>
      <c r="CA53" s="478">
        <v>81.641405126128106</v>
      </c>
      <c r="CB53" s="478">
        <v>87.326735945971251</v>
      </c>
      <c r="CC53" s="478">
        <v>86.91959821936338</v>
      </c>
      <c r="CD53" s="478">
        <v>86.485219501426073</v>
      </c>
      <c r="CE53" s="478">
        <v>85.531562100028268</v>
      </c>
      <c r="CF53" s="478">
        <v>84.449840672177061</v>
      </c>
      <c r="CG53" s="478">
        <v>83.204947660374657</v>
      </c>
      <c r="CH53" s="478">
        <v>81.703872200668172</v>
      </c>
      <c r="CI53" s="478">
        <v>79.732102198274134</v>
      </c>
      <c r="CJ53" s="522" t="s">
        <v>381</v>
      </c>
      <c r="CK53" s="738"/>
      <c r="CL53" s="1021"/>
      <c r="CM53" s="503">
        <f t="shared" ref="CM53:CM65" si="103">$C53</f>
        <v>45</v>
      </c>
      <c r="CN53" s="491">
        <v>1.2</v>
      </c>
      <c r="CO53" s="492">
        <v>1.2000000000000008</v>
      </c>
      <c r="CP53" s="492">
        <v>1.2</v>
      </c>
      <c r="CQ53" s="492">
        <v>1.2</v>
      </c>
      <c r="CR53" s="492">
        <v>1.2000000000000002</v>
      </c>
      <c r="CS53" s="493">
        <v>1.2000000000000111</v>
      </c>
      <c r="CT53" s="493">
        <v>1.2000000000000051</v>
      </c>
      <c r="CU53" s="493">
        <v>1.2</v>
      </c>
      <c r="CV53" s="493">
        <v>1.2000000000000002</v>
      </c>
      <c r="CW53" s="493">
        <v>1.2000000000000002</v>
      </c>
      <c r="CX53" s="493">
        <v>1.2</v>
      </c>
      <c r="CY53" s="747" t="s">
        <v>381</v>
      </c>
      <c r="CZ53" s="738"/>
      <c r="DA53" s="1021"/>
      <c r="DB53" s="503">
        <f t="shared" ref="DB53:DB65" si="104">$C53</f>
        <v>45</v>
      </c>
      <c r="DC53" s="491">
        <v>0.90361693365172746</v>
      </c>
      <c r="DD53" s="492">
        <v>0.92568615271692645</v>
      </c>
      <c r="DE53" s="492">
        <v>0.97006809556444873</v>
      </c>
      <c r="DF53" s="492">
        <v>1.0000000000000064</v>
      </c>
      <c r="DG53" s="492">
        <v>1.0000000000000002</v>
      </c>
      <c r="DH53" s="493">
        <v>1</v>
      </c>
      <c r="DI53" s="493">
        <v>1.0000000000000069</v>
      </c>
      <c r="DJ53" s="493">
        <v>1</v>
      </c>
      <c r="DK53" s="493">
        <v>1.0000000000000033</v>
      </c>
      <c r="DL53" s="493">
        <v>1.0000000000000004</v>
      </c>
      <c r="DM53" s="493">
        <v>1.0000000000000002</v>
      </c>
      <c r="DN53" s="747" t="s">
        <v>381</v>
      </c>
      <c r="DO53" s="744"/>
      <c r="DP53" s="1021"/>
      <c r="DQ53" s="503">
        <f t="shared" ref="DQ53:DQ65" si="105">$C53</f>
        <v>45</v>
      </c>
      <c r="DR53" s="491">
        <v>0.89005316383905775</v>
      </c>
      <c r="DS53" s="492">
        <v>0.91128109561233328</v>
      </c>
      <c r="DT53" s="492">
        <v>0.95383766589220542</v>
      </c>
      <c r="DU53" s="492">
        <v>1</v>
      </c>
      <c r="DV53" s="492">
        <v>1.0000000000000002</v>
      </c>
      <c r="DW53" s="493">
        <v>1</v>
      </c>
      <c r="DX53" s="493">
        <v>1.0000000000000071</v>
      </c>
      <c r="DY53" s="493">
        <v>1.0000000000000069</v>
      </c>
      <c r="DZ53" s="493">
        <v>1</v>
      </c>
      <c r="EA53" s="493">
        <v>1.0000000000000033</v>
      </c>
      <c r="EB53" s="493">
        <v>1.0000000000000009</v>
      </c>
      <c r="EC53" s="747" t="s">
        <v>381</v>
      </c>
      <c r="ED53" s="738"/>
      <c r="EE53" s="1021"/>
      <c r="EF53" s="503">
        <f t="shared" ref="EF53:EF65" si="106">$C53</f>
        <v>45</v>
      </c>
      <c r="EG53" s="495">
        <v>54.314178795961368</v>
      </c>
      <c r="EH53" s="496">
        <v>53.373437258109959</v>
      </c>
      <c r="EI53" s="496">
        <v>51.945535537520868</v>
      </c>
      <c r="EJ53" s="496">
        <v>49.95344347712944</v>
      </c>
      <c r="EK53" s="496">
        <v>48.277518280458821</v>
      </c>
      <c r="EL53" s="497">
        <v>46.844324500961193</v>
      </c>
      <c r="EM53" s="497">
        <v>44.506843347795268</v>
      </c>
      <c r="EN53" s="497">
        <v>42.86213216368651</v>
      </c>
      <c r="EO53" s="497">
        <v>41.589850442748798</v>
      </c>
      <c r="EP53" s="497">
        <v>40.755728321856793</v>
      </c>
      <c r="EQ53" s="497">
        <v>40.185908829053631</v>
      </c>
      <c r="ER53" s="747" t="s">
        <v>381</v>
      </c>
      <c r="ES53" s="738"/>
      <c r="ET53" s="1021"/>
      <c r="EU53" s="503">
        <f t="shared" ref="EU53:EU65" si="107">$C53</f>
        <v>45</v>
      </c>
      <c r="EV53" s="495">
        <v>85</v>
      </c>
      <c r="EW53" s="496">
        <v>85</v>
      </c>
      <c r="EX53" s="496">
        <v>85</v>
      </c>
      <c r="EY53" s="496">
        <v>84.046486159585243</v>
      </c>
      <c r="EZ53" s="496">
        <v>82.34741489471412</v>
      </c>
      <c r="FA53" s="497">
        <v>80.577297111503128</v>
      </c>
      <c r="FB53" s="497">
        <v>76.780791305028231</v>
      </c>
      <c r="FC53" s="497">
        <v>72.555139427212907</v>
      </c>
      <c r="FD53" s="497">
        <v>67.669391766691376</v>
      </c>
      <c r="FE53" s="497">
        <v>61.694520859664806</v>
      </c>
      <c r="FF53" s="497">
        <v>53.796324593988004</v>
      </c>
      <c r="FG53" s="747" t="s">
        <v>381</v>
      </c>
      <c r="FI53" s="1021"/>
      <c r="FJ53" s="503">
        <f t="shared" ref="FJ53:FJ65" si="108">$C53</f>
        <v>45</v>
      </c>
      <c r="FK53" s="495">
        <v>85</v>
      </c>
      <c r="FL53" s="496">
        <v>85</v>
      </c>
      <c r="FM53" s="496">
        <v>85</v>
      </c>
      <c r="FN53" s="496">
        <v>84.448382284196668</v>
      </c>
      <c r="FO53" s="496">
        <v>82.801887300897761</v>
      </c>
      <c r="FP53" s="497">
        <v>81.045947101887862</v>
      </c>
      <c r="FQ53" s="497">
        <v>77.193490686148948</v>
      </c>
      <c r="FR53" s="497">
        <v>72.828111721333983</v>
      </c>
      <c r="FS53" s="497">
        <v>67.810131240828298</v>
      </c>
      <c r="FT53" s="497">
        <v>61.768044591811474</v>
      </c>
      <c r="FU53" s="497">
        <v>53.845803358879834</v>
      </c>
      <c r="FV53" s="747" t="s">
        <v>381</v>
      </c>
      <c r="FW53" s="744"/>
      <c r="FX53" s="1021"/>
      <c r="FY53" s="503">
        <f t="shared" ref="FY53:FY65" si="109">$C53</f>
        <v>45</v>
      </c>
      <c r="FZ53" s="491">
        <f t="shared" ref="FZ53:FZ64" si="110">MIN(CN53,DC53,DR53)</f>
        <v>0.89005316383905775</v>
      </c>
      <c r="GA53" s="492">
        <f t="shared" ref="GA53:GA64" si="111">MIN(CO53,DD53,DS53)</f>
        <v>0.91128109561233328</v>
      </c>
      <c r="GB53" s="492">
        <f t="shared" ref="GB53:GB64" si="112">MIN(CP53,DE53,DT53)</f>
        <v>0.95383766589220542</v>
      </c>
      <c r="GC53" s="492">
        <f t="shared" ref="GC53:GC64" si="113">MIN(CQ53,DF53,DU53)</f>
        <v>1</v>
      </c>
      <c r="GD53" s="492">
        <f t="shared" ref="GD53:GD64" si="114">MIN(CR53,DG53,DV53)</f>
        <v>1.0000000000000002</v>
      </c>
      <c r="GE53" s="493">
        <f t="shared" ref="GE53:GE64" si="115">MIN(CS53,DH53,DW53)</f>
        <v>1</v>
      </c>
      <c r="GF53" s="493">
        <f t="shared" ref="GF53:GF64" si="116">MIN(CT53,DI53,DX53)</f>
        <v>1.0000000000000069</v>
      </c>
      <c r="GG53" s="493">
        <f t="shared" ref="GG53:GG64" si="117">MIN(CU53,DJ53,DY53)</f>
        <v>1</v>
      </c>
      <c r="GH53" s="493">
        <f t="shared" ref="GH53:GH64" si="118">MIN(CV53,DK53,DZ53)</f>
        <v>1</v>
      </c>
      <c r="GI53" s="493">
        <f t="shared" ref="GI53:GI64" si="119">MIN(CW53,DL53,EA53)</f>
        <v>1.0000000000000004</v>
      </c>
      <c r="GJ53" s="493">
        <f>MIN(CX53,DM53,EB53)</f>
        <v>1.0000000000000002</v>
      </c>
      <c r="GK53" s="747" t="s">
        <v>381</v>
      </c>
      <c r="GM53" s="1021"/>
      <c r="GN53" s="503">
        <f t="shared" ref="GN53:GN65" si="120">$C53</f>
        <v>45</v>
      </c>
      <c r="GO53" s="495">
        <f t="shared" ref="GO53:GO64" si="121">MAX(EG53,EV53,FK53)</f>
        <v>85</v>
      </c>
      <c r="GP53" s="496">
        <f t="shared" ref="GP53:GP64" si="122">MAX(EH53,EW53,FL53)</f>
        <v>85</v>
      </c>
      <c r="GQ53" s="496">
        <f t="shared" ref="GQ53:GQ64" si="123">MAX(EI53,EX53,FM53)</f>
        <v>85</v>
      </c>
      <c r="GR53" s="496">
        <f t="shared" ref="GR53:GR64" si="124">MAX(EJ53,EY53,FN53)</f>
        <v>84.448382284196668</v>
      </c>
      <c r="GS53" s="496">
        <f t="shared" ref="GS53:GS64" si="125">MAX(EK53,EZ53,FO53)</f>
        <v>82.801887300897761</v>
      </c>
      <c r="GT53" s="497">
        <f t="shared" ref="GT53:GT64" si="126">MAX(EL53,FA53,FP53)</f>
        <v>81.045947101887862</v>
      </c>
      <c r="GU53" s="497">
        <f t="shared" ref="GU53:GU64" si="127">MAX(EM53,FB53,FQ53)</f>
        <v>77.193490686148948</v>
      </c>
      <c r="GV53" s="497">
        <f t="shared" ref="GV53:GV64" si="128">MAX(EN53,FC53,FR53)</f>
        <v>72.828111721333983</v>
      </c>
      <c r="GW53" s="497">
        <f t="shared" ref="GW53:GW64" si="129">MAX(EO53,FD53,FS53)</f>
        <v>67.810131240828298</v>
      </c>
      <c r="GX53" s="497">
        <f t="shared" ref="GX53:GX64" si="130">MAX(EP53,FE53,FT53)</f>
        <v>61.768044591811474</v>
      </c>
      <c r="GY53" s="497">
        <f>MAX(EQ53,FF53,FU53)</f>
        <v>53.845803358879834</v>
      </c>
      <c r="GZ53" s="747" t="s">
        <v>381</v>
      </c>
      <c r="HB53" s="1021"/>
      <c r="HC53" s="503">
        <f t="shared" ref="HC53:HC65" si="131">$C53</f>
        <v>45</v>
      </c>
      <c r="HD53" s="531">
        <f t="shared" ref="HD53:HD64" si="132">HE53*(1-(2.5+7)/(87.5-2))</f>
        <v>1.2217347983867166</v>
      </c>
      <c r="HE53" s="551">
        <v>1.3744516481850562</v>
      </c>
      <c r="HF53" s="604">
        <v>87.463020725852573</v>
      </c>
      <c r="HH53" s="1021"/>
      <c r="HI53" s="503">
        <f t="shared" ref="HI53:HI65" si="133">$C53</f>
        <v>45</v>
      </c>
      <c r="HJ53" s="531">
        <f t="shared" ref="HJ53:HJ64" si="134">HD53</f>
        <v>1.2217347983867166</v>
      </c>
      <c r="HK53" s="604">
        <v>105.5781007120426</v>
      </c>
    </row>
    <row r="54" spans="2:219" ht="15" customHeight="1">
      <c r="B54" s="1021"/>
      <c r="C54" s="503">
        <v>40</v>
      </c>
      <c r="D54" s="476">
        <f t="shared" si="93"/>
        <v>3.6156708542551459</v>
      </c>
      <c r="E54" s="600">
        <f t="shared" ref="E54:E63" si="135">MIN(AS54,BI54,BY54)</f>
        <v>71.035246748572376</v>
      </c>
      <c r="F54" s="601">
        <f t="shared" ref="F54:F64" si="136">MIN(HF54,HK54)</f>
        <v>87.463025743661106</v>
      </c>
      <c r="G54" s="602">
        <f t="shared" ref="G54:G64" si="137">HD54</f>
        <v>2.0131232047348022</v>
      </c>
      <c r="H54" s="594" t="s">
        <v>712</v>
      </c>
      <c r="I54" s="603" t="s">
        <v>712</v>
      </c>
      <c r="J54" s="479">
        <f t="shared" si="94"/>
        <v>80.773277805667945</v>
      </c>
      <c r="K54" s="479">
        <f t="shared" si="95"/>
        <v>86.990213209279091</v>
      </c>
      <c r="L54" s="479">
        <f t="shared" si="95"/>
        <v>86.551370913275136</v>
      </c>
      <c r="M54" s="479">
        <f t="shared" si="95"/>
        <v>86.077314103479949</v>
      </c>
      <c r="N54" s="479">
        <f t="shared" si="95"/>
        <v>85.027205752626188</v>
      </c>
      <c r="O54" s="479">
        <f t="shared" si="95"/>
        <v>83.804475556894758</v>
      </c>
      <c r="P54" s="479">
        <f t="shared" si="95"/>
        <v>82.328824423441745</v>
      </c>
      <c r="Q54" s="479">
        <f t="shared" si="95"/>
        <v>80.548324497035978</v>
      </c>
      <c r="R54" s="479">
        <f t="shared" si="95"/>
        <v>78.270828008761427</v>
      </c>
      <c r="S54" s="480" t="s">
        <v>381</v>
      </c>
      <c r="T54" s="738"/>
      <c r="U54" s="1021"/>
      <c r="V54" s="503">
        <f t="shared" si="96"/>
        <v>40</v>
      </c>
      <c r="W54" s="481">
        <v>40</v>
      </c>
      <c r="X54" s="519">
        <v>-17.5</v>
      </c>
      <c r="Y54" s="483">
        <f t="shared" si="97"/>
        <v>3.6156708542551459</v>
      </c>
      <c r="Z54" s="551">
        <v>4.6551141036563308</v>
      </c>
      <c r="AA54" s="556">
        <v>4.0676297110370392</v>
      </c>
      <c r="AB54" s="532">
        <f t="shared" ref="AB54:AB64" si="138">(J54-5)/Y54</f>
        <v>20.956906991822347</v>
      </c>
      <c r="AC54" s="486">
        <f t="shared" si="98"/>
        <v>18.628361770508754</v>
      </c>
      <c r="AD54" s="487">
        <v>2.4714745076067768</v>
      </c>
      <c r="AE54" s="488">
        <v>4.3510289073313144</v>
      </c>
      <c r="AF54" s="738"/>
      <c r="AG54" s="1048"/>
      <c r="AH54" s="1050"/>
      <c r="AI54" s="738"/>
      <c r="AJ54" s="1021"/>
      <c r="AK54" s="503">
        <f t="shared" si="99"/>
        <v>40</v>
      </c>
      <c r="AL54" s="489">
        <v>25</v>
      </c>
      <c r="AM54" s="519">
        <f t="shared" si="100"/>
        <v>-26</v>
      </c>
      <c r="AN54" s="490">
        <f t="shared" si="101"/>
        <v>3.6156708542551459</v>
      </c>
      <c r="AO54" s="738"/>
      <c r="AP54" s="1021"/>
      <c r="AQ54" s="503">
        <v>40</v>
      </c>
      <c r="AR54" s="483">
        <f t="shared" si="102"/>
        <v>3.6156708542551459</v>
      </c>
      <c r="AS54" s="477">
        <v>104.48416208313257</v>
      </c>
      <c r="AT54" s="479">
        <v>104.20191448016135</v>
      </c>
      <c r="AU54" s="478">
        <v>103.7968333613958</v>
      </c>
      <c r="AV54" s="478">
        <v>103.25445951787496</v>
      </c>
      <c r="AW54" s="478">
        <v>102.81980506544689</v>
      </c>
      <c r="AX54" s="478">
        <v>102.46338289024816</v>
      </c>
      <c r="AY54" s="478">
        <v>101.90859631583517</v>
      </c>
      <c r="AZ54" s="478">
        <v>101.62087155973036</v>
      </c>
      <c r="BA54" s="478">
        <v>101.38241613246262</v>
      </c>
      <c r="BB54" s="478">
        <v>101.28781004759969</v>
      </c>
      <c r="BC54" s="478">
        <v>101.2210516202567</v>
      </c>
      <c r="BD54" s="522" t="s">
        <v>381</v>
      </c>
      <c r="BE54" s="738"/>
      <c r="BF54" s="1021"/>
      <c r="BG54" s="503">
        <v>40</v>
      </c>
      <c r="BH54" s="483">
        <f t="shared" si="91"/>
        <v>4.0676297110370392</v>
      </c>
      <c r="BI54" s="477">
        <v>79.591923239673108</v>
      </c>
      <c r="BJ54" s="478">
        <v>82.727959758479713</v>
      </c>
      <c r="BK54" s="478">
        <v>87.401969511745705</v>
      </c>
      <c r="BL54" s="478">
        <v>86.990213209279091</v>
      </c>
      <c r="BM54" s="478">
        <v>86.551370913275136</v>
      </c>
      <c r="BN54" s="478">
        <v>86.077314103479949</v>
      </c>
      <c r="BO54" s="478">
        <v>85.027205752626188</v>
      </c>
      <c r="BP54" s="478">
        <v>83.804475556894758</v>
      </c>
      <c r="BQ54" s="478">
        <v>82.354846935481817</v>
      </c>
      <c r="BR54" s="478">
        <v>80.578638446773226</v>
      </c>
      <c r="BS54" s="478">
        <v>78.279305921199992</v>
      </c>
      <c r="BT54" s="522" t="s">
        <v>381</v>
      </c>
      <c r="BU54" s="533"/>
      <c r="BV54" s="1021"/>
      <c r="BW54" s="503">
        <v>40</v>
      </c>
      <c r="BX54" s="483">
        <f t="shared" si="92"/>
        <v>4.0676297110370392</v>
      </c>
      <c r="BY54" s="477">
        <v>71.035246748572376</v>
      </c>
      <c r="BZ54" s="478">
        <v>74.24271739913226</v>
      </c>
      <c r="CA54" s="478">
        <v>80.773277805667945</v>
      </c>
      <c r="CB54" s="478">
        <v>87.28732342388524</v>
      </c>
      <c r="CC54" s="478">
        <v>86.803239106006686</v>
      </c>
      <c r="CD54" s="478">
        <v>86.285027795492795</v>
      </c>
      <c r="CE54" s="478">
        <v>85.134437265396031</v>
      </c>
      <c r="CF54" s="478">
        <v>83.826801999565944</v>
      </c>
      <c r="CG54" s="478">
        <v>82.328824423441745</v>
      </c>
      <c r="CH54" s="478">
        <v>80.548324497035978</v>
      </c>
      <c r="CI54" s="478">
        <v>78.270828008761427</v>
      </c>
      <c r="CJ54" s="522" t="s">
        <v>381</v>
      </c>
      <c r="CK54" s="738"/>
      <c r="CL54" s="1021"/>
      <c r="CM54" s="503">
        <f t="shared" si="103"/>
        <v>40</v>
      </c>
      <c r="CN54" s="491">
        <v>1.2</v>
      </c>
      <c r="CO54" s="492">
        <v>1.2</v>
      </c>
      <c r="CP54" s="492">
        <v>1.2000000000000086</v>
      </c>
      <c r="CQ54" s="492">
        <v>1.2000000000000002</v>
      </c>
      <c r="CR54" s="492">
        <v>1.2</v>
      </c>
      <c r="CS54" s="493">
        <v>1.2000000000000008</v>
      </c>
      <c r="CT54" s="493">
        <v>1.2</v>
      </c>
      <c r="CU54" s="493">
        <v>1.2000000000000002</v>
      </c>
      <c r="CV54" s="493">
        <v>1.2000000000000002</v>
      </c>
      <c r="CW54" s="493">
        <v>1.2</v>
      </c>
      <c r="CX54" s="493">
        <v>1.2000000000000006</v>
      </c>
      <c r="CY54" s="747" t="s">
        <v>381</v>
      </c>
      <c r="CZ54" s="738"/>
      <c r="DA54" s="1021"/>
      <c r="DB54" s="503">
        <f t="shared" si="104"/>
        <v>40</v>
      </c>
      <c r="DC54" s="491">
        <v>0.93711981988176885</v>
      </c>
      <c r="DD54" s="492">
        <v>0.96260017164660205</v>
      </c>
      <c r="DE54" s="492">
        <v>1.0000000000000002</v>
      </c>
      <c r="DF54" s="492">
        <v>1</v>
      </c>
      <c r="DG54" s="492">
        <v>1.0000000000000004</v>
      </c>
      <c r="DH54" s="493">
        <v>1</v>
      </c>
      <c r="DI54" s="493">
        <v>1</v>
      </c>
      <c r="DJ54" s="493">
        <v>1.0000000000000051</v>
      </c>
      <c r="DK54" s="493">
        <v>1</v>
      </c>
      <c r="DL54" s="493">
        <v>1</v>
      </c>
      <c r="DM54" s="493">
        <v>1.0000000000000004</v>
      </c>
      <c r="DN54" s="747" t="s">
        <v>381</v>
      </c>
      <c r="DO54" s="744"/>
      <c r="DP54" s="1021"/>
      <c r="DQ54" s="503">
        <f t="shared" si="105"/>
        <v>40</v>
      </c>
      <c r="DR54" s="491">
        <v>0.86449812886978594</v>
      </c>
      <c r="DS54" s="492">
        <v>0.89227201418523061</v>
      </c>
      <c r="DT54" s="492">
        <v>0.94678680860455811</v>
      </c>
      <c r="DU54" s="492">
        <v>1.0000000000000002</v>
      </c>
      <c r="DV54" s="492">
        <v>1.0000000000000109</v>
      </c>
      <c r="DW54" s="493">
        <v>1</v>
      </c>
      <c r="DX54" s="493">
        <v>1.0000000000000051</v>
      </c>
      <c r="DY54" s="493">
        <v>1.0000000000000053</v>
      </c>
      <c r="DZ54" s="493">
        <v>1</v>
      </c>
      <c r="EA54" s="493">
        <v>1</v>
      </c>
      <c r="EB54" s="493">
        <v>1.0000000000000002</v>
      </c>
      <c r="EC54" s="747" t="s">
        <v>381</v>
      </c>
      <c r="ED54" s="738"/>
      <c r="EE54" s="1021"/>
      <c r="EF54" s="503">
        <f t="shared" si="106"/>
        <v>40</v>
      </c>
      <c r="EG54" s="495">
        <v>50.403706262176911</v>
      </c>
      <c r="EH54" s="496">
        <v>49.538170195007126</v>
      </c>
      <c r="EI54" s="496">
        <v>48.296358552922641</v>
      </c>
      <c r="EJ54" s="496">
        <v>46.634413372947677</v>
      </c>
      <c r="EK54" s="496">
        <v>45.303165734886932</v>
      </c>
      <c r="EL54" s="497">
        <v>44.211940737859493</v>
      </c>
      <c r="EM54" s="497">
        <v>42.514150074310976</v>
      </c>
      <c r="EN54" s="497">
        <v>41.633997923119068</v>
      </c>
      <c r="EO54" s="497">
        <v>40.904748825019055</v>
      </c>
      <c r="EP54" s="497">
        <v>40.615469748960209</v>
      </c>
      <c r="EQ54" s="497">
        <v>40.411357030417491</v>
      </c>
      <c r="ER54" s="747" t="s">
        <v>381</v>
      </c>
      <c r="ES54" s="738"/>
      <c r="ET54" s="1021"/>
      <c r="EU54" s="503">
        <f t="shared" si="107"/>
        <v>40</v>
      </c>
      <c r="EV54" s="495">
        <v>85</v>
      </c>
      <c r="EW54" s="496">
        <v>85</v>
      </c>
      <c r="EX54" s="496">
        <v>84.752703421782826</v>
      </c>
      <c r="EY54" s="496">
        <v>83.087412675882149</v>
      </c>
      <c r="EZ54" s="496">
        <v>81.313310908753124</v>
      </c>
      <c r="FA54" s="497">
        <v>79.397702697274383</v>
      </c>
      <c r="FB54" s="497">
        <v>75.157530264210891</v>
      </c>
      <c r="FC54" s="497">
        <v>70.225946878211232</v>
      </c>
      <c r="FD54" s="497">
        <v>64.387174097399964</v>
      </c>
      <c r="FE54" s="497">
        <v>57.245006740088627</v>
      </c>
      <c r="FF54" s="497">
        <v>48.019466130855051</v>
      </c>
      <c r="FG54" s="747" t="s">
        <v>381</v>
      </c>
      <c r="FI54" s="1021"/>
      <c r="FJ54" s="503">
        <f t="shared" si="108"/>
        <v>40</v>
      </c>
      <c r="FK54" s="495">
        <v>85</v>
      </c>
      <c r="FL54" s="496">
        <v>85</v>
      </c>
      <c r="FM54" s="496">
        <v>85</v>
      </c>
      <c r="FN54" s="496">
        <v>84.28896650207605</v>
      </c>
      <c r="FO54" s="496">
        <v>82.331442079803651</v>
      </c>
      <c r="FP54" s="497">
        <v>80.23693965688625</v>
      </c>
      <c r="FQ54" s="497">
        <v>75.590311379307252</v>
      </c>
      <c r="FR54" s="497">
        <v>70.31594072424474</v>
      </c>
      <c r="FS54" s="497">
        <v>64.282440911655726</v>
      </c>
      <c r="FT54" s="497">
        <v>57.123230402751403</v>
      </c>
      <c r="FU54" s="497">
        <v>47.985493162901093</v>
      </c>
      <c r="FV54" s="747" t="s">
        <v>381</v>
      </c>
      <c r="FW54" s="744"/>
      <c r="FX54" s="1021"/>
      <c r="FY54" s="503">
        <f t="shared" si="109"/>
        <v>40</v>
      </c>
      <c r="FZ54" s="491">
        <f t="shared" si="110"/>
        <v>0.86449812886978594</v>
      </c>
      <c r="GA54" s="492">
        <f t="shared" si="111"/>
        <v>0.89227201418523061</v>
      </c>
      <c r="GB54" s="492">
        <f t="shared" si="112"/>
        <v>0.94678680860455811</v>
      </c>
      <c r="GC54" s="492">
        <f t="shared" si="113"/>
        <v>1</v>
      </c>
      <c r="GD54" s="492">
        <f t="shared" si="114"/>
        <v>1.0000000000000004</v>
      </c>
      <c r="GE54" s="493">
        <f t="shared" si="115"/>
        <v>1</v>
      </c>
      <c r="GF54" s="493">
        <f t="shared" si="116"/>
        <v>1</v>
      </c>
      <c r="GG54" s="493">
        <f t="shared" si="117"/>
        <v>1.0000000000000051</v>
      </c>
      <c r="GH54" s="493">
        <f t="shared" si="118"/>
        <v>1</v>
      </c>
      <c r="GI54" s="493">
        <f t="shared" si="119"/>
        <v>1</v>
      </c>
      <c r="GJ54" s="493">
        <f>MIN(CX54,DM54,EB54)</f>
        <v>1.0000000000000002</v>
      </c>
      <c r="GK54" s="747" t="s">
        <v>381</v>
      </c>
      <c r="GM54" s="1021"/>
      <c r="GN54" s="503">
        <f t="shared" si="120"/>
        <v>40</v>
      </c>
      <c r="GO54" s="495">
        <f t="shared" si="121"/>
        <v>85</v>
      </c>
      <c r="GP54" s="496">
        <f t="shared" si="122"/>
        <v>85</v>
      </c>
      <c r="GQ54" s="496">
        <f t="shared" si="123"/>
        <v>85</v>
      </c>
      <c r="GR54" s="496">
        <f t="shared" si="124"/>
        <v>84.28896650207605</v>
      </c>
      <c r="GS54" s="496">
        <f t="shared" si="125"/>
        <v>82.331442079803651</v>
      </c>
      <c r="GT54" s="497">
        <f t="shared" si="126"/>
        <v>80.23693965688625</v>
      </c>
      <c r="GU54" s="497">
        <f t="shared" si="127"/>
        <v>75.590311379307252</v>
      </c>
      <c r="GV54" s="497">
        <f t="shared" si="128"/>
        <v>70.31594072424474</v>
      </c>
      <c r="GW54" s="497">
        <f t="shared" si="129"/>
        <v>64.387174097399964</v>
      </c>
      <c r="GX54" s="497">
        <f t="shared" si="130"/>
        <v>57.245006740088627</v>
      </c>
      <c r="GY54" s="497">
        <f>MAX(EQ54,FF54,FU54)</f>
        <v>48.019466130855051</v>
      </c>
      <c r="GZ54" s="747" t="s">
        <v>381</v>
      </c>
      <c r="HB54" s="1021"/>
      <c r="HC54" s="503">
        <f t="shared" si="131"/>
        <v>40</v>
      </c>
      <c r="HD54" s="531">
        <f t="shared" si="132"/>
        <v>2.0131232047348022</v>
      </c>
      <c r="HE54" s="551">
        <v>2.2647636053266527</v>
      </c>
      <c r="HF54" s="604">
        <v>87.463025743661106</v>
      </c>
      <c r="HH54" s="1021"/>
      <c r="HI54" s="503">
        <f t="shared" si="133"/>
        <v>40</v>
      </c>
      <c r="HJ54" s="531">
        <f t="shared" si="134"/>
        <v>2.0131232047348022</v>
      </c>
      <c r="HK54" s="604">
        <v>104.16374451590848</v>
      </c>
    </row>
    <row r="55" spans="2:219" ht="15" customHeight="1">
      <c r="B55" s="1021"/>
      <c r="C55" s="503">
        <v>35</v>
      </c>
      <c r="D55" s="476">
        <f t="shared" si="93"/>
        <v>3.9064591688821175</v>
      </c>
      <c r="E55" s="600">
        <f t="shared" si="135"/>
        <v>71.28620489846692</v>
      </c>
      <c r="F55" s="601">
        <f t="shared" si="136"/>
        <v>87.463023444190611</v>
      </c>
      <c r="G55" s="602">
        <f t="shared" si="137"/>
        <v>2.1742635708188396</v>
      </c>
      <c r="H55" s="594" t="s">
        <v>712</v>
      </c>
      <c r="I55" s="603" t="s">
        <v>712</v>
      </c>
      <c r="J55" s="479">
        <f t="shared" si="94"/>
        <v>81.142988269468475</v>
      </c>
      <c r="K55" s="479">
        <f t="shared" si="95"/>
        <v>86.885524246876685</v>
      </c>
      <c r="L55" s="479">
        <f t="shared" si="95"/>
        <v>86.449470217480126</v>
      </c>
      <c r="M55" s="479">
        <f t="shared" si="95"/>
        <v>85.980212580209624</v>
      </c>
      <c r="N55" s="479">
        <f t="shared" si="95"/>
        <v>84.929357517014864</v>
      </c>
      <c r="O55" s="479">
        <f t="shared" si="95"/>
        <v>83.704816655854003</v>
      </c>
      <c r="P55" s="479">
        <f t="shared" si="95"/>
        <v>82.24854416297481</v>
      </c>
      <c r="Q55" s="479">
        <f t="shared" si="95"/>
        <v>80.467142377187258</v>
      </c>
      <c r="R55" s="479">
        <f t="shared" si="95"/>
        <v>78.216769383115292</v>
      </c>
      <c r="S55" s="480" t="s">
        <v>381</v>
      </c>
      <c r="T55" s="738"/>
      <c r="U55" s="1021"/>
      <c r="V55" s="503">
        <f t="shared" si="96"/>
        <v>35</v>
      </c>
      <c r="W55" s="481">
        <v>40</v>
      </c>
      <c r="X55" s="519">
        <v>-17.5</v>
      </c>
      <c r="Y55" s="483">
        <f t="shared" si="97"/>
        <v>3.9064591688821175</v>
      </c>
      <c r="Z55" s="551">
        <v>5.1772229582489873</v>
      </c>
      <c r="AA55" s="556">
        <v>4.3947665649923824</v>
      </c>
      <c r="AB55" s="532">
        <f t="shared" si="138"/>
        <v>19.491561277794631</v>
      </c>
      <c r="AC55" s="486">
        <f t="shared" si="98"/>
        <v>17.325832246928559</v>
      </c>
      <c r="AD55" s="487">
        <v>2.7470125759410569</v>
      </c>
      <c r="AE55" s="488">
        <v>4.7077934070722831</v>
      </c>
      <c r="AF55" s="738"/>
      <c r="AG55" s="1048"/>
      <c r="AH55" s="1050"/>
      <c r="AI55" s="738"/>
      <c r="AJ55" s="1021"/>
      <c r="AK55" s="503">
        <f t="shared" si="99"/>
        <v>35</v>
      </c>
      <c r="AL55" s="489">
        <f t="shared" ref="AL55:AL63" si="139">AK55-10</f>
        <v>25</v>
      </c>
      <c r="AM55" s="519">
        <f t="shared" si="100"/>
        <v>-26</v>
      </c>
      <c r="AN55" s="490">
        <f t="shared" si="101"/>
        <v>3.9064591688821175</v>
      </c>
      <c r="AO55" s="738"/>
      <c r="AP55" s="1021"/>
      <c r="AQ55" s="503">
        <v>35</v>
      </c>
      <c r="AR55" s="483">
        <f t="shared" si="102"/>
        <v>3.9064591688821175</v>
      </c>
      <c r="AS55" s="477">
        <v>103.73584043353532</v>
      </c>
      <c r="AT55" s="479">
        <v>103.46938950081423</v>
      </c>
      <c r="AU55" s="478">
        <v>103.08983108427981</v>
      </c>
      <c r="AV55" s="478">
        <v>102.59534473592205</v>
      </c>
      <c r="AW55" s="478">
        <v>102.21148251699908</v>
      </c>
      <c r="AX55" s="478">
        <v>101.90224517664191</v>
      </c>
      <c r="AY55" s="478">
        <v>101.44508468490692</v>
      </c>
      <c r="AZ55" s="478">
        <v>101.26556655296652</v>
      </c>
      <c r="BA55" s="478">
        <v>101.11193290005657</v>
      </c>
      <c r="BB55" s="478">
        <v>101.10074590843364</v>
      </c>
      <c r="BC55" s="478">
        <v>101.10140170494307</v>
      </c>
      <c r="BD55" s="522" t="s">
        <v>381</v>
      </c>
      <c r="BE55" s="738"/>
      <c r="BF55" s="1021"/>
      <c r="BG55" s="503">
        <v>35</v>
      </c>
      <c r="BH55" s="483">
        <f t="shared" si="91"/>
        <v>4.3947665649923824</v>
      </c>
      <c r="BI55" s="477">
        <v>82.70298600169788</v>
      </c>
      <c r="BJ55" s="478">
        <v>85.918805043474563</v>
      </c>
      <c r="BK55" s="478">
        <v>87.290070944150656</v>
      </c>
      <c r="BL55" s="478">
        <v>86.885524246876685</v>
      </c>
      <c r="BM55" s="478">
        <v>86.449470217480126</v>
      </c>
      <c r="BN55" s="478">
        <v>85.980212580209624</v>
      </c>
      <c r="BO55" s="478">
        <v>84.929357517014864</v>
      </c>
      <c r="BP55" s="478">
        <v>83.704816655854003</v>
      </c>
      <c r="BQ55" s="478">
        <v>82.253996150427966</v>
      </c>
      <c r="BR55" s="478">
        <v>80.488495186001032</v>
      </c>
      <c r="BS55" s="478">
        <v>78.224043533181586</v>
      </c>
      <c r="BT55" s="522" t="s">
        <v>381</v>
      </c>
      <c r="BU55" s="533"/>
      <c r="BV55" s="1021"/>
      <c r="BW55" s="503">
        <v>35</v>
      </c>
      <c r="BX55" s="483">
        <f t="shared" si="92"/>
        <v>4.3947665649923824</v>
      </c>
      <c r="BY55" s="477">
        <v>71.28620489846692</v>
      </c>
      <c r="BZ55" s="478">
        <v>74.517686501914511</v>
      </c>
      <c r="CA55" s="478">
        <v>81.142988269468475</v>
      </c>
      <c r="CB55" s="478">
        <v>87.264197044303586</v>
      </c>
      <c r="CC55" s="478">
        <v>86.776213133761502</v>
      </c>
      <c r="CD55" s="478">
        <v>86.249119080536332</v>
      </c>
      <c r="CE55" s="478">
        <v>85.080556513074796</v>
      </c>
      <c r="CF55" s="478">
        <v>83.759502822581368</v>
      </c>
      <c r="CG55" s="478">
        <v>82.24854416297481</v>
      </c>
      <c r="CH55" s="478">
        <v>80.467142377187258</v>
      </c>
      <c r="CI55" s="478">
        <v>78.216769383115292</v>
      </c>
      <c r="CJ55" s="522" t="s">
        <v>381</v>
      </c>
      <c r="CK55" s="738"/>
      <c r="CL55" s="1021"/>
      <c r="CM55" s="503">
        <f t="shared" si="103"/>
        <v>35</v>
      </c>
      <c r="CN55" s="491">
        <v>1.2000000000000002</v>
      </c>
      <c r="CO55" s="492">
        <v>1.2000000000000099</v>
      </c>
      <c r="CP55" s="492">
        <v>1.2</v>
      </c>
      <c r="CQ55" s="492">
        <v>1.2000000000000002</v>
      </c>
      <c r="CR55" s="492">
        <v>1.2000000000000097</v>
      </c>
      <c r="CS55" s="493">
        <v>1.2000000000000006</v>
      </c>
      <c r="CT55" s="493">
        <v>1.2</v>
      </c>
      <c r="CU55" s="493">
        <v>1.2000000000000048</v>
      </c>
      <c r="CV55" s="493">
        <v>1.2</v>
      </c>
      <c r="CW55" s="493">
        <v>1.2000000000000002</v>
      </c>
      <c r="CX55" s="493">
        <v>1.2</v>
      </c>
      <c r="CY55" s="747" t="s">
        <v>381</v>
      </c>
      <c r="CZ55" s="738"/>
      <c r="DA55" s="1021"/>
      <c r="DB55" s="503">
        <f t="shared" si="104"/>
        <v>35</v>
      </c>
      <c r="DC55" s="491">
        <v>0.96239954315618115</v>
      </c>
      <c r="DD55" s="492">
        <v>0.98794061031508085</v>
      </c>
      <c r="DE55" s="492">
        <v>1</v>
      </c>
      <c r="DF55" s="492">
        <v>1.0000000000000004</v>
      </c>
      <c r="DG55" s="492">
        <v>1.0000000000000007</v>
      </c>
      <c r="DH55" s="493">
        <v>1</v>
      </c>
      <c r="DI55" s="493">
        <v>1</v>
      </c>
      <c r="DJ55" s="493">
        <v>1.0000000000000004</v>
      </c>
      <c r="DK55" s="493">
        <v>1.0000000000000031</v>
      </c>
      <c r="DL55" s="493">
        <v>1.0000000000000004</v>
      </c>
      <c r="DM55" s="493">
        <v>1</v>
      </c>
      <c r="DN55" s="747" t="s">
        <v>381</v>
      </c>
      <c r="DO55" s="744"/>
      <c r="DP55" s="1021"/>
      <c r="DQ55" s="503">
        <f t="shared" si="105"/>
        <v>35</v>
      </c>
      <c r="DR55" s="491">
        <v>0.86669595976594849</v>
      </c>
      <c r="DS55" s="492">
        <v>0.89462151999541861</v>
      </c>
      <c r="DT55" s="492">
        <v>0.94979501781878684</v>
      </c>
      <c r="DU55" s="492">
        <v>1.0000000000000002</v>
      </c>
      <c r="DV55" s="492">
        <v>1.0000000000000058</v>
      </c>
      <c r="DW55" s="493">
        <v>1.0000000000000002</v>
      </c>
      <c r="DX55" s="493">
        <v>1.0000000000000056</v>
      </c>
      <c r="DY55" s="493">
        <v>1</v>
      </c>
      <c r="DZ55" s="493">
        <v>1</v>
      </c>
      <c r="EA55" s="493">
        <v>1.0000000000000027</v>
      </c>
      <c r="EB55" s="493">
        <v>1.0000000000000007</v>
      </c>
      <c r="EC55" s="747" t="s">
        <v>381</v>
      </c>
      <c r="ED55" s="738"/>
      <c r="EE55" s="1021"/>
      <c r="EF55" s="503">
        <f t="shared" si="106"/>
        <v>35</v>
      </c>
      <c r="EG55" s="495">
        <v>48.109420377908918</v>
      </c>
      <c r="EH55" s="496">
        <v>47.292900490743136</v>
      </c>
      <c r="EI55" s="496">
        <v>46.13012859788256</v>
      </c>
      <c r="EJ55" s="496">
        <v>44.615912500628667</v>
      </c>
      <c r="EK55" s="496">
        <v>43.440947282976424</v>
      </c>
      <c r="EL55" s="497">
        <v>42.49471899762483</v>
      </c>
      <c r="EM55" s="497">
        <v>41.096386458212748</v>
      </c>
      <c r="EN55" s="497">
        <v>40.547459213344041</v>
      </c>
      <c r="EO55" s="497">
        <v>40.077757312785025</v>
      </c>
      <c r="EP55" s="497">
        <v>40.04355835201693</v>
      </c>
      <c r="EQ55" s="497">
        <v>40.045562940338414</v>
      </c>
      <c r="ER55" s="747" t="s">
        <v>381</v>
      </c>
      <c r="ES55" s="738"/>
      <c r="ET55" s="1021"/>
      <c r="EU55" s="503">
        <f t="shared" si="107"/>
        <v>35</v>
      </c>
      <c r="EV55" s="495">
        <v>85</v>
      </c>
      <c r="EW55" s="496">
        <v>85</v>
      </c>
      <c r="EX55" s="496">
        <v>84.300079803311405</v>
      </c>
      <c r="EY55" s="496">
        <v>82.664119282619481</v>
      </c>
      <c r="EZ55" s="496">
        <v>80.901466971366119</v>
      </c>
      <c r="FA55" s="497">
        <v>79.005437047465307</v>
      </c>
      <c r="FB55" s="497">
        <v>74.762659783391882</v>
      </c>
      <c r="FC55" s="497">
        <v>69.824266209693008</v>
      </c>
      <c r="FD55" s="497">
        <v>63.981295054471161</v>
      </c>
      <c r="FE55" s="497">
        <v>56.882896842625996</v>
      </c>
      <c r="FF55" s="497">
        <v>47.798023631382023</v>
      </c>
      <c r="FG55" s="747" t="s">
        <v>381</v>
      </c>
      <c r="FI55" s="1021"/>
      <c r="FJ55" s="503">
        <f t="shared" si="108"/>
        <v>35</v>
      </c>
      <c r="FK55" s="495">
        <v>85</v>
      </c>
      <c r="FL55" s="496">
        <v>85</v>
      </c>
      <c r="FM55" s="496">
        <v>85</v>
      </c>
      <c r="FN55" s="496">
        <v>84.195428260943174</v>
      </c>
      <c r="FO55" s="496">
        <v>82.222182522136961</v>
      </c>
      <c r="FP55" s="497">
        <v>80.091843592624514</v>
      </c>
      <c r="FQ55" s="497">
        <v>75.372845219545127</v>
      </c>
      <c r="FR55" s="497">
        <v>70.04467683585267</v>
      </c>
      <c r="FS55" s="497">
        <v>63.959354638947559</v>
      </c>
      <c r="FT55" s="497">
        <v>56.797126393276585</v>
      </c>
      <c r="FU55" s="497">
        <v>47.768876067592544</v>
      </c>
      <c r="FV55" s="747" t="s">
        <v>381</v>
      </c>
      <c r="FW55" s="744"/>
      <c r="FX55" s="1021"/>
      <c r="FY55" s="503">
        <f t="shared" si="109"/>
        <v>35</v>
      </c>
      <c r="FZ55" s="491">
        <f t="shared" si="110"/>
        <v>0.86669595976594849</v>
      </c>
      <c r="GA55" s="492">
        <f t="shared" si="111"/>
        <v>0.89462151999541861</v>
      </c>
      <c r="GB55" s="492">
        <f t="shared" si="112"/>
        <v>0.94979501781878684</v>
      </c>
      <c r="GC55" s="492">
        <f t="shared" si="113"/>
        <v>1.0000000000000002</v>
      </c>
      <c r="GD55" s="492">
        <f t="shared" si="114"/>
        <v>1.0000000000000007</v>
      </c>
      <c r="GE55" s="493">
        <f t="shared" si="115"/>
        <v>1</v>
      </c>
      <c r="GF55" s="493">
        <f t="shared" si="116"/>
        <v>1</v>
      </c>
      <c r="GG55" s="493">
        <f t="shared" si="117"/>
        <v>1</v>
      </c>
      <c r="GH55" s="493">
        <f t="shared" si="118"/>
        <v>1</v>
      </c>
      <c r="GI55" s="493">
        <f t="shared" si="119"/>
        <v>1.0000000000000004</v>
      </c>
      <c r="GJ55" s="493">
        <f>MIN(CX55,DM55,EB55)</f>
        <v>1</v>
      </c>
      <c r="GK55" s="747" t="s">
        <v>381</v>
      </c>
      <c r="GM55" s="1021"/>
      <c r="GN55" s="503">
        <f t="shared" si="120"/>
        <v>35</v>
      </c>
      <c r="GO55" s="495">
        <f t="shared" si="121"/>
        <v>85</v>
      </c>
      <c r="GP55" s="496">
        <f t="shared" si="122"/>
        <v>85</v>
      </c>
      <c r="GQ55" s="496">
        <f t="shared" si="123"/>
        <v>85</v>
      </c>
      <c r="GR55" s="496">
        <f t="shared" si="124"/>
        <v>84.195428260943174</v>
      </c>
      <c r="GS55" s="496">
        <f t="shared" si="125"/>
        <v>82.222182522136961</v>
      </c>
      <c r="GT55" s="497">
        <f t="shared" si="126"/>
        <v>80.091843592624514</v>
      </c>
      <c r="GU55" s="497">
        <f t="shared" si="127"/>
        <v>75.372845219545127</v>
      </c>
      <c r="GV55" s="497">
        <f t="shared" si="128"/>
        <v>70.04467683585267</v>
      </c>
      <c r="GW55" s="497">
        <f t="shared" si="129"/>
        <v>63.981295054471161</v>
      </c>
      <c r="GX55" s="497">
        <f t="shared" si="130"/>
        <v>56.882896842625996</v>
      </c>
      <c r="GY55" s="497">
        <f>MAX(EQ55,FF55,FU55)</f>
        <v>47.798023631382023</v>
      </c>
      <c r="GZ55" s="747" t="s">
        <v>381</v>
      </c>
      <c r="HB55" s="1021"/>
      <c r="HC55" s="503">
        <f t="shared" si="131"/>
        <v>35</v>
      </c>
      <c r="HD55" s="531">
        <f t="shared" si="132"/>
        <v>2.1742635708188396</v>
      </c>
      <c r="HE55" s="551">
        <v>2.4460465171711947</v>
      </c>
      <c r="HF55" s="604">
        <v>87.463023444190611</v>
      </c>
      <c r="HH55" s="1021"/>
      <c r="HI55" s="503">
        <f t="shared" si="133"/>
        <v>35</v>
      </c>
      <c r="HJ55" s="531">
        <f t="shared" si="134"/>
        <v>2.1742635708188396</v>
      </c>
      <c r="HK55" s="604">
        <v>103.35622119445426</v>
      </c>
    </row>
    <row r="56" spans="2:219" ht="15" customHeight="1">
      <c r="B56" s="1021"/>
      <c r="C56" s="503">
        <v>30</v>
      </c>
      <c r="D56" s="476">
        <f t="shared" si="93"/>
        <v>4.9883961444949563</v>
      </c>
      <c r="E56" s="600">
        <f t="shared" si="135"/>
        <v>69.832194865243238</v>
      </c>
      <c r="F56" s="601">
        <f t="shared" si="136"/>
        <v>87.463202925611242</v>
      </c>
      <c r="G56" s="602">
        <f t="shared" si="137"/>
        <v>2.7506815951004331</v>
      </c>
      <c r="H56" s="594" t="s">
        <v>712</v>
      </c>
      <c r="I56" s="603" t="s">
        <v>712</v>
      </c>
      <c r="J56" s="479">
        <f t="shared" si="94"/>
        <v>81.266876214235694</v>
      </c>
      <c r="K56" s="479">
        <f t="shared" si="95"/>
        <v>86.72128332299998</v>
      </c>
      <c r="L56" s="479">
        <f t="shared" si="95"/>
        <v>86.23464358115497</v>
      </c>
      <c r="M56" s="479">
        <f t="shared" si="95"/>
        <v>85.706462712843432</v>
      </c>
      <c r="N56" s="479">
        <f t="shared" si="95"/>
        <v>84.525270379411552</v>
      </c>
      <c r="O56" s="479">
        <f t="shared" si="95"/>
        <v>83.151071455607578</v>
      </c>
      <c r="P56" s="479">
        <f t="shared" si="95"/>
        <v>81.52782197450064</v>
      </c>
      <c r="Q56" s="479">
        <f t="shared" si="95"/>
        <v>79.583549590395819</v>
      </c>
      <c r="R56" s="479">
        <f t="shared" si="95"/>
        <v>77.179990489364585</v>
      </c>
      <c r="S56" s="480" t="s">
        <v>381</v>
      </c>
      <c r="T56" s="738"/>
      <c r="U56" s="1021"/>
      <c r="V56" s="503">
        <f t="shared" si="96"/>
        <v>30</v>
      </c>
      <c r="W56" s="498">
        <v>36.700000000000003</v>
      </c>
      <c r="X56" s="519">
        <v>-17.5</v>
      </c>
      <c r="Y56" s="483">
        <f t="shared" si="97"/>
        <v>4.9883961444949563</v>
      </c>
      <c r="Z56" s="551">
        <v>6.7294087406960239</v>
      </c>
      <c r="AA56" s="556">
        <v>5.6119456625568258</v>
      </c>
      <c r="AB56" s="532">
        <f t="shared" si="138"/>
        <v>15.288857180759695</v>
      </c>
      <c r="AC56" s="486">
        <f t="shared" si="98"/>
        <v>13.590095271786396</v>
      </c>
      <c r="AD56" s="487">
        <v>3.5391601698080803</v>
      </c>
      <c r="AE56" s="488">
        <v>5.9887267845371825</v>
      </c>
      <c r="AF56" s="738"/>
      <c r="AG56" s="1048"/>
      <c r="AH56" s="1050"/>
      <c r="AI56" s="738"/>
      <c r="AJ56" s="1021"/>
      <c r="AK56" s="503">
        <f t="shared" si="99"/>
        <v>30</v>
      </c>
      <c r="AL56" s="489">
        <f t="shared" si="139"/>
        <v>20</v>
      </c>
      <c r="AM56" s="519">
        <f t="shared" si="100"/>
        <v>-26</v>
      </c>
      <c r="AN56" s="490">
        <f t="shared" si="101"/>
        <v>4.9883961444949563</v>
      </c>
      <c r="AO56" s="738"/>
      <c r="AP56" s="1021"/>
      <c r="AQ56" s="503">
        <v>30</v>
      </c>
      <c r="AR56" s="483">
        <f t="shared" si="102"/>
        <v>4.9883961444949563</v>
      </c>
      <c r="AS56" s="477">
        <v>102.4868277120804</v>
      </c>
      <c r="AT56" s="479">
        <v>102.19438009653582</v>
      </c>
      <c r="AU56" s="478">
        <v>101.78229101989223</v>
      </c>
      <c r="AV56" s="478">
        <v>101.27166623348813</v>
      </c>
      <c r="AW56" s="478">
        <v>100.87322721883085</v>
      </c>
      <c r="AX56" s="478">
        <v>100.5501632463144</v>
      </c>
      <c r="AY56" s="478">
        <v>100.05820381794852</v>
      </c>
      <c r="AZ56" s="478">
        <v>99.908818271517632</v>
      </c>
      <c r="BA56" s="478">
        <v>99.713871189253254</v>
      </c>
      <c r="BB56" s="478">
        <v>99.691207278782187</v>
      </c>
      <c r="BC56" s="478">
        <v>99.669891448068668</v>
      </c>
      <c r="BD56" s="522" t="s">
        <v>381</v>
      </c>
      <c r="BE56" s="738"/>
      <c r="BF56" s="1021"/>
      <c r="BG56" s="503">
        <v>30</v>
      </c>
      <c r="BH56" s="483">
        <f t="shared" si="91"/>
        <v>5.6119456625568258</v>
      </c>
      <c r="BI56" s="477">
        <v>84.993558616620376</v>
      </c>
      <c r="BJ56" s="478">
        <v>87.42198315645696</v>
      </c>
      <c r="BK56" s="478">
        <v>87.17052482363269</v>
      </c>
      <c r="BL56" s="478">
        <v>86.72128332299998</v>
      </c>
      <c r="BM56" s="478">
        <v>86.23464358115497</v>
      </c>
      <c r="BN56" s="478">
        <v>85.706462712843432</v>
      </c>
      <c r="BO56" s="478">
        <v>84.525270379411552</v>
      </c>
      <c r="BP56" s="478">
        <v>83.151071455607578</v>
      </c>
      <c r="BQ56" s="478">
        <v>81.540910198269302</v>
      </c>
      <c r="BR56" s="478">
        <v>79.613432728699166</v>
      </c>
      <c r="BS56" s="478">
        <v>77.188697337858272</v>
      </c>
      <c r="BT56" s="522" t="s">
        <v>381</v>
      </c>
      <c r="BU56" s="533"/>
      <c r="BV56" s="1021"/>
      <c r="BW56" s="503">
        <v>30</v>
      </c>
      <c r="BX56" s="483">
        <f t="shared" si="92"/>
        <v>5.6119456625568258</v>
      </c>
      <c r="BY56" s="477">
        <v>69.832194865243238</v>
      </c>
      <c r="BZ56" s="478">
        <v>73.597134793028545</v>
      </c>
      <c r="CA56" s="478">
        <v>81.266876214235694</v>
      </c>
      <c r="CB56" s="478">
        <v>87.188775803162542</v>
      </c>
      <c r="CC56" s="478">
        <v>86.625999551313583</v>
      </c>
      <c r="CD56" s="478">
        <v>86.020898578569316</v>
      </c>
      <c r="CE56" s="478">
        <v>84.691117943917021</v>
      </c>
      <c r="CF56" s="478">
        <v>83.205256618891184</v>
      </c>
      <c r="CG56" s="478">
        <v>81.52782197450064</v>
      </c>
      <c r="CH56" s="478">
        <v>79.583549590395819</v>
      </c>
      <c r="CI56" s="478">
        <v>77.179990489364585</v>
      </c>
      <c r="CJ56" s="522" t="s">
        <v>381</v>
      </c>
      <c r="CK56" s="738"/>
      <c r="CL56" s="1021"/>
      <c r="CM56" s="503">
        <f t="shared" si="103"/>
        <v>30</v>
      </c>
      <c r="CN56" s="491">
        <v>1.2</v>
      </c>
      <c r="CO56" s="492">
        <v>1.2000000000000002</v>
      </c>
      <c r="CP56" s="492">
        <v>1.2</v>
      </c>
      <c r="CQ56" s="492">
        <v>1.2000000000000008</v>
      </c>
      <c r="CR56" s="492">
        <v>1.2000000000000128</v>
      </c>
      <c r="CS56" s="493">
        <v>1.2000000000000133</v>
      </c>
      <c r="CT56" s="493">
        <v>1.2</v>
      </c>
      <c r="CU56" s="493">
        <v>1.2000000000000004</v>
      </c>
      <c r="CV56" s="493">
        <v>1.2</v>
      </c>
      <c r="CW56" s="493">
        <v>1.2</v>
      </c>
      <c r="CX56" s="493">
        <v>1.2000000000000028</v>
      </c>
      <c r="CY56" s="747" t="s">
        <v>381</v>
      </c>
      <c r="CZ56" s="738"/>
      <c r="DA56" s="1021"/>
      <c r="DB56" s="503">
        <f t="shared" si="104"/>
        <v>30</v>
      </c>
      <c r="DC56" s="491">
        <v>0.98065200976094147</v>
      </c>
      <c r="DD56" s="492">
        <v>1</v>
      </c>
      <c r="DE56" s="492">
        <v>1.0000000000000002</v>
      </c>
      <c r="DF56" s="492">
        <v>1.0000000000000075</v>
      </c>
      <c r="DG56" s="492">
        <v>1.0000000000000073</v>
      </c>
      <c r="DH56" s="493">
        <v>1</v>
      </c>
      <c r="DI56" s="493">
        <v>1</v>
      </c>
      <c r="DJ56" s="493">
        <v>1.0000000000000033</v>
      </c>
      <c r="DK56" s="493">
        <v>1.0000000000000033</v>
      </c>
      <c r="DL56" s="493">
        <v>1</v>
      </c>
      <c r="DM56" s="493">
        <v>1</v>
      </c>
      <c r="DN56" s="747" t="s">
        <v>381</v>
      </c>
      <c r="DO56" s="744"/>
      <c r="DP56" s="1021"/>
      <c r="DQ56" s="503">
        <f t="shared" si="105"/>
        <v>30</v>
      </c>
      <c r="DR56" s="491">
        <v>0.85390257109828249</v>
      </c>
      <c r="DS56" s="492">
        <v>0.88673644083978054</v>
      </c>
      <c r="DT56" s="492">
        <v>0.95080123985895426</v>
      </c>
      <c r="DU56" s="492">
        <v>1.0000000000000071</v>
      </c>
      <c r="DV56" s="492">
        <v>1</v>
      </c>
      <c r="DW56" s="493">
        <v>1.0000000000000069</v>
      </c>
      <c r="DX56" s="493">
        <v>1.0000000000000073</v>
      </c>
      <c r="DY56" s="493">
        <v>1.0000000000000036</v>
      </c>
      <c r="DZ56" s="493">
        <v>1.0000000000000038</v>
      </c>
      <c r="EA56" s="493">
        <v>1.0000000000000013</v>
      </c>
      <c r="EB56" s="493">
        <v>1.0000000000000004</v>
      </c>
      <c r="EC56" s="747" t="s">
        <v>381</v>
      </c>
      <c r="ED56" s="738"/>
      <c r="EE56" s="1021"/>
      <c r="EF56" s="503">
        <f t="shared" si="106"/>
        <v>30</v>
      </c>
      <c r="EG56" s="495">
        <v>44.283708155376758</v>
      </c>
      <c r="EH56" s="496">
        <v>43.388608539215056</v>
      </c>
      <c r="EI56" s="496">
        <v>42.127750999071736</v>
      </c>
      <c r="EJ56" s="496">
        <v>40.566108713590722</v>
      </c>
      <c r="EK56" s="496">
        <v>39.34810662534727</v>
      </c>
      <c r="EL56" s="497">
        <v>38.360872020981503</v>
      </c>
      <c r="EM56" s="497">
        <v>36.858124181701498</v>
      </c>
      <c r="EN56" s="497">
        <v>36.401953748833762</v>
      </c>
      <c r="EO56" s="497">
        <v>35.806756400892084</v>
      </c>
      <c r="EP56" s="497">
        <v>35.73756830611535</v>
      </c>
      <c r="EQ56" s="497">
        <v>35.672497015115596</v>
      </c>
      <c r="ER56" s="747" t="s">
        <v>381</v>
      </c>
      <c r="ES56" s="738"/>
      <c r="ET56" s="1021"/>
      <c r="EU56" s="503">
        <f t="shared" si="107"/>
        <v>30</v>
      </c>
      <c r="EV56" s="495">
        <v>85</v>
      </c>
      <c r="EW56" s="496">
        <v>84.833662985326328</v>
      </c>
      <c r="EX56" s="496">
        <v>83.816576107444234</v>
      </c>
      <c r="EY56" s="496">
        <v>82.000123565159811</v>
      </c>
      <c r="EZ56" s="496">
        <v>80.033353690810713</v>
      </c>
      <c r="FA56" s="497">
        <v>77.899759148744238</v>
      </c>
      <c r="FB56" s="497">
        <v>73.13236122856847</v>
      </c>
      <c r="FC56" s="497">
        <v>67.59310790829403</v>
      </c>
      <c r="FD56" s="497">
        <v>61.112662697232224</v>
      </c>
      <c r="FE56" s="497">
        <v>53.369542324356303</v>
      </c>
      <c r="FF56" s="497">
        <v>43.651779761547687</v>
      </c>
      <c r="FG56" s="747" t="s">
        <v>381</v>
      </c>
      <c r="FI56" s="1021"/>
      <c r="FJ56" s="503">
        <f t="shared" si="108"/>
        <v>30</v>
      </c>
      <c r="FK56" s="495">
        <v>85</v>
      </c>
      <c r="FL56" s="496">
        <v>85</v>
      </c>
      <c r="FM56" s="496">
        <v>85</v>
      </c>
      <c r="FN56" s="496">
        <v>83.89038840466327</v>
      </c>
      <c r="FO56" s="496">
        <v>81.614957198593856</v>
      </c>
      <c r="FP56" s="497">
        <v>79.169793784667945</v>
      </c>
      <c r="FQ56" s="497">
        <v>73.801397070259782</v>
      </c>
      <c r="FR56" s="497">
        <v>67.811375813186316</v>
      </c>
      <c r="FS56" s="497">
        <v>61.060031005461781</v>
      </c>
      <c r="FT56" s="497">
        <v>53.249621105141273</v>
      </c>
      <c r="FU56" s="497">
        <v>43.616931667981021</v>
      </c>
      <c r="FV56" s="747" t="s">
        <v>381</v>
      </c>
      <c r="FW56" s="744"/>
      <c r="FX56" s="1021"/>
      <c r="FY56" s="503">
        <f t="shared" si="109"/>
        <v>30</v>
      </c>
      <c r="FZ56" s="491">
        <f t="shared" si="110"/>
        <v>0.85390257109828249</v>
      </c>
      <c r="GA56" s="492">
        <f t="shared" si="111"/>
        <v>0.88673644083978054</v>
      </c>
      <c r="GB56" s="492">
        <f t="shared" si="112"/>
        <v>0.95080123985895426</v>
      </c>
      <c r="GC56" s="492">
        <f t="shared" si="113"/>
        <v>1.0000000000000071</v>
      </c>
      <c r="GD56" s="492">
        <f t="shared" si="114"/>
        <v>1</v>
      </c>
      <c r="GE56" s="493">
        <f t="shared" si="115"/>
        <v>1</v>
      </c>
      <c r="GF56" s="493">
        <f t="shared" si="116"/>
        <v>1</v>
      </c>
      <c r="GG56" s="493">
        <f t="shared" si="117"/>
        <v>1.0000000000000033</v>
      </c>
      <c r="GH56" s="493">
        <f t="shared" si="118"/>
        <v>1.0000000000000033</v>
      </c>
      <c r="GI56" s="493">
        <f t="shared" si="119"/>
        <v>1</v>
      </c>
      <c r="GJ56" s="493">
        <f>MIN(CX56,DM56,EB56)</f>
        <v>1</v>
      </c>
      <c r="GK56" s="747" t="s">
        <v>381</v>
      </c>
      <c r="GM56" s="1021"/>
      <c r="GN56" s="503">
        <f t="shared" si="120"/>
        <v>30</v>
      </c>
      <c r="GO56" s="495">
        <f t="shared" si="121"/>
        <v>85</v>
      </c>
      <c r="GP56" s="496">
        <f t="shared" si="122"/>
        <v>85</v>
      </c>
      <c r="GQ56" s="496">
        <f t="shared" si="123"/>
        <v>85</v>
      </c>
      <c r="GR56" s="496">
        <f t="shared" si="124"/>
        <v>83.89038840466327</v>
      </c>
      <c r="GS56" s="496">
        <f t="shared" si="125"/>
        <v>81.614957198593856</v>
      </c>
      <c r="GT56" s="497">
        <f t="shared" si="126"/>
        <v>79.169793784667945</v>
      </c>
      <c r="GU56" s="497">
        <f t="shared" si="127"/>
        <v>73.801397070259782</v>
      </c>
      <c r="GV56" s="497">
        <f t="shared" si="128"/>
        <v>67.811375813186316</v>
      </c>
      <c r="GW56" s="497">
        <f t="shared" si="129"/>
        <v>61.112662697232224</v>
      </c>
      <c r="GX56" s="497">
        <f t="shared" si="130"/>
        <v>53.369542324356303</v>
      </c>
      <c r="GY56" s="497">
        <f>MAX(EQ56,FF56,FU56)</f>
        <v>43.651779761547687</v>
      </c>
      <c r="GZ56" s="747" t="s">
        <v>381</v>
      </c>
      <c r="HB56" s="1021"/>
      <c r="HC56" s="503">
        <f t="shared" si="131"/>
        <v>30</v>
      </c>
      <c r="HD56" s="531">
        <f t="shared" si="132"/>
        <v>2.7506815951004331</v>
      </c>
      <c r="HE56" s="551">
        <v>3.0945167944879874</v>
      </c>
      <c r="HF56" s="604">
        <v>87.463202925611242</v>
      </c>
      <c r="HH56" s="1021"/>
      <c r="HI56" s="503">
        <f t="shared" si="133"/>
        <v>30</v>
      </c>
      <c r="HJ56" s="531">
        <f t="shared" si="134"/>
        <v>2.7506815951004331</v>
      </c>
      <c r="HK56" s="604">
        <v>101.96633045352931</v>
      </c>
    </row>
    <row r="57" spans="2:219" ht="15" customHeight="1">
      <c r="B57" s="1021"/>
      <c r="C57" s="503">
        <v>25</v>
      </c>
      <c r="D57" s="476">
        <f t="shared" si="93"/>
        <v>6.2051955871435007</v>
      </c>
      <c r="E57" s="600">
        <f t="shared" si="135"/>
        <v>67.720544426444008</v>
      </c>
      <c r="F57" s="601">
        <f t="shared" si="136"/>
        <v>87.462867005726437</v>
      </c>
      <c r="G57" s="602">
        <f t="shared" si="137"/>
        <v>3.3600174703366541</v>
      </c>
      <c r="H57" s="594" t="s">
        <v>712</v>
      </c>
      <c r="I57" s="603" t="s">
        <v>712</v>
      </c>
      <c r="J57" s="479">
        <f t="shared" si="94"/>
        <v>81.002511082286816</v>
      </c>
      <c r="K57" s="479">
        <f t="shared" si="95"/>
        <v>86.588715930047613</v>
      </c>
      <c r="L57" s="479">
        <f t="shared" si="95"/>
        <v>86.029793653364592</v>
      </c>
      <c r="M57" s="479">
        <f t="shared" si="95"/>
        <v>85.427522299116148</v>
      </c>
      <c r="N57" s="479">
        <f t="shared" si="95"/>
        <v>84.087955771053231</v>
      </c>
      <c r="O57" s="479">
        <f t="shared" si="95"/>
        <v>82.551023608811747</v>
      </c>
      <c r="P57" s="479">
        <f t="shared" si="95"/>
        <v>80.767868910357066</v>
      </c>
      <c r="Q57" s="479">
        <f t="shared" si="95"/>
        <v>78.666687141792195</v>
      </c>
      <c r="R57" s="479">
        <f t="shared" si="95"/>
        <v>76.121864128740143</v>
      </c>
      <c r="S57" s="480" t="s">
        <v>381</v>
      </c>
      <c r="T57" s="738"/>
      <c r="U57" s="1021"/>
      <c r="V57" s="503">
        <f t="shared" si="96"/>
        <v>25</v>
      </c>
      <c r="W57" s="498">
        <v>33.299999999999997</v>
      </c>
      <c r="X57" s="519">
        <v>-17.5</v>
      </c>
      <c r="Y57" s="483">
        <f t="shared" si="97"/>
        <v>6.2051955871435007</v>
      </c>
      <c r="Z57" s="551">
        <v>8.4805523984707296</v>
      </c>
      <c r="AA57" s="556">
        <v>6.9808450355364382</v>
      </c>
      <c r="AB57" s="532">
        <f t="shared" si="138"/>
        <v>12.248205558541274</v>
      </c>
      <c r="AC57" s="486">
        <f t="shared" si="98"/>
        <v>10.887293829814467</v>
      </c>
      <c r="AD57" s="487">
        <v>4.4041686075623776</v>
      </c>
      <c r="AE57" s="488">
        <v>7.3891001483971106</v>
      </c>
      <c r="AF57" s="738"/>
      <c r="AG57" s="1048"/>
      <c r="AH57" s="1050"/>
      <c r="AI57" s="738"/>
      <c r="AJ57" s="1021"/>
      <c r="AK57" s="503">
        <f t="shared" si="99"/>
        <v>25</v>
      </c>
      <c r="AL57" s="489">
        <f t="shared" si="139"/>
        <v>15</v>
      </c>
      <c r="AM57" s="519">
        <f t="shared" si="100"/>
        <v>-26</v>
      </c>
      <c r="AN57" s="490">
        <f t="shared" si="101"/>
        <v>6.2051955871435007</v>
      </c>
      <c r="AO57" s="738"/>
      <c r="AP57" s="1021"/>
      <c r="AQ57" s="503">
        <v>25</v>
      </c>
      <c r="AR57" s="483">
        <f t="shared" si="102"/>
        <v>6.2051955871435007</v>
      </c>
      <c r="AS57" s="477">
        <v>101.42844204622644</v>
      </c>
      <c r="AT57" s="479">
        <v>101.09010162342305</v>
      </c>
      <c r="AU57" s="478">
        <v>100.62405084482351</v>
      </c>
      <c r="AV57" s="478">
        <v>100.07256492235035</v>
      </c>
      <c r="AW57" s="478">
        <v>99.641048151173464</v>
      </c>
      <c r="AX57" s="478">
        <v>99.290273277689892</v>
      </c>
      <c r="AY57" s="478">
        <v>98.731408080453051</v>
      </c>
      <c r="AZ57" s="478">
        <v>98.584607792890424</v>
      </c>
      <c r="BA57" s="478">
        <v>98.310896633104861</v>
      </c>
      <c r="BB57" s="478">
        <v>98.260367014114081</v>
      </c>
      <c r="BC57" s="761" t="s">
        <v>968</v>
      </c>
      <c r="BD57" s="522" t="s">
        <v>381</v>
      </c>
      <c r="BE57" s="738"/>
      <c r="BF57" s="1021"/>
      <c r="BG57" s="503">
        <v>25</v>
      </c>
      <c r="BH57" s="483">
        <f t="shared" si="91"/>
        <v>6.9808450355364382</v>
      </c>
      <c r="BI57" s="477">
        <v>85.287782875369743</v>
      </c>
      <c r="BJ57" s="478">
        <v>87.393850400752854</v>
      </c>
      <c r="BK57" s="478">
        <v>87.104803775683152</v>
      </c>
      <c r="BL57" s="478">
        <v>86.588715930047613</v>
      </c>
      <c r="BM57" s="478">
        <v>86.029793653364592</v>
      </c>
      <c r="BN57" s="478">
        <v>85.427522299116148</v>
      </c>
      <c r="BO57" s="478">
        <v>84.087955771053231</v>
      </c>
      <c r="BP57" s="478">
        <v>82.551023608811747</v>
      </c>
      <c r="BQ57" s="478">
        <v>80.780273897936354</v>
      </c>
      <c r="BR57" s="478">
        <v>78.698684917480662</v>
      </c>
      <c r="BS57" s="478">
        <v>76.128343704130117</v>
      </c>
      <c r="BT57" s="522" t="s">
        <v>381</v>
      </c>
      <c r="BU57" s="533"/>
      <c r="BV57" s="1021"/>
      <c r="BW57" s="503">
        <v>25</v>
      </c>
      <c r="BX57" s="483">
        <f t="shared" si="92"/>
        <v>6.9808450355364382</v>
      </c>
      <c r="BY57" s="477">
        <v>67.720544426444008</v>
      </c>
      <c r="BZ57" s="478">
        <v>72.172295726078772</v>
      </c>
      <c r="CA57" s="478">
        <v>81.002511082286816</v>
      </c>
      <c r="CB57" s="478">
        <v>87.126470519731811</v>
      </c>
      <c r="CC57" s="478">
        <v>86.473061206385395</v>
      </c>
      <c r="CD57" s="478">
        <v>85.778960760047184</v>
      </c>
      <c r="CE57" s="478">
        <v>84.273921140672371</v>
      </c>
      <c r="CF57" s="478">
        <v>82.612843383746522</v>
      </c>
      <c r="CG57" s="478">
        <v>80.767868910357066</v>
      </c>
      <c r="CH57" s="478">
        <v>78.666687141792195</v>
      </c>
      <c r="CI57" s="478">
        <v>76.121864128740143</v>
      </c>
      <c r="CJ57" s="522" t="s">
        <v>381</v>
      </c>
      <c r="CK57" s="738"/>
      <c r="CL57" s="1021"/>
      <c r="CM57" s="503">
        <f t="shared" si="103"/>
        <v>25</v>
      </c>
      <c r="CN57" s="491">
        <v>1.2</v>
      </c>
      <c r="CO57" s="492">
        <v>1.2</v>
      </c>
      <c r="CP57" s="492">
        <v>1.2</v>
      </c>
      <c r="CQ57" s="492">
        <v>1.2000000000000006</v>
      </c>
      <c r="CR57" s="492">
        <v>1.2</v>
      </c>
      <c r="CS57" s="493">
        <v>1.2000000000000086</v>
      </c>
      <c r="CT57" s="493">
        <v>1.2000000000000006</v>
      </c>
      <c r="CU57" s="493">
        <v>1.2000000000000006</v>
      </c>
      <c r="CV57" s="493">
        <v>1.2000000000000004</v>
      </c>
      <c r="CW57" s="562">
        <v>1.2000000000000004</v>
      </c>
      <c r="CX57" s="605" t="s">
        <v>968</v>
      </c>
      <c r="CY57" s="748" t="s">
        <v>381</v>
      </c>
      <c r="CZ57" s="738"/>
      <c r="DA57" s="1021"/>
      <c r="DB57" s="503">
        <f t="shared" si="104"/>
        <v>25</v>
      </c>
      <c r="DC57" s="491">
        <v>0.98297494952122333</v>
      </c>
      <c r="DD57" s="492">
        <v>1.0000000000000002</v>
      </c>
      <c r="DE57" s="492">
        <v>1.0000000000000093</v>
      </c>
      <c r="DF57" s="492">
        <v>1.0000000000000091</v>
      </c>
      <c r="DG57" s="492">
        <v>1.0000000000000004</v>
      </c>
      <c r="DH57" s="493">
        <v>1</v>
      </c>
      <c r="DI57" s="493">
        <v>1.0000000000000047</v>
      </c>
      <c r="DJ57" s="493">
        <v>1</v>
      </c>
      <c r="DK57" s="493">
        <v>1.0000000000000002</v>
      </c>
      <c r="DL57" s="562">
        <v>1</v>
      </c>
      <c r="DM57" s="562">
        <v>1</v>
      </c>
      <c r="DN57" s="747" t="s">
        <v>381</v>
      </c>
      <c r="DO57" s="744"/>
      <c r="DP57" s="1021"/>
      <c r="DQ57" s="503">
        <f t="shared" si="105"/>
        <v>25</v>
      </c>
      <c r="DR57" s="491">
        <v>0.83506272803032222</v>
      </c>
      <c r="DS57" s="492">
        <v>0.8744222021555268</v>
      </c>
      <c r="DT57" s="492">
        <v>0.94865295698739305</v>
      </c>
      <c r="DU57" s="492">
        <v>1.0000000000000093</v>
      </c>
      <c r="DV57" s="492">
        <v>1.0000000000000095</v>
      </c>
      <c r="DW57" s="493">
        <v>1.0000000000000004</v>
      </c>
      <c r="DX57" s="493">
        <v>1.000000000000004</v>
      </c>
      <c r="DY57" s="493">
        <v>1.0000000000000047</v>
      </c>
      <c r="DZ57" s="493">
        <v>1.0000000000000004</v>
      </c>
      <c r="EA57" s="562">
        <v>1.0000000000000002</v>
      </c>
      <c r="EB57" s="493">
        <v>1.0000000000000002</v>
      </c>
      <c r="EC57" s="748" t="s">
        <v>381</v>
      </c>
      <c r="ED57" s="738"/>
      <c r="EE57" s="1021"/>
      <c r="EF57" s="503">
        <f t="shared" si="106"/>
        <v>25</v>
      </c>
      <c r="EG57" s="495">
        <v>41.045493132745435</v>
      </c>
      <c r="EH57" s="496">
        <v>40.011018752624295</v>
      </c>
      <c r="EI57" s="496">
        <v>38.586633372636925</v>
      </c>
      <c r="EJ57" s="496">
        <v>36.901981183094108</v>
      </c>
      <c r="EK57" s="496">
        <v>35.584448572100086</v>
      </c>
      <c r="EL57" s="497">
        <v>34.513860544099089</v>
      </c>
      <c r="EM57" s="497">
        <v>32.808946260701703</v>
      </c>
      <c r="EN57" s="497">
        <v>32.361266205534605</v>
      </c>
      <c r="EO57" s="497">
        <v>31.526738305903393</v>
      </c>
      <c r="EP57" s="563">
        <v>31.37270188464413</v>
      </c>
      <c r="EQ57" s="605" t="s">
        <v>968</v>
      </c>
      <c r="ER57" s="748" t="s">
        <v>381</v>
      </c>
      <c r="ES57" s="738"/>
      <c r="ET57" s="1021"/>
      <c r="EU57" s="503">
        <f t="shared" si="107"/>
        <v>25</v>
      </c>
      <c r="EV57" s="495">
        <v>85</v>
      </c>
      <c r="EW57" s="496">
        <v>84.719860252073374</v>
      </c>
      <c r="EX57" s="496">
        <v>83.550791447833546</v>
      </c>
      <c r="EY57" s="496">
        <v>81.464255527407317</v>
      </c>
      <c r="EZ57" s="496">
        <v>79.205727298478905</v>
      </c>
      <c r="FA57" s="497">
        <v>76.773424403656236</v>
      </c>
      <c r="FB57" s="497">
        <v>71.368752732632345</v>
      </c>
      <c r="FC57" s="497">
        <v>65.176818524699172</v>
      </c>
      <c r="FD57" s="497">
        <v>58.055112766778279</v>
      </c>
      <c r="FE57" s="563">
        <v>49.700406338283926</v>
      </c>
      <c r="FF57" s="497">
        <v>39.410378766638132</v>
      </c>
      <c r="FG57" s="748" t="s">
        <v>381</v>
      </c>
      <c r="FI57" s="1021"/>
      <c r="FJ57" s="503">
        <f t="shared" si="108"/>
        <v>25</v>
      </c>
      <c r="FK57" s="495">
        <v>85</v>
      </c>
      <c r="FL57" s="496">
        <v>85</v>
      </c>
      <c r="FM57" s="496">
        <v>85</v>
      </c>
      <c r="FN57" s="496">
        <v>83.638412912772765</v>
      </c>
      <c r="FO57" s="496">
        <v>80.996808816527391</v>
      </c>
      <c r="FP57" s="497">
        <v>78.192550246032795</v>
      </c>
      <c r="FQ57" s="497">
        <v>72.118621571570941</v>
      </c>
      <c r="FR57" s="497">
        <v>65.425687003351868</v>
      </c>
      <c r="FS57" s="497">
        <v>58.005268506987534</v>
      </c>
      <c r="FT57" s="563">
        <v>49.572126436719657</v>
      </c>
      <c r="FU57" s="563">
        <v>39.384476021236935</v>
      </c>
      <c r="FV57" s="747" t="s">
        <v>381</v>
      </c>
      <c r="FW57" s="744"/>
      <c r="FX57" s="1021"/>
      <c r="FY57" s="503">
        <f t="shared" si="109"/>
        <v>25</v>
      </c>
      <c r="FZ57" s="491">
        <f t="shared" si="110"/>
        <v>0.83506272803032222</v>
      </c>
      <c r="GA57" s="492">
        <f t="shared" si="111"/>
        <v>0.8744222021555268</v>
      </c>
      <c r="GB57" s="492">
        <f t="shared" si="112"/>
        <v>0.94865295698739305</v>
      </c>
      <c r="GC57" s="492">
        <f t="shared" si="113"/>
        <v>1.0000000000000091</v>
      </c>
      <c r="GD57" s="492">
        <f t="shared" si="114"/>
        <v>1.0000000000000004</v>
      </c>
      <c r="GE57" s="493">
        <f t="shared" si="115"/>
        <v>1</v>
      </c>
      <c r="GF57" s="493">
        <f t="shared" si="116"/>
        <v>1.000000000000004</v>
      </c>
      <c r="GG57" s="493">
        <f t="shared" si="117"/>
        <v>1</v>
      </c>
      <c r="GH57" s="493">
        <f t="shared" si="118"/>
        <v>1.0000000000000002</v>
      </c>
      <c r="GI57" s="493">
        <f t="shared" si="119"/>
        <v>1</v>
      </c>
      <c r="GJ57" s="493">
        <f t="shared" ref="GJ57:GJ59" si="140">MIN(CX57,DM57,EB57)</f>
        <v>1</v>
      </c>
      <c r="GK57" s="748" t="s">
        <v>381</v>
      </c>
      <c r="GM57" s="1021"/>
      <c r="GN57" s="503">
        <f t="shared" si="120"/>
        <v>25</v>
      </c>
      <c r="GO57" s="495">
        <f t="shared" si="121"/>
        <v>85</v>
      </c>
      <c r="GP57" s="496">
        <f t="shared" si="122"/>
        <v>85</v>
      </c>
      <c r="GQ57" s="496">
        <f t="shared" si="123"/>
        <v>85</v>
      </c>
      <c r="GR57" s="496">
        <f t="shared" si="124"/>
        <v>83.638412912772765</v>
      </c>
      <c r="GS57" s="496">
        <f t="shared" si="125"/>
        <v>80.996808816527391</v>
      </c>
      <c r="GT57" s="497">
        <f t="shared" si="126"/>
        <v>78.192550246032795</v>
      </c>
      <c r="GU57" s="497">
        <f t="shared" si="127"/>
        <v>72.118621571570941</v>
      </c>
      <c r="GV57" s="497">
        <f t="shared" si="128"/>
        <v>65.425687003351868</v>
      </c>
      <c r="GW57" s="497">
        <f t="shared" si="129"/>
        <v>58.055112766778279</v>
      </c>
      <c r="GX57" s="497">
        <f t="shared" si="130"/>
        <v>49.700406338283926</v>
      </c>
      <c r="GY57" s="497">
        <f t="shared" ref="GY57:GY59" si="141">MAX(EQ57,FF57,FU57)</f>
        <v>39.410378766638132</v>
      </c>
      <c r="GZ57" s="748" t="s">
        <v>381</v>
      </c>
      <c r="HB57" s="1021"/>
      <c r="HC57" s="503">
        <f t="shared" si="131"/>
        <v>25</v>
      </c>
      <c r="HD57" s="531">
        <f t="shared" si="132"/>
        <v>3.3600174703366541</v>
      </c>
      <c r="HE57" s="551">
        <v>3.7800196541287363</v>
      </c>
      <c r="HF57" s="604">
        <v>87.462867005726437</v>
      </c>
      <c r="HH57" s="1021"/>
      <c r="HI57" s="503">
        <f t="shared" si="133"/>
        <v>25</v>
      </c>
      <c r="HJ57" s="531">
        <f t="shared" si="134"/>
        <v>3.3600174703366541</v>
      </c>
      <c r="HK57" s="604">
        <v>100.74235573968463</v>
      </c>
    </row>
    <row r="58" spans="2:219" ht="15" customHeight="1">
      <c r="B58" s="1021"/>
      <c r="C58" s="503">
        <v>20</v>
      </c>
      <c r="D58" s="476">
        <f t="shared" si="93"/>
        <v>7.5775579292062627</v>
      </c>
      <c r="E58" s="600">
        <f t="shared" si="135"/>
        <v>66.258177037962625</v>
      </c>
      <c r="F58" s="601">
        <f t="shared" si="136"/>
        <v>87.463004997887239</v>
      </c>
      <c r="G58" s="602">
        <f t="shared" si="137"/>
        <v>3.9939875823899165</v>
      </c>
      <c r="H58" s="594" t="s">
        <v>712</v>
      </c>
      <c r="I58" s="603" t="s">
        <v>712</v>
      </c>
      <c r="J58" s="479">
        <f t="shared" si="94"/>
        <v>81.34870040000385</v>
      </c>
      <c r="K58" s="479">
        <f t="shared" si="95"/>
        <v>86.42371252300498</v>
      </c>
      <c r="L58" s="479">
        <f t="shared" si="95"/>
        <v>85.783738607382688</v>
      </c>
      <c r="M58" s="479">
        <f t="shared" si="95"/>
        <v>85.095665666422889</v>
      </c>
      <c r="N58" s="479">
        <f t="shared" si="95"/>
        <v>83.589761490113332</v>
      </c>
      <c r="O58" s="479">
        <f t="shared" si="95"/>
        <v>81.891391709561489</v>
      </c>
      <c r="P58" s="479">
        <f t="shared" si="95"/>
        <v>79.963818907329753</v>
      </c>
      <c r="Q58" s="479">
        <f t="shared" si="95"/>
        <v>77.717280272173326</v>
      </c>
      <c r="R58" s="479">
        <f t="shared" si="95"/>
        <v>75.043408205223599</v>
      </c>
      <c r="S58" s="480" t="s">
        <v>381</v>
      </c>
      <c r="T58" s="738"/>
      <c r="U58" s="1021"/>
      <c r="V58" s="503">
        <f t="shared" si="96"/>
        <v>20</v>
      </c>
      <c r="W58" s="481">
        <v>30</v>
      </c>
      <c r="X58" s="519">
        <v>-17.5</v>
      </c>
      <c r="Y58" s="483">
        <f t="shared" si="97"/>
        <v>7.5775579292062627</v>
      </c>
      <c r="Z58" s="551">
        <v>10.474538662907339</v>
      </c>
      <c r="AA58" s="556">
        <v>8.5247526703570458</v>
      </c>
      <c r="AB58" s="532">
        <f t="shared" si="138"/>
        <v>10.07563401207825</v>
      </c>
      <c r="AC58" s="486">
        <f t="shared" si="98"/>
        <v>8.9561191218473333</v>
      </c>
      <c r="AD58" s="487">
        <v>5.3515060856095769</v>
      </c>
      <c r="AE58" s="488">
        <v>8.9180035201234276</v>
      </c>
      <c r="AF58" s="738"/>
      <c r="AG58" s="1048"/>
      <c r="AH58" s="1050"/>
      <c r="AI58" s="738"/>
      <c r="AJ58" s="1021"/>
      <c r="AK58" s="503">
        <f t="shared" si="99"/>
        <v>20</v>
      </c>
      <c r="AL58" s="489">
        <f t="shared" si="139"/>
        <v>10</v>
      </c>
      <c r="AM58" s="519">
        <f t="shared" si="100"/>
        <v>-26</v>
      </c>
      <c r="AN58" s="490">
        <f t="shared" si="101"/>
        <v>7.5775579292062627</v>
      </c>
      <c r="AO58" s="738"/>
      <c r="AP58" s="1021"/>
      <c r="AQ58" s="503">
        <v>20</v>
      </c>
      <c r="AR58" s="483">
        <f t="shared" si="102"/>
        <v>7.5775579292062627</v>
      </c>
      <c r="AS58" s="477">
        <v>100.57823509230593</v>
      </c>
      <c r="AT58" s="479">
        <v>100.17322968089097</v>
      </c>
      <c r="AU58" s="478">
        <v>99.629951024004995</v>
      </c>
      <c r="AV58" s="478">
        <v>98.986089307344344</v>
      </c>
      <c r="AW58" s="478">
        <v>98.507575429633818</v>
      </c>
      <c r="AX58" s="478">
        <v>98.107907672688157</v>
      </c>
      <c r="AY58" s="478">
        <v>97.442932101837059</v>
      </c>
      <c r="AZ58" s="478">
        <v>97.280019876130851</v>
      </c>
      <c r="BA58" s="478">
        <v>96.895653575229318</v>
      </c>
      <c r="BB58" s="478">
        <v>96.815081155658902</v>
      </c>
      <c r="BC58" s="761" t="s">
        <v>968</v>
      </c>
      <c r="BD58" s="522" t="s">
        <v>381</v>
      </c>
      <c r="BE58" s="738"/>
      <c r="BF58" s="1021"/>
      <c r="BG58" s="503">
        <v>20</v>
      </c>
      <c r="BH58" s="483">
        <f t="shared" si="91"/>
        <v>8.5247526703570458</v>
      </c>
      <c r="BI58" s="477">
        <v>85.675229078530762</v>
      </c>
      <c r="BJ58" s="478">
        <v>87.358729778848712</v>
      </c>
      <c r="BK58" s="478">
        <v>87.022768043951487</v>
      </c>
      <c r="BL58" s="478">
        <v>86.42371252300498</v>
      </c>
      <c r="BM58" s="478">
        <v>85.783738607382688</v>
      </c>
      <c r="BN58" s="478">
        <v>85.095665666422889</v>
      </c>
      <c r="BO58" s="478">
        <v>83.589761490113332</v>
      </c>
      <c r="BP58" s="478">
        <v>81.891391709561489</v>
      </c>
      <c r="BQ58" s="478">
        <v>79.966538452633102</v>
      </c>
      <c r="BR58" s="478">
        <v>77.74493906478601</v>
      </c>
      <c r="BS58" s="478">
        <v>75.046219742382121</v>
      </c>
      <c r="BT58" s="522" t="s">
        <v>381</v>
      </c>
      <c r="BU58" s="533"/>
      <c r="BV58" s="1021"/>
      <c r="BW58" s="503">
        <v>20</v>
      </c>
      <c r="BX58" s="483">
        <f t="shared" si="92"/>
        <v>8.5247526703570458</v>
      </c>
      <c r="BY58" s="477">
        <v>66.258177037962625</v>
      </c>
      <c r="BZ58" s="478">
        <v>71.401475138158332</v>
      </c>
      <c r="CA58" s="478">
        <v>81.34870040000385</v>
      </c>
      <c r="CB58" s="478">
        <v>87.027125217704921</v>
      </c>
      <c r="CC58" s="478">
        <v>86.279375645293911</v>
      </c>
      <c r="CD58" s="478">
        <v>85.492016676822942</v>
      </c>
      <c r="CE58" s="478">
        <v>83.806016358978468</v>
      </c>
      <c r="CF58" s="478">
        <v>81.971516724861274</v>
      </c>
      <c r="CG58" s="478">
        <v>79.963818907329753</v>
      </c>
      <c r="CH58" s="478">
        <v>77.717280272173326</v>
      </c>
      <c r="CI58" s="478">
        <v>75.043408205223599</v>
      </c>
      <c r="CJ58" s="522" t="s">
        <v>381</v>
      </c>
      <c r="CK58" s="738"/>
      <c r="CL58" s="1021"/>
      <c r="CM58" s="503">
        <f t="shared" si="103"/>
        <v>20</v>
      </c>
      <c r="CN58" s="491">
        <v>1.2000000000000002</v>
      </c>
      <c r="CO58" s="492">
        <v>1.2000000000000104</v>
      </c>
      <c r="CP58" s="492">
        <v>1.2000000000000002</v>
      </c>
      <c r="CQ58" s="492">
        <v>1.2</v>
      </c>
      <c r="CR58" s="492">
        <v>1.2000000000000006</v>
      </c>
      <c r="CS58" s="493">
        <v>1.2000000000000002</v>
      </c>
      <c r="CT58" s="493">
        <v>1.2</v>
      </c>
      <c r="CU58" s="493">
        <v>1.2</v>
      </c>
      <c r="CV58" s="493">
        <v>1.2000000000000046</v>
      </c>
      <c r="CW58" s="562">
        <v>1.2000000000000002</v>
      </c>
      <c r="CX58" s="605" t="s">
        <v>968</v>
      </c>
      <c r="CY58" s="748" t="s">
        <v>381</v>
      </c>
      <c r="CZ58" s="738"/>
      <c r="DA58" s="1021"/>
      <c r="DB58" s="503">
        <f t="shared" si="104"/>
        <v>20</v>
      </c>
      <c r="DC58" s="491">
        <v>0.98602648911401003</v>
      </c>
      <c r="DD58" s="492">
        <v>1</v>
      </c>
      <c r="DE58" s="492">
        <v>1</v>
      </c>
      <c r="DF58" s="492">
        <v>1</v>
      </c>
      <c r="DG58" s="492">
        <v>1.0000000000000002</v>
      </c>
      <c r="DH58" s="493">
        <v>1.0000000000000004</v>
      </c>
      <c r="DI58" s="493">
        <v>1.0000000000000002</v>
      </c>
      <c r="DJ58" s="493">
        <v>1</v>
      </c>
      <c r="DK58" s="493">
        <v>1.0000000000000029</v>
      </c>
      <c r="DL58" s="562">
        <v>1.0000000000000004</v>
      </c>
      <c r="DM58" s="562">
        <v>1</v>
      </c>
      <c r="DN58" s="747" t="s">
        <v>381</v>
      </c>
      <c r="DO58" s="744"/>
      <c r="DP58" s="1021"/>
      <c r="DQ58" s="503">
        <f t="shared" si="105"/>
        <v>20</v>
      </c>
      <c r="DR58" s="491">
        <v>0.82183101597322972</v>
      </c>
      <c r="DS58" s="492">
        <v>0.86770404212764818</v>
      </c>
      <c r="DT58" s="492">
        <v>0.95146532068084599</v>
      </c>
      <c r="DU58" s="492">
        <v>1.0000000000000109</v>
      </c>
      <c r="DV58" s="492">
        <v>1.0000000000000118</v>
      </c>
      <c r="DW58" s="493">
        <v>1.0000000000000056</v>
      </c>
      <c r="DX58" s="493">
        <v>1.0000000000000056</v>
      </c>
      <c r="DY58" s="493">
        <v>1.0000000000000051</v>
      </c>
      <c r="DZ58" s="493">
        <v>1</v>
      </c>
      <c r="EA58" s="562">
        <v>1</v>
      </c>
      <c r="EB58" s="493">
        <v>1.0000000000000007</v>
      </c>
      <c r="EC58" s="748" t="s">
        <v>381</v>
      </c>
      <c r="ED58" s="738"/>
      <c r="EE58" s="1021"/>
      <c r="EF58" s="503">
        <f t="shared" si="106"/>
        <v>20</v>
      </c>
      <c r="EG58" s="495">
        <v>38.446642809531568</v>
      </c>
      <c r="EH58" s="496">
        <v>37.209418358030746</v>
      </c>
      <c r="EI58" s="496">
        <v>35.550573977017905</v>
      </c>
      <c r="EJ58" s="496">
        <v>33.585776068054599</v>
      </c>
      <c r="EK58" s="496">
        <v>32.126376110075455</v>
      </c>
      <c r="EL58" s="497">
        <v>30.907987782863074</v>
      </c>
      <c r="EM58" s="497">
        <v>28.881907427566546</v>
      </c>
      <c r="EN58" s="497">
        <v>28.385748906228002</v>
      </c>
      <c r="EO58" s="497">
        <v>27.215469343794325</v>
      </c>
      <c r="EP58" s="563">
        <v>26.970209646525007</v>
      </c>
      <c r="EQ58" s="605" t="s">
        <v>968</v>
      </c>
      <c r="ER58" s="748" t="s">
        <v>381</v>
      </c>
      <c r="ES58" s="738"/>
      <c r="ET58" s="1021"/>
      <c r="EU58" s="503">
        <f t="shared" si="107"/>
        <v>20</v>
      </c>
      <c r="EV58" s="495">
        <v>85</v>
      </c>
      <c r="EW58" s="496">
        <v>84.577794964334316</v>
      </c>
      <c r="EX58" s="496">
        <v>83.21905211493106</v>
      </c>
      <c r="EY58" s="496">
        <v>80.797370562509172</v>
      </c>
      <c r="EZ58" s="496">
        <v>78.211846780452333</v>
      </c>
      <c r="FA58" s="497">
        <v>75.433825635800986</v>
      </c>
      <c r="FB58" s="497">
        <v>69.360580175819109</v>
      </c>
      <c r="FC58" s="497">
        <v>62.522327267648109</v>
      </c>
      <c r="FD58" s="497">
        <v>54.786855604959499</v>
      </c>
      <c r="FE58" s="563">
        <v>45.878763267999375</v>
      </c>
      <c r="FF58" s="497">
        <v>35.087181181157689</v>
      </c>
      <c r="FG58" s="748" t="s">
        <v>381</v>
      </c>
      <c r="FI58" s="1021"/>
      <c r="FJ58" s="503">
        <f t="shared" si="108"/>
        <v>20</v>
      </c>
      <c r="FK58" s="495">
        <v>85</v>
      </c>
      <c r="FL58" s="496">
        <v>85</v>
      </c>
      <c r="FM58" s="496">
        <v>85</v>
      </c>
      <c r="FN58" s="496">
        <v>83.236671015223692</v>
      </c>
      <c r="FO58" s="496">
        <v>80.214100860647477</v>
      </c>
      <c r="FP58" s="497">
        <v>77.033818475211774</v>
      </c>
      <c r="FQ58" s="497">
        <v>70.232157505133046</v>
      </c>
      <c r="FR58" s="497">
        <v>62.844669177556796</v>
      </c>
      <c r="FS58" s="497">
        <v>54.775937749206037</v>
      </c>
      <c r="FT58" s="563">
        <v>45.767995123355718</v>
      </c>
      <c r="FU58" s="563">
        <v>35.075955670362248</v>
      </c>
      <c r="FV58" s="747" t="s">
        <v>381</v>
      </c>
      <c r="FW58" s="744"/>
      <c r="FX58" s="1021"/>
      <c r="FY58" s="503">
        <f t="shared" si="109"/>
        <v>20</v>
      </c>
      <c r="FZ58" s="491">
        <f t="shared" si="110"/>
        <v>0.82183101597322972</v>
      </c>
      <c r="GA58" s="492">
        <f t="shared" si="111"/>
        <v>0.86770404212764818</v>
      </c>
      <c r="GB58" s="492">
        <f t="shared" si="112"/>
        <v>0.95146532068084599</v>
      </c>
      <c r="GC58" s="492">
        <f t="shared" si="113"/>
        <v>1</v>
      </c>
      <c r="GD58" s="492">
        <f t="shared" si="114"/>
        <v>1.0000000000000002</v>
      </c>
      <c r="GE58" s="493">
        <f t="shared" si="115"/>
        <v>1.0000000000000004</v>
      </c>
      <c r="GF58" s="493">
        <f t="shared" si="116"/>
        <v>1.0000000000000002</v>
      </c>
      <c r="GG58" s="493">
        <f t="shared" si="117"/>
        <v>1</v>
      </c>
      <c r="GH58" s="493">
        <f t="shared" si="118"/>
        <v>1</v>
      </c>
      <c r="GI58" s="493">
        <f t="shared" si="119"/>
        <v>1</v>
      </c>
      <c r="GJ58" s="493">
        <f t="shared" si="140"/>
        <v>1</v>
      </c>
      <c r="GK58" s="748" t="s">
        <v>381</v>
      </c>
      <c r="GM58" s="1021"/>
      <c r="GN58" s="503">
        <f t="shared" si="120"/>
        <v>20</v>
      </c>
      <c r="GO58" s="495">
        <f t="shared" si="121"/>
        <v>85</v>
      </c>
      <c r="GP58" s="496">
        <f t="shared" si="122"/>
        <v>85</v>
      </c>
      <c r="GQ58" s="496">
        <f t="shared" si="123"/>
        <v>85</v>
      </c>
      <c r="GR58" s="496">
        <f t="shared" si="124"/>
        <v>83.236671015223692</v>
      </c>
      <c r="GS58" s="496">
        <f t="shared" si="125"/>
        <v>80.214100860647477</v>
      </c>
      <c r="GT58" s="497">
        <f t="shared" si="126"/>
        <v>77.033818475211774</v>
      </c>
      <c r="GU58" s="497">
        <f t="shared" si="127"/>
        <v>70.232157505133046</v>
      </c>
      <c r="GV58" s="497">
        <f t="shared" si="128"/>
        <v>62.844669177556796</v>
      </c>
      <c r="GW58" s="497">
        <f t="shared" si="129"/>
        <v>54.786855604959499</v>
      </c>
      <c r="GX58" s="497">
        <f t="shared" si="130"/>
        <v>45.878763267999375</v>
      </c>
      <c r="GY58" s="497">
        <f t="shared" si="141"/>
        <v>35.087181181157689</v>
      </c>
      <c r="GZ58" s="748" t="s">
        <v>381</v>
      </c>
      <c r="HB58" s="1021"/>
      <c r="HC58" s="503">
        <f t="shared" si="131"/>
        <v>20</v>
      </c>
      <c r="HD58" s="531">
        <f t="shared" si="132"/>
        <v>3.9939875823899165</v>
      </c>
      <c r="HE58" s="551">
        <v>4.4932360301886565</v>
      </c>
      <c r="HF58" s="604">
        <v>87.463004997887239</v>
      </c>
      <c r="HH58" s="1021"/>
      <c r="HI58" s="503">
        <f t="shared" si="133"/>
        <v>20</v>
      </c>
      <c r="HJ58" s="531">
        <f t="shared" si="134"/>
        <v>3.9939875823899165</v>
      </c>
      <c r="HK58" s="604">
        <v>99.680180939753782</v>
      </c>
    </row>
    <row r="59" spans="2:219" ht="15" customHeight="1">
      <c r="B59" s="1021"/>
      <c r="C59" s="503">
        <v>10</v>
      </c>
      <c r="D59" s="476">
        <f t="shared" si="93"/>
        <v>10.210495000457023</v>
      </c>
      <c r="E59" s="600">
        <f t="shared" si="135"/>
        <v>63.088722482394729</v>
      </c>
      <c r="F59" s="601">
        <f t="shared" si="136"/>
        <v>87.463630234783693</v>
      </c>
      <c r="G59" s="602">
        <f t="shared" si="137"/>
        <v>5.1210317995019246</v>
      </c>
      <c r="H59" s="594" t="s">
        <v>712</v>
      </c>
      <c r="I59" s="603" t="s">
        <v>712</v>
      </c>
      <c r="J59" s="479">
        <f t="shared" si="94"/>
        <v>81.127278581601132</v>
      </c>
      <c r="K59" s="479">
        <f t="shared" si="95"/>
        <v>86.148820678482565</v>
      </c>
      <c r="L59" s="479">
        <f t="shared" si="95"/>
        <v>85.353488415812606</v>
      </c>
      <c r="M59" s="479">
        <f t="shared" si="95"/>
        <v>84.515884919529739</v>
      </c>
      <c r="N59" s="479">
        <f t="shared" si="95"/>
        <v>82.723094904515364</v>
      </c>
      <c r="O59" s="479">
        <f t="shared" si="95"/>
        <v>80.76525615661518</v>
      </c>
      <c r="P59" s="479">
        <f t="shared" si="95"/>
        <v>78.615750903741556</v>
      </c>
      <c r="Q59" s="479">
        <f t="shared" si="95"/>
        <v>76.203624039309915</v>
      </c>
      <c r="R59" s="479">
        <f t="shared" si="95"/>
        <v>73.371532483499479</v>
      </c>
      <c r="S59" s="480" t="s">
        <v>381</v>
      </c>
      <c r="T59" s="738"/>
      <c r="U59" s="1021"/>
      <c r="V59" s="503">
        <f t="shared" si="96"/>
        <v>10</v>
      </c>
      <c r="W59" s="481">
        <f>V59+15</f>
        <v>25</v>
      </c>
      <c r="X59" s="519">
        <v>-17.5</v>
      </c>
      <c r="Y59" s="483">
        <f t="shared" si="97"/>
        <v>10.210495000457023</v>
      </c>
      <c r="Z59" s="551">
        <v>14.521717380302221</v>
      </c>
      <c r="AA59" s="556">
        <v>11.486806875514151</v>
      </c>
      <c r="AB59" s="532">
        <f>(J59-5)/Y59</f>
        <v>7.4557872638098024</v>
      </c>
      <c r="AC59" s="486">
        <f t="shared" si="98"/>
        <v>6.6273664567198241</v>
      </c>
      <c r="AD59" s="487">
        <v>7.1648405310286059</v>
      </c>
      <c r="AE59" s="488">
        <v>11.709397976217039</v>
      </c>
      <c r="AF59" s="738"/>
      <c r="AG59" s="1048"/>
      <c r="AH59" s="1050"/>
      <c r="AI59" s="738"/>
      <c r="AJ59" s="1021"/>
      <c r="AK59" s="503">
        <f t="shared" si="99"/>
        <v>10</v>
      </c>
      <c r="AL59" s="489">
        <f t="shared" si="139"/>
        <v>0</v>
      </c>
      <c r="AM59" s="519">
        <f t="shared" si="100"/>
        <v>-26</v>
      </c>
      <c r="AN59" s="490">
        <f t="shared" si="101"/>
        <v>10.210495000457023</v>
      </c>
      <c r="AO59" s="738"/>
      <c r="AP59" s="1021"/>
      <c r="AQ59" s="503">
        <v>10</v>
      </c>
      <c r="AR59" s="483">
        <f t="shared" si="102"/>
        <v>10.210495000457023</v>
      </c>
      <c r="AS59" s="477">
        <v>99.469670236063919</v>
      </c>
      <c r="AT59" s="479">
        <v>98.876647538317826</v>
      </c>
      <c r="AU59" s="478">
        <v>98.019593721164867</v>
      </c>
      <c r="AV59" s="478">
        <v>97.013125391924532</v>
      </c>
      <c r="AW59" s="478">
        <v>96.287235212819155</v>
      </c>
      <c r="AX59" s="478">
        <v>95.739882620150794</v>
      </c>
      <c r="AY59" s="478">
        <v>94.769504926433044</v>
      </c>
      <c r="AZ59" s="478">
        <v>94.543525111721564</v>
      </c>
      <c r="BA59" s="478">
        <v>93.88942814822073</v>
      </c>
      <c r="BB59" s="478">
        <v>93.794224871093036</v>
      </c>
      <c r="BC59" s="761" t="s">
        <v>968</v>
      </c>
      <c r="BD59" s="522" t="s">
        <v>381</v>
      </c>
      <c r="BE59" s="738"/>
      <c r="BF59" s="1021"/>
      <c r="BG59" s="503">
        <v>10</v>
      </c>
      <c r="BH59" s="483">
        <f t="shared" si="91"/>
        <v>11.486806875514151</v>
      </c>
      <c r="BI59" s="477">
        <v>85.064396902314968</v>
      </c>
      <c r="BJ59" s="478">
        <v>87.337440488898579</v>
      </c>
      <c r="BK59" s="478">
        <v>86.909242290099584</v>
      </c>
      <c r="BL59" s="478">
        <v>86.148820678482565</v>
      </c>
      <c r="BM59" s="478">
        <v>85.353488415812606</v>
      </c>
      <c r="BN59" s="478">
        <v>84.515884919529739</v>
      </c>
      <c r="BO59" s="478">
        <v>82.723094904515364</v>
      </c>
      <c r="BP59" s="478">
        <v>80.76525615661518</v>
      </c>
      <c r="BQ59" s="478">
        <v>78.615750903741556</v>
      </c>
      <c r="BR59" s="478">
        <v>76.211501563075714</v>
      </c>
      <c r="BS59" s="478">
        <v>73.371532483499479</v>
      </c>
      <c r="BT59" s="522" t="s">
        <v>381</v>
      </c>
      <c r="BU59" s="533"/>
      <c r="BV59" s="1021"/>
      <c r="BW59" s="503">
        <v>10</v>
      </c>
      <c r="BX59" s="483">
        <f t="shared" si="92"/>
        <v>11.486806875514151</v>
      </c>
      <c r="BY59" s="477">
        <v>63.088722482394729</v>
      </c>
      <c r="BZ59" s="478">
        <v>69.406465764347786</v>
      </c>
      <c r="CA59" s="478">
        <v>81.127278581601132</v>
      </c>
      <c r="CB59" s="478">
        <v>86.880570166613381</v>
      </c>
      <c r="CC59" s="478">
        <v>85.966811220562136</v>
      </c>
      <c r="CD59" s="478">
        <v>85.01628406001025</v>
      </c>
      <c r="CE59" s="478">
        <v>83.021718367171616</v>
      </c>
      <c r="CF59" s="478">
        <v>80.905637205288542</v>
      </c>
      <c r="CG59" s="478">
        <v>78.651428264219007</v>
      </c>
      <c r="CH59" s="478">
        <v>76.203624039309915</v>
      </c>
      <c r="CI59" s="478">
        <v>73.37233697114543</v>
      </c>
      <c r="CJ59" s="522" t="s">
        <v>381</v>
      </c>
      <c r="CK59" s="738"/>
      <c r="CL59" s="1021"/>
      <c r="CM59" s="503">
        <f t="shared" si="103"/>
        <v>10</v>
      </c>
      <c r="CN59" s="491">
        <v>1.2000000000000002</v>
      </c>
      <c r="CO59" s="492">
        <v>1.2000000000000133</v>
      </c>
      <c r="CP59" s="492">
        <v>1.2</v>
      </c>
      <c r="CQ59" s="492">
        <v>1.2000000000000008</v>
      </c>
      <c r="CR59" s="492">
        <v>1.2000000000000006</v>
      </c>
      <c r="CS59" s="493">
        <v>1.2000000000000008</v>
      </c>
      <c r="CT59" s="493">
        <v>1.2000000000000002</v>
      </c>
      <c r="CU59" s="493">
        <v>1.2000000000000002</v>
      </c>
      <c r="CV59" s="493">
        <v>1.2000000000000006</v>
      </c>
      <c r="CW59" s="562">
        <v>1.2000000000000002</v>
      </c>
      <c r="CX59" s="605" t="s">
        <v>968</v>
      </c>
      <c r="CY59" s="748" t="s">
        <v>381</v>
      </c>
      <c r="CZ59" s="738"/>
      <c r="DA59" s="1021"/>
      <c r="DB59" s="503">
        <f t="shared" si="104"/>
        <v>10</v>
      </c>
      <c r="DC59" s="491">
        <v>0.98121173154288377</v>
      </c>
      <c r="DD59" s="492">
        <v>1.0000000000000082</v>
      </c>
      <c r="DE59" s="492">
        <v>1</v>
      </c>
      <c r="DF59" s="492">
        <v>1</v>
      </c>
      <c r="DG59" s="492">
        <v>1.0000000000000002</v>
      </c>
      <c r="DH59" s="493">
        <v>1.0000000000000075</v>
      </c>
      <c r="DI59" s="493">
        <v>1</v>
      </c>
      <c r="DJ59" s="493">
        <v>1.0000000000000002</v>
      </c>
      <c r="DK59" s="493">
        <v>1.000000000000004</v>
      </c>
      <c r="DL59" s="562">
        <v>1</v>
      </c>
      <c r="DM59" s="562">
        <v>1.0000000000000016</v>
      </c>
      <c r="DN59" s="747" t="s">
        <v>381</v>
      </c>
      <c r="DO59" s="744"/>
      <c r="DP59" s="1021"/>
      <c r="DQ59" s="503">
        <f t="shared" si="105"/>
        <v>10</v>
      </c>
      <c r="DR59" s="491">
        <v>0.79261848922070877</v>
      </c>
      <c r="DS59" s="492">
        <v>0.8501292786993484</v>
      </c>
      <c r="DT59" s="492">
        <v>0.94966735807855773</v>
      </c>
      <c r="DU59" s="492">
        <v>1</v>
      </c>
      <c r="DV59" s="492">
        <v>1</v>
      </c>
      <c r="DW59" s="493">
        <v>1.0000000000000073</v>
      </c>
      <c r="DX59" s="493">
        <v>1.0000000000000073</v>
      </c>
      <c r="DY59" s="493">
        <v>1.0000000000000036</v>
      </c>
      <c r="DZ59" s="493">
        <v>1.0000000000000038</v>
      </c>
      <c r="EA59" s="562">
        <v>1.0000000000000004</v>
      </c>
      <c r="EB59" s="493">
        <v>1.0000000000000004</v>
      </c>
      <c r="EC59" s="748" t="s">
        <v>381</v>
      </c>
      <c r="ED59" s="738"/>
      <c r="EE59" s="1021"/>
      <c r="EF59" s="503">
        <f t="shared" si="106"/>
        <v>10</v>
      </c>
      <c r="EG59" s="495">
        <v>35.061344814713891</v>
      </c>
      <c r="EH59" s="496">
        <v>33.251932237086521</v>
      </c>
      <c r="EI59" s="496">
        <v>30.638829034042203</v>
      </c>
      <c r="EJ59" s="496">
        <v>27.573086665761991</v>
      </c>
      <c r="EK59" s="496">
        <v>25.363969358121835</v>
      </c>
      <c r="EL59" s="497">
        <v>23.699302955757616</v>
      </c>
      <c r="EM59" s="497">
        <v>20.75043943936015</v>
      </c>
      <c r="EN59" s="497">
        <v>20.064148349252832</v>
      </c>
      <c r="EO59" s="497">
        <v>18.078613986400285</v>
      </c>
      <c r="EP59" s="563">
        <v>17.789737119605604</v>
      </c>
      <c r="EQ59" s="605" t="s">
        <v>968</v>
      </c>
      <c r="ER59" s="748" t="s">
        <v>381</v>
      </c>
      <c r="ES59" s="738"/>
      <c r="ET59" s="1021"/>
      <c r="EU59" s="503">
        <f t="shared" si="107"/>
        <v>10</v>
      </c>
      <c r="EV59" s="495">
        <v>85</v>
      </c>
      <c r="EW59" s="496">
        <v>84.491680878385637</v>
      </c>
      <c r="EX59" s="496">
        <v>82.760015557336089</v>
      </c>
      <c r="EY59" s="496">
        <v>79.686595179886979</v>
      </c>
      <c r="EZ59" s="496">
        <v>76.47453507982766</v>
      </c>
      <c r="FA59" s="497">
        <v>73.094503140041297</v>
      </c>
      <c r="FB59" s="497">
        <v>65.869567104723387</v>
      </c>
      <c r="FC59" s="497">
        <v>57.994770469298203</v>
      </c>
      <c r="FD59" s="497">
        <v>49.367931656085204</v>
      </c>
      <c r="FE59" s="563">
        <v>39.742824647068005</v>
      </c>
      <c r="FF59" s="497">
        <v>28.407349735700393</v>
      </c>
      <c r="FG59" s="748" t="s">
        <v>381</v>
      </c>
      <c r="FI59" s="1021"/>
      <c r="FJ59" s="503">
        <f t="shared" si="108"/>
        <v>10</v>
      </c>
      <c r="FK59" s="495">
        <v>85</v>
      </c>
      <c r="FL59" s="496">
        <v>85</v>
      </c>
      <c r="FM59" s="496">
        <v>85</v>
      </c>
      <c r="FN59" s="496">
        <v>82.644089338073684</v>
      </c>
      <c r="FO59" s="496">
        <v>78.951302015951342</v>
      </c>
      <c r="FP59" s="497">
        <v>75.113453360274605</v>
      </c>
      <c r="FQ59" s="497">
        <v>67.072098984261345</v>
      </c>
      <c r="FR59" s="497">
        <v>58.558869582854584</v>
      </c>
      <c r="FS59" s="497">
        <v>49.510955169664214</v>
      </c>
      <c r="FT59" s="563">
        <v>39.711330767804839</v>
      </c>
      <c r="FU59" s="563">
        <v>28.410555258934096</v>
      </c>
      <c r="FV59" s="747" t="s">
        <v>381</v>
      </c>
      <c r="FW59" s="744"/>
      <c r="FX59" s="1021"/>
      <c r="FY59" s="503">
        <f t="shared" si="109"/>
        <v>10</v>
      </c>
      <c r="FZ59" s="491">
        <f t="shared" si="110"/>
        <v>0.79261848922070877</v>
      </c>
      <c r="GA59" s="492">
        <f t="shared" si="111"/>
        <v>0.8501292786993484</v>
      </c>
      <c r="GB59" s="492">
        <f t="shared" si="112"/>
        <v>0.94966735807855773</v>
      </c>
      <c r="GC59" s="492">
        <f t="shared" si="113"/>
        <v>1</v>
      </c>
      <c r="GD59" s="492">
        <f t="shared" si="114"/>
        <v>1</v>
      </c>
      <c r="GE59" s="493">
        <f t="shared" si="115"/>
        <v>1.0000000000000073</v>
      </c>
      <c r="GF59" s="493">
        <f t="shared" si="116"/>
        <v>1</v>
      </c>
      <c r="GG59" s="493">
        <f t="shared" si="117"/>
        <v>1.0000000000000002</v>
      </c>
      <c r="GH59" s="493">
        <f t="shared" si="118"/>
        <v>1.0000000000000038</v>
      </c>
      <c r="GI59" s="493">
        <f t="shared" si="119"/>
        <v>1</v>
      </c>
      <c r="GJ59" s="493">
        <f t="shared" si="140"/>
        <v>1.0000000000000004</v>
      </c>
      <c r="GK59" s="748" t="s">
        <v>381</v>
      </c>
      <c r="GM59" s="1021"/>
      <c r="GN59" s="503">
        <f t="shared" si="120"/>
        <v>10</v>
      </c>
      <c r="GO59" s="495">
        <f t="shared" si="121"/>
        <v>85</v>
      </c>
      <c r="GP59" s="496">
        <f t="shared" si="122"/>
        <v>85</v>
      </c>
      <c r="GQ59" s="496">
        <f t="shared" si="123"/>
        <v>85</v>
      </c>
      <c r="GR59" s="496">
        <f t="shared" si="124"/>
        <v>82.644089338073684</v>
      </c>
      <c r="GS59" s="496">
        <f t="shared" si="125"/>
        <v>78.951302015951342</v>
      </c>
      <c r="GT59" s="497">
        <f t="shared" si="126"/>
        <v>75.113453360274605</v>
      </c>
      <c r="GU59" s="497">
        <f t="shared" si="127"/>
        <v>67.072098984261345</v>
      </c>
      <c r="GV59" s="497">
        <f t="shared" si="128"/>
        <v>58.558869582854584</v>
      </c>
      <c r="GW59" s="497">
        <f t="shared" si="129"/>
        <v>49.510955169664214</v>
      </c>
      <c r="GX59" s="497">
        <f t="shared" si="130"/>
        <v>39.742824647068005</v>
      </c>
      <c r="GY59" s="497">
        <f t="shared" si="141"/>
        <v>28.410555258934096</v>
      </c>
      <c r="GZ59" s="748" t="s">
        <v>381</v>
      </c>
      <c r="HB59" s="1021"/>
      <c r="HC59" s="503">
        <f t="shared" si="131"/>
        <v>10</v>
      </c>
      <c r="HD59" s="531">
        <f t="shared" si="132"/>
        <v>5.1210317995019246</v>
      </c>
      <c r="HE59" s="551">
        <v>5.7611607744396656</v>
      </c>
      <c r="HF59" s="604">
        <v>87.463630234783693</v>
      </c>
      <c r="HH59" s="1021"/>
      <c r="HI59" s="503">
        <f t="shared" si="133"/>
        <v>10</v>
      </c>
      <c r="HJ59" s="531">
        <f t="shared" si="134"/>
        <v>5.1210317995019246</v>
      </c>
      <c r="HK59" s="604">
        <v>98.192913898947879</v>
      </c>
    </row>
    <row r="60" spans="2:219" ht="15" customHeight="1">
      <c r="B60" s="1021"/>
      <c r="C60" s="503">
        <v>0</v>
      </c>
      <c r="D60" s="476">
        <f t="shared" si="93"/>
        <v>15.348517438467725</v>
      </c>
      <c r="E60" s="600">
        <f t="shared" si="135"/>
        <v>59.207846891822015</v>
      </c>
      <c r="F60" s="601">
        <f t="shared" si="136"/>
        <v>87.462313373598775</v>
      </c>
      <c r="G60" s="602">
        <f t="shared" si="137"/>
        <v>7.0212511371660788</v>
      </c>
      <c r="H60" s="639" t="s">
        <v>712</v>
      </c>
      <c r="I60" s="640" t="s">
        <v>712</v>
      </c>
      <c r="J60" s="538">
        <f t="shared" si="94"/>
        <v>81.051191353730459</v>
      </c>
      <c r="K60" s="538">
        <f t="shared" si="95"/>
        <v>85.703770610018282</v>
      </c>
      <c r="L60" s="538">
        <f t="shared" si="95"/>
        <v>84.590041672095481</v>
      </c>
      <c r="M60" s="538">
        <f t="shared" si="95"/>
        <v>83.442561439883377</v>
      </c>
      <c r="N60" s="538">
        <f t="shared" si="95"/>
        <v>81.081177934133336</v>
      </c>
      <c r="O60" s="538">
        <f t="shared" si="95"/>
        <v>78.612583587766551</v>
      </c>
      <c r="P60" s="538">
        <f t="shared" si="95"/>
        <v>76.010819830689996</v>
      </c>
      <c r="Q60" s="538">
        <f t="shared" si="95"/>
        <v>73.209664059763597</v>
      </c>
      <c r="R60" s="626" t="s">
        <v>381</v>
      </c>
      <c r="S60" s="539" t="s">
        <v>381</v>
      </c>
      <c r="T60" s="738"/>
      <c r="U60" s="1021"/>
      <c r="V60" s="503">
        <f t="shared" si="96"/>
        <v>0</v>
      </c>
      <c r="W60" s="481">
        <f>V60+15</f>
        <v>15</v>
      </c>
      <c r="X60" s="519">
        <v>-17.5</v>
      </c>
      <c r="Y60" s="483">
        <f t="shared" si="97"/>
        <v>15.348517438467725</v>
      </c>
      <c r="Z60" s="551">
        <v>22.061444113490232</v>
      </c>
      <c r="AA60" s="556">
        <v>17.267082118276193</v>
      </c>
      <c r="AB60" s="532">
        <f t="shared" si="138"/>
        <v>4.9549535750680818</v>
      </c>
      <c r="AC60" s="486">
        <f t="shared" si="98"/>
        <v>4.4044031778382946</v>
      </c>
      <c r="AD60" s="487">
        <v>10.192333815435907</v>
      </c>
      <c r="AE60" s="488">
        <v>16.659110334089121</v>
      </c>
      <c r="AF60" s="738"/>
      <c r="AG60" s="1048"/>
      <c r="AH60" s="1050"/>
      <c r="AI60" s="738"/>
      <c r="AJ60" s="1021"/>
      <c r="AK60" s="503">
        <f t="shared" si="99"/>
        <v>0</v>
      </c>
      <c r="AL60" s="489">
        <f t="shared" si="139"/>
        <v>-10</v>
      </c>
      <c r="AM60" s="519">
        <f t="shared" si="100"/>
        <v>-26</v>
      </c>
      <c r="AN60" s="490">
        <f t="shared" si="101"/>
        <v>15.348517438467725</v>
      </c>
      <c r="AO60" s="738"/>
      <c r="AP60" s="1021"/>
      <c r="AQ60" s="503">
        <v>0</v>
      </c>
      <c r="AR60" s="483">
        <f t="shared" si="102"/>
        <v>15.348517438467725</v>
      </c>
      <c r="AS60" s="477">
        <v>99.567581398146714</v>
      </c>
      <c r="AT60" s="479">
        <v>98.929291085003399</v>
      </c>
      <c r="AU60" s="478">
        <v>97.881503784850324</v>
      </c>
      <c r="AV60" s="478">
        <v>96.2897530016959</v>
      </c>
      <c r="AW60" s="478">
        <v>94.926028778823124</v>
      </c>
      <c r="AX60" s="478">
        <v>93.895224060882512</v>
      </c>
      <c r="AY60" s="478">
        <v>92.203826289415673</v>
      </c>
      <c r="AZ60" s="478">
        <v>91.914828037665657</v>
      </c>
      <c r="BA60" s="478">
        <v>91.288343347317308</v>
      </c>
      <c r="BB60" s="478">
        <v>90.842359648269465</v>
      </c>
      <c r="BC60" s="713" t="s">
        <v>381</v>
      </c>
      <c r="BD60" s="522" t="s">
        <v>381</v>
      </c>
      <c r="BE60" s="738"/>
      <c r="BF60" s="1021"/>
      <c r="BG60" s="503">
        <v>0</v>
      </c>
      <c r="BH60" s="483">
        <f t="shared" si="91"/>
        <v>17.267082118276193</v>
      </c>
      <c r="BI60" s="477">
        <v>80.23805251622754</v>
      </c>
      <c r="BJ60" s="478">
        <v>87.416052711367755</v>
      </c>
      <c r="BK60" s="478">
        <v>86.787132657355713</v>
      </c>
      <c r="BL60" s="478">
        <v>85.703770610018282</v>
      </c>
      <c r="BM60" s="478">
        <v>84.590041672095481</v>
      </c>
      <c r="BN60" s="478">
        <v>83.442561439883377</v>
      </c>
      <c r="BO60" s="478">
        <v>81.081177934133336</v>
      </c>
      <c r="BP60" s="478">
        <v>78.612583587766551</v>
      </c>
      <c r="BQ60" s="478">
        <v>76.010819830689996</v>
      </c>
      <c r="BR60" s="478">
        <v>73.209664059763597</v>
      </c>
      <c r="BS60" s="713" t="s">
        <v>381</v>
      </c>
      <c r="BT60" s="522" t="s">
        <v>381</v>
      </c>
      <c r="BU60" s="533"/>
      <c r="BV60" s="1021"/>
      <c r="BW60" s="503">
        <v>0</v>
      </c>
      <c r="BX60" s="483">
        <f t="shared" si="92"/>
        <v>17.267082118276193</v>
      </c>
      <c r="BY60" s="477">
        <v>59.207846891822015</v>
      </c>
      <c r="BZ60" s="478">
        <v>66.387888961400989</v>
      </c>
      <c r="CA60" s="478">
        <v>81.051191353730459</v>
      </c>
      <c r="CB60" s="478">
        <v>86.572437131207337</v>
      </c>
      <c r="CC60" s="478">
        <v>85.322143307817385</v>
      </c>
      <c r="CD60" s="478">
        <v>84.049255794511225</v>
      </c>
      <c r="CE60" s="478">
        <v>81.456671194984224</v>
      </c>
      <c r="CF60" s="478">
        <v>78.803211919938803</v>
      </c>
      <c r="CG60" s="478">
        <v>76.075918654102935</v>
      </c>
      <c r="CH60" s="478">
        <v>73.218706528787649</v>
      </c>
      <c r="CI60" s="713" t="s">
        <v>381</v>
      </c>
      <c r="CJ60" s="522" t="s">
        <v>381</v>
      </c>
      <c r="CK60" s="738"/>
      <c r="CL60" s="1021"/>
      <c r="CM60" s="503">
        <f t="shared" si="103"/>
        <v>0</v>
      </c>
      <c r="CN60" s="491">
        <v>1.2</v>
      </c>
      <c r="CO60" s="492">
        <v>1.2000000000000002</v>
      </c>
      <c r="CP60" s="492">
        <v>1.2000000000000104</v>
      </c>
      <c r="CQ60" s="492">
        <v>1.2000000000000104</v>
      </c>
      <c r="CR60" s="492">
        <v>1.2000000000000006</v>
      </c>
      <c r="CS60" s="493">
        <v>1.2000000000000002</v>
      </c>
      <c r="CT60" s="493">
        <v>1.2000000000000179</v>
      </c>
      <c r="CU60" s="493">
        <v>1.2000000000000002</v>
      </c>
      <c r="CV60" s="493">
        <v>1.2</v>
      </c>
      <c r="CW60" s="562">
        <v>1.2000000000000008</v>
      </c>
      <c r="CX60" s="522" t="s">
        <v>381</v>
      </c>
      <c r="CY60" s="748" t="s">
        <v>381</v>
      </c>
      <c r="CZ60" s="738"/>
      <c r="DA60" s="1021"/>
      <c r="DB60" s="503">
        <f t="shared" si="104"/>
        <v>0</v>
      </c>
      <c r="DC60" s="491">
        <v>0.94241744212008094</v>
      </c>
      <c r="DD60" s="492">
        <v>1.0000000000000002</v>
      </c>
      <c r="DE60" s="492">
        <v>1.0000000000000115</v>
      </c>
      <c r="DF60" s="492">
        <v>1</v>
      </c>
      <c r="DG60" s="492">
        <v>1.0000000000000058</v>
      </c>
      <c r="DH60" s="493">
        <v>1.0000000000000056</v>
      </c>
      <c r="DI60" s="493">
        <v>1.0000000000000053</v>
      </c>
      <c r="DJ60" s="493">
        <v>1</v>
      </c>
      <c r="DK60" s="493">
        <v>1</v>
      </c>
      <c r="DL60" s="562">
        <v>1</v>
      </c>
      <c r="DM60" s="522" t="s">
        <v>381</v>
      </c>
      <c r="DN60" s="747" t="s">
        <v>381</v>
      </c>
      <c r="DO60" s="744"/>
      <c r="DP60" s="1021"/>
      <c r="DQ60" s="503">
        <f t="shared" si="105"/>
        <v>0</v>
      </c>
      <c r="DR60" s="491">
        <v>0.75581258700004172</v>
      </c>
      <c r="DS60" s="492">
        <v>0.82301087195796685</v>
      </c>
      <c r="DT60" s="492">
        <v>0.94904885372741854</v>
      </c>
      <c r="DU60" s="492">
        <v>1.0000000000000004</v>
      </c>
      <c r="DV60" s="492">
        <v>1.0000000000000004</v>
      </c>
      <c r="DW60" s="493">
        <v>1.0000000000000053</v>
      </c>
      <c r="DX60" s="493">
        <v>1.0000000000000002</v>
      </c>
      <c r="DY60" s="493">
        <v>1.0000000000000002</v>
      </c>
      <c r="DZ60" s="493">
        <v>1.0000000000000031</v>
      </c>
      <c r="EA60" s="562">
        <v>1.0000000000000011</v>
      </c>
      <c r="EB60" s="522" t="s">
        <v>381</v>
      </c>
      <c r="EC60" s="748" t="s">
        <v>381</v>
      </c>
      <c r="ED60" s="738"/>
      <c r="EE60" s="1021"/>
      <c r="EF60" s="503">
        <f t="shared" si="106"/>
        <v>0</v>
      </c>
      <c r="EG60" s="495">
        <v>35.360192102390499</v>
      </c>
      <c r="EH60" s="496">
        <v>33.412512546088124</v>
      </c>
      <c r="EI60" s="496">
        <v>30.218014810191562</v>
      </c>
      <c r="EJ60" s="496">
        <v>25.371629155948426</v>
      </c>
      <c r="EK60" s="496">
        <v>21.225892919446096</v>
      </c>
      <c r="EL60" s="497">
        <v>18.096201796544335</v>
      </c>
      <c r="EM60" s="497">
        <v>12.968358483948521</v>
      </c>
      <c r="EN60" s="497">
        <v>12.093141648830397</v>
      </c>
      <c r="EO60" s="497">
        <v>8.698959665091536</v>
      </c>
      <c r="EP60" s="563">
        <v>8.8476661873813214</v>
      </c>
      <c r="EQ60" s="522" t="s">
        <v>381</v>
      </c>
      <c r="ER60" s="748" t="s">
        <v>381</v>
      </c>
      <c r="ES60" s="738"/>
      <c r="ET60" s="1021"/>
      <c r="EU60" s="503">
        <f t="shared" si="107"/>
        <v>0</v>
      </c>
      <c r="EV60" s="495">
        <v>85</v>
      </c>
      <c r="EW60" s="496">
        <v>84.809672427420992</v>
      </c>
      <c r="EX60" s="496">
        <v>82.266327442287434</v>
      </c>
      <c r="EY60" s="496">
        <v>77.888886874391858</v>
      </c>
      <c r="EZ60" s="496">
        <v>73.393638024780387</v>
      </c>
      <c r="FA60" s="497">
        <v>68.767425826768772</v>
      </c>
      <c r="FB60" s="497">
        <v>59.264370913113055</v>
      </c>
      <c r="FC60" s="497">
        <v>49.355234905095301</v>
      </c>
      <c r="FD60" s="497">
        <v>38.940598737652408</v>
      </c>
      <c r="FE60" s="563">
        <v>27.762404370665081</v>
      </c>
      <c r="FF60" s="522" t="s">
        <v>381</v>
      </c>
      <c r="FG60" s="748" t="s">
        <v>381</v>
      </c>
      <c r="FI60" s="1021"/>
      <c r="FJ60" s="503">
        <f t="shared" si="108"/>
        <v>0</v>
      </c>
      <c r="FK60" s="495">
        <v>85.000000000000114</v>
      </c>
      <c r="FL60" s="496">
        <v>85</v>
      </c>
      <c r="FM60" s="496">
        <v>85</v>
      </c>
      <c r="FN60" s="496">
        <v>81.398457581094078</v>
      </c>
      <c r="FO60" s="496">
        <v>76.347995160840469</v>
      </c>
      <c r="FP60" s="497">
        <v>71.212720600111027</v>
      </c>
      <c r="FQ60" s="497">
        <v>60.773924261005391</v>
      </c>
      <c r="FR60" s="497">
        <v>50.119488350347183</v>
      </c>
      <c r="FS60" s="497">
        <v>39.200811324065398</v>
      </c>
      <c r="FT60" s="563">
        <v>27.798429505257161</v>
      </c>
      <c r="FU60" s="522" t="s">
        <v>381</v>
      </c>
      <c r="FV60" s="748" t="s">
        <v>381</v>
      </c>
      <c r="FW60" s="744"/>
      <c r="FX60" s="1021"/>
      <c r="FY60" s="503">
        <f t="shared" si="109"/>
        <v>0</v>
      </c>
      <c r="FZ60" s="491">
        <f t="shared" si="110"/>
        <v>0.75581258700004172</v>
      </c>
      <c r="GA60" s="492">
        <f t="shared" si="111"/>
        <v>0.82301087195796685</v>
      </c>
      <c r="GB60" s="492">
        <f t="shared" si="112"/>
        <v>0.94904885372741854</v>
      </c>
      <c r="GC60" s="492">
        <f t="shared" si="113"/>
        <v>1</v>
      </c>
      <c r="GD60" s="492">
        <f t="shared" si="114"/>
        <v>1.0000000000000004</v>
      </c>
      <c r="GE60" s="493">
        <f t="shared" si="115"/>
        <v>1.0000000000000053</v>
      </c>
      <c r="GF60" s="493">
        <f t="shared" si="116"/>
        <v>1.0000000000000002</v>
      </c>
      <c r="GG60" s="493">
        <f t="shared" si="117"/>
        <v>1</v>
      </c>
      <c r="GH60" s="493">
        <f t="shared" si="118"/>
        <v>1</v>
      </c>
      <c r="GI60" s="493">
        <f t="shared" si="119"/>
        <v>1</v>
      </c>
      <c r="GJ60" s="522" t="s">
        <v>381</v>
      </c>
      <c r="GK60" s="748" t="s">
        <v>381</v>
      </c>
      <c r="GM60" s="1021"/>
      <c r="GN60" s="503">
        <f t="shared" si="120"/>
        <v>0</v>
      </c>
      <c r="GO60" s="495">
        <f t="shared" si="121"/>
        <v>85.000000000000114</v>
      </c>
      <c r="GP60" s="496">
        <f t="shared" si="122"/>
        <v>85</v>
      </c>
      <c r="GQ60" s="496">
        <f t="shared" si="123"/>
        <v>85</v>
      </c>
      <c r="GR60" s="496">
        <f t="shared" si="124"/>
        <v>81.398457581094078</v>
      </c>
      <c r="GS60" s="496">
        <f t="shared" si="125"/>
        <v>76.347995160840469</v>
      </c>
      <c r="GT60" s="497">
        <f t="shared" si="126"/>
        <v>71.212720600111027</v>
      </c>
      <c r="GU60" s="497">
        <f t="shared" si="127"/>
        <v>60.773924261005391</v>
      </c>
      <c r="GV60" s="497">
        <f t="shared" si="128"/>
        <v>50.119488350347183</v>
      </c>
      <c r="GW60" s="497">
        <f t="shared" si="129"/>
        <v>39.200811324065398</v>
      </c>
      <c r="GX60" s="497">
        <f t="shared" si="130"/>
        <v>27.798429505257161</v>
      </c>
      <c r="GY60" s="522" t="s">
        <v>381</v>
      </c>
      <c r="GZ60" s="748" t="s">
        <v>381</v>
      </c>
      <c r="HB60" s="1021"/>
      <c r="HC60" s="503">
        <f t="shared" si="131"/>
        <v>0</v>
      </c>
      <c r="HD60" s="531">
        <f t="shared" si="132"/>
        <v>7.0212511371660788</v>
      </c>
      <c r="HE60" s="551">
        <v>7.8989075293118391</v>
      </c>
      <c r="HF60" s="604">
        <v>87.462313373598775</v>
      </c>
      <c r="HH60" s="1021"/>
      <c r="HI60" s="503">
        <f t="shared" si="133"/>
        <v>0</v>
      </c>
      <c r="HJ60" s="531">
        <f t="shared" si="134"/>
        <v>7.0212511371660788</v>
      </c>
      <c r="HK60" s="604">
        <v>97.795512484548098</v>
      </c>
    </row>
    <row r="61" spans="2:219" ht="15" customHeight="1">
      <c r="B61" s="1021"/>
      <c r="C61" s="503">
        <v>-10</v>
      </c>
      <c r="D61" s="476">
        <f t="shared" si="93"/>
        <v>16.949858762412696</v>
      </c>
      <c r="E61" s="600">
        <f t="shared" si="135"/>
        <v>59.79400676996859</v>
      </c>
      <c r="F61" s="601">
        <f t="shared" si="136"/>
        <v>87.413469969770276</v>
      </c>
      <c r="G61" s="602">
        <f t="shared" si="137"/>
        <v>7.1332517764868388</v>
      </c>
      <c r="H61" s="594" t="s">
        <v>712</v>
      </c>
      <c r="I61" s="603" t="s">
        <v>712</v>
      </c>
      <c r="J61" s="479">
        <f t="shared" si="94"/>
        <v>81.075249724344218</v>
      </c>
      <c r="K61" s="479">
        <f t="shared" si="95"/>
        <v>85.509349677512105</v>
      </c>
      <c r="L61" s="479">
        <f t="shared" si="95"/>
        <v>84.345382658706683</v>
      </c>
      <c r="M61" s="479">
        <f t="shared" si="95"/>
        <v>83.161428221823726</v>
      </c>
      <c r="N61" s="479">
        <f t="shared" si="95"/>
        <v>80.750211210299469</v>
      </c>
      <c r="O61" s="479">
        <f t="shared" si="95"/>
        <v>78.268029848179168</v>
      </c>
      <c r="P61" s="479">
        <f t="shared" si="95"/>
        <v>75.696189810466137</v>
      </c>
      <c r="Q61" s="479">
        <f t="shared" si="95"/>
        <v>72.987850121870053</v>
      </c>
      <c r="R61" s="522" t="s">
        <v>381</v>
      </c>
      <c r="S61" s="480" t="s">
        <v>381</v>
      </c>
      <c r="T61" s="738"/>
      <c r="U61" s="1021"/>
      <c r="V61" s="503">
        <f t="shared" si="96"/>
        <v>-10</v>
      </c>
      <c r="W61" s="481">
        <v>15</v>
      </c>
      <c r="X61" s="519">
        <v>-17.5</v>
      </c>
      <c r="Y61" s="483">
        <f t="shared" si="97"/>
        <v>16.949858762412696</v>
      </c>
      <c r="Z61" s="551">
        <v>25.425778040963042</v>
      </c>
      <c r="AA61" s="556">
        <v>19.068591107714283</v>
      </c>
      <c r="AB61" s="532">
        <f t="shared" si="138"/>
        <v>4.4882527217893724</v>
      </c>
      <c r="AC61" s="486">
        <f t="shared" si="98"/>
        <v>3.9895579749238861</v>
      </c>
      <c r="AD61" s="487">
        <v>11.443943971424529</v>
      </c>
      <c r="AE61" s="488">
        <v>18.119326550811984</v>
      </c>
      <c r="AF61" s="738"/>
      <c r="AG61" s="1048"/>
      <c r="AH61" s="1050"/>
      <c r="AI61" s="738"/>
      <c r="AJ61" s="1021"/>
      <c r="AK61" s="503">
        <f t="shared" si="99"/>
        <v>-10</v>
      </c>
      <c r="AL61" s="489">
        <f t="shared" si="139"/>
        <v>-20</v>
      </c>
      <c r="AM61" s="519">
        <f t="shared" si="100"/>
        <v>-26</v>
      </c>
      <c r="AN61" s="490">
        <f t="shared" si="101"/>
        <v>16.949858762412696</v>
      </c>
      <c r="AO61" s="738"/>
      <c r="AP61" s="1021"/>
      <c r="AQ61" s="503">
        <v>-10</v>
      </c>
      <c r="AR61" s="483">
        <f t="shared" si="102"/>
        <v>16.949858762412696</v>
      </c>
      <c r="AS61" s="477">
        <v>98.961938869974219</v>
      </c>
      <c r="AT61" s="479">
        <v>98.34692863664354</v>
      </c>
      <c r="AU61" s="478">
        <v>97.312006971432012</v>
      </c>
      <c r="AV61" s="478">
        <v>95.684858744512795</v>
      </c>
      <c r="AW61" s="478">
        <v>94.075582656965395</v>
      </c>
      <c r="AX61" s="478">
        <v>92.448725491413285</v>
      </c>
      <c r="AY61" s="478">
        <v>90.466404995164808</v>
      </c>
      <c r="AZ61" s="478">
        <v>88.788216820559754</v>
      </c>
      <c r="BA61" s="478">
        <v>88.151658301894926</v>
      </c>
      <c r="BB61" s="478">
        <v>87.587517851001408</v>
      </c>
      <c r="BC61" s="713" t="s">
        <v>381</v>
      </c>
      <c r="BD61" s="522" t="s">
        <v>381</v>
      </c>
      <c r="BE61" s="738"/>
      <c r="BF61" s="1021"/>
      <c r="BG61" s="503">
        <v>-10</v>
      </c>
      <c r="BH61" s="483">
        <f t="shared" si="91"/>
        <v>19.068591107714283</v>
      </c>
      <c r="BI61" s="477">
        <v>82.744764033482909</v>
      </c>
      <c r="BJ61" s="478">
        <v>87.31620845084322</v>
      </c>
      <c r="BK61" s="478">
        <v>86.647193917318347</v>
      </c>
      <c r="BL61" s="478">
        <v>85.509349677512105</v>
      </c>
      <c r="BM61" s="478">
        <v>84.345382658706683</v>
      </c>
      <c r="BN61" s="478">
        <v>83.161428221823726</v>
      </c>
      <c r="BO61" s="478">
        <v>80.750211210299469</v>
      </c>
      <c r="BP61" s="478">
        <v>78.268029848179168</v>
      </c>
      <c r="BQ61" s="478">
        <v>75.696189810466137</v>
      </c>
      <c r="BR61" s="478">
        <v>72.987850121870053</v>
      </c>
      <c r="BS61" s="713" t="s">
        <v>381</v>
      </c>
      <c r="BT61" s="522" t="s">
        <v>381</v>
      </c>
      <c r="BU61" s="533"/>
      <c r="BV61" s="1021"/>
      <c r="BW61" s="503">
        <v>-10</v>
      </c>
      <c r="BX61" s="483">
        <f t="shared" si="92"/>
        <v>19.068591107714283</v>
      </c>
      <c r="BY61" s="477">
        <v>59.79400676996859</v>
      </c>
      <c r="BZ61" s="478">
        <v>66.706346540379528</v>
      </c>
      <c r="CA61" s="478">
        <v>81.075249724344218</v>
      </c>
      <c r="CB61" s="478">
        <v>86.524842063855417</v>
      </c>
      <c r="CC61" s="478">
        <v>85.223681847010951</v>
      </c>
      <c r="CD61" s="478">
        <v>83.909048559842631</v>
      </c>
      <c r="CE61" s="478">
        <v>81.252010209901982</v>
      </c>
      <c r="CF61" s="478">
        <v>78.561252392428713</v>
      </c>
      <c r="CG61" s="478">
        <v>75.831407751403518</v>
      </c>
      <c r="CH61" s="478">
        <v>73.023009111300567</v>
      </c>
      <c r="CI61" s="713" t="s">
        <v>381</v>
      </c>
      <c r="CJ61" s="522" t="s">
        <v>381</v>
      </c>
      <c r="CK61" s="738"/>
      <c r="CL61" s="1021"/>
      <c r="CM61" s="503">
        <f t="shared" si="103"/>
        <v>-10</v>
      </c>
      <c r="CN61" s="491">
        <v>1.2000000000000106</v>
      </c>
      <c r="CO61" s="492">
        <v>1.2000000000000002</v>
      </c>
      <c r="CP61" s="492">
        <v>1.2</v>
      </c>
      <c r="CQ61" s="492">
        <v>1.2</v>
      </c>
      <c r="CR61" s="492">
        <v>1.2000000000000002</v>
      </c>
      <c r="CS61" s="493">
        <v>1.2000000000000002</v>
      </c>
      <c r="CT61" s="493">
        <v>1.2000000000000002</v>
      </c>
      <c r="CU61" s="493">
        <v>1.2000000000000002</v>
      </c>
      <c r="CV61" s="493">
        <v>1.2</v>
      </c>
      <c r="CW61" s="562">
        <v>1.2</v>
      </c>
      <c r="CX61" s="522" t="s">
        <v>381</v>
      </c>
      <c r="CY61" s="748" t="s">
        <v>381</v>
      </c>
      <c r="CZ61" s="738"/>
      <c r="DA61" s="1021"/>
      <c r="DB61" s="503">
        <f t="shared" si="104"/>
        <v>-10</v>
      </c>
      <c r="DC61" s="491">
        <v>0.96273514888358636</v>
      </c>
      <c r="DD61" s="492">
        <v>1</v>
      </c>
      <c r="DE61" s="492">
        <v>1.0000000000000135</v>
      </c>
      <c r="DF61" s="492">
        <v>1</v>
      </c>
      <c r="DG61" s="492">
        <v>1.0000000000000062</v>
      </c>
      <c r="DH61" s="493">
        <v>1</v>
      </c>
      <c r="DI61" s="493">
        <v>1.0000000000000004</v>
      </c>
      <c r="DJ61" s="493">
        <v>1</v>
      </c>
      <c r="DK61" s="493">
        <v>1.0000000000000033</v>
      </c>
      <c r="DL61" s="562">
        <v>1.0000000000000016</v>
      </c>
      <c r="DM61" s="522" t="s">
        <v>381</v>
      </c>
      <c r="DN61" s="748" t="s">
        <v>381</v>
      </c>
      <c r="DO61" s="744"/>
      <c r="DP61" s="1021"/>
      <c r="DQ61" s="503">
        <f t="shared" si="105"/>
        <v>-10</v>
      </c>
      <c r="DR61" s="491">
        <v>0.76144699773444913</v>
      </c>
      <c r="DS61" s="492">
        <v>0.82590240792422831</v>
      </c>
      <c r="DT61" s="492">
        <v>0.94924445856851491</v>
      </c>
      <c r="DU61" s="492">
        <v>1.0000000000000004</v>
      </c>
      <c r="DV61" s="492">
        <v>1.0000000000000007</v>
      </c>
      <c r="DW61" s="493">
        <v>1</v>
      </c>
      <c r="DX61" s="493">
        <v>1.0000000000000004</v>
      </c>
      <c r="DY61" s="493">
        <v>1.0000000000000069</v>
      </c>
      <c r="DZ61" s="493">
        <v>1.0000000000000033</v>
      </c>
      <c r="EA61" s="562">
        <v>1.0000000000000011</v>
      </c>
      <c r="EB61" s="522" t="s">
        <v>381</v>
      </c>
      <c r="EC61" s="748" t="s">
        <v>381</v>
      </c>
      <c r="ED61" s="738"/>
      <c r="EE61" s="1021"/>
      <c r="EF61" s="503">
        <f t="shared" si="106"/>
        <v>-10</v>
      </c>
      <c r="EG61" s="495">
        <v>33.512103718163587</v>
      </c>
      <c r="EH61" s="496">
        <v>31.636584426438048</v>
      </c>
      <c r="EI61" s="496">
        <v>28.483160903268299</v>
      </c>
      <c r="EJ61" s="496">
        <v>23.532011524645839</v>
      </c>
      <c r="EK61" s="496">
        <v>18.643551153122019</v>
      </c>
      <c r="EL61" s="497">
        <v>13.710240057611827</v>
      </c>
      <c r="EM61" s="497">
        <v>7.7108784372051105</v>
      </c>
      <c r="EN61" s="497">
        <v>2.6423528093692994</v>
      </c>
      <c r="EO61" s="497">
        <v>0.72233218382842779</v>
      </c>
      <c r="EP61" s="563">
        <v>-0.97807693357020753</v>
      </c>
      <c r="EQ61" s="522" t="s">
        <v>381</v>
      </c>
      <c r="ER61" s="748" t="s">
        <v>381</v>
      </c>
      <c r="ES61" s="738"/>
      <c r="ET61" s="1021"/>
      <c r="EU61" s="503">
        <f t="shared" si="107"/>
        <v>-10</v>
      </c>
      <c r="EV61" s="495">
        <v>85</v>
      </c>
      <c r="EW61" s="496">
        <v>84.405800227316377</v>
      </c>
      <c r="EX61" s="496">
        <v>81.700628199166033</v>
      </c>
      <c r="EY61" s="496">
        <v>77.103803205099553</v>
      </c>
      <c r="EZ61" s="496">
        <v>72.406813166401548</v>
      </c>
      <c r="FA61" s="497">
        <v>67.634825935453307</v>
      </c>
      <c r="FB61" s="497">
        <v>57.934319797375792</v>
      </c>
      <c r="FC61" s="497">
        <v>47.974280706118918</v>
      </c>
      <c r="FD61" s="497">
        <v>37.68323399174983</v>
      </c>
      <c r="FE61" s="563">
        <v>26.878815726258438</v>
      </c>
      <c r="FF61" s="522" t="s">
        <v>381</v>
      </c>
      <c r="FG61" s="748" t="s">
        <v>381</v>
      </c>
      <c r="FI61" s="1021"/>
      <c r="FJ61" s="503">
        <f t="shared" si="108"/>
        <v>-10</v>
      </c>
      <c r="FK61" s="495">
        <v>85</v>
      </c>
      <c r="FL61" s="496">
        <v>85.000000000000114</v>
      </c>
      <c r="FM61" s="496">
        <v>85.000000000000057</v>
      </c>
      <c r="FN61" s="496">
        <v>81.206087257852062</v>
      </c>
      <c r="FO61" s="496">
        <v>75.950533651526825</v>
      </c>
      <c r="FP61" s="497">
        <v>70.64747850056574</v>
      </c>
      <c r="FQ61" s="497">
        <v>59.951074541041123</v>
      </c>
      <c r="FR61" s="497">
        <v>49.149468817279001</v>
      </c>
      <c r="FS61" s="497">
        <v>38.223553794404722</v>
      </c>
      <c r="FT61" s="563">
        <v>27.018854640084555</v>
      </c>
      <c r="FU61" s="522" t="s">
        <v>381</v>
      </c>
      <c r="FV61" s="748" t="s">
        <v>381</v>
      </c>
      <c r="FW61" s="744"/>
      <c r="FX61" s="1021"/>
      <c r="FY61" s="503">
        <f t="shared" si="109"/>
        <v>-10</v>
      </c>
      <c r="FZ61" s="491">
        <f t="shared" si="110"/>
        <v>0.76144699773444913</v>
      </c>
      <c r="GA61" s="492">
        <f t="shared" si="111"/>
        <v>0.82590240792422831</v>
      </c>
      <c r="GB61" s="492">
        <f t="shared" si="112"/>
        <v>0.94924445856851491</v>
      </c>
      <c r="GC61" s="492">
        <f t="shared" si="113"/>
        <v>1</v>
      </c>
      <c r="GD61" s="492">
        <f t="shared" si="114"/>
        <v>1.0000000000000007</v>
      </c>
      <c r="GE61" s="493">
        <f t="shared" si="115"/>
        <v>1</v>
      </c>
      <c r="GF61" s="493">
        <f t="shared" si="116"/>
        <v>1.0000000000000004</v>
      </c>
      <c r="GG61" s="493">
        <f t="shared" si="117"/>
        <v>1</v>
      </c>
      <c r="GH61" s="493">
        <f t="shared" si="118"/>
        <v>1.0000000000000033</v>
      </c>
      <c r="GI61" s="493">
        <f t="shared" si="119"/>
        <v>1.0000000000000011</v>
      </c>
      <c r="GJ61" s="522" t="s">
        <v>381</v>
      </c>
      <c r="GK61" s="748" t="s">
        <v>381</v>
      </c>
      <c r="GM61" s="1021"/>
      <c r="GN61" s="503">
        <f t="shared" si="120"/>
        <v>-10</v>
      </c>
      <c r="GO61" s="495">
        <f t="shared" si="121"/>
        <v>85</v>
      </c>
      <c r="GP61" s="496">
        <f t="shared" si="122"/>
        <v>85.000000000000114</v>
      </c>
      <c r="GQ61" s="496">
        <f t="shared" si="123"/>
        <v>85.000000000000057</v>
      </c>
      <c r="GR61" s="496">
        <f t="shared" si="124"/>
        <v>81.206087257852062</v>
      </c>
      <c r="GS61" s="496">
        <f t="shared" si="125"/>
        <v>75.950533651526825</v>
      </c>
      <c r="GT61" s="497">
        <f t="shared" si="126"/>
        <v>70.64747850056574</v>
      </c>
      <c r="GU61" s="497">
        <f t="shared" si="127"/>
        <v>59.951074541041123</v>
      </c>
      <c r="GV61" s="497">
        <f t="shared" si="128"/>
        <v>49.149468817279001</v>
      </c>
      <c r="GW61" s="497">
        <f t="shared" si="129"/>
        <v>38.223553794404722</v>
      </c>
      <c r="GX61" s="497">
        <f t="shared" si="130"/>
        <v>27.018854640084555</v>
      </c>
      <c r="GY61" s="522" t="s">
        <v>381</v>
      </c>
      <c r="GZ61" s="748" t="s">
        <v>381</v>
      </c>
      <c r="HB61" s="1021"/>
      <c r="HC61" s="503">
        <f t="shared" si="131"/>
        <v>-10</v>
      </c>
      <c r="HD61" s="531">
        <f t="shared" si="132"/>
        <v>7.1332517764868388</v>
      </c>
      <c r="HE61" s="551">
        <v>8.0249082485476944</v>
      </c>
      <c r="HF61" s="604">
        <v>87.413469969770276</v>
      </c>
      <c r="HH61" s="1021"/>
      <c r="HI61" s="503">
        <f t="shared" si="133"/>
        <v>-10</v>
      </c>
      <c r="HJ61" s="531">
        <f t="shared" si="134"/>
        <v>7.1332517764868388</v>
      </c>
      <c r="HK61" s="604">
        <v>96.925694210793452</v>
      </c>
    </row>
    <row r="62" spans="2:219" ht="15" customHeight="1">
      <c r="B62" s="1021"/>
      <c r="C62" s="503">
        <v>-20</v>
      </c>
      <c r="D62" s="476">
        <f t="shared" si="93"/>
        <v>18.636382110660097</v>
      </c>
      <c r="E62" s="600">
        <f t="shared" si="135"/>
        <v>60.347502815681089</v>
      </c>
      <c r="F62" s="601">
        <f t="shared" si="136"/>
        <v>87.351315477517005</v>
      </c>
      <c r="G62" s="602">
        <f t="shared" si="137"/>
        <v>7.1724836314779195</v>
      </c>
      <c r="H62" s="594" t="s">
        <v>712</v>
      </c>
      <c r="I62" s="603" t="s">
        <v>712</v>
      </c>
      <c r="J62" s="479">
        <f t="shared" si="94"/>
        <v>81.099520965810584</v>
      </c>
      <c r="K62" s="479">
        <f t="shared" si="95"/>
        <v>85.313695642569201</v>
      </c>
      <c r="L62" s="479">
        <f t="shared" si="95"/>
        <v>84.101686978119517</v>
      </c>
      <c r="M62" s="479">
        <f t="shared" si="95"/>
        <v>82.881813463218819</v>
      </c>
      <c r="N62" s="479">
        <f t="shared" si="95"/>
        <v>80.415682665655581</v>
      </c>
      <c r="O62" s="479">
        <f t="shared" si="95"/>
        <v>77.921201374130092</v>
      </c>
      <c r="P62" s="479">
        <f t="shared" si="95"/>
        <v>75.382286178340038</v>
      </c>
      <c r="Q62" s="479">
        <f t="shared" si="95"/>
        <v>72.767638465925785</v>
      </c>
      <c r="R62" s="522" t="s">
        <v>381</v>
      </c>
      <c r="S62" s="480" t="s">
        <v>381</v>
      </c>
      <c r="T62" s="738"/>
      <c r="U62" s="1021"/>
      <c r="V62" s="503">
        <f t="shared" si="96"/>
        <v>-20</v>
      </c>
      <c r="W62" s="481">
        <v>15</v>
      </c>
      <c r="X62" s="519">
        <v>-17.5</v>
      </c>
      <c r="Y62" s="483">
        <f t="shared" si="97"/>
        <v>18.636382110660097</v>
      </c>
      <c r="Z62" s="551">
        <v>29.29040093561024</v>
      </c>
      <c r="AA62" s="556">
        <v>20.965929874492613</v>
      </c>
      <c r="AB62" s="532">
        <f t="shared" si="138"/>
        <v>4.0833848819981702</v>
      </c>
      <c r="AC62" s="486">
        <f t="shared" si="98"/>
        <v>3.6296754506650393</v>
      </c>
      <c r="AD62" s="487">
        <v>12.807760573229018</v>
      </c>
      <c r="AE62" s="488">
        <v>19.607215751917309</v>
      </c>
      <c r="AF62" s="738"/>
      <c r="AG62" s="1048"/>
      <c r="AH62" s="1050"/>
      <c r="AI62" s="738"/>
      <c r="AJ62" s="1021"/>
      <c r="AK62" s="503">
        <f t="shared" si="99"/>
        <v>-20</v>
      </c>
      <c r="AL62" s="489">
        <f t="shared" si="139"/>
        <v>-30</v>
      </c>
      <c r="AM62" s="519">
        <f t="shared" si="100"/>
        <v>-26</v>
      </c>
      <c r="AN62" s="490">
        <f t="shared" si="101"/>
        <v>18.636382110660097</v>
      </c>
      <c r="AO62" s="738"/>
      <c r="AP62" s="1021"/>
      <c r="AQ62" s="503">
        <v>-20</v>
      </c>
      <c r="AR62" s="483">
        <f t="shared" si="102"/>
        <v>18.636382110660097</v>
      </c>
      <c r="AS62" s="477">
        <v>98.37778785639486</v>
      </c>
      <c r="AT62" s="479">
        <v>97.794367681167174</v>
      </c>
      <c r="AU62" s="478">
        <v>96.775655309301243</v>
      </c>
      <c r="AV62" s="478">
        <v>95.157424665935395</v>
      </c>
      <c r="AW62" s="478">
        <v>93.544082660868426</v>
      </c>
      <c r="AX62" s="478">
        <v>91.90151047095074</v>
      </c>
      <c r="AY62" s="478">
        <v>89.418932002762645</v>
      </c>
      <c r="AZ62" s="478">
        <v>86.296748477206762</v>
      </c>
      <c r="BA62" s="478">
        <v>84.879631851028449</v>
      </c>
      <c r="BB62" s="761" t="s">
        <v>968</v>
      </c>
      <c r="BC62" s="713" t="s">
        <v>381</v>
      </c>
      <c r="BD62" s="522" t="s">
        <v>381</v>
      </c>
      <c r="BE62" s="738"/>
      <c r="BF62" s="1021"/>
      <c r="BG62" s="503">
        <v>-20</v>
      </c>
      <c r="BH62" s="483">
        <f t="shared" si="91"/>
        <v>20.965929874492613</v>
      </c>
      <c r="BI62" s="477">
        <v>84.899690704099712</v>
      </c>
      <c r="BJ62" s="478">
        <v>87.221786475797103</v>
      </c>
      <c r="BK62" s="478">
        <v>86.5134352148104</v>
      </c>
      <c r="BL62" s="478">
        <v>85.313695642569201</v>
      </c>
      <c r="BM62" s="478">
        <v>84.101686978119517</v>
      </c>
      <c r="BN62" s="478">
        <v>82.881813463218819</v>
      </c>
      <c r="BO62" s="478">
        <v>80.415682665655581</v>
      </c>
      <c r="BP62" s="478">
        <v>77.921201374130092</v>
      </c>
      <c r="BQ62" s="478">
        <v>75.382286178340038</v>
      </c>
      <c r="BR62" s="478">
        <v>72.767638465925785</v>
      </c>
      <c r="BS62" s="713" t="s">
        <v>381</v>
      </c>
      <c r="BT62" s="522" t="s">
        <v>381</v>
      </c>
      <c r="BU62" s="533"/>
      <c r="BV62" s="1021"/>
      <c r="BW62" s="503">
        <v>-20</v>
      </c>
      <c r="BX62" s="483">
        <f t="shared" si="92"/>
        <v>20.965929874492613</v>
      </c>
      <c r="BY62" s="477">
        <v>60.347502815681089</v>
      </c>
      <c r="BZ62" s="478">
        <v>67.070562271783984</v>
      </c>
      <c r="CA62" s="478">
        <v>81.099520965810584</v>
      </c>
      <c r="CB62" s="478">
        <v>86.486932724099404</v>
      </c>
      <c r="CC62" s="478">
        <v>85.133745756870894</v>
      </c>
      <c r="CD62" s="478">
        <v>83.774086875597931</v>
      </c>
      <c r="CE62" s="478">
        <v>81.051720900749686</v>
      </c>
      <c r="CF62" s="478">
        <v>78.32624072326854</v>
      </c>
      <c r="CG62" s="478">
        <v>75.594136455452784</v>
      </c>
      <c r="CH62" s="478">
        <v>72.832992034332733</v>
      </c>
      <c r="CI62" s="713" t="s">
        <v>381</v>
      </c>
      <c r="CJ62" s="522" t="s">
        <v>381</v>
      </c>
      <c r="CK62" s="738"/>
      <c r="CL62" s="1021"/>
      <c r="CM62" s="503">
        <f t="shared" si="103"/>
        <v>-20</v>
      </c>
      <c r="CN62" s="491">
        <v>1.2000000000000124</v>
      </c>
      <c r="CO62" s="492">
        <v>1.2</v>
      </c>
      <c r="CP62" s="492">
        <v>1.2000000000000006</v>
      </c>
      <c r="CQ62" s="492">
        <v>1.2000000000000002</v>
      </c>
      <c r="CR62" s="492">
        <v>1.2</v>
      </c>
      <c r="CS62" s="493">
        <v>1.2000000000000002</v>
      </c>
      <c r="CT62" s="493">
        <v>1.2000000000000066</v>
      </c>
      <c r="CU62" s="493">
        <v>1.2</v>
      </c>
      <c r="CV62" s="493">
        <v>1.2</v>
      </c>
      <c r="CW62" s="605" t="s">
        <v>968</v>
      </c>
      <c r="CX62" s="522" t="s">
        <v>381</v>
      </c>
      <c r="CY62" s="748" t="s">
        <v>381</v>
      </c>
      <c r="CZ62" s="738"/>
      <c r="DA62" s="1021"/>
      <c r="DB62" s="503">
        <f t="shared" si="104"/>
        <v>-20</v>
      </c>
      <c r="DC62" s="491">
        <v>0.97990988554937075</v>
      </c>
      <c r="DD62" s="492">
        <v>1.0000000000000073</v>
      </c>
      <c r="DE62" s="492">
        <v>1</v>
      </c>
      <c r="DF62" s="492">
        <v>1.0000000000000004</v>
      </c>
      <c r="DG62" s="492">
        <v>1.0000000000000004</v>
      </c>
      <c r="DH62" s="493">
        <v>1</v>
      </c>
      <c r="DI62" s="493">
        <v>1.0000000000000004</v>
      </c>
      <c r="DJ62" s="493">
        <v>1</v>
      </c>
      <c r="DK62" s="493">
        <v>1.000000000000004</v>
      </c>
      <c r="DL62" s="562">
        <v>1</v>
      </c>
      <c r="DM62" s="522" t="s">
        <v>381</v>
      </c>
      <c r="DN62" s="748" t="s">
        <v>381</v>
      </c>
      <c r="DO62" s="744"/>
      <c r="DP62" s="1021"/>
      <c r="DQ62" s="503">
        <f t="shared" si="105"/>
        <v>-20</v>
      </c>
      <c r="DR62" s="491">
        <v>0.76674252008375732</v>
      </c>
      <c r="DS62" s="492">
        <v>0.82920048738276808</v>
      </c>
      <c r="DT62" s="492">
        <v>0.94944175942650377</v>
      </c>
      <c r="DU62" s="492">
        <v>1</v>
      </c>
      <c r="DV62" s="492">
        <v>1.0000000000000073</v>
      </c>
      <c r="DW62" s="493">
        <v>1</v>
      </c>
      <c r="DX62" s="493">
        <v>1</v>
      </c>
      <c r="DY62" s="493">
        <v>1</v>
      </c>
      <c r="DZ62" s="493">
        <v>1.0000000000000033</v>
      </c>
      <c r="EA62" s="562">
        <v>1.0000000000000004</v>
      </c>
      <c r="EB62" s="522" t="s">
        <v>381</v>
      </c>
      <c r="EC62" s="748" t="s">
        <v>381</v>
      </c>
      <c r="ED62" s="738"/>
      <c r="EE62" s="1021"/>
      <c r="EF62" s="503">
        <f t="shared" si="106"/>
        <v>-20</v>
      </c>
      <c r="EG62" s="495">
        <v>31.730664391903929</v>
      </c>
      <c r="EH62" s="496">
        <v>29.952507112929652</v>
      </c>
      <c r="EI62" s="496">
        <v>26.850205814450817</v>
      </c>
      <c r="EJ62" s="496">
        <v>21.928919715812128</v>
      </c>
      <c r="EK62" s="496">
        <v>17.030867100004627</v>
      </c>
      <c r="EL62" s="497">
        <v>12.052817101984772</v>
      </c>
      <c r="EM62" s="497">
        <v>4.5461302009181281</v>
      </c>
      <c r="EN62" s="497">
        <v>-4.8644495227076732</v>
      </c>
      <c r="EO62" s="497">
        <v>-9.1243979153248915</v>
      </c>
      <c r="EP62" s="605" t="s">
        <v>968</v>
      </c>
      <c r="EQ62" s="522" t="s">
        <v>381</v>
      </c>
      <c r="ER62" s="748" t="s">
        <v>381</v>
      </c>
      <c r="ES62" s="738"/>
      <c r="ET62" s="1021"/>
      <c r="EU62" s="503">
        <f t="shared" si="107"/>
        <v>-20</v>
      </c>
      <c r="EV62" s="495">
        <v>85</v>
      </c>
      <c r="EW62" s="496">
        <v>84.023896674402749</v>
      </c>
      <c r="EX62" s="496">
        <v>81.159984326479275</v>
      </c>
      <c r="EY62" s="496">
        <v>76.313892706951094</v>
      </c>
      <c r="EZ62" s="496">
        <v>71.424116411492832</v>
      </c>
      <c r="FA62" s="497">
        <v>66.508667263825885</v>
      </c>
      <c r="FB62" s="497">
        <v>56.59043060749832</v>
      </c>
      <c r="FC62" s="497">
        <v>46.584739642167563</v>
      </c>
      <c r="FD62" s="497">
        <v>36.429224810562289</v>
      </c>
      <c r="FE62" s="497">
        <v>26.001842135981519</v>
      </c>
      <c r="FF62" s="522" t="s">
        <v>381</v>
      </c>
      <c r="FG62" s="748" t="s">
        <v>381</v>
      </c>
      <c r="FI62" s="1021"/>
      <c r="FJ62" s="503">
        <f t="shared" si="108"/>
        <v>-20</v>
      </c>
      <c r="FK62" s="495">
        <v>85.000000000000057</v>
      </c>
      <c r="FL62" s="496">
        <v>85</v>
      </c>
      <c r="FM62" s="496">
        <v>85</v>
      </c>
      <c r="FN62" s="496">
        <v>81.052871262835879</v>
      </c>
      <c r="FO62" s="496">
        <v>75.587520302964208</v>
      </c>
      <c r="FP62" s="497">
        <v>70.1034592033796</v>
      </c>
      <c r="FQ62" s="497">
        <v>59.145973242749335</v>
      </c>
      <c r="FR62" s="497">
        <v>48.207550050127736</v>
      </c>
      <c r="FS62" s="497">
        <v>37.275492959161284</v>
      </c>
      <c r="FT62" s="563">
        <v>26.262082594929609</v>
      </c>
      <c r="FU62" s="522" t="s">
        <v>381</v>
      </c>
      <c r="FV62" s="748" t="s">
        <v>381</v>
      </c>
      <c r="FW62" s="744"/>
      <c r="FX62" s="1021"/>
      <c r="FY62" s="503">
        <f t="shared" si="109"/>
        <v>-20</v>
      </c>
      <c r="FZ62" s="491">
        <f t="shared" si="110"/>
        <v>0.76674252008375732</v>
      </c>
      <c r="GA62" s="492">
        <f t="shared" si="111"/>
        <v>0.82920048738276808</v>
      </c>
      <c r="GB62" s="492">
        <f t="shared" si="112"/>
        <v>0.94944175942650377</v>
      </c>
      <c r="GC62" s="492">
        <f t="shared" si="113"/>
        <v>1</v>
      </c>
      <c r="GD62" s="492">
        <f t="shared" si="114"/>
        <v>1.0000000000000004</v>
      </c>
      <c r="GE62" s="493">
        <f t="shared" si="115"/>
        <v>1</v>
      </c>
      <c r="GF62" s="493">
        <f t="shared" si="116"/>
        <v>1</v>
      </c>
      <c r="GG62" s="493">
        <f t="shared" si="117"/>
        <v>1</v>
      </c>
      <c r="GH62" s="493">
        <f t="shared" si="118"/>
        <v>1.0000000000000033</v>
      </c>
      <c r="GI62" s="493">
        <f t="shared" si="119"/>
        <v>1</v>
      </c>
      <c r="GJ62" s="522" t="s">
        <v>381</v>
      </c>
      <c r="GK62" s="748" t="s">
        <v>381</v>
      </c>
      <c r="GM62" s="1021"/>
      <c r="GN62" s="503">
        <f t="shared" si="120"/>
        <v>-20</v>
      </c>
      <c r="GO62" s="495">
        <f t="shared" si="121"/>
        <v>85.000000000000057</v>
      </c>
      <c r="GP62" s="496">
        <f t="shared" si="122"/>
        <v>85</v>
      </c>
      <c r="GQ62" s="496">
        <f t="shared" si="123"/>
        <v>85</v>
      </c>
      <c r="GR62" s="496">
        <f t="shared" si="124"/>
        <v>81.052871262835879</v>
      </c>
      <c r="GS62" s="496">
        <f t="shared" si="125"/>
        <v>75.587520302964208</v>
      </c>
      <c r="GT62" s="497">
        <f t="shared" si="126"/>
        <v>70.1034592033796</v>
      </c>
      <c r="GU62" s="497">
        <f t="shared" si="127"/>
        <v>59.145973242749335</v>
      </c>
      <c r="GV62" s="497">
        <f t="shared" si="128"/>
        <v>48.207550050127736</v>
      </c>
      <c r="GW62" s="497">
        <f t="shared" si="129"/>
        <v>37.275492959161284</v>
      </c>
      <c r="GX62" s="497">
        <f t="shared" si="130"/>
        <v>26.262082594929609</v>
      </c>
      <c r="GY62" s="522" t="s">
        <v>381</v>
      </c>
      <c r="GZ62" s="748" t="s">
        <v>381</v>
      </c>
      <c r="HB62" s="1021"/>
      <c r="HC62" s="503">
        <f t="shared" si="131"/>
        <v>-20</v>
      </c>
      <c r="HD62" s="531">
        <f t="shared" si="132"/>
        <v>7.1724836314779195</v>
      </c>
      <c r="HE62" s="551">
        <v>8.0690440854126599</v>
      </c>
      <c r="HF62" s="604">
        <v>87.351315477517005</v>
      </c>
      <c r="HH62" s="1021"/>
      <c r="HI62" s="503">
        <f t="shared" si="133"/>
        <v>-20</v>
      </c>
      <c r="HJ62" s="531">
        <f t="shared" si="134"/>
        <v>7.1724836314779195</v>
      </c>
      <c r="HK62" s="604">
        <v>96.089729149102155</v>
      </c>
    </row>
    <row r="63" spans="2:219" ht="15" customHeight="1">
      <c r="B63" s="1021"/>
      <c r="C63" s="503">
        <v>-30</v>
      </c>
      <c r="D63" s="476">
        <f t="shared" si="93"/>
        <v>20.311921309659816</v>
      </c>
      <c r="E63" s="600">
        <f t="shared" si="135"/>
        <v>60.942717429349564</v>
      </c>
      <c r="F63" s="601">
        <f t="shared" si="136"/>
        <v>87.303161376909244</v>
      </c>
      <c r="G63" s="602">
        <f t="shared" si="137"/>
        <v>7.2434696928318241</v>
      </c>
      <c r="H63" s="594" t="s">
        <v>712</v>
      </c>
      <c r="I63" s="603" t="s">
        <v>712</v>
      </c>
      <c r="J63" s="479">
        <f t="shared" si="94"/>
        <v>81.065267682944494</v>
      </c>
      <c r="K63" s="479">
        <f t="shared" si="95"/>
        <v>85.118500116934428</v>
      </c>
      <c r="L63" s="479">
        <f t="shared" si="95"/>
        <v>83.864121426945815</v>
      </c>
      <c r="M63" s="479">
        <f t="shared" si="95"/>
        <v>82.611122504171689</v>
      </c>
      <c r="N63" s="479">
        <f t="shared" si="95"/>
        <v>80.104304455795884</v>
      </c>
      <c r="O63" s="479">
        <f t="shared" si="95"/>
        <v>77.60263090247598</v>
      </c>
      <c r="P63" s="479">
        <f t="shared" si="95"/>
        <v>75.096517356867807</v>
      </c>
      <c r="Q63" s="479">
        <f t="shared" si="95"/>
        <v>72.57123216145078</v>
      </c>
      <c r="R63" s="522" t="s">
        <v>381</v>
      </c>
      <c r="S63" s="480" t="s">
        <v>381</v>
      </c>
      <c r="T63" s="738"/>
      <c r="U63" s="1021"/>
      <c r="V63" s="503">
        <f t="shared" si="96"/>
        <v>-30</v>
      </c>
      <c r="W63" s="481">
        <v>15</v>
      </c>
      <c r="X63" s="519">
        <v>-17.5</v>
      </c>
      <c r="Y63" s="483">
        <f t="shared" si="97"/>
        <v>20.311921309659816</v>
      </c>
      <c r="Z63" s="551">
        <v>33.5200058634613</v>
      </c>
      <c r="AA63" s="556">
        <v>22.850911473367294</v>
      </c>
      <c r="AB63" s="532">
        <f t="shared" si="138"/>
        <v>3.7448583284324686</v>
      </c>
      <c r="AC63" s="486">
        <f t="shared" si="98"/>
        <v>3.3287629586066387</v>
      </c>
      <c r="AD63" s="487">
        <v>14.223052069441112</v>
      </c>
      <c r="AE63" s="488">
        <v>21.043575956151319</v>
      </c>
      <c r="AF63" s="738"/>
      <c r="AG63" s="1048"/>
      <c r="AH63" s="1050"/>
      <c r="AI63" s="738"/>
      <c r="AJ63" s="1021"/>
      <c r="AK63" s="503">
        <f t="shared" si="99"/>
        <v>-30</v>
      </c>
      <c r="AL63" s="489">
        <f t="shared" si="139"/>
        <v>-40</v>
      </c>
      <c r="AM63" s="519">
        <f t="shared" si="100"/>
        <v>-30</v>
      </c>
      <c r="AN63" s="490">
        <f t="shared" si="101"/>
        <v>20.311921309659816</v>
      </c>
      <c r="AO63" s="738"/>
      <c r="AP63" s="1021"/>
      <c r="AQ63" s="503">
        <v>-30</v>
      </c>
      <c r="AR63" s="483">
        <f t="shared" si="102"/>
        <v>20.311921309659816</v>
      </c>
      <c r="AS63" s="477">
        <v>97.439871367908637</v>
      </c>
      <c r="AT63" s="479">
        <v>96.971975141008556</v>
      </c>
      <c r="AU63" s="478">
        <v>96.037976490301801</v>
      </c>
      <c r="AV63" s="478">
        <v>94.460204053149695</v>
      </c>
      <c r="AW63" s="478">
        <v>92.858337247929853</v>
      </c>
      <c r="AX63" s="478">
        <v>91.218151797143506</v>
      </c>
      <c r="AY63" s="478">
        <v>88.814262288397529</v>
      </c>
      <c r="AZ63" s="478">
        <v>85.588484024381842</v>
      </c>
      <c r="BA63" s="478">
        <v>83.053319367444843</v>
      </c>
      <c r="BB63" s="478">
        <v>80.058228869317745</v>
      </c>
      <c r="BC63" s="713" t="s">
        <v>381</v>
      </c>
      <c r="BD63" s="522" t="s">
        <v>381</v>
      </c>
      <c r="BE63" s="738"/>
      <c r="BF63" s="1021"/>
      <c r="BG63" s="503">
        <v>-30</v>
      </c>
      <c r="BH63" s="483">
        <f t="shared" si="91"/>
        <v>22.850911473367294</v>
      </c>
      <c r="BI63" s="477">
        <v>87.204626534216672</v>
      </c>
      <c r="BJ63" s="478">
        <v>87.110163875967814</v>
      </c>
      <c r="BK63" s="478">
        <v>86.367452818675559</v>
      </c>
      <c r="BL63" s="478">
        <v>85.118500116934428</v>
      </c>
      <c r="BM63" s="478">
        <v>83.864121426945815</v>
      </c>
      <c r="BN63" s="478">
        <v>82.611122504171689</v>
      </c>
      <c r="BO63" s="478">
        <v>80.104304455795884</v>
      </c>
      <c r="BP63" s="478">
        <v>77.60263090247598</v>
      </c>
      <c r="BQ63" s="478">
        <v>75.096517356867807</v>
      </c>
      <c r="BR63" s="478">
        <v>72.57123216145078</v>
      </c>
      <c r="BS63" s="713" t="s">
        <v>381</v>
      </c>
      <c r="BT63" s="522" t="s">
        <v>381</v>
      </c>
      <c r="BU63" s="533"/>
      <c r="BV63" s="1021"/>
      <c r="BW63" s="503">
        <v>-30</v>
      </c>
      <c r="BX63" s="483">
        <f t="shared" si="92"/>
        <v>22.850911473367294</v>
      </c>
      <c r="BY63" s="477">
        <v>60.942717429349564</v>
      </c>
      <c r="BZ63" s="478">
        <v>67.464077845567957</v>
      </c>
      <c r="CA63" s="478">
        <v>81.065267682944494</v>
      </c>
      <c r="CB63" s="478">
        <v>86.459237578266695</v>
      </c>
      <c r="CC63" s="478">
        <v>85.05952702261375</v>
      </c>
      <c r="CD63" s="478">
        <v>83.665390263541383</v>
      </c>
      <c r="CE63" s="478">
        <v>80.889524958993746</v>
      </c>
      <c r="CF63" s="478">
        <v>78.134543226889107</v>
      </c>
      <c r="CG63" s="478">
        <v>75.401714885720594</v>
      </c>
      <c r="CH63" s="478">
        <v>72.681426854327498</v>
      </c>
      <c r="CI63" s="713" t="s">
        <v>381</v>
      </c>
      <c r="CJ63" s="522" t="s">
        <v>381</v>
      </c>
      <c r="CK63" s="738"/>
      <c r="CL63" s="1021"/>
      <c r="CM63" s="503">
        <f t="shared" si="103"/>
        <v>-30</v>
      </c>
      <c r="CN63" s="491">
        <v>1.2000000000000013</v>
      </c>
      <c r="CO63" s="492">
        <v>1.2</v>
      </c>
      <c r="CP63" s="492">
        <v>1.2000000000000002</v>
      </c>
      <c r="CQ63" s="492">
        <v>1.2000000000000137</v>
      </c>
      <c r="CR63" s="492">
        <v>1.2000000000000004</v>
      </c>
      <c r="CS63" s="493">
        <v>1.2000000000000137</v>
      </c>
      <c r="CT63" s="493">
        <v>1.2000000000000002</v>
      </c>
      <c r="CU63" s="493">
        <v>1.2</v>
      </c>
      <c r="CV63" s="493">
        <v>1.2</v>
      </c>
      <c r="CW63" s="562">
        <v>1.2</v>
      </c>
      <c r="CX63" s="522" t="s">
        <v>381</v>
      </c>
      <c r="CY63" s="748" t="s">
        <v>381</v>
      </c>
      <c r="CZ63" s="738"/>
      <c r="DA63" s="1021"/>
      <c r="DB63" s="503">
        <f t="shared" si="104"/>
        <v>-30</v>
      </c>
      <c r="DC63" s="491">
        <v>0.99799070011769864</v>
      </c>
      <c r="DD63" s="492">
        <v>1.0000000000000082</v>
      </c>
      <c r="DE63" s="492">
        <v>1</v>
      </c>
      <c r="DF63" s="492">
        <v>1</v>
      </c>
      <c r="DG63" s="492">
        <v>1.0000000000000004</v>
      </c>
      <c r="DH63" s="493">
        <v>1.0000000000000004</v>
      </c>
      <c r="DI63" s="493">
        <v>1.0000000000000004</v>
      </c>
      <c r="DJ63" s="493">
        <v>1</v>
      </c>
      <c r="DK63" s="493">
        <v>1.0000000000000004</v>
      </c>
      <c r="DL63" s="562">
        <v>1</v>
      </c>
      <c r="DM63" s="522" t="s">
        <v>381</v>
      </c>
      <c r="DN63" s="748" t="s">
        <v>381</v>
      </c>
      <c r="DO63" s="744"/>
      <c r="DP63" s="1021"/>
      <c r="DQ63" s="503">
        <f t="shared" si="105"/>
        <v>-30</v>
      </c>
      <c r="DR63" s="491">
        <v>0.77241039482294183</v>
      </c>
      <c r="DS63" s="492">
        <v>0.83275322708146726</v>
      </c>
      <c r="DT63" s="492">
        <v>0.94916330467004473</v>
      </c>
      <c r="DU63" s="492">
        <v>1.0000000000000073</v>
      </c>
      <c r="DV63" s="492">
        <v>1.0000000000000082</v>
      </c>
      <c r="DW63" s="493">
        <v>1.0000000000000089</v>
      </c>
      <c r="DX63" s="493">
        <v>1.0000000000000004</v>
      </c>
      <c r="DY63" s="493">
        <v>1.0000000000000004</v>
      </c>
      <c r="DZ63" s="493">
        <v>1.0000000000000004</v>
      </c>
      <c r="EA63" s="562">
        <v>1.0000000000000011</v>
      </c>
      <c r="EB63" s="522" t="s">
        <v>381</v>
      </c>
      <c r="EC63" s="748" t="s">
        <v>381</v>
      </c>
      <c r="ED63" s="738"/>
      <c r="EE63" s="1021"/>
      <c r="EF63" s="503">
        <f t="shared" si="106"/>
        <v>-30</v>
      </c>
      <c r="EG63" s="495">
        <v>28.872585020347231</v>
      </c>
      <c r="EH63" s="496">
        <v>27.447808628680832</v>
      </c>
      <c r="EI63" s="496">
        <v>24.605779364909722</v>
      </c>
      <c r="EJ63" s="496">
        <v>19.811147255015214</v>
      </c>
      <c r="EK63" s="496">
        <v>14.951535016380831</v>
      </c>
      <c r="EL63" s="497">
        <v>9.9844396804383564</v>
      </c>
      <c r="EM63" s="497">
        <v>2.720942352706345</v>
      </c>
      <c r="EN63" s="497">
        <v>-6.9944426943106919</v>
      </c>
      <c r="EO63" s="497">
        <v>-14.603656287720639</v>
      </c>
      <c r="EP63" s="497">
        <v>-23.562529584250541</v>
      </c>
      <c r="EQ63" s="522" t="s">
        <v>381</v>
      </c>
      <c r="ER63" s="748" t="s">
        <v>381</v>
      </c>
      <c r="ES63" s="738"/>
      <c r="ET63" s="1021"/>
      <c r="EU63" s="503">
        <f t="shared" si="107"/>
        <v>-30</v>
      </c>
      <c r="EV63" s="495">
        <v>85.000000000000057</v>
      </c>
      <c r="EW63" s="496">
        <v>83.572468077343274</v>
      </c>
      <c r="EX63" s="496">
        <v>80.570013441117396</v>
      </c>
      <c r="EY63" s="496">
        <v>75.525986861087347</v>
      </c>
      <c r="EZ63" s="496">
        <v>70.466372630644287</v>
      </c>
      <c r="FA63" s="497">
        <v>65.418759014621685</v>
      </c>
      <c r="FB63" s="497">
        <v>55.339973752359924</v>
      </c>
      <c r="FC63" s="497">
        <v>45.308883129177673</v>
      </c>
      <c r="FD63" s="497">
        <v>35.288005789037186</v>
      </c>
      <c r="FE63" s="497">
        <v>25.219866573384593</v>
      </c>
      <c r="FF63" s="522" t="s">
        <v>381</v>
      </c>
      <c r="FG63" s="748" t="s">
        <v>381</v>
      </c>
      <c r="FI63" s="1021"/>
      <c r="FJ63" s="503">
        <f t="shared" si="108"/>
        <v>-30</v>
      </c>
      <c r="FK63" s="495">
        <v>85.000000000000171</v>
      </c>
      <c r="FL63" s="496">
        <v>85</v>
      </c>
      <c r="FM63" s="496">
        <v>85</v>
      </c>
      <c r="FN63" s="496">
        <v>80.940940804366619</v>
      </c>
      <c r="FO63" s="496">
        <v>75.287972502404671</v>
      </c>
      <c r="FP63" s="497">
        <v>69.665366878064788</v>
      </c>
      <c r="FQ63" s="497">
        <v>58.494120872624364</v>
      </c>
      <c r="FR63" s="497">
        <v>47.43941402334849</v>
      </c>
      <c r="FS63" s="497">
        <v>36.506827501283738</v>
      </c>
      <c r="FT63" s="563">
        <v>25.658574846353758</v>
      </c>
      <c r="FU63" s="522" t="s">
        <v>381</v>
      </c>
      <c r="FV63" s="748" t="s">
        <v>381</v>
      </c>
      <c r="FW63" s="744"/>
      <c r="FX63" s="1021"/>
      <c r="FY63" s="503">
        <f t="shared" si="109"/>
        <v>-30</v>
      </c>
      <c r="FZ63" s="491">
        <f t="shared" si="110"/>
        <v>0.77241039482294183</v>
      </c>
      <c r="GA63" s="492">
        <f t="shared" si="111"/>
        <v>0.83275322708146726</v>
      </c>
      <c r="GB63" s="492">
        <f t="shared" si="112"/>
        <v>0.94916330467004473</v>
      </c>
      <c r="GC63" s="492">
        <f t="shared" si="113"/>
        <v>1</v>
      </c>
      <c r="GD63" s="492">
        <f t="shared" si="114"/>
        <v>1.0000000000000004</v>
      </c>
      <c r="GE63" s="493">
        <f t="shared" si="115"/>
        <v>1.0000000000000004</v>
      </c>
      <c r="GF63" s="493">
        <f t="shared" si="116"/>
        <v>1.0000000000000004</v>
      </c>
      <c r="GG63" s="493">
        <f t="shared" si="117"/>
        <v>1</v>
      </c>
      <c r="GH63" s="493">
        <f t="shared" si="118"/>
        <v>1.0000000000000004</v>
      </c>
      <c r="GI63" s="493">
        <f t="shared" si="119"/>
        <v>1</v>
      </c>
      <c r="GJ63" s="522" t="s">
        <v>381</v>
      </c>
      <c r="GK63" s="748" t="s">
        <v>381</v>
      </c>
      <c r="GM63" s="1021"/>
      <c r="GN63" s="503">
        <f t="shared" si="120"/>
        <v>-30</v>
      </c>
      <c r="GO63" s="495">
        <f t="shared" si="121"/>
        <v>85.000000000000171</v>
      </c>
      <c r="GP63" s="496">
        <f t="shared" si="122"/>
        <v>85</v>
      </c>
      <c r="GQ63" s="496">
        <f t="shared" si="123"/>
        <v>85</v>
      </c>
      <c r="GR63" s="496">
        <f t="shared" si="124"/>
        <v>80.940940804366619</v>
      </c>
      <c r="GS63" s="496">
        <f t="shared" si="125"/>
        <v>75.287972502404671</v>
      </c>
      <c r="GT63" s="497">
        <f t="shared" si="126"/>
        <v>69.665366878064788</v>
      </c>
      <c r="GU63" s="497">
        <f t="shared" si="127"/>
        <v>58.494120872624364</v>
      </c>
      <c r="GV63" s="497">
        <f t="shared" si="128"/>
        <v>47.43941402334849</v>
      </c>
      <c r="GW63" s="497">
        <f t="shared" si="129"/>
        <v>36.506827501283738</v>
      </c>
      <c r="GX63" s="497">
        <f t="shared" si="130"/>
        <v>25.658574846353758</v>
      </c>
      <c r="GY63" s="522" t="s">
        <v>381</v>
      </c>
      <c r="GZ63" s="748" t="s">
        <v>381</v>
      </c>
      <c r="HB63" s="1021"/>
      <c r="HC63" s="503">
        <f t="shared" si="131"/>
        <v>-30</v>
      </c>
      <c r="HD63" s="531">
        <f t="shared" si="132"/>
        <v>7.2434696928318241</v>
      </c>
      <c r="HE63" s="551">
        <v>8.1489034044358029</v>
      </c>
      <c r="HF63" s="604">
        <v>87.303161376909244</v>
      </c>
      <c r="HH63" s="1021"/>
      <c r="HI63" s="503">
        <f t="shared" si="133"/>
        <v>-30</v>
      </c>
      <c r="HJ63" s="531">
        <f t="shared" si="134"/>
        <v>7.2434696928318241</v>
      </c>
      <c r="HK63" s="604">
        <v>94.87476132291907</v>
      </c>
    </row>
    <row r="64" spans="2:219" ht="15" customHeight="1">
      <c r="B64" s="1021"/>
      <c r="C64" s="503">
        <v>-40</v>
      </c>
      <c r="D64" s="476">
        <f t="shared" si="93"/>
        <v>22.1347582614315</v>
      </c>
      <c r="E64" s="600">
        <f>MIN(AS64,BI64,BY64)</f>
        <v>61.528801961773532</v>
      </c>
      <c r="F64" s="601">
        <f t="shared" si="136"/>
        <v>87.279328130001886</v>
      </c>
      <c r="G64" s="602">
        <f t="shared" si="137"/>
        <v>7.3955520569945756</v>
      </c>
      <c r="H64" s="594" t="s">
        <v>712</v>
      </c>
      <c r="I64" s="603" t="s">
        <v>712</v>
      </c>
      <c r="J64" s="479">
        <f t="shared" si="94"/>
        <v>81.139749600788846</v>
      </c>
      <c r="K64" s="479">
        <f t="shared" si="95"/>
        <v>84.90697752715748</v>
      </c>
      <c r="L64" s="479">
        <f t="shared" si="95"/>
        <v>83.614346881913235</v>
      </c>
      <c r="M64" s="479">
        <f t="shared" si="95"/>
        <v>82.328345342762148</v>
      </c>
      <c r="N64" s="479">
        <f t="shared" si="95"/>
        <v>79.784200985594168</v>
      </c>
      <c r="O64" s="479">
        <f t="shared" si="95"/>
        <v>77.278692394719045</v>
      </c>
      <c r="P64" s="479">
        <f t="shared" si="95"/>
        <v>74.808267039158622</v>
      </c>
      <c r="Q64" s="479">
        <f t="shared" si="95"/>
        <v>72.37455908438811</v>
      </c>
      <c r="R64" s="522" t="s">
        <v>381</v>
      </c>
      <c r="S64" s="480" t="s">
        <v>381</v>
      </c>
      <c r="T64" s="738"/>
      <c r="U64" s="1021"/>
      <c r="V64" s="503">
        <f t="shared" si="96"/>
        <v>-40</v>
      </c>
      <c r="W64" s="481">
        <v>15</v>
      </c>
      <c r="X64" s="519">
        <v>-17.5</v>
      </c>
      <c r="Y64" s="483">
        <f t="shared" si="97"/>
        <v>22.1347582614315</v>
      </c>
      <c r="Z64" s="551">
        <v>38.361684707902704</v>
      </c>
      <c r="AA64" s="556">
        <v>24.901603044110438</v>
      </c>
      <c r="AB64" s="532">
        <f t="shared" si="138"/>
        <v>3.4398274741250656</v>
      </c>
      <c r="AC64" s="486">
        <f t="shared" si="98"/>
        <v>3.057624421444503</v>
      </c>
      <c r="AD64" s="487">
        <v>15.752974114792897</v>
      </c>
      <c r="AE64" s="488">
        <v>22.557056492583147</v>
      </c>
      <c r="AF64" s="738"/>
      <c r="AG64" s="1048"/>
      <c r="AH64" s="1050"/>
      <c r="AI64" s="738"/>
      <c r="AJ64" s="1021"/>
      <c r="AK64" s="503">
        <f t="shared" si="99"/>
        <v>-40</v>
      </c>
      <c r="AL64" s="489">
        <v>-40</v>
      </c>
      <c r="AM64" s="519">
        <f t="shared" si="100"/>
        <v>-40</v>
      </c>
      <c r="AN64" s="490">
        <f t="shared" si="101"/>
        <v>22.1347582614315</v>
      </c>
      <c r="AO64" s="738"/>
      <c r="AP64" s="1021"/>
      <c r="AQ64" s="503">
        <v>-40</v>
      </c>
      <c r="AR64" s="483">
        <f t="shared" si="102"/>
        <v>22.1347582614315</v>
      </c>
      <c r="AS64" s="477">
        <v>97.16677752971151</v>
      </c>
      <c r="AT64" s="479">
        <v>96.692896888405031</v>
      </c>
      <c r="AU64" s="478">
        <v>95.739534840547165</v>
      </c>
      <c r="AV64" s="478">
        <v>94.139439782020588</v>
      </c>
      <c r="AW64" s="478">
        <v>92.517959255246069</v>
      </c>
      <c r="AX64" s="478">
        <v>90.857517656302093</v>
      </c>
      <c r="AY64" s="478">
        <v>88.484131865634069</v>
      </c>
      <c r="AZ64" s="478">
        <v>85.248003641729497</v>
      </c>
      <c r="BA64" s="478">
        <v>82.768130513512972</v>
      </c>
      <c r="BB64" s="478">
        <v>79.83529697799365</v>
      </c>
      <c r="BC64" s="713" t="s">
        <v>381</v>
      </c>
      <c r="BD64" s="522" t="s">
        <v>381</v>
      </c>
      <c r="BE64" s="738"/>
      <c r="BF64" s="1021"/>
      <c r="BG64" s="503">
        <v>-40</v>
      </c>
      <c r="BH64" s="483">
        <f t="shared" si="91"/>
        <v>24.901603044110438</v>
      </c>
      <c r="BI64" s="477">
        <v>87.359826485046881</v>
      </c>
      <c r="BJ64" s="478">
        <v>86.978470899400804</v>
      </c>
      <c r="BK64" s="478">
        <v>86.20819075144658</v>
      </c>
      <c r="BL64" s="478">
        <v>84.90697752715748</v>
      </c>
      <c r="BM64" s="478">
        <v>83.614346881913235</v>
      </c>
      <c r="BN64" s="478">
        <v>82.328345342762148</v>
      </c>
      <c r="BO64" s="478">
        <v>79.784200985594168</v>
      </c>
      <c r="BP64" s="478">
        <v>77.278692394719045</v>
      </c>
      <c r="BQ64" s="478">
        <v>74.808267039158622</v>
      </c>
      <c r="BR64" s="478">
        <v>72.37455908438811</v>
      </c>
      <c r="BS64" s="713" t="s">
        <v>381</v>
      </c>
      <c r="BT64" s="522" t="s">
        <v>381</v>
      </c>
      <c r="BU64" s="533"/>
      <c r="BV64" s="1021"/>
      <c r="BW64" s="503">
        <v>-40</v>
      </c>
      <c r="BX64" s="483">
        <f t="shared" si="92"/>
        <v>24.901603044110438</v>
      </c>
      <c r="BY64" s="477">
        <v>61.528801961773532</v>
      </c>
      <c r="BZ64" s="478">
        <v>67.912697304668143</v>
      </c>
      <c r="CA64" s="478">
        <v>81.139749600788846</v>
      </c>
      <c r="CB64" s="478">
        <v>86.425201770723035</v>
      </c>
      <c r="CC64" s="478">
        <v>84.985056157145081</v>
      </c>
      <c r="CD64" s="478">
        <v>83.553875962663753</v>
      </c>
      <c r="CE64" s="478">
        <v>80.724447619900715</v>
      </c>
      <c r="CF64" s="478">
        <v>77.942529832069866</v>
      </c>
      <c r="CG64" s="478">
        <v>75.209923883693534</v>
      </c>
      <c r="CH64" s="478">
        <v>72.530795820720883</v>
      </c>
      <c r="CI64" s="713" t="s">
        <v>381</v>
      </c>
      <c r="CJ64" s="522" t="s">
        <v>381</v>
      </c>
      <c r="CK64" s="738"/>
      <c r="CL64" s="1021"/>
      <c r="CM64" s="503">
        <f t="shared" si="103"/>
        <v>-40</v>
      </c>
      <c r="CN64" s="491">
        <v>1.2000000000000151</v>
      </c>
      <c r="CO64" s="492">
        <v>1.2000000000000002</v>
      </c>
      <c r="CP64" s="492">
        <v>1.2</v>
      </c>
      <c r="CQ64" s="492">
        <v>1.2000000000000002</v>
      </c>
      <c r="CR64" s="492">
        <v>1.2</v>
      </c>
      <c r="CS64" s="493">
        <v>1.2</v>
      </c>
      <c r="CT64" s="493">
        <v>1.2000000000000006</v>
      </c>
      <c r="CU64" s="493">
        <v>1.2000000000000002</v>
      </c>
      <c r="CV64" s="493">
        <v>1.2000000000000004</v>
      </c>
      <c r="CW64" s="562">
        <v>1.2</v>
      </c>
      <c r="CX64" s="522" t="s">
        <v>381</v>
      </c>
      <c r="CY64" s="748" t="s">
        <v>381</v>
      </c>
      <c r="CZ64" s="738"/>
      <c r="DA64" s="1021"/>
      <c r="DB64" s="503">
        <f t="shared" si="104"/>
        <v>-40</v>
      </c>
      <c r="DC64" s="491">
        <v>1.0000000000000091</v>
      </c>
      <c r="DD64" s="492">
        <v>1.00000000000001</v>
      </c>
      <c r="DE64" s="492">
        <v>1.0000000000000002</v>
      </c>
      <c r="DF64" s="492">
        <v>1.00000000000001</v>
      </c>
      <c r="DG64" s="492">
        <v>1.0000000000000093</v>
      </c>
      <c r="DH64" s="493">
        <v>1</v>
      </c>
      <c r="DI64" s="493">
        <v>1.0000000000000098</v>
      </c>
      <c r="DJ64" s="493">
        <v>1.0000000000000044</v>
      </c>
      <c r="DK64" s="493">
        <v>1.0000000000000002</v>
      </c>
      <c r="DL64" s="562">
        <v>1.0000000000000016</v>
      </c>
      <c r="DM64" s="522" t="s">
        <v>381</v>
      </c>
      <c r="DN64" s="748" t="s">
        <v>381</v>
      </c>
      <c r="DO64" s="744"/>
      <c r="DP64" s="1021"/>
      <c r="DQ64" s="503">
        <f t="shared" si="105"/>
        <v>-40</v>
      </c>
      <c r="DR64" s="491">
        <v>0.7779644196616502</v>
      </c>
      <c r="DS64" s="492">
        <v>0.83679002395329993</v>
      </c>
      <c r="DT64" s="492">
        <v>0.94976870105694</v>
      </c>
      <c r="DU64" s="492">
        <v>1.0000000000000093</v>
      </c>
      <c r="DV64" s="492">
        <v>1.0000000000000093</v>
      </c>
      <c r="DW64" s="493">
        <v>1</v>
      </c>
      <c r="DX64" s="493">
        <v>1.0000000000000002</v>
      </c>
      <c r="DY64" s="493">
        <v>1</v>
      </c>
      <c r="DZ64" s="493">
        <v>1.0000000000000047</v>
      </c>
      <c r="EA64" s="562">
        <v>1.0000000000000011</v>
      </c>
      <c r="EB64" s="522" t="s">
        <v>381</v>
      </c>
      <c r="EC64" s="748" t="s">
        <v>381</v>
      </c>
      <c r="ED64" s="738"/>
      <c r="EE64" s="1021"/>
      <c r="EF64" s="503">
        <f t="shared" si="106"/>
        <v>-40</v>
      </c>
      <c r="EG64" s="495">
        <v>28.040911993540021</v>
      </c>
      <c r="EH64" s="496">
        <v>26.598323454169815</v>
      </c>
      <c r="EI64" s="496">
        <v>23.698245689462851</v>
      </c>
      <c r="EJ64" s="496">
        <v>18.837369139171244</v>
      </c>
      <c r="EK64" s="496">
        <v>13.920008385483811</v>
      </c>
      <c r="EL64" s="497">
        <v>8.8935102523724368</v>
      </c>
      <c r="EM64" s="497">
        <v>1.7249806502211413</v>
      </c>
      <c r="EN64" s="497">
        <v>-8.0177428285916221</v>
      </c>
      <c r="EO64" s="497">
        <v>-15.45816312410625</v>
      </c>
      <c r="EP64" s="497">
        <v>-24.227993892846854</v>
      </c>
      <c r="EQ64" s="522" t="s">
        <v>381</v>
      </c>
      <c r="ER64" s="748" t="s">
        <v>381</v>
      </c>
      <c r="ES64" s="738"/>
      <c r="ET64" s="1021"/>
      <c r="EU64" s="503">
        <f t="shared" si="107"/>
        <v>-40</v>
      </c>
      <c r="EV64" s="495">
        <v>84.58223145629438</v>
      </c>
      <c r="EW64" s="496">
        <v>83.03993273410606</v>
      </c>
      <c r="EX64" s="496">
        <v>79.926471069620789</v>
      </c>
      <c r="EY64" s="496">
        <v>74.6723503034749</v>
      </c>
      <c r="EZ64" s="496">
        <v>69.459657450493637</v>
      </c>
      <c r="FA64" s="497">
        <v>64.280512945333442</v>
      </c>
      <c r="FB64" s="497">
        <v>54.054913070130397</v>
      </c>
      <c r="FC64" s="497">
        <v>44.011992173841918</v>
      </c>
      <c r="FD64" s="497">
        <v>34.137259498232595</v>
      </c>
      <c r="FE64" s="497">
        <v>24.437014675978503</v>
      </c>
      <c r="FF64" s="522" t="s">
        <v>381</v>
      </c>
      <c r="FG64" s="748" t="s">
        <v>381</v>
      </c>
      <c r="FI64" s="1021"/>
      <c r="FJ64" s="503">
        <f t="shared" si="108"/>
        <v>-40</v>
      </c>
      <c r="FK64" s="495">
        <v>85.000000000000171</v>
      </c>
      <c r="FL64" s="496">
        <v>85</v>
      </c>
      <c r="FM64" s="496">
        <v>85</v>
      </c>
      <c r="FN64" s="496">
        <v>80.803389213496132</v>
      </c>
      <c r="FO64" s="496">
        <v>74.987429371219378</v>
      </c>
      <c r="FP64" s="497">
        <v>69.215968511739277</v>
      </c>
      <c r="FQ64" s="497">
        <v>57.830803348980623</v>
      </c>
      <c r="FR64" s="497">
        <v>46.670175240132949</v>
      </c>
      <c r="FS64" s="497">
        <v>35.740850205689867</v>
      </c>
      <c r="FT64" s="563">
        <v>25.058895844067763</v>
      </c>
      <c r="FU64" s="522" t="s">
        <v>381</v>
      </c>
      <c r="FV64" s="748" t="s">
        <v>381</v>
      </c>
      <c r="FW64" s="744"/>
      <c r="FX64" s="1021"/>
      <c r="FY64" s="503">
        <f t="shared" si="109"/>
        <v>-40</v>
      </c>
      <c r="FZ64" s="491">
        <f t="shared" si="110"/>
        <v>0.7779644196616502</v>
      </c>
      <c r="GA64" s="492">
        <f t="shared" si="111"/>
        <v>0.83679002395329993</v>
      </c>
      <c r="GB64" s="492">
        <f t="shared" si="112"/>
        <v>0.94976870105694</v>
      </c>
      <c r="GC64" s="492">
        <f t="shared" si="113"/>
        <v>1.0000000000000093</v>
      </c>
      <c r="GD64" s="492">
        <f t="shared" si="114"/>
        <v>1.0000000000000093</v>
      </c>
      <c r="GE64" s="493">
        <f t="shared" si="115"/>
        <v>1</v>
      </c>
      <c r="GF64" s="493">
        <f t="shared" si="116"/>
        <v>1.0000000000000002</v>
      </c>
      <c r="GG64" s="493">
        <f t="shared" si="117"/>
        <v>1</v>
      </c>
      <c r="GH64" s="493">
        <f t="shared" si="118"/>
        <v>1.0000000000000002</v>
      </c>
      <c r="GI64" s="493">
        <f t="shared" si="119"/>
        <v>1.0000000000000011</v>
      </c>
      <c r="GJ64" s="522" t="s">
        <v>381</v>
      </c>
      <c r="GK64" s="748" t="s">
        <v>381</v>
      </c>
      <c r="GM64" s="1021"/>
      <c r="GN64" s="503">
        <f t="shared" si="120"/>
        <v>-40</v>
      </c>
      <c r="GO64" s="495">
        <f t="shared" si="121"/>
        <v>85.000000000000171</v>
      </c>
      <c r="GP64" s="496">
        <f t="shared" si="122"/>
        <v>85</v>
      </c>
      <c r="GQ64" s="496">
        <f t="shared" si="123"/>
        <v>85</v>
      </c>
      <c r="GR64" s="496">
        <f t="shared" si="124"/>
        <v>80.803389213496132</v>
      </c>
      <c r="GS64" s="496">
        <f t="shared" si="125"/>
        <v>74.987429371219378</v>
      </c>
      <c r="GT64" s="497">
        <f t="shared" si="126"/>
        <v>69.215968511739277</v>
      </c>
      <c r="GU64" s="497">
        <f t="shared" si="127"/>
        <v>57.830803348980623</v>
      </c>
      <c r="GV64" s="497">
        <f t="shared" si="128"/>
        <v>46.670175240132949</v>
      </c>
      <c r="GW64" s="497">
        <f t="shared" si="129"/>
        <v>35.740850205689867</v>
      </c>
      <c r="GX64" s="497">
        <f t="shared" si="130"/>
        <v>25.058895844067763</v>
      </c>
      <c r="GY64" s="522" t="s">
        <v>381</v>
      </c>
      <c r="GZ64" s="748" t="s">
        <v>381</v>
      </c>
      <c r="HB64" s="1021"/>
      <c r="HC64" s="503">
        <f t="shared" si="131"/>
        <v>-40</v>
      </c>
      <c r="HD64" s="531">
        <f t="shared" si="132"/>
        <v>7.3955520569945756</v>
      </c>
      <c r="HE64" s="551">
        <v>8.3199960641188984</v>
      </c>
      <c r="HF64" s="604">
        <v>87.279328130001886</v>
      </c>
      <c r="HH64" s="1021"/>
      <c r="HI64" s="503">
        <f t="shared" si="133"/>
        <v>-40</v>
      </c>
      <c r="HJ64" s="531">
        <f t="shared" si="134"/>
        <v>7.3955520569945756</v>
      </c>
      <c r="HK64" s="604">
        <v>94.442716191761193</v>
      </c>
    </row>
    <row r="65" spans="2:219" ht="15" customHeight="1" thickBot="1">
      <c r="B65" s="1022"/>
      <c r="C65" s="750" t="s">
        <v>382</v>
      </c>
      <c r="D65" s="507" t="s">
        <v>381</v>
      </c>
      <c r="E65" s="751" t="s">
        <v>381</v>
      </c>
      <c r="F65" s="752" t="s">
        <v>381</v>
      </c>
      <c r="G65" s="753" t="s">
        <v>381</v>
      </c>
      <c r="H65" s="751" t="s">
        <v>381</v>
      </c>
      <c r="I65" s="752" t="s">
        <v>381</v>
      </c>
      <c r="J65" s="752" t="s">
        <v>381</v>
      </c>
      <c r="K65" s="752" t="s">
        <v>381</v>
      </c>
      <c r="L65" s="752" t="s">
        <v>381</v>
      </c>
      <c r="M65" s="752" t="s">
        <v>381</v>
      </c>
      <c r="N65" s="752" t="s">
        <v>381</v>
      </c>
      <c r="O65" s="752" t="s">
        <v>381</v>
      </c>
      <c r="P65" s="752" t="s">
        <v>381</v>
      </c>
      <c r="Q65" s="752" t="s">
        <v>381</v>
      </c>
      <c r="R65" s="752" t="s">
        <v>381</v>
      </c>
      <c r="S65" s="754" t="s">
        <v>381</v>
      </c>
      <c r="T65" s="738"/>
      <c r="U65" s="1022"/>
      <c r="V65" s="750" t="str">
        <f t="shared" si="96"/>
        <v>&lt; -40</v>
      </c>
      <c r="W65" s="755" t="s">
        <v>381</v>
      </c>
      <c r="X65" s="756" t="s">
        <v>381</v>
      </c>
      <c r="Y65" s="507" t="s">
        <v>381</v>
      </c>
      <c r="Z65" s="554" t="s">
        <v>381</v>
      </c>
      <c r="AA65" s="555" t="s">
        <v>381</v>
      </c>
      <c r="AB65" s="548" t="s">
        <v>381</v>
      </c>
      <c r="AC65" s="514" t="s">
        <v>381</v>
      </c>
      <c r="AD65" s="755" t="s">
        <v>381</v>
      </c>
      <c r="AE65" s="756" t="s">
        <v>381</v>
      </c>
      <c r="AF65" s="738"/>
      <c r="AG65" s="1049"/>
      <c r="AH65" s="1051"/>
      <c r="AI65" s="738"/>
      <c r="AJ65" s="1022"/>
      <c r="AK65" s="750" t="str">
        <f t="shared" si="99"/>
        <v>&lt; -40</v>
      </c>
      <c r="AL65" s="755" t="s">
        <v>381</v>
      </c>
      <c r="AM65" s="756" t="s">
        <v>381</v>
      </c>
      <c r="AN65" s="515" t="s">
        <v>381</v>
      </c>
      <c r="AO65" s="738"/>
      <c r="AP65" s="1022"/>
      <c r="AQ65" s="750" t="s">
        <v>382</v>
      </c>
      <c r="AR65" s="507" t="s">
        <v>381</v>
      </c>
      <c r="AS65" s="751" t="s">
        <v>381</v>
      </c>
      <c r="AT65" s="752" t="s">
        <v>381</v>
      </c>
      <c r="AU65" s="752" t="s">
        <v>381</v>
      </c>
      <c r="AV65" s="752" t="s">
        <v>381</v>
      </c>
      <c r="AW65" s="752" t="s">
        <v>381</v>
      </c>
      <c r="AX65" s="752" t="s">
        <v>381</v>
      </c>
      <c r="AY65" s="752" t="s">
        <v>381</v>
      </c>
      <c r="AZ65" s="752" t="s">
        <v>381</v>
      </c>
      <c r="BA65" s="752" t="s">
        <v>381</v>
      </c>
      <c r="BB65" s="752" t="s">
        <v>381</v>
      </c>
      <c r="BC65" s="752" t="s">
        <v>381</v>
      </c>
      <c r="BD65" s="754" t="s">
        <v>381</v>
      </c>
      <c r="BE65" s="738"/>
      <c r="BF65" s="1022"/>
      <c r="BG65" s="750" t="s">
        <v>382</v>
      </c>
      <c r="BH65" s="507" t="s">
        <v>381</v>
      </c>
      <c r="BI65" s="751" t="s">
        <v>381</v>
      </c>
      <c r="BJ65" s="752" t="s">
        <v>381</v>
      </c>
      <c r="BK65" s="752" t="s">
        <v>381</v>
      </c>
      <c r="BL65" s="752" t="s">
        <v>381</v>
      </c>
      <c r="BM65" s="752" t="s">
        <v>381</v>
      </c>
      <c r="BN65" s="752" t="s">
        <v>381</v>
      </c>
      <c r="BO65" s="752" t="s">
        <v>381</v>
      </c>
      <c r="BP65" s="752" t="s">
        <v>381</v>
      </c>
      <c r="BQ65" s="752" t="s">
        <v>381</v>
      </c>
      <c r="BR65" s="752" t="s">
        <v>381</v>
      </c>
      <c r="BS65" s="752" t="s">
        <v>381</v>
      </c>
      <c r="BT65" s="754" t="s">
        <v>381</v>
      </c>
      <c r="BU65" s="738"/>
      <c r="BV65" s="1022"/>
      <c r="BW65" s="750" t="s">
        <v>382</v>
      </c>
      <c r="BX65" s="507" t="s">
        <v>381</v>
      </c>
      <c r="BY65" s="751" t="s">
        <v>381</v>
      </c>
      <c r="BZ65" s="752" t="s">
        <v>381</v>
      </c>
      <c r="CA65" s="752" t="s">
        <v>381</v>
      </c>
      <c r="CB65" s="752" t="s">
        <v>381</v>
      </c>
      <c r="CC65" s="752" t="s">
        <v>381</v>
      </c>
      <c r="CD65" s="752" t="s">
        <v>381</v>
      </c>
      <c r="CE65" s="752" t="s">
        <v>381</v>
      </c>
      <c r="CF65" s="752" t="s">
        <v>381</v>
      </c>
      <c r="CG65" s="752" t="s">
        <v>381</v>
      </c>
      <c r="CH65" s="752" t="s">
        <v>381</v>
      </c>
      <c r="CI65" s="752" t="s">
        <v>381</v>
      </c>
      <c r="CJ65" s="754" t="s">
        <v>381</v>
      </c>
      <c r="CK65" s="738"/>
      <c r="CL65" s="1022"/>
      <c r="CM65" s="750" t="str">
        <f t="shared" si="103"/>
        <v>&lt; -40</v>
      </c>
      <c r="CN65" s="757" t="s">
        <v>381</v>
      </c>
      <c r="CO65" s="758" t="s">
        <v>381</v>
      </c>
      <c r="CP65" s="758" t="s">
        <v>381</v>
      </c>
      <c r="CQ65" s="758" t="s">
        <v>381</v>
      </c>
      <c r="CR65" s="758" t="s">
        <v>381</v>
      </c>
      <c r="CS65" s="758" t="s">
        <v>381</v>
      </c>
      <c r="CT65" s="758" t="s">
        <v>381</v>
      </c>
      <c r="CU65" s="758" t="s">
        <v>381</v>
      </c>
      <c r="CV65" s="758" t="s">
        <v>381</v>
      </c>
      <c r="CW65" s="758" t="s">
        <v>381</v>
      </c>
      <c r="CX65" s="758" t="s">
        <v>381</v>
      </c>
      <c r="CY65" s="756" t="s">
        <v>381</v>
      </c>
      <c r="CZ65" s="738"/>
      <c r="DA65" s="1022"/>
      <c r="DB65" s="750" t="str">
        <f t="shared" si="104"/>
        <v>&lt; -40</v>
      </c>
      <c r="DC65" s="757" t="s">
        <v>381</v>
      </c>
      <c r="DD65" s="758" t="s">
        <v>381</v>
      </c>
      <c r="DE65" s="758" t="s">
        <v>381</v>
      </c>
      <c r="DF65" s="758" t="s">
        <v>381</v>
      </c>
      <c r="DG65" s="758" t="s">
        <v>381</v>
      </c>
      <c r="DH65" s="758" t="s">
        <v>381</v>
      </c>
      <c r="DI65" s="758" t="s">
        <v>381</v>
      </c>
      <c r="DJ65" s="758" t="s">
        <v>381</v>
      </c>
      <c r="DK65" s="758" t="s">
        <v>381</v>
      </c>
      <c r="DL65" s="758" t="s">
        <v>381</v>
      </c>
      <c r="DM65" s="758" t="s">
        <v>381</v>
      </c>
      <c r="DN65" s="756" t="s">
        <v>381</v>
      </c>
      <c r="DO65" s="744"/>
      <c r="DP65" s="1022"/>
      <c r="DQ65" s="750" t="str">
        <f t="shared" si="105"/>
        <v>&lt; -40</v>
      </c>
      <c r="DR65" s="757" t="s">
        <v>381</v>
      </c>
      <c r="DS65" s="758" t="s">
        <v>381</v>
      </c>
      <c r="DT65" s="758" t="s">
        <v>381</v>
      </c>
      <c r="DU65" s="758" t="s">
        <v>381</v>
      </c>
      <c r="DV65" s="758" t="s">
        <v>381</v>
      </c>
      <c r="DW65" s="758" t="s">
        <v>381</v>
      </c>
      <c r="DX65" s="758" t="s">
        <v>381</v>
      </c>
      <c r="DY65" s="758" t="s">
        <v>381</v>
      </c>
      <c r="DZ65" s="758" t="s">
        <v>381</v>
      </c>
      <c r="EA65" s="758" t="s">
        <v>381</v>
      </c>
      <c r="EB65" s="758" t="s">
        <v>381</v>
      </c>
      <c r="EC65" s="756" t="s">
        <v>381</v>
      </c>
      <c r="ED65" s="738"/>
      <c r="EE65" s="1022"/>
      <c r="EF65" s="750" t="str">
        <f t="shared" si="106"/>
        <v>&lt; -40</v>
      </c>
      <c r="EG65" s="757" t="s">
        <v>381</v>
      </c>
      <c r="EH65" s="758" t="s">
        <v>381</v>
      </c>
      <c r="EI65" s="758" t="s">
        <v>381</v>
      </c>
      <c r="EJ65" s="758" t="s">
        <v>381</v>
      </c>
      <c r="EK65" s="758" t="s">
        <v>381</v>
      </c>
      <c r="EL65" s="758" t="s">
        <v>381</v>
      </c>
      <c r="EM65" s="758" t="s">
        <v>381</v>
      </c>
      <c r="EN65" s="758" t="s">
        <v>381</v>
      </c>
      <c r="EO65" s="758" t="s">
        <v>381</v>
      </c>
      <c r="EP65" s="758" t="s">
        <v>381</v>
      </c>
      <c r="EQ65" s="758" t="s">
        <v>381</v>
      </c>
      <c r="ER65" s="756" t="s">
        <v>381</v>
      </c>
      <c r="ES65" s="738"/>
      <c r="ET65" s="1022"/>
      <c r="EU65" s="750" t="str">
        <f t="shared" si="107"/>
        <v>&lt; -40</v>
      </c>
      <c r="EV65" s="757" t="s">
        <v>381</v>
      </c>
      <c r="EW65" s="758" t="s">
        <v>381</v>
      </c>
      <c r="EX65" s="758" t="s">
        <v>381</v>
      </c>
      <c r="EY65" s="758" t="s">
        <v>381</v>
      </c>
      <c r="EZ65" s="758" t="s">
        <v>381</v>
      </c>
      <c r="FA65" s="758" t="s">
        <v>381</v>
      </c>
      <c r="FB65" s="758" t="s">
        <v>381</v>
      </c>
      <c r="FC65" s="758" t="s">
        <v>381</v>
      </c>
      <c r="FD65" s="758" t="s">
        <v>381</v>
      </c>
      <c r="FE65" s="758" t="s">
        <v>381</v>
      </c>
      <c r="FF65" s="758" t="s">
        <v>381</v>
      </c>
      <c r="FG65" s="756" t="s">
        <v>381</v>
      </c>
      <c r="FI65" s="1022"/>
      <c r="FJ65" s="750" t="str">
        <f t="shared" si="108"/>
        <v>&lt; -40</v>
      </c>
      <c r="FK65" s="757" t="s">
        <v>381</v>
      </c>
      <c r="FL65" s="758" t="s">
        <v>381</v>
      </c>
      <c r="FM65" s="758" t="s">
        <v>381</v>
      </c>
      <c r="FN65" s="758" t="s">
        <v>381</v>
      </c>
      <c r="FO65" s="758" t="s">
        <v>381</v>
      </c>
      <c r="FP65" s="758" t="s">
        <v>381</v>
      </c>
      <c r="FQ65" s="758" t="s">
        <v>381</v>
      </c>
      <c r="FR65" s="758" t="s">
        <v>381</v>
      </c>
      <c r="FS65" s="758" t="s">
        <v>381</v>
      </c>
      <c r="FT65" s="758" t="s">
        <v>381</v>
      </c>
      <c r="FU65" s="758" t="s">
        <v>381</v>
      </c>
      <c r="FV65" s="756" t="s">
        <v>381</v>
      </c>
      <c r="FW65" s="744"/>
      <c r="FX65" s="1022"/>
      <c r="FY65" s="750" t="str">
        <f t="shared" si="109"/>
        <v>&lt; -40</v>
      </c>
      <c r="FZ65" s="757" t="s">
        <v>381</v>
      </c>
      <c r="GA65" s="758" t="s">
        <v>381</v>
      </c>
      <c r="GB65" s="758" t="s">
        <v>381</v>
      </c>
      <c r="GC65" s="758" t="s">
        <v>381</v>
      </c>
      <c r="GD65" s="758" t="s">
        <v>381</v>
      </c>
      <c r="GE65" s="758" t="s">
        <v>381</v>
      </c>
      <c r="GF65" s="758" t="s">
        <v>381</v>
      </c>
      <c r="GG65" s="758" t="s">
        <v>381</v>
      </c>
      <c r="GH65" s="758" t="s">
        <v>381</v>
      </c>
      <c r="GI65" s="758" t="s">
        <v>381</v>
      </c>
      <c r="GJ65" s="758" t="s">
        <v>381</v>
      </c>
      <c r="GK65" s="756" t="s">
        <v>381</v>
      </c>
      <c r="GM65" s="1022"/>
      <c r="GN65" s="750" t="str">
        <f t="shared" si="120"/>
        <v>&lt; -40</v>
      </c>
      <c r="GO65" s="757" t="s">
        <v>381</v>
      </c>
      <c r="GP65" s="758" t="s">
        <v>381</v>
      </c>
      <c r="GQ65" s="758" t="s">
        <v>381</v>
      </c>
      <c r="GR65" s="758" t="s">
        <v>381</v>
      </c>
      <c r="GS65" s="758" t="s">
        <v>381</v>
      </c>
      <c r="GT65" s="758" t="s">
        <v>381</v>
      </c>
      <c r="GU65" s="758" t="s">
        <v>381</v>
      </c>
      <c r="GV65" s="758" t="s">
        <v>381</v>
      </c>
      <c r="GW65" s="758" t="s">
        <v>381</v>
      </c>
      <c r="GX65" s="758" t="s">
        <v>381</v>
      </c>
      <c r="GY65" s="758" t="s">
        <v>381</v>
      </c>
      <c r="GZ65" s="756" t="s">
        <v>381</v>
      </c>
      <c r="HB65" s="1022"/>
      <c r="HC65" s="750" t="str">
        <f t="shared" si="131"/>
        <v>&lt; -40</v>
      </c>
      <c r="HD65" s="507" t="s">
        <v>381</v>
      </c>
      <c r="HE65" s="554" t="s">
        <v>381</v>
      </c>
      <c r="HF65" s="759" t="s">
        <v>381</v>
      </c>
      <c r="HH65" s="1022"/>
      <c r="HI65" s="750" t="str">
        <f t="shared" si="133"/>
        <v>&lt; -40</v>
      </c>
      <c r="HJ65" s="507" t="s">
        <v>381</v>
      </c>
      <c r="HK65" s="759" t="s">
        <v>381</v>
      </c>
    </row>
    <row r="66" spans="2:219" ht="15" customHeight="1">
      <c r="B66" s="762"/>
      <c r="C66" s="724"/>
      <c r="D66" s="641"/>
      <c r="E66" s="738"/>
      <c r="F66" s="738"/>
      <c r="G66" s="738"/>
      <c r="H66" s="738"/>
      <c r="I66" s="738"/>
      <c r="J66" s="738"/>
      <c r="K66" s="738"/>
      <c r="L66" s="738"/>
      <c r="M66" s="738"/>
      <c r="N66" s="738"/>
      <c r="O66" s="738"/>
      <c r="P66" s="738"/>
      <c r="Q66" s="738"/>
      <c r="R66" s="738"/>
      <c r="S66" s="738"/>
      <c r="T66" s="738"/>
      <c r="U66" s="762"/>
      <c r="V66" s="724"/>
      <c r="W66" s="744"/>
      <c r="X66" s="744"/>
      <c r="Y66" s="641"/>
      <c r="Z66" s="641"/>
      <c r="AA66" s="641"/>
      <c r="AB66" s="641"/>
      <c r="AC66" s="641"/>
      <c r="AD66" s="744"/>
      <c r="AE66" s="744"/>
      <c r="AF66" s="738"/>
      <c r="AG66" s="763"/>
      <c r="AH66" s="763"/>
      <c r="AI66" s="738"/>
      <c r="AJ66" s="762"/>
      <c r="AK66" s="724"/>
      <c r="AL66" s="744"/>
      <c r="AM66" s="744"/>
      <c r="AN66" s="641"/>
      <c r="AO66" s="738"/>
      <c r="AP66" s="762"/>
      <c r="AQ66" s="724"/>
      <c r="AR66" s="641"/>
      <c r="AS66" s="738"/>
      <c r="AT66" s="738"/>
      <c r="AU66" s="738"/>
      <c r="AV66" s="738"/>
      <c r="AW66" s="738"/>
      <c r="AX66" s="738"/>
      <c r="AY66" s="738"/>
      <c r="AZ66" s="738"/>
      <c r="BA66" s="738"/>
      <c r="BB66" s="738"/>
      <c r="BC66" s="738"/>
      <c r="BD66" s="738"/>
      <c r="BE66" s="738"/>
      <c r="BF66" s="762"/>
      <c r="BG66" s="724"/>
      <c r="BH66" s="641"/>
      <c r="BI66" s="738"/>
      <c r="BJ66" s="738"/>
      <c r="BK66" s="738"/>
      <c r="BL66" s="738"/>
      <c r="BM66" s="738"/>
      <c r="BN66" s="738"/>
      <c r="BO66" s="738"/>
      <c r="BP66" s="738"/>
      <c r="BQ66" s="738"/>
      <c r="BR66" s="738"/>
      <c r="BS66" s="738"/>
      <c r="BT66" s="738"/>
      <c r="BU66" s="738"/>
      <c r="BV66" s="762"/>
      <c r="BW66" s="724"/>
      <c r="BX66" s="641"/>
      <c r="BY66" s="738"/>
      <c r="BZ66" s="738"/>
      <c r="CA66" s="738"/>
      <c r="CB66" s="738"/>
      <c r="CC66" s="738"/>
      <c r="CD66" s="738"/>
      <c r="CE66" s="738"/>
      <c r="CF66" s="738"/>
      <c r="CG66" s="738"/>
      <c r="CH66" s="738"/>
      <c r="CI66" s="738"/>
      <c r="CJ66" s="738"/>
      <c r="CK66" s="738"/>
      <c r="CL66" s="762"/>
      <c r="CM66" s="724"/>
      <c r="CN66" s="744"/>
      <c r="CO66" s="744"/>
      <c r="CP66" s="744"/>
      <c r="CQ66" s="744"/>
      <c r="CR66" s="744"/>
      <c r="CS66" s="744"/>
      <c r="CT66" s="744"/>
      <c r="CU66" s="744"/>
      <c r="CV66" s="744"/>
      <c r="CW66" s="744"/>
      <c r="CX66" s="744"/>
      <c r="CY66" s="744"/>
      <c r="CZ66" s="738"/>
      <c r="DA66" s="762"/>
      <c r="DB66" s="724"/>
      <c r="DC66" s="744"/>
      <c r="DD66" s="744"/>
      <c r="DE66" s="744"/>
      <c r="DF66" s="744"/>
      <c r="DG66" s="744"/>
      <c r="DH66" s="744"/>
      <c r="DI66" s="744"/>
      <c r="DJ66" s="744"/>
      <c r="DK66" s="744"/>
      <c r="DL66" s="744"/>
      <c r="DM66" s="744"/>
      <c r="DN66" s="744"/>
      <c r="DO66" s="744"/>
      <c r="DP66" s="762"/>
      <c r="DQ66" s="724"/>
      <c r="DR66" s="744"/>
      <c r="DS66" s="744"/>
      <c r="DT66" s="744"/>
      <c r="DU66" s="744"/>
      <c r="DV66" s="744"/>
      <c r="DW66" s="744"/>
      <c r="DX66" s="744"/>
      <c r="DY66" s="744"/>
      <c r="DZ66" s="744"/>
      <c r="EA66" s="744"/>
      <c r="EB66" s="744"/>
      <c r="EC66" s="744"/>
      <c r="ED66" s="738"/>
      <c r="EE66" s="762"/>
      <c r="EF66" s="724"/>
      <c r="EG66" s="744"/>
      <c r="EH66" s="744"/>
      <c r="EI66" s="744"/>
      <c r="EJ66" s="744"/>
      <c r="EK66" s="744"/>
      <c r="EL66" s="744"/>
      <c r="EM66" s="744"/>
      <c r="EN66" s="744"/>
      <c r="EO66" s="744"/>
      <c r="EP66" s="744"/>
      <c r="EQ66" s="744"/>
      <c r="ER66" s="744"/>
      <c r="ES66" s="738"/>
      <c r="ET66" s="762"/>
      <c r="EU66" s="724"/>
      <c r="EV66" s="744"/>
      <c r="EW66" s="744"/>
      <c r="EX66" s="744"/>
      <c r="EY66" s="744"/>
      <c r="EZ66" s="744"/>
      <c r="FA66" s="744"/>
      <c r="FB66" s="744"/>
      <c r="FC66" s="744"/>
      <c r="FD66" s="744"/>
      <c r="FE66" s="744"/>
      <c r="FF66" s="744"/>
      <c r="FG66" s="744"/>
      <c r="FI66" s="762"/>
      <c r="FJ66" s="724"/>
      <c r="FK66" s="744"/>
      <c r="FL66" s="744"/>
      <c r="FM66" s="744"/>
      <c r="FN66" s="744"/>
      <c r="FO66" s="744"/>
      <c r="FP66" s="744"/>
      <c r="FQ66" s="744"/>
      <c r="FR66" s="744"/>
      <c r="FS66" s="744"/>
      <c r="FT66" s="744"/>
      <c r="FU66" s="744"/>
      <c r="FV66" s="744"/>
      <c r="FW66" s="744"/>
      <c r="FX66" s="762"/>
      <c r="FY66" s="724"/>
      <c r="FZ66" s="744"/>
      <c r="GA66" s="744"/>
      <c r="GB66" s="744"/>
      <c r="GC66" s="744"/>
      <c r="GD66" s="744"/>
      <c r="GE66" s="744"/>
      <c r="GF66" s="744"/>
      <c r="GG66" s="744"/>
      <c r="GH66" s="744"/>
      <c r="GI66" s="744"/>
      <c r="GJ66" s="744"/>
      <c r="GK66" s="744"/>
      <c r="GM66" s="762"/>
      <c r="GN66" s="724"/>
      <c r="GO66" s="744"/>
      <c r="GP66" s="744"/>
      <c r="GQ66" s="744"/>
      <c r="GR66" s="744"/>
      <c r="GS66" s="744"/>
      <c r="GT66" s="744"/>
      <c r="GU66" s="744"/>
      <c r="GV66" s="744"/>
      <c r="GW66" s="744"/>
      <c r="GX66" s="744"/>
      <c r="GY66" s="744"/>
      <c r="GZ66" s="744"/>
      <c r="HB66" s="762"/>
      <c r="HC66" s="724"/>
      <c r="HD66" s="641"/>
      <c r="HE66" s="641"/>
      <c r="HF66" s="738"/>
      <c r="HH66" s="762"/>
      <c r="HI66" s="724"/>
      <c r="HJ66" s="641"/>
      <c r="HK66" s="738"/>
    </row>
    <row r="67" spans="2:219" ht="13.5" thickBot="1"/>
    <row r="68" spans="2:219" s="764" customFormat="1" ht="13.5" thickTop="1"/>
    <row r="69" spans="2:219" ht="23.25">
      <c r="B69" s="571" t="s">
        <v>789</v>
      </c>
    </row>
    <row r="71" spans="2:219" s="445" customFormat="1" ht="18">
      <c r="B71" s="1069" t="s">
        <v>734</v>
      </c>
      <c r="C71" s="1069"/>
      <c r="D71" s="1069"/>
      <c r="E71" s="1069"/>
      <c r="F71" s="1069"/>
      <c r="G71" s="1069"/>
      <c r="H71" s="1069"/>
      <c r="I71" s="1069"/>
      <c r="J71" s="1069"/>
      <c r="K71" s="1069"/>
      <c r="L71" s="1069"/>
      <c r="M71" s="1069"/>
      <c r="N71" s="1069"/>
      <c r="O71" s="1069"/>
      <c r="P71" s="1069"/>
      <c r="Q71" s="1069"/>
      <c r="R71" s="1069"/>
      <c r="S71" s="1069"/>
      <c r="T71" s="714"/>
      <c r="U71" s="445" t="s">
        <v>487</v>
      </c>
      <c r="V71" s="714"/>
      <c r="Y71" s="1070" t="s">
        <v>505</v>
      </c>
      <c r="Z71" s="1070"/>
      <c r="AA71" s="1070"/>
      <c r="AB71" s="715"/>
      <c r="AC71" s="1071" t="s">
        <v>490</v>
      </c>
      <c r="AD71" s="1071"/>
      <c r="AE71" s="1071"/>
      <c r="AF71" s="714"/>
      <c r="AG71" s="714"/>
      <c r="AH71" s="714"/>
      <c r="AI71" s="714"/>
      <c r="AJ71" s="445" t="s">
        <v>488</v>
      </c>
      <c r="AK71" s="714"/>
      <c r="AN71" s="714"/>
      <c r="AO71" s="714"/>
      <c r="AP71" s="1069" t="s">
        <v>737</v>
      </c>
      <c r="AQ71" s="1069"/>
      <c r="AR71" s="1069"/>
      <c r="AS71" s="1069"/>
      <c r="AT71" s="1069"/>
      <c r="AU71" s="1069"/>
      <c r="AV71" s="1069"/>
      <c r="AW71" s="1069"/>
      <c r="AX71" s="1069"/>
      <c r="AY71" s="1069"/>
      <c r="AZ71" s="1069"/>
      <c r="BA71" s="1069"/>
      <c r="BB71" s="1069"/>
      <c r="BC71" s="1069"/>
      <c r="BD71" s="1069"/>
      <c r="BE71" s="714"/>
      <c r="BF71" s="1069" t="s">
        <v>742</v>
      </c>
      <c r="BG71" s="1069"/>
      <c r="BH71" s="1069"/>
      <c r="BI71" s="1069"/>
      <c r="BJ71" s="1069"/>
      <c r="BK71" s="1069"/>
      <c r="BL71" s="1069"/>
      <c r="BM71" s="1069"/>
      <c r="BN71" s="1069"/>
      <c r="BO71" s="1069"/>
      <c r="BP71" s="1069"/>
      <c r="BQ71" s="1069"/>
      <c r="BR71" s="1069"/>
      <c r="BS71" s="1069"/>
      <c r="BT71" s="1069"/>
      <c r="BU71" s="716"/>
      <c r="BV71" s="1069" t="s">
        <v>743</v>
      </c>
      <c r="BW71" s="1069"/>
      <c r="BX71" s="1069"/>
      <c r="BY71" s="1069"/>
      <c r="BZ71" s="1069"/>
      <c r="CA71" s="1069"/>
      <c r="CB71" s="1069"/>
      <c r="CC71" s="1069"/>
      <c r="CD71" s="1069"/>
      <c r="CE71" s="1069"/>
      <c r="CF71" s="1069"/>
      <c r="CG71" s="1069"/>
      <c r="CH71" s="1069"/>
      <c r="CI71" s="1069"/>
      <c r="CJ71" s="1069"/>
      <c r="CK71" s="714"/>
      <c r="CL71" s="445" t="s">
        <v>756</v>
      </c>
      <c r="CM71" s="714"/>
      <c r="CZ71" s="714"/>
      <c r="DA71" s="445" t="s">
        <v>757</v>
      </c>
      <c r="DB71" s="714"/>
      <c r="DP71" s="445" t="s">
        <v>758</v>
      </c>
      <c r="DQ71" s="714"/>
      <c r="ED71" s="714"/>
      <c r="EE71" s="445" t="s">
        <v>756</v>
      </c>
      <c r="EF71" s="714"/>
      <c r="ES71" s="714"/>
      <c r="ET71" s="445" t="s">
        <v>757</v>
      </c>
      <c r="EU71" s="714"/>
      <c r="FI71" s="445" t="s">
        <v>758</v>
      </c>
      <c r="FJ71" s="714"/>
      <c r="FX71" s="445" t="s">
        <v>759</v>
      </c>
      <c r="FY71" s="714"/>
      <c r="GM71" s="445" t="str">
        <f>FX71</f>
        <v>Step 2-2 / 2-3 Information</v>
      </c>
      <c r="GN71" s="714"/>
      <c r="HB71" s="445" t="s">
        <v>783</v>
      </c>
      <c r="HC71" s="714"/>
      <c r="HH71" s="445" t="s">
        <v>784</v>
      </c>
      <c r="HI71" s="714"/>
    </row>
    <row r="72" spans="2:219" ht="13.5" thickBot="1">
      <c r="C72" s="718"/>
      <c r="D72" s="719"/>
      <c r="E72" s="719"/>
      <c r="F72" s="719"/>
      <c r="G72" s="719"/>
      <c r="H72" s="719"/>
      <c r="I72" s="719"/>
      <c r="V72" s="718"/>
      <c r="Y72" s="719"/>
      <c r="Z72" s="719"/>
      <c r="AA72" s="719"/>
      <c r="AB72" s="719"/>
      <c r="AC72" s="719"/>
      <c r="AK72" s="718"/>
      <c r="AN72" s="719"/>
      <c r="AQ72" s="718"/>
      <c r="AR72" s="719"/>
      <c r="AS72" s="719"/>
      <c r="BG72" s="718"/>
      <c r="BH72" s="719"/>
      <c r="BW72" s="718"/>
      <c r="BX72" s="719"/>
      <c r="CM72" s="718"/>
      <c r="DB72" s="718"/>
      <c r="DQ72" s="718"/>
      <c r="EF72" s="718"/>
      <c r="EU72" s="718"/>
      <c r="FJ72" s="718"/>
      <c r="FY72" s="718"/>
      <c r="GN72" s="718"/>
      <c r="HC72" s="718"/>
      <c r="HD72" s="719"/>
      <c r="HE72" s="719"/>
      <c r="HF72" s="719"/>
      <c r="HI72" s="718"/>
      <c r="HJ72" s="719"/>
      <c r="HK72" s="719"/>
    </row>
    <row r="73" spans="2:219" ht="56.25" customHeight="1" thickBot="1">
      <c r="B73" s="934" t="s">
        <v>893</v>
      </c>
      <c r="C73" s="965"/>
      <c r="D73" s="1092" t="s">
        <v>886</v>
      </c>
      <c r="E73" s="765" t="s">
        <v>887</v>
      </c>
      <c r="F73" s="765" t="s">
        <v>888</v>
      </c>
      <c r="G73" s="765" t="s">
        <v>889</v>
      </c>
      <c r="H73" s="1100" t="s">
        <v>983</v>
      </c>
      <c r="I73" s="1101"/>
      <c r="J73" s="1101"/>
      <c r="K73" s="1101"/>
      <c r="L73" s="1101"/>
      <c r="M73" s="1101"/>
      <c r="N73" s="1101"/>
      <c r="O73" s="1101"/>
      <c r="P73" s="1101"/>
      <c r="Q73" s="1101"/>
      <c r="R73" s="1101"/>
      <c r="S73" s="1102"/>
      <c r="T73" s="722"/>
      <c r="U73" s="934" t="str">
        <f>$B73</f>
        <v>H70-T40
2-4kg comm
CD0</v>
      </c>
      <c r="V73" s="965"/>
      <c r="W73" s="1037" t="s">
        <v>907</v>
      </c>
      <c r="X73" s="1075"/>
      <c r="Y73" s="1037" t="s">
        <v>894</v>
      </c>
      <c r="Z73" s="1076"/>
      <c r="AA73" s="1075"/>
      <c r="AB73" s="1077" t="s">
        <v>927</v>
      </c>
      <c r="AC73" s="1078"/>
      <c r="AD73" s="1037" t="s">
        <v>908</v>
      </c>
      <c r="AE73" s="1075"/>
      <c r="AF73" s="722"/>
      <c r="AG73" s="1079" t="s">
        <v>722</v>
      </c>
      <c r="AH73" s="1081" t="s">
        <v>723</v>
      </c>
      <c r="AI73" s="722"/>
      <c r="AJ73" s="934" t="str">
        <f>$B73</f>
        <v>H70-T40
2-4kg comm
CD0</v>
      </c>
      <c r="AK73" s="965"/>
      <c r="AL73" s="1037" t="s">
        <v>907</v>
      </c>
      <c r="AM73" s="1075"/>
      <c r="AN73" s="1083" t="s">
        <v>167</v>
      </c>
      <c r="AO73" s="722"/>
      <c r="AP73" s="934" t="str">
        <f>B73</f>
        <v>H70-T40
2-4kg comm
CD0</v>
      </c>
      <c r="AQ73" s="965"/>
      <c r="AR73" s="1039" t="s">
        <v>886</v>
      </c>
      <c r="AS73" s="1042" t="s">
        <v>972</v>
      </c>
      <c r="AT73" s="1043"/>
      <c r="AU73" s="1043"/>
      <c r="AV73" s="1043"/>
      <c r="AW73" s="1043"/>
      <c r="AX73" s="1043"/>
      <c r="AY73" s="1043"/>
      <c r="AZ73" s="1043"/>
      <c r="BA73" s="1043"/>
      <c r="BB73" s="1043"/>
      <c r="BC73" s="1043"/>
      <c r="BD73" s="1044"/>
      <c r="BE73" s="722"/>
      <c r="BF73" s="934" t="str">
        <f>$B73</f>
        <v>H70-T40
2-4kg comm
CD0</v>
      </c>
      <c r="BG73" s="965"/>
      <c r="BH73" s="1039" t="s">
        <v>912</v>
      </c>
      <c r="BI73" s="1042" t="s">
        <v>972</v>
      </c>
      <c r="BJ73" s="1043"/>
      <c r="BK73" s="1043"/>
      <c r="BL73" s="1043"/>
      <c r="BM73" s="1043"/>
      <c r="BN73" s="1043"/>
      <c r="BO73" s="1043"/>
      <c r="BP73" s="1043"/>
      <c r="BQ73" s="1043"/>
      <c r="BR73" s="1043"/>
      <c r="BS73" s="1043"/>
      <c r="BT73" s="1044"/>
      <c r="BU73" s="722"/>
      <c r="BV73" s="934" t="str">
        <f>$B73</f>
        <v>H70-T40
2-4kg comm
CD0</v>
      </c>
      <c r="BW73" s="965"/>
      <c r="BX73" s="1039" t="s">
        <v>912</v>
      </c>
      <c r="BY73" s="1042" t="s">
        <v>972</v>
      </c>
      <c r="BZ73" s="1043"/>
      <c r="CA73" s="1043"/>
      <c r="CB73" s="1043"/>
      <c r="CC73" s="1043"/>
      <c r="CD73" s="1043"/>
      <c r="CE73" s="1043"/>
      <c r="CF73" s="1043"/>
      <c r="CG73" s="1043"/>
      <c r="CH73" s="1043"/>
      <c r="CI73" s="1043"/>
      <c r="CJ73" s="1044"/>
      <c r="CK73" s="722"/>
      <c r="CL73" s="934" t="str">
        <f>$B73</f>
        <v>H70-T40
2-4kg comm
CD0</v>
      </c>
      <c r="CM73" s="935"/>
      <c r="CN73" s="1033" t="s">
        <v>973</v>
      </c>
      <c r="CO73" s="1034"/>
      <c r="CP73" s="1035"/>
      <c r="CQ73" s="1035"/>
      <c r="CR73" s="1035"/>
      <c r="CS73" s="1035"/>
      <c r="CT73" s="1035"/>
      <c r="CU73" s="1035"/>
      <c r="CV73" s="1035"/>
      <c r="CW73" s="1035"/>
      <c r="CX73" s="1035"/>
      <c r="CY73" s="1036"/>
      <c r="CZ73" s="722"/>
      <c r="DA73" s="934" t="str">
        <f>$B73</f>
        <v>H70-T40
2-4kg comm
CD0</v>
      </c>
      <c r="DB73" s="935"/>
      <c r="DC73" s="1033" t="s">
        <v>974</v>
      </c>
      <c r="DD73" s="1034"/>
      <c r="DE73" s="1035"/>
      <c r="DF73" s="1035"/>
      <c r="DG73" s="1035"/>
      <c r="DH73" s="1035"/>
      <c r="DI73" s="1035"/>
      <c r="DJ73" s="1035"/>
      <c r="DK73" s="1035"/>
      <c r="DL73" s="1035"/>
      <c r="DM73" s="1035"/>
      <c r="DN73" s="1036"/>
      <c r="DO73" s="722"/>
      <c r="DP73" s="934" t="str">
        <f>$B73</f>
        <v>H70-T40
2-4kg comm
CD0</v>
      </c>
      <c r="DQ73" s="935"/>
      <c r="DR73" s="1033" t="s">
        <v>974</v>
      </c>
      <c r="DS73" s="1034"/>
      <c r="DT73" s="1035"/>
      <c r="DU73" s="1035"/>
      <c r="DV73" s="1035"/>
      <c r="DW73" s="1035"/>
      <c r="DX73" s="1035"/>
      <c r="DY73" s="1035"/>
      <c r="DZ73" s="1035"/>
      <c r="EA73" s="1035"/>
      <c r="EB73" s="1035"/>
      <c r="EC73" s="1036"/>
      <c r="ED73" s="722"/>
      <c r="EE73" s="934" t="str">
        <f>$B73</f>
        <v>H70-T40
2-4kg comm
CD0</v>
      </c>
      <c r="EF73" s="935"/>
      <c r="EG73" s="1033" t="s">
        <v>975</v>
      </c>
      <c r="EH73" s="1034"/>
      <c r="EI73" s="1035"/>
      <c r="EJ73" s="1035"/>
      <c r="EK73" s="1035"/>
      <c r="EL73" s="1035"/>
      <c r="EM73" s="1035"/>
      <c r="EN73" s="1035"/>
      <c r="EO73" s="1035"/>
      <c r="EP73" s="1035"/>
      <c r="EQ73" s="1035"/>
      <c r="ER73" s="1036"/>
      <c r="ES73" s="722"/>
      <c r="ET73" s="934" t="str">
        <f>$B73</f>
        <v>H70-T40
2-4kg comm
CD0</v>
      </c>
      <c r="EU73" s="935"/>
      <c r="EV73" s="1033" t="s">
        <v>976</v>
      </c>
      <c r="EW73" s="1034"/>
      <c r="EX73" s="1035"/>
      <c r="EY73" s="1035"/>
      <c r="EZ73" s="1035"/>
      <c r="FA73" s="1035"/>
      <c r="FB73" s="1035"/>
      <c r="FC73" s="1035"/>
      <c r="FD73" s="1035"/>
      <c r="FE73" s="1035"/>
      <c r="FF73" s="1035"/>
      <c r="FG73" s="1036"/>
      <c r="FI73" s="934" t="str">
        <f>$B73</f>
        <v>H70-T40
2-4kg comm
CD0</v>
      </c>
      <c r="FJ73" s="935"/>
      <c r="FK73" s="1033" t="s">
        <v>976</v>
      </c>
      <c r="FL73" s="1034"/>
      <c r="FM73" s="1035"/>
      <c r="FN73" s="1035"/>
      <c r="FO73" s="1035"/>
      <c r="FP73" s="1035"/>
      <c r="FQ73" s="1035"/>
      <c r="FR73" s="1035"/>
      <c r="FS73" s="1035"/>
      <c r="FT73" s="1035"/>
      <c r="FU73" s="1035"/>
      <c r="FV73" s="1036"/>
      <c r="FW73" s="722"/>
      <c r="FX73" s="934" t="str">
        <f>$B73</f>
        <v>H70-T40
2-4kg comm
CD0</v>
      </c>
      <c r="FY73" s="935"/>
      <c r="FZ73" s="1033" t="s">
        <v>956</v>
      </c>
      <c r="GA73" s="1034"/>
      <c r="GB73" s="1035"/>
      <c r="GC73" s="1035"/>
      <c r="GD73" s="1035"/>
      <c r="GE73" s="1035"/>
      <c r="GF73" s="1035"/>
      <c r="GG73" s="1035"/>
      <c r="GH73" s="1035"/>
      <c r="GI73" s="1035"/>
      <c r="GJ73" s="1035"/>
      <c r="GK73" s="1036"/>
      <c r="GM73" s="934" t="str">
        <f>$B73</f>
        <v>H70-T40
2-4kg comm
CD0</v>
      </c>
      <c r="GN73" s="935"/>
      <c r="GO73" s="1033" t="s">
        <v>955</v>
      </c>
      <c r="GP73" s="1034"/>
      <c r="GQ73" s="1035"/>
      <c r="GR73" s="1035"/>
      <c r="GS73" s="1035"/>
      <c r="GT73" s="1035"/>
      <c r="GU73" s="1035"/>
      <c r="GV73" s="1035"/>
      <c r="GW73" s="1035"/>
      <c r="GX73" s="1035"/>
      <c r="GY73" s="1035"/>
      <c r="GZ73" s="1036"/>
      <c r="HB73" s="934" t="str">
        <f>$B73</f>
        <v>H70-T40
2-4kg comm
CD0</v>
      </c>
      <c r="HC73" s="965"/>
      <c r="HD73" s="1037" t="s">
        <v>894</v>
      </c>
      <c r="HE73" s="1038"/>
      <c r="HF73" s="723" t="s">
        <v>981</v>
      </c>
      <c r="HH73" s="934" t="str">
        <f>$B73</f>
        <v>H70-T40
2-4kg comm
CD0</v>
      </c>
      <c r="HI73" s="965"/>
      <c r="HJ73" s="1052" t="s">
        <v>894</v>
      </c>
      <c r="HK73" s="723" t="s">
        <v>977</v>
      </c>
    </row>
    <row r="74" spans="2:219" ht="27">
      <c r="B74" s="966"/>
      <c r="C74" s="967"/>
      <c r="D74" s="1093"/>
      <c r="E74" s="1103" t="s">
        <v>978</v>
      </c>
      <c r="F74" s="1104"/>
      <c r="G74" s="1104"/>
      <c r="H74" s="1104"/>
      <c r="I74" s="1104"/>
      <c r="J74" s="1104"/>
      <c r="K74" s="1104"/>
      <c r="L74" s="1104"/>
      <c r="M74" s="1104"/>
      <c r="N74" s="1104"/>
      <c r="O74" s="1104"/>
      <c r="P74" s="1104"/>
      <c r="Q74" s="1104"/>
      <c r="R74" s="1104"/>
      <c r="S74" s="1105"/>
      <c r="T74" s="724"/>
      <c r="U74" s="966"/>
      <c r="V74" s="967"/>
      <c r="W74" s="1055" t="s">
        <v>496</v>
      </c>
      <c r="X74" s="1057" t="s">
        <v>497</v>
      </c>
      <c r="Y74" s="1059" t="s">
        <v>128</v>
      </c>
      <c r="Z74" s="1061" t="s">
        <v>750</v>
      </c>
      <c r="AA74" s="1057" t="s">
        <v>691</v>
      </c>
      <c r="AB74" s="1064" t="s">
        <v>130</v>
      </c>
      <c r="AC74" s="1066" t="s">
        <v>131</v>
      </c>
      <c r="AD74" s="1068" t="s">
        <v>753</v>
      </c>
      <c r="AE74" s="1057" t="s">
        <v>752</v>
      </c>
      <c r="AF74" s="724"/>
      <c r="AG74" s="1080"/>
      <c r="AH74" s="1082"/>
      <c r="AI74" s="724"/>
      <c r="AJ74" s="966"/>
      <c r="AK74" s="967"/>
      <c r="AL74" s="1055" t="s">
        <v>498</v>
      </c>
      <c r="AM74" s="1057" t="s">
        <v>497</v>
      </c>
      <c r="AN74" s="1084"/>
      <c r="AO74" s="724"/>
      <c r="AP74" s="966"/>
      <c r="AQ74" s="967"/>
      <c r="AR74" s="1040"/>
      <c r="AS74" s="1023" t="s">
        <v>978</v>
      </c>
      <c r="AT74" s="1024"/>
      <c r="AU74" s="1024"/>
      <c r="AV74" s="1024"/>
      <c r="AW74" s="1024"/>
      <c r="AX74" s="1024"/>
      <c r="AY74" s="1024"/>
      <c r="AZ74" s="1024"/>
      <c r="BA74" s="1024"/>
      <c r="BB74" s="1024"/>
      <c r="BC74" s="1024"/>
      <c r="BD74" s="1025"/>
      <c r="BE74" s="724"/>
      <c r="BF74" s="966"/>
      <c r="BG74" s="967"/>
      <c r="BH74" s="1040"/>
      <c r="BI74" s="1023" t="s">
        <v>978</v>
      </c>
      <c r="BJ74" s="1024"/>
      <c r="BK74" s="1024"/>
      <c r="BL74" s="1024"/>
      <c r="BM74" s="1024"/>
      <c r="BN74" s="1024"/>
      <c r="BO74" s="1024"/>
      <c r="BP74" s="1024"/>
      <c r="BQ74" s="1024"/>
      <c r="BR74" s="1024"/>
      <c r="BS74" s="1024"/>
      <c r="BT74" s="1025"/>
      <c r="BU74" s="724"/>
      <c r="BV74" s="966"/>
      <c r="BW74" s="967"/>
      <c r="BX74" s="1040"/>
      <c r="BY74" s="1023" t="s">
        <v>978</v>
      </c>
      <c r="BZ74" s="1024"/>
      <c r="CA74" s="1024"/>
      <c r="CB74" s="1024"/>
      <c r="CC74" s="1024"/>
      <c r="CD74" s="1024"/>
      <c r="CE74" s="1024"/>
      <c r="CF74" s="1024"/>
      <c r="CG74" s="1024"/>
      <c r="CH74" s="1024"/>
      <c r="CI74" s="1024"/>
      <c r="CJ74" s="1025"/>
      <c r="CK74" s="724"/>
      <c r="CL74" s="936"/>
      <c r="CM74" s="937"/>
      <c r="CN74" s="1023" t="s">
        <v>978</v>
      </c>
      <c r="CO74" s="1024"/>
      <c r="CP74" s="1024"/>
      <c r="CQ74" s="1024"/>
      <c r="CR74" s="1024"/>
      <c r="CS74" s="1024"/>
      <c r="CT74" s="1024"/>
      <c r="CU74" s="1024"/>
      <c r="CV74" s="1024"/>
      <c r="CW74" s="1024"/>
      <c r="CX74" s="1024"/>
      <c r="CY74" s="1025"/>
      <c r="CZ74" s="724"/>
      <c r="DA74" s="936"/>
      <c r="DB74" s="937"/>
      <c r="DC74" s="1023" t="s">
        <v>978</v>
      </c>
      <c r="DD74" s="1024"/>
      <c r="DE74" s="1024"/>
      <c r="DF74" s="1024"/>
      <c r="DG74" s="1024"/>
      <c r="DH74" s="1024"/>
      <c r="DI74" s="1024"/>
      <c r="DJ74" s="1024"/>
      <c r="DK74" s="1024"/>
      <c r="DL74" s="1024"/>
      <c r="DM74" s="1024"/>
      <c r="DN74" s="1025"/>
      <c r="DO74" s="724"/>
      <c r="DP74" s="936"/>
      <c r="DQ74" s="937"/>
      <c r="DR74" s="1023" t="s">
        <v>978</v>
      </c>
      <c r="DS74" s="1024"/>
      <c r="DT74" s="1024"/>
      <c r="DU74" s="1024"/>
      <c r="DV74" s="1024"/>
      <c r="DW74" s="1024"/>
      <c r="DX74" s="1024"/>
      <c r="DY74" s="1024"/>
      <c r="DZ74" s="1024"/>
      <c r="EA74" s="1024"/>
      <c r="EB74" s="1024"/>
      <c r="EC74" s="1025"/>
      <c r="ED74" s="724"/>
      <c r="EE74" s="936"/>
      <c r="EF74" s="937"/>
      <c r="EG74" s="1023" t="s">
        <v>978</v>
      </c>
      <c r="EH74" s="1024"/>
      <c r="EI74" s="1024"/>
      <c r="EJ74" s="1024"/>
      <c r="EK74" s="1024"/>
      <c r="EL74" s="1024"/>
      <c r="EM74" s="1024"/>
      <c r="EN74" s="1024"/>
      <c r="EO74" s="1024"/>
      <c r="EP74" s="1024"/>
      <c r="EQ74" s="1024"/>
      <c r="ER74" s="1025"/>
      <c r="ES74" s="724"/>
      <c r="ET74" s="936"/>
      <c r="EU74" s="937"/>
      <c r="EV74" s="1023" t="s">
        <v>978</v>
      </c>
      <c r="EW74" s="1024"/>
      <c r="EX74" s="1024"/>
      <c r="EY74" s="1024"/>
      <c r="EZ74" s="1024"/>
      <c r="FA74" s="1024"/>
      <c r="FB74" s="1024"/>
      <c r="FC74" s="1024"/>
      <c r="FD74" s="1024"/>
      <c r="FE74" s="1024"/>
      <c r="FF74" s="1024"/>
      <c r="FG74" s="1025"/>
      <c r="FI74" s="936"/>
      <c r="FJ74" s="937"/>
      <c r="FK74" s="1023" t="s">
        <v>978</v>
      </c>
      <c r="FL74" s="1024"/>
      <c r="FM74" s="1024"/>
      <c r="FN74" s="1024"/>
      <c r="FO74" s="1024"/>
      <c r="FP74" s="1024"/>
      <c r="FQ74" s="1024"/>
      <c r="FR74" s="1024"/>
      <c r="FS74" s="1024"/>
      <c r="FT74" s="1024"/>
      <c r="FU74" s="1024"/>
      <c r="FV74" s="1025"/>
      <c r="FW74" s="724"/>
      <c r="FX74" s="936"/>
      <c r="FY74" s="937"/>
      <c r="FZ74" s="1023" t="s">
        <v>978</v>
      </c>
      <c r="GA74" s="1024"/>
      <c r="GB74" s="1024"/>
      <c r="GC74" s="1024"/>
      <c r="GD74" s="1024"/>
      <c r="GE74" s="1024"/>
      <c r="GF74" s="1024"/>
      <c r="GG74" s="1024"/>
      <c r="GH74" s="1024"/>
      <c r="GI74" s="1024"/>
      <c r="GJ74" s="1024"/>
      <c r="GK74" s="1025"/>
      <c r="GM74" s="936"/>
      <c r="GN74" s="937"/>
      <c r="GO74" s="1023" t="s">
        <v>978</v>
      </c>
      <c r="GP74" s="1024"/>
      <c r="GQ74" s="1024"/>
      <c r="GR74" s="1024"/>
      <c r="GS74" s="1024"/>
      <c r="GT74" s="1024"/>
      <c r="GU74" s="1024"/>
      <c r="GV74" s="1024"/>
      <c r="GW74" s="1024"/>
      <c r="GX74" s="1024"/>
      <c r="GY74" s="1024"/>
      <c r="GZ74" s="1025"/>
      <c r="HB74" s="966"/>
      <c r="HC74" s="967"/>
      <c r="HD74" s="1026" t="s">
        <v>128</v>
      </c>
      <c r="HE74" s="1028" t="s">
        <v>129</v>
      </c>
      <c r="HF74" s="725" t="s">
        <v>984</v>
      </c>
      <c r="HH74" s="966"/>
      <c r="HI74" s="967"/>
      <c r="HJ74" s="1053"/>
      <c r="HK74" s="725" t="s">
        <v>979</v>
      </c>
    </row>
    <row r="75" spans="2:219" ht="13.5" thickBot="1">
      <c r="B75" s="968"/>
      <c r="C75" s="969"/>
      <c r="D75" s="1094"/>
      <c r="E75" s="1086" t="s">
        <v>710</v>
      </c>
      <c r="F75" s="1087"/>
      <c r="G75" s="1088"/>
      <c r="H75" s="766">
        <v>0.5</v>
      </c>
      <c r="I75" s="766">
        <v>2</v>
      </c>
      <c r="J75" s="766">
        <v>5</v>
      </c>
      <c r="K75" s="766">
        <v>10</v>
      </c>
      <c r="L75" s="766">
        <v>15</v>
      </c>
      <c r="M75" s="574">
        <v>20</v>
      </c>
      <c r="N75" s="574">
        <v>30</v>
      </c>
      <c r="O75" s="574">
        <v>40</v>
      </c>
      <c r="P75" s="574">
        <v>50</v>
      </c>
      <c r="Q75" s="574">
        <v>60</v>
      </c>
      <c r="R75" s="574">
        <v>70</v>
      </c>
      <c r="S75" s="767" t="s">
        <v>379</v>
      </c>
      <c r="T75" s="724"/>
      <c r="U75" s="968"/>
      <c r="V75" s="969"/>
      <c r="W75" s="1056"/>
      <c r="X75" s="1058"/>
      <c r="Y75" s="1060"/>
      <c r="Z75" s="1062"/>
      <c r="AA75" s="1063"/>
      <c r="AB75" s="1065"/>
      <c r="AC75" s="1067"/>
      <c r="AD75" s="1056"/>
      <c r="AE75" s="1058"/>
      <c r="AF75" s="724"/>
      <c r="AG75" s="1056"/>
      <c r="AH75" s="1058"/>
      <c r="AI75" s="724"/>
      <c r="AJ75" s="968"/>
      <c r="AK75" s="969"/>
      <c r="AL75" s="1056"/>
      <c r="AM75" s="1058"/>
      <c r="AN75" s="1085"/>
      <c r="AO75" s="724"/>
      <c r="AP75" s="968"/>
      <c r="AQ75" s="969"/>
      <c r="AR75" s="1041"/>
      <c r="AS75" s="726">
        <v>0.5</v>
      </c>
      <c r="AT75" s="726">
        <v>2</v>
      </c>
      <c r="AU75" s="726">
        <v>5</v>
      </c>
      <c r="AV75" s="726">
        <v>10</v>
      </c>
      <c r="AW75" s="726">
        <v>15</v>
      </c>
      <c r="AX75" s="455">
        <v>20</v>
      </c>
      <c r="AY75" s="455">
        <v>30</v>
      </c>
      <c r="AZ75" s="455">
        <v>40</v>
      </c>
      <c r="BA75" s="455">
        <v>50</v>
      </c>
      <c r="BB75" s="455">
        <v>60</v>
      </c>
      <c r="BC75" s="455">
        <v>70</v>
      </c>
      <c r="BD75" s="727" t="s">
        <v>379</v>
      </c>
      <c r="BE75" s="724"/>
      <c r="BF75" s="968"/>
      <c r="BG75" s="969"/>
      <c r="BH75" s="1041"/>
      <c r="BI75" s="728">
        <v>0.5</v>
      </c>
      <c r="BJ75" s="726">
        <v>2</v>
      </c>
      <c r="BK75" s="726">
        <v>5</v>
      </c>
      <c r="BL75" s="726">
        <v>10</v>
      </c>
      <c r="BM75" s="726">
        <v>15</v>
      </c>
      <c r="BN75" s="455">
        <v>20</v>
      </c>
      <c r="BO75" s="455">
        <v>30</v>
      </c>
      <c r="BP75" s="455">
        <v>40</v>
      </c>
      <c r="BQ75" s="455">
        <v>50</v>
      </c>
      <c r="BR75" s="455">
        <v>60</v>
      </c>
      <c r="BS75" s="455">
        <v>70</v>
      </c>
      <c r="BT75" s="727" t="s">
        <v>379</v>
      </c>
      <c r="BU75" s="724"/>
      <c r="BV75" s="968"/>
      <c r="BW75" s="969"/>
      <c r="BX75" s="1041"/>
      <c r="BY75" s="728">
        <v>0.5</v>
      </c>
      <c r="BZ75" s="726">
        <v>2</v>
      </c>
      <c r="CA75" s="726">
        <v>5</v>
      </c>
      <c r="CB75" s="726">
        <v>10</v>
      </c>
      <c r="CC75" s="726">
        <v>15</v>
      </c>
      <c r="CD75" s="455">
        <v>20</v>
      </c>
      <c r="CE75" s="455">
        <v>30</v>
      </c>
      <c r="CF75" s="455">
        <v>40</v>
      </c>
      <c r="CG75" s="455">
        <v>50</v>
      </c>
      <c r="CH75" s="455">
        <v>60</v>
      </c>
      <c r="CI75" s="455">
        <v>70</v>
      </c>
      <c r="CJ75" s="727" t="s">
        <v>379</v>
      </c>
      <c r="CK75" s="724"/>
      <c r="CL75" s="938"/>
      <c r="CM75" s="939"/>
      <c r="CN75" s="729">
        <v>0.5</v>
      </c>
      <c r="CO75" s="730">
        <v>2</v>
      </c>
      <c r="CP75" s="730">
        <v>5</v>
      </c>
      <c r="CQ75" s="730">
        <v>10</v>
      </c>
      <c r="CR75" s="730">
        <v>15</v>
      </c>
      <c r="CS75" s="460">
        <v>20</v>
      </c>
      <c r="CT75" s="460">
        <v>30</v>
      </c>
      <c r="CU75" s="460">
        <v>40</v>
      </c>
      <c r="CV75" s="460">
        <v>50</v>
      </c>
      <c r="CW75" s="460">
        <v>60</v>
      </c>
      <c r="CX75" s="460">
        <v>70</v>
      </c>
      <c r="CY75" s="727" t="s">
        <v>379</v>
      </c>
      <c r="CZ75" s="724"/>
      <c r="DA75" s="938"/>
      <c r="DB75" s="939"/>
      <c r="DC75" s="729">
        <v>0.5</v>
      </c>
      <c r="DD75" s="730">
        <v>2</v>
      </c>
      <c r="DE75" s="730">
        <v>5</v>
      </c>
      <c r="DF75" s="730">
        <v>10</v>
      </c>
      <c r="DG75" s="730">
        <v>15</v>
      </c>
      <c r="DH75" s="460">
        <v>20</v>
      </c>
      <c r="DI75" s="460">
        <v>30</v>
      </c>
      <c r="DJ75" s="460">
        <v>40</v>
      </c>
      <c r="DK75" s="460">
        <v>50</v>
      </c>
      <c r="DL75" s="460">
        <v>60</v>
      </c>
      <c r="DM75" s="460">
        <v>70</v>
      </c>
      <c r="DN75" s="727" t="s">
        <v>379</v>
      </c>
      <c r="DO75" s="724"/>
      <c r="DP75" s="938"/>
      <c r="DQ75" s="939"/>
      <c r="DR75" s="729">
        <v>0.5</v>
      </c>
      <c r="DS75" s="730">
        <v>2</v>
      </c>
      <c r="DT75" s="730">
        <v>5</v>
      </c>
      <c r="DU75" s="730">
        <v>10</v>
      </c>
      <c r="DV75" s="730">
        <v>15</v>
      </c>
      <c r="DW75" s="460">
        <v>20</v>
      </c>
      <c r="DX75" s="460">
        <v>30</v>
      </c>
      <c r="DY75" s="460">
        <v>40</v>
      </c>
      <c r="DZ75" s="460">
        <v>50</v>
      </c>
      <c r="EA75" s="460">
        <v>60</v>
      </c>
      <c r="EB75" s="460">
        <v>70</v>
      </c>
      <c r="EC75" s="727" t="s">
        <v>379</v>
      </c>
      <c r="ED75" s="724"/>
      <c r="EE75" s="938"/>
      <c r="EF75" s="939"/>
      <c r="EG75" s="729">
        <v>0.5</v>
      </c>
      <c r="EH75" s="730">
        <v>2</v>
      </c>
      <c r="EI75" s="730">
        <v>5</v>
      </c>
      <c r="EJ75" s="730">
        <v>10</v>
      </c>
      <c r="EK75" s="730">
        <v>15</v>
      </c>
      <c r="EL75" s="460">
        <v>20</v>
      </c>
      <c r="EM75" s="460">
        <v>30</v>
      </c>
      <c r="EN75" s="460">
        <v>40</v>
      </c>
      <c r="EO75" s="460">
        <v>50</v>
      </c>
      <c r="EP75" s="460">
        <v>60</v>
      </c>
      <c r="EQ75" s="460">
        <v>70</v>
      </c>
      <c r="ER75" s="727" t="s">
        <v>379</v>
      </c>
      <c r="ES75" s="724"/>
      <c r="ET75" s="938"/>
      <c r="EU75" s="939"/>
      <c r="EV75" s="729">
        <v>0.5</v>
      </c>
      <c r="EW75" s="730">
        <v>2</v>
      </c>
      <c r="EX75" s="730">
        <v>5</v>
      </c>
      <c r="EY75" s="730">
        <v>10</v>
      </c>
      <c r="EZ75" s="730">
        <v>15</v>
      </c>
      <c r="FA75" s="460">
        <v>20</v>
      </c>
      <c r="FB75" s="460">
        <v>30</v>
      </c>
      <c r="FC75" s="460">
        <v>40</v>
      </c>
      <c r="FD75" s="460">
        <v>50</v>
      </c>
      <c r="FE75" s="460">
        <v>60</v>
      </c>
      <c r="FF75" s="460">
        <v>70</v>
      </c>
      <c r="FG75" s="727" t="s">
        <v>379</v>
      </c>
      <c r="FI75" s="938"/>
      <c r="FJ75" s="939"/>
      <c r="FK75" s="729">
        <v>0.5</v>
      </c>
      <c r="FL75" s="730">
        <v>2</v>
      </c>
      <c r="FM75" s="730">
        <v>5</v>
      </c>
      <c r="FN75" s="730">
        <v>10</v>
      </c>
      <c r="FO75" s="730">
        <v>15</v>
      </c>
      <c r="FP75" s="460">
        <v>20</v>
      </c>
      <c r="FQ75" s="460">
        <v>30</v>
      </c>
      <c r="FR75" s="460">
        <v>40</v>
      </c>
      <c r="FS75" s="460">
        <v>50</v>
      </c>
      <c r="FT75" s="460">
        <v>60</v>
      </c>
      <c r="FU75" s="460">
        <v>70</v>
      </c>
      <c r="FV75" s="727" t="s">
        <v>379</v>
      </c>
      <c r="FW75" s="724"/>
      <c r="FX75" s="938"/>
      <c r="FY75" s="939"/>
      <c r="FZ75" s="729">
        <v>0.5</v>
      </c>
      <c r="GA75" s="730">
        <v>2</v>
      </c>
      <c r="GB75" s="730">
        <v>5</v>
      </c>
      <c r="GC75" s="730">
        <v>10</v>
      </c>
      <c r="GD75" s="730">
        <v>15</v>
      </c>
      <c r="GE75" s="460">
        <v>20</v>
      </c>
      <c r="GF75" s="460">
        <v>30</v>
      </c>
      <c r="GG75" s="460">
        <v>40</v>
      </c>
      <c r="GH75" s="460">
        <v>50</v>
      </c>
      <c r="GI75" s="460">
        <v>60</v>
      </c>
      <c r="GJ75" s="460">
        <v>70</v>
      </c>
      <c r="GK75" s="727" t="s">
        <v>379</v>
      </c>
      <c r="GM75" s="938"/>
      <c r="GN75" s="939"/>
      <c r="GO75" s="729">
        <v>0.5</v>
      </c>
      <c r="GP75" s="730">
        <v>2</v>
      </c>
      <c r="GQ75" s="730">
        <v>5</v>
      </c>
      <c r="GR75" s="730">
        <v>10</v>
      </c>
      <c r="GS75" s="730">
        <v>15</v>
      </c>
      <c r="GT75" s="460">
        <v>20</v>
      </c>
      <c r="GU75" s="460">
        <v>30</v>
      </c>
      <c r="GV75" s="460">
        <v>40</v>
      </c>
      <c r="GW75" s="460">
        <v>50</v>
      </c>
      <c r="GX75" s="460">
        <v>60</v>
      </c>
      <c r="GY75" s="460">
        <v>70</v>
      </c>
      <c r="GZ75" s="727" t="s">
        <v>379</v>
      </c>
      <c r="HB75" s="968"/>
      <c r="HC75" s="969"/>
      <c r="HD75" s="1027"/>
      <c r="HE75" s="1029"/>
      <c r="HF75" s="731">
        <v>0.5</v>
      </c>
      <c r="HH75" s="968"/>
      <c r="HI75" s="969"/>
      <c r="HJ75" s="1054"/>
      <c r="HK75" s="731">
        <v>0.5</v>
      </c>
    </row>
    <row r="76" spans="2:219" ht="15" customHeight="1">
      <c r="B76" s="1089" t="s">
        <v>985</v>
      </c>
      <c r="C76" s="768" t="s">
        <v>380</v>
      </c>
      <c r="D76" s="462" t="s">
        <v>381</v>
      </c>
      <c r="E76" s="733" t="s">
        <v>381</v>
      </c>
      <c r="F76" s="734" t="s">
        <v>381</v>
      </c>
      <c r="G76" s="735" t="s">
        <v>381</v>
      </c>
      <c r="H76" s="736" t="s">
        <v>381</v>
      </c>
      <c r="I76" s="734" t="s">
        <v>381</v>
      </c>
      <c r="J76" s="734" t="s">
        <v>381</v>
      </c>
      <c r="K76" s="734" t="s">
        <v>381</v>
      </c>
      <c r="L76" s="734" t="s">
        <v>381</v>
      </c>
      <c r="M76" s="734" t="s">
        <v>381</v>
      </c>
      <c r="N76" s="734" t="s">
        <v>381</v>
      </c>
      <c r="O76" s="734" t="s">
        <v>381</v>
      </c>
      <c r="P76" s="734" t="s">
        <v>381</v>
      </c>
      <c r="Q76" s="734" t="s">
        <v>381</v>
      </c>
      <c r="R76" s="734" t="s">
        <v>381</v>
      </c>
      <c r="S76" s="737" t="s">
        <v>381</v>
      </c>
      <c r="T76" s="738"/>
      <c r="U76" s="1020" t="s">
        <v>980</v>
      </c>
      <c r="V76" s="732" t="str">
        <f>$C76</f>
        <v>&gt; 50</v>
      </c>
      <c r="W76" s="739" t="s">
        <v>381</v>
      </c>
      <c r="X76" s="740" t="s">
        <v>381</v>
      </c>
      <c r="Y76" s="462" t="s">
        <v>381</v>
      </c>
      <c r="Z76" s="469" t="s">
        <v>381</v>
      </c>
      <c r="AA76" s="470" t="s">
        <v>381</v>
      </c>
      <c r="AB76" s="528" t="s">
        <v>381</v>
      </c>
      <c r="AC76" s="470" t="s">
        <v>381</v>
      </c>
      <c r="AD76" s="739" t="s">
        <v>381</v>
      </c>
      <c r="AE76" s="740" t="s">
        <v>381</v>
      </c>
      <c r="AF76" s="738"/>
      <c r="AG76" s="1048">
        <f>(87.5-2)/3</f>
        <v>28.5</v>
      </c>
      <c r="AH76" s="1050">
        <f>AG76/(1-(2.5+7)/(87.5-2))</f>
        <v>32.0625</v>
      </c>
      <c r="AI76" s="738"/>
      <c r="AJ76" s="1020" t="s">
        <v>980</v>
      </c>
      <c r="AK76" s="732" t="str">
        <f>$C76</f>
        <v>&gt; 50</v>
      </c>
      <c r="AL76" s="739" t="s">
        <v>381</v>
      </c>
      <c r="AM76" s="740" t="s">
        <v>381</v>
      </c>
      <c r="AN76" s="529" t="s">
        <v>381</v>
      </c>
      <c r="AO76" s="738"/>
      <c r="AP76" s="1020" t="s">
        <v>980</v>
      </c>
      <c r="AQ76" s="732" t="s">
        <v>380</v>
      </c>
      <c r="AR76" s="462" t="s">
        <v>381</v>
      </c>
      <c r="AS76" s="736" t="s">
        <v>381</v>
      </c>
      <c r="AT76" s="734" t="s">
        <v>381</v>
      </c>
      <c r="AU76" s="734" t="s">
        <v>381</v>
      </c>
      <c r="AV76" s="734" t="s">
        <v>381</v>
      </c>
      <c r="AW76" s="734" t="s">
        <v>381</v>
      </c>
      <c r="AX76" s="734" t="s">
        <v>381</v>
      </c>
      <c r="AY76" s="734" t="s">
        <v>381</v>
      </c>
      <c r="AZ76" s="734" t="s">
        <v>381</v>
      </c>
      <c r="BA76" s="734" t="s">
        <v>381</v>
      </c>
      <c r="BB76" s="734" t="s">
        <v>381</v>
      </c>
      <c r="BC76" s="734" t="s">
        <v>381</v>
      </c>
      <c r="BD76" s="737" t="s">
        <v>381</v>
      </c>
      <c r="BE76" s="738"/>
      <c r="BF76" s="1020" t="s">
        <v>980</v>
      </c>
      <c r="BG76" s="732" t="s">
        <v>380</v>
      </c>
      <c r="BH76" s="462" t="s">
        <v>381</v>
      </c>
      <c r="BI76" s="741" t="s">
        <v>381</v>
      </c>
      <c r="BJ76" s="734" t="s">
        <v>381</v>
      </c>
      <c r="BK76" s="734" t="s">
        <v>381</v>
      </c>
      <c r="BL76" s="734" t="s">
        <v>381</v>
      </c>
      <c r="BM76" s="734" t="s">
        <v>381</v>
      </c>
      <c r="BN76" s="734" t="s">
        <v>381</v>
      </c>
      <c r="BO76" s="734" t="s">
        <v>381</v>
      </c>
      <c r="BP76" s="734" t="s">
        <v>381</v>
      </c>
      <c r="BQ76" s="734" t="s">
        <v>381</v>
      </c>
      <c r="BR76" s="734" t="s">
        <v>381</v>
      </c>
      <c r="BS76" s="734" t="s">
        <v>381</v>
      </c>
      <c r="BT76" s="737" t="s">
        <v>381</v>
      </c>
      <c r="BU76" s="738"/>
      <c r="BV76" s="1020" t="s">
        <v>980</v>
      </c>
      <c r="BW76" s="732" t="s">
        <v>380</v>
      </c>
      <c r="BX76" s="462" t="s">
        <v>381</v>
      </c>
      <c r="BY76" s="736" t="s">
        <v>381</v>
      </c>
      <c r="BZ76" s="734" t="s">
        <v>381</v>
      </c>
      <c r="CA76" s="734" t="s">
        <v>381</v>
      </c>
      <c r="CB76" s="734" t="s">
        <v>381</v>
      </c>
      <c r="CC76" s="734" t="s">
        <v>381</v>
      </c>
      <c r="CD76" s="734" t="s">
        <v>381</v>
      </c>
      <c r="CE76" s="734" t="s">
        <v>381</v>
      </c>
      <c r="CF76" s="734" t="s">
        <v>381</v>
      </c>
      <c r="CG76" s="734" t="s">
        <v>381</v>
      </c>
      <c r="CH76" s="734" t="s">
        <v>381</v>
      </c>
      <c r="CI76" s="734" t="s">
        <v>381</v>
      </c>
      <c r="CJ76" s="737" t="s">
        <v>381</v>
      </c>
      <c r="CK76" s="738"/>
      <c r="CL76" s="1020" t="s">
        <v>980</v>
      </c>
      <c r="CM76" s="732" t="str">
        <f>$C76</f>
        <v>&gt; 50</v>
      </c>
      <c r="CN76" s="742" t="s">
        <v>381</v>
      </c>
      <c r="CO76" s="743" t="s">
        <v>381</v>
      </c>
      <c r="CP76" s="743" t="s">
        <v>381</v>
      </c>
      <c r="CQ76" s="743" t="s">
        <v>381</v>
      </c>
      <c r="CR76" s="743" t="s">
        <v>381</v>
      </c>
      <c r="CS76" s="743" t="s">
        <v>381</v>
      </c>
      <c r="CT76" s="743" t="s">
        <v>381</v>
      </c>
      <c r="CU76" s="743" t="s">
        <v>381</v>
      </c>
      <c r="CV76" s="743" t="s">
        <v>381</v>
      </c>
      <c r="CW76" s="743" t="s">
        <v>381</v>
      </c>
      <c r="CX76" s="743" t="s">
        <v>381</v>
      </c>
      <c r="CY76" s="740" t="s">
        <v>381</v>
      </c>
      <c r="CZ76" s="738"/>
      <c r="DA76" s="1020" t="s">
        <v>980</v>
      </c>
      <c r="DB76" s="732" t="str">
        <f>$C76</f>
        <v>&gt; 50</v>
      </c>
      <c r="DC76" s="742" t="s">
        <v>381</v>
      </c>
      <c r="DD76" s="743" t="s">
        <v>381</v>
      </c>
      <c r="DE76" s="743" t="s">
        <v>381</v>
      </c>
      <c r="DF76" s="743" t="s">
        <v>381</v>
      </c>
      <c r="DG76" s="743" t="s">
        <v>381</v>
      </c>
      <c r="DH76" s="743" t="s">
        <v>381</v>
      </c>
      <c r="DI76" s="743" t="s">
        <v>381</v>
      </c>
      <c r="DJ76" s="743" t="s">
        <v>381</v>
      </c>
      <c r="DK76" s="743" t="s">
        <v>381</v>
      </c>
      <c r="DL76" s="743" t="s">
        <v>381</v>
      </c>
      <c r="DM76" s="743" t="s">
        <v>381</v>
      </c>
      <c r="DN76" s="740" t="s">
        <v>381</v>
      </c>
      <c r="DO76" s="744"/>
      <c r="DP76" s="1020" t="s">
        <v>980</v>
      </c>
      <c r="DQ76" s="732" t="str">
        <f>$C76</f>
        <v>&gt; 50</v>
      </c>
      <c r="DR76" s="742" t="s">
        <v>381</v>
      </c>
      <c r="DS76" s="743" t="s">
        <v>381</v>
      </c>
      <c r="DT76" s="743" t="s">
        <v>381</v>
      </c>
      <c r="DU76" s="743" t="s">
        <v>381</v>
      </c>
      <c r="DV76" s="743" t="s">
        <v>381</v>
      </c>
      <c r="DW76" s="743" t="s">
        <v>381</v>
      </c>
      <c r="DX76" s="743" t="s">
        <v>381</v>
      </c>
      <c r="DY76" s="743" t="s">
        <v>381</v>
      </c>
      <c r="DZ76" s="743" t="s">
        <v>381</v>
      </c>
      <c r="EA76" s="743" t="s">
        <v>381</v>
      </c>
      <c r="EB76" s="743" t="s">
        <v>381</v>
      </c>
      <c r="EC76" s="740" t="s">
        <v>381</v>
      </c>
      <c r="ED76" s="738"/>
      <c r="EE76" s="1020" t="s">
        <v>980</v>
      </c>
      <c r="EF76" s="732" t="str">
        <f>$C76</f>
        <v>&gt; 50</v>
      </c>
      <c r="EG76" s="742" t="s">
        <v>381</v>
      </c>
      <c r="EH76" s="743" t="s">
        <v>381</v>
      </c>
      <c r="EI76" s="743" t="s">
        <v>381</v>
      </c>
      <c r="EJ76" s="743" t="s">
        <v>381</v>
      </c>
      <c r="EK76" s="743" t="s">
        <v>381</v>
      </c>
      <c r="EL76" s="743" t="s">
        <v>381</v>
      </c>
      <c r="EM76" s="743" t="s">
        <v>381</v>
      </c>
      <c r="EN76" s="743" t="s">
        <v>381</v>
      </c>
      <c r="EO76" s="743" t="s">
        <v>381</v>
      </c>
      <c r="EP76" s="743" t="s">
        <v>381</v>
      </c>
      <c r="EQ76" s="743" t="s">
        <v>381</v>
      </c>
      <c r="ER76" s="740" t="s">
        <v>381</v>
      </c>
      <c r="ES76" s="738"/>
      <c r="ET76" s="1020" t="s">
        <v>980</v>
      </c>
      <c r="EU76" s="732" t="str">
        <f>$C76</f>
        <v>&gt; 50</v>
      </c>
      <c r="EV76" s="742" t="s">
        <v>381</v>
      </c>
      <c r="EW76" s="743" t="s">
        <v>381</v>
      </c>
      <c r="EX76" s="743" t="s">
        <v>381</v>
      </c>
      <c r="EY76" s="743" t="s">
        <v>381</v>
      </c>
      <c r="EZ76" s="743" t="s">
        <v>381</v>
      </c>
      <c r="FA76" s="743" t="s">
        <v>381</v>
      </c>
      <c r="FB76" s="743" t="s">
        <v>381</v>
      </c>
      <c r="FC76" s="743" t="s">
        <v>381</v>
      </c>
      <c r="FD76" s="743" t="s">
        <v>381</v>
      </c>
      <c r="FE76" s="743" t="s">
        <v>381</v>
      </c>
      <c r="FF76" s="743" t="s">
        <v>381</v>
      </c>
      <c r="FG76" s="740" t="s">
        <v>381</v>
      </c>
      <c r="FI76" s="1020" t="s">
        <v>980</v>
      </c>
      <c r="FJ76" s="732" t="str">
        <f>$C76</f>
        <v>&gt; 50</v>
      </c>
      <c r="FK76" s="742" t="s">
        <v>381</v>
      </c>
      <c r="FL76" s="743" t="s">
        <v>381</v>
      </c>
      <c r="FM76" s="743" t="s">
        <v>381</v>
      </c>
      <c r="FN76" s="743" t="s">
        <v>381</v>
      </c>
      <c r="FO76" s="743" t="s">
        <v>381</v>
      </c>
      <c r="FP76" s="743" t="s">
        <v>381</v>
      </c>
      <c r="FQ76" s="743" t="s">
        <v>381</v>
      </c>
      <c r="FR76" s="743" t="s">
        <v>381</v>
      </c>
      <c r="FS76" s="743" t="s">
        <v>381</v>
      </c>
      <c r="FT76" s="743" t="s">
        <v>381</v>
      </c>
      <c r="FU76" s="743" t="s">
        <v>381</v>
      </c>
      <c r="FV76" s="740" t="s">
        <v>381</v>
      </c>
      <c r="FW76" s="744"/>
      <c r="FX76" s="1020" t="s">
        <v>980</v>
      </c>
      <c r="FY76" s="732" t="str">
        <f>$C76</f>
        <v>&gt; 50</v>
      </c>
      <c r="FZ76" s="742" t="s">
        <v>381</v>
      </c>
      <c r="GA76" s="743" t="s">
        <v>381</v>
      </c>
      <c r="GB76" s="743" t="s">
        <v>381</v>
      </c>
      <c r="GC76" s="743" t="s">
        <v>381</v>
      </c>
      <c r="GD76" s="743" t="s">
        <v>381</v>
      </c>
      <c r="GE76" s="743" t="s">
        <v>381</v>
      </c>
      <c r="GF76" s="743" t="s">
        <v>381</v>
      </c>
      <c r="GG76" s="743" t="s">
        <v>381</v>
      </c>
      <c r="GH76" s="743" t="s">
        <v>381</v>
      </c>
      <c r="GI76" s="743" t="s">
        <v>381</v>
      </c>
      <c r="GJ76" s="743" t="s">
        <v>381</v>
      </c>
      <c r="GK76" s="740" t="s">
        <v>381</v>
      </c>
      <c r="GM76" s="1020" t="s">
        <v>980</v>
      </c>
      <c r="GN76" s="732" t="str">
        <f>$C76</f>
        <v>&gt; 50</v>
      </c>
      <c r="GO76" s="742" t="s">
        <v>381</v>
      </c>
      <c r="GP76" s="743" t="s">
        <v>381</v>
      </c>
      <c r="GQ76" s="743" t="s">
        <v>381</v>
      </c>
      <c r="GR76" s="743" t="s">
        <v>381</v>
      </c>
      <c r="GS76" s="743" t="s">
        <v>381</v>
      </c>
      <c r="GT76" s="743" t="s">
        <v>381</v>
      </c>
      <c r="GU76" s="743" t="s">
        <v>381</v>
      </c>
      <c r="GV76" s="743" t="s">
        <v>381</v>
      </c>
      <c r="GW76" s="743" t="s">
        <v>381</v>
      </c>
      <c r="GX76" s="743" t="s">
        <v>381</v>
      </c>
      <c r="GY76" s="743" t="s">
        <v>381</v>
      </c>
      <c r="GZ76" s="740" t="s">
        <v>381</v>
      </c>
      <c r="HB76" s="1020" t="s">
        <v>980</v>
      </c>
      <c r="HC76" s="732" t="str">
        <f>$C76</f>
        <v>&gt; 50</v>
      </c>
      <c r="HD76" s="462" t="s">
        <v>381</v>
      </c>
      <c r="HE76" s="470" t="s">
        <v>381</v>
      </c>
      <c r="HF76" s="745" t="s">
        <v>381</v>
      </c>
      <c r="HH76" s="1020" t="s">
        <v>980</v>
      </c>
      <c r="HI76" s="732" t="str">
        <f>$C76</f>
        <v>&gt; 50</v>
      </c>
      <c r="HJ76" s="462" t="s">
        <v>381</v>
      </c>
      <c r="HK76" s="745" t="s">
        <v>381</v>
      </c>
    </row>
    <row r="77" spans="2:219" ht="15" customHeight="1">
      <c r="B77" s="1090"/>
      <c r="C77" s="581">
        <v>50</v>
      </c>
      <c r="D77" s="476">
        <f>Y77</f>
        <v>7.4308512905136359</v>
      </c>
      <c r="E77" s="642">
        <f>MIN(AS77,BI77,BY77)</f>
        <v>76.063031912943558</v>
      </c>
      <c r="F77" s="643">
        <f>MIN(HF77,HK77)</f>
        <v>87.463340225433456</v>
      </c>
      <c r="G77" s="602">
        <f>HD77</f>
        <v>4.125842545235713</v>
      </c>
      <c r="H77" s="594" t="s">
        <v>712</v>
      </c>
      <c r="I77" s="603" t="s">
        <v>712</v>
      </c>
      <c r="J77" s="580">
        <f>MIN(AU77,BK77,CA77)</f>
        <v>80.906458496155594</v>
      </c>
      <c r="K77" s="580">
        <f t="shared" ref="K77:K89" si="142">MIN(AV77,BL77,CB77)</f>
        <v>87.145867749459555</v>
      </c>
      <c r="L77" s="580">
        <f t="shared" ref="L77:L89" si="143">MIN(AW77,BM77,CC77)</f>
        <v>86.872200900906691</v>
      </c>
      <c r="M77" s="580">
        <f t="shared" ref="M77:M89" si="144">MIN(AX77,BN77,CD77)</f>
        <v>86.557470000197625</v>
      </c>
      <c r="N77" s="580">
        <f t="shared" ref="N77:N89" si="145">MIN(AY77,BO77,CE77)</f>
        <v>85.801555963640808</v>
      </c>
      <c r="O77" s="580">
        <f t="shared" ref="O77:O89" si="146">MIN(AZ77,BP77,CF77)</f>
        <v>84.883295579654714</v>
      </c>
      <c r="P77" s="580">
        <f t="shared" ref="P77:P89" si="147">MIN(BA77,BQ77,CG77)</f>
        <v>83.788268326095704</v>
      </c>
      <c r="Q77" s="580">
        <f t="shared" ref="Q77:Q89" si="148">MIN(BB77,BR77,CH77)</f>
        <v>82.480668472855044</v>
      </c>
      <c r="R77" s="580">
        <f>MIN(BC77,BS77,CI77)</f>
        <v>80.861604606385356</v>
      </c>
      <c r="S77" s="480" t="s">
        <v>381</v>
      </c>
      <c r="T77" s="738"/>
      <c r="U77" s="1021"/>
      <c r="V77" s="503">
        <f>$C77</f>
        <v>50</v>
      </c>
      <c r="W77" s="481">
        <v>50</v>
      </c>
      <c r="X77" s="482">
        <v>-33</v>
      </c>
      <c r="Y77" s="531">
        <f t="shared" ref="Y77:Y84" si="149">IF(MIN(AA77,Z77)*(1-(2.5+7)/(87.5-2))&gt;$AG$7,$AG$7,MIN(AA77,Z77)*(1-(2.5+7)/(87.5-2)))</f>
        <v>7.4308512905136359</v>
      </c>
      <c r="Z77" s="484">
        <v>8.3597077018278405</v>
      </c>
      <c r="AA77" s="485">
        <v>10.892545230736355</v>
      </c>
      <c r="AB77" s="532">
        <f>(J77-5)/Y77</f>
        <v>10.215042062954375</v>
      </c>
      <c r="AC77" s="486">
        <f>(J77-5)/MIN(AA77,Z77)</f>
        <v>9.0800373892927784</v>
      </c>
      <c r="AD77" s="487">
        <v>4.3832557466274569</v>
      </c>
      <c r="AE77" s="488">
        <v>11.273125446904491</v>
      </c>
      <c r="AF77" s="738"/>
      <c r="AG77" s="1048"/>
      <c r="AH77" s="1050"/>
      <c r="AI77" s="738"/>
      <c r="AJ77" s="1021"/>
      <c r="AK77" s="503">
        <f>$C77</f>
        <v>50</v>
      </c>
      <c r="AL77" s="489">
        <v>25</v>
      </c>
      <c r="AM77" s="482">
        <f>MIN(-40,AK77)</f>
        <v>-40</v>
      </c>
      <c r="AN77" s="490">
        <f>Y77</f>
        <v>7.4308512905136359</v>
      </c>
      <c r="AO77" s="738"/>
      <c r="AP77" s="1021"/>
      <c r="AQ77" s="503">
        <v>50</v>
      </c>
      <c r="AR77" s="483">
        <f t="shared" ref="AR77:AR89" si="150">Y77</f>
        <v>7.4308512905136359</v>
      </c>
      <c r="AS77" s="477">
        <v>102.73261108977671</v>
      </c>
      <c r="AT77" s="479">
        <v>102.51073541066735</v>
      </c>
      <c r="AU77" s="479">
        <v>102.22439720454341</v>
      </c>
      <c r="AV77" s="479">
        <v>101.87507063617055</v>
      </c>
      <c r="AW77" s="479">
        <v>101.60699662383942</v>
      </c>
      <c r="AX77" s="479">
        <v>101.40247444597735</v>
      </c>
      <c r="AY77" s="479">
        <v>101.09126768395605</v>
      </c>
      <c r="AZ77" s="479">
        <v>101.1011955038484</v>
      </c>
      <c r="BA77" s="479">
        <v>100.98920961591755</v>
      </c>
      <c r="BB77" s="479">
        <v>101.04658893692563</v>
      </c>
      <c r="BC77" s="479">
        <v>101.12390804273662</v>
      </c>
      <c r="BD77" s="480" t="s">
        <v>381</v>
      </c>
      <c r="BE77" s="738"/>
      <c r="BF77" s="1021"/>
      <c r="BG77" s="503">
        <v>50</v>
      </c>
      <c r="BH77" s="483">
        <f t="shared" ref="BH77:BH89" si="151">IF(MIN(Z77:AA77)&gt;$AH$7,$AH$7,MIN(Z77:AA77))</f>
        <v>8.3597077018278405</v>
      </c>
      <c r="BI77" s="477">
        <v>76.063031912943558</v>
      </c>
      <c r="BJ77" s="478">
        <v>77.542309373428196</v>
      </c>
      <c r="BK77" s="479">
        <v>80.906458496155594</v>
      </c>
      <c r="BL77" s="479">
        <v>87.422578161371192</v>
      </c>
      <c r="BM77" s="479">
        <v>87.204712727527394</v>
      </c>
      <c r="BN77" s="479">
        <v>86.902231909240072</v>
      </c>
      <c r="BO77" s="479">
        <v>86.16049954913403</v>
      </c>
      <c r="BP77" s="479">
        <v>85.229748528932276</v>
      </c>
      <c r="BQ77" s="479">
        <v>84.08873131378266</v>
      </c>
      <c r="BR77" s="479">
        <v>82.694756497994334</v>
      </c>
      <c r="BS77" s="479">
        <v>80.944387986573545</v>
      </c>
      <c r="BT77" s="480" t="s">
        <v>381</v>
      </c>
      <c r="BU77" s="533"/>
      <c r="BV77" s="1021"/>
      <c r="BW77" s="503">
        <v>50</v>
      </c>
      <c r="BX77" s="483">
        <f t="shared" ref="BX77:BX89" si="152">IF(MIN(Z77:AA77)&gt;$AH$7,$AH$7,MIN(Z77:AA77))</f>
        <v>8.3597077018278405</v>
      </c>
      <c r="BY77" s="477">
        <v>85.812695307654153</v>
      </c>
      <c r="BZ77" s="478">
        <v>86.956590206628974</v>
      </c>
      <c r="CA77" s="479">
        <v>87.368932880660083</v>
      </c>
      <c r="CB77" s="479">
        <v>87.145867749459555</v>
      </c>
      <c r="CC77" s="479">
        <v>86.872200900906691</v>
      </c>
      <c r="CD77" s="479">
        <v>86.557470000197625</v>
      </c>
      <c r="CE77" s="479">
        <v>85.801555963640808</v>
      </c>
      <c r="CF77" s="479">
        <v>84.883295579654714</v>
      </c>
      <c r="CG77" s="479">
        <v>83.788268326095704</v>
      </c>
      <c r="CH77" s="479">
        <v>82.480668472855044</v>
      </c>
      <c r="CI77" s="479">
        <v>80.861604606385356</v>
      </c>
      <c r="CJ77" s="480" t="s">
        <v>381</v>
      </c>
      <c r="CK77" s="738"/>
      <c r="CL77" s="1021"/>
      <c r="CM77" s="503">
        <f>$C77</f>
        <v>50</v>
      </c>
      <c r="CN77" s="491">
        <v>1.2000000000000011</v>
      </c>
      <c r="CO77" s="492">
        <v>1.2000000000000102</v>
      </c>
      <c r="CP77" s="492">
        <v>1.2000000000000004</v>
      </c>
      <c r="CQ77" s="492">
        <v>1.2000000000000002</v>
      </c>
      <c r="CR77" s="492">
        <v>1.2000000000000002</v>
      </c>
      <c r="CS77" s="493">
        <v>1.2000000000000006</v>
      </c>
      <c r="CT77" s="493">
        <v>1.2000000000000002</v>
      </c>
      <c r="CU77" s="493">
        <v>1.2000000000000002</v>
      </c>
      <c r="CV77" s="493">
        <v>1.2</v>
      </c>
      <c r="CW77" s="493">
        <v>1.2000000000000002</v>
      </c>
      <c r="CX77" s="493">
        <v>1.2000000000000002</v>
      </c>
      <c r="CY77" s="747" t="s">
        <v>381</v>
      </c>
      <c r="CZ77" s="738"/>
      <c r="DA77" s="1021"/>
      <c r="DB77" s="503">
        <f>$C77</f>
        <v>50</v>
      </c>
      <c r="DC77" s="491">
        <v>0.90773546992469234</v>
      </c>
      <c r="DD77" s="492">
        <v>0.92014701790863673</v>
      </c>
      <c r="DE77" s="492">
        <v>0.94787138986840991</v>
      </c>
      <c r="DF77" s="492">
        <v>0.9996852258643435</v>
      </c>
      <c r="DG77" s="492">
        <v>1.0000000000000115</v>
      </c>
      <c r="DH77" s="493">
        <v>1</v>
      </c>
      <c r="DI77" s="493">
        <v>1.0000000000000053</v>
      </c>
      <c r="DJ77" s="493">
        <v>1.0000000000000004</v>
      </c>
      <c r="DK77" s="493">
        <v>1</v>
      </c>
      <c r="DL77" s="493">
        <v>1</v>
      </c>
      <c r="DM77" s="493">
        <v>1.0000000000000004</v>
      </c>
      <c r="DN77" s="747" t="s">
        <v>381</v>
      </c>
      <c r="DO77" s="744"/>
      <c r="DP77" s="1021"/>
      <c r="DQ77" s="503">
        <f>$C77</f>
        <v>50</v>
      </c>
      <c r="DR77" s="491">
        <v>0.9871071618766406</v>
      </c>
      <c r="DS77" s="492">
        <v>0.99605911340771658</v>
      </c>
      <c r="DT77" s="492">
        <v>1</v>
      </c>
      <c r="DU77" s="492">
        <v>1.0000000000000109</v>
      </c>
      <c r="DV77" s="492">
        <v>1</v>
      </c>
      <c r="DW77" s="493">
        <v>1.0000000000000002</v>
      </c>
      <c r="DX77" s="493">
        <v>1.0000000000000004</v>
      </c>
      <c r="DY77" s="493">
        <v>1.0000000000000058</v>
      </c>
      <c r="DZ77" s="493">
        <v>1.0000000000000029</v>
      </c>
      <c r="EA77" s="493">
        <v>1.0000000000000002</v>
      </c>
      <c r="EB77" s="493">
        <v>1</v>
      </c>
      <c r="EC77" s="747" t="s">
        <v>381</v>
      </c>
      <c r="ED77" s="738"/>
      <c r="EE77" s="1021"/>
      <c r="EF77" s="503">
        <f>$C77</f>
        <v>50</v>
      </c>
      <c r="EG77" s="495">
        <v>45.036177291014496</v>
      </c>
      <c r="EH77" s="496">
        <v>44.356893986711668</v>
      </c>
      <c r="EI77" s="496">
        <v>43.48047062726846</v>
      </c>
      <c r="EJ77" s="496">
        <v>42.411581870006728</v>
      </c>
      <c r="EK77" s="496">
        <v>41.591560896635087</v>
      </c>
      <c r="EL77" s="497">
        <v>40.966085014653345</v>
      </c>
      <c r="EM77" s="497">
        <v>40.014583252459715</v>
      </c>
      <c r="EN77" s="497">
        <v>40.044932677427539</v>
      </c>
      <c r="EO77" s="497">
        <v>39.702608054957466</v>
      </c>
      <c r="EP77" s="497">
        <v>39.878003798191571</v>
      </c>
      <c r="EQ77" s="497">
        <v>40.114366029248629</v>
      </c>
      <c r="ER77" s="747" t="s">
        <v>381</v>
      </c>
      <c r="ES77" s="738"/>
      <c r="ET77" s="1021"/>
      <c r="EU77" s="503">
        <f>$C77</f>
        <v>50</v>
      </c>
      <c r="EV77" s="495">
        <v>85</v>
      </c>
      <c r="EW77" s="496">
        <v>85</v>
      </c>
      <c r="EX77" s="496">
        <v>85</v>
      </c>
      <c r="EY77" s="496">
        <v>85</v>
      </c>
      <c r="EZ77" s="496">
        <v>83.954843192720716</v>
      </c>
      <c r="FA77" s="497">
        <v>82.731671164286183</v>
      </c>
      <c r="FB77" s="497">
        <v>79.733780668196687</v>
      </c>
      <c r="FC77" s="497">
        <v>75.975021802377114</v>
      </c>
      <c r="FD77" s="497">
        <v>71.371879711996201</v>
      </c>
      <c r="FE77" s="497">
        <v>65.755469851869123</v>
      </c>
      <c r="FF77" s="497">
        <v>58.7145986856288</v>
      </c>
      <c r="FG77" s="747" t="s">
        <v>381</v>
      </c>
      <c r="FI77" s="1021"/>
      <c r="FJ77" s="503">
        <f>$C77</f>
        <v>50</v>
      </c>
      <c r="FK77" s="495">
        <v>85</v>
      </c>
      <c r="FL77" s="496">
        <v>85</v>
      </c>
      <c r="FM77" s="496">
        <v>84.619066782005973</v>
      </c>
      <c r="FN77" s="496">
        <v>83.716857476062444</v>
      </c>
      <c r="FO77" s="496">
        <v>82.610251477791053</v>
      </c>
      <c r="FP77" s="497">
        <v>81.337962113727997</v>
      </c>
      <c r="FQ77" s="497">
        <v>78.283807545155298</v>
      </c>
      <c r="FR77" s="497">
        <v>74.576788565899392</v>
      </c>
      <c r="FS77" s="497">
        <v>70.160620320245869</v>
      </c>
      <c r="FT77" s="497">
        <v>64.893608943431957</v>
      </c>
      <c r="FU77" s="497">
        <v>58.381922906214697</v>
      </c>
      <c r="FV77" s="747" t="s">
        <v>381</v>
      </c>
      <c r="FW77" s="744"/>
      <c r="FX77" s="1021"/>
      <c r="FY77" s="503">
        <f>$C77</f>
        <v>50</v>
      </c>
      <c r="FZ77" s="491">
        <f t="shared" ref="FZ77:GA89" si="153">MIN(CN77,DC77,DR77)</f>
        <v>0.90773546992469234</v>
      </c>
      <c r="GA77" s="492">
        <f t="shared" si="153"/>
        <v>0.92014701790863673</v>
      </c>
      <c r="GB77" s="492">
        <f t="shared" ref="GB77:GB89" si="154">MIN(CP77,DE77,DT77)</f>
        <v>0.94787138986840991</v>
      </c>
      <c r="GC77" s="492">
        <f t="shared" ref="GC77:GC89" si="155">MIN(CQ77,DF77,DU77)</f>
        <v>0.9996852258643435</v>
      </c>
      <c r="GD77" s="492">
        <f t="shared" ref="GD77:GD89" si="156">MIN(CR77,DG77,DV77)</f>
        <v>1</v>
      </c>
      <c r="GE77" s="493">
        <f t="shared" ref="GE77:GE89" si="157">MIN(CS77,DH77,DW77)</f>
        <v>1</v>
      </c>
      <c r="GF77" s="493">
        <f t="shared" ref="GF77:GF89" si="158">MIN(CT77,DI77,DX77)</f>
        <v>1.0000000000000004</v>
      </c>
      <c r="GG77" s="493">
        <f t="shared" ref="GG77:GG89" si="159">MIN(CU77,DJ77,DY77)</f>
        <v>1.0000000000000004</v>
      </c>
      <c r="GH77" s="493">
        <f t="shared" ref="GH77:GH89" si="160">MIN(CV77,DK77,DZ77)</f>
        <v>1</v>
      </c>
      <c r="GI77" s="493">
        <f t="shared" ref="GI77:GI89" si="161">MIN(CW77,DL77,EA77)</f>
        <v>1</v>
      </c>
      <c r="GJ77" s="493">
        <f>MIN(CX77,DM77,EB77)</f>
        <v>1</v>
      </c>
      <c r="GK77" s="747" t="s">
        <v>381</v>
      </c>
      <c r="GM77" s="1021"/>
      <c r="GN77" s="503">
        <f>$C77</f>
        <v>50</v>
      </c>
      <c r="GO77" s="495">
        <f>MAX(EG77,EV77,FK77)</f>
        <v>85</v>
      </c>
      <c r="GP77" s="496">
        <f t="shared" ref="GP77:GP89" si="162">MAX(EH77,EW77,FL77)</f>
        <v>85</v>
      </c>
      <c r="GQ77" s="496">
        <f t="shared" ref="GQ77:GQ89" si="163">MAX(EI77,EX77,FM77)</f>
        <v>85</v>
      </c>
      <c r="GR77" s="496">
        <f t="shared" ref="GR77:GR89" si="164">MAX(EJ77,EY77,FN77)</f>
        <v>85</v>
      </c>
      <c r="GS77" s="496">
        <f t="shared" ref="GS77:GS89" si="165">MAX(EK77,EZ77,FO77)</f>
        <v>83.954843192720716</v>
      </c>
      <c r="GT77" s="497">
        <f t="shared" ref="GT77:GT89" si="166">MAX(EL77,FA77,FP77)</f>
        <v>82.731671164286183</v>
      </c>
      <c r="GU77" s="497">
        <f t="shared" ref="GU77:GU89" si="167">MAX(EM77,FB77,FQ77)</f>
        <v>79.733780668196687</v>
      </c>
      <c r="GV77" s="497">
        <f t="shared" ref="GV77:GV89" si="168">MAX(EN77,FC77,FR77)</f>
        <v>75.975021802377114</v>
      </c>
      <c r="GW77" s="497">
        <f t="shared" ref="GW77:GW89" si="169">MAX(EO77,FD77,FS77)</f>
        <v>71.371879711996201</v>
      </c>
      <c r="GX77" s="497">
        <f t="shared" ref="GX77:GX89" si="170">MAX(EP77,FE77,FT77)</f>
        <v>65.755469851869123</v>
      </c>
      <c r="GY77" s="497">
        <f>MAX(EQ77,FF77,FU77)</f>
        <v>58.7145986856288</v>
      </c>
      <c r="GZ77" s="747" t="s">
        <v>381</v>
      </c>
      <c r="HB77" s="1021"/>
      <c r="HC77" s="503">
        <f>$C77</f>
        <v>50</v>
      </c>
      <c r="HD77" s="531">
        <f>HE77*(1-(2.5+7)/(87.5-2))</f>
        <v>4.125842545235713</v>
      </c>
      <c r="HE77" s="485">
        <v>4.6415728633901772</v>
      </c>
      <c r="HF77" s="604">
        <v>87.463340225433456</v>
      </c>
      <c r="HH77" s="1021"/>
      <c r="HI77" s="503">
        <f>$C77</f>
        <v>50</v>
      </c>
      <c r="HJ77" s="531">
        <f t="shared" ref="HJ77:HJ89" si="171">HD77</f>
        <v>4.125842545235713</v>
      </c>
      <c r="HK77" s="604">
        <v>102.20789920318494</v>
      </c>
    </row>
    <row r="78" spans="2:219" ht="15" customHeight="1">
      <c r="B78" s="1090"/>
      <c r="C78" s="581">
        <v>45</v>
      </c>
      <c r="D78" s="476">
        <f t="shared" ref="D78:D89" si="172">Y78</f>
        <v>11.139011771307496</v>
      </c>
      <c r="E78" s="642">
        <f>MIN(AS78,BI78,BY78)</f>
        <v>73.618107475223155</v>
      </c>
      <c r="F78" s="643">
        <f>MIN(HF78,HK78)</f>
        <v>87.462945166279738</v>
      </c>
      <c r="G78" s="602">
        <f>HD78</f>
        <v>6.0889605888909033</v>
      </c>
      <c r="H78" s="594" t="s">
        <v>712</v>
      </c>
      <c r="I78" s="603" t="s">
        <v>712</v>
      </c>
      <c r="J78" s="580">
        <f t="shared" ref="J78:J89" si="173">MIN(AU78,BK78,CA78)</f>
        <v>81.38287035325196</v>
      </c>
      <c r="K78" s="580">
        <f t="shared" si="142"/>
        <v>87.04108487309108</v>
      </c>
      <c r="L78" s="580">
        <f t="shared" si="143"/>
        <v>86.662547081395985</v>
      </c>
      <c r="M78" s="580">
        <f t="shared" si="144"/>
        <v>86.236004280089332</v>
      </c>
      <c r="N78" s="580">
        <f t="shared" si="145"/>
        <v>85.262602119434661</v>
      </c>
      <c r="O78" s="580">
        <f t="shared" si="146"/>
        <v>84.127914529161501</v>
      </c>
      <c r="P78" s="580">
        <f t="shared" si="147"/>
        <v>82.826722494388434</v>
      </c>
      <c r="Q78" s="580">
        <f t="shared" si="148"/>
        <v>81.325073703419449</v>
      </c>
      <c r="R78" s="580">
        <f>MIN(BC78,BS78,CI78)</f>
        <v>79.499900353574873</v>
      </c>
      <c r="S78" s="480" t="s">
        <v>381</v>
      </c>
      <c r="T78" s="738"/>
      <c r="U78" s="1021"/>
      <c r="V78" s="503">
        <f t="shared" ref="V78:V90" si="174">$C78</f>
        <v>45</v>
      </c>
      <c r="W78" s="481">
        <v>45</v>
      </c>
      <c r="X78" s="482">
        <v>-33</v>
      </c>
      <c r="Y78" s="531">
        <f t="shared" si="149"/>
        <v>11.139011771307496</v>
      </c>
      <c r="Z78" s="484">
        <v>12.531388242720935</v>
      </c>
      <c r="AA78" s="485">
        <v>15.139307072342302</v>
      </c>
      <c r="AB78" s="532">
        <f t="shared" ref="AB78:AB84" si="175">(J78-5)/Y78</f>
        <v>6.8572393962275298</v>
      </c>
      <c r="AC78" s="486">
        <f t="shared" ref="AC78:AC84" si="176">(J78-5)/MIN(AA78,Z78)</f>
        <v>6.0953239077578036</v>
      </c>
      <c r="AD78" s="487">
        <v>6.33565120742393</v>
      </c>
      <c r="AE78" s="488">
        <v>15.061001518821293</v>
      </c>
      <c r="AF78" s="738"/>
      <c r="AG78" s="1048"/>
      <c r="AH78" s="1050"/>
      <c r="AI78" s="738"/>
      <c r="AJ78" s="1021"/>
      <c r="AK78" s="503">
        <f t="shared" ref="AK78:AK89" si="177">$C78</f>
        <v>45</v>
      </c>
      <c r="AL78" s="489">
        <v>25</v>
      </c>
      <c r="AM78" s="482">
        <f t="shared" ref="AM78:AM89" si="178">MIN(-40,AK78)</f>
        <v>-40</v>
      </c>
      <c r="AN78" s="490">
        <f t="shared" ref="AN78:AN89" si="179">Y78</f>
        <v>11.139011771307496</v>
      </c>
      <c r="AO78" s="738"/>
      <c r="AP78" s="1021"/>
      <c r="AQ78" s="503">
        <v>45</v>
      </c>
      <c r="AR78" s="483">
        <f t="shared" si="150"/>
        <v>11.139011771307496</v>
      </c>
      <c r="AS78" s="477">
        <v>102.53820052726955</v>
      </c>
      <c r="AT78" s="479">
        <v>102.32823905241058</v>
      </c>
      <c r="AU78" s="479">
        <v>102.06984316579991</v>
      </c>
      <c r="AV78" s="479">
        <v>101.76144940314454</v>
      </c>
      <c r="AW78" s="479">
        <v>101.53610129444456</v>
      </c>
      <c r="AX78" s="479">
        <v>101.36285819124178</v>
      </c>
      <c r="AY78" s="479">
        <v>101.08582554927408</v>
      </c>
      <c r="AZ78" s="479">
        <v>101.21348967526245</v>
      </c>
      <c r="BA78" s="479">
        <v>101.09024337325997</v>
      </c>
      <c r="BB78" s="479">
        <v>101.20705242294558</v>
      </c>
      <c r="BC78" s="479">
        <v>101.34263448214161</v>
      </c>
      <c r="BD78" s="480" t="s">
        <v>381</v>
      </c>
      <c r="BE78" s="738"/>
      <c r="BF78" s="1021"/>
      <c r="BG78" s="503">
        <v>45</v>
      </c>
      <c r="BH78" s="483">
        <f t="shared" si="151"/>
        <v>12.531388242720935</v>
      </c>
      <c r="BI78" s="477">
        <v>73.618107475223155</v>
      </c>
      <c r="BJ78" s="478">
        <v>76.086047735258759</v>
      </c>
      <c r="BK78" s="479">
        <v>81.38287035325196</v>
      </c>
      <c r="BL78" s="479">
        <v>87.362813618203944</v>
      </c>
      <c r="BM78" s="479">
        <v>86.999989943708613</v>
      </c>
      <c r="BN78" s="479">
        <v>86.599776587469876</v>
      </c>
      <c r="BO78" s="479">
        <v>85.65433936344867</v>
      </c>
      <c r="BP78" s="479">
        <v>84.516084131985949</v>
      </c>
      <c r="BQ78" s="479">
        <v>83.168395055762375</v>
      </c>
      <c r="BR78" s="479">
        <v>81.565229894047036</v>
      </c>
      <c r="BS78" s="479">
        <v>79.57508258433154</v>
      </c>
      <c r="BT78" s="480" t="s">
        <v>381</v>
      </c>
      <c r="BU78" s="533"/>
      <c r="BV78" s="1021"/>
      <c r="BW78" s="503">
        <v>45</v>
      </c>
      <c r="BX78" s="483">
        <f t="shared" si="152"/>
        <v>12.531388242720935</v>
      </c>
      <c r="BY78" s="477">
        <v>83.080112594591668</v>
      </c>
      <c r="BZ78" s="478">
        <v>85.027102523480721</v>
      </c>
      <c r="CA78" s="479">
        <v>87.383323791621194</v>
      </c>
      <c r="CB78" s="479">
        <v>87.04108487309108</v>
      </c>
      <c r="CC78" s="479">
        <v>86.662547081395985</v>
      </c>
      <c r="CD78" s="479">
        <v>86.236004280089332</v>
      </c>
      <c r="CE78" s="479">
        <v>85.262602119434661</v>
      </c>
      <c r="CF78" s="479">
        <v>84.127914529161501</v>
      </c>
      <c r="CG78" s="479">
        <v>82.826722494388434</v>
      </c>
      <c r="CH78" s="479">
        <v>81.325073703419449</v>
      </c>
      <c r="CI78" s="479">
        <v>79.499900353574873</v>
      </c>
      <c r="CJ78" s="480" t="s">
        <v>381</v>
      </c>
      <c r="CK78" s="738"/>
      <c r="CL78" s="1021"/>
      <c r="CM78" s="503">
        <f t="shared" ref="CM78:CM90" si="180">$C78</f>
        <v>45</v>
      </c>
      <c r="CN78" s="491">
        <v>1.2000000000000002</v>
      </c>
      <c r="CO78" s="492">
        <v>1.2000000000000002</v>
      </c>
      <c r="CP78" s="492">
        <v>1.2000000000000006</v>
      </c>
      <c r="CQ78" s="492">
        <v>1.2000000000000146</v>
      </c>
      <c r="CR78" s="492">
        <v>1.2</v>
      </c>
      <c r="CS78" s="493">
        <v>1.2</v>
      </c>
      <c r="CT78" s="493">
        <v>1.2</v>
      </c>
      <c r="CU78" s="493">
        <v>1.2000000000000008</v>
      </c>
      <c r="CV78" s="493">
        <v>1.2</v>
      </c>
      <c r="CW78" s="493">
        <v>1.2000000000000002</v>
      </c>
      <c r="CX78" s="493">
        <v>1.2</v>
      </c>
      <c r="CY78" s="747" t="s">
        <v>381</v>
      </c>
      <c r="CZ78" s="738"/>
      <c r="DA78" s="1021"/>
      <c r="DB78" s="503">
        <f t="shared" ref="DB78:DB90" si="181">$C78</f>
        <v>45</v>
      </c>
      <c r="DC78" s="491">
        <v>0.88691669983125854</v>
      </c>
      <c r="DD78" s="492">
        <v>0.90792963288844886</v>
      </c>
      <c r="DE78" s="492">
        <v>0.95174252613282517</v>
      </c>
      <c r="DF78" s="492">
        <v>1.0000000000000002</v>
      </c>
      <c r="DG78" s="492">
        <v>1.0000000000000002</v>
      </c>
      <c r="DH78" s="493">
        <v>1.0000000000000082</v>
      </c>
      <c r="DI78" s="493">
        <v>1.0000000000000082</v>
      </c>
      <c r="DJ78" s="493">
        <v>1</v>
      </c>
      <c r="DK78" s="493">
        <v>1.0000000000000047</v>
      </c>
      <c r="DL78" s="493">
        <v>1.0000000000000022</v>
      </c>
      <c r="DM78" s="493">
        <v>1.0000000000000004</v>
      </c>
      <c r="DN78" s="747" t="s">
        <v>381</v>
      </c>
      <c r="DO78" s="744"/>
      <c r="DP78" s="1021"/>
      <c r="DQ78" s="503">
        <f t="shared" ref="DQ78:DQ90" si="182">$C78</f>
        <v>45</v>
      </c>
      <c r="DR78" s="491">
        <v>0.96542536720292871</v>
      </c>
      <c r="DS78" s="492">
        <v>0.98091708976762482</v>
      </c>
      <c r="DT78" s="492">
        <v>1.0000000000000084</v>
      </c>
      <c r="DU78" s="492">
        <v>1.0000000000000082</v>
      </c>
      <c r="DV78" s="492">
        <v>1.0000000000000075</v>
      </c>
      <c r="DW78" s="493">
        <v>1.0000000000000082</v>
      </c>
      <c r="DX78" s="493">
        <v>1.0000000000000084</v>
      </c>
      <c r="DY78" s="493">
        <v>1</v>
      </c>
      <c r="DZ78" s="493">
        <v>1.0000000000000004</v>
      </c>
      <c r="EA78" s="493">
        <v>1.0000000000000002</v>
      </c>
      <c r="EB78" s="493">
        <v>1</v>
      </c>
      <c r="EC78" s="747" t="s">
        <v>381</v>
      </c>
      <c r="ED78" s="738"/>
      <c r="EE78" s="1021"/>
      <c r="EF78" s="503">
        <f t="shared" ref="EF78:EF90" si="183">$C78</f>
        <v>45</v>
      </c>
      <c r="EG78" s="495">
        <v>44.440971618552567</v>
      </c>
      <c r="EH78" s="496">
        <v>43.798281433111924</v>
      </c>
      <c r="EI78" s="496">
        <v>43.007512741771905</v>
      </c>
      <c r="EJ78" s="496">
        <v>42.063995823587277</v>
      </c>
      <c r="EK78" s="496">
        <v>41.374732437743489</v>
      </c>
      <c r="EL78" s="497">
        <v>40.844943843225167</v>
      </c>
      <c r="EM78" s="497">
        <v>39.997946672524733</v>
      </c>
      <c r="EN78" s="497">
        <v>40.388237161498125</v>
      </c>
      <c r="EO78" s="497">
        <v>40.011452195458673</v>
      </c>
      <c r="EP78" s="497">
        <v>40.368556329732485</v>
      </c>
      <c r="EQ78" s="497">
        <v>40.783104159478796</v>
      </c>
      <c r="ER78" s="747" t="s">
        <v>381</v>
      </c>
      <c r="ES78" s="738"/>
      <c r="ET78" s="1021"/>
      <c r="EU78" s="503">
        <f t="shared" ref="EU78:EU90" si="184">$C78</f>
        <v>45</v>
      </c>
      <c r="EV78" s="495">
        <v>85</v>
      </c>
      <c r="EW78" s="496">
        <v>85</v>
      </c>
      <c r="EX78" s="496">
        <v>85</v>
      </c>
      <c r="EY78" s="496">
        <v>84.594314444972554</v>
      </c>
      <c r="EZ78" s="496">
        <v>83.126945728133308</v>
      </c>
      <c r="FA78" s="497">
        <v>81.50896245915834</v>
      </c>
      <c r="FB78" s="497">
        <v>77.689266026785162</v>
      </c>
      <c r="FC78" s="497">
        <v>73.095306936144709</v>
      </c>
      <c r="FD78" s="497">
        <v>67.662889042908091</v>
      </c>
      <c r="FE78" s="497">
        <v>61.210461628713745</v>
      </c>
      <c r="FF78" s="497">
        <v>53.215643316423439</v>
      </c>
      <c r="FG78" s="747" t="s">
        <v>381</v>
      </c>
      <c r="FI78" s="1021"/>
      <c r="FJ78" s="503">
        <f t="shared" ref="FJ78:FJ90" si="185">$C78</f>
        <v>45</v>
      </c>
      <c r="FK78" s="495">
        <v>85</v>
      </c>
      <c r="FL78" s="496">
        <v>85</v>
      </c>
      <c r="FM78" s="496">
        <v>84.677279198312192</v>
      </c>
      <c r="FN78" s="496">
        <v>83.293120122043831</v>
      </c>
      <c r="FO78" s="496">
        <v>81.762689322630422</v>
      </c>
      <c r="FP78" s="497">
        <v>80.038852020629292</v>
      </c>
      <c r="FQ78" s="497">
        <v>76.1076390964908</v>
      </c>
      <c r="FR78" s="497">
        <v>71.529866674287234</v>
      </c>
      <c r="FS78" s="497">
        <v>66.286824644378157</v>
      </c>
      <c r="FT78" s="497">
        <v>60.24480955940669</v>
      </c>
      <c r="FU78" s="497">
        <v>52.913955501422208</v>
      </c>
      <c r="FV78" s="747" t="s">
        <v>381</v>
      </c>
      <c r="FW78" s="744"/>
      <c r="FX78" s="1021"/>
      <c r="FY78" s="503">
        <f t="shared" ref="FY78:FY90" si="186">$C78</f>
        <v>45</v>
      </c>
      <c r="FZ78" s="491">
        <f t="shared" ref="FZ78:FZ89" si="187">MIN(CN78,DC78,DR78)</f>
        <v>0.88691669983125854</v>
      </c>
      <c r="GA78" s="492">
        <f t="shared" si="153"/>
        <v>0.90792963288844886</v>
      </c>
      <c r="GB78" s="492">
        <f t="shared" si="154"/>
        <v>0.95174252613282517</v>
      </c>
      <c r="GC78" s="492">
        <f t="shared" si="155"/>
        <v>1.0000000000000002</v>
      </c>
      <c r="GD78" s="492">
        <f t="shared" si="156"/>
        <v>1.0000000000000002</v>
      </c>
      <c r="GE78" s="493">
        <f t="shared" si="157"/>
        <v>1.0000000000000082</v>
      </c>
      <c r="GF78" s="493">
        <f t="shared" si="158"/>
        <v>1.0000000000000082</v>
      </c>
      <c r="GG78" s="493">
        <f t="shared" si="159"/>
        <v>1</v>
      </c>
      <c r="GH78" s="493">
        <f t="shared" si="160"/>
        <v>1.0000000000000004</v>
      </c>
      <c r="GI78" s="493">
        <f t="shared" si="161"/>
        <v>1.0000000000000002</v>
      </c>
      <c r="GJ78" s="493">
        <f>MIN(CX78,DM78,EB78)</f>
        <v>1</v>
      </c>
      <c r="GK78" s="747" t="s">
        <v>381</v>
      </c>
      <c r="GM78" s="1021"/>
      <c r="GN78" s="503">
        <f t="shared" ref="GN78:GN90" si="188">$C78</f>
        <v>45</v>
      </c>
      <c r="GO78" s="495">
        <f t="shared" ref="GO78:GO89" si="189">MAX(EG78,EV78,FK78)</f>
        <v>85</v>
      </c>
      <c r="GP78" s="496">
        <f t="shared" si="162"/>
        <v>85</v>
      </c>
      <c r="GQ78" s="496">
        <f t="shared" si="163"/>
        <v>85</v>
      </c>
      <c r="GR78" s="496">
        <f t="shared" si="164"/>
        <v>84.594314444972554</v>
      </c>
      <c r="GS78" s="496">
        <f t="shared" si="165"/>
        <v>83.126945728133308</v>
      </c>
      <c r="GT78" s="497">
        <f t="shared" si="166"/>
        <v>81.50896245915834</v>
      </c>
      <c r="GU78" s="497">
        <f t="shared" si="167"/>
        <v>77.689266026785162</v>
      </c>
      <c r="GV78" s="497">
        <f t="shared" si="168"/>
        <v>73.095306936144709</v>
      </c>
      <c r="GW78" s="497">
        <f t="shared" si="169"/>
        <v>67.662889042908091</v>
      </c>
      <c r="GX78" s="497">
        <f t="shared" si="170"/>
        <v>61.210461628713745</v>
      </c>
      <c r="GY78" s="497">
        <f>MAX(EQ78,FF78,FU78)</f>
        <v>53.215643316423439</v>
      </c>
      <c r="GZ78" s="747" t="s">
        <v>381</v>
      </c>
      <c r="HB78" s="1021"/>
      <c r="HC78" s="503">
        <f t="shared" ref="HC78:HC90" si="190">$C78</f>
        <v>45</v>
      </c>
      <c r="HD78" s="531">
        <f t="shared" ref="HD78:HD84" si="191">HE78*(1-(2.5+7)/(87.5-2))</f>
        <v>6.0889605888909033</v>
      </c>
      <c r="HE78" s="485">
        <v>6.8500806625022665</v>
      </c>
      <c r="HF78" s="604">
        <v>87.462945166279738</v>
      </c>
      <c r="HH78" s="1021"/>
      <c r="HI78" s="503">
        <f t="shared" ref="HI78:HI90" si="192">$C78</f>
        <v>45</v>
      </c>
      <c r="HJ78" s="531">
        <f t="shared" si="171"/>
        <v>6.0889605888909033</v>
      </c>
      <c r="HK78" s="604">
        <v>101.75348279175736</v>
      </c>
    </row>
    <row r="79" spans="2:219" ht="15" customHeight="1">
      <c r="B79" s="1090"/>
      <c r="C79" s="581">
        <v>40</v>
      </c>
      <c r="D79" s="476">
        <f t="shared" si="172"/>
        <v>14.939665254822604</v>
      </c>
      <c r="E79" s="642">
        <f t="shared" ref="E79:E84" si="193">MIN(AS79,BI79,BY79)</f>
        <v>70.335297817165142</v>
      </c>
      <c r="F79" s="643">
        <f t="shared" ref="F79:F84" si="194">MIN(HF79,HK79)</f>
        <v>87.463154653358401</v>
      </c>
      <c r="G79" s="602">
        <f t="shared" ref="G79:G84" si="195">HD79</f>
        <v>8.0456324979112264</v>
      </c>
      <c r="H79" s="594" t="s">
        <v>712</v>
      </c>
      <c r="I79" s="603" t="s">
        <v>712</v>
      </c>
      <c r="J79" s="580">
        <f t="shared" si="173"/>
        <v>81.243035521878724</v>
      </c>
      <c r="K79" s="580">
        <f t="shared" si="142"/>
        <v>86.95903313176359</v>
      </c>
      <c r="L79" s="580">
        <f t="shared" si="143"/>
        <v>86.444209473219288</v>
      </c>
      <c r="M79" s="580">
        <f t="shared" si="144"/>
        <v>85.889340013576984</v>
      </c>
      <c r="N79" s="580">
        <f t="shared" si="145"/>
        <v>84.672608712128564</v>
      </c>
      <c r="O79" s="580">
        <f t="shared" si="146"/>
        <v>83.315212590422675</v>
      </c>
      <c r="P79" s="580">
        <f t="shared" si="147"/>
        <v>81.806014693317692</v>
      </c>
      <c r="Q79" s="580">
        <f t="shared" si="148"/>
        <v>80.112875718542981</v>
      </c>
      <c r="R79" s="580">
        <f>MIN(BC79,BS79,CI79)</f>
        <v>78.071964610026683</v>
      </c>
      <c r="S79" s="480" t="s">
        <v>381</v>
      </c>
      <c r="T79" s="738"/>
      <c r="U79" s="1021"/>
      <c r="V79" s="503">
        <f t="shared" si="174"/>
        <v>40</v>
      </c>
      <c r="W79" s="481">
        <v>40</v>
      </c>
      <c r="X79" s="482">
        <v>-33</v>
      </c>
      <c r="Y79" s="531">
        <f t="shared" si="149"/>
        <v>14.939665254822604</v>
      </c>
      <c r="Z79" s="484">
        <v>16.80712341167543</v>
      </c>
      <c r="AA79" s="485">
        <v>19.288607726307344</v>
      </c>
      <c r="AB79" s="532">
        <f t="shared" si="175"/>
        <v>5.1033965099898788</v>
      </c>
      <c r="AC79" s="486">
        <f t="shared" si="176"/>
        <v>4.5363524533243362</v>
      </c>
      <c r="AD79" s="487">
        <v>8.1815772537538081</v>
      </c>
      <c r="AE79" s="488">
        <v>18.479254212693093</v>
      </c>
      <c r="AF79" s="738"/>
      <c r="AG79" s="1048"/>
      <c r="AH79" s="1050"/>
      <c r="AI79" s="738"/>
      <c r="AJ79" s="1021"/>
      <c r="AK79" s="503">
        <f t="shared" si="177"/>
        <v>40</v>
      </c>
      <c r="AL79" s="489">
        <v>25</v>
      </c>
      <c r="AM79" s="482">
        <f t="shared" si="178"/>
        <v>-40</v>
      </c>
      <c r="AN79" s="490">
        <f t="shared" si="179"/>
        <v>14.939665254822604</v>
      </c>
      <c r="AO79" s="738"/>
      <c r="AP79" s="1021"/>
      <c r="AQ79" s="503">
        <v>40</v>
      </c>
      <c r="AR79" s="483">
        <f t="shared" si="150"/>
        <v>14.939665254822604</v>
      </c>
      <c r="AS79" s="477">
        <v>102.6066648822916</v>
      </c>
      <c r="AT79" s="479">
        <v>102.39749800679681</v>
      </c>
      <c r="AU79" s="479">
        <v>102.14416562512794</v>
      </c>
      <c r="AV79" s="479">
        <v>101.83768776198104</v>
      </c>
      <c r="AW79" s="479">
        <v>101.60979830224122</v>
      </c>
      <c r="AX79" s="479">
        <v>101.42966249897512</v>
      </c>
      <c r="AY79" s="479">
        <v>101.12390066105345</v>
      </c>
      <c r="AZ79" s="479">
        <v>101.31183269419205</v>
      </c>
      <c r="BA79" s="479">
        <v>101.15354038095549</v>
      </c>
      <c r="BB79" s="479">
        <v>101.30771834455224</v>
      </c>
      <c r="BC79" s="479">
        <v>101.48256768952929</v>
      </c>
      <c r="BD79" s="480" t="s">
        <v>381</v>
      </c>
      <c r="BE79" s="738"/>
      <c r="BF79" s="1021"/>
      <c r="BG79" s="503">
        <v>40</v>
      </c>
      <c r="BH79" s="483">
        <f t="shared" si="151"/>
        <v>16.80712341167543</v>
      </c>
      <c r="BI79" s="477">
        <v>70.335297817165142</v>
      </c>
      <c r="BJ79" s="478">
        <v>73.767209500473371</v>
      </c>
      <c r="BK79" s="479">
        <v>81.243035521878724</v>
      </c>
      <c r="BL79" s="479">
        <v>87.247760156827013</v>
      </c>
      <c r="BM79" s="479">
        <v>86.769866590484583</v>
      </c>
      <c r="BN79" s="479">
        <v>86.246821931114113</v>
      </c>
      <c r="BO79" s="479">
        <v>85.073973368174407</v>
      </c>
      <c r="BP79" s="479">
        <v>83.71773978194652</v>
      </c>
      <c r="BQ79" s="479">
        <v>82.162606694875663</v>
      </c>
      <c r="BR79" s="479">
        <v>80.353723653890995</v>
      </c>
      <c r="BS79" s="479">
        <v>78.126505290082576</v>
      </c>
      <c r="BT79" s="480" t="s">
        <v>381</v>
      </c>
      <c r="BU79" s="533"/>
      <c r="BV79" s="1021"/>
      <c r="BW79" s="503">
        <v>40</v>
      </c>
      <c r="BX79" s="483">
        <f t="shared" si="152"/>
        <v>16.80712341167543</v>
      </c>
      <c r="BY79" s="477">
        <v>79.070684672127726</v>
      </c>
      <c r="BZ79" s="478">
        <v>82.043020705201982</v>
      </c>
      <c r="CA79" s="479">
        <v>87.426477176793298</v>
      </c>
      <c r="CB79" s="479">
        <v>86.95903313176359</v>
      </c>
      <c r="CC79" s="479">
        <v>86.444209473219288</v>
      </c>
      <c r="CD79" s="479">
        <v>85.889340013576984</v>
      </c>
      <c r="CE79" s="479">
        <v>84.672608712128564</v>
      </c>
      <c r="CF79" s="479">
        <v>83.315212590422675</v>
      </c>
      <c r="CG79" s="479">
        <v>81.806014693317692</v>
      </c>
      <c r="CH79" s="479">
        <v>80.112875718542981</v>
      </c>
      <c r="CI79" s="479">
        <v>78.071964610026683</v>
      </c>
      <c r="CJ79" s="480" t="s">
        <v>381</v>
      </c>
      <c r="CK79" s="738"/>
      <c r="CL79" s="1021"/>
      <c r="CM79" s="503">
        <f t="shared" si="180"/>
        <v>40</v>
      </c>
      <c r="CN79" s="491">
        <v>1.2</v>
      </c>
      <c r="CO79" s="492">
        <v>1.2000000000000006</v>
      </c>
      <c r="CP79" s="492">
        <v>1.2000000000000006</v>
      </c>
      <c r="CQ79" s="492">
        <v>1.2000000000000002</v>
      </c>
      <c r="CR79" s="492">
        <v>1.2000000000000095</v>
      </c>
      <c r="CS79" s="493">
        <v>1.2000000000000006</v>
      </c>
      <c r="CT79" s="493">
        <v>1.2</v>
      </c>
      <c r="CU79" s="493">
        <v>1.2</v>
      </c>
      <c r="CV79" s="493">
        <v>1.2000000000000004</v>
      </c>
      <c r="CW79" s="493">
        <v>1.2000000000000006</v>
      </c>
      <c r="CX79" s="493">
        <v>1.2000000000000008</v>
      </c>
      <c r="CY79" s="747" t="s">
        <v>381</v>
      </c>
      <c r="CZ79" s="738"/>
      <c r="DA79" s="1021"/>
      <c r="DB79" s="503">
        <f t="shared" si="181"/>
        <v>40</v>
      </c>
      <c r="DC79" s="491">
        <v>0.85834554969919996</v>
      </c>
      <c r="DD79" s="492">
        <v>0.88819739058706471</v>
      </c>
      <c r="DE79" s="492">
        <v>0.95060767571344551</v>
      </c>
      <c r="DF79" s="492">
        <v>1.0000000000000004</v>
      </c>
      <c r="DG79" s="492">
        <v>1.0000000000000004</v>
      </c>
      <c r="DH79" s="493">
        <v>1</v>
      </c>
      <c r="DI79" s="493">
        <v>1</v>
      </c>
      <c r="DJ79" s="493">
        <v>1</v>
      </c>
      <c r="DK79" s="493">
        <v>1.0000000000000029</v>
      </c>
      <c r="DL79" s="493">
        <v>1.0000000000000004</v>
      </c>
      <c r="DM79" s="493">
        <v>1.0000000000000007</v>
      </c>
      <c r="DN79" s="747" t="s">
        <v>381</v>
      </c>
      <c r="DO79" s="744"/>
      <c r="DP79" s="1021"/>
      <c r="DQ79" s="503">
        <f t="shared" si="182"/>
        <v>40</v>
      </c>
      <c r="DR79" s="491">
        <v>0.932827803153084</v>
      </c>
      <c r="DS79" s="492">
        <v>0.95708452659785681</v>
      </c>
      <c r="DT79" s="492">
        <v>1.0000000000000007</v>
      </c>
      <c r="DU79" s="492">
        <v>1.0000000000000111</v>
      </c>
      <c r="DV79" s="492">
        <v>1.0000000000000115</v>
      </c>
      <c r="DW79" s="493">
        <v>1</v>
      </c>
      <c r="DX79" s="493">
        <v>1</v>
      </c>
      <c r="DY79" s="493">
        <v>1.0000000000000056</v>
      </c>
      <c r="DZ79" s="493">
        <v>1.0000000000000002</v>
      </c>
      <c r="EA79" s="493">
        <v>1.0000000000000031</v>
      </c>
      <c r="EB79" s="493">
        <v>1.0000000000000002</v>
      </c>
      <c r="EC79" s="747" t="s">
        <v>381</v>
      </c>
      <c r="ED79" s="738"/>
      <c r="EE79" s="1021"/>
      <c r="EF79" s="503">
        <f t="shared" si="183"/>
        <v>40</v>
      </c>
      <c r="EG79" s="495">
        <v>44.650568928529367</v>
      </c>
      <c r="EH79" s="496">
        <v>44.010268095985168</v>
      </c>
      <c r="EI79" s="496">
        <v>43.234941471955324</v>
      </c>
      <c r="EJ79" s="496">
        <v>42.297217448832896</v>
      </c>
      <c r="EK79" s="496">
        <v>41.600130137755684</v>
      </c>
      <c r="EL79" s="497">
        <v>41.049224857735567</v>
      </c>
      <c r="EM79" s="497">
        <v>40.114343635192824</v>
      </c>
      <c r="EN79" s="497">
        <v>40.68892158614841</v>
      </c>
      <c r="EO79" s="497">
        <v>40.2049560190992</v>
      </c>
      <c r="EP79" s="497">
        <v>39.37694589179506</v>
      </c>
      <c r="EQ79" s="497">
        <v>41.211013795237989</v>
      </c>
      <c r="ER79" s="747" t="s">
        <v>381</v>
      </c>
      <c r="ES79" s="738"/>
      <c r="ET79" s="1021"/>
      <c r="EU79" s="503">
        <f t="shared" si="184"/>
        <v>40</v>
      </c>
      <c r="EV79" s="495">
        <v>85</v>
      </c>
      <c r="EW79" s="496">
        <v>85</v>
      </c>
      <c r="EX79" s="496">
        <v>85</v>
      </c>
      <c r="EY79" s="496">
        <v>84.128947310469073</v>
      </c>
      <c r="EZ79" s="496">
        <v>82.196525404397107</v>
      </c>
      <c r="FA79" s="497">
        <v>80.082561770169207</v>
      </c>
      <c r="FB79" s="497">
        <v>75.34627646127575</v>
      </c>
      <c r="FC79" s="497">
        <v>69.876351040072905</v>
      </c>
      <c r="FD79" s="497">
        <v>63.613530162861991</v>
      </c>
      <c r="FE79" s="497">
        <v>56.341577358968664</v>
      </c>
      <c r="FF79" s="497">
        <v>47.407209079287213</v>
      </c>
      <c r="FG79" s="747" t="s">
        <v>381</v>
      </c>
      <c r="FI79" s="1021"/>
      <c r="FJ79" s="503">
        <f t="shared" si="185"/>
        <v>40</v>
      </c>
      <c r="FK79" s="495">
        <v>85</v>
      </c>
      <c r="FL79" s="496">
        <v>85</v>
      </c>
      <c r="FM79" s="496">
        <v>84.851842183967619</v>
      </c>
      <c r="FN79" s="496">
        <v>82.961336415039625</v>
      </c>
      <c r="FO79" s="496">
        <v>80.880206137876655</v>
      </c>
      <c r="FP79" s="497">
        <v>78.638368598269381</v>
      </c>
      <c r="FQ79" s="497">
        <v>73.726724643466127</v>
      </c>
      <c r="FR79" s="497">
        <v>68.254335964023767</v>
      </c>
      <c r="FS79" s="497">
        <v>62.178886516742011</v>
      </c>
      <c r="FT79" s="497">
        <v>55.374389004265595</v>
      </c>
      <c r="FU79" s="497">
        <v>47.188695291451097</v>
      </c>
      <c r="FV79" s="747" t="s">
        <v>381</v>
      </c>
      <c r="FW79" s="744"/>
      <c r="FX79" s="1021"/>
      <c r="FY79" s="503">
        <f t="shared" si="186"/>
        <v>40</v>
      </c>
      <c r="FZ79" s="491">
        <f t="shared" si="187"/>
        <v>0.85834554969919996</v>
      </c>
      <c r="GA79" s="492">
        <f t="shared" si="153"/>
        <v>0.88819739058706471</v>
      </c>
      <c r="GB79" s="492">
        <f t="shared" si="154"/>
        <v>0.95060767571344551</v>
      </c>
      <c r="GC79" s="492">
        <f t="shared" si="155"/>
        <v>1.0000000000000004</v>
      </c>
      <c r="GD79" s="492">
        <f t="shared" si="156"/>
        <v>1.0000000000000004</v>
      </c>
      <c r="GE79" s="493">
        <f t="shared" si="157"/>
        <v>1</v>
      </c>
      <c r="GF79" s="493">
        <f t="shared" si="158"/>
        <v>1</v>
      </c>
      <c r="GG79" s="493">
        <f t="shared" si="159"/>
        <v>1</v>
      </c>
      <c r="GH79" s="493">
        <f t="shared" si="160"/>
        <v>1.0000000000000002</v>
      </c>
      <c r="GI79" s="493">
        <f t="shared" si="161"/>
        <v>1.0000000000000004</v>
      </c>
      <c r="GJ79" s="493">
        <f>MIN(CX79,DM79,EB79)</f>
        <v>1.0000000000000002</v>
      </c>
      <c r="GK79" s="747" t="s">
        <v>381</v>
      </c>
      <c r="GM79" s="1021"/>
      <c r="GN79" s="503">
        <f t="shared" si="188"/>
        <v>40</v>
      </c>
      <c r="GO79" s="495">
        <f t="shared" si="189"/>
        <v>85</v>
      </c>
      <c r="GP79" s="496">
        <f t="shared" si="162"/>
        <v>85</v>
      </c>
      <c r="GQ79" s="496">
        <f t="shared" si="163"/>
        <v>85</v>
      </c>
      <c r="GR79" s="496">
        <f t="shared" si="164"/>
        <v>84.128947310469073</v>
      </c>
      <c r="GS79" s="496">
        <f t="shared" si="165"/>
        <v>82.196525404397107</v>
      </c>
      <c r="GT79" s="497">
        <f t="shared" si="166"/>
        <v>80.082561770169207</v>
      </c>
      <c r="GU79" s="497">
        <f t="shared" si="167"/>
        <v>75.34627646127575</v>
      </c>
      <c r="GV79" s="497">
        <f t="shared" si="168"/>
        <v>69.876351040072905</v>
      </c>
      <c r="GW79" s="497">
        <f t="shared" si="169"/>
        <v>63.613530162861991</v>
      </c>
      <c r="GX79" s="497">
        <f t="shared" si="170"/>
        <v>56.341577358968664</v>
      </c>
      <c r="GY79" s="497">
        <f>MAX(EQ79,FF79,FU79)</f>
        <v>47.407209079287213</v>
      </c>
      <c r="GZ79" s="747" t="s">
        <v>381</v>
      </c>
      <c r="HB79" s="1021"/>
      <c r="HC79" s="503">
        <f t="shared" si="190"/>
        <v>40</v>
      </c>
      <c r="HD79" s="531">
        <f t="shared" si="191"/>
        <v>8.0456324979112264</v>
      </c>
      <c r="HE79" s="485">
        <v>9.0513365601501299</v>
      </c>
      <c r="HF79" s="604">
        <v>87.463154653358401</v>
      </c>
      <c r="HH79" s="1021"/>
      <c r="HI79" s="503">
        <f t="shared" si="192"/>
        <v>40</v>
      </c>
      <c r="HJ79" s="531">
        <f t="shared" si="171"/>
        <v>8.0456324979112264</v>
      </c>
      <c r="HK79" s="604">
        <v>101.60692867403172</v>
      </c>
    </row>
    <row r="80" spans="2:219" ht="15" customHeight="1">
      <c r="B80" s="1090"/>
      <c r="C80" s="581">
        <v>35</v>
      </c>
      <c r="D80" s="476">
        <f t="shared" si="172"/>
        <v>15.625245189602202</v>
      </c>
      <c r="E80" s="642">
        <f t="shared" si="193"/>
        <v>69.981575509959796</v>
      </c>
      <c r="F80" s="643">
        <f t="shared" si="194"/>
        <v>87.463030559434998</v>
      </c>
      <c r="G80" s="602">
        <f t="shared" si="195"/>
        <v>8.3046574472902233</v>
      </c>
      <c r="H80" s="594" t="s">
        <v>712</v>
      </c>
      <c r="I80" s="603" t="s">
        <v>712</v>
      </c>
      <c r="J80" s="580">
        <f t="shared" si="173"/>
        <v>81.021906457684096</v>
      </c>
      <c r="K80" s="580">
        <f t="shared" si="142"/>
        <v>86.98451383608176</v>
      </c>
      <c r="L80" s="580">
        <f t="shared" si="143"/>
        <v>86.4569321922001</v>
      </c>
      <c r="M80" s="580">
        <f t="shared" si="144"/>
        <v>85.896016615516487</v>
      </c>
      <c r="N80" s="580">
        <f t="shared" si="145"/>
        <v>84.662637405304821</v>
      </c>
      <c r="O80" s="580">
        <f t="shared" si="146"/>
        <v>83.290543785870099</v>
      </c>
      <c r="P80" s="580">
        <f t="shared" si="147"/>
        <v>81.775020460135792</v>
      </c>
      <c r="Q80" s="580">
        <f t="shared" si="148"/>
        <v>80.07978143479238</v>
      </c>
      <c r="R80" s="580">
        <f>MIN(BC80,BS80,CI80)</f>
        <v>78.04625018280791</v>
      </c>
      <c r="S80" s="480" t="s">
        <v>381</v>
      </c>
      <c r="T80" s="738"/>
      <c r="U80" s="1021"/>
      <c r="V80" s="503">
        <f t="shared" si="174"/>
        <v>35</v>
      </c>
      <c r="W80" s="481">
        <v>40</v>
      </c>
      <c r="X80" s="482">
        <v>-33</v>
      </c>
      <c r="Y80" s="531">
        <f t="shared" si="149"/>
        <v>15.625245189602202</v>
      </c>
      <c r="Z80" s="484">
        <v>17.578400838302478</v>
      </c>
      <c r="AA80" s="485">
        <v>19.824629387322421</v>
      </c>
      <c r="AB80" s="532">
        <f t="shared" si="175"/>
        <v>4.8653256659468465</v>
      </c>
      <c r="AC80" s="486">
        <f t="shared" si="176"/>
        <v>4.3247339252860852</v>
      </c>
      <c r="AD80" s="487">
        <v>8.5026636504866246</v>
      </c>
      <c r="AE80" s="488">
        <v>18.907058487604385</v>
      </c>
      <c r="AF80" s="738"/>
      <c r="AG80" s="1048"/>
      <c r="AH80" s="1050"/>
      <c r="AI80" s="738"/>
      <c r="AJ80" s="1021"/>
      <c r="AK80" s="503">
        <f t="shared" si="177"/>
        <v>35</v>
      </c>
      <c r="AL80" s="489">
        <f t="shared" ref="AL80:AL88" si="196">AK80-10</f>
        <v>25</v>
      </c>
      <c r="AM80" s="482">
        <f t="shared" si="178"/>
        <v>-40</v>
      </c>
      <c r="AN80" s="490">
        <f t="shared" si="179"/>
        <v>15.625245189602202</v>
      </c>
      <c r="AO80" s="738"/>
      <c r="AP80" s="1021"/>
      <c r="AQ80" s="503">
        <v>35</v>
      </c>
      <c r="AR80" s="483">
        <f t="shared" si="150"/>
        <v>15.625245189602202</v>
      </c>
      <c r="AS80" s="477">
        <v>102.33800984414471</v>
      </c>
      <c r="AT80" s="479">
        <v>102.13406625530438</v>
      </c>
      <c r="AU80" s="479">
        <v>101.88671837229867</v>
      </c>
      <c r="AV80" s="479">
        <v>101.59676122978401</v>
      </c>
      <c r="AW80" s="479">
        <v>101.38534923646698</v>
      </c>
      <c r="AX80" s="479">
        <v>101.22046659242532</v>
      </c>
      <c r="AY80" s="479">
        <v>100.93963324419578</v>
      </c>
      <c r="AZ80" s="479">
        <v>101.1742177132102</v>
      </c>
      <c r="BA80" s="479">
        <v>101.03729033549854</v>
      </c>
      <c r="BB80" s="479">
        <v>101.23122865463949</v>
      </c>
      <c r="BC80" s="479">
        <v>101.42613799254168</v>
      </c>
      <c r="BD80" s="480" t="s">
        <v>381</v>
      </c>
      <c r="BE80" s="738"/>
      <c r="BF80" s="1021"/>
      <c r="BG80" s="503">
        <v>35</v>
      </c>
      <c r="BH80" s="483">
        <f t="shared" si="151"/>
        <v>17.578400838302478</v>
      </c>
      <c r="BI80" s="477">
        <v>69.981575509959796</v>
      </c>
      <c r="BJ80" s="478">
        <v>73.600178377285772</v>
      </c>
      <c r="BK80" s="479">
        <v>81.021906457684096</v>
      </c>
      <c r="BL80" s="479">
        <v>87.247915745140759</v>
      </c>
      <c r="BM80" s="479">
        <v>86.759623421029403</v>
      </c>
      <c r="BN80" s="479">
        <v>86.226673387560567</v>
      </c>
      <c r="BO80" s="479">
        <v>85.03948682552651</v>
      </c>
      <c r="BP80" s="479">
        <v>83.674654663068281</v>
      </c>
      <c r="BQ80" s="479">
        <v>82.115499441569725</v>
      </c>
      <c r="BR80" s="479">
        <v>80.309072335699469</v>
      </c>
      <c r="BS80" s="479">
        <v>78.097063994459077</v>
      </c>
      <c r="BT80" s="480" t="s">
        <v>381</v>
      </c>
      <c r="BU80" s="533"/>
      <c r="BV80" s="1021"/>
      <c r="BW80" s="503">
        <v>35</v>
      </c>
      <c r="BX80" s="483">
        <f t="shared" si="152"/>
        <v>17.578400838302478</v>
      </c>
      <c r="BY80" s="477">
        <v>77.931214256569305</v>
      </c>
      <c r="BZ80" s="478">
        <v>80.963172555823405</v>
      </c>
      <c r="CA80" s="479">
        <v>87.392485444895271</v>
      </c>
      <c r="CB80" s="479">
        <v>86.98451383608176</v>
      </c>
      <c r="CC80" s="479">
        <v>86.4569321922001</v>
      </c>
      <c r="CD80" s="479">
        <v>85.896016615516487</v>
      </c>
      <c r="CE80" s="479">
        <v>84.662637405304821</v>
      </c>
      <c r="CF80" s="479">
        <v>83.290543785870099</v>
      </c>
      <c r="CG80" s="479">
        <v>81.775020460135792</v>
      </c>
      <c r="CH80" s="479">
        <v>80.07978143479238</v>
      </c>
      <c r="CI80" s="479">
        <v>78.04625018280791</v>
      </c>
      <c r="CJ80" s="480" t="s">
        <v>381</v>
      </c>
      <c r="CK80" s="738"/>
      <c r="CL80" s="1021"/>
      <c r="CM80" s="503">
        <f t="shared" si="180"/>
        <v>35</v>
      </c>
      <c r="CN80" s="491">
        <v>1.2</v>
      </c>
      <c r="CO80" s="492">
        <v>1.2000000000000002</v>
      </c>
      <c r="CP80" s="492">
        <v>1.2000000000000008</v>
      </c>
      <c r="CQ80" s="492">
        <v>1.2000000000000002</v>
      </c>
      <c r="CR80" s="492">
        <v>1.2</v>
      </c>
      <c r="CS80" s="493">
        <v>1.2000000000000002</v>
      </c>
      <c r="CT80" s="493">
        <v>1.2000000000000002</v>
      </c>
      <c r="CU80" s="493">
        <v>1.2000000000000099</v>
      </c>
      <c r="CV80" s="493">
        <v>1.2</v>
      </c>
      <c r="CW80" s="493">
        <v>1.2000000000000051</v>
      </c>
      <c r="CX80" s="493">
        <v>1.2000000000000042</v>
      </c>
      <c r="CY80" s="747" t="s">
        <v>381</v>
      </c>
      <c r="CZ80" s="738"/>
      <c r="DA80" s="1021"/>
      <c r="DB80" s="503">
        <f t="shared" si="181"/>
        <v>35</v>
      </c>
      <c r="DC80" s="491">
        <v>0.85522358896465878</v>
      </c>
      <c r="DD80" s="492">
        <v>0.88676260196773904</v>
      </c>
      <c r="DE80" s="492">
        <v>0.94881070842164084</v>
      </c>
      <c r="DF80" s="492">
        <v>1.0000000000000004</v>
      </c>
      <c r="DG80" s="492">
        <v>1.000000000000006</v>
      </c>
      <c r="DH80" s="493">
        <v>1.0000000000000004</v>
      </c>
      <c r="DI80" s="493">
        <v>1</v>
      </c>
      <c r="DJ80" s="493">
        <v>1.0000000000000062</v>
      </c>
      <c r="DK80" s="493">
        <v>1.0000000000000031</v>
      </c>
      <c r="DL80" s="493">
        <v>1.0000000000000029</v>
      </c>
      <c r="DM80" s="493">
        <v>1.0000000000000011</v>
      </c>
      <c r="DN80" s="747" t="s">
        <v>381</v>
      </c>
      <c r="DO80" s="744"/>
      <c r="DP80" s="1021"/>
      <c r="DQ80" s="503">
        <f t="shared" si="182"/>
        <v>35</v>
      </c>
      <c r="DR80" s="491">
        <v>0.92338736765304608</v>
      </c>
      <c r="DS80" s="492">
        <v>0.94833293089420778</v>
      </c>
      <c r="DT80" s="492">
        <v>0.99945141543832727</v>
      </c>
      <c r="DU80" s="492">
        <v>1.0000000000000124</v>
      </c>
      <c r="DV80" s="492">
        <v>1.0000000000000004</v>
      </c>
      <c r="DW80" s="493">
        <v>1</v>
      </c>
      <c r="DX80" s="493">
        <v>1.0000000000000004</v>
      </c>
      <c r="DY80" s="493">
        <v>1</v>
      </c>
      <c r="DZ80" s="493">
        <v>1.0000000000000002</v>
      </c>
      <c r="EA80" s="493">
        <v>1</v>
      </c>
      <c r="EB80" s="493">
        <v>1</v>
      </c>
      <c r="EC80" s="747" t="s">
        <v>381</v>
      </c>
      <c r="ED80" s="738"/>
      <c r="EE80" s="1021"/>
      <c r="EF80" s="503">
        <f t="shared" si="183"/>
        <v>35</v>
      </c>
      <c r="EG80" s="495">
        <v>43.828187033876532</v>
      </c>
      <c r="EH80" s="496">
        <v>43.204036349054434</v>
      </c>
      <c r="EI80" s="496">
        <v>42.447216386914192</v>
      </c>
      <c r="EJ80" s="496">
        <v>41.560255595110732</v>
      </c>
      <c r="EK80" s="496">
        <v>40.913717608819525</v>
      </c>
      <c r="EL80" s="497">
        <v>40.409567943299976</v>
      </c>
      <c r="EM80" s="497">
        <v>39.551072625922757</v>
      </c>
      <c r="EN80" s="497">
        <v>40.268171308489855</v>
      </c>
      <c r="EO80" s="497">
        <v>39.849579058450274</v>
      </c>
      <c r="EP80" s="497">
        <v>40.442472220320496</v>
      </c>
      <c r="EQ80" s="497">
        <v>41.038447437091691</v>
      </c>
      <c r="ER80" s="747" t="s">
        <v>381</v>
      </c>
      <c r="ES80" s="738"/>
      <c r="ET80" s="1021"/>
      <c r="EU80" s="503">
        <f t="shared" si="184"/>
        <v>35</v>
      </c>
      <c r="EV80" s="495">
        <v>85.000000000000057</v>
      </c>
      <c r="EW80" s="496">
        <v>85.000000000000114</v>
      </c>
      <c r="EX80" s="496">
        <v>85</v>
      </c>
      <c r="EY80" s="496">
        <v>84.129576606041098</v>
      </c>
      <c r="EZ80" s="496">
        <v>82.155116020193589</v>
      </c>
      <c r="FA80" s="497">
        <v>80.001149981806805</v>
      </c>
      <c r="FB80" s="497">
        <v>75.207093465968228</v>
      </c>
      <c r="FC80" s="497">
        <v>69.702704432929977</v>
      </c>
      <c r="FD80" s="497">
        <v>63.423977334471715</v>
      </c>
      <c r="FE80" s="497">
        <v>56.162249326177175</v>
      </c>
      <c r="FF80" s="497">
        <v>47.289252879740957</v>
      </c>
      <c r="FG80" s="747" t="s">
        <v>381</v>
      </c>
      <c r="FI80" s="1021"/>
      <c r="FJ80" s="503">
        <f t="shared" si="185"/>
        <v>35</v>
      </c>
      <c r="FK80" s="495">
        <v>85</v>
      </c>
      <c r="FL80" s="496">
        <v>85</v>
      </c>
      <c r="FM80" s="496">
        <v>85</v>
      </c>
      <c r="FN80" s="496">
        <v>83.064367406446138</v>
      </c>
      <c r="FO80" s="496">
        <v>80.931623919884089</v>
      </c>
      <c r="FP80" s="497">
        <v>78.66533675853492</v>
      </c>
      <c r="FQ80" s="497">
        <v>73.686497575049771</v>
      </c>
      <c r="FR80" s="497">
        <v>68.154952621761879</v>
      </c>
      <c r="FS80" s="497">
        <v>62.054215701361272</v>
      </c>
      <c r="FT80" s="497">
        <v>55.241509899734751</v>
      </c>
      <c r="FU80" s="497">
        <v>47.085676502598346</v>
      </c>
      <c r="FV80" s="747" t="s">
        <v>381</v>
      </c>
      <c r="FW80" s="744"/>
      <c r="FX80" s="1021"/>
      <c r="FY80" s="503">
        <f t="shared" si="186"/>
        <v>35</v>
      </c>
      <c r="FZ80" s="491">
        <f t="shared" si="187"/>
        <v>0.85522358896465878</v>
      </c>
      <c r="GA80" s="492">
        <f t="shared" si="153"/>
        <v>0.88676260196773904</v>
      </c>
      <c r="GB80" s="492">
        <f t="shared" si="154"/>
        <v>0.94881070842164084</v>
      </c>
      <c r="GC80" s="492">
        <f t="shared" si="155"/>
        <v>1.0000000000000004</v>
      </c>
      <c r="GD80" s="492">
        <f t="shared" si="156"/>
        <v>1.0000000000000004</v>
      </c>
      <c r="GE80" s="493">
        <f t="shared" si="157"/>
        <v>1</v>
      </c>
      <c r="GF80" s="493">
        <f t="shared" si="158"/>
        <v>1</v>
      </c>
      <c r="GG80" s="493">
        <f t="shared" si="159"/>
        <v>1</v>
      </c>
      <c r="GH80" s="493">
        <f t="shared" si="160"/>
        <v>1.0000000000000002</v>
      </c>
      <c r="GI80" s="493">
        <f t="shared" si="161"/>
        <v>1</v>
      </c>
      <c r="GJ80" s="493">
        <f>MIN(CX80,DM80,EB80)</f>
        <v>1</v>
      </c>
      <c r="GK80" s="747" t="s">
        <v>381</v>
      </c>
      <c r="GM80" s="1021"/>
      <c r="GN80" s="503">
        <f t="shared" si="188"/>
        <v>35</v>
      </c>
      <c r="GO80" s="495">
        <f t="shared" si="189"/>
        <v>85.000000000000057</v>
      </c>
      <c r="GP80" s="496">
        <f t="shared" si="162"/>
        <v>85.000000000000114</v>
      </c>
      <c r="GQ80" s="496">
        <f t="shared" si="163"/>
        <v>85</v>
      </c>
      <c r="GR80" s="496">
        <f t="shared" si="164"/>
        <v>84.129576606041098</v>
      </c>
      <c r="GS80" s="496">
        <f t="shared" si="165"/>
        <v>82.155116020193589</v>
      </c>
      <c r="GT80" s="497">
        <f t="shared" si="166"/>
        <v>80.001149981806805</v>
      </c>
      <c r="GU80" s="497">
        <f t="shared" si="167"/>
        <v>75.207093465968228</v>
      </c>
      <c r="GV80" s="497">
        <f t="shared" si="168"/>
        <v>69.702704432929977</v>
      </c>
      <c r="GW80" s="497">
        <f t="shared" si="169"/>
        <v>63.423977334471715</v>
      </c>
      <c r="GX80" s="497">
        <f t="shared" si="170"/>
        <v>56.162249326177175</v>
      </c>
      <c r="GY80" s="497">
        <f>MAX(EQ80,FF80,FU80)</f>
        <v>47.289252879740957</v>
      </c>
      <c r="GZ80" s="747" t="s">
        <v>381</v>
      </c>
      <c r="HB80" s="1021"/>
      <c r="HC80" s="503">
        <f t="shared" si="190"/>
        <v>35</v>
      </c>
      <c r="HD80" s="531">
        <f t="shared" si="191"/>
        <v>8.3046574472902233</v>
      </c>
      <c r="HE80" s="485">
        <v>9.3427396282015014</v>
      </c>
      <c r="HF80" s="604">
        <v>87.463030559434998</v>
      </c>
      <c r="HH80" s="1021"/>
      <c r="HI80" s="503">
        <f t="shared" si="192"/>
        <v>35</v>
      </c>
      <c r="HJ80" s="531">
        <f t="shared" si="171"/>
        <v>8.3046574472902233</v>
      </c>
      <c r="HK80" s="604">
        <v>101.27269132904335</v>
      </c>
    </row>
    <row r="81" spans="2:219" ht="15" customHeight="1">
      <c r="B81" s="1090"/>
      <c r="C81" s="581">
        <v>30</v>
      </c>
      <c r="D81" s="476">
        <f t="shared" si="172"/>
        <v>18.466947425465381</v>
      </c>
      <c r="E81" s="642">
        <f t="shared" si="193"/>
        <v>68.689647093061879</v>
      </c>
      <c r="F81" s="643">
        <f t="shared" si="194"/>
        <v>87.462854993300454</v>
      </c>
      <c r="G81" s="602">
        <f t="shared" si="195"/>
        <v>9.4607324255306668</v>
      </c>
      <c r="H81" s="594" t="s">
        <v>712</v>
      </c>
      <c r="I81" s="603" t="s">
        <v>712</v>
      </c>
      <c r="J81" s="580">
        <f t="shared" si="173"/>
        <v>81.071024979677418</v>
      </c>
      <c r="K81" s="580">
        <f t="shared" si="142"/>
        <v>86.931289046376421</v>
      </c>
      <c r="L81" s="580">
        <f t="shared" si="143"/>
        <v>86.308059259494584</v>
      </c>
      <c r="M81" s="580">
        <f t="shared" si="144"/>
        <v>85.650460595517785</v>
      </c>
      <c r="N81" s="580">
        <f t="shared" si="145"/>
        <v>84.240657304467291</v>
      </c>
      <c r="O81" s="580">
        <f t="shared" si="146"/>
        <v>82.710358491285888</v>
      </c>
      <c r="P81" s="580">
        <f t="shared" si="147"/>
        <v>81.054272914293406</v>
      </c>
      <c r="Q81" s="580">
        <f t="shared" si="148"/>
        <v>79.230408307649569</v>
      </c>
      <c r="R81" s="580">
        <f>MIN(BC81,BS81,CI81)</f>
        <v>77.048602741224613</v>
      </c>
      <c r="S81" s="480" t="s">
        <v>381</v>
      </c>
      <c r="T81" s="738"/>
      <c r="U81" s="1021"/>
      <c r="V81" s="503">
        <f t="shared" si="174"/>
        <v>30</v>
      </c>
      <c r="W81" s="498">
        <v>36.700000000000003</v>
      </c>
      <c r="X81" s="482">
        <v>-33</v>
      </c>
      <c r="Y81" s="531">
        <f t="shared" si="149"/>
        <v>18.466947425465381</v>
      </c>
      <c r="Z81" s="484">
        <v>20.775315853648557</v>
      </c>
      <c r="AA81" s="485">
        <v>22.76828358383402</v>
      </c>
      <c r="AB81" s="532">
        <f t="shared" si="175"/>
        <v>4.119306955668141</v>
      </c>
      <c r="AC81" s="486">
        <f t="shared" si="176"/>
        <v>3.6616061828161248</v>
      </c>
      <c r="AD81" s="487">
        <v>9.7802656650947188</v>
      </c>
      <c r="AE81" s="488">
        <v>21.170491398136804</v>
      </c>
      <c r="AF81" s="738"/>
      <c r="AG81" s="1048"/>
      <c r="AH81" s="1050"/>
      <c r="AI81" s="738"/>
      <c r="AJ81" s="1021"/>
      <c r="AK81" s="503">
        <f t="shared" si="177"/>
        <v>30</v>
      </c>
      <c r="AL81" s="489">
        <f t="shared" si="196"/>
        <v>20</v>
      </c>
      <c r="AM81" s="482">
        <f t="shared" si="178"/>
        <v>-40</v>
      </c>
      <c r="AN81" s="490">
        <f t="shared" si="179"/>
        <v>18.466947425465381</v>
      </c>
      <c r="AO81" s="738"/>
      <c r="AP81" s="1021"/>
      <c r="AQ81" s="503">
        <v>30</v>
      </c>
      <c r="AR81" s="483">
        <f t="shared" si="150"/>
        <v>18.466947425465381</v>
      </c>
      <c r="AS81" s="477">
        <v>101.79723731249433</v>
      </c>
      <c r="AT81" s="479">
        <v>101.54669753994295</v>
      </c>
      <c r="AU81" s="479">
        <v>101.21914987835315</v>
      </c>
      <c r="AV81" s="479">
        <v>100.83468018766911</v>
      </c>
      <c r="AW81" s="479">
        <v>100.53343137116421</v>
      </c>
      <c r="AX81" s="479">
        <v>100.27941636972282</v>
      </c>
      <c r="AY81" s="479">
        <v>99.816701969174403</v>
      </c>
      <c r="AZ81" s="479">
        <v>99.994046772944117</v>
      </c>
      <c r="BA81" s="479">
        <v>99.713183877526021</v>
      </c>
      <c r="BB81" s="479">
        <v>99.880840241333757</v>
      </c>
      <c r="BC81" s="479">
        <v>100.04858714773208</v>
      </c>
      <c r="BD81" s="480" t="s">
        <v>381</v>
      </c>
      <c r="BE81" s="738"/>
      <c r="BF81" s="1021"/>
      <c r="BG81" s="503">
        <v>30</v>
      </c>
      <c r="BH81" s="483">
        <f t="shared" si="151"/>
        <v>20.775315853648557</v>
      </c>
      <c r="BI81" s="477">
        <v>68.689647093061879</v>
      </c>
      <c r="BJ81" s="478">
        <v>72.64604286359976</v>
      </c>
      <c r="BK81" s="479">
        <v>81.071024979677418</v>
      </c>
      <c r="BL81" s="479">
        <v>87.162487693042294</v>
      </c>
      <c r="BM81" s="479">
        <v>86.580079194804597</v>
      </c>
      <c r="BN81" s="479">
        <v>85.96068200339495</v>
      </c>
      <c r="BO81" s="479">
        <v>84.603352279417592</v>
      </c>
      <c r="BP81" s="479">
        <v>83.085349034036497</v>
      </c>
      <c r="BQ81" s="479">
        <v>81.384927391565853</v>
      </c>
      <c r="BR81" s="479">
        <v>79.443328769197279</v>
      </c>
      <c r="BS81" s="479">
        <v>77.083648574029539</v>
      </c>
      <c r="BT81" s="480" t="s">
        <v>381</v>
      </c>
      <c r="BU81" s="533"/>
      <c r="BV81" s="1021"/>
      <c r="BW81" s="503">
        <v>30</v>
      </c>
      <c r="BX81" s="483">
        <f t="shared" si="152"/>
        <v>20.775315853648557</v>
      </c>
      <c r="BY81" s="477">
        <v>74.869136056848092</v>
      </c>
      <c r="BZ81" s="478">
        <v>78.525736162194519</v>
      </c>
      <c r="CA81" s="479">
        <v>86.101097426679743</v>
      </c>
      <c r="CB81" s="479">
        <v>86.931289046376421</v>
      </c>
      <c r="CC81" s="479">
        <v>86.308059259494584</v>
      </c>
      <c r="CD81" s="479">
        <v>85.650460595517785</v>
      </c>
      <c r="CE81" s="479">
        <v>84.240657304467291</v>
      </c>
      <c r="CF81" s="479">
        <v>82.710358491285888</v>
      </c>
      <c r="CG81" s="479">
        <v>81.054272914293406</v>
      </c>
      <c r="CH81" s="479">
        <v>79.230408307649569</v>
      </c>
      <c r="CI81" s="479">
        <v>77.048602741224613</v>
      </c>
      <c r="CJ81" s="480" t="s">
        <v>381</v>
      </c>
      <c r="CK81" s="738"/>
      <c r="CL81" s="1021"/>
      <c r="CM81" s="503">
        <f t="shared" si="180"/>
        <v>30</v>
      </c>
      <c r="CN81" s="491">
        <v>1.2000000000000117</v>
      </c>
      <c r="CO81" s="492">
        <v>1.2</v>
      </c>
      <c r="CP81" s="492">
        <v>1.2000000000000008</v>
      </c>
      <c r="CQ81" s="492">
        <v>1.2</v>
      </c>
      <c r="CR81" s="492">
        <v>1.2000000000000002</v>
      </c>
      <c r="CS81" s="493">
        <v>1.2000000000000006</v>
      </c>
      <c r="CT81" s="493">
        <v>1.2000000000000002</v>
      </c>
      <c r="CU81" s="493">
        <v>1.2</v>
      </c>
      <c r="CV81" s="493">
        <v>1.2000000000000004</v>
      </c>
      <c r="CW81" s="493">
        <v>1.2</v>
      </c>
      <c r="CX81" s="493">
        <v>1.2000000000000006</v>
      </c>
      <c r="CY81" s="747" t="s">
        <v>381</v>
      </c>
      <c r="CZ81" s="738"/>
      <c r="DA81" s="1021"/>
      <c r="DB81" s="503">
        <f t="shared" si="181"/>
        <v>30</v>
      </c>
      <c r="DC81" s="491">
        <v>0.84374761868709847</v>
      </c>
      <c r="DD81" s="492">
        <v>0.87853149041798684</v>
      </c>
      <c r="DE81" s="492">
        <v>0.94921011142530809</v>
      </c>
      <c r="DF81" s="492">
        <v>1.0000000000000073</v>
      </c>
      <c r="DG81" s="492">
        <v>1</v>
      </c>
      <c r="DH81" s="493">
        <v>1</v>
      </c>
      <c r="DI81" s="493">
        <v>1</v>
      </c>
      <c r="DJ81" s="493">
        <v>1</v>
      </c>
      <c r="DK81" s="493">
        <v>1</v>
      </c>
      <c r="DL81" s="493">
        <v>1.0000000000000004</v>
      </c>
      <c r="DM81" s="493">
        <v>1.0000000000000004</v>
      </c>
      <c r="DN81" s="747" t="s">
        <v>381</v>
      </c>
      <c r="DO81" s="744"/>
      <c r="DP81" s="1021"/>
      <c r="DQ81" s="503">
        <f t="shared" si="182"/>
        <v>30</v>
      </c>
      <c r="DR81" s="491">
        <v>0.89761740593954009</v>
      </c>
      <c r="DS81" s="492">
        <v>0.92832287325716956</v>
      </c>
      <c r="DT81" s="492">
        <v>0.98937098151484359</v>
      </c>
      <c r="DU81" s="492">
        <v>1</v>
      </c>
      <c r="DV81" s="492">
        <v>1.0000000000000069</v>
      </c>
      <c r="DW81" s="493">
        <v>1.0000000000000002</v>
      </c>
      <c r="DX81" s="493">
        <v>1.0000000000000071</v>
      </c>
      <c r="DY81" s="493">
        <v>1</v>
      </c>
      <c r="DZ81" s="493">
        <v>1.000000000000004</v>
      </c>
      <c r="EA81" s="493">
        <v>1.000000000000002</v>
      </c>
      <c r="EB81" s="493">
        <v>1</v>
      </c>
      <c r="EC81" s="747" t="s">
        <v>381</v>
      </c>
      <c r="ED81" s="738"/>
      <c r="EE81" s="1021"/>
      <c r="EF81" s="503">
        <f t="shared" si="183"/>
        <v>30</v>
      </c>
      <c r="EG81" s="495">
        <v>42.173472847977621</v>
      </c>
      <c r="EH81" s="496">
        <v>41.407139384759375</v>
      </c>
      <c r="EI81" s="496">
        <v>40.405542555000238</v>
      </c>
      <c r="EJ81" s="496">
        <v>39.230296553254959</v>
      </c>
      <c r="EK81" s="496">
        <v>38.309750540525727</v>
      </c>
      <c r="EL81" s="497">
        <v>37.533752796044496</v>
      </c>
      <c r="EM81" s="497">
        <v>36.120696903456292</v>
      </c>
      <c r="EN81" s="497">
        <v>36.662203021287837</v>
      </c>
      <c r="EO81" s="497">
        <v>35.804658068395668</v>
      </c>
      <c r="EP81" s="497">
        <v>36.31652615388316</v>
      </c>
      <c r="EQ81" s="497">
        <v>36.828755962724813</v>
      </c>
      <c r="ER81" s="747" t="s">
        <v>381</v>
      </c>
      <c r="ES81" s="738"/>
      <c r="ET81" s="1021"/>
      <c r="EU81" s="503">
        <f t="shared" si="184"/>
        <v>30</v>
      </c>
      <c r="EV81" s="495">
        <v>85</v>
      </c>
      <c r="EW81" s="496">
        <v>85</v>
      </c>
      <c r="EX81" s="496">
        <v>85</v>
      </c>
      <c r="EY81" s="496">
        <v>83.78407188252379</v>
      </c>
      <c r="EZ81" s="496">
        <v>81.429346059169859</v>
      </c>
      <c r="FA81" s="497">
        <v>78.926543148419569</v>
      </c>
      <c r="FB81" s="497">
        <v>73.447333120820474</v>
      </c>
      <c r="FC81" s="497">
        <v>67.328382380981282</v>
      </c>
      <c r="FD81" s="497">
        <v>60.485454387029165</v>
      </c>
      <c r="FE81" s="497">
        <v>52.686963992296398</v>
      </c>
      <c r="FF81" s="497">
        <v>43.231359601078339</v>
      </c>
      <c r="FG81" s="747" t="s">
        <v>381</v>
      </c>
      <c r="FI81" s="1021"/>
      <c r="FJ81" s="503">
        <f t="shared" si="185"/>
        <v>30</v>
      </c>
      <c r="FK81" s="495">
        <v>85</v>
      </c>
      <c r="FL81" s="496">
        <v>85</v>
      </c>
      <c r="FM81" s="496">
        <v>85</v>
      </c>
      <c r="FN81" s="496">
        <v>82.849156745237394</v>
      </c>
      <c r="FO81" s="496">
        <v>80.330005461962458</v>
      </c>
      <c r="FP81" s="497">
        <v>77.673602720739211</v>
      </c>
      <c r="FQ81" s="497">
        <v>71.984481354357797</v>
      </c>
      <c r="FR81" s="497">
        <v>65.818286810761265</v>
      </c>
      <c r="FS81" s="497">
        <v>59.156230756582886</v>
      </c>
      <c r="FT81" s="497">
        <v>51.832752075722965</v>
      </c>
      <c r="FU81" s="497">
        <v>43.091112124361814</v>
      </c>
      <c r="FV81" s="747" t="s">
        <v>381</v>
      </c>
      <c r="FW81" s="744"/>
      <c r="FX81" s="1021"/>
      <c r="FY81" s="503">
        <f t="shared" si="186"/>
        <v>30</v>
      </c>
      <c r="FZ81" s="491">
        <f t="shared" si="187"/>
        <v>0.84374761868709847</v>
      </c>
      <c r="GA81" s="492">
        <f t="shared" si="153"/>
        <v>0.87853149041798684</v>
      </c>
      <c r="GB81" s="492">
        <f t="shared" si="154"/>
        <v>0.94921011142530809</v>
      </c>
      <c r="GC81" s="492">
        <f t="shared" si="155"/>
        <v>1</v>
      </c>
      <c r="GD81" s="492">
        <f t="shared" si="156"/>
        <v>1</v>
      </c>
      <c r="GE81" s="493">
        <f t="shared" si="157"/>
        <v>1</v>
      </c>
      <c r="GF81" s="493">
        <f t="shared" si="158"/>
        <v>1</v>
      </c>
      <c r="GG81" s="493">
        <f t="shared" si="159"/>
        <v>1</v>
      </c>
      <c r="GH81" s="493">
        <f t="shared" si="160"/>
        <v>1</v>
      </c>
      <c r="GI81" s="493">
        <f t="shared" si="161"/>
        <v>1.0000000000000004</v>
      </c>
      <c r="GJ81" s="493">
        <f>MIN(CX81,DM81,EB81)</f>
        <v>1</v>
      </c>
      <c r="GK81" s="747" t="s">
        <v>381</v>
      </c>
      <c r="GM81" s="1021"/>
      <c r="GN81" s="503">
        <f t="shared" si="188"/>
        <v>30</v>
      </c>
      <c r="GO81" s="495">
        <f t="shared" si="189"/>
        <v>85</v>
      </c>
      <c r="GP81" s="496">
        <f t="shared" si="162"/>
        <v>85</v>
      </c>
      <c r="GQ81" s="496">
        <f t="shared" si="163"/>
        <v>85</v>
      </c>
      <c r="GR81" s="496">
        <f t="shared" si="164"/>
        <v>83.78407188252379</v>
      </c>
      <c r="GS81" s="496">
        <f t="shared" si="165"/>
        <v>81.429346059169859</v>
      </c>
      <c r="GT81" s="497">
        <f t="shared" si="166"/>
        <v>78.926543148419569</v>
      </c>
      <c r="GU81" s="497">
        <f t="shared" si="167"/>
        <v>73.447333120820474</v>
      </c>
      <c r="GV81" s="497">
        <f t="shared" si="168"/>
        <v>67.328382380981282</v>
      </c>
      <c r="GW81" s="497">
        <f t="shared" si="169"/>
        <v>60.485454387029165</v>
      </c>
      <c r="GX81" s="497">
        <f t="shared" si="170"/>
        <v>52.686963992296398</v>
      </c>
      <c r="GY81" s="497">
        <f>MAX(EQ81,FF81,FU81)</f>
        <v>43.231359601078339</v>
      </c>
      <c r="GZ81" s="747" t="s">
        <v>381</v>
      </c>
      <c r="HB81" s="1021"/>
      <c r="HC81" s="503">
        <f t="shared" si="190"/>
        <v>30</v>
      </c>
      <c r="HD81" s="531">
        <f t="shared" si="191"/>
        <v>9.4607324255306668</v>
      </c>
      <c r="HE81" s="485">
        <v>10.643323978722</v>
      </c>
      <c r="HF81" s="604">
        <v>87.462854993300454</v>
      </c>
      <c r="HH81" s="1021"/>
      <c r="HI81" s="503">
        <f t="shared" si="192"/>
        <v>30</v>
      </c>
      <c r="HJ81" s="531">
        <f t="shared" si="171"/>
        <v>9.4607324255306668</v>
      </c>
      <c r="HK81" s="604">
        <v>100.53835274568557</v>
      </c>
    </row>
    <row r="82" spans="2:219" ht="15" customHeight="1">
      <c r="B82" s="1090"/>
      <c r="C82" s="581">
        <v>25</v>
      </c>
      <c r="D82" s="476">
        <f t="shared" si="172"/>
        <v>21.443213655504668</v>
      </c>
      <c r="E82" s="642">
        <f t="shared" si="193"/>
        <v>67.985927712602134</v>
      </c>
      <c r="F82" s="643">
        <f t="shared" si="194"/>
        <v>87.43638422074649</v>
      </c>
      <c r="G82" s="602">
        <f t="shared" si="195"/>
        <v>10.159069203248722</v>
      </c>
      <c r="H82" s="594" t="s">
        <v>712</v>
      </c>
      <c r="I82" s="603" t="s">
        <v>712</v>
      </c>
      <c r="J82" s="580">
        <f t="shared" si="173"/>
        <v>81.288121639266834</v>
      </c>
      <c r="K82" s="580">
        <f t="shared" si="142"/>
        <v>86.887515082195918</v>
      </c>
      <c r="L82" s="580">
        <f t="shared" si="143"/>
        <v>86.157412985675919</v>
      </c>
      <c r="M82" s="580">
        <f t="shared" si="144"/>
        <v>85.397748770806729</v>
      </c>
      <c r="N82" s="580">
        <f t="shared" si="145"/>
        <v>83.805604602821376</v>
      </c>
      <c r="O82" s="580">
        <f t="shared" si="146"/>
        <v>82.113902316544355</v>
      </c>
      <c r="P82" s="580">
        <f t="shared" si="147"/>
        <v>80.314380684731347</v>
      </c>
      <c r="Q82" s="580">
        <f t="shared" si="148"/>
        <v>78.360642145109622</v>
      </c>
      <c r="R82" s="580">
        <f t="shared" ref="R82:R84" si="197">MIN(BC82,BS82,CI82)</f>
        <v>76.021361980330724</v>
      </c>
      <c r="S82" s="480" t="s">
        <v>381</v>
      </c>
      <c r="T82" s="738"/>
      <c r="U82" s="1021"/>
      <c r="V82" s="503">
        <f t="shared" si="174"/>
        <v>25</v>
      </c>
      <c r="W82" s="498">
        <v>33.299999999999997</v>
      </c>
      <c r="X82" s="482">
        <v>-33</v>
      </c>
      <c r="Y82" s="531">
        <f t="shared" si="149"/>
        <v>21.443213655504668</v>
      </c>
      <c r="Z82" s="484">
        <v>24.123615362442752</v>
      </c>
      <c r="AA82" s="485">
        <v>25.771502251549943</v>
      </c>
      <c r="AB82" s="532">
        <f t="shared" si="175"/>
        <v>3.5576813655299739</v>
      </c>
      <c r="AC82" s="486">
        <f t="shared" si="176"/>
        <v>3.1623834360266434</v>
      </c>
      <c r="AD82" s="487">
        <v>11.050612574057617</v>
      </c>
      <c r="AE82" s="488">
        <v>23.373555128860286</v>
      </c>
      <c r="AF82" s="738"/>
      <c r="AG82" s="1048"/>
      <c r="AH82" s="1050"/>
      <c r="AI82" s="738"/>
      <c r="AJ82" s="1021"/>
      <c r="AK82" s="503">
        <f t="shared" si="177"/>
        <v>25</v>
      </c>
      <c r="AL82" s="489">
        <f t="shared" si="196"/>
        <v>15</v>
      </c>
      <c r="AM82" s="482">
        <f t="shared" si="178"/>
        <v>-40</v>
      </c>
      <c r="AN82" s="490">
        <f t="shared" si="179"/>
        <v>21.443213655504668</v>
      </c>
      <c r="AO82" s="738"/>
      <c r="AP82" s="1021"/>
      <c r="AQ82" s="503">
        <v>25</v>
      </c>
      <c r="AR82" s="483">
        <f t="shared" si="150"/>
        <v>21.443213655504668</v>
      </c>
      <c r="AS82" s="477">
        <v>101.31580659286369</v>
      </c>
      <c r="AT82" s="479">
        <v>101.0004889750105</v>
      </c>
      <c r="AU82" s="479">
        <v>100.56658169162428</v>
      </c>
      <c r="AV82" s="479">
        <v>100.06922467745092</v>
      </c>
      <c r="AW82" s="479">
        <v>99.666368498720374</v>
      </c>
      <c r="AX82" s="479">
        <v>99.315960876017286</v>
      </c>
      <c r="AY82" s="479">
        <v>98.657691178943637</v>
      </c>
      <c r="AZ82" s="479">
        <v>98.777743848030013</v>
      </c>
      <c r="BA82" s="479">
        <v>98.348361275917782</v>
      </c>
      <c r="BB82" s="479">
        <v>98.500054458047927</v>
      </c>
      <c r="BC82" s="605" t="str">
        <f t="shared" ref="BC82" si="198">BC13</f>
        <v>not calc.</v>
      </c>
      <c r="BD82" s="480" t="s">
        <v>381</v>
      </c>
      <c r="BE82" s="738"/>
      <c r="BF82" s="1021"/>
      <c r="BG82" s="503">
        <v>25</v>
      </c>
      <c r="BH82" s="483">
        <f t="shared" si="151"/>
        <v>24.123615362442752</v>
      </c>
      <c r="BI82" s="477">
        <v>67.985927712602134</v>
      </c>
      <c r="BJ82" s="478">
        <v>72.257527374618164</v>
      </c>
      <c r="BK82" s="479">
        <v>81.288121639266834</v>
      </c>
      <c r="BL82" s="479">
        <v>87.071674699701475</v>
      </c>
      <c r="BM82" s="479">
        <v>86.393729873443064</v>
      </c>
      <c r="BN82" s="479">
        <v>85.678648149690176</v>
      </c>
      <c r="BO82" s="479">
        <v>84.146245520587897</v>
      </c>
      <c r="BP82" s="479">
        <v>82.471018872152143</v>
      </c>
      <c r="BQ82" s="479">
        <v>80.628292756580308</v>
      </c>
      <c r="BR82" s="479">
        <v>78.551249534893415</v>
      </c>
      <c r="BS82" s="479">
        <v>76.043522152816323</v>
      </c>
      <c r="BT82" s="480" t="s">
        <v>381</v>
      </c>
      <c r="BU82" s="533"/>
      <c r="BV82" s="1021"/>
      <c r="BW82" s="503">
        <v>25</v>
      </c>
      <c r="BX82" s="483">
        <f t="shared" si="152"/>
        <v>24.123615362442752</v>
      </c>
      <c r="BY82" s="477">
        <v>72.347324349425733</v>
      </c>
      <c r="BZ82" s="478">
        <v>76.36330907691115</v>
      </c>
      <c r="CA82" s="479">
        <v>84.876207638319016</v>
      </c>
      <c r="CB82" s="479">
        <v>86.887515082195918</v>
      </c>
      <c r="CC82" s="479">
        <v>86.157412985675919</v>
      </c>
      <c r="CD82" s="479">
        <v>85.397748770806729</v>
      </c>
      <c r="CE82" s="479">
        <v>83.805604602821376</v>
      </c>
      <c r="CF82" s="479">
        <v>82.113902316544355</v>
      </c>
      <c r="CG82" s="479">
        <v>80.314380684731347</v>
      </c>
      <c r="CH82" s="479">
        <v>78.360642145109622</v>
      </c>
      <c r="CI82" s="479">
        <v>76.021361980330724</v>
      </c>
      <c r="CJ82" s="480" t="s">
        <v>381</v>
      </c>
      <c r="CK82" s="738"/>
      <c r="CL82" s="1021"/>
      <c r="CM82" s="503">
        <f t="shared" si="180"/>
        <v>25</v>
      </c>
      <c r="CN82" s="491">
        <v>1.2</v>
      </c>
      <c r="CO82" s="492">
        <v>1.2000000000000002</v>
      </c>
      <c r="CP82" s="492">
        <v>1.2000000000000002</v>
      </c>
      <c r="CQ82" s="492">
        <v>1.2000000000000006</v>
      </c>
      <c r="CR82" s="492">
        <v>1.2000000000000002</v>
      </c>
      <c r="CS82" s="493">
        <v>1.2</v>
      </c>
      <c r="CT82" s="493">
        <v>1.2000000000000066</v>
      </c>
      <c r="CU82" s="493">
        <v>1.2000000000000006</v>
      </c>
      <c r="CV82" s="493">
        <v>1.2000000000000002</v>
      </c>
      <c r="CW82" s="562">
        <v>1.2000000000000002</v>
      </c>
      <c r="CX82" s="605" t="str">
        <f t="shared" ref="CX82" si="199">CX13</f>
        <v>not calc.</v>
      </c>
      <c r="CY82" s="748" t="s">
        <v>381</v>
      </c>
      <c r="CZ82" s="738"/>
      <c r="DA82" s="1021"/>
      <c r="DB82" s="503">
        <f t="shared" si="181"/>
        <v>25</v>
      </c>
      <c r="DC82" s="491">
        <v>0.83744761770953191</v>
      </c>
      <c r="DD82" s="492">
        <v>0.87516260413601188</v>
      </c>
      <c r="DE82" s="492">
        <v>0.95097370505210499</v>
      </c>
      <c r="DF82" s="492">
        <v>1.0000000000000004</v>
      </c>
      <c r="DG82" s="492">
        <v>1.0000000000000091</v>
      </c>
      <c r="DH82" s="493">
        <v>1.0000000000000084</v>
      </c>
      <c r="DI82" s="493">
        <v>1.0000000000000004</v>
      </c>
      <c r="DJ82" s="493">
        <v>1.0000000000000042</v>
      </c>
      <c r="DK82" s="493">
        <v>1.000000000000004</v>
      </c>
      <c r="DL82" s="562">
        <v>1</v>
      </c>
      <c r="DM82" s="493">
        <v>1.0000000000000007</v>
      </c>
      <c r="DN82" s="748" t="s">
        <v>381</v>
      </c>
      <c r="DO82" s="744"/>
      <c r="DP82" s="1021"/>
      <c r="DQ82" s="503">
        <f t="shared" si="182"/>
        <v>25</v>
      </c>
      <c r="DR82" s="491">
        <v>0.87594214209776711</v>
      </c>
      <c r="DS82" s="492">
        <v>0.91026600102046684</v>
      </c>
      <c r="DT82" s="492">
        <v>0.97972414946412756</v>
      </c>
      <c r="DU82" s="492">
        <v>1.0000000000000093</v>
      </c>
      <c r="DV82" s="492">
        <v>1.0000000000000002</v>
      </c>
      <c r="DW82" s="493">
        <v>1.0000000000000002</v>
      </c>
      <c r="DX82" s="493">
        <v>1.0000000000000004</v>
      </c>
      <c r="DY82" s="493">
        <v>1.0000000000000004</v>
      </c>
      <c r="DZ82" s="493">
        <v>1</v>
      </c>
      <c r="EA82" s="562">
        <v>1.0000000000000002</v>
      </c>
      <c r="EB82" s="493">
        <v>1</v>
      </c>
      <c r="EC82" s="748" t="s">
        <v>381</v>
      </c>
      <c r="ED82" s="738"/>
      <c r="EE82" s="1021"/>
      <c r="EF82" s="503">
        <f t="shared" si="183"/>
        <v>25</v>
      </c>
      <c r="EG82" s="495">
        <v>40.701072467953509</v>
      </c>
      <c r="EH82" s="496">
        <v>39.737085662911113</v>
      </c>
      <c r="EI82" s="496">
        <v>38.41103635529862</v>
      </c>
      <c r="EJ82" s="496">
        <v>36.89178061247668</v>
      </c>
      <c r="EK82" s="496">
        <v>35.661742661732205</v>
      </c>
      <c r="EL82" s="497">
        <v>34.592248330862446</v>
      </c>
      <c r="EM82" s="497">
        <v>32.5841319312878</v>
      </c>
      <c r="EN82" s="497">
        <v>32.950264819318704</v>
      </c>
      <c r="EO82" s="497">
        <v>31.640952072008815</v>
      </c>
      <c r="EP82" s="563">
        <v>32.103444100918182</v>
      </c>
      <c r="EQ82" s="605" t="str">
        <f t="shared" ref="EQ82" si="200">EQ13</f>
        <v>not calc.</v>
      </c>
      <c r="ER82" s="748" t="s">
        <v>381</v>
      </c>
      <c r="ES82" s="738"/>
      <c r="ET82" s="1021"/>
      <c r="EU82" s="503">
        <f t="shared" si="184"/>
        <v>25</v>
      </c>
      <c r="EV82" s="495">
        <v>85</v>
      </c>
      <c r="EW82" s="496">
        <v>85</v>
      </c>
      <c r="EX82" s="496">
        <v>85</v>
      </c>
      <c r="EY82" s="496">
        <v>83.416819721569993</v>
      </c>
      <c r="EZ82" s="496">
        <v>80.676202818975014</v>
      </c>
      <c r="FA82" s="497">
        <v>77.787432354807322</v>
      </c>
      <c r="FB82" s="497">
        <v>71.603779458341307</v>
      </c>
      <c r="FC82" s="497">
        <v>64.854766561523377</v>
      </c>
      <c r="FD82" s="497">
        <v>57.444485792731768</v>
      </c>
      <c r="FE82" s="563">
        <v>49.109372532045427</v>
      </c>
      <c r="FF82" s="497">
        <v>39.071313874762723</v>
      </c>
      <c r="FG82" s="748" t="s">
        <v>381</v>
      </c>
      <c r="FI82" s="1021"/>
      <c r="FJ82" s="503">
        <f t="shared" si="185"/>
        <v>25</v>
      </c>
      <c r="FK82" s="495">
        <v>85</v>
      </c>
      <c r="FL82" s="496">
        <v>85.000000000000057</v>
      </c>
      <c r="FM82" s="496">
        <v>85</v>
      </c>
      <c r="FN82" s="496">
        <v>82.672168258297233</v>
      </c>
      <c r="FO82" s="496">
        <v>79.721310401749861</v>
      </c>
      <c r="FP82" s="497">
        <v>76.653220148091521</v>
      </c>
      <c r="FQ82" s="497">
        <v>70.230497687947945</v>
      </c>
      <c r="FR82" s="497">
        <v>63.417550922739451</v>
      </c>
      <c r="FS82" s="497">
        <v>56.183568327419721</v>
      </c>
      <c r="FT82" s="563">
        <v>48.345414904428708</v>
      </c>
      <c r="FU82" s="497">
        <v>38.982736600748183</v>
      </c>
      <c r="FV82" s="748" t="s">
        <v>381</v>
      </c>
      <c r="FW82" s="744"/>
      <c r="FX82" s="1021"/>
      <c r="FY82" s="503">
        <f t="shared" si="186"/>
        <v>25</v>
      </c>
      <c r="FZ82" s="491">
        <f t="shared" si="187"/>
        <v>0.83744761770953191</v>
      </c>
      <c r="GA82" s="492">
        <f t="shared" si="153"/>
        <v>0.87516260413601188</v>
      </c>
      <c r="GB82" s="492">
        <f t="shared" si="154"/>
        <v>0.95097370505210499</v>
      </c>
      <c r="GC82" s="492">
        <f t="shared" si="155"/>
        <v>1.0000000000000004</v>
      </c>
      <c r="GD82" s="492">
        <f t="shared" si="156"/>
        <v>1.0000000000000002</v>
      </c>
      <c r="GE82" s="493">
        <f t="shared" si="157"/>
        <v>1.0000000000000002</v>
      </c>
      <c r="GF82" s="493">
        <f t="shared" si="158"/>
        <v>1.0000000000000004</v>
      </c>
      <c r="GG82" s="493">
        <f t="shared" si="159"/>
        <v>1.0000000000000004</v>
      </c>
      <c r="GH82" s="493">
        <f t="shared" si="160"/>
        <v>1</v>
      </c>
      <c r="GI82" s="493">
        <f t="shared" si="161"/>
        <v>1</v>
      </c>
      <c r="GJ82" s="493">
        <f t="shared" ref="GJ82:GJ84" si="201">MIN(CX82,DM82,EB82)</f>
        <v>1</v>
      </c>
      <c r="GK82" s="748" t="s">
        <v>381</v>
      </c>
      <c r="GM82" s="1021"/>
      <c r="GN82" s="503">
        <f t="shared" si="188"/>
        <v>25</v>
      </c>
      <c r="GO82" s="495">
        <f t="shared" si="189"/>
        <v>85</v>
      </c>
      <c r="GP82" s="496">
        <f t="shared" si="162"/>
        <v>85.000000000000057</v>
      </c>
      <c r="GQ82" s="496">
        <f t="shared" si="163"/>
        <v>85</v>
      </c>
      <c r="GR82" s="496">
        <f t="shared" si="164"/>
        <v>83.416819721569993</v>
      </c>
      <c r="GS82" s="496">
        <f t="shared" si="165"/>
        <v>80.676202818975014</v>
      </c>
      <c r="GT82" s="497">
        <f t="shared" si="166"/>
        <v>77.787432354807322</v>
      </c>
      <c r="GU82" s="497">
        <f t="shared" si="167"/>
        <v>71.603779458341307</v>
      </c>
      <c r="GV82" s="497">
        <f t="shared" si="168"/>
        <v>64.854766561523377</v>
      </c>
      <c r="GW82" s="497">
        <f t="shared" si="169"/>
        <v>57.444485792731768</v>
      </c>
      <c r="GX82" s="497">
        <f t="shared" si="170"/>
        <v>49.109372532045427</v>
      </c>
      <c r="GY82" s="497">
        <f t="shared" ref="GY82:GY84" si="202">MAX(EQ82,FF82,FU82)</f>
        <v>39.071313874762723</v>
      </c>
      <c r="GZ82" s="748" t="s">
        <v>381</v>
      </c>
      <c r="HB82" s="1021"/>
      <c r="HC82" s="503">
        <f t="shared" si="190"/>
        <v>25</v>
      </c>
      <c r="HD82" s="531">
        <f t="shared" si="191"/>
        <v>10.159069203248722</v>
      </c>
      <c r="HE82" s="485">
        <v>11.428952853654812</v>
      </c>
      <c r="HF82" s="604">
        <v>87.43638422074649</v>
      </c>
      <c r="HH82" s="1021"/>
      <c r="HI82" s="503">
        <f t="shared" si="192"/>
        <v>25</v>
      </c>
      <c r="HJ82" s="531">
        <f t="shared" si="171"/>
        <v>10.159069203248722</v>
      </c>
      <c r="HK82" s="604">
        <v>99.804365030482842</v>
      </c>
    </row>
    <row r="83" spans="2:219" ht="15" customHeight="1">
      <c r="B83" s="1090"/>
      <c r="C83" s="581">
        <v>20</v>
      </c>
      <c r="D83" s="476">
        <f t="shared" si="172"/>
        <v>24.652245944338301</v>
      </c>
      <c r="E83" s="642">
        <f t="shared" si="193"/>
        <v>67.33376105120891</v>
      </c>
      <c r="F83" s="643">
        <f t="shared" si="194"/>
        <v>87.415431239796732</v>
      </c>
      <c r="G83" s="602">
        <f t="shared" si="195"/>
        <v>10.764353888067683</v>
      </c>
      <c r="H83" s="594" t="s">
        <v>712</v>
      </c>
      <c r="I83" s="603" t="s">
        <v>712</v>
      </c>
      <c r="J83" s="580">
        <f t="shared" si="173"/>
        <v>81.253652892291484</v>
      </c>
      <c r="K83" s="580">
        <f t="shared" si="142"/>
        <v>86.856198007172097</v>
      </c>
      <c r="L83" s="580">
        <f t="shared" si="143"/>
        <v>86.014439658429069</v>
      </c>
      <c r="M83" s="580">
        <f t="shared" si="144"/>
        <v>85.151852652787554</v>
      </c>
      <c r="N83" s="580">
        <f t="shared" si="145"/>
        <v>83.365884861880119</v>
      </c>
      <c r="O83" s="580">
        <f t="shared" si="146"/>
        <v>81.506672079609856</v>
      </c>
      <c r="P83" s="580">
        <f t="shared" si="147"/>
        <v>79.560632822510854</v>
      </c>
      <c r="Q83" s="580">
        <f t="shared" si="148"/>
        <v>77.47298814681605</v>
      </c>
      <c r="R83" s="580">
        <f t="shared" si="197"/>
        <v>74.969179990821885</v>
      </c>
      <c r="S83" s="480" t="s">
        <v>381</v>
      </c>
      <c r="T83" s="738"/>
      <c r="U83" s="1021"/>
      <c r="V83" s="503">
        <f t="shared" si="174"/>
        <v>20</v>
      </c>
      <c r="W83" s="481">
        <v>30</v>
      </c>
      <c r="X83" s="482">
        <v>-33</v>
      </c>
      <c r="Y83" s="531">
        <f t="shared" si="149"/>
        <v>24.652245944338301</v>
      </c>
      <c r="Z83" s="484">
        <v>27.73377668738059</v>
      </c>
      <c r="AA83" s="485">
        <v>28.86667202522338</v>
      </c>
      <c r="AB83" s="532">
        <f t="shared" si="175"/>
        <v>3.0931726490341989</v>
      </c>
      <c r="AC83" s="486">
        <f t="shared" si="176"/>
        <v>2.74948679914151</v>
      </c>
      <c r="AD83" s="487">
        <v>12.350403621217458</v>
      </c>
      <c r="AE83" s="488">
        <v>25.545377928540947</v>
      </c>
      <c r="AF83" s="738"/>
      <c r="AG83" s="1048"/>
      <c r="AH83" s="1050"/>
      <c r="AI83" s="738"/>
      <c r="AJ83" s="1021"/>
      <c r="AK83" s="503">
        <f t="shared" si="177"/>
        <v>20</v>
      </c>
      <c r="AL83" s="489">
        <f t="shared" si="196"/>
        <v>10</v>
      </c>
      <c r="AM83" s="482">
        <f t="shared" si="178"/>
        <v>-40</v>
      </c>
      <c r="AN83" s="490">
        <f t="shared" si="179"/>
        <v>24.652245944338301</v>
      </c>
      <c r="AO83" s="738"/>
      <c r="AP83" s="1021"/>
      <c r="AQ83" s="503">
        <v>20</v>
      </c>
      <c r="AR83" s="483">
        <f t="shared" si="150"/>
        <v>24.652245944338301</v>
      </c>
      <c r="AS83" s="477">
        <v>100.95888077959651</v>
      </c>
      <c r="AT83" s="479">
        <v>100.56478702558016</v>
      </c>
      <c r="AU83" s="479">
        <v>100.0120138790445</v>
      </c>
      <c r="AV83" s="479">
        <v>99.331983666269736</v>
      </c>
      <c r="AW83" s="479">
        <v>98.816058786483296</v>
      </c>
      <c r="AX83" s="479">
        <v>98.356190988426761</v>
      </c>
      <c r="AY83" s="479">
        <v>97.48054897325926</v>
      </c>
      <c r="AZ83" s="479">
        <v>97.545234378058225</v>
      </c>
      <c r="BA83" s="479">
        <v>96.955888776346526</v>
      </c>
      <c r="BB83" s="479">
        <v>97.104157531105898</v>
      </c>
      <c r="BC83" s="605" t="str">
        <f t="shared" ref="BC83" si="203">BC14</f>
        <v>not calc.</v>
      </c>
      <c r="BD83" s="480" t="s">
        <v>381</v>
      </c>
      <c r="BE83" s="738"/>
      <c r="BF83" s="1021"/>
      <c r="BG83" s="503">
        <v>20</v>
      </c>
      <c r="BH83" s="483">
        <f t="shared" si="151"/>
        <v>27.73377668738059</v>
      </c>
      <c r="BI83" s="477">
        <v>67.33376105120891</v>
      </c>
      <c r="BJ83" s="478">
        <v>71.744576741738712</v>
      </c>
      <c r="BK83" s="479">
        <v>81.253652892291484</v>
      </c>
      <c r="BL83" s="479">
        <v>86.995673547537947</v>
      </c>
      <c r="BM83" s="479">
        <v>86.20871300866348</v>
      </c>
      <c r="BN83" s="479">
        <v>85.395961523174137</v>
      </c>
      <c r="BO83" s="479">
        <v>83.679903765900377</v>
      </c>
      <c r="BP83" s="479">
        <v>81.839994414323357</v>
      </c>
      <c r="BQ83" s="479">
        <v>79.851087977214533</v>
      </c>
      <c r="BR83" s="479">
        <v>77.637263799796159</v>
      </c>
      <c r="BS83" s="479">
        <v>74.98154535016981</v>
      </c>
      <c r="BT83" s="480" t="s">
        <v>381</v>
      </c>
      <c r="BU83" s="533"/>
      <c r="BV83" s="1021"/>
      <c r="BW83" s="503">
        <v>20</v>
      </c>
      <c r="BX83" s="483">
        <f t="shared" si="152"/>
        <v>27.73377668738059</v>
      </c>
      <c r="BY83" s="477">
        <v>69.945700061966775</v>
      </c>
      <c r="BZ83" s="478">
        <v>74.256845626263186</v>
      </c>
      <c r="CA83" s="479">
        <v>83.409292366138217</v>
      </c>
      <c r="CB83" s="479">
        <v>86.856198007172097</v>
      </c>
      <c r="CC83" s="479">
        <v>86.014439658429069</v>
      </c>
      <c r="CD83" s="479">
        <v>85.151852652787554</v>
      </c>
      <c r="CE83" s="479">
        <v>83.365884861880119</v>
      </c>
      <c r="CF83" s="479">
        <v>81.506672079609856</v>
      </c>
      <c r="CG83" s="479">
        <v>79.560632822510854</v>
      </c>
      <c r="CH83" s="479">
        <v>77.47298814681605</v>
      </c>
      <c r="CI83" s="479">
        <v>74.969179990821885</v>
      </c>
      <c r="CJ83" s="480" t="s">
        <v>381</v>
      </c>
      <c r="CK83" s="738"/>
      <c r="CL83" s="1021"/>
      <c r="CM83" s="503">
        <f t="shared" si="180"/>
        <v>20</v>
      </c>
      <c r="CN83" s="491">
        <v>1.2000000000000006</v>
      </c>
      <c r="CO83" s="492">
        <v>1.2000000000000002</v>
      </c>
      <c r="CP83" s="492">
        <v>1.2000000000000002</v>
      </c>
      <c r="CQ83" s="492">
        <v>1.2000000000000166</v>
      </c>
      <c r="CR83" s="492">
        <v>1.2000000000000164</v>
      </c>
      <c r="CS83" s="493">
        <v>1.2000000000000082</v>
      </c>
      <c r="CT83" s="493">
        <v>1.2</v>
      </c>
      <c r="CU83" s="493">
        <v>1.2000000000000004</v>
      </c>
      <c r="CV83" s="493">
        <v>1.2000000000000006</v>
      </c>
      <c r="CW83" s="562">
        <v>1.2</v>
      </c>
      <c r="CX83" s="605" t="str">
        <f t="shared" ref="CX83" si="204">CX14</f>
        <v>not calc.</v>
      </c>
      <c r="CY83" s="748" t="s">
        <v>381</v>
      </c>
      <c r="CZ83" s="738"/>
      <c r="DA83" s="1021"/>
      <c r="DB83" s="503">
        <f t="shared" si="181"/>
        <v>20</v>
      </c>
      <c r="DC83" s="491">
        <v>0.83157792211719206</v>
      </c>
      <c r="DD83" s="492">
        <v>0.87069929959869186</v>
      </c>
      <c r="DE83" s="492">
        <v>0.95069388265250809</v>
      </c>
      <c r="DF83" s="492">
        <v>1.0000000000000002</v>
      </c>
      <c r="DG83" s="492">
        <v>1.0000000000000004</v>
      </c>
      <c r="DH83" s="493">
        <v>1</v>
      </c>
      <c r="DI83" s="493">
        <v>1.0000000000000004</v>
      </c>
      <c r="DJ83" s="493">
        <v>1</v>
      </c>
      <c r="DK83" s="493">
        <v>1.0000000000000047</v>
      </c>
      <c r="DL83" s="562">
        <v>1.0000000000000027</v>
      </c>
      <c r="DM83" s="493">
        <v>1.0000000000000011</v>
      </c>
      <c r="DN83" s="748" t="s">
        <v>381</v>
      </c>
      <c r="DO83" s="744"/>
      <c r="DP83" s="1021"/>
      <c r="DQ83" s="503">
        <f t="shared" si="182"/>
        <v>20</v>
      </c>
      <c r="DR83" s="491">
        <v>0.85490647147981547</v>
      </c>
      <c r="DS83" s="492">
        <v>0.89239285403853308</v>
      </c>
      <c r="DT83" s="492">
        <v>0.96805978591626562</v>
      </c>
      <c r="DU83" s="492">
        <v>1.0000000000000004</v>
      </c>
      <c r="DV83" s="492">
        <v>1</v>
      </c>
      <c r="DW83" s="493">
        <v>1.0000000000000002</v>
      </c>
      <c r="DX83" s="493">
        <v>1.0000000000000047</v>
      </c>
      <c r="DY83" s="493">
        <v>1</v>
      </c>
      <c r="DZ83" s="493">
        <v>1.0000000000000004</v>
      </c>
      <c r="EA83" s="562">
        <v>1.0000000000000027</v>
      </c>
      <c r="EB83" s="493">
        <v>1</v>
      </c>
      <c r="EC83" s="748" t="s">
        <v>381</v>
      </c>
      <c r="ED83" s="738"/>
      <c r="EE83" s="1021"/>
      <c r="EF83" s="503">
        <f t="shared" si="183"/>
        <v>20</v>
      </c>
      <c r="EG83" s="495">
        <v>39.60990369277016</v>
      </c>
      <c r="EH83" s="496">
        <v>38.405553069322991</v>
      </c>
      <c r="EI83" s="496">
        <v>36.717069077491487</v>
      </c>
      <c r="EJ83" s="496">
        <v>34.641143966677021</v>
      </c>
      <c r="EK83" s="496">
        <v>33.067126225441712</v>
      </c>
      <c r="EL83" s="497">
        <v>31.66482181020524</v>
      </c>
      <c r="EM83" s="497">
        <v>28.996483418339324</v>
      </c>
      <c r="EN83" s="497">
        <v>29.193517413136021</v>
      </c>
      <c r="EO83" s="497">
        <v>27.398836617261907</v>
      </c>
      <c r="EP83" s="563">
        <v>27.850243703399542</v>
      </c>
      <c r="EQ83" s="605" t="str">
        <f t="shared" ref="EQ83" si="205">EQ14</f>
        <v>not calc.</v>
      </c>
      <c r="ER83" s="748" t="s">
        <v>381</v>
      </c>
      <c r="ES83" s="738"/>
      <c r="ET83" s="1021"/>
      <c r="EU83" s="503">
        <f t="shared" si="184"/>
        <v>20</v>
      </c>
      <c r="EV83" s="495">
        <v>85</v>
      </c>
      <c r="EW83" s="496">
        <v>85</v>
      </c>
      <c r="EX83" s="496">
        <v>85</v>
      </c>
      <c r="EY83" s="496">
        <v>83.109492212597956</v>
      </c>
      <c r="EZ83" s="496">
        <v>79.928580999272583</v>
      </c>
      <c r="FA83" s="497">
        <v>76.646004285942979</v>
      </c>
      <c r="FB83" s="497">
        <v>69.723859542607556</v>
      </c>
      <c r="FC83" s="497">
        <v>62.315570790744061</v>
      </c>
      <c r="FD83" s="497">
        <v>54.323395523952513</v>
      </c>
      <c r="FE83" s="563">
        <v>45.447563977925427</v>
      </c>
      <c r="FF83" s="497">
        <v>34.828970987513912</v>
      </c>
      <c r="FG83" s="748" t="s">
        <v>381</v>
      </c>
      <c r="FI83" s="1021"/>
      <c r="FJ83" s="503">
        <f t="shared" si="185"/>
        <v>20</v>
      </c>
      <c r="FK83" s="495">
        <v>85</v>
      </c>
      <c r="FL83" s="496">
        <v>85</v>
      </c>
      <c r="FM83" s="496">
        <v>85</v>
      </c>
      <c r="FN83" s="496">
        <v>82.545551045535149</v>
      </c>
      <c r="FO83" s="496">
        <v>79.143701871660198</v>
      </c>
      <c r="FP83" s="497">
        <v>75.660603415860692</v>
      </c>
      <c r="FQ83" s="497">
        <v>68.458487230998571</v>
      </c>
      <c r="FR83" s="497">
        <v>60.974982417020669</v>
      </c>
      <c r="FS83" s="497">
        <v>53.157658119253199</v>
      </c>
      <c r="FT83" s="563">
        <v>44.789800527163436</v>
      </c>
      <c r="FU83" s="497">
        <v>34.77960504339319</v>
      </c>
      <c r="FV83" s="748" t="s">
        <v>381</v>
      </c>
      <c r="FW83" s="744"/>
      <c r="FX83" s="1021"/>
      <c r="FY83" s="503">
        <f t="shared" si="186"/>
        <v>20</v>
      </c>
      <c r="FZ83" s="491">
        <f t="shared" si="187"/>
        <v>0.83157792211719206</v>
      </c>
      <c r="GA83" s="492">
        <f t="shared" si="153"/>
        <v>0.87069929959869186</v>
      </c>
      <c r="GB83" s="492">
        <f t="shared" si="154"/>
        <v>0.95069388265250809</v>
      </c>
      <c r="GC83" s="492">
        <f t="shared" si="155"/>
        <v>1.0000000000000002</v>
      </c>
      <c r="GD83" s="492">
        <f t="shared" si="156"/>
        <v>1</v>
      </c>
      <c r="GE83" s="493">
        <f t="shared" si="157"/>
        <v>1</v>
      </c>
      <c r="GF83" s="493">
        <f t="shared" si="158"/>
        <v>1.0000000000000004</v>
      </c>
      <c r="GG83" s="493">
        <f t="shared" si="159"/>
        <v>1</v>
      </c>
      <c r="GH83" s="493">
        <f t="shared" si="160"/>
        <v>1.0000000000000004</v>
      </c>
      <c r="GI83" s="493">
        <f t="shared" si="161"/>
        <v>1.0000000000000027</v>
      </c>
      <c r="GJ83" s="493">
        <f t="shared" si="201"/>
        <v>1</v>
      </c>
      <c r="GK83" s="748" t="s">
        <v>381</v>
      </c>
      <c r="GM83" s="1021"/>
      <c r="GN83" s="503">
        <f t="shared" si="188"/>
        <v>20</v>
      </c>
      <c r="GO83" s="495">
        <f t="shared" si="189"/>
        <v>85</v>
      </c>
      <c r="GP83" s="496">
        <f t="shared" si="162"/>
        <v>85</v>
      </c>
      <c r="GQ83" s="496">
        <f t="shared" si="163"/>
        <v>85</v>
      </c>
      <c r="GR83" s="496">
        <f t="shared" si="164"/>
        <v>83.109492212597956</v>
      </c>
      <c r="GS83" s="496">
        <f t="shared" si="165"/>
        <v>79.928580999272583</v>
      </c>
      <c r="GT83" s="497">
        <f t="shared" si="166"/>
        <v>76.646004285942979</v>
      </c>
      <c r="GU83" s="497">
        <f t="shared" si="167"/>
        <v>69.723859542607556</v>
      </c>
      <c r="GV83" s="497">
        <f t="shared" si="168"/>
        <v>62.315570790744061</v>
      </c>
      <c r="GW83" s="497">
        <f t="shared" si="169"/>
        <v>54.323395523952513</v>
      </c>
      <c r="GX83" s="497">
        <f t="shared" si="170"/>
        <v>45.447563977925427</v>
      </c>
      <c r="GY83" s="497">
        <f t="shared" si="202"/>
        <v>34.828970987513912</v>
      </c>
      <c r="GZ83" s="748" t="s">
        <v>381</v>
      </c>
      <c r="HB83" s="1021"/>
      <c r="HC83" s="503">
        <f t="shared" si="190"/>
        <v>20</v>
      </c>
      <c r="HD83" s="531">
        <f t="shared" si="191"/>
        <v>10.764353888067683</v>
      </c>
      <c r="HE83" s="485">
        <v>12.109898124076144</v>
      </c>
      <c r="HF83" s="604">
        <v>87.415431239796732</v>
      </c>
      <c r="HH83" s="1021"/>
      <c r="HI83" s="503">
        <f t="shared" si="192"/>
        <v>20</v>
      </c>
      <c r="HJ83" s="531">
        <f t="shared" si="171"/>
        <v>10.764353888067683</v>
      </c>
      <c r="HK83" s="604">
        <v>99.16263234235133</v>
      </c>
    </row>
    <row r="84" spans="2:219" ht="15" customHeight="1" thickBot="1">
      <c r="B84" s="1090"/>
      <c r="C84" s="769">
        <v>10</v>
      </c>
      <c r="D84" s="606">
        <f t="shared" si="172"/>
        <v>28.5</v>
      </c>
      <c r="E84" s="644">
        <f t="shared" si="193"/>
        <v>69.346462878295782</v>
      </c>
      <c r="F84" s="645">
        <f t="shared" si="194"/>
        <v>87.392273724609652</v>
      </c>
      <c r="G84" s="609">
        <f t="shared" si="195"/>
        <v>8.8226719208055524</v>
      </c>
      <c r="H84" s="610" t="s">
        <v>712</v>
      </c>
      <c r="I84" s="632" t="s">
        <v>712</v>
      </c>
      <c r="J84" s="646">
        <f t="shared" si="173"/>
        <v>84.269894189070058</v>
      </c>
      <c r="K84" s="646">
        <f t="shared" si="142"/>
        <v>86.665146309043251</v>
      </c>
      <c r="L84" s="646">
        <f t="shared" si="143"/>
        <v>85.669273616785162</v>
      </c>
      <c r="M84" s="646">
        <f t="shared" si="144"/>
        <v>84.656402680258466</v>
      </c>
      <c r="N84" s="646">
        <f t="shared" si="145"/>
        <v>82.601570262771887</v>
      </c>
      <c r="O84" s="646">
        <f t="shared" si="146"/>
        <v>80.50456881941966</v>
      </c>
      <c r="P84" s="646">
        <f t="shared" si="147"/>
        <v>78.350674074265626</v>
      </c>
      <c r="Q84" s="646">
        <f t="shared" si="148"/>
        <v>76.070007662150743</v>
      </c>
      <c r="R84" s="646">
        <f t="shared" si="197"/>
        <v>73.340880416654429</v>
      </c>
      <c r="S84" s="613" t="s">
        <v>381</v>
      </c>
      <c r="T84" s="738"/>
      <c r="U84" s="1021"/>
      <c r="V84" s="691">
        <f t="shared" si="174"/>
        <v>10</v>
      </c>
      <c r="W84" s="614">
        <f>V84+15</f>
        <v>25</v>
      </c>
      <c r="X84" s="615">
        <v>-33</v>
      </c>
      <c r="Y84" s="616">
        <f t="shared" si="149"/>
        <v>28.5</v>
      </c>
      <c r="Z84" s="617">
        <v>34.107513740244038</v>
      </c>
      <c r="AA84" s="618">
        <v>33.989032690538089</v>
      </c>
      <c r="AB84" s="616">
        <f t="shared" si="175"/>
        <v>2.7813997961077215</v>
      </c>
      <c r="AC84" s="619">
        <f t="shared" si="176"/>
        <v>2.3322197754435452</v>
      </c>
      <c r="AD84" s="620">
        <v>14.498557221973327</v>
      </c>
      <c r="AE84" s="621">
        <v>28.953383449230103</v>
      </c>
      <c r="AF84" s="738"/>
      <c r="AG84" s="1048"/>
      <c r="AH84" s="1050"/>
      <c r="AI84" s="738"/>
      <c r="AJ84" s="1021"/>
      <c r="AK84" s="503">
        <f t="shared" si="177"/>
        <v>10</v>
      </c>
      <c r="AL84" s="489">
        <f t="shared" si="196"/>
        <v>0</v>
      </c>
      <c r="AM84" s="482">
        <f t="shared" si="178"/>
        <v>-40</v>
      </c>
      <c r="AN84" s="490">
        <f t="shared" si="179"/>
        <v>28.5</v>
      </c>
      <c r="AO84" s="738"/>
      <c r="AP84" s="1021"/>
      <c r="AQ84" s="503">
        <v>10</v>
      </c>
      <c r="AR84" s="483">
        <f t="shared" si="150"/>
        <v>28.5</v>
      </c>
      <c r="AS84" s="477">
        <v>100.29699220846241</v>
      </c>
      <c r="AT84" s="479">
        <v>99.721923482181367</v>
      </c>
      <c r="AU84" s="479">
        <v>98.858363384621853</v>
      </c>
      <c r="AV84" s="479">
        <v>97.756200107240147</v>
      </c>
      <c r="AW84" s="479">
        <v>96.868725526495695</v>
      </c>
      <c r="AX84" s="479">
        <v>96.18255813471724</v>
      </c>
      <c r="AY84" s="479">
        <v>94.905899100785931</v>
      </c>
      <c r="AZ84" s="479">
        <v>94.869441974937487</v>
      </c>
      <c r="BA84" s="479">
        <v>93.988180512493628</v>
      </c>
      <c r="BB84" s="479">
        <v>94.153271461915082</v>
      </c>
      <c r="BC84" s="605" t="str">
        <f t="shared" ref="BC84" si="206">BC15</f>
        <v>not calc.</v>
      </c>
      <c r="BD84" s="480" t="s">
        <v>381</v>
      </c>
      <c r="BE84" s="738"/>
      <c r="BF84" s="1021"/>
      <c r="BG84" s="503">
        <v>10</v>
      </c>
      <c r="BH84" s="483">
        <f t="shared" si="151"/>
        <v>32.0625</v>
      </c>
      <c r="BI84" s="477">
        <v>69.6911127429739</v>
      </c>
      <c r="BJ84" s="478">
        <v>74.540054252120939</v>
      </c>
      <c r="BK84" s="479">
        <v>84.881098583121599</v>
      </c>
      <c r="BL84" s="479">
        <v>86.695309866785479</v>
      </c>
      <c r="BM84" s="479">
        <v>85.765907631469801</v>
      </c>
      <c r="BN84" s="479">
        <v>84.81184984904796</v>
      </c>
      <c r="BO84" s="479">
        <v>82.838999269986772</v>
      </c>
      <c r="BP84" s="479">
        <v>80.773083638070332</v>
      </c>
      <c r="BQ84" s="479">
        <v>78.581983915827593</v>
      </c>
      <c r="BR84" s="479">
        <v>76.183032712317129</v>
      </c>
      <c r="BS84" s="479">
        <v>73.34403678080119</v>
      </c>
      <c r="BT84" s="480" t="s">
        <v>381</v>
      </c>
      <c r="BU84" s="533"/>
      <c r="BV84" s="1021"/>
      <c r="BW84" s="503">
        <v>10</v>
      </c>
      <c r="BX84" s="483">
        <f t="shared" si="152"/>
        <v>32.0625</v>
      </c>
      <c r="BY84" s="477">
        <v>69.346462878295782</v>
      </c>
      <c r="BZ84" s="478">
        <v>74.117213601586997</v>
      </c>
      <c r="CA84" s="479">
        <v>84.269894189070058</v>
      </c>
      <c r="CB84" s="479">
        <v>86.665146309043251</v>
      </c>
      <c r="CC84" s="479">
        <v>85.669273616785162</v>
      </c>
      <c r="CD84" s="479">
        <v>84.656402680258466</v>
      </c>
      <c r="CE84" s="479">
        <v>82.601570262771887</v>
      </c>
      <c r="CF84" s="479">
        <v>80.50456881941966</v>
      </c>
      <c r="CG84" s="479">
        <v>78.350674074265626</v>
      </c>
      <c r="CH84" s="479">
        <v>76.070007662150743</v>
      </c>
      <c r="CI84" s="479">
        <v>73.340880416654429</v>
      </c>
      <c r="CJ84" s="480" t="s">
        <v>381</v>
      </c>
      <c r="CK84" s="738"/>
      <c r="CL84" s="1021"/>
      <c r="CM84" s="503">
        <f t="shared" si="180"/>
        <v>10</v>
      </c>
      <c r="CN84" s="491">
        <v>1.2000000000000006</v>
      </c>
      <c r="CO84" s="492">
        <v>1.2000000000000193</v>
      </c>
      <c r="CP84" s="492">
        <v>1.2</v>
      </c>
      <c r="CQ84" s="492">
        <v>1.2000000000000006</v>
      </c>
      <c r="CR84" s="492">
        <v>1.2</v>
      </c>
      <c r="CS84" s="493">
        <v>1.2000000000000095</v>
      </c>
      <c r="CT84" s="493">
        <v>1.2</v>
      </c>
      <c r="CU84" s="493">
        <v>1.2000000000000004</v>
      </c>
      <c r="CV84" s="493">
        <v>1.2</v>
      </c>
      <c r="CW84" s="562">
        <v>1.2000000000000002</v>
      </c>
      <c r="CX84" s="605" t="str">
        <f t="shared" ref="CX84" si="207">CX15</f>
        <v>not calc.</v>
      </c>
      <c r="CY84" s="748" t="s">
        <v>381</v>
      </c>
      <c r="CZ84" s="738"/>
      <c r="DA84" s="1021"/>
      <c r="DB84" s="503">
        <f t="shared" si="181"/>
        <v>10</v>
      </c>
      <c r="DC84" s="491">
        <v>0.85265352799738825</v>
      </c>
      <c r="DD84" s="492">
        <v>0.89481242849473419</v>
      </c>
      <c r="DE84" s="492">
        <v>0.97976283677246045</v>
      </c>
      <c r="DF84" s="492">
        <v>1</v>
      </c>
      <c r="DG84" s="492">
        <v>1.0000000000000004</v>
      </c>
      <c r="DH84" s="493">
        <v>1.0000000000000004</v>
      </c>
      <c r="DI84" s="493">
        <v>1</v>
      </c>
      <c r="DJ84" s="493">
        <v>1</v>
      </c>
      <c r="DK84" s="493">
        <v>1.0000000000000056</v>
      </c>
      <c r="DL84" s="562">
        <v>1</v>
      </c>
      <c r="DM84" s="493">
        <v>1.0000000000000004</v>
      </c>
      <c r="DN84" s="748" t="s">
        <v>381</v>
      </c>
      <c r="DO84" s="744"/>
      <c r="DP84" s="1021"/>
      <c r="DQ84" s="503">
        <f t="shared" si="182"/>
        <v>10</v>
      </c>
      <c r="DR84" s="491">
        <v>0.84959645804937456</v>
      </c>
      <c r="DS84" s="492">
        <v>0.89119800289054008</v>
      </c>
      <c r="DT84" s="492">
        <v>0.97491781266362432</v>
      </c>
      <c r="DU84" s="492">
        <v>1.0000000000000004</v>
      </c>
      <c r="DV84" s="492">
        <v>1.0000000000000004</v>
      </c>
      <c r="DW84" s="493">
        <v>1.0000000000000002</v>
      </c>
      <c r="DX84" s="493">
        <v>1</v>
      </c>
      <c r="DY84" s="493">
        <v>1</v>
      </c>
      <c r="DZ84" s="493">
        <v>1</v>
      </c>
      <c r="EA84" s="562">
        <v>1.0000000000000022</v>
      </c>
      <c r="EB84" s="493">
        <v>1</v>
      </c>
      <c r="EC84" s="748" t="s">
        <v>381</v>
      </c>
      <c r="ED84" s="738"/>
      <c r="EE84" s="1021"/>
      <c r="EF84" s="503">
        <f t="shared" si="183"/>
        <v>10</v>
      </c>
      <c r="EG84" s="495">
        <v>37.587439631658413</v>
      </c>
      <c r="EH84" s="496">
        <v>35.83133870759093</v>
      </c>
      <c r="EI84" s="496">
        <v>33.196160792194405</v>
      </c>
      <c r="EJ84" s="496">
        <v>29.836216150710754</v>
      </c>
      <c r="EK84" s="496">
        <v>27.133498771696736</v>
      </c>
      <c r="EL84" s="497">
        <v>25.045541005652581</v>
      </c>
      <c r="EM84" s="497">
        <v>21.164742972428087</v>
      </c>
      <c r="EN84" s="497">
        <v>21.05399704841642</v>
      </c>
      <c r="EO84" s="497">
        <v>18.378291408553707</v>
      </c>
      <c r="EP84" s="563">
        <v>18.879352557975892</v>
      </c>
      <c r="EQ84" s="605" t="str">
        <f t="shared" ref="EQ84" si="208">EQ15</f>
        <v>not calc.</v>
      </c>
      <c r="ER84" s="748" t="s">
        <v>381</v>
      </c>
      <c r="ES84" s="738"/>
      <c r="ET84" s="1021"/>
      <c r="EU84" s="503">
        <f t="shared" si="184"/>
        <v>10</v>
      </c>
      <c r="EV84" s="495">
        <v>85.000000000000114</v>
      </c>
      <c r="EW84" s="496">
        <v>85.000000000000057</v>
      </c>
      <c r="EX84" s="496">
        <v>85</v>
      </c>
      <c r="EY84" s="496">
        <v>81.895126935699182</v>
      </c>
      <c r="EZ84" s="496">
        <v>78.139832215868182</v>
      </c>
      <c r="FA84" s="497">
        <v>74.288504603206547</v>
      </c>
      <c r="FB84" s="497">
        <v>66.336260560713015</v>
      </c>
      <c r="FC84" s="497">
        <v>58.02622170326498</v>
      </c>
      <c r="FD84" s="497">
        <v>49.232571678916941</v>
      </c>
      <c r="FE84" s="563">
        <v>39.629009235599881</v>
      </c>
      <c r="FF84" s="497">
        <v>28.29778762293256</v>
      </c>
      <c r="FG84" s="748" t="s">
        <v>381</v>
      </c>
      <c r="FI84" s="1021"/>
      <c r="FJ84" s="503">
        <f t="shared" si="185"/>
        <v>10</v>
      </c>
      <c r="FK84" s="495">
        <v>85</v>
      </c>
      <c r="FL84" s="496">
        <v>85</v>
      </c>
      <c r="FM84" s="496">
        <v>85</v>
      </c>
      <c r="FN84" s="496">
        <v>81.773196347471924</v>
      </c>
      <c r="FO84" s="496">
        <v>77.749575139500791</v>
      </c>
      <c r="FP84" s="497">
        <v>73.661345108578075</v>
      </c>
      <c r="FQ84" s="497">
        <v>65.380303496851354</v>
      </c>
      <c r="FR84" s="497">
        <v>56.947462812400431</v>
      </c>
      <c r="FS84" s="497">
        <v>48.305466636741357</v>
      </c>
      <c r="FT84" s="563">
        <v>39.177183157836964</v>
      </c>
      <c r="FU84" s="497">
        <v>28.28521050573346</v>
      </c>
      <c r="FV84" s="748" t="s">
        <v>381</v>
      </c>
      <c r="FW84" s="744"/>
      <c r="FX84" s="1021"/>
      <c r="FY84" s="503">
        <f t="shared" si="186"/>
        <v>10</v>
      </c>
      <c r="FZ84" s="491">
        <f t="shared" si="187"/>
        <v>0.84959645804937456</v>
      </c>
      <c r="GA84" s="492">
        <f t="shared" si="153"/>
        <v>0.89119800289054008</v>
      </c>
      <c r="GB84" s="492">
        <f t="shared" si="154"/>
        <v>0.97491781266362432</v>
      </c>
      <c r="GC84" s="492">
        <f t="shared" si="155"/>
        <v>1</v>
      </c>
      <c r="GD84" s="492">
        <f t="shared" si="156"/>
        <v>1.0000000000000004</v>
      </c>
      <c r="GE84" s="493">
        <f t="shared" si="157"/>
        <v>1.0000000000000002</v>
      </c>
      <c r="GF84" s="493">
        <f t="shared" si="158"/>
        <v>1</v>
      </c>
      <c r="GG84" s="493">
        <f t="shared" si="159"/>
        <v>1</v>
      </c>
      <c r="GH84" s="493">
        <f t="shared" si="160"/>
        <v>1</v>
      </c>
      <c r="GI84" s="493">
        <f t="shared" si="161"/>
        <v>1</v>
      </c>
      <c r="GJ84" s="493">
        <f t="shared" si="201"/>
        <v>1</v>
      </c>
      <c r="GK84" s="748" t="s">
        <v>381</v>
      </c>
      <c r="GM84" s="1021"/>
      <c r="GN84" s="503">
        <f t="shared" si="188"/>
        <v>10</v>
      </c>
      <c r="GO84" s="495">
        <f t="shared" si="189"/>
        <v>85.000000000000114</v>
      </c>
      <c r="GP84" s="496">
        <f t="shared" si="162"/>
        <v>85.000000000000057</v>
      </c>
      <c r="GQ84" s="496">
        <f t="shared" si="163"/>
        <v>85</v>
      </c>
      <c r="GR84" s="496">
        <f t="shared" si="164"/>
        <v>81.895126935699182</v>
      </c>
      <c r="GS84" s="496">
        <f t="shared" si="165"/>
        <v>78.139832215868182</v>
      </c>
      <c r="GT84" s="497">
        <f t="shared" si="166"/>
        <v>74.288504603206547</v>
      </c>
      <c r="GU84" s="497">
        <f t="shared" si="167"/>
        <v>66.336260560713015</v>
      </c>
      <c r="GV84" s="497">
        <f t="shared" si="168"/>
        <v>58.02622170326498</v>
      </c>
      <c r="GW84" s="497">
        <f t="shared" si="169"/>
        <v>49.232571678916941</v>
      </c>
      <c r="GX84" s="497">
        <f t="shared" si="170"/>
        <v>39.629009235599881</v>
      </c>
      <c r="GY84" s="497">
        <f t="shared" si="202"/>
        <v>28.29778762293256</v>
      </c>
      <c r="GZ84" s="748" t="s">
        <v>381</v>
      </c>
      <c r="HB84" s="1021"/>
      <c r="HC84" s="749">
        <f t="shared" si="190"/>
        <v>10</v>
      </c>
      <c r="HD84" s="531">
        <f t="shared" si="191"/>
        <v>8.8226719208055524</v>
      </c>
      <c r="HE84" s="485">
        <v>9.9255059109062476</v>
      </c>
      <c r="HF84" s="604">
        <v>87.392273724609652</v>
      </c>
      <c r="HH84" s="1021"/>
      <c r="HI84" s="749">
        <f t="shared" si="192"/>
        <v>10</v>
      </c>
      <c r="HJ84" s="531">
        <f t="shared" si="171"/>
        <v>8.8226719208055524</v>
      </c>
      <c r="HK84" s="604">
        <v>97.677657019001657</v>
      </c>
    </row>
    <row r="85" spans="2:219" ht="15" customHeight="1">
      <c r="B85" s="1090"/>
      <c r="C85" s="709">
        <v>0</v>
      </c>
      <c r="D85" s="536">
        <f t="shared" si="172"/>
        <v>28.5</v>
      </c>
      <c r="E85" s="622" t="s">
        <v>711</v>
      </c>
      <c r="F85" s="623" t="s">
        <v>711</v>
      </c>
      <c r="G85" s="624" t="s">
        <v>711</v>
      </c>
      <c r="H85" s="647">
        <f t="shared" ref="H85:I89" si="209">MIN(AS85,BI85,BY85)</f>
        <v>81.499055874863032</v>
      </c>
      <c r="I85" s="648">
        <f t="shared" si="209"/>
        <v>87.161684148929211</v>
      </c>
      <c r="J85" s="648">
        <f t="shared" si="173"/>
        <v>86.541074582376311</v>
      </c>
      <c r="K85" s="648">
        <f t="shared" si="142"/>
        <v>85.456360791747173</v>
      </c>
      <c r="L85" s="648">
        <f t="shared" si="143"/>
        <v>84.339383419169721</v>
      </c>
      <c r="M85" s="648">
        <f t="shared" si="144"/>
        <v>83.1812650861756</v>
      </c>
      <c r="N85" s="648">
        <f t="shared" si="145"/>
        <v>80.746350790918811</v>
      </c>
      <c r="O85" s="648">
        <f t="shared" si="146"/>
        <v>78.291899482166542</v>
      </c>
      <c r="P85" s="648">
        <f t="shared" si="147"/>
        <v>75.797047847204254</v>
      </c>
      <c r="Q85" s="648">
        <f t="shared" si="148"/>
        <v>73.165258000308611</v>
      </c>
      <c r="R85" s="626" t="s">
        <v>381</v>
      </c>
      <c r="S85" s="539" t="s">
        <v>381</v>
      </c>
      <c r="T85" s="738"/>
      <c r="U85" s="1021"/>
      <c r="V85" s="711">
        <f t="shared" si="174"/>
        <v>0</v>
      </c>
      <c r="W85" s="540">
        <f>V85+15</f>
        <v>15</v>
      </c>
      <c r="X85" s="541">
        <v>-33</v>
      </c>
      <c r="Y85" s="531">
        <f>IF(MIN(AA85,Z85)*(1-(2.5+7)/(87.5-2))&gt;$AG$7,$AG$7,MIN(AA85,Z85)*(1-(2.5+7)/(87.5-2)))</f>
        <v>28.5</v>
      </c>
      <c r="Z85" s="504">
        <f t="shared" ref="Z85:AA89" si="210">Z16</f>
        <v>37.953583753181171</v>
      </c>
      <c r="AA85" s="504">
        <f t="shared" si="210"/>
        <v>35.375739949998618</v>
      </c>
      <c r="AB85" s="542">
        <f>(I85-2)/Y85</f>
        <v>2.988129268383481</v>
      </c>
      <c r="AC85" s="543">
        <f>(I85-2)/MIN(AA85,Z85)</f>
        <v>2.4073470765360638</v>
      </c>
      <c r="AD85" s="544">
        <f t="shared" ref="AD85:AE89" si="211">AD16</f>
        <v>16.341086186232669</v>
      </c>
      <c r="AE85" s="545">
        <f t="shared" si="211"/>
        <v>31.04049123370535</v>
      </c>
      <c r="AF85" s="738"/>
      <c r="AG85" s="1048"/>
      <c r="AH85" s="1050"/>
      <c r="AI85" s="738"/>
      <c r="AJ85" s="1021"/>
      <c r="AK85" s="503">
        <f t="shared" si="177"/>
        <v>0</v>
      </c>
      <c r="AL85" s="489">
        <f t="shared" si="196"/>
        <v>-10</v>
      </c>
      <c r="AM85" s="482">
        <f t="shared" si="178"/>
        <v>-40</v>
      </c>
      <c r="AN85" s="490">
        <f t="shared" si="179"/>
        <v>28.5</v>
      </c>
      <c r="AO85" s="738"/>
      <c r="AP85" s="1021"/>
      <c r="AQ85" s="503">
        <v>0</v>
      </c>
      <c r="AR85" s="483">
        <f t="shared" si="150"/>
        <v>28.5</v>
      </c>
      <c r="AS85" s="477">
        <f t="shared" ref="AS85:BB85" si="212">AS16</f>
        <v>99.6653408515199</v>
      </c>
      <c r="AT85" s="479">
        <f t="shared" si="212"/>
        <v>99.053428975395704</v>
      </c>
      <c r="AU85" s="479">
        <f t="shared" si="212"/>
        <v>98.036569609485966</v>
      </c>
      <c r="AV85" s="479">
        <f t="shared" si="212"/>
        <v>96.465771793453058</v>
      </c>
      <c r="AW85" s="479">
        <f t="shared" si="212"/>
        <v>95.077685147233922</v>
      </c>
      <c r="AX85" s="479">
        <f t="shared" si="212"/>
        <v>93.959030025331742</v>
      </c>
      <c r="AY85" s="479">
        <f t="shared" si="212"/>
        <v>92.045573493822161</v>
      </c>
      <c r="AZ85" s="479">
        <f t="shared" si="212"/>
        <v>91.958734720033888</v>
      </c>
      <c r="BA85" s="479">
        <f t="shared" si="212"/>
        <v>91.099563497577208</v>
      </c>
      <c r="BB85" s="479">
        <f t="shared" si="212"/>
        <v>91.036603158587297</v>
      </c>
      <c r="BC85" s="522" t="s">
        <v>381</v>
      </c>
      <c r="BD85" s="480" t="s">
        <v>381</v>
      </c>
      <c r="BE85" s="738"/>
      <c r="BF85" s="1021"/>
      <c r="BG85" s="503">
        <v>0</v>
      </c>
      <c r="BH85" s="483">
        <f t="shared" si="151"/>
        <v>32.0625</v>
      </c>
      <c r="BI85" s="477">
        <f t="shared" ref="BI85:BR85" si="213">BI16</f>
        <v>87.457951667485105</v>
      </c>
      <c r="BJ85" s="478">
        <f t="shared" si="213"/>
        <v>87.161684148929211</v>
      </c>
      <c r="BK85" s="479">
        <f t="shared" si="213"/>
        <v>86.541074582376311</v>
      </c>
      <c r="BL85" s="479">
        <f t="shared" si="213"/>
        <v>85.456360791747173</v>
      </c>
      <c r="BM85" s="479">
        <f t="shared" si="213"/>
        <v>84.339383419169721</v>
      </c>
      <c r="BN85" s="479">
        <f t="shared" si="213"/>
        <v>83.202935660673262</v>
      </c>
      <c r="BO85" s="479">
        <f t="shared" si="213"/>
        <v>80.874201450633606</v>
      </c>
      <c r="BP85" s="479">
        <f t="shared" si="213"/>
        <v>78.470030922935592</v>
      </c>
      <c r="BQ85" s="479">
        <f t="shared" si="213"/>
        <v>75.949546316662321</v>
      </c>
      <c r="BR85" s="479">
        <f t="shared" si="213"/>
        <v>73.217926804018205</v>
      </c>
      <c r="BS85" s="522" t="s">
        <v>381</v>
      </c>
      <c r="BT85" s="480" t="s">
        <v>381</v>
      </c>
      <c r="BU85" s="533"/>
      <c r="BV85" s="1021"/>
      <c r="BW85" s="503">
        <v>0</v>
      </c>
      <c r="BX85" s="483">
        <f t="shared" si="152"/>
        <v>32.0625</v>
      </c>
      <c r="BY85" s="477">
        <f t="shared" ref="BY85:CH85" si="214">BY16</f>
        <v>81.499055874863032</v>
      </c>
      <c r="BZ85" s="478">
        <f t="shared" si="214"/>
        <v>87.45571249663891</v>
      </c>
      <c r="CA85" s="479">
        <f t="shared" si="214"/>
        <v>86.772926333638026</v>
      </c>
      <c r="CB85" s="479">
        <f t="shared" si="214"/>
        <v>85.590343467295767</v>
      </c>
      <c r="CC85" s="479">
        <f t="shared" si="214"/>
        <v>84.391971502174954</v>
      </c>
      <c r="CD85" s="479">
        <f t="shared" si="214"/>
        <v>83.1812650861756</v>
      </c>
      <c r="CE85" s="479">
        <f t="shared" si="214"/>
        <v>80.746350790918811</v>
      </c>
      <c r="CF85" s="479">
        <f t="shared" si="214"/>
        <v>78.291899482166542</v>
      </c>
      <c r="CG85" s="479">
        <f t="shared" si="214"/>
        <v>75.797047847204254</v>
      </c>
      <c r="CH85" s="479">
        <f t="shared" si="214"/>
        <v>73.165258000308611</v>
      </c>
      <c r="CI85" s="522" t="s">
        <v>381</v>
      </c>
      <c r="CJ85" s="480" t="s">
        <v>381</v>
      </c>
      <c r="CK85" s="738"/>
      <c r="CL85" s="1021"/>
      <c r="CM85" s="503">
        <f t="shared" si="180"/>
        <v>0</v>
      </c>
      <c r="CN85" s="491">
        <f t="shared" ref="CN85:CW85" si="215">CN16</f>
        <v>1.2000000000000002</v>
      </c>
      <c r="CO85" s="492">
        <f t="shared" si="215"/>
        <v>1.2</v>
      </c>
      <c r="CP85" s="492">
        <f t="shared" si="215"/>
        <v>1.2000000000000191</v>
      </c>
      <c r="CQ85" s="492">
        <f t="shared" si="215"/>
        <v>1.2</v>
      </c>
      <c r="CR85" s="492">
        <f t="shared" si="215"/>
        <v>1.2000000000000002</v>
      </c>
      <c r="CS85" s="493">
        <f t="shared" si="215"/>
        <v>1.2000000000000002</v>
      </c>
      <c r="CT85" s="493">
        <f t="shared" si="215"/>
        <v>1.2000000000000004</v>
      </c>
      <c r="CU85" s="493">
        <f t="shared" si="215"/>
        <v>1.2</v>
      </c>
      <c r="CV85" s="493">
        <f t="shared" si="215"/>
        <v>1.2</v>
      </c>
      <c r="CW85" s="562">
        <f t="shared" si="215"/>
        <v>1.2</v>
      </c>
      <c r="CX85" s="522" t="s">
        <v>381</v>
      </c>
      <c r="CY85" s="748" t="s">
        <v>381</v>
      </c>
      <c r="CZ85" s="738"/>
      <c r="DA85" s="1021"/>
      <c r="DB85" s="503">
        <f t="shared" si="181"/>
        <v>0</v>
      </c>
      <c r="DC85" s="491">
        <f t="shared" ref="DC85:DL85" si="216">DC16</f>
        <v>1.0000000000000004</v>
      </c>
      <c r="DD85" s="492">
        <f t="shared" si="216"/>
        <v>1</v>
      </c>
      <c r="DE85" s="492">
        <f t="shared" si="216"/>
        <v>1.000000000000014</v>
      </c>
      <c r="DF85" s="492">
        <f t="shared" si="216"/>
        <v>1.0000000000000135</v>
      </c>
      <c r="DG85" s="492">
        <f t="shared" si="216"/>
        <v>1</v>
      </c>
      <c r="DH85" s="493">
        <f t="shared" si="216"/>
        <v>1</v>
      </c>
      <c r="DI85" s="493">
        <f t="shared" si="216"/>
        <v>1.0000000000000062</v>
      </c>
      <c r="DJ85" s="493">
        <f t="shared" si="216"/>
        <v>1.0000000000000058</v>
      </c>
      <c r="DK85" s="493">
        <f t="shared" si="216"/>
        <v>1.0000000000000031</v>
      </c>
      <c r="DL85" s="562">
        <f t="shared" si="216"/>
        <v>1.0000000000000027</v>
      </c>
      <c r="DM85" s="522" t="s">
        <v>381</v>
      </c>
      <c r="DN85" s="748" t="s">
        <v>381</v>
      </c>
      <c r="DO85" s="744"/>
      <c r="DP85" s="1021"/>
      <c r="DQ85" s="503">
        <f t="shared" si="182"/>
        <v>0</v>
      </c>
      <c r="DR85" s="491">
        <f t="shared" ref="DR85:EA85" si="217">DR16</f>
        <v>0.9526845691439666</v>
      </c>
      <c r="DS85" s="492">
        <f t="shared" si="217"/>
        <v>1</v>
      </c>
      <c r="DT85" s="492">
        <f t="shared" si="217"/>
        <v>1</v>
      </c>
      <c r="DU85" s="492">
        <f t="shared" si="217"/>
        <v>1.0000000000000004</v>
      </c>
      <c r="DV85" s="492">
        <f t="shared" si="217"/>
        <v>1.0000000000000133</v>
      </c>
      <c r="DW85" s="493">
        <f t="shared" si="217"/>
        <v>1</v>
      </c>
      <c r="DX85" s="493">
        <f t="shared" si="217"/>
        <v>1</v>
      </c>
      <c r="DY85" s="493">
        <f t="shared" si="217"/>
        <v>1.0000000000000058</v>
      </c>
      <c r="DZ85" s="493">
        <f t="shared" si="217"/>
        <v>1</v>
      </c>
      <c r="EA85" s="562">
        <f t="shared" si="217"/>
        <v>1.0000000000000022</v>
      </c>
      <c r="EB85" s="522" t="s">
        <v>381</v>
      </c>
      <c r="EC85" s="748" t="s">
        <v>381</v>
      </c>
      <c r="ED85" s="738"/>
      <c r="EE85" s="1021"/>
      <c r="EF85" s="503">
        <f t="shared" si="183"/>
        <v>0</v>
      </c>
      <c r="EG85" s="495">
        <f t="shared" ref="EG85:EP85" si="218">EG16</f>
        <v>35.658605639271514</v>
      </c>
      <c r="EH85" s="496">
        <f t="shared" si="218"/>
        <v>33.791209104779</v>
      </c>
      <c r="EI85" s="496">
        <f t="shared" si="218"/>
        <v>30.690565302751224</v>
      </c>
      <c r="EJ85" s="496">
        <f t="shared" si="218"/>
        <v>25.907159514888292</v>
      </c>
      <c r="EK85" s="496">
        <f t="shared" si="218"/>
        <v>21.686635831796195</v>
      </c>
      <c r="EL85" s="497">
        <f t="shared" si="218"/>
        <v>18.289826884030731</v>
      </c>
      <c r="EM85" s="497">
        <f t="shared" si="218"/>
        <v>12.48906343778242</v>
      </c>
      <c r="EN85" s="497">
        <f t="shared" si="218"/>
        <v>12.226093129369815</v>
      </c>
      <c r="EO85" s="497">
        <f t="shared" si="218"/>
        <v>8.6284104906873154</v>
      </c>
      <c r="EP85" s="563">
        <f t="shared" si="218"/>
        <v>9.4351945786689271</v>
      </c>
      <c r="EQ85" s="522" t="s">
        <v>381</v>
      </c>
      <c r="ER85" s="748" t="s">
        <v>381</v>
      </c>
      <c r="ES85" s="738"/>
      <c r="ET85" s="1021"/>
      <c r="EU85" s="503">
        <f t="shared" si="184"/>
        <v>0</v>
      </c>
      <c r="EV85" s="495">
        <f t="shared" ref="EV85:FE85" si="219">EV16</f>
        <v>84.979166804087981</v>
      </c>
      <c r="EW85" s="496">
        <f t="shared" si="219"/>
        <v>83.780822441349699</v>
      </c>
      <c r="EX85" s="496">
        <f t="shared" si="219"/>
        <v>81.271695167528549</v>
      </c>
      <c r="EY85" s="496">
        <f t="shared" si="219"/>
        <v>76.889856908759953</v>
      </c>
      <c r="EZ85" s="496">
        <f t="shared" si="219"/>
        <v>72.382618741816486</v>
      </c>
      <c r="FA85" s="497">
        <f t="shared" si="219"/>
        <v>67.802026070447312</v>
      </c>
      <c r="FB85" s="497">
        <f t="shared" si="219"/>
        <v>58.432542790223579</v>
      </c>
      <c r="FC85" s="497">
        <f t="shared" si="219"/>
        <v>48.783827552889306</v>
      </c>
      <c r="FD85" s="497">
        <f t="shared" si="219"/>
        <v>38.695694299670095</v>
      </c>
      <c r="FE85" s="563">
        <f t="shared" si="219"/>
        <v>27.795323285400116</v>
      </c>
      <c r="FF85" s="522" t="s">
        <v>381</v>
      </c>
      <c r="FG85" s="748" t="s">
        <v>381</v>
      </c>
      <c r="FI85" s="1021"/>
      <c r="FJ85" s="503">
        <f t="shared" si="185"/>
        <v>0</v>
      </c>
      <c r="FK85" s="495">
        <f t="shared" ref="FK85:FT85" si="220">FK16</f>
        <v>85</v>
      </c>
      <c r="FL85" s="496">
        <f t="shared" si="220"/>
        <v>84.970108161434666</v>
      </c>
      <c r="FM85" s="496">
        <f t="shared" si="220"/>
        <v>82.2088951288153</v>
      </c>
      <c r="FN85" s="496">
        <f t="shared" si="220"/>
        <v>77.430842512043057</v>
      </c>
      <c r="FO85" s="496">
        <f t="shared" si="220"/>
        <v>72.594709193267761</v>
      </c>
      <c r="FP85" s="497">
        <f t="shared" si="220"/>
        <v>67.714732038221428</v>
      </c>
      <c r="FQ85" s="497">
        <f t="shared" si="220"/>
        <v>57.918808557334387</v>
      </c>
      <c r="FR85" s="497">
        <f t="shared" si="220"/>
        <v>48.069931867915898</v>
      </c>
      <c r="FS85" s="497">
        <f t="shared" si="220"/>
        <v>38.086246485867093</v>
      </c>
      <c r="FT85" s="563">
        <f t="shared" si="220"/>
        <v>27.585495756236583</v>
      </c>
      <c r="FU85" s="522" t="s">
        <v>381</v>
      </c>
      <c r="FV85" s="748" t="s">
        <v>381</v>
      </c>
      <c r="FW85" s="744"/>
      <c r="FX85" s="1021"/>
      <c r="FY85" s="503">
        <f t="shared" si="186"/>
        <v>0</v>
      </c>
      <c r="FZ85" s="491">
        <f t="shared" si="187"/>
        <v>0.9526845691439666</v>
      </c>
      <c r="GA85" s="492">
        <f t="shared" si="153"/>
        <v>1</v>
      </c>
      <c r="GB85" s="492">
        <f t="shared" si="154"/>
        <v>1</v>
      </c>
      <c r="GC85" s="492">
        <f t="shared" si="155"/>
        <v>1.0000000000000004</v>
      </c>
      <c r="GD85" s="492">
        <f t="shared" si="156"/>
        <v>1</v>
      </c>
      <c r="GE85" s="493">
        <f t="shared" si="157"/>
        <v>1</v>
      </c>
      <c r="GF85" s="493">
        <f t="shared" si="158"/>
        <v>1</v>
      </c>
      <c r="GG85" s="493">
        <f t="shared" si="159"/>
        <v>1.0000000000000058</v>
      </c>
      <c r="GH85" s="493">
        <f t="shared" si="160"/>
        <v>1</v>
      </c>
      <c r="GI85" s="493">
        <f t="shared" si="161"/>
        <v>1.0000000000000022</v>
      </c>
      <c r="GJ85" s="522" t="s">
        <v>381</v>
      </c>
      <c r="GK85" s="748" t="s">
        <v>381</v>
      </c>
      <c r="GM85" s="1021"/>
      <c r="GN85" s="503">
        <f t="shared" si="188"/>
        <v>0</v>
      </c>
      <c r="GO85" s="495">
        <f t="shared" si="189"/>
        <v>85</v>
      </c>
      <c r="GP85" s="496">
        <f t="shared" si="162"/>
        <v>84.970108161434666</v>
      </c>
      <c r="GQ85" s="496">
        <f t="shared" si="163"/>
        <v>82.2088951288153</v>
      </c>
      <c r="GR85" s="496">
        <f t="shared" si="164"/>
        <v>77.430842512043057</v>
      </c>
      <c r="GS85" s="496">
        <f t="shared" si="165"/>
        <v>72.594709193267761</v>
      </c>
      <c r="GT85" s="497">
        <f t="shared" si="166"/>
        <v>67.802026070447312</v>
      </c>
      <c r="GU85" s="497">
        <f t="shared" si="167"/>
        <v>58.432542790223579</v>
      </c>
      <c r="GV85" s="497">
        <f t="shared" si="168"/>
        <v>48.783827552889306</v>
      </c>
      <c r="GW85" s="497">
        <f t="shared" si="169"/>
        <v>38.695694299670095</v>
      </c>
      <c r="GX85" s="497">
        <f t="shared" si="170"/>
        <v>27.795323285400116</v>
      </c>
      <c r="GY85" s="522" t="s">
        <v>381</v>
      </c>
      <c r="GZ85" s="748" t="s">
        <v>381</v>
      </c>
      <c r="HB85" s="1021"/>
      <c r="HC85" s="711">
        <f t="shared" si="190"/>
        <v>0</v>
      </c>
      <c r="HD85" s="595" t="s">
        <v>381</v>
      </c>
      <c r="HE85" s="596" t="s">
        <v>381</v>
      </c>
      <c r="HF85" s="597" t="s">
        <v>381</v>
      </c>
      <c r="HH85" s="1021"/>
      <c r="HI85" s="711">
        <f t="shared" si="192"/>
        <v>0</v>
      </c>
      <c r="HJ85" s="598" t="str">
        <f t="shared" si="171"/>
        <v>no fueling</v>
      </c>
      <c r="HK85" s="599" t="s">
        <v>381</v>
      </c>
    </row>
    <row r="86" spans="2:219" ht="15" customHeight="1">
      <c r="B86" s="1090"/>
      <c r="C86" s="581">
        <v>-10</v>
      </c>
      <c r="D86" s="476">
        <f t="shared" si="172"/>
        <v>28.5</v>
      </c>
      <c r="E86" s="627" t="s">
        <v>711</v>
      </c>
      <c r="F86" s="605" t="s">
        <v>711</v>
      </c>
      <c r="G86" s="628" t="s">
        <v>711</v>
      </c>
      <c r="H86" s="578">
        <f t="shared" si="209"/>
        <v>86.935705333998541</v>
      </c>
      <c r="I86" s="580">
        <f t="shared" si="209"/>
        <v>86.630225317653966</v>
      </c>
      <c r="J86" s="580">
        <f t="shared" si="173"/>
        <v>85.994276028411036</v>
      </c>
      <c r="K86" s="580">
        <f t="shared" si="142"/>
        <v>84.902053013363187</v>
      </c>
      <c r="L86" s="580">
        <f t="shared" si="143"/>
        <v>83.783218690562961</v>
      </c>
      <c r="M86" s="580">
        <f t="shared" si="144"/>
        <v>82.648902304853721</v>
      </c>
      <c r="N86" s="580">
        <f t="shared" si="145"/>
        <v>80.346970906396265</v>
      </c>
      <c r="O86" s="580">
        <f t="shared" si="146"/>
        <v>77.944426516730459</v>
      </c>
      <c r="P86" s="580">
        <f t="shared" si="147"/>
        <v>75.486658267140982</v>
      </c>
      <c r="Q86" s="580">
        <f t="shared" si="148"/>
        <v>72.934294371829793</v>
      </c>
      <c r="R86" s="522" t="s">
        <v>381</v>
      </c>
      <c r="S86" s="480" t="s">
        <v>381</v>
      </c>
      <c r="T86" s="738"/>
      <c r="U86" s="1021"/>
      <c r="V86" s="503">
        <f t="shared" si="174"/>
        <v>-10</v>
      </c>
      <c r="W86" s="481">
        <v>15</v>
      </c>
      <c r="X86" s="482">
        <v>-33</v>
      </c>
      <c r="Y86" s="531">
        <f>IF(MIN(AA86,Z86)*(1-(2.5+7)/(87.5-2))&gt;$AG$7,$AG$7,MIN(AA86,Z86)*(1-(2.5+7)/(87.5-2)))</f>
        <v>28.5</v>
      </c>
      <c r="Z86" s="504">
        <f t="shared" si="210"/>
        <v>43.873806548891935</v>
      </c>
      <c r="AA86" s="504">
        <f t="shared" si="210"/>
        <v>38.699628416658662</v>
      </c>
      <c r="AB86" s="542">
        <f>(I86-2)/Y86</f>
        <v>2.9694815900931215</v>
      </c>
      <c r="AC86" s="543">
        <f>(I86-2)/MIN(AA86,Z86)</f>
        <v>2.1868485249130711</v>
      </c>
      <c r="AD86" s="544">
        <f t="shared" si="211"/>
        <v>18.171690467517678</v>
      </c>
      <c r="AE86" s="545">
        <f t="shared" si="211"/>
        <v>33.169154763791759</v>
      </c>
      <c r="AF86" s="738"/>
      <c r="AG86" s="1048"/>
      <c r="AH86" s="1050"/>
      <c r="AI86" s="738"/>
      <c r="AJ86" s="1021"/>
      <c r="AK86" s="503">
        <f t="shared" si="177"/>
        <v>-10</v>
      </c>
      <c r="AL86" s="489">
        <f t="shared" si="196"/>
        <v>-20</v>
      </c>
      <c r="AM86" s="482">
        <f t="shared" si="178"/>
        <v>-40</v>
      </c>
      <c r="AN86" s="490">
        <f t="shared" si="179"/>
        <v>28.5</v>
      </c>
      <c r="AO86" s="738"/>
      <c r="AP86" s="1021"/>
      <c r="AQ86" s="503">
        <v>-10</v>
      </c>
      <c r="AR86" s="483">
        <f t="shared" si="150"/>
        <v>28.5</v>
      </c>
      <c r="AS86" s="477">
        <f t="shared" ref="AS86:BB86" si="221">AS17</f>
        <v>98.771450444370686</v>
      </c>
      <c r="AT86" s="479">
        <f t="shared" si="221"/>
        <v>98.186934604216063</v>
      </c>
      <c r="AU86" s="479">
        <f t="shared" si="221"/>
        <v>97.192079546385301</v>
      </c>
      <c r="AV86" s="479">
        <f t="shared" si="221"/>
        <v>95.608012818909884</v>
      </c>
      <c r="AW86" s="479">
        <f t="shared" si="221"/>
        <v>94.016239709270664</v>
      </c>
      <c r="AX86" s="479">
        <f t="shared" si="221"/>
        <v>92.38376822261371</v>
      </c>
      <c r="AY86" s="479">
        <f t="shared" si="221"/>
        <v>90.584500669052673</v>
      </c>
      <c r="AZ86" s="479">
        <f t="shared" si="221"/>
        <v>88.723038231848008</v>
      </c>
      <c r="BA86" s="479">
        <f t="shared" si="221"/>
        <v>88.241563321991677</v>
      </c>
      <c r="BB86" s="479">
        <f t="shared" si="221"/>
        <v>87.729007293657233</v>
      </c>
      <c r="BC86" s="522" t="s">
        <v>381</v>
      </c>
      <c r="BD86" s="480" t="s">
        <v>381</v>
      </c>
      <c r="BE86" s="738"/>
      <c r="BF86" s="1021"/>
      <c r="BG86" s="503">
        <v>-10</v>
      </c>
      <c r="BH86" s="483">
        <f t="shared" si="151"/>
        <v>32.0625</v>
      </c>
      <c r="BI86" s="477">
        <f t="shared" ref="BI86:BR86" si="222">BI17</f>
        <v>86.935705333998541</v>
      </c>
      <c r="BJ86" s="478">
        <f t="shared" si="222"/>
        <v>86.630225317653966</v>
      </c>
      <c r="BK86" s="479">
        <f t="shared" si="222"/>
        <v>85.994276028411036</v>
      </c>
      <c r="BL86" s="479">
        <f t="shared" si="222"/>
        <v>84.902053013363187</v>
      </c>
      <c r="BM86" s="479">
        <f t="shared" si="222"/>
        <v>83.783218690562961</v>
      </c>
      <c r="BN86" s="479">
        <f t="shared" si="222"/>
        <v>82.648902304853721</v>
      </c>
      <c r="BO86" s="479">
        <f t="shared" si="222"/>
        <v>80.346970906396265</v>
      </c>
      <c r="BP86" s="479">
        <f t="shared" si="222"/>
        <v>77.993118211367388</v>
      </c>
      <c r="BQ86" s="479">
        <f t="shared" si="222"/>
        <v>75.555791984162298</v>
      </c>
      <c r="BR86" s="479">
        <f t="shared" si="222"/>
        <v>72.960524856489911</v>
      </c>
      <c r="BS86" s="522" t="s">
        <v>381</v>
      </c>
      <c r="BT86" s="480" t="s">
        <v>381</v>
      </c>
      <c r="BU86" s="533"/>
      <c r="BV86" s="1021"/>
      <c r="BW86" s="503">
        <v>-10</v>
      </c>
      <c r="BX86" s="483">
        <f t="shared" si="152"/>
        <v>32.0625</v>
      </c>
      <c r="BY86" s="477">
        <f t="shared" ref="BY86:CH86" si="223">BY17</f>
        <v>87.462884204036996</v>
      </c>
      <c r="BZ86" s="478">
        <f t="shared" si="223"/>
        <v>87.128569226318149</v>
      </c>
      <c r="CA86" s="479">
        <f t="shared" si="223"/>
        <v>86.428566538617133</v>
      </c>
      <c r="CB86" s="479">
        <f t="shared" si="223"/>
        <v>85.232190082593732</v>
      </c>
      <c r="CC86" s="479">
        <f t="shared" si="223"/>
        <v>84.024863398377946</v>
      </c>
      <c r="CD86" s="479">
        <f t="shared" si="223"/>
        <v>82.812402351651684</v>
      </c>
      <c r="CE86" s="479">
        <f t="shared" si="223"/>
        <v>80.380680887690758</v>
      </c>
      <c r="CF86" s="479">
        <f t="shared" si="223"/>
        <v>77.944426516730459</v>
      </c>
      <c r="CG86" s="479">
        <f t="shared" si="223"/>
        <v>75.486658267140982</v>
      </c>
      <c r="CH86" s="479">
        <f t="shared" si="223"/>
        <v>72.934294371829793</v>
      </c>
      <c r="CI86" s="522" t="s">
        <v>381</v>
      </c>
      <c r="CJ86" s="480" t="s">
        <v>381</v>
      </c>
      <c r="CK86" s="738"/>
      <c r="CL86" s="1021"/>
      <c r="CM86" s="503">
        <f t="shared" si="180"/>
        <v>-10</v>
      </c>
      <c r="CN86" s="491">
        <f t="shared" ref="CN86:CW86" si="224">CN17</f>
        <v>1.2000000000000002</v>
      </c>
      <c r="CO86" s="492">
        <f t="shared" si="224"/>
        <v>1.2000000000000002</v>
      </c>
      <c r="CP86" s="492">
        <f t="shared" si="224"/>
        <v>1.2000000000000002</v>
      </c>
      <c r="CQ86" s="492">
        <f t="shared" si="224"/>
        <v>1.2</v>
      </c>
      <c r="CR86" s="492">
        <f t="shared" si="224"/>
        <v>1.2000000000000008</v>
      </c>
      <c r="CS86" s="493">
        <f t="shared" si="224"/>
        <v>1.2</v>
      </c>
      <c r="CT86" s="493">
        <f t="shared" si="224"/>
        <v>1.2000000000000002</v>
      </c>
      <c r="CU86" s="493">
        <f t="shared" si="224"/>
        <v>1.2</v>
      </c>
      <c r="CV86" s="493">
        <f t="shared" si="224"/>
        <v>1.2</v>
      </c>
      <c r="CW86" s="562">
        <f t="shared" si="224"/>
        <v>1.2000000000000006</v>
      </c>
      <c r="CX86" s="522" t="s">
        <v>381</v>
      </c>
      <c r="CY86" s="748" t="s">
        <v>381</v>
      </c>
      <c r="CZ86" s="738"/>
      <c r="DA86" s="1021"/>
      <c r="DB86" s="503">
        <f t="shared" si="181"/>
        <v>-10</v>
      </c>
      <c r="DC86" s="491">
        <f t="shared" ref="DC86:DL86" si="225">DC17</f>
        <v>1.0000000000000004</v>
      </c>
      <c r="DD86" s="492">
        <f t="shared" si="225"/>
        <v>1</v>
      </c>
      <c r="DE86" s="492">
        <f t="shared" si="225"/>
        <v>1</v>
      </c>
      <c r="DF86" s="492">
        <f t="shared" si="225"/>
        <v>1</v>
      </c>
      <c r="DG86" s="492">
        <f t="shared" si="225"/>
        <v>1.0000000000000133</v>
      </c>
      <c r="DH86" s="493">
        <f t="shared" si="225"/>
        <v>1.0000000000000131</v>
      </c>
      <c r="DI86" s="493">
        <f t="shared" si="225"/>
        <v>1</v>
      </c>
      <c r="DJ86" s="493">
        <f t="shared" si="225"/>
        <v>1.000000000000006</v>
      </c>
      <c r="DK86" s="493">
        <f t="shared" si="225"/>
        <v>1.0000000000000031</v>
      </c>
      <c r="DL86" s="562">
        <f t="shared" si="225"/>
        <v>1</v>
      </c>
      <c r="DM86" s="522" t="s">
        <v>381</v>
      </c>
      <c r="DN86" s="748" t="s">
        <v>381</v>
      </c>
      <c r="DO86" s="744"/>
      <c r="DP86" s="1021"/>
      <c r="DQ86" s="503">
        <f t="shared" si="182"/>
        <v>-10</v>
      </c>
      <c r="DR86" s="491">
        <f t="shared" ref="DR86:EA86" si="226">DR17</f>
        <v>1.0000000000000138</v>
      </c>
      <c r="DS86" s="492">
        <f t="shared" si="226"/>
        <v>1.0000000000000133</v>
      </c>
      <c r="DT86" s="492">
        <f t="shared" si="226"/>
        <v>1.0000000000000002</v>
      </c>
      <c r="DU86" s="492">
        <f t="shared" si="226"/>
        <v>1.0000000000000002</v>
      </c>
      <c r="DV86" s="492">
        <f t="shared" si="226"/>
        <v>1.0000000000000129</v>
      </c>
      <c r="DW86" s="493">
        <f t="shared" si="226"/>
        <v>1.0000000000000131</v>
      </c>
      <c r="DX86" s="493">
        <f t="shared" si="226"/>
        <v>1.0000000000000062</v>
      </c>
      <c r="DY86" s="493">
        <f t="shared" si="226"/>
        <v>1</v>
      </c>
      <c r="DZ86" s="493">
        <f t="shared" si="226"/>
        <v>1</v>
      </c>
      <c r="EA86" s="562">
        <f t="shared" si="226"/>
        <v>1.0000000000000029</v>
      </c>
      <c r="EB86" s="522" t="s">
        <v>381</v>
      </c>
      <c r="EC86" s="748" t="s">
        <v>381</v>
      </c>
      <c r="ED86" s="738"/>
      <c r="EE86" s="1021"/>
      <c r="EF86" s="503">
        <f t="shared" si="183"/>
        <v>-10</v>
      </c>
      <c r="EG86" s="495">
        <f t="shared" ref="EG86:EP86" si="227">EG17</f>
        <v>32.931070554134635</v>
      </c>
      <c r="EH86" s="496">
        <f t="shared" si="227"/>
        <v>31.148862490168312</v>
      </c>
      <c r="EI86" s="496">
        <f t="shared" si="227"/>
        <v>28.117956355524711</v>
      </c>
      <c r="EJ86" s="496">
        <f t="shared" si="227"/>
        <v>23.298389406710953</v>
      </c>
      <c r="EK86" s="496">
        <f t="shared" si="227"/>
        <v>18.463446365484913</v>
      </c>
      <c r="EL86" s="497">
        <f t="shared" si="227"/>
        <v>13.51344352239613</v>
      </c>
      <c r="EM86" s="497">
        <f t="shared" si="227"/>
        <v>8.0679174803749447</v>
      </c>
      <c r="EN86" s="497">
        <f t="shared" si="227"/>
        <v>2.4456931553918935</v>
      </c>
      <c r="EO86" s="497">
        <f t="shared" si="227"/>
        <v>0.99342300235633729</v>
      </c>
      <c r="EP86" s="563">
        <f t="shared" si="227"/>
        <v>-0.55170973338147178</v>
      </c>
      <c r="EQ86" s="522" t="s">
        <v>381</v>
      </c>
      <c r="ER86" s="748" t="s">
        <v>381</v>
      </c>
      <c r="ES86" s="738"/>
      <c r="ET86" s="1021"/>
      <c r="EU86" s="503">
        <f t="shared" si="184"/>
        <v>-10</v>
      </c>
      <c r="EV86" s="495">
        <f t="shared" ref="EV86:FE86" si="228">EV17</f>
        <v>82.867013318797774</v>
      </c>
      <c r="EW86" s="496">
        <f t="shared" si="228"/>
        <v>81.632038543712952</v>
      </c>
      <c r="EX86" s="496">
        <f t="shared" si="228"/>
        <v>79.062247392414974</v>
      </c>
      <c r="EY86" s="496">
        <f t="shared" si="228"/>
        <v>74.652478234993794</v>
      </c>
      <c r="EZ86" s="496">
        <f t="shared" si="228"/>
        <v>70.140266478112892</v>
      </c>
      <c r="FA86" s="497">
        <f t="shared" si="228"/>
        <v>65.570857289968274</v>
      </c>
      <c r="FB86" s="497">
        <f t="shared" si="228"/>
        <v>56.31445645489498</v>
      </c>
      <c r="FC86" s="497">
        <f t="shared" si="228"/>
        <v>46.872824836853738</v>
      </c>
      <c r="FD86" s="497">
        <f t="shared" si="228"/>
        <v>37.122304825590561</v>
      </c>
      <c r="FE86" s="563">
        <f t="shared" si="228"/>
        <v>26.769982696107888</v>
      </c>
      <c r="FF86" s="522" t="s">
        <v>381</v>
      </c>
      <c r="FG86" s="748" t="s">
        <v>381</v>
      </c>
      <c r="FI86" s="1021"/>
      <c r="FJ86" s="503">
        <f t="shared" si="185"/>
        <v>-10</v>
      </c>
      <c r="FK86" s="495">
        <f t="shared" ref="FK86:FT86" si="229">FK17</f>
        <v>84.999120862110829</v>
      </c>
      <c r="FL86" s="496">
        <f t="shared" si="229"/>
        <v>83.646900120783755</v>
      </c>
      <c r="FM86" s="496">
        <f t="shared" si="229"/>
        <v>80.816987130126677</v>
      </c>
      <c r="FN86" s="496">
        <f t="shared" si="229"/>
        <v>75.984877143214248</v>
      </c>
      <c r="FO86" s="496">
        <f t="shared" si="229"/>
        <v>71.114377589321691</v>
      </c>
      <c r="FP86" s="497">
        <f t="shared" si="229"/>
        <v>66.229161794879644</v>
      </c>
      <c r="FQ86" s="497">
        <f t="shared" si="229"/>
        <v>56.449846813231829</v>
      </c>
      <c r="FR86" s="497">
        <f t="shared" si="229"/>
        <v>46.677772764099529</v>
      </c>
      <c r="FS86" s="497">
        <f t="shared" si="229"/>
        <v>36.846129316361498</v>
      </c>
      <c r="FT86" s="563">
        <f t="shared" si="229"/>
        <v>26.665513535491357</v>
      </c>
      <c r="FU86" s="522" t="s">
        <v>381</v>
      </c>
      <c r="FV86" s="748" t="s">
        <v>381</v>
      </c>
      <c r="FW86" s="744"/>
      <c r="FX86" s="1021"/>
      <c r="FY86" s="503">
        <f t="shared" si="186"/>
        <v>-10</v>
      </c>
      <c r="FZ86" s="491">
        <f t="shared" si="187"/>
        <v>1.0000000000000004</v>
      </c>
      <c r="GA86" s="492">
        <f t="shared" si="153"/>
        <v>1</v>
      </c>
      <c r="GB86" s="492">
        <f t="shared" si="154"/>
        <v>1</v>
      </c>
      <c r="GC86" s="492">
        <f t="shared" si="155"/>
        <v>1</v>
      </c>
      <c r="GD86" s="492">
        <f t="shared" si="156"/>
        <v>1.0000000000000129</v>
      </c>
      <c r="GE86" s="493">
        <f t="shared" si="157"/>
        <v>1.0000000000000131</v>
      </c>
      <c r="GF86" s="493">
        <f t="shared" si="158"/>
        <v>1</v>
      </c>
      <c r="GG86" s="493">
        <f t="shared" si="159"/>
        <v>1</v>
      </c>
      <c r="GH86" s="493">
        <f t="shared" si="160"/>
        <v>1</v>
      </c>
      <c r="GI86" s="493">
        <f t="shared" si="161"/>
        <v>1</v>
      </c>
      <c r="GJ86" s="522" t="s">
        <v>381</v>
      </c>
      <c r="GK86" s="748" t="s">
        <v>381</v>
      </c>
      <c r="GM86" s="1021"/>
      <c r="GN86" s="503">
        <f t="shared" si="188"/>
        <v>-10</v>
      </c>
      <c r="GO86" s="495">
        <f t="shared" si="189"/>
        <v>84.999120862110829</v>
      </c>
      <c r="GP86" s="496">
        <f t="shared" si="162"/>
        <v>83.646900120783755</v>
      </c>
      <c r="GQ86" s="496">
        <f t="shared" si="163"/>
        <v>80.816987130126677</v>
      </c>
      <c r="GR86" s="496">
        <f t="shared" si="164"/>
        <v>75.984877143214248</v>
      </c>
      <c r="GS86" s="496">
        <f t="shared" si="165"/>
        <v>71.114377589321691</v>
      </c>
      <c r="GT86" s="497">
        <f t="shared" si="166"/>
        <v>66.229161794879644</v>
      </c>
      <c r="GU86" s="497">
        <f t="shared" si="167"/>
        <v>56.449846813231829</v>
      </c>
      <c r="GV86" s="497">
        <f t="shared" si="168"/>
        <v>46.872824836853738</v>
      </c>
      <c r="GW86" s="497">
        <f t="shared" si="169"/>
        <v>37.122304825590561</v>
      </c>
      <c r="GX86" s="497">
        <f t="shared" si="170"/>
        <v>26.769982696107888</v>
      </c>
      <c r="GY86" s="522" t="s">
        <v>381</v>
      </c>
      <c r="GZ86" s="748" t="s">
        <v>381</v>
      </c>
      <c r="HB86" s="1021"/>
      <c r="HC86" s="503">
        <f t="shared" si="190"/>
        <v>-10</v>
      </c>
      <c r="HD86" s="629" t="s">
        <v>381</v>
      </c>
      <c r="HE86" s="596" t="s">
        <v>381</v>
      </c>
      <c r="HF86" s="630" t="s">
        <v>381</v>
      </c>
      <c r="HH86" s="1021"/>
      <c r="HI86" s="503">
        <f t="shared" si="192"/>
        <v>-10</v>
      </c>
      <c r="HJ86" s="598" t="str">
        <f t="shared" si="171"/>
        <v>no fueling</v>
      </c>
      <c r="HK86" s="599" t="s">
        <v>381</v>
      </c>
    </row>
    <row r="87" spans="2:219" ht="15" customHeight="1">
      <c r="B87" s="1090"/>
      <c r="C87" s="581">
        <v>-20</v>
      </c>
      <c r="D87" s="476">
        <f t="shared" si="172"/>
        <v>28.5</v>
      </c>
      <c r="E87" s="627" t="s">
        <v>711</v>
      </c>
      <c r="F87" s="605" t="s">
        <v>711</v>
      </c>
      <c r="G87" s="628" t="s">
        <v>711</v>
      </c>
      <c r="H87" s="578">
        <f t="shared" si="209"/>
        <v>86.406102384097892</v>
      </c>
      <c r="I87" s="580">
        <f t="shared" si="209"/>
        <v>86.095292461331368</v>
      </c>
      <c r="J87" s="580">
        <f t="shared" si="173"/>
        <v>85.449739020558525</v>
      </c>
      <c r="K87" s="580">
        <f t="shared" si="142"/>
        <v>84.343629770011475</v>
      </c>
      <c r="L87" s="580">
        <f t="shared" si="143"/>
        <v>83.222471809577058</v>
      </c>
      <c r="M87" s="580">
        <f t="shared" si="144"/>
        <v>82.092180305842845</v>
      </c>
      <c r="N87" s="580">
        <f t="shared" si="145"/>
        <v>79.817796033780638</v>
      </c>
      <c r="O87" s="580">
        <f t="shared" si="146"/>
        <v>77.5144350437253</v>
      </c>
      <c r="P87" s="580">
        <f t="shared" si="147"/>
        <v>75.159612219553622</v>
      </c>
      <c r="Q87" s="580">
        <f t="shared" si="148"/>
        <v>72.701669570585366</v>
      </c>
      <c r="R87" s="522" t="s">
        <v>381</v>
      </c>
      <c r="S87" s="480" t="s">
        <v>381</v>
      </c>
      <c r="T87" s="738"/>
      <c r="U87" s="1021"/>
      <c r="V87" s="503">
        <f t="shared" si="174"/>
        <v>-20</v>
      </c>
      <c r="W87" s="481">
        <v>15</v>
      </c>
      <c r="X87" s="482">
        <v>-33</v>
      </c>
      <c r="Y87" s="531">
        <f>IF(MIN(AA87,Z87)*(1-(2.5+7)/(87.5-2))&gt;$AG$7,$AG$7,MIN(AA87,Z87)*(1-(2.5+7)/(87.5-2)))</f>
        <v>28.5</v>
      </c>
      <c r="Z87" s="504">
        <f t="shared" si="210"/>
        <v>50.553275914858972</v>
      </c>
      <c r="AA87" s="504">
        <f t="shared" si="210"/>
        <v>42.304126858651507</v>
      </c>
      <c r="AB87" s="542">
        <f>(I87-2)/Y87</f>
        <v>2.9507120161870657</v>
      </c>
      <c r="AC87" s="543">
        <f>(I87-2)/MIN(AA87,Z87)</f>
        <v>1.9878744393499581</v>
      </c>
      <c r="AD87" s="544">
        <f t="shared" si="211"/>
        <v>20.10626237536205</v>
      </c>
      <c r="AE87" s="545">
        <f t="shared" si="211"/>
        <v>35.389041010572136</v>
      </c>
      <c r="AF87" s="738"/>
      <c r="AG87" s="1048"/>
      <c r="AH87" s="1050"/>
      <c r="AI87" s="738"/>
      <c r="AJ87" s="1021"/>
      <c r="AK87" s="503">
        <f t="shared" si="177"/>
        <v>-20</v>
      </c>
      <c r="AL87" s="489">
        <f t="shared" si="196"/>
        <v>-30</v>
      </c>
      <c r="AM87" s="482">
        <f t="shared" si="178"/>
        <v>-40</v>
      </c>
      <c r="AN87" s="490">
        <f t="shared" si="179"/>
        <v>28.5</v>
      </c>
      <c r="AO87" s="738"/>
      <c r="AP87" s="1021"/>
      <c r="AQ87" s="503">
        <v>-20</v>
      </c>
      <c r="AR87" s="483">
        <f t="shared" si="150"/>
        <v>28.5</v>
      </c>
      <c r="AS87" s="477">
        <f t="shared" ref="AS87:BB87" si="230">AS18</f>
        <v>97.874957539726111</v>
      </c>
      <c r="AT87" s="479">
        <f t="shared" si="230"/>
        <v>97.321307523030057</v>
      </c>
      <c r="AU87" s="479">
        <f t="shared" si="230"/>
        <v>96.357399104635931</v>
      </c>
      <c r="AV87" s="479">
        <f t="shared" si="230"/>
        <v>94.803235308598858</v>
      </c>
      <c r="AW87" s="479">
        <f t="shared" si="230"/>
        <v>93.234505884991336</v>
      </c>
      <c r="AX87" s="479">
        <f t="shared" si="230"/>
        <v>91.618247708323395</v>
      </c>
      <c r="AY87" s="479">
        <f t="shared" si="230"/>
        <v>89.393779044558372</v>
      </c>
      <c r="AZ87" s="479">
        <f t="shared" si="230"/>
        <v>86.24766613053518</v>
      </c>
      <c r="BA87" s="479">
        <f t="shared" si="230"/>
        <v>84.896037921482545</v>
      </c>
      <c r="BB87" s="605" t="str">
        <f t="shared" si="230"/>
        <v>not calc.</v>
      </c>
      <c r="BC87" s="522" t="s">
        <v>381</v>
      </c>
      <c r="BD87" s="480" t="s">
        <v>381</v>
      </c>
      <c r="BE87" s="738"/>
      <c r="BF87" s="1021"/>
      <c r="BG87" s="503">
        <v>-20</v>
      </c>
      <c r="BH87" s="483">
        <f t="shared" si="151"/>
        <v>32.0625</v>
      </c>
      <c r="BI87" s="547">
        <f t="shared" ref="BI87:BR87" si="231">BI18</f>
        <v>86.406102384097892</v>
      </c>
      <c r="BJ87" s="479">
        <f t="shared" si="231"/>
        <v>86.095292461331368</v>
      </c>
      <c r="BK87" s="479">
        <f t="shared" si="231"/>
        <v>85.449739020558525</v>
      </c>
      <c r="BL87" s="479">
        <f t="shared" si="231"/>
        <v>84.343629770011475</v>
      </c>
      <c r="BM87" s="479">
        <f t="shared" si="231"/>
        <v>83.222471809577058</v>
      </c>
      <c r="BN87" s="479">
        <f t="shared" si="231"/>
        <v>82.092180305842845</v>
      </c>
      <c r="BO87" s="479">
        <f t="shared" si="231"/>
        <v>79.817796033780638</v>
      </c>
      <c r="BP87" s="479">
        <f t="shared" si="231"/>
        <v>77.5144350437253</v>
      </c>
      <c r="BQ87" s="479">
        <f t="shared" si="231"/>
        <v>75.159612219553622</v>
      </c>
      <c r="BR87" s="479">
        <f t="shared" si="231"/>
        <v>72.701828043096427</v>
      </c>
      <c r="BS87" s="522" t="s">
        <v>381</v>
      </c>
      <c r="BT87" s="480" t="s">
        <v>381</v>
      </c>
      <c r="BU87" s="533"/>
      <c r="BV87" s="1021"/>
      <c r="BW87" s="503">
        <v>-20</v>
      </c>
      <c r="BX87" s="483">
        <f t="shared" si="152"/>
        <v>32.0625</v>
      </c>
      <c r="BY87" s="477">
        <f t="shared" ref="BY87:CH87" si="232">BY18</f>
        <v>87.134520838465036</v>
      </c>
      <c r="BZ87" s="478">
        <f t="shared" si="232"/>
        <v>86.790945309178824</v>
      </c>
      <c r="CA87" s="479">
        <f t="shared" si="232"/>
        <v>86.078523645139853</v>
      </c>
      <c r="CB87" s="479">
        <f t="shared" si="232"/>
        <v>84.873100398972397</v>
      </c>
      <c r="CC87" s="479">
        <f t="shared" si="232"/>
        <v>83.653824770308333</v>
      </c>
      <c r="CD87" s="479">
        <f t="shared" si="232"/>
        <v>82.438785094418805</v>
      </c>
      <c r="CE87" s="479">
        <f t="shared" si="232"/>
        <v>80.011535388466172</v>
      </c>
      <c r="CF87" s="479">
        <f t="shared" si="232"/>
        <v>77.595141180663902</v>
      </c>
      <c r="CG87" s="479">
        <f t="shared" si="232"/>
        <v>75.173861811815286</v>
      </c>
      <c r="CH87" s="479">
        <f t="shared" si="232"/>
        <v>72.701669570585366</v>
      </c>
      <c r="CI87" s="522" t="s">
        <v>381</v>
      </c>
      <c r="CJ87" s="480" t="s">
        <v>381</v>
      </c>
      <c r="CK87" s="738"/>
      <c r="CL87" s="1021"/>
      <c r="CM87" s="503">
        <f t="shared" si="180"/>
        <v>-20</v>
      </c>
      <c r="CN87" s="491">
        <f t="shared" ref="CN87:CW87" si="233">CN18</f>
        <v>1.2000000000000199</v>
      </c>
      <c r="CO87" s="492">
        <f t="shared" si="233"/>
        <v>1.2</v>
      </c>
      <c r="CP87" s="492">
        <f t="shared" si="233"/>
        <v>1.2000000000000195</v>
      </c>
      <c r="CQ87" s="492">
        <f t="shared" si="233"/>
        <v>1.2000000000000002</v>
      </c>
      <c r="CR87" s="492">
        <f t="shared" si="233"/>
        <v>1.2000000000000099</v>
      </c>
      <c r="CS87" s="493">
        <f t="shared" si="233"/>
        <v>1.2000000000000002</v>
      </c>
      <c r="CT87" s="493">
        <f t="shared" si="233"/>
        <v>1.2000000000000002</v>
      </c>
      <c r="CU87" s="493">
        <f t="shared" si="233"/>
        <v>1.2000000000000004</v>
      </c>
      <c r="CV87" s="493">
        <f t="shared" si="233"/>
        <v>1.2000000000000002</v>
      </c>
      <c r="CW87" s="605" t="str">
        <f t="shared" si="233"/>
        <v>not calc.</v>
      </c>
      <c r="CX87" s="522" t="s">
        <v>381</v>
      </c>
      <c r="CY87" s="748" t="s">
        <v>381</v>
      </c>
      <c r="CZ87" s="738"/>
      <c r="DA87" s="1021"/>
      <c r="DB87" s="503">
        <f t="shared" si="181"/>
        <v>-20</v>
      </c>
      <c r="DC87" s="491">
        <f t="shared" ref="DC87:DL87" si="234">DC18</f>
        <v>1</v>
      </c>
      <c r="DD87" s="492">
        <f t="shared" si="234"/>
        <v>1.000000000000014</v>
      </c>
      <c r="DE87" s="492">
        <f t="shared" si="234"/>
        <v>1.0000000000000004</v>
      </c>
      <c r="DF87" s="492">
        <f t="shared" si="234"/>
        <v>1.0000000000000004</v>
      </c>
      <c r="DG87" s="492">
        <f t="shared" si="234"/>
        <v>1</v>
      </c>
      <c r="DH87" s="493">
        <f t="shared" si="234"/>
        <v>1</v>
      </c>
      <c r="DI87" s="493">
        <f t="shared" si="234"/>
        <v>1</v>
      </c>
      <c r="DJ87" s="493">
        <f t="shared" si="234"/>
        <v>1.0000000000000007</v>
      </c>
      <c r="DK87" s="493">
        <f t="shared" si="234"/>
        <v>1.0000000000000002</v>
      </c>
      <c r="DL87" s="562">
        <f t="shared" si="234"/>
        <v>1</v>
      </c>
      <c r="DM87" s="522" t="s">
        <v>381</v>
      </c>
      <c r="DN87" s="748" t="s">
        <v>381</v>
      </c>
      <c r="DO87" s="744"/>
      <c r="DP87" s="1021"/>
      <c r="DQ87" s="503">
        <f t="shared" si="182"/>
        <v>-20</v>
      </c>
      <c r="DR87" s="491">
        <f t="shared" ref="DR87:EA87" si="235">DR18</f>
        <v>1</v>
      </c>
      <c r="DS87" s="492">
        <f t="shared" si="235"/>
        <v>1</v>
      </c>
      <c r="DT87" s="492">
        <f t="shared" si="235"/>
        <v>1.0000000000000133</v>
      </c>
      <c r="DU87" s="492">
        <f t="shared" si="235"/>
        <v>1.0000000000000135</v>
      </c>
      <c r="DV87" s="492">
        <f t="shared" si="235"/>
        <v>1.0000000000000135</v>
      </c>
      <c r="DW87" s="493">
        <f t="shared" si="235"/>
        <v>1.0000000000000002</v>
      </c>
      <c r="DX87" s="493">
        <f t="shared" si="235"/>
        <v>1.0000000000000004</v>
      </c>
      <c r="DY87" s="493">
        <f t="shared" si="235"/>
        <v>1.000000000000006</v>
      </c>
      <c r="DZ87" s="493">
        <f t="shared" si="235"/>
        <v>1.0000000000000004</v>
      </c>
      <c r="EA87" s="562">
        <f t="shared" si="235"/>
        <v>1</v>
      </c>
      <c r="EB87" s="522" t="s">
        <v>381</v>
      </c>
      <c r="EC87" s="748" t="s">
        <v>381</v>
      </c>
      <c r="ED87" s="738"/>
      <c r="EE87" s="1021"/>
      <c r="EF87" s="503">
        <f t="shared" si="183"/>
        <v>-20</v>
      </c>
      <c r="EG87" s="495">
        <f t="shared" ref="EG87:EP87" si="236">EG18</f>
        <v>30.198066924536477</v>
      </c>
      <c r="EH87" s="496">
        <f t="shared" si="236"/>
        <v>28.511484852166973</v>
      </c>
      <c r="EI87" s="496">
        <f t="shared" si="236"/>
        <v>25.577428177207764</v>
      </c>
      <c r="EJ87" s="496">
        <f t="shared" si="236"/>
        <v>20.852891559097259</v>
      </c>
      <c r="EK87" s="496">
        <f t="shared" si="236"/>
        <v>16.091970829281536</v>
      </c>
      <c r="EL87" s="497">
        <f t="shared" si="236"/>
        <v>11.195252897527723</v>
      </c>
      <c r="EM87" s="497">
        <f t="shared" si="236"/>
        <v>4.4701813327250193</v>
      </c>
      <c r="EN87" s="497">
        <f t="shared" si="236"/>
        <v>-5.0121144826618433</v>
      </c>
      <c r="EO87" s="497">
        <f t="shared" si="236"/>
        <v>-9.0751213895082969</v>
      </c>
      <c r="EP87" s="605" t="str">
        <f t="shared" si="236"/>
        <v>not calc.</v>
      </c>
      <c r="EQ87" s="522" t="s">
        <v>381</v>
      </c>
      <c r="ER87" s="748" t="s">
        <v>381</v>
      </c>
      <c r="ES87" s="738"/>
      <c r="ET87" s="1021"/>
      <c r="EU87" s="503">
        <f t="shared" si="184"/>
        <v>-20</v>
      </c>
      <c r="EV87" s="495">
        <f t="shared" ref="EV87:FE87" si="237">EV18</f>
        <v>80.726203135888284</v>
      </c>
      <c r="EW87" s="496">
        <f t="shared" si="237"/>
        <v>79.470334809970495</v>
      </c>
      <c r="EX87" s="496">
        <f t="shared" si="237"/>
        <v>76.863121905756145</v>
      </c>
      <c r="EY87" s="496">
        <f t="shared" si="237"/>
        <v>72.399743938431868</v>
      </c>
      <c r="EZ87" s="496">
        <f t="shared" si="237"/>
        <v>67.880724214169277</v>
      </c>
      <c r="FA87" s="497">
        <f t="shared" si="237"/>
        <v>63.330148091795309</v>
      </c>
      <c r="FB87" s="497">
        <f t="shared" si="237"/>
        <v>54.189760242670957</v>
      </c>
      <c r="FC87" s="497">
        <f t="shared" si="237"/>
        <v>44.95574359021839</v>
      </c>
      <c r="FD87" s="497">
        <f t="shared" si="237"/>
        <v>35.539943053977254</v>
      </c>
      <c r="FE87" s="563">
        <f t="shared" si="237"/>
        <v>25.739802626416065</v>
      </c>
      <c r="FF87" s="522" t="s">
        <v>381</v>
      </c>
      <c r="FG87" s="748" t="s">
        <v>381</v>
      </c>
      <c r="FI87" s="1021"/>
      <c r="FJ87" s="503">
        <f t="shared" si="185"/>
        <v>-20</v>
      </c>
      <c r="FK87" s="495">
        <f t="shared" ref="FK87:FT87" si="238">FK18</f>
        <v>83.670969035615315</v>
      </c>
      <c r="FL87" s="496">
        <f t="shared" si="238"/>
        <v>82.281740992772086</v>
      </c>
      <c r="FM87" s="496">
        <f t="shared" si="238"/>
        <v>79.402589453708515</v>
      </c>
      <c r="FN87" s="496">
        <f t="shared" si="238"/>
        <v>74.535649854600422</v>
      </c>
      <c r="FO87" s="496">
        <f t="shared" si="238"/>
        <v>69.618755992977015</v>
      </c>
      <c r="FP87" s="497">
        <f t="shared" si="238"/>
        <v>64.725019817672887</v>
      </c>
      <c r="FQ87" s="497">
        <f t="shared" si="238"/>
        <v>54.967505305577845</v>
      </c>
      <c r="FR87" s="497">
        <f t="shared" si="238"/>
        <v>45.27889241989169</v>
      </c>
      <c r="FS87" s="497">
        <f t="shared" si="238"/>
        <v>35.596843856398607</v>
      </c>
      <c r="FT87" s="563">
        <f t="shared" si="238"/>
        <v>25.739171935295701</v>
      </c>
      <c r="FU87" s="522" t="s">
        <v>381</v>
      </c>
      <c r="FV87" s="748" t="s">
        <v>381</v>
      </c>
      <c r="FW87" s="744"/>
      <c r="FX87" s="1021"/>
      <c r="FY87" s="503">
        <f t="shared" si="186"/>
        <v>-20</v>
      </c>
      <c r="FZ87" s="491">
        <f t="shared" si="187"/>
        <v>1</v>
      </c>
      <c r="GA87" s="492">
        <f t="shared" si="153"/>
        <v>1</v>
      </c>
      <c r="GB87" s="492">
        <f t="shared" si="154"/>
        <v>1.0000000000000004</v>
      </c>
      <c r="GC87" s="492">
        <f t="shared" si="155"/>
        <v>1.0000000000000004</v>
      </c>
      <c r="GD87" s="492">
        <f t="shared" si="156"/>
        <v>1</v>
      </c>
      <c r="GE87" s="493">
        <f t="shared" si="157"/>
        <v>1</v>
      </c>
      <c r="GF87" s="493">
        <f t="shared" si="158"/>
        <v>1</v>
      </c>
      <c r="GG87" s="493">
        <f t="shared" si="159"/>
        <v>1.0000000000000007</v>
      </c>
      <c r="GH87" s="493">
        <f t="shared" si="160"/>
        <v>1.0000000000000002</v>
      </c>
      <c r="GI87" s="493">
        <f t="shared" si="161"/>
        <v>1</v>
      </c>
      <c r="GJ87" s="522" t="s">
        <v>381</v>
      </c>
      <c r="GK87" s="748" t="s">
        <v>381</v>
      </c>
      <c r="GM87" s="1021"/>
      <c r="GN87" s="503">
        <f t="shared" si="188"/>
        <v>-20</v>
      </c>
      <c r="GO87" s="495">
        <f t="shared" si="189"/>
        <v>83.670969035615315</v>
      </c>
      <c r="GP87" s="496">
        <f t="shared" si="162"/>
        <v>82.281740992772086</v>
      </c>
      <c r="GQ87" s="496">
        <f t="shared" si="163"/>
        <v>79.402589453708515</v>
      </c>
      <c r="GR87" s="496">
        <f t="shared" si="164"/>
        <v>74.535649854600422</v>
      </c>
      <c r="GS87" s="496">
        <f t="shared" si="165"/>
        <v>69.618755992977015</v>
      </c>
      <c r="GT87" s="497">
        <f t="shared" si="166"/>
        <v>64.725019817672887</v>
      </c>
      <c r="GU87" s="497">
        <f t="shared" si="167"/>
        <v>54.967505305577845</v>
      </c>
      <c r="GV87" s="497">
        <f t="shared" si="168"/>
        <v>45.27889241989169</v>
      </c>
      <c r="GW87" s="497">
        <f t="shared" si="169"/>
        <v>35.596843856398607</v>
      </c>
      <c r="GX87" s="497">
        <f t="shared" si="170"/>
        <v>25.739802626416065</v>
      </c>
      <c r="GY87" s="522" t="s">
        <v>381</v>
      </c>
      <c r="GZ87" s="748" t="s">
        <v>381</v>
      </c>
      <c r="HB87" s="1021"/>
      <c r="HC87" s="503">
        <f t="shared" si="190"/>
        <v>-20</v>
      </c>
      <c r="HD87" s="629" t="s">
        <v>381</v>
      </c>
      <c r="HE87" s="596" t="s">
        <v>381</v>
      </c>
      <c r="HF87" s="630" t="s">
        <v>381</v>
      </c>
      <c r="HH87" s="1021"/>
      <c r="HI87" s="503">
        <f t="shared" si="192"/>
        <v>-20</v>
      </c>
      <c r="HJ87" s="598" t="str">
        <f t="shared" si="171"/>
        <v>no fueling</v>
      </c>
      <c r="HK87" s="599" t="s">
        <v>381</v>
      </c>
    </row>
    <row r="88" spans="2:219" ht="15" customHeight="1">
      <c r="B88" s="1090"/>
      <c r="C88" s="581">
        <v>-30</v>
      </c>
      <c r="D88" s="476">
        <f t="shared" si="172"/>
        <v>28.5</v>
      </c>
      <c r="E88" s="627" t="s">
        <v>711</v>
      </c>
      <c r="F88" s="605" t="s">
        <v>711</v>
      </c>
      <c r="G88" s="628" t="s">
        <v>711</v>
      </c>
      <c r="H88" s="578">
        <f t="shared" si="209"/>
        <v>85.889147620332594</v>
      </c>
      <c r="I88" s="580">
        <f t="shared" si="209"/>
        <v>85.564757643633726</v>
      </c>
      <c r="J88" s="580">
        <f t="shared" si="173"/>
        <v>84.904939940685551</v>
      </c>
      <c r="K88" s="580">
        <f t="shared" si="142"/>
        <v>83.784149980880684</v>
      </c>
      <c r="L88" s="580">
        <f t="shared" si="143"/>
        <v>82.660689549443944</v>
      </c>
      <c r="M88" s="580">
        <f t="shared" si="144"/>
        <v>81.535856295103898</v>
      </c>
      <c r="N88" s="580">
        <f t="shared" si="145"/>
        <v>79.284655400424853</v>
      </c>
      <c r="O88" s="580">
        <f t="shared" si="146"/>
        <v>77.03118237506564</v>
      </c>
      <c r="P88" s="580">
        <f t="shared" si="147"/>
        <v>74.760865415504099</v>
      </c>
      <c r="Q88" s="580">
        <f t="shared" si="148"/>
        <v>72.441736517293776</v>
      </c>
      <c r="R88" s="522" t="s">
        <v>381</v>
      </c>
      <c r="S88" s="480" t="s">
        <v>381</v>
      </c>
      <c r="T88" s="738"/>
      <c r="U88" s="1021"/>
      <c r="V88" s="503">
        <f t="shared" si="174"/>
        <v>-30</v>
      </c>
      <c r="W88" s="481">
        <v>15</v>
      </c>
      <c r="X88" s="482">
        <v>-33</v>
      </c>
      <c r="Y88" s="531">
        <f>IF(MIN(AA88,Z88)*(1-(2.5+7)/(87.5-2))&gt;$AG$7,$AG$7,MIN(AA88,Z88)*(1-(2.5+7)/(87.5-2)))</f>
        <v>28.5</v>
      </c>
      <c r="Z88" s="504">
        <f t="shared" si="210"/>
        <v>57.636361419134225</v>
      </c>
      <c r="AA88" s="504">
        <f t="shared" si="210"/>
        <v>45.936100968232338</v>
      </c>
      <c r="AB88" s="542">
        <f>(I88-2)/Y88</f>
        <v>2.932096759425745</v>
      </c>
      <c r="AC88" s="543">
        <f>(I88-2)/MIN(AA88,Z88)</f>
        <v>1.8191521675168716</v>
      </c>
      <c r="AD88" s="544">
        <f t="shared" si="211"/>
        <v>22.031521338555418</v>
      </c>
      <c r="AE88" s="545">
        <f t="shared" si="211"/>
        <v>37.540081372053564</v>
      </c>
      <c r="AF88" s="738"/>
      <c r="AG88" s="1048"/>
      <c r="AH88" s="1050"/>
      <c r="AI88" s="738"/>
      <c r="AJ88" s="1021"/>
      <c r="AK88" s="503">
        <f t="shared" si="177"/>
        <v>-30</v>
      </c>
      <c r="AL88" s="489">
        <f t="shared" si="196"/>
        <v>-40</v>
      </c>
      <c r="AM88" s="482">
        <f t="shared" si="178"/>
        <v>-40</v>
      </c>
      <c r="AN88" s="490">
        <f t="shared" si="179"/>
        <v>28.5</v>
      </c>
      <c r="AO88" s="738"/>
      <c r="AP88" s="1021"/>
      <c r="AQ88" s="503">
        <v>-30</v>
      </c>
      <c r="AR88" s="483">
        <f t="shared" si="150"/>
        <v>28.5</v>
      </c>
      <c r="AS88" s="477">
        <f t="shared" ref="AS88:BB88" si="239">AS19</f>
        <v>96.628815380951281</v>
      </c>
      <c r="AT88" s="479">
        <f t="shared" si="239"/>
        <v>96.198761958046703</v>
      </c>
      <c r="AU88" s="479">
        <f t="shared" si="239"/>
        <v>95.324601717701938</v>
      </c>
      <c r="AV88" s="479">
        <f t="shared" si="239"/>
        <v>93.837642856650604</v>
      </c>
      <c r="AW88" s="479">
        <f t="shared" si="239"/>
        <v>92.310803391412946</v>
      </c>
      <c r="AX88" s="479">
        <f t="shared" si="239"/>
        <v>90.726490851821467</v>
      </c>
      <c r="AY88" s="479">
        <f t="shared" si="239"/>
        <v>88.601106513868743</v>
      </c>
      <c r="AZ88" s="479">
        <f t="shared" si="239"/>
        <v>85.427452703546336</v>
      </c>
      <c r="BA88" s="479">
        <f t="shared" si="239"/>
        <v>83.060632543185051</v>
      </c>
      <c r="BB88" s="479">
        <f t="shared" si="239"/>
        <v>80.107766355218601</v>
      </c>
      <c r="BC88" s="522" t="s">
        <v>381</v>
      </c>
      <c r="BD88" s="480" t="s">
        <v>381</v>
      </c>
      <c r="BE88" s="738"/>
      <c r="BF88" s="1021"/>
      <c r="BG88" s="503">
        <v>-30</v>
      </c>
      <c r="BH88" s="483">
        <f t="shared" si="151"/>
        <v>32.0625</v>
      </c>
      <c r="BI88" s="477">
        <f t="shared" ref="BI88:BR88" si="240">BI19</f>
        <v>85.889147620332594</v>
      </c>
      <c r="BJ88" s="478">
        <f t="shared" si="240"/>
        <v>85.564757643633726</v>
      </c>
      <c r="BK88" s="479">
        <f t="shared" si="240"/>
        <v>84.904939940685551</v>
      </c>
      <c r="BL88" s="479">
        <f t="shared" si="240"/>
        <v>83.784149980880684</v>
      </c>
      <c r="BM88" s="479">
        <f t="shared" si="240"/>
        <v>82.660689549443944</v>
      </c>
      <c r="BN88" s="479">
        <f t="shared" si="240"/>
        <v>81.535856295103898</v>
      </c>
      <c r="BO88" s="479">
        <f t="shared" si="240"/>
        <v>79.284655400424853</v>
      </c>
      <c r="BP88" s="479">
        <f t="shared" si="240"/>
        <v>77.03118237506564</v>
      </c>
      <c r="BQ88" s="479">
        <f t="shared" si="240"/>
        <v>74.760865415504099</v>
      </c>
      <c r="BR88" s="479">
        <f t="shared" si="240"/>
        <v>72.441736517293776</v>
      </c>
      <c r="BS88" s="522" t="s">
        <v>381</v>
      </c>
      <c r="BT88" s="480" t="s">
        <v>381</v>
      </c>
      <c r="BU88" s="533"/>
      <c r="BV88" s="1021"/>
      <c r="BW88" s="503">
        <v>-30</v>
      </c>
      <c r="BX88" s="483">
        <f t="shared" si="152"/>
        <v>32.0625</v>
      </c>
      <c r="BY88" s="477">
        <f t="shared" ref="BY88:CH88" si="241">BY19</f>
        <v>86.822068633354618</v>
      </c>
      <c r="BZ88" s="478">
        <f t="shared" si="241"/>
        <v>86.467877685098713</v>
      </c>
      <c r="CA88" s="479">
        <f t="shared" si="241"/>
        <v>85.737855391248942</v>
      </c>
      <c r="CB88" s="479">
        <f t="shared" si="241"/>
        <v>84.513372043414364</v>
      </c>
      <c r="CC88" s="479">
        <f t="shared" si="241"/>
        <v>83.286927521836674</v>
      </c>
      <c r="CD88" s="479">
        <f t="shared" si="241"/>
        <v>82.065664795984375</v>
      </c>
      <c r="CE88" s="479">
        <f t="shared" si="241"/>
        <v>79.641488596718432</v>
      </c>
      <c r="CF88" s="479">
        <f t="shared" si="241"/>
        <v>77.241979823320776</v>
      </c>
      <c r="CG88" s="479">
        <f t="shared" si="241"/>
        <v>74.858543228789827</v>
      </c>
      <c r="CH88" s="479">
        <f t="shared" si="241"/>
        <v>72.467327549407031</v>
      </c>
      <c r="CI88" s="522" t="s">
        <v>381</v>
      </c>
      <c r="CJ88" s="480" t="s">
        <v>381</v>
      </c>
      <c r="CK88" s="738"/>
      <c r="CL88" s="1021"/>
      <c r="CM88" s="503">
        <f t="shared" si="180"/>
        <v>-30</v>
      </c>
      <c r="CN88" s="491">
        <f t="shared" ref="CN88:CW88" si="242">CN19</f>
        <v>1.2000000000000002</v>
      </c>
      <c r="CO88" s="492">
        <f t="shared" si="242"/>
        <v>1.2000000000000004</v>
      </c>
      <c r="CP88" s="492">
        <f t="shared" si="242"/>
        <v>1.2</v>
      </c>
      <c r="CQ88" s="492">
        <f t="shared" si="242"/>
        <v>1.2000000000000006</v>
      </c>
      <c r="CR88" s="492">
        <f t="shared" si="242"/>
        <v>1.2</v>
      </c>
      <c r="CS88" s="493">
        <f t="shared" si="242"/>
        <v>1.2000000000000097</v>
      </c>
      <c r="CT88" s="493">
        <f t="shared" si="242"/>
        <v>1.2000000000000006</v>
      </c>
      <c r="CU88" s="493">
        <f t="shared" si="242"/>
        <v>1.2000000000000048</v>
      </c>
      <c r="CV88" s="493">
        <f t="shared" si="242"/>
        <v>1.2000000000000008</v>
      </c>
      <c r="CW88" s="562">
        <f t="shared" si="242"/>
        <v>1.2000000000000048</v>
      </c>
      <c r="CX88" s="522" t="s">
        <v>381</v>
      </c>
      <c r="CY88" s="748" t="s">
        <v>381</v>
      </c>
      <c r="CZ88" s="738"/>
      <c r="DA88" s="1021"/>
      <c r="DB88" s="503">
        <f t="shared" si="181"/>
        <v>-30</v>
      </c>
      <c r="DC88" s="491">
        <f t="shared" ref="DC88:DL88" si="243">DC19</f>
        <v>1.0000000000000002</v>
      </c>
      <c r="DD88" s="492">
        <f t="shared" si="243"/>
        <v>1.0000000000000147</v>
      </c>
      <c r="DE88" s="492">
        <f t="shared" si="243"/>
        <v>1</v>
      </c>
      <c r="DF88" s="492">
        <f t="shared" si="243"/>
        <v>1.0000000000000004</v>
      </c>
      <c r="DG88" s="492">
        <f t="shared" si="243"/>
        <v>1.0000000000000135</v>
      </c>
      <c r="DH88" s="493">
        <f t="shared" si="243"/>
        <v>1.0000000000000138</v>
      </c>
      <c r="DI88" s="493">
        <f t="shared" si="243"/>
        <v>1.0000000000000004</v>
      </c>
      <c r="DJ88" s="493">
        <f t="shared" si="243"/>
        <v>1.0000000000000002</v>
      </c>
      <c r="DK88" s="493">
        <f t="shared" si="243"/>
        <v>1</v>
      </c>
      <c r="DL88" s="562">
        <f t="shared" si="243"/>
        <v>1.0000000000000027</v>
      </c>
      <c r="DM88" s="522" t="s">
        <v>381</v>
      </c>
      <c r="DN88" s="748" t="s">
        <v>381</v>
      </c>
      <c r="DO88" s="744"/>
      <c r="DP88" s="1021"/>
      <c r="DQ88" s="503">
        <f t="shared" si="182"/>
        <v>-30</v>
      </c>
      <c r="DR88" s="491">
        <f t="shared" ref="DR88:EA88" si="244">DR19</f>
        <v>1.0000000000000004</v>
      </c>
      <c r="DS88" s="492">
        <f t="shared" si="244"/>
        <v>1.000000000000014</v>
      </c>
      <c r="DT88" s="492">
        <f t="shared" si="244"/>
        <v>1.0000000000000142</v>
      </c>
      <c r="DU88" s="492">
        <f t="shared" si="244"/>
        <v>1.0000000000000135</v>
      </c>
      <c r="DV88" s="492">
        <f t="shared" si="244"/>
        <v>1</v>
      </c>
      <c r="DW88" s="493">
        <f t="shared" si="244"/>
        <v>1</v>
      </c>
      <c r="DX88" s="493">
        <f t="shared" si="244"/>
        <v>1.0000000000000064</v>
      </c>
      <c r="DY88" s="493">
        <f t="shared" si="244"/>
        <v>1.0000000000000062</v>
      </c>
      <c r="DZ88" s="493">
        <f t="shared" si="244"/>
        <v>1.0000000000000031</v>
      </c>
      <c r="EA88" s="562">
        <f t="shared" si="244"/>
        <v>1.0000000000000022</v>
      </c>
      <c r="EB88" s="522" t="s">
        <v>381</v>
      </c>
      <c r="EC88" s="748" t="s">
        <v>381</v>
      </c>
      <c r="ED88" s="738"/>
      <c r="EE88" s="1021"/>
      <c r="EF88" s="503">
        <f t="shared" si="183"/>
        <v>-30</v>
      </c>
      <c r="EG88" s="495">
        <f t="shared" ref="EG88:EP88" si="245">EG19</f>
        <v>26.403300385561806</v>
      </c>
      <c r="EH88" s="496">
        <f t="shared" si="245"/>
        <v>25.094830882169219</v>
      </c>
      <c r="EI88" s="496">
        <f t="shared" si="245"/>
        <v>22.436943889471308</v>
      </c>
      <c r="EJ88" s="496">
        <f t="shared" si="245"/>
        <v>17.921477547153415</v>
      </c>
      <c r="EK88" s="496">
        <f t="shared" si="245"/>
        <v>13.292403397625264</v>
      </c>
      <c r="EL88" s="497">
        <f t="shared" si="245"/>
        <v>8.4972587374727482</v>
      </c>
      <c r="EM88" s="497">
        <f t="shared" si="245"/>
        <v>2.077835322060821</v>
      </c>
      <c r="EN88" s="497">
        <f t="shared" si="245"/>
        <v>-7.4784678323807157</v>
      </c>
      <c r="EO88" s="497">
        <f t="shared" si="245"/>
        <v>-14.581739752636679</v>
      </c>
      <c r="EP88" s="497">
        <f t="shared" si="245"/>
        <v>-23.414631457286987</v>
      </c>
      <c r="EQ88" s="522" t="s">
        <v>381</v>
      </c>
      <c r="ER88" s="748" t="s">
        <v>381</v>
      </c>
      <c r="ES88" s="738"/>
      <c r="ET88" s="1021"/>
      <c r="EU88" s="503">
        <f t="shared" si="184"/>
        <v>-30</v>
      </c>
      <c r="EV88" s="495">
        <f t="shared" ref="EV88:FE88" si="246">EV19</f>
        <v>78.637591678599165</v>
      </c>
      <c r="EW88" s="496">
        <f t="shared" si="246"/>
        <v>77.327528471346113</v>
      </c>
      <c r="EX88" s="496">
        <f t="shared" si="246"/>
        <v>74.664128200284381</v>
      </c>
      <c r="EY88" s="496">
        <f t="shared" si="246"/>
        <v>70.144020220705784</v>
      </c>
      <c r="EZ88" s="496">
        <f t="shared" si="246"/>
        <v>65.618312550887993</v>
      </c>
      <c r="FA88" s="497">
        <f t="shared" si="246"/>
        <v>61.092339248267081</v>
      </c>
      <c r="FB88" s="497">
        <f t="shared" si="246"/>
        <v>52.05036635894777</v>
      </c>
      <c r="FC88" s="497">
        <f t="shared" si="246"/>
        <v>43.021400937297415</v>
      </c>
      <c r="FD88" s="497">
        <f t="shared" si="246"/>
        <v>33.948060638666391</v>
      </c>
      <c r="FE88" s="563">
        <f t="shared" si="246"/>
        <v>24.704392018167141</v>
      </c>
      <c r="FF88" s="522" t="s">
        <v>381</v>
      </c>
      <c r="FG88" s="748" t="s">
        <v>381</v>
      </c>
      <c r="FI88" s="1021"/>
      <c r="FJ88" s="503">
        <f t="shared" si="185"/>
        <v>-30</v>
      </c>
      <c r="FK88" s="495">
        <f t="shared" ref="FK88:FT88" si="247">FK19</f>
        <v>82.407567207064915</v>
      </c>
      <c r="FL88" s="496">
        <f t="shared" si="247"/>
        <v>80.9758595472926</v>
      </c>
      <c r="FM88" s="496">
        <f t="shared" si="247"/>
        <v>78.026538942601917</v>
      </c>
      <c r="FN88" s="496">
        <f t="shared" si="247"/>
        <v>73.084367347770922</v>
      </c>
      <c r="FO88" s="496">
        <f t="shared" si="247"/>
        <v>68.140384194036983</v>
      </c>
      <c r="FP88" s="497">
        <f t="shared" si="247"/>
        <v>63.223459733537823</v>
      </c>
      <c r="FQ88" s="497">
        <f t="shared" si="247"/>
        <v>53.482134645134863</v>
      </c>
      <c r="FR88" s="497">
        <f t="shared" si="247"/>
        <v>43.865042786738229</v>
      </c>
      <c r="FS88" s="497">
        <f t="shared" si="247"/>
        <v>34.337943277879162</v>
      </c>
      <c r="FT88" s="563">
        <f t="shared" si="247"/>
        <v>24.806254135137863</v>
      </c>
      <c r="FU88" s="522" t="s">
        <v>381</v>
      </c>
      <c r="FV88" s="748" t="s">
        <v>381</v>
      </c>
      <c r="FW88" s="744"/>
      <c r="FX88" s="1021"/>
      <c r="FY88" s="503">
        <f t="shared" si="186"/>
        <v>-30</v>
      </c>
      <c r="FZ88" s="491">
        <f t="shared" si="187"/>
        <v>1.0000000000000002</v>
      </c>
      <c r="GA88" s="492">
        <f t="shared" si="153"/>
        <v>1.000000000000014</v>
      </c>
      <c r="GB88" s="492">
        <f t="shared" si="154"/>
        <v>1</v>
      </c>
      <c r="GC88" s="492">
        <f t="shared" si="155"/>
        <v>1.0000000000000004</v>
      </c>
      <c r="GD88" s="492">
        <f t="shared" si="156"/>
        <v>1</v>
      </c>
      <c r="GE88" s="493">
        <f t="shared" si="157"/>
        <v>1</v>
      </c>
      <c r="GF88" s="493">
        <f t="shared" si="158"/>
        <v>1.0000000000000004</v>
      </c>
      <c r="GG88" s="493">
        <f t="shared" si="159"/>
        <v>1.0000000000000002</v>
      </c>
      <c r="GH88" s="493">
        <f t="shared" si="160"/>
        <v>1</v>
      </c>
      <c r="GI88" s="493">
        <f t="shared" si="161"/>
        <v>1.0000000000000022</v>
      </c>
      <c r="GJ88" s="522" t="s">
        <v>381</v>
      </c>
      <c r="GK88" s="748" t="s">
        <v>381</v>
      </c>
      <c r="GM88" s="1021"/>
      <c r="GN88" s="503">
        <f t="shared" si="188"/>
        <v>-30</v>
      </c>
      <c r="GO88" s="495">
        <f t="shared" si="189"/>
        <v>82.407567207064915</v>
      </c>
      <c r="GP88" s="496">
        <f t="shared" si="162"/>
        <v>80.9758595472926</v>
      </c>
      <c r="GQ88" s="496">
        <f t="shared" si="163"/>
        <v>78.026538942601917</v>
      </c>
      <c r="GR88" s="496">
        <f t="shared" si="164"/>
        <v>73.084367347770922</v>
      </c>
      <c r="GS88" s="496">
        <f t="shared" si="165"/>
        <v>68.140384194036983</v>
      </c>
      <c r="GT88" s="497">
        <f t="shared" si="166"/>
        <v>63.223459733537823</v>
      </c>
      <c r="GU88" s="497">
        <f t="shared" si="167"/>
        <v>53.482134645134863</v>
      </c>
      <c r="GV88" s="497">
        <f t="shared" si="168"/>
        <v>43.865042786738229</v>
      </c>
      <c r="GW88" s="497">
        <f t="shared" si="169"/>
        <v>34.337943277879162</v>
      </c>
      <c r="GX88" s="497">
        <f t="shared" si="170"/>
        <v>24.806254135137863</v>
      </c>
      <c r="GY88" s="522" t="s">
        <v>381</v>
      </c>
      <c r="GZ88" s="748" t="s">
        <v>381</v>
      </c>
      <c r="HB88" s="1021"/>
      <c r="HC88" s="503">
        <f t="shared" si="190"/>
        <v>-30</v>
      </c>
      <c r="HD88" s="629" t="s">
        <v>381</v>
      </c>
      <c r="HE88" s="596" t="s">
        <v>381</v>
      </c>
      <c r="HF88" s="630" t="s">
        <v>381</v>
      </c>
      <c r="HH88" s="1021"/>
      <c r="HI88" s="503">
        <f t="shared" si="192"/>
        <v>-30</v>
      </c>
      <c r="HJ88" s="598" t="str">
        <f t="shared" si="171"/>
        <v>no fueling</v>
      </c>
      <c r="HK88" s="599" t="s">
        <v>381</v>
      </c>
    </row>
    <row r="89" spans="2:219" ht="15" customHeight="1">
      <c r="B89" s="1090"/>
      <c r="C89" s="581">
        <v>-40</v>
      </c>
      <c r="D89" s="476">
        <f t="shared" si="172"/>
        <v>28.5</v>
      </c>
      <c r="E89" s="627" t="s">
        <v>711</v>
      </c>
      <c r="F89" s="605" t="s">
        <v>711</v>
      </c>
      <c r="G89" s="628" t="s">
        <v>711</v>
      </c>
      <c r="H89" s="578">
        <f t="shared" si="209"/>
        <v>85.398559409496258</v>
      </c>
      <c r="I89" s="580">
        <f t="shared" si="209"/>
        <v>85.066279475286692</v>
      </c>
      <c r="J89" s="580">
        <f t="shared" si="173"/>
        <v>84.394928114284397</v>
      </c>
      <c r="K89" s="580">
        <f t="shared" si="142"/>
        <v>83.273417625280615</v>
      </c>
      <c r="L89" s="580">
        <f t="shared" si="143"/>
        <v>82.147461967299037</v>
      </c>
      <c r="M89" s="580">
        <f t="shared" si="144"/>
        <v>81.029572962943163</v>
      </c>
      <c r="N89" s="580">
        <f t="shared" si="145"/>
        <v>78.808183274810261</v>
      </c>
      <c r="O89" s="580">
        <f t="shared" si="146"/>
        <v>76.605106257972551</v>
      </c>
      <c r="P89" s="580">
        <f t="shared" si="147"/>
        <v>74.412729231354547</v>
      </c>
      <c r="Q89" s="580">
        <f t="shared" si="148"/>
        <v>72.218458971540443</v>
      </c>
      <c r="R89" s="522" t="s">
        <v>381</v>
      </c>
      <c r="S89" s="480" t="s">
        <v>381</v>
      </c>
      <c r="T89" s="738"/>
      <c r="U89" s="1021"/>
      <c r="V89" s="503">
        <f t="shared" si="174"/>
        <v>-40</v>
      </c>
      <c r="W89" s="481">
        <v>15</v>
      </c>
      <c r="X89" s="482">
        <v>-33</v>
      </c>
      <c r="Y89" s="531">
        <f>IF(MIN(AA89,Z89)*(1-(2.5+7)/(87.5-2))&gt;$AG$7,$AG$7,MIN(AA89,Z89)*(1-(2.5+7)/(87.5-2)))</f>
        <v>28.5</v>
      </c>
      <c r="Z89" s="504">
        <f t="shared" si="210"/>
        <v>64.65846195235811</v>
      </c>
      <c r="AA89" s="504">
        <f t="shared" si="210"/>
        <v>49.345074784814244</v>
      </c>
      <c r="AB89" s="542">
        <f>(I89-2)/Y89</f>
        <v>2.9146062973784805</v>
      </c>
      <c r="AC89" s="543">
        <f>(I89-2)/MIN(AA89,Z89)</f>
        <v>1.6833752879598436</v>
      </c>
      <c r="AD89" s="544">
        <f t="shared" si="211"/>
        <v>23.838682483739202</v>
      </c>
      <c r="AE89" s="545">
        <f t="shared" si="211"/>
        <v>39.496517809813156</v>
      </c>
      <c r="AF89" s="738"/>
      <c r="AG89" s="1048"/>
      <c r="AH89" s="1050"/>
      <c r="AI89" s="738"/>
      <c r="AJ89" s="1021"/>
      <c r="AK89" s="503">
        <f t="shared" si="177"/>
        <v>-40</v>
      </c>
      <c r="AL89" s="489">
        <v>-40</v>
      </c>
      <c r="AM89" s="482">
        <f t="shared" si="178"/>
        <v>-40</v>
      </c>
      <c r="AN89" s="490">
        <f t="shared" si="179"/>
        <v>28.5</v>
      </c>
      <c r="AO89" s="738"/>
      <c r="AP89" s="1021"/>
      <c r="AQ89" s="503">
        <v>-40</v>
      </c>
      <c r="AR89" s="483">
        <f t="shared" si="150"/>
        <v>28.5</v>
      </c>
      <c r="AS89" s="477">
        <f t="shared" ref="AS89:BB89" si="248">AS20</f>
        <v>96.010876306869591</v>
      </c>
      <c r="AT89" s="479">
        <f t="shared" si="248"/>
        <v>95.581033334083557</v>
      </c>
      <c r="AU89" s="479">
        <f t="shared" si="248"/>
        <v>94.708889065068007</v>
      </c>
      <c r="AV89" s="479">
        <f t="shared" si="248"/>
        <v>93.23016104360623</v>
      </c>
      <c r="AW89" s="479">
        <f t="shared" si="248"/>
        <v>91.713294068501469</v>
      </c>
      <c r="AX89" s="479">
        <f t="shared" si="248"/>
        <v>90.143040940310428</v>
      </c>
      <c r="AY89" s="479">
        <f t="shared" si="248"/>
        <v>88.060592173046601</v>
      </c>
      <c r="AZ89" s="479">
        <f t="shared" si="248"/>
        <v>84.942471963903515</v>
      </c>
      <c r="BA89" s="479">
        <f t="shared" si="248"/>
        <v>82.654617914019951</v>
      </c>
      <c r="BB89" s="479">
        <f t="shared" si="248"/>
        <v>79.808548739768838</v>
      </c>
      <c r="BC89" s="522" t="s">
        <v>381</v>
      </c>
      <c r="BD89" s="480" t="s">
        <v>381</v>
      </c>
      <c r="BE89" s="738"/>
      <c r="BF89" s="1021"/>
      <c r="BG89" s="503">
        <v>-40</v>
      </c>
      <c r="BH89" s="483">
        <f t="shared" si="151"/>
        <v>32.0625</v>
      </c>
      <c r="BI89" s="477">
        <f t="shared" ref="BI89:BR89" si="249">BI20</f>
        <v>85.398559409496258</v>
      </c>
      <c r="BJ89" s="478">
        <f t="shared" si="249"/>
        <v>85.066279475286692</v>
      </c>
      <c r="BK89" s="479">
        <f t="shared" si="249"/>
        <v>84.394928114284397</v>
      </c>
      <c r="BL89" s="479">
        <f t="shared" si="249"/>
        <v>83.273417625280615</v>
      </c>
      <c r="BM89" s="479">
        <f t="shared" si="249"/>
        <v>82.147461967299037</v>
      </c>
      <c r="BN89" s="479">
        <f t="shared" si="249"/>
        <v>81.029572962943163</v>
      </c>
      <c r="BO89" s="479">
        <f t="shared" si="249"/>
        <v>78.808183274810261</v>
      </c>
      <c r="BP89" s="479">
        <f t="shared" si="249"/>
        <v>76.605106257972551</v>
      </c>
      <c r="BQ89" s="479">
        <f t="shared" si="249"/>
        <v>74.412729231354547</v>
      </c>
      <c r="BR89" s="479">
        <f t="shared" si="249"/>
        <v>72.218458971540443</v>
      </c>
      <c r="BS89" s="522" t="s">
        <v>381</v>
      </c>
      <c r="BT89" s="480" t="s">
        <v>381</v>
      </c>
      <c r="BU89" s="533"/>
      <c r="BV89" s="1021"/>
      <c r="BW89" s="503">
        <v>-40</v>
      </c>
      <c r="BX89" s="483">
        <f t="shared" si="152"/>
        <v>32.0625</v>
      </c>
      <c r="BY89" s="477">
        <f t="shared" ref="BY89:CH89" si="250">BY20</f>
        <v>86.540662547929841</v>
      </c>
      <c r="BZ89" s="478">
        <f t="shared" si="250"/>
        <v>86.177028351381779</v>
      </c>
      <c r="CA89" s="479">
        <f t="shared" si="250"/>
        <v>85.437459045539171</v>
      </c>
      <c r="CB89" s="479">
        <f t="shared" si="250"/>
        <v>84.20540076723023</v>
      </c>
      <c r="CC89" s="479">
        <f t="shared" si="250"/>
        <v>82.973164965443019</v>
      </c>
      <c r="CD89" s="479">
        <f t="shared" si="250"/>
        <v>81.748900947199232</v>
      </c>
      <c r="CE89" s="479">
        <f t="shared" si="250"/>
        <v>79.33715521069314</v>
      </c>
      <c r="CF89" s="479">
        <f t="shared" si="250"/>
        <v>76.958491695344833</v>
      </c>
      <c r="CG89" s="479">
        <f t="shared" si="250"/>
        <v>74.609773720302613</v>
      </c>
      <c r="CH89" s="479">
        <f t="shared" si="250"/>
        <v>72.286533270275754</v>
      </c>
      <c r="CI89" s="522" t="s">
        <v>381</v>
      </c>
      <c r="CJ89" s="480" t="s">
        <v>381</v>
      </c>
      <c r="CK89" s="738"/>
      <c r="CL89" s="1021"/>
      <c r="CM89" s="503">
        <f t="shared" si="180"/>
        <v>-40</v>
      </c>
      <c r="CN89" s="491">
        <f t="shared" ref="CN89:CW89" si="251">CN20</f>
        <v>1.2000000000000199</v>
      </c>
      <c r="CO89" s="492">
        <f t="shared" si="251"/>
        <v>1.2000000000000202</v>
      </c>
      <c r="CP89" s="492">
        <f t="shared" si="251"/>
        <v>1.2000000000000002</v>
      </c>
      <c r="CQ89" s="492">
        <f t="shared" si="251"/>
        <v>1.2000000000000008</v>
      </c>
      <c r="CR89" s="492">
        <f t="shared" si="251"/>
        <v>1.2</v>
      </c>
      <c r="CS89" s="493">
        <f t="shared" si="251"/>
        <v>1.2000000000000006</v>
      </c>
      <c r="CT89" s="493">
        <f t="shared" si="251"/>
        <v>1.2000000000000099</v>
      </c>
      <c r="CU89" s="493">
        <f t="shared" si="251"/>
        <v>1.2</v>
      </c>
      <c r="CV89" s="493">
        <f t="shared" si="251"/>
        <v>1.2000000000000051</v>
      </c>
      <c r="CW89" s="562">
        <f t="shared" si="251"/>
        <v>1.2</v>
      </c>
      <c r="CX89" s="522" t="s">
        <v>381</v>
      </c>
      <c r="CY89" s="748" t="s">
        <v>381</v>
      </c>
      <c r="CZ89" s="738"/>
      <c r="DA89" s="1021"/>
      <c r="DB89" s="503">
        <f t="shared" si="181"/>
        <v>-40</v>
      </c>
      <c r="DC89" s="491">
        <f t="shared" ref="DC89:DL89" si="252">DC20</f>
        <v>1.0000000000000142</v>
      </c>
      <c r="DD89" s="492">
        <f t="shared" si="252"/>
        <v>1</v>
      </c>
      <c r="DE89" s="492">
        <f t="shared" si="252"/>
        <v>1.0000000000000004</v>
      </c>
      <c r="DF89" s="492">
        <f t="shared" si="252"/>
        <v>1.0000000000000002</v>
      </c>
      <c r="DG89" s="492">
        <f t="shared" si="252"/>
        <v>1.000000000000014</v>
      </c>
      <c r="DH89" s="493">
        <f t="shared" si="252"/>
        <v>1.0000000000000135</v>
      </c>
      <c r="DI89" s="493">
        <f t="shared" si="252"/>
        <v>1</v>
      </c>
      <c r="DJ89" s="493">
        <f t="shared" si="252"/>
        <v>1.0000000000000004</v>
      </c>
      <c r="DK89" s="493">
        <f t="shared" si="252"/>
        <v>1.0000000000000031</v>
      </c>
      <c r="DL89" s="562">
        <f t="shared" si="252"/>
        <v>1</v>
      </c>
      <c r="DM89" s="522" t="s">
        <v>381</v>
      </c>
      <c r="DN89" s="748" t="s">
        <v>381</v>
      </c>
      <c r="DO89" s="744"/>
      <c r="DP89" s="1021"/>
      <c r="DQ89" s="503">
        <f t="shared" si="182"/>
        <v>-40</v>
      </c>
      <c r="DR89" s="491">
        <f t="shared" ref="DR89:EA89" si="253">DR20</f>
        <v>1.0000000000000147</v>
      </c>
      <c r="DS89" s="492">
        <f t="shared" si="253"/>
        <v>1.0000000000000144</v>
      </c>
      <c r="DT89" s="492">
        <f t="shared" si="253"/>
        <v>1.0000000000000135</v>
      </c>
      <c r="DU89" s="492">
        <f t="shared" si="253"/>
        <v>1.0000000000000004</v>
      </c>
      <c r="DV89" s="492">
        <f t="shared" si="253"/>
        <v>1.0000000000000135</v>
      </c>
      <c r="DW89" s="493">
        <f t="shared" si="253"/>
        <v>1</v>
      </c>
      <c r="DX89" s="493">
        <f t="shared" si="253"/>
        <v>1.0000000000000069</v>
      </c>
      <c r="DY89" s="493">
        <f t="shared" si="253"/>
        <v>1</v>
      </c>
      <c r="DZ89" s="493">
        <f t="shared" si="253"/>
        <v>1</v>
      </c>
      <c r="EA89" s="562">
        <f t="shared" si="253"/>
        <v>1.0000000000000029</v>
      </c>
      <c r="EB89" s="522" t="s">
        <v>381</v>
      </c>
      <c r="EC89" s="748" t="s">
        <v>381</v>
      </c>
      <c r="ED89" s="738"/>
      <c r="EE89" s="1021"/>
      <c r="EF89" s="503">
        <f t="shared" si="183"/>
        <v>-40</v>
      </c>
      <c r="EG89" s="495">
        <f t="shared" ref="EG89:EP89" si="254">EG20</f>
        <v>24.523358554831191</v>
      </c>
      <c r="EH89" s="496">
        <f t="shared" si="254"/>
        <v>23.21637267312974</v>
      </c>
      <c r="EI89" s="496">
        <f t="shared" si="254"/>
        <v>20.566335693494864</v>
      </c>
      <c r="EJ89" s="496">
        <f t="shared" si="254"/>
        <v>16.078795825427108</v>
      </c>
      <c r="EK89" s="496">
        <f t="shared" si="254"/>
        <v>11.482971349120817</v>
      </c>
      <c r="EL89" s="497">
        <f t="shared" si="254"/>
        <v>6.7334942056239697</v>
      </c>
      <c r="EM89" s="497">
        <f t="shared" si="254"/>
        <v>0.44776914889308728</v>
      </c>
      <c r="EN89" s="497">
        <f t="shared" si="254"/>
        <v>-8.9356496513164529</v>
      </c>
      <c r="EO89" s="497">
        <f t="shared" si="254"/>
        <v>-15.798194806163281</v>
      </c>
      <c r="EP89" s="497">
        <f t="shared" si="254"/>
        <v>-24.307825998548111</v>
      </c>
      <c r="EQ89" s="522" t="s">
        <v>381</v>
      </c>
      <c r="ER89" s="748" t="s">
        <v>381</v>
      </c>
      <c r="ES89" s="738"/>
      <c r="ET89" s="1021"/>
      <c r="EU89" s="503">
        <f t="shared" si="184"/>
        <v>-40</v>
      </c>
      <c r="EV89" s="495">
        <f t="shared" ref="EV89:FE89" si="255">EV20</f>
        <v>76.656492711686838</v>
      </c>
      <c r="EW89" s="496">
        <f t="shared" si="255"/>
        <v>75.315224440751479</v>
      </c>
      <c r="EX89" s="496">
        <f t="shared" si="255"/>
        <v>72.606634003170086</v>
      </c>
      <c r="EY89" s="496">
        <f t="shared" si="255"/>
        <v>68.085957909589467</v>
      </c>
      <c r="EZ89" s="496">
        <f t="shared" si="255"/>
        <v>63.552588974521427</v>
      </c>
      <c r="FA89" s="497">
        <f t="shared" si="255"/>
        <v>59.056956232012169</v>
      </c>
      <c r="FB89" s="497">
        <f t="shared" si="255"/>
        <v>50.139421430936181</v>
      </c>
      <c r="FC89" s="497">
        <f t="shared" si="255"/>
        <v>41.316793468782009</v>
      </c>
      <c r="FD89" s="497">
        <f t="shared" si="255"/>
        <v>32.558831228667771</v>
      </c>
      <c r="FE89" s="563">
        <f t="shared" si="255"/>
        <v>23.815795008954524</v>
      </c>
      <c r="FF89" s="522" t="s">
        <v>381</v>
      </c>
      <c r="FG89" s="748" t="s">
        <v>381</v>
      </c>
      <c r="FI89" s="1021"/>
      <c r="FJ89" s="503">
        <f t="shared" si="185"/>
        <v>-40</v>
      </c>
      <c r="FK89" s="495">
        <f t="shared" ref="FK89:FT89" si="256">FK20</f>
        <v>81.270029579232528</v>
      </c>
      <c r="FL89" s="496">
        <f t="shared" si="256"/>
        <v>79.800562523669385</v>
      </c>
      <c r="FM89" s="496">
        <f t="shared" si="256"/>
        <v>76.813542501565223</v>
      </c>
      <c r="FN89" s="496">
        <f t="shared" si="256"/>
        <v>71.842310023717346</v>
      </c>
      <c r="FO89" s="496">
        <f t="shared" si="256"/>
        <v>66.876553463491973</v>
      </c>
      <c r="FP89" s="497">
        <f t="shared" si="256"/>
        <v>61.949155736844659</v>
      </c>
      <c r="FQ89" s="497">
        <f t="shared" si="256"/>
        <v>52.26098364738715</v>
      </c>
      <c r="FR89" s="497">
        <f t="shared" si="256"/>
        <v>42.730528443763262</v>
      </c>
      <c r="FS89" s="497">
        <f t="shared" si="256"/>
        <v>33.345063581412944</v>
      </c>
      <c r="FT89" s="563">
        <f t="shared" si="256"/>
        <v>24.086690642819235</v>
      </c>
      <c r="FU89" s="522" t="s">
        <v>381</v>
      </c>
      <c r="FV89" s="748" t="s">
        <v>381</v>
      </c>
      <c r="FW89" s="744"/>
      <c r="FX89" s="1021"/>
      <c r="FY89" s="503">
        <f t="shared" si="186"/>
        <v>-40</v>
      </c>
      <c r="FZ89" s="491">
        <f t="shared" si="187"/>
        <v>1.0000000000000142</v>
      </c>
      <c r="GA89" s="492">
        <f t="shared" si="153"/>
        <v>1</v>
      </c>
      <c r="GB89" s="492">
        <f t="shared" si="154"/>
        <v>1.0000000000000004</v>
      </c>
      <c r="GC89" s="492">
        <f t="shared" si="155"/>
        <v>1.0000000000000002</v>
      </c>
      <c r="GD89" s="492">
        <f t="shared" si="156"/>
        <v>1.0000000000000135</v>
      </c>
      <c r="GE89" s="493">
        <f t="shared" si="157"/>
        <v>1</v>
      </c>
      <c r="GF89" s="493">
        <f t="shared" si="158"/>
        <v>1</v>
      </c>
      <c r="GG89" s="493">
        <f t="shared" si="159"/>
        <v>1</v>
      </c>
      <c r="GH89" s="493">
        <f t="shared" si="160"/>
        <v>1</v>
      </c>
      <c r="GI89" s="493">
        <f t="shared" si="161"/>
        <v>1</v>
      </c>
      <c r="GJ89" s="522" t="s">
        <v>381</v>
      </c>
      <c r="GK89" s="748" t="s">
        <v>381</v>
      </c>
      <c r="GM89" s="1021"/>
      <c r="GN89" s="503">
        <f t="shared" si="188"/>
        <v>-40</v>
      </c>
      <c r="GO89" s="495">
        <f t="shared" si="189"/>
        <v>81.270029579232528</v>
      </c>
      <c r="GP89" s="496">
        <f t="shared" si="162"/>
        <v>79.800562523669385</v>
      </c>
      <c r="GQ89" s="496">
        <f t="shared" si="163"/>
        <v>76.813542501565223</v>
      </c>
      <c r="GR89" s="496">
        <f t="shared" si="164"/>
        <v>71.842310023717346</v>
      </c>
      <c r="GS89" s="496">
        <f t="shared" si="165"/>
        <v>66.876553463491973</v>
      </c>
      <c r="GT89" s="497">
        <f t="shared" si="166"/>
        <v>61.949155736844659</v>
      </c>
      <c r="GU89" s="497">
        <f t="shared" si="167"/>
        <v>52.26098364738715</v>
      </c>
      <c r="GV89" s="497">
        <f t="shared" si="168"/>
        <v>42.730528443763262</v>
      </c>
      <c r="GW89" s="497">
        <f t="shared" si="169"/>
        <v>33.345063581412944</v>
      </c>
      <c r="GX89" s="497">
        <f t="shared" si="170"/>
        <v>24.086690642819235</v>
      </c>
      <c r="GY89" s="522" t="s">
        <v>381</v>
      </c>
      <c r="GZ89" s="748" t="s">
        <v>381</v>
      </c>
      <c r="HB89" s="1021"/>
      <c r="HC89" s="503">
        <f t="shared" si="190"/>
        <v>-40</v>
      </c>
      <c r="HD89" s="629" t="s">
        <v>381</v>
      </c>
      <c r="HE89" s="596" t="s">
        <v>381</v>
      </c>
      <c r="HF89" s="630" t="s">
        <v>381</v>
      </c>
      <c r="HH89" s="1021"/>
      <c r="HI89" s="503">
        <f t="shared" si="192"/>
        <v>-40</v>
      </c>
      <c r="HJ89" s="598" t="str">
        <f t="shared" si="171"/>
        <v>no fueling</v>
      </c>
      <c r="HK89" s="599" t="s">
        <v>381</v>
      </c>
    </row>
    <row r="90" spans="2:219" ht="15" customHeight="1" thickBot="1">
      <c r="B90" s="1091"/>
      <c r="C90" s="770" t="s">
        <v>382</v>
      </c>
      <c r="D90" s="507" t="s">
        <v>381</v>
      </c>
      <c r="E90" s="751" t="s">
        <v>381</v>
      </c>
      <c r="F90" s="752" t="s">
        <v>381</v>
      </c>
      <c r="G90" s="753" t="s">
        <v>381</v>
      </c>
      <c r="H90" s="751" t="s">
        <v>381</v>
      </c>
      <c r="I90" s="752" t="s">
        <v>381</v>
      </c>
      <c r="J90" s="752" t="s">
        <v>381</v>
      </c>
      <c r="K90" s="752" t="s">
        <v>381</v>
      </c>
      <c r="L90" s="752" t="s">
        <v>381</v>
      </c>
      <c r="M90" s="752" t="s">
        <v>381</v>
      </c>
      <c r="N90" s="752" t="s">
        <v>381</v>
      </c>
      <c r="O90" s="752" t="s">
        <v>381</v>
      </c>
      <c r="P90" s="752" t="s">
        <v>381</v>
      </c>
      <c r="Q90" s="752" t="s">
        <v>381</v>
      </c>
      <c r="R90" s="752" t="s">
        <v>381</v>
      </c>
      <c r="S90" s="754" t="s">
        <v>381</v>
      </c>
      <c r="T90" s="738"/>
      <c r="U90" s="1022"/>
      <c r="V90" s="750" t="str">
        <f t="shared" si="174"/>
        <v>&lt; -40</v>
      </c>
      <c r="W90" s="755" t="s">
        <v>381</v>
      </c>
      <c r="X90" s="756" t="s">
        <v>381</v>
      </c>
      <c r="Y90" s="507" t="s">
        <v>381</v>
      </c>
      <c r="Z90" s="513" t="s">
        <v>381</v>
      </c>
      <c r="AA90" s="514" t="s">
        <v>381</v>
      </c>
      <c r="AB90" s="548" t="s">
        <v>381</v>
      </c>
      <c r="AC90" s="514" t="s">
        <v>381</v>
      </c>
      <c r="AD90" s="755" t="s">
        <v>381</v>
      </c>
      <c r="AE90" s="756" t="s">
        <v>381</v>
      </c>
      <c r="AF90" s="738"/>
      <c r="AG90" s="1049"/>
      <c r="AH90" s="1051"/>
      <c r="AI90" s="738"/>
      <c r="AJ90" s="1022"/>
      <c r="AK90" s="750" t="str">
        <f>$C90</f>
        <v>&lt; -40</v>
      </c>
      <c r="AL90" s="755" t="s">
        <v>381</v>
      </c>
      <c r="AM90" s="756" t="s">
        <v>381</v>
      </c>
      <c r="AN90" s="515" t="s">
        <v>381</v>
      </c>
      <c r="AO90" s="738"/>
      <c r="AP90" s="1022"/>
      <c r="AQ90" s="750" t="s">
        <v>382</v>
      </c>
      <c r="AR90" s="507" t="s">
        <v>381</v>
      </c>
      <c r="AS90" s="751" t="s">
        <v>381</v>
      </c>
      <c r="AT90" s="752" t="s">
        <v>381</v>
      </c>
      <c r="AU90" s="752" t="s">
        <v>381</v>
      </c>
      <c r="AV90" s="752" t="s">
        <v>381</v>
      </c>
      <c r="AW90" s="752" t="s">
        <v>381</v>
      </c>
      <c r="AX90" s="752" t="s">
        <v>381</v>
      </c>
      <c r="AY90" s="752" t="s">
        <v>381</v>
      </c>
      <c r="AZ90" s="752" t="s">
        <v>381</v>
      </c>
      <c r="BA90" s="752" t="s">
        <v>381</v>
      </c>
      <c r="BB90" s="752" t="s">
        <v>381</v>
      </c>
      <c r="BC90" s="752" t="s">
        <v>381</v>
      </c>
      <c r="BD90" s="754" t="s">
        <v>381</v>
      </c>
      <c r="BE90" s="738"/>
      <c r="BF90" s="1022"/>
      <c r="BG90" s="750" t="s">
        <v>382</v>
      </c>
      <c r="BH90" s="507" t="s">
        <v>381</v>
      </c>
      <c r="BI90" s="751" t="s">
        <v>381</v>
      </c>
      <c r="BJ90" s="752" t="s">
        <v>381</v>
      </c>
      <c r="BK90" s="752" t="s">
        <v>381</v>
      </c>
      <c r="BL90" s="752" t="s">
        <v>381</v>
      </c>
      <c r="BM90" s="752" t="s">
        <v>381</v>
      </c>
      <c r="BN90" s="752" t="s">
        <v>381</v>
      </c>
      <c r="BO90" s="752" t="s">
        <v>381</v>
      </c>
      <c r="BP90" s="752" t="s">
        <v>381</v>
      </c>
      <c r="BQ90" s="752" t="s">
        <v>381</v>
      </c>
      <c r="BR90" s="752" t="s">
        <v>381</v>
      </c>
      <c r="BS90" s="752" t="s">
        <v>381</v>
      </c>
      <c r="BT90" s="754" t="s">
        <v>381</v>
      </c>
      <c r="BU90" s="738"/>
      <c r="BV90" s="1022"/>
      <c r="BW90" s="750" t="s">
        <v>382</v>
      </c>
      <c r="BX90" s="507" t="s">
        <v>381</v>
      </c>
      <c r="BY90" s="751" t="s">
        <v>381</v>
      </c>
      <c r="BZ90" s="752" t="s">
        <v>381</v>
      </c>
      <c r="CA90" s="752" t="s">
        <v>381</v>
      </c>
      <c r="CB90" s="752" t="s">
        <v>381</v>
      </c>
      <c r="CC90" s="752" t="s">
        <v>381</v>
      </c>
      <c r="CD90" s="752" t="s">
        <v>381</v>
      </c>
      <c r="CE90" s="752" t="s">
        <v>381</v>
      </c>
      <c r="CF90" s="752" t="s">
        <v>381</v>
      </c>
      <c r="CG90" s="752" t="s">
        <v>381</v>
      </c>
      <c r="CH90" s="752" t="s">
        <v>381</v>
      </c>
      <c r="CI90" s="752" t="s">
        <v>381</v>
      </c>
      <c r="CJ90" s="754" t="s">
        <v>381</v>
      </c>
      <c r="CK90" s="738"/>
      <c r="CL90" s="1022"/>
      <c r="CM90" s="750" t="str">
        <f t="shared" si="180"/>
        <v>&lt; -40</v>
      </c>
      <c r="CN90" s="757" t="s">
        <v>381</v>
      </c>
      <c r="CO90" s="758" t="s">
        <v>381</v>
      </c>
      <c r="CP90" s="758" t="s">
        <v>381</v>
      </c>
      <c r="CQ90" s="758" t="s">
        <v>381</v>
      </c>
      <c r="CR90" s="758" t="s">
        <v>381</v>
      </c>
      <c r="CS90" s="758" t="s">
        <v>381</v>
      </c>
      <c r="CT90" s="758" t="s">
        <v>381</v>
      </c>
      <c r="CU90" s="758" t="s">
        <v>381</v>
      </c>
      <c r="CV90" s="758" t="s">
        <v>381</v>
      </c>
      <c r="CW90" s="758" t="s">
        <v>381</v>
      </c>
      <c r="CX90" s="758" t="s">
        <v>381</v>
      </c>
      <c r="CY90" s="756" t="s">
        <v>381</v>
      </c>
      <c r="CZ90" s="738"/>
      <c r="DA90" s="1022"/>
      <c r="DB90" s="750" t="str">
        <f t="shared" si="181"/>
        <v>&lt; -40</v>
      </c>
      <c r="DC90" s="757" t="s">
        <v>381</v>
      </c>
      <c r="DD90" s="758" t="s">
        <v>381</v>
      </c>
      <c r="DE90" s="758" t="s">
        <v>381</v>
      </c>
      <c r="DF90" s="758" t="s">
        <v>381</v>
      </c>
      <c r="DG90" s="758" t="s">
        <v>381</v>
      </c>
      <c r="DH90" s="758" t="s">
        <v>381</v>
      </c>
      <c r="DI90" s="758" t="s">
        <v>381</v>
      </c>
      <c r="DJ90" s="758" t="s">
        <v>381</v>
      </c>
      <c r="DK90" s="758" t="s">
        <v>381</v>
      </c>
      <c r="DL90" s="758" t="s">
        <v>381</v>
      </c>
      <c r="DM90" s="758" t="s">
        <v>381</v>
      </c>
      <c r="DN90" s="756" t="s">
        <v>381</v>
      </c>
      <c r="DO90" s="744"/>
      <c r="DP90" s="1022"/>
      <c r="DQ90" s="750" t="str">
        <f t="shared" si="182"/>
        <v>&lt; -40</v>
      </c>
      <c r="DR90" s="757" t="s">
        <v>381</v>
      </c>
      <c r="DS90" s="758" t="s">
        <v>381</v>
      </c>
      <c r="DT90" s="758" t="s">
        <v>381</v>
      </c>
      <c r="DU90" s="758" t="s">
        <v>381</v>
      </c>
      <c r="DV90" s="758" t="s">
        <v>381</v>
      </c>
      <c r="DW90" s="758" t="s">
        <v>381</v>
      </c>
      <c r="DX90" s="758" t="s">
        <v>381</v>
      </c>
      <c r="DY90" s="758" t="s">
        <v>381</v>
      </c>
      <c r="DZ90" s="758" t="s">
        <v>381</v>
      </c>
      <c r="EA90" s="758" t="s">
        <v>381</v>
      </c>
      <c r="EB90" s="758" t="s">
        <v>381</v>
      </c>
      <c r="EC90" s="756" t="s">
        <v>381</v>
      </c>
      <c r="ED90" s="738"/>
      <c r="EE90" s="1022"/>
      <c r="EF90" s="750" t="str">
        <f t="shared" si="183"/>
        <v>&lt; -40</v>
      </c>
      <c r="EG90" s="757" t="s">
        <v>381</v>
      </c>
      <c r="EH90" s="758" t="s">
        <v>381</v>
      </c>
      <c r="EI90" s="758" t="s">
        <v>381</v>
      </c>
      <c r="EJ90" s="758" t="s">
        <v>381</v>
      </c>
      <c r="EK90" s="758" t="s">
        <v>381</v>
      </c>
      <c r="EL90" s="758" t="s">
        <v>381</v>
      </c>
      <c r="EM90" s="758" t="s">
        <v>381</v>
      </c>
      <c r="EN90" s="758" t="s">
        <v>381</v>
      </c>
      <c r="EO90" s="758" t="s">
        <v>381</v>
      </c>
      <c r="EP90" s="758" t="s">
        <v>381</v>
      </c>
      <c r="EQ90" s="758" t="s">
        <v>381</v>
      </c>
      <c r="ER90" s="756" t="s">
        <v>381</v>
      </c>
      <c r="ES90" s="738"/>
      <c r="ET90" s="1022"/>
      <c r="EU90" s="750" t="str">
        <f t="shared" si="184"/>
        <v>&lt; -40</v>
      </c>
      <c r="EV90" s="757" t="s">
        <v>381</v>
      </c>
      <c r="EW90" s="758" t="s">
        <v>381</v>
      </c>
      <c r="EX90" s="758" t="s">
        <v>381</v>
      </c>
      <c r="EY90" s="758" t="s">
        <v>381</v>
      </c>
      <c r="EZ90" s="758" t="s">
        <v>381</v>
      </c>
      <c r="FA90" s="758" t="s">
        <v>381</v>
      </c>
      <c r="FB90" s="758" t="s">
        <v>381</v>
      </c>
      <c r="FC90" s="758" t="s">
        <v>381</v>
      </c>
      <c r="FD90" s="758" t="s">
        <v>381</v>
      </c>
      <c r="FE90" s="758" t="s">
        <v>381</v>
      </c>
      <c r="FF90" s="758" t="s">
        <v>381</v>
      </c>
      <c r="FG90" s="756" t="s">
        <v>381</v>
      </c>
      <c r="FI90" s="1022"/>
      <c r="FJ90" s="750" t="str">
        <f t="shared" si="185"/>
        <v>&lt; -40</v>
      </c>
      <c r="FK90" s="757" t="s">
        <v>381</v>
      </c>
      <c r="FL90" s="758" t="s">
        <v>381</v>
      </c>
      <c r="FM90" s="758" t="s">
        <v>381</v>
      </c>
      <c r="FN90" s="758" t="s">
        <v>381</v>
      </c>
      <c r="FO90" s="758" t="s">
        <v>381</v>
      </c>
      <c r="FP90" s="758" t="s">
        <v>381</v>
      </c>
      <c r="FQ90" s="758" t="s">
        <v>381</v>
      </c>
      <c r="FR90" s="758" t="s">
        <v>381</v>
      </c>
      <c r="FS90" s="758" t="s">
        <v>381</v>
      </c>
      <c r="FT90" s="758" t="s">
        <v>381</v>
      </c>
      <c r="FU90" s="758" t="s">
        <v>381</v>
      </c>
      <c r="FV90" s="756" t="s">
        <v>381</v>
      </c>
      <c r="FW90" s="744"/>
      <c r="FX90" s="1022"/>
      <c r="FY90" s="750" t="str">
        <f t="shared" si="186"/>
        <v>&lt; -40</v>
      </c>
      <c r="FZ90" s="757" t="s">
        <v>381</v>
      </c>
      <c r="GA90" s="758" t="s">
        <v>381</v>
      </c>
      <c r="GB90" s="758" t="s">
        <v>381</v>
      </c>
      <c r="GC90" s="758" t="s">
        <v>381</v>
      </c>
      <c r="GD90" s="758" t="s">
        <v>381</v>
      </c>
      <c r="GE90" s="758" t="s">
        <v>381</v>
      </c>
      <c r="GF90" s="758" t="s">
        <v>381</v>
      </c>
      <c r="GG90" s="758" t="s">
        <v>381</v>
      </c>
      <c r="GH90" s="758" t="s">
        <v>381</v>
      </c>
      <c r="GI90" s="758" t="s">
        <v>381</v>
      </c>
      <c r="GJ90" s="758" t="s">
        <v>381</v>
      </c>
      <c r="GK90" s="756" t="s">
        <v>381</v>
      </c>
      <c r="GM90" s="1022"/>
      <c r="GN90" s="750" t="str">
        <f t="shared" si="188"/>
        <v>&lt; -40</v>
      </c>
      <c r="GO90" s="757" t="s">
        <v>381</v>
      </c>
      <c r="GP90" s="758" t="s">
        <v>381</v>
      </c>
      <c r="GQ90" s="758" t="s">
        <v>381</v>
      </c>
      <c r="GR90" s="758" t="s">
        <v>381</v>
      </c>
      <c r="GS90" s="758" t="s">
        <v>381</v>
      </c>
      <c r="GT90" s="758" t="s">
        <v>381</v>
      </c>
      <c r="GU90" s="758" t="s">
        <v>381</v>
      </c>
      <c r="GV90" s="758" t="s">
        <v>381</v>
      </c>
      <c r="GW90" s="758" t="s">
        <v>381</v>
      </c>
      <c r="GX90" s="758" t="s">
        <v>381</v>
      </c>
      <c r="GY90" s="758" t="s">
        <v>381</v>
      </c>
      <c r="GZ90" s="756" t="s">
        <v>381</v>
      </c>
      <c r="HB90" s="1022"/>
      <c r="HC90" s="750" t="str">
        <f t="shared" si="190"/>
        <v>&lt; -40</v>
      </c>
      <c r="HD90" s="548" t="s">
        <v>381</v>
      </c>
      <c r="HE90" s="555" t="s">
        <v>381</v>
      </c>
      <c r="HF90" s="759" t="s">
        <v>381</v>
      </c>
      <c r="HH90" s="1022"/>
      <c r="HI90" s="750" t="str">
        <f t="shared" si="192"/>
        <v>&lt; -40</v>
      </c>
      <c r="HJ90" s="507" t="s">
        <v>381</v>
      </c>
      <c r="HK90" s="759" t="s">
        <v>381</v>
      </c>
    </row>
    <row r="92" spans="2:219">
      <c r="Y92" s="760"/>
      <c r="HD92" s="760"/>
      <c r="HJ92" s="760"/>
    </row>
    <row r="93" spans="2:219" ht="18">
      <c r="B93" s="1069" t="s">
        <v>735</v>
      </c>
      <c r="C93" s="1069"/>
      <c r="D93" s="1069"/>
      <c r="E93" s="1069"/>
      <c r="F93" s="1069"/>
      <c r="G93" s="1069"/>
      <c r="H93" s="1069"/>
      <c r="I93" s="1069"/>
      <c r="J93" s="1069"/>
      <c r="K93" s="1069"/>
      <c r="L93" s="1069"/>
      <c r="M93" s="1069"/>
      <c r="N93" s="1069"/>
      <c r="O93" s="1069"/>
      <c r="P93" s="1069"/>
      <c r="Q93" s="1069"/>
      <c r="R93" s="1069"/>
      <c r="S93" s="1069"/>
      <c r="T93" s="714"/>
      <c r="U93" s="445" t="s">
        <v>487</v>
      </c>
      <c r="V93" s="714"/>
      <c r="W93" s="445"/>
      <c r="X93" s="445"/>
      <c r="Y93" s="1070" t="s">
        <v>505</v>
      </c>
      <c r="Z93" s="1070"/>
      <c r="AA93" s="1070"/>
      <c r="AB93" s="445"/>
      <c r="AC93" s="1071" t="s">
        <v>490</v>
      </c>
      <c r="AD93" s="1071"/>
      <c r="AE93" s="1071"/>
      <c r="AF93" s="714"/>
      <c r="AG93" s="714"/>
      <c r="AH93" s="714"/>
      <c r="AI93" s="714"/>
      <c r="AJ93" s="445" t="s">
        <v>488</v>
      </c>
      <c r="AK93" s="714"/>
      <c r="AL93" s="445"/>
      <c r="AM93" s="445"/>
      <c r="AN93" s="714"/>
      <c r="AO93" s="714"/>
      <c r="AP93" s="1069" t="s">
        <v>738</v>
      </c>
      <c r="AQ93" s="1069"/>
      <c r="AR93" s="1069"/>
      <c r="AS93" s="1069"/>
      <c r="AT93" s="1069"/>
      <c r="AU93" s="1069"/>
      <c r="AV93" s="1069"/>
      <c r="AW93" s="1069"/>
      <c r="AX93" s="1069"/>
      <c r="AY93" s="1069"/>
      <c r="AZ93" s="1069"/>
      <c r="BA93" s="1069"/>
      <c r="BB93" s="1069"/>
      <c r="BC93" s="1069"/>
      <c r="BD93" s="1069"/>
      <c r="BE93" s="714"/>
      <c r="BF93" s="1069" t="s">
        <v>741</v>
      </c>
      <c r="BG93" s="1069"/>
      <c r="BH93" s="1069"/>
      <c r="BI93" s="1069"/>
      <c r="BJ93" s="1069"/>
      <c r="BK93" s="1069"/>
      <c r="BL93" s="1069"/>
      <c r="BM93" s="1069"/>
      <c r="BN93" s="1069"/>
      <c r="BO93" s="1069"/>
      <c r="BP93" s="1069"/>
      <c r="BQ93" s="1069"/>
      <c r="BR93" s="1069"/>
      <c r="BS93" s="1069"/>
      <c r="BT93" s="1069"/>
      <c r="BU93" s="716"/>
      <c r="BV93" s="1069" t="s">
        <v>744</v>
      </c>
      <c r="BW93" s="1069"/>
      <c r="BX93" s="1069"/>
      <c r="BY93" s="1069"/>
      <c r="BZ93" s="1069"/>
      <c r="CA93" s="1069"/>
      <c r="CB93" s="1069"/>
      <c r="CC93" s="1069"/>
      <c r="CD93" s="1069"/>
      <c r="CE93" s="1069"/>
      <c r="CF93" s="1069"/>
      <c r="CG93" s="1069"/>
      <c r="CH93" s="1069"/>
      <c r="CI93" s="1069"/>
      <c r="CJ93" s="1069"/>
      <c r="CK93" s="714"/>
      <c r="CL93" s="445" t="str">
        <f>CL71</f>
        <v>Step 2-2 Information (Cold Case 120% SOC, 2-4kg)</v>
      </c>
      <c r="CM93" s="714"/>
      <c r="CZ93" s="714"/>
      <c r="DA93" s="445" t="str">
        <f>DA71</f>
        <v>Step 2-3 Information (Hot Case 100% SOC, 2kg)</v>
      </c>
      <c r="DB93" s="714"/>
      <c r="DP93" s="445" t="str">
        <f>DP71</f>
        <v>Step 2-3 Information (Hot Case 100% SOC, 4kg)</v>
      </c>
      <c r="DQ93" s="714"/>
      <c r="ED93" s="714"/>
      <c r="EE93" s="445" t="str">
        <f>EE71</f>
        <v>Step 2-2 Information (Cold Case 120% SOC, 2-4kg)</v>
      </c>
      <c r="EF93" s="714"/>
      <c r="ES93" s="714"/>
      <c r="ET93" s="445" t="str">
        <f>ET71</f>
        <v>Step 2-3 Information (Hot Case 100% SOC, 2kg)</v>
      </c>
      <c r="EU93" s="714"/>
      <c r="FI93" s="445" t="str">
        <f>FI71</f>
        <v>Step 2-3 Information (Hot Case 100% SOC, 4kg)</v>
      </c>
      <c r="FJ93" s="714"/>
      <c r="FX93" s="445" t="str">
        <f>FX71</f>
        <v>Step 2-2 / 2-3 Information</v>
      </c>
      <c r="FY93" s="714"/>
      <c r="GM93" s="445" t="str">
        <f>FX71</f>
        <v>Step 2-2 / 2-3 Information</v>
      </c>
      <c r="GN93" s="714"/>
      <c r="HB93" s="445" t="str">
        <f>HB71</f>
        <v>Step 4-1 Top-Off-Fill-Information (Hot Case SOC = 100%)</v>
      </c>
      <c r="HC93" s="714"/>
      <c r="HH93" s="445" t="str">
        <f>HH71</f>
        <v>Step 4-3 Top-Off-Fill-Information (Cold Case SOC = 120%)</v>
      </c>
      <c r="HI93" s="714"/>
    </row>
    <row r="94" spans="2:219" ht="13.5" thickBot="1">
      <c r="C94" s="718"/>
      <c r="D94" s="719"/>
      <c r="E94" s="719"/>
      <c r="F94" s="719"/>
      <c r="G94" s="719"/>
      <c r="H94" s="719"/>
      <c r="I94" s="719"/>
      <c r="V94" s="718"/>
      <c r="Y94" s="719"/>
      <c r="Z94" s="719"/>
      <c r="AA94" s="719"/>
      <c r="AB94" s="719"/>
      <c r="AC94" s="719"/>
      <c r="AK94" s="718"/>
      <c r="AN94" s="719"/>
      <c r="AQ94" s="718"/>
      <c r="AR94" s="719"/>
      <c r="AS94" s="719"/>
      <c r="BG94" s="718"/>
      <c r="BH94" s="719"/>
      <c r="BW94" s="718"/>
      <c r="BX94" s="719"/>
      <c r="CM94" s="718"/>
      <c r="DB94" s="718"/>
      <c r="DQ94" s="718"/>
      <c r="EF94" s="718"/>
      <c r="EU94" s="718"/>
      <c r="FJ94" s="718"/>
      <c r="FY94" s="718"/>
      <c r="GN94" s="718"/>
      <c r="HC94" s="718"/>
      <c r="HD94" s="719"/>
      <c r="HE94" s="719"/>
      <c r="HF94" s="719"/>
      <c r="HI94" s="718"/>
      <c r="HJ94" s="719"/>
      <c r="HK94" s="719"/>
    </row>
    <row r="95" spans="2:219" ht="51.75" customHeight="1" thickBot="1">
      <c r="B95" s="934" t="s">
        <v>896</v>
      </c>
      <c r="C95" s="965"/>
      <c r="D95" s="1092" t="s">
        <v>886</v>
      </c>
      <c r="E95" s="765" t="s">
        <v>887</v>
      </c>
      <c r="F95" s="765" t="s">
        <v>888</v>
      </c>
      <c r="G95" s="765" t="s">
        <v>889</v>
      </c>
      <c r="H95" s="1106" t="s">
        <v>986</v>
      </c>
      <c r="I95" s="1107"/>
      <c r="J95" s="1107"/>
      <c r="K95" s="1107"/>
      <c r="L95" s="1107"/>
      <c r="M95" s="1107"/>
      <c r="N95" s="1107"/>
      <c r="O95" s="1107"/>
      <c r="P95" s="1107"/>
      <c r="Q95" s="1107"/>
      <c r="R95" s="1107"/>
      <c r="S95" s="1108"/>
      <c r="T95" s="722"/>
      <c r="U95" s="934" t="str">
        <f>$B95</f>
        <v>H70-T30
2-4kg comm
CD0</v>
      </c>
      <c r="V95" s="965"/>
      <c r="W95" s="1037" t="s">
        <v>907</v>
      </c>
      <c r="X95" s="1075"/>
      <c r="Y95" s="1037" t="s">
        <v>894</v>
      </c>
      <c r="Z95" s="1076"/>
      <c r="AA95" s="1075"/>
      <c r="AB95" s="1077" t="s">
        <v>927</v>
      </c>
      <c r="AC95" s="1078"/>
      <c r="AD95" s="1037" t="s">
        <v>908</v>
      </c>
      <c r="AE95" s="1075"/>
      <c r="AF95" s="722"/>
      <c r="AG95" s="1079" t="s">
        <v>722</v>
      </c>
      <c r="AH95" s="1081" t="s">
        <v>723</v>
      </c>
      <c r="AI95" s="722"/>
      <c r="AJ95" s="934" t="str">
        <f>$B95</f>
        <v>H70-T30
2-4kg comm
CD0</v>
      </c>
      <c r="AK95" s="965"/>
      <c r="AL95" s="1037" t="s">
        <v>907</v>
      </c>
      <c r="AM95" s="1075"/>
      <c r="AN95" s="1083" t="s">
        <v>167</v>
      </c>
      <c r="AO95" s="722"/>
      <c r="AP95" s="934" t="str">
        <f>$B95</f>
        <v>H70-T30
2-4kg comm
CD0</v>
      </c>
      <c r="AQ95" s="965"/>
      <c r="AR95" s="1039" t="s">
        <v>886</v>
      </c>
      <c r="AS95" s="1042" t="s">
        <v>972</v>
      </c>
      <c r="AT95" s="1043"/>
      <c r="AU95" s="1043"/>
      <c r="AV95" s="1043"/>
      <c r="AW95" s="1043"/>
      <c r="AX95" s="1043"/>
      <c r="AY95" s="1043"/>
      <c r="AZ95" s="1043"/>
      <c r="BA95" s="1043"/>
      <c r="BB95" s="1043"/>
      <c r="BC95" s="1043"/>
      <c r="BD95" s="1044"/>
      <c r="BE95" s="722"/>
      <c r="BF95" s="934" t="str">
        <f>$B95</f>
        <v>H70-T30
2-4kg comm
CD0</v>
      </c>
      <c r="BG95" s="965"/>
      <c r="BH95" s="1039" t="s">
        <v>912</v>
      </c>
      <c r="BI95" s="1042" t="s">
        <v>972</v>
      </c>
      <c r="BJ95" s="1043"/>
      <c r="BK95" s="1043"/>
      <c r="BL95" s="1043"/>
      <c r="BM95" s="1043"/>
      <c r="BN95" s="1043"/>
      <c r="BO95" s="1043"/>
      <c r="BP95" s="1043"/>
      <c r="BQ95" s="1043"/>
      <c r="BR95" s="1043"/>
      <c r="BS95" s="1043"/>
      <c r="BT95" s="1044"/>
      <c r="BU95" s="722"/>
      <c r="BV95" s="934" t="str">
        <f>$B95</f>
        <v>H70-T30
2-4kg comm
CD0</v>
      </c>
      <c r="BW95" s="965"/>
      <c r="BX95" s="1039" t="s">
        <v>912</v>
      </c>
      <c r="BY95" s="1042" t="s">
        <v>972</v>
      </c>
      <c r="BZ95" s="1043"/>
      <c r="CA95" s="1043"/>
      <c r="CB95" s="1043"/>
      <c r="CC95" s="1043"/>
      <c r="CD95" s="1043"/>
      <c r="CE95" s="1043"/>
      <c r="CF95" s="1043"/>
      <c r="CG95" s="1043"/>
      <c r="CH95" s="1043"/>
      <c r="CI95" s="1043"/>
      <c r="CJ95" s="1044"/>
      <c r="CK95" s="722"/>
      <c r="CL95" s="934" t="str">
        <f>$B95</f>
        <v>H70-T30
2-4kg comm
CD0</v>
      </c>
      <c r="CM95" s="935"/>
      <c r="CN95" s="1033" t="s">
        <v>973</v>
      </c>
      <c r="CO95" s="1034"/>
      <c r="CP95" s="1035"/>
      <c r="CQ95" s="1035"/>
      <c r="CR95" s="1035"/>
      <c r="CS95" s="1035"/>
      <c r="CT95" s="1035"/>
      <c r="CU95" s="1035"/>
      <c r="CV95" s="1035"/>
      <c r="CW95" s="1035"/>
      <c r="CX95" s="1035"/>
      <c r="CY95" s="1036"/>
      <c r="CZ95" s="722"/>
      <c r="DA95" s="934" t="str">
        <f>$B95</f>
        <v>H70-T30
2-4kg comm
CD0</v>
      </c>
      <c r="DB95" s="935"/>
      <c r="DC95" s="1033" t="s">
        <v>974</v>
      </c>
      <c r="DD95" s="1034"/>
      <c r="DE95" s="1035"/>
      <c r="DF95" s="1035"/>
      <c r="DG95" s="1035"/>
      <c r="DH95" s="1035"/>
      <c r="DI95" s="1035"/>
      <c r="DJ95" s="1035"/>
      <c r="DK95" s="1035"/>
      <c r="DL95" s="1035"/>
      <c r="DM95" s="1035"/>
      <c r="DN95" s="1036"/>
      <c r="DO95" s="722"/>
      <c r="DP95" s="934" t="str">
        <f>$B95</f>
        <v>H70-T30
2-4kg comm
CD0</v>
      </c>
      <c r="DQ95" s="935"/>
      <c r="DR95" s="1033" t="s">
        <v>974</v>
      </c>
      <c r="DS95" s="1034"/>
      <c r="DT95" s="1035"/>
      <c r="DU95" s="1035"/>
      <c r="DV95" s="1035"/>
      <c r="DW95" s="1035"/>
      <c r="DX95" s="1035"/>
      <c r="DY95" s="1035"/>
      <c r="DZ95" s="1035"/>
      <c r="EA95" s="1035"/>
      <c r="EB95" s="1035"/>
      <c r="EC95" s="1036"/>
      <c r="ED95" s="722"/>
      <c r="EE95" s="934" t="str">
        <f>$B95</f>
        <v>H70-T30
2-4kg comm
CD0</v>
      </c>
      <c r="EF95" s="935"/>
      <c r="EG95" s="1033" t="s">
        <v>975</v>
      </c>
      <c r="EH95" s="1034"/>
      <c r="EI95" s="1035"/>
      <c r="EJ95" s="1035"/>
      <c r="EK95" s="1035"/>
      <c r="EL95" s="1035"/>
      <c r="EM95" s="1035"/>
      <c r="EN95" s="1035"/>
      <c r="EO95" s="1035"/>
      <c r="EP95" s="1035"/>
      <c r="EQ95" s="1035"/>
      <c r="ER95" s="1036"/>
      <c r="ES95" s="722"/>
      <c r="ET95" s="934" t="str">
        <f>$B95</f>
        <v>H70-T30
2-4kg comm
CD0</v>
      </c>
      <c r="EU95" s="935"/>
      <c r="EV95" s="1033" t="s">
        <v>976</v>
      </c>
      <c r="EW95" s="1034"/>
      <c r="EX95" s="1035"/>
      <c r="EY95" s="1035"/>
      <c r="EZ95" s="1035"/>
      <c r="FA95" s="1035"/>
      <c r="FB95" s="1035"/>
      <c r="FC95" s="1035"/>
      <c r="FD95" s="1035"/>
      <c r="FE95" s="1035"/>
      <c r="FF95" s="1035"/>
      <c r="FG95" s="1036"/>
      <c r="FI95" s="934" t="str">
        <f>$B95</f>
        <v>H70-T30
2-4kg comm
CD0</v>
      </c>
      <c r="FJ95" s="935"/>
      <c r="FK95" s="1033" t="s">
        <v>976</v>
      </c>
      <c r="FL95" s="1034"/>
      <c r="FM95" s="1035"/>
      <c r="FN95" s="1035"/>
      <c r="FO95" s="1035"/>
      <c r="FP95" s="1035"/>
      <c r="FQ95" s="1035"/>
      <c r="FR95" s="1035"/>
      <c r="FS95" s="1035"/>
      <c r="FT95" s="1035"/>
      <c r="FU95" s="1035"/>
      <c r="FV95" s="1036"/>
      <c r="FW95" s="722"/>
      <c r="FX95" s="934" t="str">
        <f>$B95</f>
        <v>H70-T30
2-4kg comm
CD0</v>
      </c>
      <c r="FY95" s="935"/>
      <c r="FZ95" s="1033" t="s">
        <v>956</v>
      </c>
      <c r="GA95" s="1034"/>
      <c r="GB95" s="1035"/>
      <c r="GC95" s="1035"/>
      <c r="GD95" s="1035"/>
      <c r="GE95" s="1035"/>
      <c r="GF95" s="1035"/>
      <c r="GG95" s="1035"/>
      <c r="GH95" s="1035"/>
      <c r="GI95" s="1035"/>
      <c r="GJ95" s="1035"/>
      <c r="GK95" s="1036"/>
      <c r="GM95" s="934" t="str">
        <f>$B95</f>
        <v>H70-T30
2-4kg comm
CD0</v>
      </c>
      <c r="GN95" s="935"/>
      <c r="GO95" s="1033" t="s">
        <v>955</v>
      </c>
      <c r="GP95" s="1034"/>
      <c r="GQ95" s="1035"/>
      <c r="GR95" s="1035"/>
      <c r="GS95" s="1035"/>
      <c r="GT95" s="1035"/>
      <c r="GU95" s="1035"/>
      <c r="GV95" s="1035"/>
      <c r="GW95" s="1035"/>
      <c r="GX95" s="1035"/>
      <c r="GY95" s="1035"/>
      <c r="GZ95" s="1036"/>
      <c r="HB95" s="934" t="str">
        <f>$B95</f>
        <v>H70-T30
2-4kg comm
CD0</v>
      </c>
      <c r="HC95" s="965"/>
      <c r="HD95" s="1037" t="s">
        <v>894</v>
      </c>
      <c r="HE95" s="1038"/>
      <c r="HF95" s="723" t="s">
        <v>981</v>
      </c>
      <c r="HH95" s="934" t="str">
        <f>$B95</f>
        <v>H70-T30
2-4kg comm
CD0</v>
      </c>
      <c r="HI95" s="965"/>
      <c r="HJ95" s="1052" t="s">
        <v>894</v>
      </c>
      <c r="HK95" s="723" t="s">
        <v>977</v>
      </c>
    </row>
    <row r="96" spans="2:219" ht="27">
      <c r="B96" s="966"/>
      <c r="C96" s="967"/>
      <c r="D96" s="1093"/>
      <c r="E96" s="1103" t="s">
        <v>978</v>
      </c>
      <c r="F96" s="1104"/>
      <c r="G96" s="1104"/>
      <c r="H96" s="1104"/>
      <c r="I96" s="1104"/>
      <c r="J96" s="1104"/>
      <c r="K96" s="1104"/>
      <c r="L96" s="1104"/>
      <c r="M96" s="1104"/>
      <c r="N96" s="1104"/>
      <c r="O96" s="1104"/>
      <c r="P96" s="1104"/>
      <c r="Q96" s="1104"/>
      <c r="R96" s="1104"/>
      <c r="S96" s="1105"/>
      <c r="T96" s="724"/>
      <c r="U96" s="966"/>
      <c r="V96" s="967"/>
      <c r="W96" s="1055" t="s">
        <v>496</v>
      </c>
      <c r="X96" s="1057" t="s">
        <v>497</v>
      </c>
      <c r="Y96" s="1059" t="s">
        <v>128</v>
      </c>
      <c r="Z96" s="1061" t="s">
        <v>750</v>
      </c>
      <c r="AA96" s="1057" t="s">
        <v>691</v>
      </c>
      <c r="AB96" s="1064" t="s">
        <v>130</v>
      </c>
      <c r="AC96" s="1066" t="s">
        <v>131</v>
      </c>
      <c r="AD96" s="1068" t="str">
        <f>AD74</f>
        <v>50 l 
2 kg</v>
      </c>
      <c r="AE96" s="1057" t="str">
        <f>AE74</f>
        <v>99l
4 kg</v>
      </c>
      <c r="AF96" s="724"/>
      <c r="AG96" s="1080"/>
      <c r="AH96" s="1082"/>
      <c r="AI96" s="724"/>
      <c r="AJ96" s="966"/>
      <c r="AK96" s="967"/>
      <c r="AL96" s="1055" t="s">
        <v>498</v>
      </c>
      <c r="AM96" s="1057" t="s">
        <v>497</v>
      </c>
      <c r="AN96" s="1084"/>
      <c r="AO96" s="724"/>
      <c r="AP96" s="966"/>
      <c r="AQ96" s="967"/>
      <c r="AR96" s="1040"/>
      <c r="AS96" s="1023" t="s">
        <v>978</v>
      </c>
      <c r="AT96" s="1024"/>
      <c r="AU96" s="1024"/>
      <c r="AV96" s="1024"/>
      <c r="AW96" s="1024"/>
      <c r="AX96" s="1024"/>
      <c r="AY96" s="1024"/>
      <c r="AZ96" s="1024"/>
      <c r="BA96" s="1024"/>
      <c r="BB96" s="1024"/>
      <c r="BC96" s="1024"/>
      <c r="BD96" s="1025"/>
      <c r="BE96" s="724"/>
      <c r="BF96" s="966"/>
      <c r="BG96" s="967"/>
      <c r="BH96" s="1040"/>
      <c r="BI96" s="1023" t="s">
        <v>978</v>
      </c>
      <c r="BJ96" s="1024"/>
      <c r="BK96" s="1024"/>
      <c r="BL96" s="1024"/>
      <c r="BM96" s="1024"/>
      <c r="BN96" s="1024"/>
      <c r="BO96" s="1024"/>
      <c r="BP96" s="1024"/>
      <c r="BQ96" s="1024"/>
      <c r="BR96" s="1024"/>
      <c r="BS96" s="1024"/>
      <c r="BT96" s="1025"/>
      <c r="BU96" s="724"/>
      <c r="BV96" s="966"/>
      <c r="BW96" s="967"/>
      <c r="BX96" s="1040"/>
      <c r="BY96" s="1023" t="s">
        <v>978</v>
      </c>
      <c r="BZ96" s="1024"/>
      <c r="CA96" s="1024"/>
      <c r="CB96" s="1024"/>
      <c r="CC96" s="1024"/>
      <c r="CD96" s="1024"/>
      <c r="CE96" s="1024"/>
      <c r="CF96" s="1024"/>
      <c r="CG96" s="1024"/>
      <c r="CH96" s="1024"/>
      <c r="CI96" s="1024"/>
      <c r="CJ96" s="1025"/>
      <c r="CK96" s="724"/>
      <c r="CL96" s="936"/>
      <c r="CM96" s="937"/>
      <c r="CN96" s="1023" t="s">
        <v>978</v>
      </c>
      <c r="CO96" s="1024"/>
      <c r="CP96" s="1024"/>
      <c r="CQ96" s="1024"/>
      <c r="CR96" s="1024"/>
      <c r="CS96" s="1024"/>
      <c r="CT96" s="1024"/>
      <c r="CU96" s="1024"/>
      <c r="CV96" s="1024"/>
      <c r="CW96" s="1024"/>
      <c r="CX96" s="1024"/>
      <c r="CY96" s="1025"/>
      <c r="CZ96" s="724"/>
      <c r="DA96" s="936"/>
      <c r="DB96" s="937"/>
      <c r="DC96" s="1023" t="s">
        <v>978</v>
      </c>
      <c r="DD96" s="1024"/>
      <c r="DE96" s="1024"/>
      <c r="DF96" s="1024"/>
      <c r="DG96" s="1024"/>
      <c r="DH96" s="1024"/>
      <c r="DI96" s="1024"/>
      <c r="DJ96" s="1024"/>
      <c r="DK96" s="1024"/>
      <c r="DL96" s="1024"/>
      <c r="DM96" s="1024"/>
      <c r="DN96" s="1025"/>
      <c r="DO96" s="724"/>
      <c r="DP96" s="936"/>
      <c r="DQ96" s="937"/>
      <c r="DR96" s="1023" t="s">
        <v>978</v>
      </c>
      <c r="DS96" s="1024"/>
      <c r="DT96" s="1024"/>
      <c r="DU96" s="1024"/>
      <c r="DV96" s="1024"/>
      <c r="DW96" s="1024"/>
      <c r="DX96" s="1024"/>
      <c r="DY96" s="1024"/>
      <c r="DZ96" s="1024"/>
      <c r="EA96" s="1024"/>
      <c r="EB96" s="1024"/>
      <c r="EC96" s="1025"/>
      <c r="ED96" s="724"/>
      <c r="EE96" s="936"/>
      <c r="EF96" s="937"/>
      <c r="EG96" s="1023" t="s">
        <v>978</v>
      </c>
      <c r="EH96" s="1024"/>
      <c r="EI96" s="1024"/>
      <c r="EJ96" s="1024"/>
      <c r="EK96" s="1024"/>
      <c r="EL96" s="1024"/>
      <c r="EM96" s="1024"/>
      <c r="EN96" s="1024"/>
      <c r="EO96" s="1024"/>
      <c r="EP96" s="1024"/>
      <c r="EQ96" s="1024"/>
      <c r="ER96" s="1025"/>
      <c r="ES96" s="724"/>
      <c r="ET96" s="936"/>
      <c r="EU96" s="937"/>
      <c r="EV96" s="1023" t="s">
        <v>978</v>
      </c>
      <c r="EW96" s="1024"/>
      <c r="EX96" s="1024"/>
      <c r="EY96" s="1024"/>
      <c r="EZ96" s="1024"/>
      <c r="FA96" s="1024"/>
      <c r="FB96" s="1024"/>
      <c r="FC96" s="1024"/>
      <c r="FD96" s="1024"/>
      <c r="FE96" s="1024"/>
      <c r="FF96" s="1024"/>
      <c r="FG96" s="1025"/>
      <c r="FI96" s="936"/>
      <c r="FJ96" s="937"/>
      <c r="FK96" s="1023" t="s">
        <v>978</v>
      </c>
      <c r="FL96" s="1024"/>
      <c r="FM96" s="1024"/>
      <c r="FN96" s="1024"/>
      <c r="FO96" s="1024"/>
      <c r="FP96" s="1024"/>
      <c r="FQ96" s="1024"/>
      <c r="FR96" s="1024"/>
      <c r="FS96" s="1024"/>
      <c r="FT96" s="1024"/>
      <c r="FU96" s="1024"/>
      <c r="FV96" s="1025"/>
      <c r="FW96" s="724"/>
      <c r="FX96" s="936"/>
      <c r="FY96" s="937"/>
      <c r="FZ96" s="1023" t="s">
        <v>978</v>
      </c>
      <c r="GA96" s="1024"/>
      <c r="GB96" s="1024"/>
      <c r="GC96" s="1024"/>
      <c r="GD96" s="1024"/>
      <c r="GE96" s="1024"/>
      <c r="GF96" s="1024"/>
      <c r="GG96" s="1024"/>
      <c r="GH96" s="1024"/>
      <c r="GI96" s="1024"/>
      <c r="GJ96" s="1024"/>
      <c r="GK96" s="1025"/>
      <c r="GM96" s="936"/>
      <c r="GN96" s="937"/>
      <c r="GO96" s="1023" t="s">
        <v>978</v>
      </c>
      <c r="GP96" s="1024"/>
      <c r="GQ96" s="1024"/>
      <c r="GR96" s="1024"/>
      <c r="GS96" s="1024"/>
      <c r="GT96" s="1024"/>
      <c r="GU96" s="1024"/>
      <c r="GV96" s="1024"/>
      <c r="GW96" s="1024"/>
      <c r="GX96" s="1024"/>
      <c r="GY96" s="1024"/>
      <c r="GZ96" s="1025"/>
      <c r="HB96" s="966"/>
      <c r="HC96" s="967"/>
      <c r="HD96" s="1026" t="s">
        <v>128</v>
      </c>
      <c r="HE96" s="1028" t="s">
        <v>129</v>
      </c>
      <c r="HF96" s="725" t="s">
        <v>984</v>
      </c>
      <c r="HH96" s="966"/>
      <c r="HI96" s="967"/>
      <c r="HJ96" s="1053"/>
      <c r="HK96" s="725" t="s">
        <v>979</v>
      </c>
    </row>
    <row r="97" spans="2:219" ht="13.5" thickBot="1">
      <c r="B97" s="968"/>
      <c r="C97" s="969"/>
      <c r="D97" s="1094"/>
      <c r="E97" s="1086" t="s">
        <v>710</v>
      </c>
      <c r="F97" s="1087"/>
      <c r="G97" s="1088"/>
      <c r="H97" s="766">
        <v>0.5</v>
      </c>
      <c r="I97" s="766">
        <v>2</v>
      </c>
      <c r="J97" s="766">
        <v>5</v>
      </c>
      <c r="K97" s="766">
        <v>10</v>
      </c>
      <c r="L97" s="766">
        <v>15</v>
      </c>
      <c r="M97" s="574">
        <v>20</v>
      </c>
      <c r="N97" s="574">
        <v>30</v>
      </c>
      <c r="O97" s="574">
        <v>40</v>
      </c>
      <c r="P97" s="574">
        <v>50</v>
      </c>
      <c r="Q97" s="574">
        <v>60</v>
      </c>
      <c r="R97" s="574">
        <v>70</v>
      </c>
      <c r="S97" s="767" t="s">
        <v>379</v>
      </c>
      <c r="T97" s="724"/>
      <c r="U97" s="968"/>
      <c r="V97" s="969"/>
      <c r="W97" s="1056"/>
      <c r="X97" s="1058"/>
      <c r="Y97" s="1060"/>
      <c r="Z97" s="1062"/>
      <c r="AA97" s="1063"/>
      <c r="AB97" s="1065"/>
      <c r="AC97" s="1067"/>
      <c r="AD97" s="1056"/>
      <c r="AE97" s="1058"/>
      <c r="AF97" s="724"/>
      <c r="AG97" s="1056"/>
      <c r="AH97" s="1058"/>
      <c r="AI97" s="724"/>
      <c r="AJ97" s="968"/>
      <c r="AK97" s="969"/>
      <c r="AL97" s="1056"/>
      <c r="AM97" s="1058"/>
      <c r="AN97" s="1085"/>
      <c r="AO97" s="724"/>
      <c r="AP97" s="968"/>
      <c r="AQ97" s="969"/>
      <c r="AR97" s="1041"/>
      <c r="AS97" s="726">
        <v>0.5</v>
      </c>
      <c r="AT97" s="726">
        <v>2</v>
      </c>
      <c r="AU97" s="726">
        <v>5</v>
      </c>
      <c r="AV97" s="726">
        <v>10</v>
      </c>
      <c r="AW97" s="726">
        <v>15</v>
      </c>
      <c r="AX97" s="455">
        <v>20</v>
      </c>
      <c r="AY97" s="455">
        <v>30</v>
      </c>
      <c r="AZ97" s="455">
        <v>40</v>
      </c>
      <c r="BA97" s="455">
        <v>50</v>
      </c>
      <c r="BB97" s="455">
        <v>60</v>
      </c>
      <c r="BC97" s="455">
        <v>70</v>
      </c>
      <c r="BD97" s="727" t="s">
        <v>379</v>
      </c>
      <c r="BE97" s="724"/>
      <c r="BF97" s="968"/>
      <c r="BG97" s="969"/>
      <c r="BH97" s="1041"/>
      <c r="BI97" s="728">
        <v>0.5</v>
      </c>
      <c r="BJ97" s="726">
        <v>2</v>
      </c>
      <c r="BK97" s="726">
        <v>5</v>
      </c>
      <c r="BL97" s="726">
        <v>10</v>
      </c>
      <c r="BM97" s="726">
        <v>15</v>
      </c>
      <c r="BN97" s="455">
        <v>20</v>
      </c>
      <c r="BO97" s="455">
        <v>30</v>
      </c>
      <c r="BP97" s="455">
        <v>40</v>
      </c>
      <c r="BQ97" s="455">
        <v>50</v>
      </c>
      <c r="BR97" s="455">
        <v>60</v>
      </c>
      <c r="BS97" s="455">
        <v>70</v>
      </c>
      <c r="BT97" s="727" t="s">
        <v>379</v>
      </c>
      <c r="BU97" s="724"/>
      <c r="BV97" s="968"/>
      <c r="BW97" s="969"/>
      <c r="BX97" s="1041"/>
      <c r="BY97" s="728">
        <v>0.5</v>
      </c>
      <c r="BZ97" s="726">
        <v>2</v>
      </c>
      <c r="CA97" s="726">
        <v>5</v>
      </c>
      <c r="CB97" s="726">
        <v>10</v>
      </c>
      <c r="CC97" s="726">
        <v>15</v>
      </c>
      <c r="CD97" s="455">
        <v>20</v>
      </c>
      <c r="CE97" s="455">
        <v>30</v>
      </c>
      <c r="CF97" s="455">
        <v>40</v>
      </c>
      <c r="CG97" s="455">
        <v>50</v>
      </c>
      <c r="CH97" s="455">
        <v>60</v>
      </c>
      <c r="CI97" s="455">
        <v>70</v>
      </c>
      <c r="CJ97" s="727" t="s">
        <v>379</v>
      </c>
      <c r="CK97" s="724"/>
      <c r="CL97" s="938"/>
      <c r="CM97" s="939"/>
      <c r="CN97" s="729">
        <v>0.5</v>
      </c>
      <c r="CO97" s="730">
        <v>2</v>
      </c>
      <c r="CP97" s="730">
        <v>5</v>
      </c>
      <c r="CQ97" s="730">
        <v>10</v>
      </c>
      <c r="CR97" s="730">
        <v>15</v>
      </c>
      <c r="CS97" s="460">
        <v>20</v>
      </c>
      <c r="CT97" s="460">
        <v>30</v>
      </c>
      <c r="CU97" s="460">
        <v>40</v>
      </c>
      <c r="CV97" s="460">
        <v>50</v>
      </c>
      <c r="CW97" s="460">
        <v>60</v>
      </c>
      <c r="CX97" s="460">
        <v>70</v>
      </c>
      <c r="CY97" s="727" t="s">
        <v>379</v>
      </c>
      <c r="CZ97" s="724"/>
      <c r="DA97" s="938"/>
      <c r="DB97" s="939"/>
      <c r="DC97" s="729">
        <v>0.5</v>
      </c>
      <c r="DD97" s="730">
        <v>2</v>
      </c>
      <c r="DE97" s="730">
        <v>5</v>
      </c>
      <c r="DF97" s="730">
        <v>10</v>
      </c>
      <c r="DG97" s="730">
        <v>15</v>
      </c>
      <c r="DH97" s="460">
        <v>20</v>
      </c>
      <c r="DI97" s="460">
        <v>30</v>
      </c>
      <c r="DJ97" s="460">
        <v>40</v>
      </c>
      <c r="DK97" s="460">
        <v>50</v>
      </c>
      <c r="DL97" s="460">
        <v>60</v>
      </c>
      <c r="DM97" s="460">
        <v>70</v>
      </c>
      <c r="DN97" s="727" t="s">
        <v>379</v>
      </c>
      <c r="DO97" s="724"/>
      <c r="DP97" s="938"/>
      <c r="DQ97" s="939"/>
      <c r="DR97" s="729">
        <v>0.5</v>
      </c>
      <c r="DS97" s="730">
        <v>2</v>
      </c>
      <c r="DT97" s="730">
        <v>5</v>
      </c>
      <c r="DU97" s="730">
        <v>10</v>
      </c>
      <c r="DV97" s="730">
        <v>15</v>
      </c>
      <c r="DW97" s="460">
        <v>20</v>
      </c>
      <c r="DX97" s="460">
        <v>30</v>
      </c>
      <c r="DY97" s="460">
        <v>40</v>
      </c>
      <c r="DZ97" s="460">
        <v>50</v>
      </c>
      <c r="EA97" s="460">
        <v>60</v>
      </c>
      <c r="EB97" s="460">
        <v>70</v>
      </c>
      <c r="EC97" s="727" t="s">
        <v>379</v>
      </c>
      <c r="ED97" s="724"/>
      <c r="EE97" s="938"/>
      <c r="EF97" s="939"/>
      <c r="EG97" s="729">
        <v>0.5</v>
      </c>
      <c r="EH97" s="730">
        <v>2</v>
      </c>
      <c r="EI97" s="730">
        <v>5</v>
      </c>
      <c r="EJ97" s="730">
        <v>10</v>
      </c>
      <c r="EK97" s="730">
        <v>15</v>
      </c>
      <c r="EL97" s="460">
        <v>20</v>
      </c>
      <c r="EM97" s="460">
        <v>30</v>
      </c>
      <c r="EN97" s="460">
        <v>40</v>
      </c>
      <c r="EO97" s="460">
        <v>50</v>
      </c>
      <c r="EP97" s="460">
        <v>60</v>
      </c>
      <c r="EQ97" s="460">
        <v>70</v>
      </c>
      <c r="ER97" s="727" t="s">
        <v>379</v>
      </c>
      <c r="ES97" s="724"/>
      <c r="ET97" s="938"/>
      <c r="EU97" s="939"/>
      <c r="EV97" s="729">
        <v>0.5</v>
      </c>
      <c r="EW97" s="730">
        <v>2</v>
      </c>
      <c r="EX97" s="730">
        <v>5</v>
      </c>
      <c r="EY97" s="730">
        <v>10</v>
      </c>
      <c r="EZ97" s="730">
        <v>15</v>
      </c>
      <c r="FA97" s="460">
        <v>20</v>
      </c>
      <c r="FB97" s="460">
        <v>30</v>
      </c>
      <c r="FC97" s="460">
        <v>40</v>
      </c>
      <c r="FD97" s="460">
        <v>50</v>
      </c>
      <c r="FE97" s="460">
        <v>60</v>
      </c>
      <c r="FF97" s="460">
        <v>70</v>
      </c>
      <c r="FG97" s="727" t="s">
        <v>379</v>
      </c>
      <c r="FI97" s="938"/>
      <c r="FJ97" s="939"/>
      <c r="FK97" s="729">
        <v>0.5</v>
      </c>
      <c r="FL97" s="730">
        <v>2</v>
      </c>
      <c r="FM97" s="730">
        <v>5</v>
      </c>
      <c r="FN97" s="730">
        <v>10</v>
      </c>
      <c r="FO97" s="730">
        <v>15</v>
      </c>
      <c r="FP97" s="460">
        <v>20</v>
      </c>
      <c r="FQ97" s="460">
        <v>30</v>
      </c>
      <c r="FR97" s="460">
        <v>40</v>
      </c>
      <c r="FS97" s="460">
        <v>50</v>
      </c>
      <c r="FT97" s="460">
        <v>60</v>
      </c>
      <c r="FU97" s="460">
        <v>70</v>
      </c>
      <c r="FV97" s="727" t="s">
        <v>379</v>
      </c>
      <c r="FW97" s="724"/>
      <c r="FX97" s="938"/>
      <c r="FY97" s="939"/>
      <c r="FZ97" s="729">
        <v>0.5</v>
      </c>
      <c r="GA97" s="730">
        <v>2</v>
      </c>
      <c r="GB97" s="730">
        <v>5</v>
      </c>
      <c r="GC97" s="730">
        <v>10</v>
      </c>
      <c r="GD97" s="730">
        <v>15</v>
      </c>
      <c r="GE97" s="460">
        <v>20</v>
      </c>
      <c r="GF97" s="460">
        <v>30</v>
      </c>
      <c r="GG97" s="460">
        <v>40</v>
      </c>
      <c r="GH97" s="460">
        <v>50</v>
      </c>
      <c r="GI97" s="460">
        <v>60</v>
      </c>
      <c r="GJ97" s="460">
        <v>70</v>
      </c>
      <c r="GK97" s="727" t="s">
        <v>379</v>
      </c>
      <c r="GM97" s="938"/>
      <c r="GN97" s="939"/>
      <c r="GO97" s="729">
        <v>0.5</v>
      </c>
      <c r="GP97" s="730">
        <v>2</v>
      </c>
      <c r="GQ97" s="730">
        <v>5</v>
      </c>
      <c r="GR97" s="730">
        <v>10</v>
      </c>
      <c r="GS97" s="730">
        <v>15</v>
      </c>
      <c r="GT97" s="460">
        <v>20</v>
      </c>
      <c r="GU97" s="460">
        <v>30</v>
      </c>
      <c r="GV97" s="460">
        <v>40</v>
      </c>
      <c r="GW97" s="460">
        <v>50</v>
      </c>
      <c r="GX97" s="460">
        <v>60</v>
      </c>
      <c r="GY97" s="460">
        <v>70</v>
      </c>
      <c r="GZ97" s="727" t="s">
        <v>379</v>
      </c>
      <c r="HB97" s="968"/>
      <c r="HC97" s="969"/>
      <c r="HD97" s="1027"/>
      <c r="HE97" s="1029"/>
      <c r="HF97" s="731">
        <v>0.5</v>
      </c>
      <c r="HH97" s="968"/>
      <c r="HI97" s="969"/>
      <c r="HJ97" s="1054"/>
      <c r="HK97" s="731">
        <v>0.5</v>
      </c>
    </row>
    <row r="98" spans="2:219" ht="15" customHeight="1">
      <c r="B98" s="1089" t="s">
        <v>985</v>
      </c>
      <c r="C98" s="768" t="s">
        <v>380</v>
      </c>
      <c r="D98" s="462" t="s">
        <v>381</v>
      </c>
      <c r="E98" s="733" t="s">
        <v>381</v>
      </c>
      <c r="F98" s="734" t="s">
        <v>381</v>
      </c>
      <c r="G98" s="735" t="s">
        <v>381</v>
      </c>
      <c r="H98" s="736" t="s">
        <v>381</v>
      </c>
      <c r="I98" s="734" t="s">
        <v>381</v>
      </c>
      <c r="J98" s="734" t="s">
        <v>381</v>
      </c>
      <c r="K98" s="734" t="s">
        <v>381</v>
      </c>
      <c r="L98" s="734" t="s">
        <v>381</v>
      </c>
      <c r="M98" s="734" t="s">
        <v>381</v>
      </c>
      <c r="N98" s="734" t="s">
        <v>381</v>
      </c>
      <c r="O98" s="734" t="s">
        <v>381</v>
      </c>
      <c r="P98" s="734" t="s">
        <v>381</v>
      </c>
      <c r="Q98" s="734" t="s">
        <v>381</v>
      </c>
      <c r="R98" s="734" t="s">
        <v>381</v>
      </c>
      <c r="S98" s="737" t="s">
        <v>381</v>
      </c>
      <c r="T98" s="738"/>
      <c r="U98" s="1020" t="s">
        <v>980</v>
      </c>
      <c r="V98" s="732" t="str">
        <f>$C98</f>
        <v>&gt; 50</v>
      </c>
      <c r="W98" s="739" t="s">
        <v>381</v>
      </c>
      <c r="X98" s="740" t="s">
        <v>381</v>
      </c>
      <c r="Y98" s="462" t="s">
        <v>381</v>
      </c>
      <c r="Z98" s="549" t="s">
        <v>381</v>
      </c>
      <c r="AA98" s="550" t="s">
        <v>381</v>
      </c>
      <c r="AB98" s="528" t="s">
        <v>381</v>
      </c>
      <c r="AC98" s="470" t="s">
        <v>381</v>
      </c>
      <c r="AD98" s="739" t="s">
        <v>381</v>
      </c>
      <c r="AE98" s="740" t="s">
        <v>381</v>
      </c>
      <c r="AF98" s="738"/>
      <c r="AG98" s="1048">
        <f>AG76</f>
        <v>28.5</v>
      </c>
      <c r="AH98" s="1050">
        <f>AH76</f>
        <v>32.0625</v>
      </c>
      <c r="AI98" s="738"/>
      <c r="AJ98" s="1020" t="s">
        <v>980</v>
      </c>
      <c r="AK98" s="732" t="str">
        <f>$C98</f>
        <v>&gt; 50</v>
      </c>
      <c r="AL98" s="739" t="s">
        <v>381</v>
      </c>
      <c r="AM98" s="740" t="s">
        <v>381</v>
      </c>
      <c r="AN98" s="529" t="s">
        <v>381</v>
      </c>
      <c r="AO98" s="738"/>
      <c r="AP98" s="1020" t="s">
        <v>980</v>
      </c>
      <c r="AQ98" s="732" t="s">
        <v>380</v>
      </c>
      <c r="AR98" s="462" t="s">
        <v>381</v>
      </c>
      <c r="AS98" s="736" t="s">
        <v>381</v>
      </c>
      <c r="AT98" s="734" t="s">
        <v>381</v>
      </c>
      <c r="AU98" s="734" t="s">
        <v>381</v>
      </c>
      <c r="AV98" s="734" t="s">
        <v>381</v>
      </c>
      <c r="AW98" s="734" t="s">
        <v>381</v>
      </c>
      <c r="AX98" s="734" t="s">
        <v>381</v>
      </c>
      <c r="AY98" s="734" t="s">
        <v>381</v>
      </c>
      <c r="AZ98" s="734" t="s">
        <v>381</v>
      </c>
      <c r="BA98" s="734" t="s">
        <v>381</v>
      </c>
      <c r="BB98" s="734" t="s">
        <v>381</v>
      </c>
      <c r="BC98" s="734" t="s">
        <v>381</v>
      </c>
      <c r="BD98" s="737" t="s">
        <v>381</v>
      </c>
      <c r="BE98" s="738"/>
      <c r="BF98" s="1020" t="s">
        <v>980</v>
      </c>
      <c r="BG98" s="732" t="s">
        <v>380</v>
      </c>
      <c r="BH98" s="462" t="s">
        <v>381</v>
      </c>
      <c r="BI98" s="736" t="s">
        <v>381</v>
      </c>
      <c r="BJ98" s="734" t="s">
        <v>381</v>
      </c>
      <c r="BK98" s="734" t="s">
        <v>381</v>
      </c>
      <c r="BL98" s="734" t="s">
        <v>381</v>
      </c>
      <c r="BM98" s="734" t="s">
        <v>381</v>
      </c>
      <c r="BN98" s="734" t="s">
        <v>381</v>
      </c>
      <c r="BO98" s="734" t="s">
        <v>381</v>
      </c>
      <c r="BP98" s="734" t="s">
        <v>381</v>
      </c>
      <c r="BQ98" s="734" t="s">
        <v>381</v>
      </c>
      <c r="BR98" s="734" t="s">
        <v>381</v>
      </c>
      <c r="BS98" s="734" t="s">
        <v>381</v>
      </c>
      <c r="BT98" s="737" t="s">
        <v>381</v>
      </c>
      <c r="BU98" s="738"/>
      <c r="BV98" s="1020" t="s">
        <v>980</v>
      </c>
      <c r="BW98" s="732" t="s">
        <v>380</v>
      </c>
      <c r="BX98" s="462" t="s">
        <v>381</v>
      </c>
      <c r="BY98" s="736" t="s">
        <v>381</v>
      </c>
      <c r="BZ98" s="734" t="s">
        <v>381</v>
      </c>
      <c r="CA98" s="734" t="s">
        <v>381</v>
      </c>
      <c r="CB98" s="734" t="s">
        <v>381</v>
      </c>
      <c r="CC98" s="734" t="s">
        <v>381</v>
      </c>
      <c r="CD98" s="734" t="s">
        <v>381</v>
      </c>
      <c r="CE98" s="734" t="s">
        <v>381</v>
      </c>
      <c r="CF98" s="734" t="s">
        <v>381</v>
      </c>
      <c r="CG98" s="734" t="s">
        <v>381</v>
      </c>
      <c r="CH98" s="734" t="s">
        <v>381</v>
      </c>
      <c r="CI98" s="734" t="s">
        <v>381</v>
      </c>
      <c r="CJ98" s="737" t="s">
        <v>381</v>
      </c>
      <c r="CK98" s="738"/>
      <c r="CL98" s="1020" t="s">
        <v>980</v>
      </c>
      <c r="CM98" s="732" t="str">
        <f>$C98</f>
        <v>&gt; 50</v>
      </c>
      <c r="CN98" s="742" t="s">
        <v>381</v>
      </c>
      <c r="CO98" s="743" t="s">
        <v>381</v>
      </c>
      <c r="CP98" s="743" t="s">
        <v>381</v>
      </c>
      <c r="CQ98" s="743" t="s">
        <v>381</v>
      </c>
      <c r="CR98" s="743" t="s">
        <v>381</v>
      </c>
      <c r="CS98" s="743" t="s">
        <v>381</v>
      </c>
      <c r="CT98" s="743" t="s">
        <v>381</v>
      </c>
      <c r="CU98" s="743" t="s">
        <v>381</v>
      </c>
      <c r="CV98" s="743" t="s">
        <v>381</v>
      </c>
      <c r="CW98" s="743" t="s">
        <v>381</v>
      </c>
      <c r="CX98" s="743" t="s">
        <v>381</v>
      </c>
      <c r="CY98" s="740" t="s">
        <v>381</v>
      </c>
      <c r="CZ98" s="738"/>
      <c r="DA98" s="1020" t="s">
        <v>980</v>
      </c>
      <c r="DB98" s="732" t="str">
        <f>$C98</f>
        <v>&gt; 50</v>
      </c>
      <c r="DC98" s="742" t="s">
        <v>381</v>
      </c>
      <c r="DD98" s="743" t="s">
        <v>381</v>
      </c>
      <c r="DE98" s="743" t="s">
        <v>381</v>
      </c>
      <c r="DF98" s="743" t="s">
        <v>381</v>
      </c>
      <c r="DG98" s="743" t="s">
        <v>381</v>
      </c>
      <c r="DH98" s="743" t="s">
        <v>381</v>
      </c>
      <c r="DI98" s="743" t="s">
        <v>381</v>
      </c>
      <c r="DJ98" s="743" t="s">
        <v>381</v>
      </c>
      <c r="DK98" s="743" t="s">
        <v>381</v>
      </c>
      <c r="DL98" s="743" t="s">
        <v>381</v>
      </c>
      <c r="DM98" s="743" t="s">
        <v>381</v>
      </c>
      <c r="DN98" s="740" t="s">
        <v>381</v>
      </c>
      <c r="DO98" s="744"/>
      <c r="DP98" s="1020" t="s">
        <v>980</v>
      </c>
      <c r="DQ98" s="732" t="str">
        <f>$C98</f>
        <v>&gt; 50</v>
      </c>
      <c r="DR98" s="742" t="s">
        <v>381</v>
      </c>
      <c r="DS98" s="743" t="s">
        <v>381</v>
      </c>
      <c r="DT98" s="743" t="s">
        <v>381</v>
      </c>
      <c r="DU98" s="743" t="s">
        <v>381</v>
      </c>
      <c r="DV98" s="743" t="s">
        <v>381</v>
      </c>
      <c r="DW98" s="743" t="s">
        <v>381</v>
      </c>
      <c r="DX98" s="743" t="s">
        <v>381</v>
      </c>
      <c r="DY98" s="743" t="s">
        <v>381</v>
      </c>
      <c r="DZ98" s="743" t="s">
        <v>381</v>
      </c>
      <c r="EA98" s="743" t="s">
        <v>381</v>
      </c>
      <c r="EB98" s="743" t="s">
        <v>381</v>
      </c>
      <c r="EC98" s="740" t="s">
        <v>381</v>
      </c>
      <c r="ED98" s="738"/>
      <c r="EE98" s="1020" t="s">
        <v>980</v>
      </c>
      <c r="EF98" s="732" t="str">
        <f>$C98</f>
        <v>&gt; 50</v>
      </c>
      <c r="EG98" s="742" t="s">
        <v>381</v>
      </c>
      <c r="EH98" s="743" t="s">
        <v>381</v>
      </c>
      <c r="EI98" s="743" t="s">
        <v>381</v>
      </c>
      <c r="EJ98" s="743" t="s">
        <v>381</v>
      </c>
      <c r="EK98" s="743" t="s">
        <v>381</v>
      </c>
      <c r="EL98" s="743" t="s">
        <v>381</v>
      </c>
      <c r="EM98" s="743" t="s">
        <v>381</v>
      </c>
      <c r="EN98" s="743" t="s">
        <v>381</v>
      </c>
      <c r="EO98" s="743" t="s">
        <v>381</v>
      </c>
      <c r="EP98" s="743" t="s">
        <v>381</v>
      </c>
      <c r="EQ98" s="743" t="s">
        <v>381</v>
      </c>
      <c r="ER98" s="740" t="s">
        <v>381</v>
      </c>
      <c r="ES98" s="738"/>
      <c r="ET98" s="1020" t="s">
        <v>980</v>
      </c>
      <c r="EU98" s="732" t="str">
        <f>$C98</f>
        <v>&gt; 50</v>
      </c>
      <c r="EV98" s="742" t="s">
        <v>381</v>
      </c>
      <c r="EW98" s="743" t="s">
        <v>381</v>
      </c>
      <c r="EX98" s="743" t="s">
        <v>381</v>
      </c>
      <c r="EY98" s="743" t="s">
        <v>381</v>
      </c>
      <c r="EZ98" s="743" t="s">
        <v>381</v>
      </c>
      <c r="FA98" s="743" t="s">
        <v>381</v>
      </c>
      <c r="FB98" s="743" t="s">
        <v>381</v>
      </c>
      <c r="FC98" s="743" t="s">
        <v>381</v>
      </c>
      <c r="FD98" s="743" t="s">
        <v>381</v>
      </c>
      <c r="FE98" s="743" t="s">
        <v>381</v>
      </c>
      <c r="FF98" s="743" t="s">
        <v>381</v>
      </c>
      <c r="FG98" s="740" t="s">
        <v>381</v>
      </c>
      <c r="FI98" s="1020" t="s">
        <v>980</v>
      </c>
      <c r="FJ98" s="732" t="str">
        <f>$C98</f>
        <v>&gt; 50</v>
      </c>
      <c r="FK98" s="742" t="s">
        <v>381</v>
      </c>
      <c r="FL98" s="743" t="s">
        <v>381</v>
      </c>
      <c r="FM98" s="743" t="s">
        <v>381</v>
      </c>
      <c r="FN98" s="743" t="s">
        <v>381</v>
      </c>
      <c r="FO98" s="743" t="s">
        <v>381</v>
      </c>
      <c r="FP98" s="743" t="s">
        <v>381</v>
      </c>
      <c r="FQ98" s="743" t="s">
        <v>381</v>
      </c>
      <c r="FR98" s="743" t="s">
        <v>381</v>
      </c>
      <c r="FS98" s="743" t="s">
        <v>381</v>
      </c>
      <c r="FT98" s="743" t="s">
        <v>381</v>
      </c>
      <c r="FU98" s="743" t="s">
        <v>381</v>
      </c>
      <c r="FV98" s="740" t="s">
        <v>381</v>
      </c>
      <c r="FW98" s="744"/>
      <c r="FX98" s="1020" t="s">
        <v>980</v>
      </c>
      <c r="FY98" s="732" t="str">
        <f>$C98</f>
        <v>&gt; 50</v>
      </c>
      <c r="FZ98" s="742" t="s">
        <v>381</v>
      </c>
      <c r="GA98" s="743" t="s">
        <v>381</v>
      </c>
      <c r="GB98" s="743" t="s">
        <v>381</v>
      </c>
      <c r="GC98" s="743" t="s">
        <v>381</v>
      </c>
      <c r="GD98" s="743" t="s">
        <v>381</v>
      </c>
      <c r="GE98" s="743" t="s">
        <v>381</v>
      </c>
      <c r="GF98" s="743" t="s">
        <v>381</v>
      </c>
      <c r="GG98" s="743" t="s">
        <v>381</v>
      </c>
      <c r="GH98" s="743" t="s">
        <v>381</v>
      </c>
      <c r="GI98" s="743" t="s">
        <v>381</v>
      </c>
      <c r="GJ98" s="743" t="s">
        <v>381</v>
      </c>
      <c r="GK98" s="740" t="s">
        <v>381</v>
      </c>
      <c r="GM98" s="1020" t="s">
        <v>980</v>
      </c>
      <c r="GN98" s="732" t="str">
        <f>$C98</f>
        <v>&gt; 50</v>
      </c>
      <c r="GO98" s="742" t="s">
        <v>381</v>
      </c>
      <c r="GP98" s="743" t="s">
        <v>381</v>
      </c>
      <c r="GQ98" s="743" t="s">
        <v>381</v>
      </c>
      <c r="GR98" s="743" t="s">
        <v>381</v>
      </c>
      <c r="GS98" s="743" t="s">
        <v>381</v>
      </c>
      <c r="GT98" s="743" t="s">
        <v>381</v>
      </c>
      <c r="GU98" s="743" t="s">
        <v>381</v>
      </c>
      <c r="GV98" s="743" t="s">
        <v>381</v>
      </c>
      <c r="GW98" s="743" t="s">
        <v>381</v>
      </c>
      <c r="GX98" s="743" t="s">
        <v>381</v>
      </c>
      <c r="GY98" s="743" t="s">
        <v>381</v>
      </c>
      <c r="GZ98" s="740" t="s">
        <v>381</v>
      </c>
      <c r="HB98" s="1020" t="s">
        <v>980</v>
      </c>
      <c r="HC98" s="732" t="str">
        <f>$C98</f>
        <v>&gt; 50</v>
      </c>
      <c r="HD98" s="462" t="s">
        <v>381</v>
      </c>
      <c r="HE98" s="549" t="s">
        <v>381</v>
      </c>
      <c r="HF98" s="745" t="s">
        <v>381</v>
      </c>
      <c r="HH98" s="1020" t="s">
        <v>980</v>
      </c>
      <c r="HI98" s="732" t="str">
        <f>$C98</f>
        <v>&gt; 50</v>
      </c>
      <c r="HJ98" s="462" t="s">
        <v>381</v>
      </c>
      <c r="HK98" s="745" t="s">
        <v>381</v>
      </c>
    </row>
    <row r="99" spans="2:219" ht="15" customHeight="1">
      <c r="B99" s="1090"/>
      <c r="C99" s="581">
        <v>50</v>
      </c>
      <c r="D99" s="476">
        <f>Y99</f>
        <v>4.1924657942161678</v>
      </c>
      <c r="E99" s="642">
        <f>MIN(AS99,BI99,BY99)</f>
        <v>75.719215993134512</v>
      </c>
      <c r="F99" s="643">
        <f>MIN(HF99,HK99)</f>
        <v>87.463110283104498</v>
      </c>
      <c r="G99" s="602">
        <f>HD99</f>
        <v>2.0005106025831272</v>
      </c>
      <c r="H99" s="594" t="s">
        <v>712</v>
      </c>
      <c r="I99" s="603" t="s">
        <v>712</v>
      </c>
      <c r="J99" s="580">
        <f>MIN(AU99,BK99,CA99)</f>
        <v>81.206148097443602</v>
      </c>
      <c r="K99" s="580">
        <f t="shared" ref="K99:K111" si="257">MIN(AV99,BL99,CB99)</f>
        <v>87.385632600390991</v>
      </c>
      <c r="L99" s="580">
        <f t="shared" ref="L99:L111" si="258">MIN(AW99,BM99,CC99)</f>
        <v>87.073278843400189</v>
      </c>
      <c r="M99" s="580">
        <f t="shared" ref="M99:M111" si="259">MIN(AX99,BN99,CD99)</f>
        <v>86.728708512295029</v>
      </c>
      <c r="N99" s="580">
        <f t="shared" ref="N99:N111" si="260">MIN(AY99,BO99,CE99)</f>
        <v>85.914659941226716</v>
      </c>
      <c r="O99" s="580">
        <f t="shared" ref="O99:O111" si="261">MIN(AZ99,BP99,CF99)</f>
        <v>84.937930533302804</v>
      </c>
      <c r="P99" s="580">
        <f t="shared" ref="P99:P111" si="262">MIN(BA99,BQ99,CG99)</f>
        <v>83.800236774146001</v>
      </c>
      <c r="Q99" s="580">
        <f t="shared" ref="Q99:Q111" si="263">MIN(BB99,BR99,CH99)</f>
        <v>82.46022709158224</v>
      </c>
      <c r="R99" s="580">
        <f>MIN(BC99,BS99,CI99)</f>
        <v>80.816197185987903</v>
      </c>
      <c r="S99" s="480" t="s">
        <v>381</v>
      </c>
      <c r="T99" s="738"/>
      <c r="U99" s="1021"/>
      <c r="V99" s="503">
        <f>$C99</f>
        <v>50</v>
      </c>
      <c r="W99" s="481">
        <v>50</v>
      </c>
      <c r="X99" s="519">
        <v>-26</v>
      </c>
      <c r="Y99" s="483">
        <f>IF(MIN(AA99,Z99)*(1-(2.5+7)/(87.5-2))&gt;$AG$29,$AG$29,MIN(AA99,Z99)*(1-(2.5+7)/(87.5-2)))</f>
        <v>4.1924657942161678</v>
      </c>
      <c r="Z99" s="551">
        <v>4.8341098086354526</v>
      </c>
      <c r="AA99" s="485">
        <v>4.7165240184931889</v>
      </c>
      <c r="AB99" s="532">
        <f>(J99-5)/Y99</f>
        <v>18.176927812404791</v>
      </c>
      <c r="AC99" s="486">
        <f>(J99-5)/MIN(AA99,Z99)</f>
        <v>16.157269166582036</v>
      </c>
      <c r="AD99" s="487">
        <v>2.6024078488938209</v>
      </c>
      <c r="AE99" s="488">
        <v>5.1135184692070252</v>
      </c>
      <c r="AF99" s="738"/>
      <c r="AG99" s="1048"/>
      <c r="AH99" s="1050"/>
      <c r="AI99" s="738"/>
      <c r="AJ99" s="1021"/>
      <c r="AK99" s="503">
        <f>$C99</f>
        <v>50</v>
      </c>
      <c r="AL99" s="489">
        <v>25</v>
      </c>
      <c r="AM99" s="519">
        <f>MIN(-33,AK99)</f>
        <v>-33</v>
      </c>
      <c r="AN99" s="490">
        <f>Y99</f>
        <v>4.1924657942161678</v>
      </c>
      <c r="AO99" s="738"/>
      <c r="AP99" s="1021"/>
      <c r="AQ99" s="503">
        <v>50</v>
      </c>
      <c r="AR99" s="483">
        <f t="shared" ref="AR99:AR111" si="264">Y99</f>
        <v>4.1924657942161678</v>
      </c>
      <c r="AS99" s="477">
        <v>103.82482337932187</v>
      </c>
      <c r="AT99" s="479">
        <v>103.55483817674499</v>
      </c>
      <c r="AU99" s="479">
        <v>103.17576962708827</v>
      </c>
      <c r="AV99" s="479">
        <v>102.67038350263793</v>
      </c>
      <c r="AW99" s="479">
        <v>102.26106315036645</v>
      </c>
      <c r="AX99" s="479">
        <v>101.92656355728077</v>
      </c>
      <c r="AY99" s="479">
        <v>101.40474449335437</v>
      </c>
      <c r="AZ99" s="479">
        <v>101.15104828314686</v>
      </c>
      <c r="BA99" s="479">
        <v>100.93495970610587</v>
      </c>
      <c r="BB99" s="479">
        <v>100.86672955365091</v>
      </c>
      <c r="BC99" s="479">
        <v>100.84282805251087</v>
      </c>
      <c r="BD99" s="480" t="s">
        <v>381</v>
      </c>
      <c r="BE99" s="738"/>
      <c r="BF99" s="1021"/>
      <c r="BG99" s="503">
        <v>50</v>
      </c>
      <c r="BH99" s="483">
        <f t="shared" ref="BH99:BH111" si="265">IF(MIN(Z99:AA99)&gt;$AH$7,$AH$7,MIN(Z99:AA99))</f>
        <v>4.7165240184931889</v>
      </c>
      <c r="BI99" s="477">
        <v>76.041241426192201</v>
      </c>
      <c r="BJ99" s="478">
        <v>78.042850571532369</v>
      </c>
      <c r="BK99" s="478">
        <v>82.166131843780633</v>
      </c>
      <c r="BL99" s="478">
        <v>87.385632600390991</v>
      </c>
      <c r="BM99" s="478">
        <v>87.073278843400189</v>
      </c>
      <c r="BN99" s="478">
        <v>86.728708512295029</v>
      </c>
      <c r="BO99" s="478">
        <v>85.937038485224335</v>
      </c>
      <c r="BP99" s="478">
        <v>84.994709030974079</v>
      </c>
      <c r="BQ99" s="478">
        <v>83.870744535335604</v>
      </c>
      <c r="BR99" s="478">
        <v>82.519550436022769</v>
      </c>
      <c r="BS99" s="478">
        <v>80.840402659965704</v>
      </c>
      <c r="BT99" s="480" t="s">
        <v>381</v>
      </c>
      <c r="BU99" s="533"/>
      <c r="BV99" s="1021"/>
      <c r="BW99" s="503">
        <v>50</v>
      </c>
      <c r="BX99" s="483">
        <f t="shared" ref="BX99:BX111" si="266">IF(MIN(Z99:AA99)&gt;$AH$7,$AH$7,MIN(Z99:AA99))</f>
        <v>4.7165240184931889</v>
      </c>
      <c r="BY99" s="477">
        <v>75.719215993134512</v>
      </c>
      <c r="BZ99" s="478">
        <v>77.431993256635465</v>
      </c>
      <c r="CA99" s="478">
        <v>81.206148097443602</v>
      </c>
      <c r="CB99" s="478">
        <v>87.432264293214203</v>
      </c>
      <c r="CC99" s="478">
        <v>87.10850667221024</v>
      </c>
      <c r="CD99" s="478">
        <v>86.743947411643347</v>
      </c>
      <c r="CE99" s="478">
        <v>85.914659941226716</v>
      </c>
      <c r="CF99" s="478">
        <v>84.937930533302804</v>
      </c>
      <c r="CG99" s="478">
        <v>83.800236774146001</v>
      </c>
      <c r="CH99" s="478">
        <v>82.46022709158224</v>
      </c>
      <c r="CI99" s="478">
        <v>80.816197185987903</v>
      </c>
      <c r="CJ99" s="480" t="s">
        <v>381</v>
      </c>
      <c r="CK99" s="738"/>
      <c r="CL99" s="1021"/>
      <c r="CM99" s="503">
        <f>$C99</f>
        <v>50</v>
      </c>
      <c r="CN99" s="520">
        <v>1.2000000000000006</v>
      </c>
      <c r="CO99" s="521">
        <v>1.2000000000000111</v>
      </c>
      <c r="CP99" s="521">
        <v>1.2000000000000006</v>
      </c>
      <c r="CQ99" s="521">
        <v>1.2000000000000104</v>
      </c>
      <c r="CR99" s="521">
        <v>1.2000000000000002</v>
      </c>
      <c r="CS99" s="521">
        <v>1.2000000000000004</v>
      </c>
      <c r="CT99" s="521">
        <v>1.2000000000000002</v>
      </c>
      <c r="CU99" s="521">
        <v>1.2000000000000006</v>
      </c>
      <c r="CV99" s="521">
        <v>1.2</v>
      </c>
      <c r="CW99" s="493">
        <v>1.2000000000000048</v>
      </c>
      <c r="CX99" s="493">
        <v>1.2000000000000002</v>
      </c>
      <c r="CY99" s="747" t="s">
        <v>381</v>
      </c>
      <c r="CZ99" s="738"/>
      <c r="DA99" s="1021"/>
      <c r="DB99" s="503">
        <f>$C99</f>
        <v>50</v>
      </c>
      <c r="DC99" s="520">
        <v>0.90755161168224352</v>
      </c>
      <c r="DD99" s="521">
        <v>0.92431579260123464</v>
      </c>
      <c r="DE99" s="521">
        <v>0.95807792618363841</v>
      </c>
      <c r="DF99" s="521">
        <v>1.0000000000000064</v>
      </c>
      <c r="DG99" s="521">
        <v>1</v>
      </c>
      <c r="DH99" s="521">
        <v>1</v>
      </c>
      <c r="DI99" s="521">
        <v>1</v>
      </c>
      <c r="DJ99" s="521">
        <v>1.0000000000000062</v>
      </c>
      <c r="DK99" s="521">
        <v>1.0000000000000031</v>
      </c>
      <c r="DL99" s="493">
        <v>1</v>
      </c>
      <c r="DM99" s="493">
        <v>1.0000000000000007</v>
      </c>
      <c r="DN99" s="747" t="s">
        <v>381</v>
      </c>
      <c r="DO99" s="744"/>
      <c r="DP99" s="1021"/>
      <c r="DQ99" s="503">
        <f>$C99</f>
        <v>50</v>
      </c>
      <c r="DR99" s="520">
        <v>0.90483100784387094</v>
      </c>
      <c r="DS99" s="521">
        <v>0.91922615674618668</v>
      </c>
      <c r="DT99" s="521">
        <v>0.95030811691049832</v>
      </c>
      <c r="DU99" s="521">
        <v>1.0000000000000064</v>
      </c>
      <c r="DV99" s="521">
        <v>1</v>
      </c>
      <c r="DW99" s="521">
        <v>1</v>
      </c>
      <c r="DX99" s="521">
        <v>1</v>
      </c>
      <c r="DY99" s="521">
        <v>1.0000000000000058</v>
      </c>
      <c r="DZ99" s="521">
        <v>1.0000000000000027</v>
      </c>
      <c r="EA99" s="493">
        <v>1.0000000000000004</v>
      </c>
      <c r="EB99" s="521">
        <v>1</v>
      </c>
      <c r="EC99" s="747" t="s">
        <v>381</v>
      </c>
      <c r="ED99" s="738"/>
      <c r="EE99" s="1021"/>
      <c r="EF99" s="503">
        <f>$C99</f>
        <v>50</v>
      </c>
      <c r="EG99" s="495">
        <v>48.382148920186239</v>
      </c>
      <c r="EH99" s="496">
        <v>47.55472930081055</v>
      </c>
      <c r="EI99" s="496">
        <v>46.393363115439172</v>
      </c>
      <c r="EJ99" s="496">
        <v>44.845649668176236</v>
      </c>
      <c r="EK99" s="496">
        <v>43.592684048453577</v>
      </c>
      <c r="EL99" s="497">
        <v>42.569120164754679</v>
      </c>
      <c r="EM99" s="497">
        <v>40.973026834485211</v>
      </c>
      <c r="EN99" s="497">
        <v>40.197337709413034</v>
      </c>
      <c r="EO99" s="497">
        <v>39.536787608743566</v>
      </c>
      <c r="EP99" s="497">
        <v>39.328247728153144</v>
      </c>
      <c r="EQ99" s="497">
        <v>39.255198018573253</v>
      </c>
      <c r="ER99" s="747" t="s">
        <v>381</v>
      </c>
      <c r="ES99" s="738"/>
      <c r="ET99" s="1021"/>
      <c r="EU99" s="503">
        <f>$C99</f>
        <v>50</v>
      </c>
      <c r="EV99" s="495">
        <v>85</v>
      </c>
      <c r="EW99" s="496">
        <v>85</v>
      </c>
      <c r="EX99" s="496">
        <v>85</v>
      </c>
      <c r="EY99" s="496">
        <v>84.686618279645643</v>
      </c>
      <c r="EZ99" s="496">
        <v>83.423306714659986</v>
      </c>
      <c r="FA99" s="497">
        <v>82.030139519624356</v>
      </c>
      <c r="FB99" s="497">
        <v>78.831036491225063</v>
      </c>
      <c r="FC99" s="497">
        <v>75.026384032852434</v>
      </c>
      <c r="FD99" s="497">
        <v>70.49307062531966</v>
      </c>
      <c r="FE99" s="497">
        <v>65.050122754083873</v>
      </c>
      <c r="FF99" s="497">
        <v>58.296724329189999</v>
      </c>
      <c r="FG99" s="747" t="s">
        <v>381</v>
      </c>
      <c r="FI99" s="1021"/>
      <c r="FJ99" s="503">
        <f>$C99</f>
        <v>50</v>
      </c>
      <c r="FK99" s="495">
        <v>85</v>
      </c>
      <c r="FL99" s="496">
        <v>85</v>
      </c>
      <c r="FM99" s="496">
        <v>85</v>
      </c>
      <c r="FN99" s="496">
        <v>84.87525262927096</v>
      </c>
      <c r="FO99" s="496">
        <v>83.565766314215978</v>
      </c>
      <c r="FP99" s="497">
        <v>82.091743826337961</v>
      </c>
      <c r="FQ99" s="497">
        <v>78.740642191455834</v>
      </c>
      <c r="FR99" s="497">
        <v>74.797255017137672</v>
      </c>
      <c r="FS99" s="497">
        <v>70.20886140837456</v>
      </c>
      <c r="FT99" s="497">
        <v>64.811327076724638</v>
      </c>
      <c r="FU99" s="497">
        <v>58.199459376090999</v>
      </c>
      <c r="FV99" s="747" t="s">
        <v>381</v>
      </c>
      <c r="FW99" s="744"/>
      <c r="FX99" s="1021"/>
      <c r="FY99" s="503">
        <f>$C99</f>
        <v>50</v>
      </c>
      <c r="FZ99" s="491">
        <f>MIN(CN99,DC99,DR99)</f>
        <v>0.90483100784387094</v>
      </c>
      <c r="GA99" s="492">
        <f t="shared" ref="GA99:GA111" si="267">MIN(CO99,DD99,DS99)</f>
        <v>0.91922615674618668</v>
      </c>
      <c r="GB99" s="492">
        <f t="shared" ref="GB99:GB111" si="268">MIN(CP99,DE99,DT99)</f>
        <v>0.95030811691049832</v>
      </c>
      <c r="GC99" s="492">
        <f t="shared" ref="GC99:GC111" si="269">MIN(CQ99,DF99,DU99)</f>
        <v>1.0000000000000064</v>
      </c>
      <c r="GD99" s="492">
        <f t="shared" ref="GD99:GD111" si="270">MIN(CR99,DG99,DV99)</f>
        <v>1</v>
      </c>
      <c r="GE99" s="493">
        <f t="shared" ref="GE99:GE111" si="271">MIN(CS99,DH99,DW99)</f>
        <v>1</v>
      </c>
      <c r="GF99" s="493">
        <f t="shared" ref="GF99:GF111" si="272">MIN(CT99,DI99,DX99)</f>
        <v>1</v>
      </c>
      <c r="GG99" s="493">
        <f t="shared" ref="GG99:GG111" si="273">MIN(CU99,DJ99,DY99)</f>
        <v>1.0000000000000058</v>
      </c>
      <c r="GH99" s="493">
        <f t="shared" ref="GH99:GH111" si="274">MIN(CV99,DK99,DZ99)</f>
        <v>1.0000000000000027</v>
      </c>
      <c r="GI99" s="493">
        <f t="shared" ref="GI99:GI111" si="275">MIN(CW99,DL99,EA99)</f>
        <v>1</v>
      </c>
      <c r="GJ99" s="493">
        <f>MIN(CX99,DM99,EB99)</f>
        <v>1</v>
      </c>
      <c r="GK99" s="747" t="s">
        <v>381</v>
      </c>
      <c r="GM99" s="1021"/>
      <c r="GN99" s="503">
        <f>$C99</f>
        <v>50</v>
      </c>
      <c r="GO99" s="495">
        <f>MAX(EG99,EV99,FK99)</f>
        <v>85</v>
      </c>
      <c r="GP99" s="496">
        <f t="shared" ref="GP99:GP111" si="276">MAX(EH99,EW99,FL99)</f>
        <v>85</v>
      </c>
      <c r="GQ99" s="496">
        <f t="shared" ref="GQ99:GQ111" si="277">MAX(EI99,EX99,FM99)</f>
        <v>85</v>
      </c>
      <c r="GR99" s="496">
        <f t="shared" ref="GR99:GR111" si="278">MAX(EJ99,EY99,FN99)</f>
        <v>84.87525262927096</v>
      </c>
      <c r="GS99" s="496">
        <f t="shared" ref="GS99:GS111" si="279">MAX(EK99,EZ99,FO99)</f>
        <v>83.565766314215978</v>
      </c>
      <c r="GT99" s="497">
        <f t="shared" ref="GT99:GT111" si="280">MAX(EL99,FA99,FP99)</f>
        <v>82.091743826337961</v>
      </c>
      <c r="GU99" s="497">
        <f t="shared" ref="GU99:GU111" si="281">MAX(EM99,FB99,FQ99)</f>
        <v>78.831036491225063</v>
      </c>
      <c r="GV99" s="497">
        <f t="shared" ref="GV99:GV111" si="282">MAX(EN99,FC99,FR99)</f>
        <v>75.026384032852434</v>
      </c>
      <c r="GW99" s="497">
        <f t="shared" ref="GW99:GW111" si="283">MAX(EO99,FD99,FS99)</f>
        <v>70.49307062531966</v>
      </c>
      <c r="GX99" s="497">
        <f t="shared" ref="GX99:GX111" si="284">MAX(EP99,FE99,FT99)</f>
        <v>65.050122754083873</v>
      </c>
      <c r="GY99" s="497">
        <f>MAX(EQ99,FF99,FU99)</f>
        <v>58.296724329189999</v>
      </c>
      <c r="GZ99" s="747" t="s">
        <v>381</v>
      </c>
      <c r="HB99" s="1021"/>
      <c r="HC99" s="503">
        <f>$C99</f>
        <v>50</v>
      </c>
      <c r="HD99" s="531">
        <f>HE99*(1-(2.5+7)/(87.5-2))</f>
        <v>2.0005106025831272</v>
      </c>
      <c r="HE99" s="551">
        <v>2.250574427906018</v>
      </c>
      <c r="HF99" s="604">
        <v>87.463110283104498</v>
      </c>
      <c r="HH99" s="1021"/>
      <c r="HI99" s="503">
        <f>$C99</f>
        <v>50</v>
      </c>
      <c r="HJ99" s="531">
        <f>HD99</f>
        <v>2.0005106025831272</v>
      </c>
      <c r="HK99" s="604">
        <v>103.50061109733602</v>
      </c>
    </row>
    <row r="100" spans="2:219" ht="15" customHeight="1">
      <c r="B100" s="1090"/>
      <c r="C100" s="581">
        <v>45</v>
      </c>
      <c r="D100" s="476">
        <f t="shared" ref="D100:D111" si="285">Y100</f>
        <v>6.622737943549744</v>
      </c>
      <c r="E100" s="642">
        <f>MIN(AS100,BI100,BY100)</f>
        <v>73.423478774333631</v>
      </c>
      <c r="F100" s="643">
        <f t="shared" ref="F100:F109" si="286">MIN(HF100,HK100)</f>
        <v>87.463161110418071</v>
      </c>
      <c r="G100" s="602">
        <f t="shared" ref="G100:G109" si="287">HD100</f>
        <v>3.0762524838961283</v>
      </c>
      <c r="H100" s="594" t="s">
        <v>712</v>
      </c>
      <c r="I100" s="603" t="s">
        <v>712</v>
      </c>
      <c r="J100" s="580">
        <f t="shared" ref="J100:J111" si="288">MIN(AU100,BK100,CA100)</f>
        <v>80.947334246846125</v>
      </c>
      <c r="K100" s="580">
        <f t="shared" si="257"/>
        <v>87.263730876393907</v>
      </c>
      <c r="L100" s="580">
        <f t="shared" si="258"/>
        <v>86.88249667083997</v>
      </c>
      <c r="M100" s="580">
        <f t="shared" si="259"/>
        <v>86.462983692441924</v>
      </c>
      <c r="N100" s="580">
        <f t="shared" si="260"/>
        <v>85.436131200980867</v>
      </c>
      <c r="O100" s="580">
        <f t="shared" si="261"/>
        <v>84.245539489101944</v>
      </c>
      <c r="P100" s="580">
        <f t="shared" si="262"/>
        <v>82.890355343686224</v>
      </c>
      <c r="Q100" s="580">
        <f t="shared" si="263"/>
        <v>81.333682196104604</v>
      </c>
      <c r="R100" s="580">
        <f>MIN(BC100,BS100,CI100)</f>
        <v>79.465831328889621</v>
      </c>
      <c r="S100" s="480" t="s">
        <v>381</v>
      </c>
      <c r="T100" s="738"/>
      <c r="U100" s="1021"/>
      <c r="V100" s="503">
        <f t="shared" ref="V100:V112" si="289">$C100</f>
        <v>45</v>
      </c>
      <c r="W100" s="481">
        <v>45</v>
      </c>
      <c r="X100" s="519">
        <v>-26</v>
      </c>
      <c r="Y100" s="483">
        <f t="shared" ref="Y100:Y107" si="290">IF(MIN(AA100,Z100)*(1-(2.5+7)/(87.5-2))&gt;$AG$29,$AG$29,MIN(AA100,Z100)*(1-(2.5+7)/(87.5-2)))</f>
        <v>6.622737943549744</v>
      </c>
      <c r="Z100" s="551">
        <v>7.8449974179719204</v>
      </c>
      <c r="AA100" s="485">
        <v>7.450580186493462</v>
      </c>
      <c r="AB100" s="532">
        <f t="shared" ref="AB100:AB111" si="291">(J100-5)/Y100</f>
        <v>11.467664113271384</v>
      </c>
      <c r="AC100" s="486">
        <f t="shared" ref="AC100:AC111" si="292">(J100-5)/MIN(AA100,Z100)</f>
        <v>10.193479211796786</v>
      </c>
      <c r="AD100" s="487">
        <v>4.1282293964707559</v>
      </c>
      <c r="AE100" s="488">
        <v>7.9276340189421299</v>
      </c>
      <c r="AF100" s="738"/>
      <c r="AG100" s="1048"/>
      <c r="AH100" s="1050"/>
      <c r="AI100" s="738"/>
      <c r="AJ100" s="1021"/>
      <c r="AK100" s="503">
        <f t="shared" ref="AK100:AK112" si="293">$C100</f>
        <v>45</v>
      </c>
      <c r="AL100" s="489">
        <v>25</v>
      </c>
      <c r="AM100" s="519">
        <f t="shared" ref="AM100:AM111" si="294">MIN(-33,AK100)</f>
        <v>-33</v>
      </c>
      <c r="AN100" s="490">
        <f t="shared" ref="AN100:AN111" si="295">Y100</f>
        <v>6.622737943549744</v>
      </c>
      <c r="AO100" s="738"/>
      <c r="AP100" s="1021"/>
      <c r="AQ100" s="503">
        <v>45</v>
      </c>
      <c r="AR100" s="483">
        <f t="shared" si="264"/>
        <v>6.622737943549744</v>
      </c>
      <c r="AS100" s="477">
        <v>103.02305337327222</v>
      </c>
      <c r="AT100" s="479">
        <v>102.77885896111015</v>
      </c>
      <c r="AU100" s="479">
        <v>102.45290892199995</v>
      </c>
      <c r="AV100" s="479">
        <v>102.04042169972976</v>
      </c>
      <c r="AW100" s="479">
        <v>101.72475329512038</v>
      </c>
      <c r="AX100" s="479">
        <v>101.47963540751884</v>
      </c>
      <c r="AY100" s="479">
        <v>101.10767782900136</v>
      </c>
      <c r="AZ100" s="479">
        <v>101.06673998891306</v>
      </c>
      <c r="BA100" s="479">
        <v>100.93831084625862</v>
      </c>
      <c r="BB100" s="479">
        <v>100.98165423608295</v>
      </c>
      <c r="BC100" s="479">
        <v>101.04411450576933</v>
      </c>
      <c r="BD100" s="480" t="s">
        <v>381</v>
      </c>
      <c r="BE100" s="738"/>
      <c r="BF100" s="1021"/>
      <c r="BG100" s="503">
        <v>45</v>
      </c>
      <c r="BH100" s="483">
        <f t="shared" si="265"/>
        <v>7.450580186493462</v>
      </c>
      <c r="BI100" s="477">
        <v>75.512014384572623</v>
      </c>
      <c r="BJ100" s="478">
        <v>78.084525390266208</v>
      </c>
      <c r="BK100" s="478">
        <v>83.556602392562723</v>
      </c>
      <c r="BL100" s="478">
        <v>87.263730876393907</v>
      </c>
      <c r="BM100" s="478">
        <v>86.88249667083997</v>
      </c>
      <c r="BN100" s="478">
        <v>86.462983692441924</v>
      </c>
      <c r="BO100" s="478">
        <v>85.499216190758958</v>
      </c>
      <c r="BP100" s="478">
        <v>84.359204343959547</v>
      </c>
      <c r="BQ100" s="478">
        <v>83.021100465805048</v>
      </c>
      <c r="BR100" s="478">
        <v>81.441044102721477</v>
      </c>
      <c r="BS100" s="478">
        <v>79.504127520462674</v>
      </c>
      <c r="BT100" s="480" t="s">
        <v>381</v>
      </c>
      <c r="BU100" s="533"/>
      <c r="BV100" s="1021"/>
      <c r="BW100" s="503">
        <v>45</v>
      </c>
      <c r="BX100" s="483">
        <f t="shared" si="266"/>
        <v>7.450580186493462</v>
      </c>
      <c r="BY100" s="477">
        <v>73.423478774333631</v>
      </c>
      <c r="BZ100" s="478">
        <v>75.775148012267422</v>
      </c>
      <c r="CA100" s="478">
        <v>80.947334246846125</v>
      </c>
      <c r="CB100" s="478">
        <v>87.361353425350046</v>
      </c>
      <c r="CC100" s="478">
        <v>86.937787798937975</v>
      </c>
      <c r="CD100" s="478">
        <v>86.475312566298584</v>
      </c>
      <c r="CE100" s="478">
        <v>85.436131200980867</v>
      </c>
      <c r="CF100" s="478">
        <v>84.245539489101944</v>
      </c>
      <c r="CG100" s="478">
        <v>82.890355343686224</v>
      </c>
      <c r="CH100" s="478">
        <v>81.333682196104604</v>
      </c>
      <c r="CI100" s="478">
        <v>79.465831328889621</v>
      </c>
      <c r="CJ100" s="480" t="s">
        <v>381</v>
      </c>
      <c r="CK100" s="738"/>
      <c r="CL100" s="1021"/>
      <c r="CM100" s="503">
        <f t="shared" ref="CM100:CM112" si="296">$C100</f>
        <v>45</v>
      </c>
      <c r="CN100" s="520">
        <v>1.2</v>
      </c>
      <c r="CO100" s="521">
        <v>1.2</v>
      </c>
      <c r="CP100" s="521">
        <v>1.2000000000000006</v>
      </c>
      <c r="CQ100" s="521">
        <v>1.2</v>
      </c>
      <c r="CR100" s="521">
        <v>1.2000000000000002</v>
      </c>
      <c r="CS100" s="521">
        <v>1.2</v>
      </c>
      <c r="CT100" s="521">
        <v>1.2000000000000086</v>
      </c>
      <c r="CU100" s="521">
        <v>1.2</v>
      </c>
      <c r="CV100" s="521">
        <v>1.2000000000000006</v>
      </c>
      <c r="CW100" s="493">
        <v>1.2</v>
      </c>
      <c r="CX100" s="493">
        <v>1.2000000000000002</v>
      </c>
      <c r="CY100" s="747" t="s">
        <v>381</v>
      </c>
      <c r="CZ100" s="738"/>
      <c r="DA100" s="1021"/>
      <c r="DB100" s="503">
        <f t="shared" ref="DB100:DB112" si="297">$C100</f>
        <v>45</v>
      </c>
      <c r="DC100" s="520">
        <v>0.90307699647101591</v>
      </c>
      <c r="DD100" s="521">
        <v>0.92466218429913283</v>
      </c>
      <c r="DE100" s="521">
        <v>0.96923668626566051</v>
      </c>
      <c r="DF100" s="521">
        <v>1.0000000000000007</v>
      </c>
      <c r="DG100" s="521">
        <v>1.0000000000000102</v>
      </c>
      <c r="DH100" s="521">
        <v>1.0000000000000004</v>
      </c>
      <c r="DI100" s="521">
        <v>1.0000000000000002</v>
      </c>
      <c r="DJ100" s="521">
        <v>1</v>
      </c>
      <c r="DK100" s="521">
        <v>1.0000000000000002</v>
      </c>
      <c r="DL100" s="493">
        <v>1.0000000000000004</v>
      </c>
      <c r="DM100" s="493">
        <v>1</v>
      </c>
      <c r="DN100" s="747" t="s">
        <v>381</v>
      </c>
      <c r="DO100" s="744"/>
      <c r="DP100" s="1021"/>
      <c r="DQ100" s="503">
        <f t="shared" ref="DQ100:DQ112" si="298">$C100</f>
        <v>45</v>
      </c>
      <c r="DR100" s="520">
        <v>0.88524277381042582</v>
      </c>
      <c r="DS100" s="521">
        <v>0.90530401739831534</v>
      </c>
      <c r="DT100" s="521">
        <v>0.94820405701423449</v>
      </c>
      <c r="DU100" s="521">
        <v>1.00000000000001</v>
      </c>
      <c r="DV100" s="521">
        <v>1.00000000000001</v>
      </c>
      <c r="DW100" s="521">
        <v>1.0000000000000004</v>
      </c>
      <c r="DX100" s="521">
        <v>1.0000000000000049</v>
      </c>
      <c r="DY100" s="521">
        <v>1.0000000000000044</v>
      </c>
      <c r="DZ100" s="521">
        <v>1.0000000000000047</v>
      </c>
      <c r="EA100" s="493">
        <v>1</v>
      </c>
      <c r="EB100" s="521">
        <v>1.0000000000000004</v>
      </c>
      <c r="EC100" s="747" t="s">
        <v>381</v>
      </c>
      <c r="ED100" s="738"/>
      <c r="EE100" s="1021"/>
      <c r="EF100" s="503">
        <f t="shared" ref="EF100:EF112" si="299">$C100</f>
        <v>45</v>
      </c>
      <c r="EG100" s="495">
        <v>45.925600000653674</v>
      </c>
      <c r="EH100" s="496">
        <v>45.177785857724189</v>
      </c>
      <c r="EI100" s="496">
        <v>44.17987913726023</v>
      </c>
      <c r="EJ100" s="496">
        <v>42.917487010347713</v>
      </c>
      <c r="EK100" s="496">
        <v>41.951744579777483</v>
      </c>
      <c r="EL100" s="497">
        <v>41.202046357262077</v>
      </c>
      <c r="EM100" s="497">
        <v>40.064749426061496</v>
      </c>
      <c r="EN100" s="497">
        <v>39.939603297465055</v>
      </c>
      <c r="EO100" s="497">
        <v>39.547030748269037</v>
      </c>
      <c r="EP100" s="497">
        <v>39.679513731404313</v>
      </c>
      <c r="EQ100" s="497">
        <v>39.87043952935835</v>
      </c>
      <c r="ER100" s="747" t="s">
        <v>381</v>
      </c>
      <c r="ES100" s="738"/>
      <c r="ET100" s="1021"/>
      <c r="EU100" s="503">
        <f t="shared" ref="EU100:EU112" si="300">$C100</f>
        <v>45</v>
      </c>
      <c r="EV100" s="495">
        <v>85</v>
      </c>
      <c r="EW100" s="496">
        <v>85</v>
      </c>
      <c r="EX100" s="496">
        <v>85</v>
      </c>
      <c r="EY100" s="496">
        <v>84.193542337822635</v>
      </c>
      <c r="EZ100" s="496">
        <v>82.651878290920195</v>
      </c>
      <c r="FA100" s="497">
        <v>80.956080950374485</v>
      </c>
      <c r="FB100" s="497">
        <v>77.062887421724042</v>
      </c>
      <c r="FC100" s="497">
        <v>72.462556286139716</v>
      </c>
      <c r="FD100" s="497">
        <v>67.069610179384483</v>
      </c>
      <c r="FE100" s="497">
        <v>60.711088330291716</v>
      </c>
      <c r="FF100" s="497">
        <v>52.930917574363605</v>
      </c>
      <c r="FG100" s="747" t="s">
        <v>381</v>
      </c>
      <c r="FI100" s="1021"/>
      <c r="FJ100" s="503">
        <f t="shared" ref="FJ100:FJ112" si="301">$C100</f>
        <v>45</v>
      </c>
      <c r="FK100" s="495">
        <v>85</v>
      </c>
      <c r="FL100" s="496">
        <v>85</v>
      </c>
      <c r="FM100" s="496">
        <v>85</v>
      </c>
      <c r="FN100" s="496">
        <v>84.588407652979868</v>
      </c>
      <c r="FO100" s="496">
        <v>82.875433509261995</v>
      </c>
      <c r="FP100" s="497">
        <v>81.005907791267418</v>
      </c>
      <c r="FQ100" s="497">
        <v>76.808181174560389</v>
      </c>
      <c r="FR100" s="497">
        <v>72.004169159830667</v>
      </c>
      <c r="FS100" s="497">
        <v>66.543065501876072</v>
      </c>
      <c r="FT100" s="497">
        <v>60.279419513619587</v>
      </c>
      <c r="FU100" s="497">
        <v>52.777252843206611</v>
      </c>
      <c r="FV100" s="747" t="s">
        <v>381</v>
      </c>
      <c r="FW100" s="744"/>
      <c r="FX100" s="1021"/>
      <c r="FY100" s="503">
        <f t="shared" ref="FY100:FY112" si="302">$C100</f>
        <v>45</v>
      </c>
      <c r="FZ100" s="491">
        <f t="shared" ref="FZ100:FZ111" si="303">MIN(CN100,DC100,DR100)</f>
        <v>0.88524277381042582</v>
      </c>
      <c r="GA100" s="492">
        <f t="shared" si="267"/>
        <v>0.90530401739831534</v>
      </c>
      <c r="GB100" s="492">
        <f t="shared" si="268"/>
        <v>0.94820405701423449</v>
      </c>
      <c r="GC100" s="492">
        <f t="shared" si="269"/>
        <v>1.0000000000000007</v>
      </c>
      <c r="GD100" s="492">
        <f t="shared" si="270"/>
        <v>1.00000000000001</v>
      </c>
      <c r="GE100" s="493">
        <f t="shared" si="271"/>
        <v>1.0000000000000004</v>
      </c>
      <c r="GF100" s="493">
        <f t="shared" si="272"/>
        <v>1.0000000000000002</v>
      </c>
      <c r="GG100" s="493">
        <f t="shared" si="273"/>
        <v>1</v>
      </c>
      <c r="GH100" s="493">
        <f t="shared" si="274"/>
        <v>1.0000000000000002</v>
      </c>
      <c r="GI100" s="493">
        <f t="shared" si="275"/>
        <v>1</v>
      </c>
      <c r="GJ100" s="493">
        <f>MIN(CX100,DM100,EB100)</f>
        <v>1</v>
      </c>
      <c r="GK100" s="747" t="s">
        <v>381</v>
      </c>
      <c r="GM100" s="1021"/>
      <c r="GN100" s="503">
        <f t="shared" ref="GN100:GN112" si="304">$C100</f>
        <v>45</v>
      </c>
      <c r="GO100" s="495">
        <f t="shared" ref="GO100:GO111" si="305">MAX(EG100,EV100,FK100)</f>
        <v>85</v>
      </c>
      <c r="GP100" s="496">
        <f t="shared" si="276"/>
        <v>85</v>
      </c>
      <c r="GQ100" s="496">
        <f t="shared" si="277"/>
        <v>85</v>
      </c>
      <c r="GR100" s="496">
        <f t="shared" si="278"/>
        <v>84.588407652979868</v>
      </c>
      <c r="GS100" s="496">
        <f t="shared" si="279"/>
        <v>82.875433509261995</v>
      </c>
      <c r="GT100" s="497">
        <f t="shared" si="280"/>
        <v>81.005907791267418</v>
      </c>
      <c r="GU100" s="497">
        <f t="shared" si="281"/>
        <v>77.062887421724042</v>
      </c>
      <c r="GV100" s="497">
        <f t="shared" si="282"/>
        <v>72.462556286139716</v>
      </c>
      <c r="GW100" s="497">
        <f t="shared" si="283"/>
        <v>67.069610179384483</v>
      </c>
      <c r="GX100" s="497">
        <f t="shared" si="284"/>
        <v>60.711088330291716</v>
      </c>
      <c r="GY100" s="497">
        <f>MAX(EQ100,FF100,FU100)</f>
        <v>52.930917574363605</v>
      </c>
      <c r="GZ100" s="747" t="s">
        <v>381</v>
      </c>
      <c r="HB100" s="1021"/>
      <c r="HC100" s="503">
        <f t="shared" ref="HC100:HC112" si="306">$C100</f>
        <v>45</v>
      </c>
      <c r="HD100" s="531">
        <f t="shared" ref="HD100:HD109" si="307">HE100*(1-(2.5+7)/(87.5-2))</f>
        <v>3.0762524838961283</v>
      </c>
      <c r="HE100" s="551">
        <v>3.4607840443831446</v>
      </c>
      <c r="HF100" s="604">
        <v>87.463161110418071</v>
      </c>
      <c r="HH100" s="1021"/>
      <c r="HI100" s="503">
        <f t="shared" ref="HI100:HI112" si="308">$C100</f>
        <v>45</v>
      </c>
      <c r="HJ100" s="531">
        <f t="shared" ref="HJ100:HJ109" si="309">HD100</f>
        <v>3.0762524838961283</v>
      </c>
      <c r="HK100" s="604">
        <v>102.3812950526212</v>
      </c>
    </row>
    <row r="101" spans="2:219" ht="15" customHeight="1">
      <c r="B101" s="1090"/>
      <c r="C101" s="581">
        <v>40</v>
      </c>
      <c r="D101" s="476">
        <f t="shared" si="285"/>
        <v>9.2317765272625643</v>
      </c>
      <c r="E101" s="642">
        <f t="shared" ref="E101:E109" si="310">MIN(AS101,BI101,BY101)</f>
        <v>71.162981644112918</v>
      </c>
      <c r="F101" s="643">
        <f t="shared" si="286"/>
        <v>87.463020650747154</v>
      </c>
      <c r="G101" s="602">
        <f t="shared" si="287"/>
        <v>4.1545588926222639</v>
      </c>
      <c r="H101" s="594" t="s">
        <v>712</v>
      </c>
      <c r="I101" s="603" t="s">
        <v>712</v>
      </c>
      <c r="J101" s="580">
        <f t="shared" si="288"/>
        <v>81.105716330639069</v>
      </c>
      <c r="K101" s="580">
        <f t="shared" si="257"/>
        <v>87.124226722546467</v>
      </c>
      <c r="L101" s="580">
        <f t="shared" si="258"/>
        <v>86.643897250570831</v>
      </c>
      <c r="M101" s="580">
        <f t="shared" si="259"/>
        <v>86.12128590876307</v>
      </c>
      <c r="N101" s="580">
        <f t="shared" si="260"/>
        <v>84.866877162590654</v>
      </c>
      <c r="O101" s="580">
        <f t="shared" si="261"/>
        <v>83.455710087004363</v>
      </c>
      <c r="P101" s="580">
        <f t="shared" si="262"/>
        <v>81.888094665643877</v>
      </c>
      <c r="Q101" s="580">
        <f t="shared" si="263"/>
        <v>80.127380673183424</v>
      </c>
      <c r="R101" s="580">
        <f>MIN(BC101,BS101,CI101)</f>
        <v>78.042670981308078</v>
      </c>
      <c r="S101" s="480" t="s">
        <v>381</v>
      </c>
      <c r="T101" s="738"/>
      <c r="U101" s="1021"/>
      <c r="V101" s="503">
        <f t="shared" si="289"/>
        <v>40</v>
      </c>
      <c r="W101" s="481">
        <v>40</v>
      </c>
      <c r="X101" s="519">
        <v>-26</v>
      </c>
      <c r="Y101" s="483">
        <f t="shared" si="290"/>
        <v>9.2317765272625643</v>
      </c>
      <c r="Z101" s="551">
        <v>10.99123007663192</v>
      </c>
      <c r="AA101" s="485">
        <v>10.385748593170385</v>
      </c>
      <c r="AB101" s="532">
        <f t="shared" si="291"/>
        <v>8.2438863317249496</v>
      </c>
      <c r="AC101" s="486">
        <f t="shared" si="292"/>
        <v>7.3278989615332879</v>
      </c>
      <c r="AD101" s="487">
        <v>5.6238863233538003</v>
      </c>
      <c r="AE101" s="488">
        <v>10.761406444001938</v>
      </c>
      <c r="AF101" s="738"/>
      <c r="AG101" s="1048"/>
      <c r="AH101" s="1050"/>
      <c r="AI101" s="738"/>
      <c r="AJ101" s="1021"/>
      <c r="AK101" s="503">
        <f t="shared" si="293"/>
        <v>40</v>
      </c>
      <c r="AL101" s="489">
        <v>25</v>
      </c>
      <c r="AM101" s="519">
        <f t="shared" si="294"/>
        <v>-33</v>
      </c>
      <c r="AN101" s="490">
        <f t="shared" si="295"/>
        <v>9.2317765272625643</v>
      </c>
      <c r="AO101" s="738"/>
      <c r="AP101" s="1021"/>
      <c r="AQ101" s="503">
        <v>40</v>
      </c>
      <c r="AR101" s="483">
        <f t="shared" si="264"/>
        <v>9.2317765272625643</v>
      </c>
      <c r="AS101" s="477">
        <v>102.76426274021244</v>
      </c>
      <c r="AT101" s="479">
        <v>102.53095771611656</v>
      </c>
      <c r="AU101" s="479">
        <v>102.23657070869945</v>
      </c>
      <c r="AV101" s="479">
        <v>101.87263605036173</v>
      </c>
      <c r="AW101" s="479">
        <v>101.59849907363643</v>
      </c>
      <c r="AX101" s="479">
        <v>101.38946858462684</v>
      </c>
      <c r="AY101" s="479">
        <v>101.06935516919815</v>
      </c>
      <c r="AZ101" s="479">
        <v>101.13905482516512</v>
      </c>
      <c r="BA101" s="479">
        <v>101.01519461898604</v>
      </c>
      <c r="BB101" s="479">
        <v>101.10789670399265</v>
      </c>
      <c r="BC101" s="479">
        <v>101.2157602921263</v>
      </c>
      <c r="BD101" s="480" t="s">
        <v>381</v>
      </c>
      <c r="BE101" s="738"/>
      <c r="BF101" s="1021"/>
      <c r="BG101" s="503">
        <v>40</v>
      </c>
      <c r="BH101" s="483">
        <f t="shared" si="265"/>
        <v>10.385748593170385</v>
      </c>
      <c r="BI101" s="477">
        <v>73.991562915572118</v>
      </c>
      <c r="BJ101" s="478">
        <v>77.557756189948648</v>
      </c>
      <c r="BK101" s="478">
        <v>84.699096439957046</v>
      </c>
      <c r="BL101" s="478">
        <v>87.124226722546467</v>
      </c>
      <c r="BM101" s="478">
        <v>86.643897250570831</v>
      </c>
      <c r="BN101" s="478">
        <v>86.12128590876307</v>
      </c>
      <c r="BO101" s="478">
        <v>84.948173260291298</v>
      </c>
      <c r="BP101" s="478">
        <v>83.598382788215503</v>
      </c>
      <c r="BQ101" s="478">
        <v>82.050018067835168</v>
      </c>
      <c r="BR101" s="478">
        <v>80.256041812410032</v>
      </c>
      <c r="BS101" s="478">
        <v>78.076804583656553</v>
      </c>
      <c r="BT101" s="480" t="s">
        <v>381</v>
      </c>
      <c r="BU101" s="533"/>
      <c r="BV101" s="1021"/>
      <c r="BW101" s="503">
        <v>40</v>
      </c>
      <c r="BX101" s="483">
        <f t="shared" si="266"/>
        <v>10.385748593170385</v>
      </c>
      <c r="BY101" s="477">
        <v>71.162981644112918</v>
      </c>
      <c r="BZ101" s="478">
        <v>74.418113551382206</v>
      </c>
      <c r="CA101" s="478">
        <v>81.105716330639069</v>
      </c>
      <c r="CB101" s="478">
        <v>87.24810209586937</v>
      </c>
      <c r="CC101" s="478">
        <v>86.708511274450515</v>
      </c>
      <c r="CD101" s="478">
        <v>86.130603532316599</v>
      </c>
      <c r="CE101" s="478">
        <v>84.866877162590654</v>
      </c>
      <c r="CF101" s="478">
        <v>83.455710087004363</v>
      </c>
      <c r="CG101" s="478">
        <v>81.888094665643877</v>
      </c>
      <c r="CH101" s="478">
        <v>80.127380673183424</v>
      </c>
      <c r="CI101" s="478">
        <v>78.042670981308078</v>
      </c>
      <c r="CJ101" s="480" t="s">
        <v>381</v>
      </c>
      <c r="CK101" s="738"/>
      <c r="CL101" s="1021"/>
      <c r="CM101" s="503">
        <f t="shared" si="296"/>
        <v>40</v>
      </c>
      <c r="CN101" s="520">
        <v>1.2</v>
      </c>
      <c r="CO101" s="521">
        <v>1.2</v>
      </c>
      <c r="CP101" s="521">
        <v>1.2000000000000006</v>
      </c>
      <c r="CQ101" s="521">
        <v>1.2000000000000004</v>
      </c>
      <c r="CR101" s="521">
        <v>1.2000000000000002</v>
      </c>
      <c r="CS101" s="521">
        <v>1.2000000000000006</v>
      </c>
      <c r="CT101" s="521">
        <v>1.2000000000000111</v>
      </c>
      <c r="CU101" s="521">
        <v>1.2000000000000053</v>
      </c>
      <c r="CV101" s="521">
        <v>1.2000000000000011</v>
      </c>
      <c r="CW101" s="493">
        <v>1.2000000000000002</v>
      </c>
      <c r="CX101" s="493">
        <v>1.2000000000000024</v>
      </c>
      <c r="CY101" s="747" t="s">
        <v>381</v>
      </c>
      <c r="CZ101" s="738"/>
      <c r="DA101" s="1021"/>
      <c r="DB101" s="503">
        <f t="shared" si="297"/>
        <v>40</v>
      </c>
      <c r="DC101" s="520">
        <v>0.89012170818990355</v>
      </c>
      <c r="DD101" s="521">
        <v>0.92027589930572407</v>
      </c>
      <c r="DE101" s="521">
        <v>0.97832231266322034</v>
      </c>
      <c r="DF101" s="521">
        <v>1</v>
      </c>
      <c r="DG101" s="521">
        <v>1.0000000000000069</v>
      </c>
      <c r="DH101" s="521">
        <v>1.0000000000000064</v>
      </c>
      <c r="DI101" s="521">
        <v>1.0000000000000069</v>
      </c>
      <c r="DJ101" s="521">
        <v>1.0000000000000067</v>
      </c>
      <c r="DK101" s="521">
        <v>1</v>
      </c>
      <c r="DL101" s="493">
        <v>1.0000000000000016</v>
      </c>
      <c r="DM101" s="493">
        <v>1</v>
      </c>
      <c r="DN101" s="747" t="s">
        <v>381</v>
      </c>
      <c r="DO101" s="744"/>
      <c r="DP101" s="1021"/>
      <c r="DQ101" s="503">
        <f t="shared" si="298"/>
        <v>40</v>
      </c>
      <c r="DR101" s="520">
        <v>0.86561733239800742</v>
      </c>
      <c r="DS101" s="521">
        <v>0.8937712726104946</v>
      </c>
      <c r="DT101" s="521">
        <v>0.94949211588363147</v>
      </c>
      <c r="DU101" s="521">
        <v>1.0000000000000064</v>
      </c>
      <c r="DV101" s="521">
        <v>1</v>
      </c>
      <c r="DW101" s="521">
        <v>1</v>
      </c>
      <c r="DX101" s="521">
        <v>1</v>
      </c>
      <c r="DY101" s="521">
        <v>1.0000000000000002</v>
      </c>
      <c r="DZ101" s="521">
        <v>1</v>
      </c>
      <c r="EA101" s="493">
        <v>1.0000000000000018</v>
      </c>
      <c r="EB101" s="521">
        <v>1</v>
      </c>
      <c r="EC101" s="747" t="s">
        <v>381</v>
      </c>
      <c r="ED101" s="738"/>
      <c r="EE101" s="1021"/>
      <c r="EF101" s="503">
        <f t="shared" si="299"/>
        <v>40</v>
      </c>
      <c r="EG101" s="495">
        <v>45.133092256115617</v>
      </c>
      <c r="EH101" s="496">
        <v>44.418799460747948</v>
      </c>
      <c r="EI101" s="496">
        <v>43.517726329398499</v>
      </c>
      <c r="EJ101" s="496">
        <v>42.404133597300586</v>
      </c>
      <c r="EK101" s="496">
        <v>41.565570837010966</v>
      </c>
      <c r="EL101" s="497">
        <v>40.926314078165888</v>
      </c>
      <c r="EM101" s="497">
        <v>39.947597393247747</v>
      </c>
      <c r="EN101" s="497">
        <v>40.160671570794648</v>
      </c>
      <c r="EO101" s="497">
        <v>39.782036994402972</v>
      </c>
      <c r="EP101" s="497">
        <v>40.065418476463606</v>
      </c>
      <c r="EQ101" s="497">
        <v>40.395179189129919</v>
      </c>
      <c r="ER101" s="747" t="s">
        <v>381</v>
      </c>
      <c r="ES101" s="738"/>
      <c r="ET101" s="1021"/>
      <c r="EU101" s="503">
        <f t="shared" si="300"/>
        <v>40</v>
      </c>
      <c r="EV101" s="495">
        <v>85</v>
      </c>
      <c r="EW101" s="496">
        <v>85</v>
      </c>
      <c r="EX101" s="496">
        <v>85</v>
      </c>
      <c r="EY101" s="496">
        <v>83.62933888142669</v>
      </c>
      <c r="EZ101" s="496">
        <v>81.687302315147463</v>
      </c>
      <c r="FA101" s="497">
        <v>79.575350415457478</v>
      </c>
      <c r="FB101" s="497">
        <v>74.838588499592845</v>
      </c>
      <c r="FC101" s="497">
        <v>69.395323169210428</v>
      </c>
      <c r="FD101" s="497">
        <v>63.160505229988189</v>
      </c>
      <c r="FE101" s="497">
        <v>55.949280011383223</v>
      </c>
      <c r="FF101" s="497">
        <v>47.208085690648261</v>
      </c>
      <c r="FG101" s="747" t="s">
        <v>381</v>
      </c>
      <c r="FI101" s="1021"/>
      <c r="FJ101" s="503">
        <f t="shared" si="301"/>
        <v>40</v>
      </c>
      <c r="FK101" s="495">
        <v>85</v>
      </c>
      <c r="FL101" s="496">
        <v>85</v>
      </c>
      <c r="FM101" s="496">
        <v>85</v>
      </c>
      <c r="FN101" s="496">
        <v>84.130330403919402</v>
      </c>
      <c r="FO101" s="496">
        <v>81.948492849757486</v>
      </c>
      <c r="FP101" s="497">
        <v>79.612994532283153</v>
      </c>
      <c r="FQ101" s="497">
        <v>74.510538278197544</v>
      </c>
      <c r="FR101" s="497">
        <v>68.820406015415983</v>
      </c>
      <c r="FS101" s="497">
        <v>62.509063726983527</v>
      </c>
      <c r="FT101" s="497">
        <v>55.432630647783185</v>
      </c>
      <c r="FU101" s="497">
        <v>47.071337076354155</v>
      </c>
      <c r="FV101" s="747" t="s">
        <v>381</v>
      </c>
      <c r="FW101" s="744"/>
      <c r="FX101" s="1021"/>
      <c r="FY101" s="503">
        <f t="shared" si="302"/>
        <v>40</v>
      </c>
      <c r="FZ101" s="491">
        <f t="shared" si="303"/>
        <v>0.86561733239800742</v>
      </c>
      <c r="GA101" s="492">
        <f t="shared" si="267"/>
        <v>0.8937712726104946</v>
      </c>
      <c r="GB101" s="492">
        <f t="shared" si="268"/>
        <v>0.94949211588363147</v>
      </c>
      <c r="GC101" s="492">
        <f t="shared" si="269"/>
        <v>1</v>
      </c>
      <c r="GD101" s="492">
        <f t="shared" si="270"/>
        <v>1</v>
      </c>
      <c r="GE101" s="493">
        <f t="shared" si="271"/>
        <v>1</v>
      </c>
      <c r="GF101" s="493">
        <f t="shared" si="272"/>
        <v>1</v>
      </c>
      <c r="GG101" s="493">
        <f t="shared" si="273"/>
        <v>1.0000000000000002</v>
      </c>
      <c r="GH101" s="493">
        <f t="shared" si="274"/>
        <v>1</v>
      </c>
      <c r="GI101" s="493">
        <f t="shared" si="275"/>
        <v>1.0000000000000016</v>
      </c>
      <c r="GJ101" s="493">
        <f>MIN(CX101,DM101,EB101)</f>
        <v>1</v>
      </c>
      <c r="GK101" s="747" t="s">
        <v>381</v>
      </c>
      <c r="GM101" s="1021"/>
      <c r="GN101" s="503">
        <f t="shared" si="304"/>
        <v>40</v>
      </c>
      <c r="GO101" s="495">
        <f t="shared" si="305"/>
        <v>85</v>
      </c>
      <c r="GP101" s="496">
        <f t="shared" si="276"/>
        <v>85</v>
      </c>
      <c r="GQ101" s="496">
        <f t="shared" si="277"/>
        <v>85</v>
      </c>
      <c r="GR101" s="496">
        <f t="shared" si="278"/>
        <v>84.130330403919402</v>
      </c>
      <c r="GS101" s="496">
        <f t="shared" si="279"/>
        <v>81.948492849757486</v>
      </c>
      <c r="GT101" s="497">
        <f t="shared" si="280"/>
        <v>79.612994532283153</v>
      </c>
      <c r="GU101" s="497">
        <f t="shared" si="281"/>
        <v>74.838588499592845</v>
      </c>
      <c r="GV101" s="497">
        <f t="shared" si="282"/>
        <v>69.395323169210428</v>
      </c>
      <c r="GW101" s="497">
        <f t="shared" si="283"/>
        <v>63.160505229988189</v>
      </c>
      <c r="GX101" s="497">
        <f t="shared" si="284"/>
        <v>55.949280011383223</v>
      </c>
      <c r="GY101" s="497">
        <f>MAX(EQ101,FF101,FU101)</f>
        <v>47.208085690648261</v>
      </c>
      <c r="GZ101" s="747" t="s">
        <v>381</v>
      </c>
      <c r="HB101" s="1021"/>
      <c r="HC101" s="503">
        <f t="shared" si="306"/>
        <v>40</v>
      </c>
      <c r="HD101" s="531">
        <f t="shared" si="307"/>
        <v>4.1545588926222639</v>
      </c>
      <c r="HE101" s="551">
        <v>4.6738787542000466</v>
      </c>
      <c r="HF101" s="604">
        <v>87.463020650747154</v>
      </c>
      <c r="HH101" s="1021"/>
      <c r="HI101" s="503">
        <f t="shared" si="308"/>
        <v>40</v>
      </c>
      <c r="HJ101" s="531">
        <f t="shared" si="309"/>
        <v>4.1545588926222639</v>
      </c>
      <c r="HK101" s="604">
        <v>101.80508235447317</v>
      </c>
    </row>
    <row r="102" spans="2:219" ht="15" customHeight="1">
      <c r="B102" s="1090"/>
      <c r="C102" s="581">
        <v>35</v>
      </c>
      <c r="D102" s="476">
        <f t="shared" si="285"/>
        <v>9.5743588126590531</v>
      </c>
      <c r="E102" s="642">
        <f t="shared" si="310"/>
        <v>70.939414431441861</v>
      </c>
      <c r="F102" s="643">
        <f t="shared" si="286"/>
        <v>87.463030964261705</v>
      </c>
      <c r="G102" s="602">
        <f t="shared" si="287"/>
        <v>4.2852152003828818</v>
      </c>
      <c r="H102" s="594" t="s">
        <v>712</v>
      </c>
      <c r="I102" s="603" t="s">
        <v>712</v>
      </c>
      <c r="J102" s="580">
        <f t="shared" si="288"/>
        <v>81.055695181261058</v>
      </c>
      <c r="K102" s="580">
        <f t="shared" si="257"/>
        <v>87.09341854376612</v>
      </c>
      <c r="L102" s="580">
        <f t="shared" si="258"/>
        <v>86.608236839545953</v>
      </c>
      <c r="M102" s="580">
        <f t="shared" si="259"/>
        <v>86.083453058328743</v>
      </c>
      <c r="N102" s="580">
        <f t="shared" si="260"/>
        <v>84.844279510106588</v>
      </c>
      <c r="O102" s="580">
        <f t="shared" si="261"/>
        <v>83.426278641797722</v>
      </c>
      <c r="P102" s="580">
        <f t="shared" si="262"/>
        <v>81.854418771285381</v>
      </c>
      <c r="Q102" s="580">
        <f t="shared" si="263"/>
        <v>80.094044516942333</v>
      </c>
      <c r="R102" s="580">
        <f>MIN(BC102,BS102,CI102)</f>
        <v>78.017780922038241</v>
      </c>
      <c r="S102" s="480" t="s">
        <v>381</v>
      </c>
      <c r="T102" s="738"/>
      <c r="U102" s="1021"/>
      <c r="V102" s="503">
        <f t="shared" si="289"/>
        <v>35</v>
      </c>
      <c r="W102" s="481">
        <v>40</v>
      </c>
      <c r="X102" s="519">
        <v>-26</v>
      </c>
      <c r="Y102" s="483">
        <f t="shared" si="290"/>
        <v>9.5743588126590531</v>
      </c>
      <c r="Z102" s="551">
        <v>11.523258095252308</v>
      </c>
      <c r="AA102" s="485">
        <v>10.771153664241435</v>
      </c>
      <c r="AB102" s="532">
        <f t="shared" si="291"/>
        <v>7.9436854905313892</v>
      </c>
      <c r="AC102" s="486">
        <f t="shared" si="292"/>
        <v>7.0610537693612345</v>
      </c>
      <c r="AD102" s="487">
        <v>5.8703013899754417</v>
      </c>
      <c r="AE102" s="488">
        <v>11.122520620754617</v>
      </c>
      <c r="AF102" s="738"/>
      <c r="AG102" s="1048"/>
      <c r="AH102" s="1050"/>
      <c r="AI102" s="738"/>
      <c r="AJ102" s="1021"/>
      <c r="AK102" s="503">
        <f t="shared" si="293"/>
        <v>35</v>
      </c>
      <c r="AL102" s="489">
        <f t="shared" ref="AL102:AL110" si="311">AK102-10</f>
        <v>25</v>
      </c>
      <c r="AM102" s="519">
        <f t="shared" si="294"/>
        <v>-33</v>
      </c>
      <c r="AN102" s="490">
        <f t="shared" si="295"/>
        <v>9.5743588126590531</v>
      </c>
      <c r="AO102" s="738"/>
      <c r="AP102" s="1021"/>
      <c r="AQ102" s="503">
        <v>35</v>
      </c>
      <c r="AR102" s="483">
        <f t="shared" si="264"/>
        <v>9.5743588126590531</v>
      </c>
      <c r="AS102" s="477">
        <v>102.39717323747752</v>
      </c>
      <c r="AT102" s="479">
        <v>102.17678298909992</v>
      </c>
      <c r="AU102" s="479">
        <v>101.89587948852312</v>
      </c>
      <c r="AV102" s="479">
        <v>101.55682008607999</v>
      </c>
      <c r="AW102" s="479">
        <v>101.31331871504177</v>
      </c>
      <c r="AX102" s="479">
        <v>101.12838974343646</v>
      </c>
      <c r="AY102" s="479">
        <v>100.85332931175098</v>
      </c>
      <c r="AZ102" s="479">
        <v>100.98038462239101</v>
      </c>
      <c r="BA102" s="479">
        <v>100.89142095884687</v>
      </c>
      <c r="BB102" s="479">
        <v>101.02444962908882</v>
      </c>
      <c r="BC102" s="479">
        <v>101.16368936233913</v>
      </c>
      <c r="BD102" s="480" t="s">
        <v>381</v>
      </c>
      <c r="BE102" s="738"/>
      <c r="BF102" s="1021"/>
      <c r="BG102" s="503">
        <v>35</v>
      </c>
      <c r="BH102" s="483">
        <f t="shared" si="265"/>
        <v>10.771153664241435</v>
      </c>
      <c r="BI102" s="477">
        <v>74.665827579086894</v>
      </c>
      <c r="BJ102" s="478">
        <v>78.20656372500379</v>
      </c>
      <c r="BK102" s="478">
        <v>85.420589785656105</v>
      </c>
      <c r="BL102" s="478">
        <v>87.09341854376612</v>
      </c>
      <c r="BM102" s="478">
        <v>86.608236839545953</v>
      </c>
      <c r="BN102" s="478">
        <v>86.083453058328743</v>
      </c>
      <c r="BO102" s="478">
        <v>84.904513139982683</v>
      </c>
      <c r="BP102" s="478">
        <v>83.551109701742803</v>
      </c>
      <c r="BQ102" s="478">
        <v>82.003400771871995</v>
      </c>
      <c r="BR102" s="478">
        <v>80.214470951763872</v>
      </c>
      <c r="BS102" s="478">
        <v>78.049735616936374</v>
      </c>
      <c r="BT102" s="480" t="s">
        <v>381</v>
      </c>
      <c r="BU102" s="533"/>
      <c r="BV102" s="1021"/>
      <c r="BW102" s="503">
        <v>35</v>
      </c>
      <c r="BX102" s="483">
        <f t="shared" si="266"/>
        <v>10.771153664241435</v>
      </c>
      <c r="BY102" s="477">
        <v>70.939414431441861</v>
      </c>
      <c r="BZ102" s="478">
        <v>74.245559585078126</v>
      </c>
      <c r="CA102" s="478">
        <v>81.055695181261058</v>
      </c>
      <c r="CB102" s="478">
        <v>87.245419545923852</v>
      </c>
      <c r="CC102" s="478">
        <v>86.700589806536982</v>
      </c>
      <c r="CD102" s="478">
        <v>86.119576871598355</v>
      </c>
      <c r="CE102" s="478">
        <v>84.844279510106588</v>
      </c>
      <c r="CF102" s="478">
        <v>83.426278641797722</v>
      </c>
      <c r="CG102" s="478">
        <v>81.854418771285381</v>
      </c>
      <c r="CH102" s="478">
        <v>80.094044516942333</v>
      </c>
      <c r="CI102" s="478">
        <v>78.017780922038241</v>
      </c>
      <c r="CJ102" s="480" t="s">
        <v>381</v>
      </c>
      <c r="CK102" s="738"/>
      <c r="CL102" s="1021"/>
      <c r="CM102" s="503">
        <f t="shared" si="296"/>
        <v>35</v>
      </c>
      <c r="CN102" s="520">
        <v>1.2000000000000002</v>
      </c>
      <c r="CO102" s="521">
        <v>1.2</v>
      </c>
      <c r="CP102" s="521">
        <v>1.2</v>
      </c>
      <c r="CQ102" s="521">
        <v>1.2000000000000119</v>
      </c>
      <c r="CR102" s="521">
        <v>1.2000000000000004</v>
      </c>
      <c r="CS102" s="521">
        <v>1.2000000000000008</v>
      </c>
      <c r="CT102" s="521">
        <v>1.2</v>
      </c>
      <c r="CU102" s="521">
        <v>1.2000000000000006</v>
      </c>
      <c r="CV102" s="521">
        <v>1.200000000000006</v>
      </c>
      <c r="CW102" s="493">
        <v>1.2</v>
      </c>
      <c r="CX102" s="493">
        <v>1.2</v>
      </c>
      <c r="CY102" s="747" t="s">
        <v>381</v>
      </c>
      <c r="CZ102" s="738"/>
      <c r="DA102" s="1021"/>
      <c r="DB102" s="503">
        <f t="shared" si="297"/>
        <v>35</v>
      </c>
      <c r="DC102" s="520">
        <v>0.89588530040829206</v>
      </c>
      <c r="DD102" s="521">
        <v>0.92567592350301264</v>
      </c>
      <c r="DE102" s="521">
        <v>0.98402188736266361</v>
      </c>
      <c r="DF102" s="521">
        <v>1.0000000000000004</v>
      </c>
      <c r="DG102" s="521">
        <v>1.0000000000000073</v>
      </c>
      <c r="DH102" s="521">
        <v>1.0000000000000073</v>
      </c>
      <c r="DI102" s="521">
        <v>1.0000000000000004</v>
      </c>
      <c r="DJ102" s="521">
        <v>1</v>
      </c>
      <c r="DK102" s="521">
        <v>1.0000000000000031</v>
      </c>
      <c r="DL102" s="493">
        <v>1.000000000000002</v>
      </c>
      <c r="DM102" s="493">
        <v>1</v>
      </c>
      <c r="DN102" s="747" t="s">
        <v>381</v>
      </c>
      <c r="DO102" s="744"/>
      <c r="DP102" s="1021"/>
      <c r="DQ102" s="503">
        <f t="shared" si="298"/>
        <v>35</v>
      </c>
      <c r="DR102" s="520">
        <v>0.863657727629214</v>
      </c>
      <c r="DS102" s="521">
        <v>0.89229632493789623</v>
      </c>
      <c r="DT102" s="521">
        <v>0.94908547481299899</v>
      </c>
      <c r="DU102" s="521">
        <v>1.0000000000000002</v>
      </c>
      <c r="DV102" s="521">
        <v>1</v>
      </c>
      <c r="DW102" s="521">
        <v>1.0000000000000002</v>
      </c>
      <c r="DX102" s="521">
        <v>1.0000000000000073</v>
      </c>
      <c r="DY102" s="521">
        <v>1</v>
      </c>
      <c r="DZ102" s="521">
        <v>1.0000000000000031</v>
      </c>
      <c r="EA102" s="493">
        <v>1.0000000000000016</v>
      </c>
      <c r="EB102" s="521">
        <v>1.0000000000000007</v>
      </c>
      <c r="EC102" s="747" t="s">
        <v>381</v>
      </c>
      <c r="ED102" s="738"/>
      <c r="EE102" s="1021"/>
      <c r="EF102" s="503">
        <f t="shared" si="299"/>
        <v>35</v>
      </c>
      <c r="EG102" s="495">
        <v>44.009274150661668</v>
      </c>
      <c r="EH102" s="496">
        <v>43.334756928115212</v>
      </c>
      <c r="EI102" s="496">
        <v>42.475244255316454</v>
      </c>
      <c r="EJ102" s="496">
        <v>41.438097893071358</v>
      </c>
      <c r="EK102" s="496">
        <v>40.693465185142372</v>
      </c>
      <c r="EL102" s="497">
        <v>40.128066929580484</v>
      </c>
      <c r="EM102" s="497">
        <v>39.287292897382372</v>
      </c>
      <c r="EN102" s="497">
        <v>39.675633056570007</v>
      </c>
      <c r="EO102" s="497">
        <v>39.403713344748382</v>
      </c>
      <c r="EP102" s="497">
        <v>39.810327806174428</v>
      </c>
      <c r="EQ102" s="497">
        <v>40.235983435477237</v>
      </c>
      <c r="ER102" s="747" t="s">
        <v>381</v>
      </c>
      <c r="ES102" s="738"/>
      <c r="ET102" s="1021"/>
      <c r="EU102" s="503">
        <f t="shared" si="300"/>
        <v>35</v>
      </c>
      <c r="EV102" s="495">
        <v>85</v>
      </c>
      <c r="EW102" s="496">
        <v>85</v>
      </c>
      <c r="EX102" s="496">
        <v>85</v>
      </c>
      <c r="EY102" s="496">
        <v>83.504749935863174</v>
      </c>
      <c r="EZ102" s="496">
        <v>81.543159164121846</v>
      </c>
      <c r="FA102" s="497">
        <v>79.422503896684589</v>
      </c>
      <c r="FB102" s="497">
        <v>74.662405546895002</v>
      </c>
      <c r="FC102" s="497">
        <v>69.204821260590052</v>
      </c>
      <c r="FD102" s="497">
        <v>62.972945471655066</v>
      </c>
      <c r="FE102" s="497">
        <v>55.7823409974485</v>
      </c>
      <c r="FF102" s="497">
        <v>47.099639919606545</v>
      </c>
      <c r="FG102" s="747" t="s">
        <v>381</v>
      </c>
      <c r="FI102" s="1021"/>
      <c r="FJ102" s="503">
        <f t="shared" si="301"/>
        <v>35</v>
      </c>
      <c r="FK102" s="495">
        <v>85</v>
      </c>
      <c r="FL102" s="496">
        <v>85</v>
      </c>
      <c r="FM102" s="496">
        <v>85</v>
      </c>
      <c r="FN102" s="496">
        <v>84.119480573923113</v>
      </c>
      <c r="FO102" s="496">
        <v>81.916471066220254</v>
      </c>
      <c r="FP102" s="497">
        <v>79.568445510803656</v>
      </c>
      <c r="FQ102" s="497">
        <v>74.41935607249178</v>
      </c>
      <c r="FR102" s="497">
        <v>68.701818629954516</v>
      </c>
      <c r="FS102" s="497">
        <v>62.373594811376904</v>
      </c>
      <c r="FT102" s="497">
        <v>55.298778237822489</v>
      </c>
      <c r="FU102" s="497">
        <v>46.971624492093326</v>
      </c>
      <c r="FV102" s="747" t="s">
        <v>381</v>
      </c>
      <c r="FW102" s="744"/>
      <c r="FX102" s="1021"/>
      <c r="FY102" s="503">
        <f t="shared" si="302"/>
        <v>35</v>
      </c>
      <c r="FZ102" s="491">
        <f t="shared" si="303"/>
        <v>0.863657727629214</v>
      </c>
      <c r="GA102" s="492">
        <f t="shared" si="267"/>
        <v>0.89229632493789623</v>
      </c>
      <c r="GB102" s="492">
        <f t="shared" si="268"/>
        <v>0.94908547481299899</v>
      </c>
      <c r="GC102" s="492">
        <f t="shared" si="269"/>
        <v>1.0000000000000002</v>
      </c>
      <c r="GD102" s="492">
        <f t="shared" si="270"/>
        <v>1</v>
      </c>
      <c r="GE102" s="493">
        <f t="shared" si="271"/>
        <v>1.0000000000000002</v>
      </c>
      <c r="GF102" s="493">
        <f t="shared" si="272"/>
        <v>1.0000000000000004</v>
      </c>
      <c r="GG102" s="493">
        <f t="shared" si="273"/>
        <v>1</v>
      </c>
      <c r="GH102" s="493">
        <f t="shared" si="274"/>
        <v>1.0000000000000031</v>
      </c>
      <c r="GI102" s="493">
        <f t="shared" si="275"/>
        <v>1.0000000000000016</v>
      </c>
      <c r="GJ102" s="493">
        <f>MIN(CX102,DM102,EB102)</f>
        <v>1</v>
      </c>
      <c r="GK102" s="747" t="s">
        <v>381</v>
      </c>
      <c r="GM102" s="1021"/>
      <c r="GN102" s="503">
        <f t="shared" si="304"/>
        <v>35</v>
      </c>
      <c r="GO102" s="495">
        <f t="shared" si="305"/>
        <v>85</v>
      </c>
      <c r="GP102" s="496">
        <f t="shared" si="276"/>
        <v>85</v>
      </c>
      <c r="GQ102" s="496">
        <f t="shared" si="277"/>
        <v>85</v>
      </c>
      <c r="GR102" s="496">
        <f t="shared" si="278"/>
        <v>84.119480573923113</v>
      </c>
      <c r="GS102" s="496">
        <f t="shared" si="279"/>
        <v>81.916471066220254</v>
      </c>
      <c r="GT102" s="497">
        <f t="shared" si="280"/>
        <v>79.568445510803656</v>
      </c>
      <c r="GU102" s="497">
        <f t="shared" si="281"/>
        <v>74.662405546895002</v>
      </c>
      <c r="GV102" s="497">
        <f t="shared" si="282"/>
        <v>69.204821260590052</v>
      </c>
      <c r="GW102" s="497">
        <f t="shared" si="283"/>
        <v>62.972945471655066</v>
      </c>
      <c r="GX102" s="497">
        <f t="shared" si="284"/>
        <v>55.7823409974485</v>
      </c>
      <c r="GY102" s="497">
        <f>MAX(EQ102,FF102,FU102)</f>
        <v>47.099639919606545</v>
      </c>
      <c r="GZ102" s="747" t="s">
        <v>381</v>
      </c>
      <c r="HB102" s="1021"/>
      <c r="HC102" s="503">
        <f t="shared" si="306"/>
        <v>35</v>
      </c>
      <c r="HD102" s="531">
        <f t="shared" si="307"/>
        <v>4.2852152003828818</v>
      </c>
      <c r="HE102" s="551">
        <v>4.8208671004307426</v>
      </c>
      <c r="HF102" s="604">
        <v>87.463030964261705</v>
      </c>
      <c r="HH102" s="1021"/>
      <c r="HI102" s="503">
        <f t="shared" si="308"/>
        <v>35</v>
      </c>
      <c r="HJ102" s="531">
        <f t="shared" si="309"/>
        <v>4.2852152003828818</v>
      </c>
      <c r="HK102" s="604">
        <v>101.35586207122668</v>
      </c>
    </row>
    <row r="103" spans="2:219" ht="15" customHeight="1">
      <c r="B103" s="1090"/>
      <c r="C103" s="581">
        <v>30</v>
      </c>
      <c r="D103" s="476">
        <f t="shared" si="285"/>
        <v>11.506622370025271</v>
      </c>
      <c r="E103" s="642">
        <f t="shared" si="310"/>
        <v>69.417123519107676</v>
      </c>
      <c r="F103" s="643">
        <f t="shared" si="286"/>
        <v>87.462945254540998</v>
      </c>
      <c r="G103" s="602">
        <f t="shared" si="287"/>
        <v>5.0531741363694787</v>
      </c>
      <c r="H103" s="594" t="s">
        <v>712</v>
      </c>
      <c r="I103" s="603" t="s">
        <v>712</v>
      </c>
      <c r="J103" s="580">
        <f t="shared" si="288"/>
        <v>81.402886877847223</v>
      </c>
      <c r="K103" s="580">
        <f t="shared" si="257"/>
        <v>86.969867793377773</v>
      </c>
      <c r="L103" s="580">
        <f t="shared" si="258"/>
        <v>86.406729396257475</v>
      </c>
      <c r="M103" s="580">
        <f t="shared" si="259"/>
        <v>85.801674349009616</v>
      </c>
      <c r="N103" s="580">
        <f t="shared" si="260"/>
        <v>84.41796297838566</v>
      </c>
      <c r="O103" s="580">
        <f t="shared" si="261"/>
        <v>82.848886953243962</v>
      </c>
      <c r="P103" s="580">
        <f t="shared" si="262"/>
        <v>81.135624617393958</v>
      </c>
      <c r="Q103" s="580">
        <f t="shared" si="263"/>
        <v>79.242979639406542</v>
      </c>
      <c r="R103" s="580">
        <f>MIN(BC103,BS103,CI103)</f>
        <v>77.024958075752565</v>
      </c>
      <c r="S103" s="480" t="s">
        <v>381</v>
      </c>
      <c r="T103" s="738"/>
      <c r="U103" s="1021"/>
      <c r="V103" s="503">
        <f t="shared" si="289"/>
        <v>30</v>
      </c>
      <c r="W103" s="498">
        <v>36.700000000000003</v>
      </c>
      <c r="X103" s="519">
        <v>-26</v>
      </c>
      <c r="Y103" s="483">
        <f t="shared" si="290"/>
        <v>11.506622370025271</v>
      </c>
      <c r="Z103" s="551">
        <v>13.940337864527748</v>
      </c>
      <c r="AA103" s="485">
        <v>12.944950166278431</v>
      </c>
      <c r="AB103" s="532">
        <f t="shared" si="291"/>
        <v>6.639905649191773</v>
      </c>
      <c r="AC103" s="486">
        <f t="shared" si="292"/>
        <v>5.9021383548371311</v>
      </c>
      <c r="AD103" s="487">
        <v>6.9466631550618967</v>
      </c>
      <c r="AE103" s="488">
        <v>13.093622169872262</v>
      </c>
      <c r="AF103" s="738"/>
      <c r="AG103" s="1048"/>
      <c r="AH103" s="1050"/>
      <c r="AI103" s="738"/>
      <c r="AJ103" s="1021"/>
      <c r="AK103" s="503">
        <f t="shared" si="293"/>
        <v>30</v>
      </c>
      <c r="AL103" s="489">
        <f t="shared" si="311"/>
        <v>20</v>
      </c>
      <c r="AM103" s="519">
        <f t="shared" si="294"/>
        <v>-33</v>
      </c>
      <c r="AN103" s="490">
        <f t="shared" si="295"/>
        <v>11.506622370025271</v>
      </c>
      <c r="AO103" s="738"/>
      <c r="AP103" s="1021"/>
      <c r="AQ103" s="503">
        <v>30</v>
      </c>
      <c r="AR103" s="483">
        <f t="shared" si="264"/>
        <v>11.506622370025271</v>
      </c>
      <c r="AS103" s="477">
        <v>101.68618956760474</v>
      </c>
      <c r="AT103" s="479">
        <v>101.42892850692979</v>
      </c>
      <c r="AU103" s="479">
        <v>101.09019633206272</v>
      </c>
      <c r="AV103" s="479">
        <v>100.68605829633599</v>
      </c>
      <c r="AW103" s="479">
        <v>100.37921015211879</v>
      </c>
      <c r="AX103" s="479">
        <v>100.13103347868234</v>
      </c>
      <c r="AY103" s="479">
        <v>99.719277373926957</v>
      </c>
      <c r="AZ103" s="479">
        <v>99.80233923262584</v>
      </c>
      <c r="BA103" s="479">
        <v>99.586443791750114</v>
      </c>
      <c r="BB103" s="479">
        <v>99.677829495643238</v>
      </c>
      <c r="BC103" s="479">
        <v>99.791215954578774</v>
      </c>
      <c r="BD103" s="480" t="s">
        <v>381</v>
      </c>
      <c r="BE103" s="738"/>
      <c r="BF103" s="1021"/>
      <c r="BG103" s="503">
        <v>30</v>
      </c>
      <c r="BH103" s="483">
        <f t="shared" si="265"/>
        <v>12.944950166278431</v>
      </c>
      <c r="BI103" s="477">
        <v>73.909792163553945</v>
      </c>
      <c r="BJ103" s="478">
        <v>78.283433402347825</v>
      </c>
      <c r="BK103" s="478">
        <v>86.708759378534182</v>
      </c>
      <c r="BL103" s="478">
        <v>86.969867793377773</v>
      </c>
      <c r="BM103" s="478">
        <v>86.406729396257475</v>
      </c>
      <c r="BN103" s="478">
        <v>85.801674349009616</v>
      </c>
      <c r="BO103" s="478">
        <v>84.472961977246129</v>
      </c>
      <c r="BP103" s="478">
        <v>82.975712786553572</v>
      </c>
      <c r="BQ103" s="478">
        <v>81.288178224730927</v>
      </c>
      <c r="BR103" s="478">
        <v>79.362790780016113</v>
      </c>
      <c r="BS103" s="478">
        <v>77.048577843562484</v>
      </c>
      <c r="BT103" s="480" t="s">
        <v>381</v>
      </c>
      <c r="BU103" s="533"/>
      <c r="BV103" s="1021"/>
      <c r="BW103" s="503">
        <v>30</v>
      </c>
      <c r="BX103" s="483">
        <f t="shared" si="266"/>
        <v>12.944950166278431</v>
      </c>
      <c r="BY103" s="477">
        <v>69.417123519107676</v>
      </c>
      <c r="BZ103" s="478">
        <v>73.45483073208166</v>
      </c>
      <c r="CA103" s="478">
        <v>81.402886877847223</v>
      </c>
      <c r="CB103" s="478">
        <v>87.150484517129257</v>
      </c>
      <c r="CC103" s="478">
        <v>86.52053883632945</v>
      </c>
      <c r="CD103" s="478">
        <v>85.855191395445289</v>
      </c>
      <c r="CE103" s="478">
        <v>84.41796297838566</v>
      </c>
      <c r="CF103" s="478">
        <v>82.848886953243962</v>
      </c>
      <c r="CG103" s="478">
        <v>81.135624617393958</v>
      </c>
      <c r="CH103" s="478">
        <v>79.242979639406542</v>
      </c>
      <c r="CI103" s="478">
        <v>77.024958075752565</v>
      </c>
      <c r="CJ103" s="480" t="s">
        <v>381</v>
      </c>
      <c r="CK103" s="738"/>
      <c r="CL103" s="1021"/>
      <c r="CM103" s="503">
        <f t="shared" si="296"/>
        <v>30</v>
      </c>
      <c r="CN103" s="520">
        <v>1.2</v>
      </c>
      <c r="CO103" s="521">
        <v>1.2</v>
      </c>
      <c r="CP103" s="521">
        <v>1.2</v>
      </c>
      <c r="CQ103" s="521">
        <v>1.2000000000000004</v>
      </c>
      <c r="CR103" s="521">
        <v>1.2</v>
      </c>
      <c r="CS103" s="521">
        <v>1.2000000000000006</v>
      </c>
      <c r="CT103" s="521">
        <v>1.2</v>
      </c>
      <c r="CU103" s="521">
        <v>1.2000000000000002</v>
      </c>
      <c r="CV103" s="521">
        <v>1.2000000000000002</v>
      </c>
      <c r="CW103" s="493">
        <v>1.2</v>
      </c>
      <c r="CX103" s="521">
        <v>1.2000000000000006</v>
      </c>
      <c r="CY103" s="747" t="s">
        <v>381</v>
      </c>
      <c r="CZ103" s="738"/>
      <c r="DA103" s="1021"/>
      <c r="DB103" s="503">
        <f t="shared" si="297"/>
        <v>30</v>
      </c>
      <c r="DC103" s="520">
        <v>0.88942072611911571</v>
      </c>
      <c r="DD103" s="521">
        <v>0.92631398950749022</v>
      </c>
      <c r="DE103" s="521">
        <v>0.99412575510337531</v>
      </c>
      <c r="DF103" s="521">
        <v>1</v>
      </c>
      <c r="DG103" s="521">
        <v>1</v>
      </c>
      <c r="DH103" s="521">
        <v>1</v>
      </c>
      <c r="DI103" s="521">
        <v>1</v>
      </c>
      <c r="DJ103" s="521">
        <v>1.0000000000000044</v>
      </c>
      <c r="DK103" s="521">
        <v>1</v>
      </c>
      <c r="DL103" s="493">
        <v>1.0000000000000002</v>
      </c>
      <c r="DM103" s="521">
        <v>1.0000000000000007</v>
      </c>
      <c r="DN103" s="747" t="s">
        <v>381</v>
      </c>
      <c r="DO103" s="744"/>
      <c r="DP103" s="1021"/>
      <c r="DQ103" s="503">
        <f t="shared" si="298"/>
        <v>30</v>
      </c>
      <c r="DR103" s="520">
        <v>0.85022389345343141</v>
      </c>
      <c r="DS103" s="521">
        <v>0.88551258825411561</v>
      </c>
      <c r="DT103" s="521">
        <v>0.95190487897582421</v>
      </c>
      <c r="DU103" s="521">
        <v>1.0000000000000091</v>
      </c>
      <c r="DV103" s="521">
        <v>1.0000000000000091</v>
      </c>
      <c r="DW103" s="521">
        <v>1.0000000000000084</v>
      </c>
      <c r="DX103" s="521">
        <v>1.0000000000000004</v>
      </c>
      <c r="DY103" s="521">
        <v>1.0000000000000004</v>
      </c>
      <c r="DZ103" s="521">
        <v>1</v>
      </c>
      <c r="EA103" s="493">
        <v>1</v>
      </c>
      <c r="EB103" s="521">
        <v>1.0000000000000009</v>
      </c>
      <c r="EC103" s="747" t="s">
        <v>381</v>
      </c>
      <c r="ED103" s="738"/>
      <c r="EE103" s="1021"/>
      <c r="EF103" s="503">
        <f t="shared" si="299"/>
        <v>30</v>
      </c>
      <c r="EG103" s="495">
        <v>41.833784712042529</v>
      </c>
      <c r="EH103" s="496">
        <v>41.046980588511303</v>
      </c>
      <c r="EI103" s="496">
        <v>40.011308361184888</v>
      </c>
      <c r="EJ103" s="496">
        <v>38.776108276582477</v>
      </c>
      <c r="EK103" s="496">
        <v>37.838592522487545</v>
      </c>
      <c r="EL103" s="497">
        <v>37.080544319544458</v>
      </c>
      <c r="EM103" s="497">
        <v>35.823260764269605</v>
      </c>
      <c r="EN103" s="497">
        <v>36.076846042505053</v>
      </c>
      <c r="EO103" s="497">
        <v>35.417767815493562</v>
      </c>
      <c r="EP103" s="497">
        <v>35.696729859789627</v>
      </c>
      <c r="EQ103" s="497">
        <v>36.042885994973119</v>
      </c>
      <c r="ER103" s="747" t="s">
        <v>381</v>
      </c>
      <c r="ES103" s="738"/>
      <c r="ET103" s="1021"/>
      <c r="EU103" s="503">
        <f t="shared" si="300"/>
        <v>30</v>
      </c>
      <c r="EV103" s="495">
        <v>85</v>
      </c>
      <c r="EW103" s="496">
        <v>85</v>
      </c>
      <c r="EX103" s="496">
        <v>85</v>
      </c>
      <c r="EY103" s="496">
        <v>83.005146054074544</v>
      </c>
      <c r="EZ103" s="496">
        <v>80.72873710602039</v>
      </c>
      <c r="FA103" s="497">
        <v>78.284285694612379</v>
      </c>
      <c r="FB103" s="497">
        <v>72.921370239718556</v>
      </c>
      <c r="FC103" s="497">
        <v>66.886814226059357</v>
      </c>
      <c r="FD103" s="497">
        <v>60.096477080894203</v>
      </c>
      <c r="FE103" s="497">
        <v>52.363831905813868</v>
      </c>
      <c r="FF103" s="497">
        <v>43.091012528950614</v>
      </c>
      <c r="FG103" s="747" t="s">
        <v>381</v>
      </c>
      <c r="FI103" s="1021"/>
      <c r="FJ103" s="503">
        <f t="shared" si="301"/>
        <v>30</v>
      </c>
      <c r="FK103" s="495">
        <v>85</v>
      </c>
      <c r="FL103" s="496">
        <v>85</v>
      </c>
      <c r="FM103" s="496">
        <v>85</v>
      </c>
      <c r="FN103" s="496">
        <v>83.735528518726028</v>
      </c>
      <c r="FO103" s="496">
        <v>81.188694928204939</v>
      </c>
      <c r="FP103" s="497">
        <v>78.500438332460533</v>
      </c>
      <c r="FQ103" s="497">
        <v>72.699538397481774</v>
      </c>
      <c r="FR103" s="497">
        <v>66.376076102325101</v>
      </c>
      <c r="FS103" s="497">
        <v>59.483219622473769</v>
      </c>
      <c r="FT103" s="497">
        <v>51.883181509726398</v>
      </c>
      <c r="FU103" s="497">
        <v>42.996493136713184</v>
      </c>
      <c r="FV103" s="747" t="s">
        <v>381</v>
      </c>
      <c r="FW103" s="744"/>
      <c r="FX103" s="1021"/>
      <c r="FY103" s="503">
        <f t="shared" si="302"/>
        <v>30</v>
      </c>
      <c r="FZ103" s="491">
        <f t="shared" si="303"/>
        <v>0.85022389345343141</v>
      </c>
      <c r="GA103" s="492">
        <f t="shared" si="267"/>
        <v>0.88551258825411561</v>
      </c>
      <c r="GB103" s="492">
        <f t="shared" si="268"/>
        <v>0.95190487897582421</v>
      </c>
      <c r="GC103" s="492">
        <f t="shared" si="269"/>
        <v>1</v>
      </c>
      <c r="GD103" s="492">
        <f t="shared" si="270"/>
        <v>1</v>
      </c>
      <c r="GE103" s="493">
        <f t="shared" si="271"/>
        <v>1</v>
      </c>
      <c r="GF103" s="493">
        <f t="shared" si="272"/>
        <v>1</v>
      </c>
      <c r="GG103" s="493">
        <f t="shared" si="273"/>
        <v>1.0000000000000004</v>
      </c>
      <c r="GH103" s="493">
        <f t="shared" si="274"/>
        <v>1</v>
      </c>
      <c r="GI103" s="493">
        <f t="shared" si="275"/>
        <v>1</v>
      </c>
      <c r="GJ103" s="493">
        <f>MIN(CX103,DM103,EB103)</f>
        <v>1.0000000000000007</v>
      </c>
      <c r="GK103" s="747" t="s">
        <v>381</v>
      </c>
      <c r="GM103" s="1021"/>
      <c r="GN103" s="503">
        <f t="shared" si="304"/>
        <v>30</v>
      </c>
      <c r="GO103" s="495">
        <f t="shared" si="305"/>
        <v>85</v>
      </c>
      <c r="GP103" s="496">
        <f t="shared" si="276"/>
        <v>85</v>
      </c>
      <c r="GQ103" s="496">
        <f t="shared" si="277"/>
        <v>85</v>
      </c>
      <c r="GR103" s="496">
        <f t="shared" si="278"/>
        <v>83.735528518726028</v>
      </c>
      <c r="GS103" s="496">
        <f t="shared" si="279"/>
        <v>81.188694928204939</v>
      </c>
      <c r="GT103" s="497">
        <f t="shared" si="280"/>
        <v>78.500438332460533</v>
      </c>
      <c r="GU103" s="497">
        <f t="shared" si="281"/>
        <v>72.921370239718556</v>
      </c>
      <c r="GV103" s="497">
        <f t="shared" si="282"/>
        <v>66.886814226059357</v>
      </c>
      <c r="GW103" s="497">
        <f t="shared" si="283"/>
        <v>60.096477080894203</v>
      </c>
      <c r="GX103" s="497">
        <f t="shared" si="284"/>
        <v>52.363831905813868</v>
      </c>
      <c r="GY103" s="497">
        <f>MAX(EQ103,FF103,FU103)</f>
        <v>43.091012528950614</v>
      </c>
      <c r="GZ103" s="747" t="s">
        <v>381</v>
      </c>
      <c r="HB103" s="1021"/>
      <c r="HC103" s="503">
        <f t="shared" si="306"/>
        <v>30</v>
      </c>
      <c r="HD103" s="531">
        <f t="shared" si="307"/>
        <v>5.0531741363694787</v>
      </c>
      <c r="HE103" s="551">
        <v>5.6848209034156643</v>
      </c>
      <c r="HF103" s="604">
        <v>87.462945254540998</v>
      </c>
      <c r="HH103" s="1021"/>
      <c r="HI103" s="503">
        <f t="shared" si="308"/>
        <v>30</v>
      </c>
      <c r="HJ103" s="531">
        <f t="shared" si="309"/>
        <v>5.0531741363694787</v>
      </c>
      <c r="HK103" s="604">
        <v>100.41920729608174</v>
      </c>
    </row>
    <row r="104" spans="2:219" ht="15" customHeight="1">
      <c r="B104" s="1090"/>
      <c r="C104" s="581">
        <v>25</v>
      </c>
      <c r="D104" s="476">
        <f t="shared" si="285"/>
        <v>13.483274080745513</v>
      </c>
      <c r="E104" s="642">
        <f t="shared" si="310"/>
        <v>67.236354797256041</v>
      </c>
      <c r="F104" s="643">
        <f t="shared" si="286"/>
        <v>87.463014011324304</v>
      </c>
      <c r="G104" s="602">
        <f t="shared" si="287"/>
        <v>5.8295113868770319</v>
      </c>
      <c r="H104" s="594" t="s">
        <v>712</v>
      </c>
      <c r="I104" s="603" t="s">
        <v>712</v>
      </c>
      <c r="J104" s="580">
        <f t="shared" si="288"/>
        <v>81.11070239570752</v>
      </c>
      <c r="K104" s="580">
        <f t="shared" si="257"/>
        <v>86.864985815621566</v>
      </c>
      <c r="L104" s="580">
        <f t="shared" si="258"/>
        <v>86.215468307238879</v>
      </c>
      <c r="M104" s="580">
        <f t="shared" si="259"/>
        <v>85.526919556607183</v>
      </c>
      <c r="N104" s="580">
        <f t="shared" si="260"/>
        <v>83.985865523965373</v>
      </c>
      <c r="O104" s="580">
        <f t="shared" si="261"/>
        <v>82.257574265344616</v>
      </c>
      <c r="P104" s="580">
        <f t="shared" si="262"/>
        <v>80.398977868349576</v>
      </c>
      <c r="Q104" s="580">
        <f t="shared" si="263"/>
        <v>78.371659971693845</v>
      </c>
      <c r="R104" s="580">
        <f t="shared" ref="R104:R106" si="312">MIN(BC104,BS104,CI104)</f>
        <v>76.006904175919701</v>
      </c>
      <c r="S104" s="480" t="s">
        <v>381</v>
      </c>
      <c r="T104" s="738"/>
      <c r="U104" s="1021"/>
      <c r="V104" s="503">
        <f t="shared" si="289"/>
        <v>25</v>
      </c>
      <c r="W104" s="498">
        <v>33.299999999999997</v>
      </c>
      <c r="X104" s="519">
        <v>-26</v>
      </c>
      <c r="Y104" s="483">
        <f t="shared" si="290"/>
        <v>13.483274080745513</v>
      </c>
      <c r="Z104" s="551">
        <v>16.441358238258275</v>
      </c>
      <c r="AA104" s="485">
        <v>15.168683340838703</v>
      </c>
      <c r="AB104" s="532">
        <f t="shared" si="291"/>
        <v>5.6448235005765923</v>
      </c>
      <c r="AC104" s="486">
        <f t="shared" si="292"/>
        <v>5.0176208894014147</v>
      </c>
      <c r="AD104" s="487">
        <v>8.0104376301319355</v>
      </c>
      <c r="AE104" s="488">
        <v>15.020343920331053</v>
      </c>
      <c r="AF104" s="738"/>
      <c r="AG104" s="1048"/>
      <c r="AH104" s="1050"/>
      <c r="AI104" s="738"/>
      <c r="AJ104" s="1021"/>
      <c r="AK104" s="503">
        <f t="shared" si="293"/>
        <v>25</v>
      </c>
      <c r="AL104" s="489">
        <f t="shared" si="311"/>
        <v>15</v>
      </c>
      <c r="AM104" s="519">
        <f t="shared" si="294"/>
        <v>-33</v>
      </c>
      <c r="AN104" s="490">
        <f t="shared" si="295"/>
        <v>13.483274080745513</v>
      </c>
      <c r="AO104" s="738"/>
      <c r="AP104" s="1021"/>
      <c r="AQ104" s="503">
        <v>25</v>
      </c>
      <c r="AR104" s="483">
        <f t="shared" si="264"/>
        <v>13.483274080745513</v>
      </c>
      <c r="AS104" s="477">
        <v>101.09020452182432</v>
      </c>
      <c r="AT104" s="479">
        <v>100.77581521001188</v>
      </c>
      <c r="AU104" s="479">
        <v>100.35161123645199</v>
      </c>
      <c r="AV104" s="479">
        <v>99.862990530498905</v>
      </c>
      <c r="AW104" s="479">
        <v>99.47696807523846</v>
      </c>
      <c r="AX104" s="479">
        <v>99.152032295894642</v>
      </c>
      <c r="AY104" s="479">
        <v>98.575560786476032</v>
      </c>
      <c r="AZ104" s="479">
        <v>98.605250565477803</v>
      </c>
      <c r="BA104" s="479">
        <v>98.248613215015325</v>
      </c>
      <c r="BB104" s="479">
        <v>98.307861092539994</v>
      </c>
      <c r="BC104" s="761" t="str">
        <f t="shared" ref="BC104" si="313">BC35</f>
        <v>not calc.</v>
      </c>
      <c r="BD104" s="480" t="s">
        <v>381</v>
      </c>
      <c r="BE104" s="738"/>
      <c r="BF104" s="1021"/>
      <c r="BG104" s="503">
        <v>25</v>
      </c>
      <c r="BH104" s="483">
        <f t="shared" si="265"/>
        <v>15.168683340838703</v>
      </c>
      <c r="BI104" s="477">
        <v>72.25737702062834</v>
      </c>
      <c r="BJ104" s="478">
        <v>77.364242228473771</v>
      </c>
      <c r="BK104" s="478">
        <v>87.193441456095982</v>
      </c>
      <c r="BL104" s="478">
        <v>86.864985815621566</v>
      </c>
      <c r="BM104" s="478">
        <v>86.215468307238879</v>
      </c>
      <c r="BN104" s="478">
        <v>85.526919556607183</v>
      </c>
      <c r="BO104" s="478">
        <v>84.033712173261009</v>
      </c>
      <c r="BP104" s="478">
        <v>82.382031475896952</v>
      </c>
      <c r="BQ104" s="478">
        <v>80.550651024853735</v>
      </c>
      <c r="BR104" s="478">
        <v>78.485829040610824</v>
      </c>
      <c r="BS104" s="478">
        <v>76.021714678949678</v>
      </c>
      <c r="BT104" s="480" t="s">
        <v>381</v>
      </c>
      <c r="BU104" s="533"/>
      <c r="BV104" s="1021"/>
      <c r="BW104" s="503">
        <v>25</v>
      </c>
      <c r="BX104" s="483">
        <f t="shared" si="266"/>
        <v>15.168683340838703</v>
      </c>
      <c r="BY104" s="477">
        <v>67.236354797256041</v>
      </c>
      <c r="BZ104" s="478">
        <v>71.899287966862047</v>
      </c>
      <c r="CA104" s="478">
        <v>81.11070239570752</v>
      </c>
      <c r="CB104" s="478">
        <v>87.070537201852616</v>
      </c>
      <c r="CC104" s="478">
        <v>86.349253769131778</v>
      </c>
      <c r="CD104" s="478">
        <v>85.593834856642502</v>
      </c>
      <c r="CE104" s="478">
        <v>83.985865523965373</v>
      </c>
      <c r="CF104" s="478">
        <v>82.257574265344616</v>
      </c>
      <c r="CG104" s="478">
        <v>80.398977868349576</v>
      </c>
      <c r="CH104" s="478">
        <v>78.371659971693845</v>
      </c>
      <c r="CI104" s="478">
        <v>76.006904175919701</v>
      </c>
      <c r="CJ104" s="480" t="s">
        <v>381</v>
      </c>
      <c r="CK104" s="738"/>
      <c r="CL104" s="1021"/>
      <c r="CM104" s="503">
        <f t="shared" si="296"/>
        <v>25</v>
      </c>
      <c r="CN104" s="520">
        <v>1.2</v>
      </c>
      <c r="CO104" s="521">
        <v>1.2000000000000004</v>
      </c>
      <c r="CP104" s="521">
        <v>1.2000000000000002</v>
      </c>
      <c r="CQ104" s="521">
        <v>1.2000000000000002</v>
      </c>
      <c r="CR104" s="521">
        <v>1.2000000000000006</v>
      </c>
      <c r="CS104" s="521">
        <v>1.2000000000000004</v>
      </c>
      <c r="CT104" s="521">
        <v>1.2000000000000091</v>
      </c>
      <c r="CU104" s="521">
        <v>1.2000000000000091</v>
      </c>
      <c r="CV104" s="521">
        <v>1.2000000000000042</v>
      </c>
      <c r="CW104" s="562">
        <v>1.2000000000000002</v>
      </c>
      <c r="CX104" s="605" t="str">
        <f t="shared" ref="CX104" si="314">CX35</f>
        <v>not calc.</v>
      </c>
      <c r="CY104" s="748" t="s">
        <v>381</v>
      </c>
      <c r="CZ104" s="738"/>
      <c r="DA104" s="1021"/>
      <c r="DB104" s="503">
        <f t="shared" si="297"/>
        <v>25</v>
      </c>
      <c r="DC104" s="520">
        <v>0.8751612984721342</v>
      </c>
      <c r="DD104" s="521">
        <v>0.91866023250684459</v>
      </c>
      <c r="DE104" s="521">
        <v>0.99790366923683449</v>
      </c>
      <c r="DF104" s="521">
        <v>1.0000000000000002</v>
      </c>
      <c r="DG104" s="521">
        <v>1.00000000000001</v>
      </c>
      <c r="DH104" s="521">
        <v>1</v>
      </c>
      <c r="DI104" s="521">
        <v>1</v>
      </c>
      <c r="DJ104" s="521">
        <v>1</v>
      </c>
      <c r="DK104" s="521">
        <v>1.0000000000000022</v>
      </c>
      <c r="DL104" s="562">
        <v>1.0000000000000004</v>
      </c>
      <c r="DM104" s="493">
        <v>1</v>
      </c>
      <c r="DN104" s="748" t="s">
        <v>381</v>
      </c>
      <c r="DO104" s="744"/>
      <c r="DP104" s="1021"/>
      <c r="DQ104" s="503">
        <f t="shared" si="298"/>
        <v>25</v>
      </c>
      <c r="DR104" s="520">
        <v>0.83069864308239505</v>
      </c>
      <c r="DS104" s="521">
        <v>0.87204733306793358</v>
      </c>
      <c r="DT104" s="521">
        <v>0.94953264162051076</v>
      </c>
      <c r="DU104" s="521">
        <v>1</v>
      </c>
      <c r="DV104" s="521">
        <v>1.0000000000000109</v>
      </c>
      <c r="DW104" s="521">
        <v>1</v>
      </c>
      <c r="DX104" s="521">
        <v>1</v>
      </c>
      <c r="DY104" s="521">
        <v>1</v>
      </c>
      <c r="DZ104" s="521">
        <v>1.0000000000000024</v>
      </c>
      <c r="EA104" s="562">
        <v>1.0000000000000024</v>
      </c>
      <c r="EB104" s="771">
        <v>1</v>
      </c>
      <c r="EC104" s="748" t="s">
        <v>381</v>
      </c>
      <c r="ED104" s="738"/>
      <c r="EE104" s="1021"/>
      <c r="EF104" s="503">
        <f t="shared" si="299"/>
        <v>25</v>
      </c>
      <c r="EG104" s="495">
        <v>40.011332785833758</v>
      </c>
      <c r="EH104" s="496">
        <v>39.05039727860202</v>
      </c>
      <c r="EI104" s="496">
        <v>37.754283123824962</v>
      </c>
      <c r="EJ104" s="496">
        <v>36.262025461261715</v>
      </c>
      <c r="EK104" s="496">
        <v>35.083618682243866</v>
      </c>
      <c r="EL104" s="497">
        <v>34.092043757931265</v>
      </c>
      <c r="EM104" s="497">
        <v>32.333678963058617</v>
      </c>
      <c r="EN104" s="497">
        <v>32.424214402436121</v>
      </c>
      <c r="EO104" s="497">
        <v>31.336872317058976</v>
      </c>
      <c r="EP104" s="563">
        <v>31.51748443961344</v>
      </c>
      <c r="EQ104" s="605" t="str">
        <f t="shared" ref="EQ104" si="315">EQ35</f>
        <v>not calc.</v>
      </c>
      <c r="ER104" s="748" t="s">
        <v>381</v>
      </c>
      <c r="ES104" s="738"/>
      <c r="ET104" s="1021"/>
      <c r="EU104" s="503">
        <f t="shared" si="300"/>
        <v>25</v>
      </c>
      <c r="EV104" s="495">
        <v>85</v>
      </c>
      <c r="EW104" s="496">
        <v>85</v>
      </c>
      <c r="EX104" s="496">
        <v>85</v>
      </c>
      <c r="EY104" s="496">
        <v>82.581080169137692</v>
      </c>
      <c r="EZ104" s="496">
        <v>79.955875456750562</v>
      </c>
      <c r="FA104" s="497">
        <v>77.174745311628101</v>
      </c>
      <c r="FB104" s="497">
        <v>71.150053184255455</v>
      </c>
      <c r="FC104" s="497">
        <v>64.496586830319472</v>
      </c>
      <c r="FD104" s="497">
        <v>57.132576333183579</v>
      </c>
      <c r="FE104" s="563">
        <v>48.84714809681293</v>
      </c>
      <c r="FF104" s="497">
        <v>38.984146317215846</v>
      </c>
      <c r="FG104" s="748" t="s">
        <v>381</v>
      </c>
      <c r="FI104" s="1021"/>
      <c r="FJ104" s="503">
        <f t="shared" si="301"/>
        <v>25</v>
      </c>
      <c r="FK104" s="495">
        <v>85</v>
      </c>
      <c r="FL104" s="496">
        <v>85</v>
      </c>
      <c r="FM104" s="496">
        <v>85</v>
      </c>
      <c r="FN104" s="496">
        <v>83.412219731807511</v>
      </c>
      <c r="FO104" s="496">
        <v>80.496470195010431</v>
      </c>
      <c r="FP104" s="497">
        <v>77.444941043645883</v>
      </c>
      <c r="FQ104" s="497">
        <v>70.957154120598659</v>
      </c>
      <c r="FR104" s="497">
        <v>63.9956945266253</v>
      </c>
      <c r="FS104" s="497">
        <v>56.523335444538645</v>
      </c>
      <c r="FT104" s="563">
        <v>48.38956993935733</v>
      </c>
      <c r="FU104" s="497">
        <v>38.924947868213508</v>
      </c>
      <c r="FV104" s="748" t="s">
        <v>381</v>
      </c>
      <c r="FW104" s="744"/>
      <c r="FX104" s="1021"/>
      <c r="FY104" s="503">
        <f t="shared" si="302"/>
        <v>25</v>
      </c>
      <c r="FZ104" s="491">
        <f t="shared" si="303"/>
        <v>0.83069864308239505</v>
      </c>
      <c r="GA104" s="492">
        <f t="shared" si="267"/>
        <v>0.87204733306793358</v>
      </c>
      <c r="GB104" s="492">
        <f t="shared" si="268"/>
        <v>0.94953264162051076</v>
      </c>
      <c r="GC104" s="492">
        <f t="shared" si="269"/>
        <v>1</v>
      </c>
      <c r="GD104" s="492">
        <f t="shared" si="270"/>
        <v>1.00000000000001</v>
      </c>
      <c r="GE104" s="493">
        <f t="shared" si="271"/>
        <v>1</v>
      </c>
      <c r="GF104" s="493">
        <f t="shared" si="272"/>
        <v>1</v>
      </c>
      <c r="GG104" s="493">
        <f t="shared" si="273"/>
        <v>1</v>
      </c>
      <c r="GH104" s="493">
        <f t="shared" si="274"/>
        <v>1.0000000000000022</v>
      </c>
      <c r="GI104" s="493">
        <f t="shared" si="275"/>
        <v>1.0000000000000004</v>
      </c>
      <c r="GJ104" s="493">
        <f t="shared" ref="GJ104:GJ106" si="316">MIN(CX104,DM104,EB104)</f>
        <v>1</v>
      </c>
      <c r="GK104" s="748" t="s">
        <v>381</v>
      </c>
      <c r="GM104" s="1021"/>
      <c r="GN104" s="503">
        <f t="shared" si="304"/>
        <v>25</v>
      </c>
      <c r="GO104" s="495">
        <f t="shared" si="305"/>
        <v>85</v>
      </c>
      <c r="GP104" s="496">
        <f t="shared" si="276"/>
        <v>85</v>
      </c>
      <c r="GQ104" s="496">
        <f t="shared" si="277"/>
        <v>85</v>
      </c>
      <c r="GR104" s="496">
        <f t="shared" si="278"/>
        <v>83.412219731807511</v>
      </c>
      <c r="GS104" s="496">
        <f t="shared" si="279"/>
        <v>80.496470195010431</v>
      </c>
      <c r="GT104" s="497">
        <f t="shared" si="280"/>
        <v>77.444941043645883</v>
      </c>
      <c r="GU104" s="497">
        <f t="shared" si="281"/>
        <v>71.150053184255455</v>
      </c>
      <c r="GV104" s="497">
        <f t="shared" si="282"/>
        <v>64.496586830319472</v>
      </c>
      <c r="GW104" s="497">
        <f t="shared" si="283"/>
        <v>57.132576333183579</v>
      </c>
      <c r="GX104" s="497">
        <f t="shared" si="284"/>
        <v>48.84714809681293</v>
      </c>
      <c r="GY104" s="497">
        <f t="shared" ref="GY104:GY106" si="317">MAX(EQ104,FF104,FU104)</f>
        <v>38.984146317215846</v>
      </c>
      <c r="GZ104" s="748" t="s">
        <v>381</v>
      </c>
      <c r="HB104" s="1021"/>
      <c r="HC104" s="503">
        <f t="shared" si="306"/>
        <v>25</v>
      </c>
      <c r="HD104" s="531">
        <f t="shared" si="307"/>
        <v>5.8295113868770319</v>
      </c>
      <c r="HE104" s="551">
        <v>6.5582003102366615</v>
      </c>
      <c r="HF104" s="604">
        <v>87.463014011324304</v>
      </c>
      <c r="HH104" s="1021"/>
      <c r="HI104" s="503">
        <f t="shared" si="308"/>
        <v>25</v>
      </c>
      <c r="HJ104" s="531">
        <f t="shared" si="309"/>
        <v>5.8295113868770319</v>
      </c>
      <c r="HK104" s="604">
        <v>99.591616173999569</v>
      </c>
    </row>
    <row r="105" spans="2:219" ht="15" customHeight="1">
      <c r="B105" s="1090"/>
      <c r="C105" s="581">
        <v>20</v>
      </c>
      <c r="D105" s="476">
        <f t="shared" si="285"/>
        <v>15.488653536099424</v>
      </c>
      <c r="E105" s="642">
        <f t="shared" si="310"/>
        <v>66.013607515421086</v>
      </c>
      <c r="F105" s="643">
        <f t="shared" si="286"/>
        <v>87.462985609481905</v>
      </c>
      <c r="G105" s="602">
        <f t="shared" si="287"/>
        <v>6.5522333656609391</v>
      </c>
      <c r="H105" s="594" t="s">
        <v>712</v>
      </c>
      <c r="I105" s="603" t="s">
        <v>712</v>
      </c>
      <c r="J105" s="580">
        <f t="shared" si="288"/>
        <v>81.253166560858219</v>
      </c>
      <c r="K105" s="580">
        <f t="shared" si="257"/>
        <v>86.727793576868905</v>
      </c>
      <c r="L105" s="580">
        <f t="shared" si="258"/>
        <v>85.989972833491876</v>
      </c>
      <c r="M105" s="580">
        <f t="shared" si="259"/>
        <v>85.212403813686805</v>
      </c>
      <c r="N105" s="580">
        <f t="shared" si="260"/>
        <v>83.524755271038501</v>
      </c>
      <c r="O105" s="580">
        <f t="shared" si="261"/>
        <v>81.63764653364818</v>
      </c>
      <c r="P105" s="580">
        <f t="shared" si="262"/>
        <v>79.636102374779952</v>
      </c>
      <c r="Q105" s="580">
        <f t="shared" si="263"/>
        <v>77.475513266176662</v>
      </c>
      <c r="R105" s="580">
        <f t="shared" si="312"/>
        <v>74.960696223225924</v>
      </c>
      <c r="S105" s="480" t="s">
        <v>381</v>
      </c>
      <c r="T105" s="738"/>
      <c r="U105" s="1021"/>
      <c r="V105" s="503">
        <f t="shared" si="289"/>
        <v>20</v>
      </c>
      <c r="W105" s="481">
        <v>30</v>
      </c>
      <c r="X105" s="519">
        <v>-26</v>
      </c>
      <c r="Y105" s="483">
        <f t="shared" si="290"/>
        <v>15.488653536099424</v>
      </c>
      <c r="Z105" s="551">
        <v>19.028384568896254</v>
      </c>
      <c r="AA105" s="485">
        <v>17.424735228111853</v>
      </c>
      <c r="AB105" s="532">
        <f t="shared" si="291"/>
        <v>4.9231630356463763</v>
      </c>
      <c r="AC105" s="486">
        <f t="shared" si="292"/>
        <v>4.3761449205745562</v>
      </c>
      <c r="AD105" s="487">
        <v>9.0623091680676406</v>
      </c>
      <c r="AE105" s="488">
        <v>16.895664954953311</v>
      </c>
      <c r="AF105" s="738"/>
      <c r="AG105" s="1048"/>
      <c r="AH105" s="1050"/>
      <c r="AI105" s="738"/>
      <c r="AJ105" s="1021"/>
      <c r="AK105" s="503">
        <f t="shared" si="293"/>
        <v>20</v>
      </c>
      <c r="AL105" s="489">
        <f t="shared" si="311"/>
        <v>10</v>
      </c>
      <c r="AM105" s="519">
        <f t="shared" si="294"/>
        <v>-33</v>
      </c>
      <c r="AN105" s="490">
        <f t="shared" si="295"/>
        <v>15.488653536099424</v>
      </c>
      <c r="AO105" s="738"/>
      <c r="AP105" s="1021"/>
      <c r="AQ105" s="503">
        <v>20</v>
      </c>
      <c r="AR105" s="483">
        <f t="shared" si="264"/>
        <v>15.488653536099424</v>
      </c>
      <c r="AS105" s="477">
        <v>100.59889288165741</v>
      </c>
      <c r="AT105" s="479">
        <v>100.20891092585006</v>
      </c>
      <c r="AU105" s="479">
        <v>99.679900819350351</v>
      </c>
      <c r="AV105" s="479">
        <v>99.050066820420241</v>
      </c>
      <c r="AW105" s="479">
        <v>98.575456766894931</v>
      </c>
      <c r="AX105" s="479">
        <v>98.162992702703775</v>
      </c>
      <c r="AY105" s="479">
        <v>97.403503565589958</v>
      </c>
      <c r="AZ105" s="479">
        <v>97.37469264931255</v>
      </c>
      <c r="BA105" s="479">
        <v>96.869660685873185</v>
      </c>
      <c r="BB105" s="479">
        <v>96.908390950601316</v>
      </c>
      <c r="BC105" s="761" t="str">
        <f t="shared" ref="BC105" si="318">BC36</f>
        <v>not calc.</v>
      </c>
      <c r="BD105" s="480" t="s">
        <v>381</v>
      </c>
      <c r="BE105" s="738"/>
      <c r="BF105" s="1021"/>
      <c r="BG105" s="503">
        <v>20</v>
      </c>
      <c r="BH105" s="483">
        <f t="shared" si="265"/>
        <v>17.424735228111853</v>
      </c>
      <c r="BI105" s="477">
        <v>71.471869796065647</v>
      </c>
      <c r="BJ105" s="478">
        <v>77.309709948553646</v>
      </c>
      <c r="BK105" s="478">
        <v>87.429042429430766</v>
      </c>
      <c r="BL105" s="478">
        <v>86.727793576868905</v>
      </c>
      <c r="BM105" s="478">
        <v>85.989972833491876</v>
      </c>
      <c r="BN105" s="478">
        <v>85.212403813686805</v>
      </c>
      <c r="BO105" s="478">
        <v>83.556633248421889</v>
      </c>
      <c r="BP105" s="478">
        <v>81.752921237638802</v>
      </c>
      <c r="BQ105" s="478">
        <v>79.779495412090029</v>
      </c>
      <c r="BR105" s="478">
        <v>77.578176848896916</v>
      </c>
      <c r="BS105" s="478">
        <v>74.968394265236213</v>
      </c>
      <c r="BT105" s="480" t="s">
        <v>381</v>
      </c>
      <c r="BU105" s="533"/>
      <c r="BV105" s="1021"/>
      <c r="BW105" s="503">
        <v>20</v>
      </c>
      <c r="BX105" s="483">
        <f t="shared" si="266"/>
        <v>17.424735228111853</v>
      </c>
      <c r="BY105" s="477">
        <v>66.013607515421086</v>
      </c>
      <c r="BZ105" s="478">
        <v>71.085717203544945</v>
      </c>
      <c r="CA105" s="478">
        <v>81.253166560858219</v>
      </c>
      <c r="CB105" s="478">
        <v>86.967054014076567</v>
      </c>
      <c r="CC105" s="478">
        <v>86.153162383783624</v>
      </c>
      <c r="CD105" s="478">
        <v>85.304783165161496</v>
      </c>
      <c r="CE105" s="478">
        <v>83.524755271038501</v>
      </c>
      <c r="CF105" s="478">
        <v>81.63764653364818</v>
      </c>
      <c r="CG105" s="478">
        <v>79.636102374779952</v>
      </c>
      <c r="CH105" s="478">
        <v>77.475513266176662</v>
      </c>
      <c r="CI105" s="478">
        <v>74.960696223225924</v>
      </c>
      <c r="CJ105" s="480" t="s">
        <v>381</v>
      </c>
      <c r="CK105" s="738"/>
      <c r="CL105" s="1021"/>
      <c r="CM105" s="503">
        <f t="shared" si="296"/>
        <v>20</v>
      </c>
      <c r="CN105" s="520">
        <v>1.2000000000000099</v>
      </c>
      <c r="CO105" s="521">
        <v>1.2</v>
      </c>
      <c r="CP105" s="521">
        <v>1.2000000000000008</v>
      </c>
      <c r="CQ105" s="521">
        <v>1.2000000000000002</v>
      </c>
      <c r="CR105" s="521">
        <v>1.2000000000000002</v>
      </c>
      <c r="CS105" s="521">
        <v>1.2</v>
      </c>
      <c r="CT105" s="521">
        <v>1.2000000000000093</v>
      </c>
      <c r="CU105" s="521">
        <v>1.2</v>
      </c>
      <c r="CV105" s="521">
        <v>1.2000000000000008</v>
      </c>
      <c r="CW105" s="562">
        <v>1.2000000000000048</v>
      </c>
      <c r="CX105" s="605" t="str">
        <f t="shared" ref="CX105" si="319">CX36</f>
        <v>not calc.</v>
      </c>
      <c r="CY105" s="748" t="s">
        <v>381</v>
      </c>
      <c r="CZ105" s="738"/>
      <c r="DA105" s="1021"/>
      <c r="DB105" s="503">
        <f t="shared" si="297"/>
        <v>20</v>
      </c>
      <c r="DC105" s="520">
        <v>0.86831922944029793</v>
      </c>
      <c r="DD105" s="521">
        <v>0.9182045164306486</v>
      </c>
      <c r="DE105" s="521">
        <v>1.0000000000000002</v>
      </c>
      <c r="DF105" s="521">
        <v>1.000000000000012</v>
      </c>
      <c r="DG105" s="521">
        <v>1</v>
      </c>
      <c r="DH105" s="521">
        <v>1</v>
      </c>
      <c r="DI105" s="521">
        <v>1.0000000000000056</v>
      </c>
      <c r="DJ105" s="521">
        <v>1.0000000000000062</v>
      </c>
      <c r="DK105" s="521">
        <v>1.0000000000000002</v>
      </c>
      <c r="DL105" s="562">
        <v>1</v>
      </c>
      <c r="DM105" s="493">
        <v>1</v>
      </c>
      <c r="DN105" s="748" t="s">
        <v>381</v>
      </c>
      <c r="DO105" s="744"/>
      <c r="DP105" s="1021"/>
      <c r="DQ105" s="503">
        <f t="shared" si="298"/>
        <v>20</v>
      </c>
      <c r="DR105" s="520">
        <v>0.81960310747691312</v>
      </c>
      <c r="DS105" s="521">
        <v>0.86494047930411977</v>
      </c>
      <c r="DT105" s="521">
        <v>0.9506899335975687</v>
      </c>
      <c r="DU105" s="521">
        <v>1.0000000000000113</v>
      </c>
      <c r="DV105" s="521">
        <v>1.0000000000000056</v>
      </c>
      <c r="DW105" s="521">
        <v>1.0000000000000051</v>
      </c>
      <c r="DX105" s="521">
        <v>1.0000000000000058</v>
      </c>
      <c r="DY105" s="521">
        <v>1</v>
      </c>
      <c r="DZ105" s="521">
        <v>1</v>
      </c>
      <c r="EA105" s="562">
        <v>1.0000000000000031</v>
      </c>
      <c r="EB105" s="771">
        <v>1.0000000000000007</v>
      </c>
      <c r="EC105" s="748" t="s">
        <v>381</v>
      </c>
      <c r="ED105" s="738"/>
      <c r="EE105" s="1021"/>
      <c r="EF105" s="503">
        <f t="shared" si="299"/>
        <v>20</v>
      </c>
      <c r="EG105" s="495">
        <v>38.509762051181099</v>
      </c>
      <c r="EH105" s="496">
        <v>37.318398689263915</v>
      </c>
      <c r="EI105" s="496">
        <v>35.703052613409056</v>
      </c>
      <c r="EJ105" s="496">
        <v>33.780951917112759</v>
      </c>
      <c r="EK105" s="496">
        <v>32.333361681647943</v>
      </c>
      <c r="EL105" s="497">
        <v>31.075885288153074</v>
      </c>
      <c r="EM105" s="497">
        <v>28.761817891848636</v>
      </c>
      <c r="EN105" s="497">
        <v>28.674070038354614</v>
      </c>
      <c r="EO105" s="497">
        <v>27.136345553615683</v>
      </c>
      <c r="EP105" s="563">
        <v>27.254243279028003</v>
      </c>
      <c r="EQ105" s="605" t="str">
        <f t="shared" ref="EQ105" si="320">EQ36</f>
        <v>not calc.</v>
      </c>
      <c r="ER105" s="748" t="s">
        <v>381</v>
      </c>
      <c r="ES105" s="738"/>
      <c r="ET105" s="1021"/>
      <c r="EU105" s="503">
        <f t="shared" si="300"/>
        <v>20</v>
      </c>
      <c r="EV105" s="495">
        <v>85</v>
      </c>
      <c r="EW105" s="496">
        <v>85</v>
      </c>
      <c r="EX105" s="496">
        <v>84.862218989438588</v>
      </c>
      <c r="EY105" s="496">
        <v>82.026441275978016</v>
      </c>
      <c r="EZ105" s="496">
        <v>79.044864393978344</v>
      </c>
      <c r="FA105" s="497">
        <v>75.905009690084057</v>
      </c>
      <c r="FB105" s="497">
        <v>69.227079443443017</v>
      </c>
      <c r="FC105" s="497">
        <v>61.965326060293535</v>
      </c>
      <c r="FD105" s="497">
        <v>54.036025662649365</v>
      </c>
      <c r="FE105" s="563">
        <v>45.210964584976921</v>
      </c>
      <c r="FF105" s="497">
        <v>34.77646823487305</v>
      </c>
      <c r="FG105" s="748" t="s">
        <v>381</v>
      </c>
      <c r="FI105" s="1021"/>
      <c r="FJ105" s="503">
        <f t="shared" si="301"/>
        <v>20</v>
      </c>
      <c r="FK105" s="495">
        <v>85</v>
      </c>
      <c r="FL105" s="496">
        <v>85</v>
      </c>
      <c r="FM105" s="496">
        <v>85</v>
      </c>
      <c r="FN105" s="496">
        <v>82.993768692419223</v>
      </c>
      <c r="FO105" s="496">
        <v>79.704136948547671</v>
      </c>
      <c r="FP105" s="497">
        <v>76.277913955016572</v>
      </c>
      <c r="FQ105" s="497">
        <v>69.09862166809819</v>
      </c>
      <c r="FR105" s="497">
        <v>61.501692190535323</v>
      </c>
      <c r="FS105" s="497">
        <v>53.460518613247132</v>
      </c>
      <c r="FT105" s="563">
        <v>44.799910592139554</v>
      </c>
      <c r="FU105" s="497">
        <v>34.74573590815146</v>
      </c>
      <c r="FV105" s="748" t="s">
        <v>381</v>
      </c>
      <c r="FW105" s="744"/>
      <c r="FX105" s="1021"/>
      <c r="FY105" s="503">
        <f t="shared" si="302"/>
        <v>20</v>
      </c>
      <c r="FZ105" s="491">
        <f t="shared" si="303"/>
        <v>0.81960310747691312</v>
      </c>
      <c r="GA105" s="492">
        <f t="shared" si="267"/>
        <v>0.86494047930411977</v>
      </c>
      <c r="GB105" s="492">
        <f t="shared" si="268"/>
        <v>0.9506899335975687</v>
      </c>
      <c r="GC105" s="492">
        <f t="shared" si="269"/>
        <v>1.0000000000000113</v>
      </c>
      <c r="GD105" s="492">
        <f t="shared" si="270"/>
        <v>1</v>
      </c>
      <c r="GE105" s="493">
        <f t="shared" si="271"/>
        <v>1</v>
      </c>
      <c r="GF105" s="493">
        <f t="shared" si="272"/>
        <v>1.0000000000000056</v>
      </c>
      <c r="GG105" s="493">
        <f t="shared" si="273"/>
        <v>1</v>
      </c>
      <c r="GH105" s="493">
        <f t="shared" si="274"/>
        <v>1</v>
      </c>
      <c r="GI105" s="493">
        <f t="shared" si="275"/>
        <v>1</v>
      </c>
      <c r="GJ105" s="493">
        <f t="shared" si="316"/>
        <v>1</v>
      </c>
      <c r="GK105" s="748" t="s">
        <v>381</v>
      </c>
      <c r="GM105" s="1021"/>
      <c r="GN105" s="503">
        <f t="shared" si="304"/>
        <v>20</v>
      </c>
      <c r="GO105" s="495">
        <f t="shared" si="305"/>
        <v>85</v>
      </c>
      <c r="GP105" s="496">
        <f t="shared" si="276"/>
        <v>85</v>
      </c>
      <c r="GQ105" s="496">
        <f t="shared" si="277"/>
        <v>85</v>
      </c>
      <c r="GR105" s="496">
        <f t="shared" si="278"/>
        <v>82.993768692419223</v>
      </c>
      <c r="GS105" s="496">
        <f t="shared" si="279"/>
        <v>79.704136948547671</v>
      </c>
      <c r="GT105" s="497">
        <f t="shared" si="280"/>
        <v>76.277913955016572</v>
      </c>
      <c r="GU105" s="497">
        <f t="shared" si="281"/>
        <v>69.227079443443017</v>
      </c>
      <c r="GV105" s="497">
        <f t="shared" si="282"/>
        <v>61.965326060293535</v>
      </c>
      <c r="GW105" s="497">
        <f t="shared" si="283"/>
        <v>54.036025662649365</v>
      </c>
      <c r="GX105" s="497">
        <f t="shared" si="284"/>
        <v>45.210964584976921</v>
      </c>
      <c r="GY105" s="497">
        <f t="shared" si="317"/>
        <v>34.77646823487305</v>
      </c>
      <c r="GZ105" s="748" t="s">
        <v>381</v>
      </c>
      <c r="HB105" s="1021"/>
      <c r="HC105" s="503">
        <f t="shared" si="306"/>
        <v>20</v>
      </c>
      <c r="HD105" s="531">
        <f t="shared" si="307"/>
        <v>6.5522333656609391</v>
      </c>
      <c r="HE105" s="551">
        <v>7.3712625363685573</v>
      </c>
      <c r="HF105" s="604">
        <v>87.462985609481905</v>
      </c>
      <c r="HH105" s="1021"/>
      <c r="HI105" s="503">
        <f t="shared" si="308"/>
        <v>20</v>
      </c>
      <c r="HJ105" s="531">
        <f t="shared" si="309"/>
        <v>6.5522333656609391</v>
      </c>
      <c r="HK105" s="604">
        <v>98.883618250243302</v>
      </c>
    </row>
    <row r="106" spans="2:219" ht="15" customHeight="1">
      <c r="B106" s="1090"/>
      <c r="C106" s="581">
        <v>10</v>
      </c>
      <c r="D106" s="476">
        <f t="shared" si="285"/>
        <v>18.805858600055725</v>
      </c>
      <c r="E106" s="642">
        <f t="shared" si="310"/>
        <v>64.370329195815557</v>
      </c>
      <c r="F106" s="643">
        <f t="shared" si="286"/>
        <v>87.399485527311327</v>
      </c>
      <c r="G106" s="602">
        <f t="shared" si="287"/>
        <v>7.2457562895931744</v>
      </c>
      <c r="H106" s="594" t="s">
        <v>712</v>
      </c>
      <c r="I106" s="603" t="s">
        <v>712</v>
      </c>
      <c r="J106" s="580">
        <f t="shared" si="288"/>
        <v>81.066308857944648</v>
      </c>
      <c r="K106" s="580">
        <f t="shared" si="257"/>
        <v>86.529607042231518</v>
      </c>
      <c r="L106" s="580">
        <f t="shared" si="258"/>
        <v>85.639332989834983</v>
      </c>
      <c r="M106" s="580">
        <f t="shared" si="259"/>
        <v>84.719298061476721</v>
      </c>
      <c r="N106" s="580">
        <f t="shared" si="260"/>
        <v>82.793741240572999</v>
      </c>
      <c r="O106" s="580">
        <f t="shared" si="261"/>
        <v>80.662513641487536</v>
      </c>
      <c r="P106" s="580">
        <f t="shared" si="262"/>
        <v>78.437508881041055</v>
      </c>
      <c r="Q106" s="580">
        <f t="shared" si="263"/>
        <v>76.074294754908991</v>
      </c>
      <c r="R106" s="580">
        <f t="shared" si="312"/>
        <v>73.338672271959013</v>
      </c>
      <c r="S106" s="480" t="s">
        <v>381</v>
      </c>
      <c r="T106" s="738"/>
      <c r="U106" s="1021"/>
      <c r="V106" s="503">
        <f t="shared" si="289"/>
        <v>10</v>
      </c>
      <c r="W106" s="481">
        <f>V106+15</f>
        <v>25</v>
      </c>
      <c r="X106" s="519">
        <v>-26</v>
      </c>
      <c r="Y106" s="483">
        <f t="shared" si="290"/>
        <v>18.805858600055725</v>
      </c>
      <c r="Z106" s="551">
        <v>23.484110983934606</v>
      </c>
      <c r="AA106" s="485">
        <v>21.156590925062691</v>
      </c>
      <c r="AB106" s="532">
        <f t="shared" si="291"/>
        <v>4.0448197806676722</v>
      </c>
      <c r="AC106" s="486">
        <f t="shared" si="292"/>
        <v>3.5953953605934861</v>
      </c>
      <c r="AD106" s="487">
        <v>10.775030197722449</v>
      </c>
      <c r="AE106" s="488">
        <v>19.838192374481359</v>
      </c>
      <c r="AF106" s="738"/>
      <c r="AG106" s="1048"/>
      <c r="AH106" s="1050"/>
      <c r="AI106" s="738"/>
      <c r="AJ106" s="1021"/>
      <c r="AK106" s="503">
        <f t="shared" si="293"/>
        <v>10</v>
      </c>
      <c r="AL106" s="489">
        <f t="shared" si="311"/>
        <v>0</v>
      </c>
      <c r="AM106" s="519">
        <f t="shared" si="294"/>
        <v>-33</v>
      </c>
      <c r="AN106" s="490">
        <f t="shared" si="295"/>
        <v>18.805858600055725</v>
      </c>
      <c r="AO106" s="738"/>
      <c r="AP106" s="1021"/>
      <c r="AQ106" s="503">
        <v>10</v>
      </c>
      <c r="AR106" s="483">
        <f t="shared" si="264"/>
        <v>18.805858600055725</v>
      </c>
      <c r="AS106" s="477">
        <v>99.963886861733798</v>
      </c>
      <c r="AT106" s="479">
        <v>99.381584716903632</v>
      </c>
      <c r="AU106" s="479">
        <v>98.530087637985403</v>
      </c>
      <c r="AV106" s="479">
        <v>97.484110515554974</v>
      </c>
      <c r="AW106" s="479">
        <v>96.680219167506408</v>
      </c>
      <c r="AX106" s="479">
        <v>96.059615684800576</v>
      </c>
      <c r="AY106" s="479">
        <v>94.905682811733712</v>
      </c>
      <c r="AZ106" s="479">
        <v>94.767454905144348</v>
      </c>
      <c r="BA106" s="479">
        <v>93.960477901616756</v>
      </c>
      <c r="BB106" s="479">
        <v>93.99973468431746</v>
      </c>
      <c r="BC106" s="761" t="str">
        <f t="shared" ref="BC106" si="321">BC37</f>
        <v>not calc.</v>
      </c>
      <c r="BD106" s="480" t="s">
        <v>381</v>
      </c>
      <c r="BE106" s="738"/>
      <c r="BF106" s="1021"/>
      <c r="BG106" s="503">
        <v>10</v>
      </c>
      <c r="BH106" s="483">
        <f t="shared" si="265"/>
        <v>21.156590925062691</v>
      </c>
      <c r="BI106" s="477">
        <v>70.586216043028045</v>
      </c>
      <c r="BJ106" s="478">
        <v>76.712457979973095</v>
      </c>
      <c r="BK106" s="478">
        <v>87.384567589753928</v>
      </c>
      <c r="BL106" s="478">
        <v>86.529607042231518</v>
      </c>
      <c r="BM106" s="478">
        <v>85.639332989834983</v>
      </c>
      <c r="BN106" s="478">
        <v>84.719298061476721</v>
      </c>
      <c r="BO106" s="478">
        <v>82.793741240572999</v>
      </c>
      <c r="BP106" s="478">
        <v>80.745758396693063</v>
      </c>
      <c r="BQ106" s="478">
        <v>78.551618154191445</v>
      </c>
      <c r="BR106" s="478">
        <v>76.147603032277786</v>
      </c>
      <c r="BS106" s="478">
        <v>73.340100778073477</v>
      </c>
      <c r="BT106" s="480" t="s">
        <v>381</v>
      </c>
      <c r="BU106" s="533"/>
      <c r="BV106" s="1021"/>
      <c r="BW106" s="503">
        <v>10</v>
      </c>
      <c r="BX106" s="483">
        <f t="shared" si="266"/>
        <v>21.156590925062691</v>
      </c>
      <c r="BY106" s="477">
        <v>64.370329195815557</v>
      </c>
      <c r="BZ106" s="478">
        <v>69.818612295229556</v>
      </c>
      <c r="CA106" s="478">
        <v>81.066308857944648</v>
      </c>
      <c r="CB106" s="478">
        <v>86.834487406752231</v>
      </c>
      <c r="CC106" s="478">
        <v>85.8579339476032</v>
      </c>
      <c r="CD106" s="478">
        <v>84.860959725805571</v>
      </c>
      <c r="CE106" s="478">
        <v>82.800315086828078</v>
      </c>
      <c r="CF106" s="478">
        <v>80.662513641487536</v>
      </c>
      <c r="CG106" s="478">
        <v>78.437508881041055</v>
      </c>
      <c r="CH106" s="478">
        <v>76.074294754908991</v>
      </c>
      <c r="CI106" s="478">
        <v>73.338672271959013</v>
      </c>
      <c r="CJ106" s="480" t="s">
        <v>381</v>
      </c>
      <c r="CK106" s="738"/>
      <c r="CL106" s="1021"/>
      <c r="CM106" s="503">
        <f t="shared" si="296"/>
        <v>10</v>
      </c>
      <c r="CN106" s="520">
        <v>1.2000000000000006</v>
      </c>
      <c r="CO106" s="521">
        <v>1.2</v>
      </c>
      <c r="CP106" s="521">
        <v>1.2000000000000002</v>
      </c>
      <c r="CQ106" s="521">
        <v>1.2000000000000002</v>
      </c>
      <c r="CR106" s="521">
        <v>1.2000000000000006</v>
      </c>
      <c r="CS106" s="521">
        <v>1.2</v>
      </c>
      <c r="CT106" s="521">
        <v>1.2000000000000008</v>
      </c>
      <c r="CU106" s="521">
        <v>1.2</v>
      </c>
      <c r="CV106" s="521">
        <v>1.2</v>
      </c>
      <c r="CW106" s="562">
        <v>1.2000000000000002</v>
      </c>
      <c r="CX106" s="605" t="str">
        <f t="shared" ref="CX106" si="322">CX37</f>
        <v>not calc.</v>
      </c>
      <c r="CY106" s="748" t="s">
        <v>381</v>
      </c>
      <c r="CZ106" s="738"/>
      <c r="DA106" s="1021"/>
      <c r="DB106" s="503">
        <f t="shared" si="297"/>
        <v>10</v>
      </c>
      <c r="DC106" s="520">
        <v>0.86055496862821435</v>
      </c>
      <c r="DD106" s="521">
        <v>0.91320124098550437</v>
      </c>
      <c r="DE106" s="521">
        <v>1.0000000000000075</v>
      </c>
      <c r="DF106" s="521">
        <v>1.0000000000000073</v>
      </c>
      <c r="DG106" s="521">
        <v>1.0000000000000004</v>
      </c>
      <c r="DH106" s="521">
        <v>1</v>
      </c>
      <c r="DI106" s="521">
        <v>1</v>
      </c>
      <c r="DJ106" s="521">
        <v>1.0000000000000004</v>
      </c>
      <c r="DK106" s="521">
        <v>1.0000000000000033</v>
      </c>
      <c r="DL106" s="562">
        <v>1.0000000000000016</v>
      </c>
      <c r="DM106" s="493">
        <v>1.0000000000000007</v>
      </c>
      <c r="DN106" s="748" t="s">
        <v>381</v>
      </c>
      <c r="DO106" s="744"/>
      <c r="DP106" s="1021"/>
      <c r="DQ106" s="503">
        <f t="shared" si="298"/>
        <v>10</v>
      </c>
      <c r="DR106" s="520">
        <v>0.80452041704522115</v>
      </c>
      <c r="DS106" s="521">
        <v>0.8537823802238742</v>
      </c>
      <c r="DT106" s="521">
        <v>0.94917176943648718</v>
      </c>
      <c r="DU106" s="521">
        <v>1</v>
      </c>
      <c r="DV106" s="521">
        <v>1.0000000000000075</v>
      </c>
      <c r="DW106" s="521">
        <v>1.0000000000000004</v>
      </c>
      <c r="DX106" s="521">
        <v>1.0000000000000069</v>
      </c>
      <c r="DY106" s="521">
        <v>1.0000000000000036</v>
      </c>
      <c r="DZ106" s="521">
        <v>1</v>
      </c>
      <c r="EA106" s="562">
        <v>1.0000000000000022</v>
      </c>
      <c r="EB106" s="771">
        <v>1.0000000000000009</v>
      </c>
      <c r="EC106" s="748" t="s">
        <v>381</v>
      </c>
      <c r="ED106" s="738"/>
      <c r="EE106" s="1021"/>
      <c r="EF106" s="503">
        <f t="shared" si="299"/>
        <v>10</v>
      </c>
      <c r="EG106" s="495">
        <v>36.570105798552845</v>
      </c>
      <c r="EH106" s="496">
        <v>34.792512999509484</v>
      </c>
      <c r="EI106" s="496">
        <v>32.195019263972938</v>
      </c>
      <c r="EJ106" s="496">
        <v>29.007331974073963</v>
      </c>
      <c r="EK106" s="496">
        <v>26.559739418491233</v>
      </c>
      <c r="EL106" s="497">
        <v>24.671593518259442</v>
      </c>
      <c r="EM106" s="497">
        <v>21.164085998631151</v>
      </c>
      <c r="EN106" s="497">
        <v>20.744213127221599</v>
      </c>
      <c r="EO106" s="497">
        <v>18.294220718439192</v>
      </c>
      <c r="EP106" s="563">
        <v>18.413356026603822</v>
      </c>
      <c r="EQ106" s="605" t="str">
        <f t="shared" ref="EQ106" si="323">EQ37</f>
        <v>not calc.</v>
      </c>
      <c r="ER106" s="748" t="s">
        <v>381</v>
      </c>
      <c r="ES106" s="738"/>
      <c r="ET106" s="1021"/>
      <c r="EU106" s="503">
        <f t="shared" si="300"/>
        <v>10</v>
      </c>
      <c r="EV106" s="495">
        <v>85</v>
      </c>
      <c r="EW106" s="496">
        <v>85</v>
      </c>
      <c r="EX106" s="496">
        <v>84.682310138702576</v>
      </c>
      <c r="EY106" s="496">
        <v>81.225345853501892</v>
      </c>
      <c r="EZ106" s="496">
        <v>77.628666978834531</v>
      </c>
      <c r="FA106" s="497">
        <v>73.915087958232164</v>
      </c>
      <c r="FB106" s="497">
        <v>66.154020422089502</v>
      </c>
      <c r="FC106" s="497">
        <v>57.916428636858029</v>
      </c>
      <c r="FD106" s="497">
        <v>49.110850406906593</v>
      </c>
      <c r="FE106" s="563">
        <v>39.487370258212195</v>
      </c>
      <c r="FF106" s="497">
        <v>28.282104144804578</v>
      </c>
      <c r="FG106" s="748" t="s">
        <v>381</v>
      </c>
      <c r="FI106" s="1021"/>
      <c r="FJ106" s="503">
        <f t="shared" si="301"/>
        <v>10</v>
      </c>
      <c r="FK106" s="495">
        <v>85.000000000000057</v>
      </c>
      <c r="FL106" s="496">
        <v>85</v>
      </c>
      <c r="FM106" s="496">
        <v>85</v>
      </c>
      <c r="FN106" s="496">
        <v>82.457775252624117</v>
      </c>
      <c r="FO106" s="496">
        <v>78.511515731332224</v>
      </c>
      <c r="FP106" s="497">
        <v>74.486661262642428</v>
      </c>
      <c r="FQ106" s="497">
        <v>66.180490807826516</v>
      </c>
      <c r="FR106" s="497">
        <v>57.581969296031843</v>
      </c>
      <c r="FS106" s="497">
        <v>48.653478859653205</v>
      </c>
      <c r="FT106" s="563">
        <v>39.19432035049897</v>
      </c>
      <c r="FU106" s="497">
        <v>28.276412011985201</v>
      </c>
      <c r="FV106" s="748" t="s">
        <v>381</v>
      </c>
      <c r="FW106" s="744"/>
      <c r="FX106" s="1021"/>
      <c r="FY106" s="503">
        <f t="shared" si="302"/>
        <v>10</v>
      </c>
      <c r="FZ106" s="491">
        <f t="shared" si="303"/>
        <v>0.80452041704522115</v>
      </c>
      <c r="GA106" s="492">
        <f t="shared" si="267"/>
        <v>0.8537823802238742</v>
      </c>
      <c r="GB106" s="492">
        <f t="shared" si="268"/>
        <v>0.94917176943648718</v>
      </c>
      <c r="GC106" s="492">
        <f t="shared" si="269"/>
        <v>1</v>
      </c>
      <c r="GD106" s="492">
        <f t="shared" si="270"/>
        <v>1.0000000000000004</v>
      </c>
      <c r="GE106" s="493">
        <f t="shared" si="271"/>
        <v>1</v>
      </c>
      <c r="GF106" s="493">
        <f t="shared" si="272"/>
        <v>1</v>
      </c>
      <c r="GG106" s="493">
        <f t="shared" si="273"/>
        <v>1.0000000000000004</v>
      </c>
      <c r="GH106" s="493">
        <f t="shared" si="274"/>
        <v>1</v>
      </c>
      <c r="GI106" s="493">
        <f t="shared" si="275"/>
        <v>1.0000000000000016</v>
      </c>
      <c r="GJ106" s="493">
        <f t="shared" si="316"/>
        <v>1.0000000000000007</v>
      </c>
      <c r="GK106" s="748" t="s">
        <v>381</v>
      </c>
      <c r="GM106" s="1021"/>
      <c r="GN106" s="503">
        <f t="shared" si="304"/>
        <v>10</v>
      </c>
      <c r="GO106" s="495">
        <f t="shared" si="305"/>
        <v>85.000000000000057</v>
      </c>
      <c r="GP106" s="496">
        <f t="shared" si="276"/>
        <v>85</v>
      </c>
      <c r="GQ106" s="496">
        <f t="shared" si="277"/>
        <v>85</v>
      </c>
      <c r="GR106" s="496">
        <f t="shared" si="278"/>
        <v>82.457775252624117</v>
      </c>
      <c r="GS106" s="496">
        <f t="shared" si="279"/>
        <v>78.511515731332224</v>
      </c>
      <c r="GT106" s="497">
        <f t="shared" si="280"/>
        <v>74.486661262642428</v>
      </c>
      <c r="GU106" s="497">
        <f t="shared" si="281"/>
        <v>66.180490807826516</v>
      </c>
      <c r="GV106" s="497">
        <f t="shared" si="282"/>
        <v>57.916428636858029</v>
      </c>
      <c r="GW106" s="497">
        <f t="shared" si="283"/>
        <v>49.110850406906593</v>
      </c>
      <c r="GX106" s="497">
        <f t="shared" si="284"/>
        <v>39.487370258212195</v>
      </c>
      <c r="GY106" s="497">
        <f t="shared" si="317"/>
        <v>28.282104144804578</v>
      </c>
      <c r="GZ106" s="748" t="s">
        <v>381</v>
      </c>
      <c r="HB106" s="1021"/>
      <c r="HC106" s="503">
        <f t="shared" si="306"/>
        <v>10</v>
      </c>
      <c r="HD106" s="531">
        <f t="shared" si="307"/>
        <v>7.2457562895931744</v>
      </c>
      <c r="HE106" s="551">
        <v>8.1514758257923212</v>
      </c>
      <c r="HF106" s="604">
        <v>87.399485527311327</v>
      </c>
      <c r="HH106" s="1021"/>
      <c r="HI106" s="503">
        <f t="shared" si="308"/>
        <v>10</v>
      </c>
      <c r="HJ106" s="531">
        <f t="shared" si="309"/>
        <v>7.2457562895931744</v>
      </c>
      <c r="HK106" s="604">
        <v>97.799417447105697</v>
      </c>
    </row>
    <row r="107" spans="2:219" ht="15" customHeight="1">
      <c r="B107" s="1090"/>
      <c r="C107" s="581">
        <v>0</v>
      </c>
      <c r="D107" s="476">
        <f t="shared" si="285"/>
        <v>25.306501976616715</v>
      </c>
      <c r="E107" s="642">
        <f t="shared" si="310"/>
        <v>62.392143997101243</v>
      </c>
      <c r="F107" s="643">
        <f t="shared" si="286"/>
        <v>87.364638255315839</v>
      </c>
      <c r="G107" s="602">
        <f t="shared" si="287"/>
        <v>8.7030378183124775</v>
      </c>
      <c r="H107" s="594" t="s">
        <v>712</v>
      </c>
      <c r="I107" s="603" t="s">
        <v>712</v>
      </c>
      <c r="J107" s="648">
        <f t="shared" si="288"/>
        <v>81.079608904071847</v>
      </c>
      <c r="K107" s="648">
        <f t="shared" si="257"/>
        <v>86.165039107850376</v>
      </c>
      <c r="L107" s="648">
        <f t="shared" si="258"/>
        <v>84.965502734473347</v>
      </c>
      <c r="M107" s="648">
        <f t="shared" si="259"/>
        <v>83.745788424642072</v>
      </c>
      <c r="N107" s="648">
        <f t="shared" si="260"/>
        <v>81.264873126390228</v>
      </c>
      <c r="O107" s="648">
        <f t="shared" si="261"/>
        <v>78.672024179939385</v>
      </c>
      <c r="P107" s="648">
        <f t="shared" si="262"/>
        <v>75.996069435687588</v>
      </c>
      <c r="Q107" s="648">
        <f t="shared" si="263"/>
        <v>73.213069852023025</v>
      </c>
      <c r="R107" s="626" t="s">
        <v>381</v>
      </c>
      <c r="S107" s="539" t="s">
        <v>381</v>
      </c>
      <c r="T107" s="738"/>
      <c r="U107" s="1021"/>
      <c r="V107" s="503">
        <f t="shared" si="289"/>
        <v>0</v>
      </c>
      <c r="W107" s="481">
        <f>V107+15</f>
        <v>15</v>
      </c>
      <c r="X107" s="519">
        <v>-26</v>
      </c>
      <c r="Y107" s="483">
        <f t="shared" si="290"/>
        <v>25.306501976616715</v>
      </c>
      <c r="Z107" s="504">
        <f t="shared" ref="Z107:AA111" si="324">Z38</f>
        <v>32.43086758469579</v>
      </c>
      <c r="AA107" s="485">
        <f t="shared" si="324"/>
        <v>28.469814723693808</v>
      </c>
      <c r="AB107" s="532">
        <f t="shared" si="291"/>
        <v>3.0063265549055194</v>
      </c>
      <c r="AC107" s="486">
        <f t="shared" si="292"/>
        <v>2.6722902710271281</v>
      </c>
      <c r="AD107" s="487">
        <f t="shared" ref="AD107:AE111" si="325">AD38</f>
        <v>13.882973928712262</v>
      </c>
      <c r="AE107" s="488">
        <f t="shared" si="325"/>
        <v>25.116044710689486</v>
      </c>
      <c r="AF107" s="738"/>
      <c r="AG107" s="1048"/>
      <c r="AH107" s="1050"/>
      <c r="AI107" s="738"/>
      <c r="AJ107" s="1021"/>
      <c r="AK107" s="503">
        <f t="shared" si="293"/>
        <v>0</v>
      </c>
      <c r="AL107" s="489">
        <f t="shared" si="311"/>
        <v>-10</v>
      </c>
      <c r="AM107" s="519">
        <f t="shared" si="294"/>
        <v>-33</v>
      </c>
      <c r="AN107" s="490">
        <f t="shared" si="295"/>
        <v>25.306501976616715</v>
      </c>
      <c r="AO107" s="738"/>
      <c r="AP107" s="1021"/>
      <c r="AQ107" s="503">
        <v>0</v>
      </c>
      <c r="AR107" s="483">
        <f t="shared" si="264"/>
        <v>25.306501976616715</v>
      </c>
      <c r="AS107" s="477">
        <f t="shared" ref="AS107:BB107" si="326">AS38</f>
        <v>100.33709110504749</v>
      </c>
      <c r="AT107" s="479">
        <f t="shared" si="326"/>
        <v>99.700319061806212</v>
      </c>
      <c r="AU107" s="479">
        <f t="shared" si="326"/>
        <v>98.637110004105779</v>
      </c>
      <c r="AV107" s="479">
        <f t="shared" si="326"/>
        <v>96.997742714736987</v>
      </c>
      <c r="AW107" s="479">
        <f t="shared" si="326"/>
        <v>95.552862425986845</v>
      </c>
      <c r="AX107" s="479">
        <f t="shared" si="326"/>
        <v>94.393189779772527</v>
      </c>
      <c r="AY107" s="479">
        <f t="shared" si="326"/>
        <v>92.426984688979971</v>
      </c>
      <c r="AZ107" s="479">
        <f t="shared" si="326"/>
        <v>92.201629216708184</v>
      </c>
      <c r="BA107" s="479">
        <f t="shared" si="326"/>
        <v>91.154758285371884</v>
      </c>
      <c r="BB107" s="479">
        <f t="shared" si="326"/>
        <v>91.115436029050343</v>
      </c>
      <c r="BC107" s="713" t="s">
        <v>381</v>
      </c>
      <c r="BD107" s="480" t="s">
        <v>381</v>
      </c>
      <c r="BE107" s="738"/>
      <c r="BF107" s="1021"/>
      <c r="BG107" s="503">
        <v>0</v>
      </c>
      <c r="BH107" s="483">
        <f t="shared" si="265"/>
        <v>28.469814723693808</v>
      </c>
      <c r="BI107" s="477">
        <f t="shared" ref="BI107:BR107" si="327">BI38</f>
        <v>69.829746472580183</v>
      </c>
      <c r="BJ107" s="478">
        <f t="shared" si="327"/>
        <v>76.232661770429516</v>
      </c>
      <c r="BK107" s="478">
        <f t="shared" si="327"/>
        <v>87.33681989487205</v>
      </c>
      <c r="BL107" s="478">
        <f t="shared" si="327"/>
        <v>86.165039107850376</v>
      </c>
      <c r="BM107" s="478">
        <f t="shared" si="327"/>
        <v>84.965502734473347</v>
      </c>
      <c r="BN107" s="478">
        <f t="shared" si="327"/>
        <v>83.745788424642072</v>
      </c>
      <c r="BO107" s="478">
        <f t="shared" si="327"/>
        <v>81.264873126390228</v>
      </c>
      <c r="BP107" s="478">
        <f t="shared" si="327"/>
        <v>78.717825375797034</v>
      </c>
      <c r="BQ107" s="478">
        <f t="shared" si="327"/>
        <v>76.071207765681308</v>
      </c>
      <c r="BR107" s="478">
        <f t="shared" si="327"/>
        <v>73.244237435636393</v>
      </c>
      <c r="BS107" s="713" t="s">
        <v>381</v>
      </c>
      <c r="BT107" s="480" t="s">
        <v>381</v>
      </c>
      <c r="BU107" s="533"/>
      <c r="BV107" s="1021"/>
      <c r="BW107" s="503">
        <v>0</v>
      </c>
      <c r="BX107" s="483">
        <f t="shared" si="266"/>
        <v>28.469814723693808</v>
      </c>
      <c r="BY107" s="477">
        <f t="shared" ref="BY107:CH107" si="328">BY38</f>
        <v>62.392143997101243</v>
      </c>
      <c r="BZ107" s="478">
        <f t="shared" si="328"/>
        <v>68.501839464267633</v>
      </c>
      <c r="CA107" s="478">
        <f t="shared" si="328"/>
        <v>81.079608904071847</v>
      </c>
      <c r="CB107" s="478">
        <f t="shared" si="328"/>
        <v>86.556212165648233</v>
      </c>
      <c r="CC107" s="478">
        <f t="shared" si="328"/>
        <v>85.255534165621725</v>
      </c>
      <c r="CD107" s="478">
        <f t="shared" si="328"/>
        <v>83.947939822927225</v>
      </c>
      <c r="CE107" s="478">
        <f t="shared" si="328"/>
        <v>81.315714398534112</v>
      </c>
      <c r="CF107" s="478">
        <f t="shared" si="328"/>
        <v>78.672024179939385</v>
      </c>
      <c r="CG107" s="478">
        <f t="shared" si="328"/>
        <v>75.996069435687588</v>
      </c>
      <c r="CH107" s="478">
        <f t="shared" si="328"/>
        <v>73.213069852023025</v>
      </c>
      <c r="CI107" s="713" t="s">
        <v>381</v>
      </c>
      <c r="CJ107" s="480" t="s">
        <v>381</v>
      </c>
      <c r="CK107" s="738"/>
      <c r="CL107" s="1021"/>
      <c r="CM107" s="503">
        <f t="shared" si="296"/>
        <v>0</v>
      </c>
      <c r="CN107" s="520">
        <f t="shared" ref="CN107:CW107" si="329">CN38</f>
        <v>1.2</v>
      </c>
      <c r="CO107" s="521">
        <f t="shared" si="329"/>
        <v>1.2</v>
      </c>
      <c r="CP107" s="521">
        <f t="shared" si="329"/>
        <v>1.2000000000000002</v>
      </c>
      <c r="CQ107" s="521">
        <f t="shared" si="329"/>
        <v>1.2</v>
      </c>
      <c r="CR107" s="521">
        <f t="shared" si="329"/>
        <v>1.2000000000000002</v>
      </c>
      <c r="CS107" s="521">
        <f t="shared" si="329"/>
        <v>1.2000000000000006</v>
      </c>
      <c r="CT107" s="521">
        <f t="shared" si="329"/>
        <v>1.2000000000000002</v>
      </c>
      <c r="CU107" s="521">
        <f t="shared" si="329"/>
        <v>1.2</v>
      </c>
      <c r="CV107" s="521">
        <f t="shared" si="329"/>
        <v>1.2</v>
      </c>
      <c r="CW107" s="562">
        <f t="shared" si="329"/>
        <v>1.2000000000000006</v>
      </c>
      <c r="CX107" s="522" t="s">
        <v>381</v>
      </c>
      <c r="CY107" s="748" t="s">
        <v>381</v>
      </c>
      <c r="CZ107" s="738"/>
      <c r="DA107" s="1021"/>
      <c r="DB107" s="503">
        <f t="shared" si="297"/>
        <v>0</v>
      </c>
      <c r="DC107" s="520">
        <f t="shared" ref="DC107:DL107" si="330">DC38</f>
        <v>0.85388090570816755</v>
      </c>
      <c r="DD107" s="521">
        <f t="shared" si="330"/>
        <v>0.90916569488256183</v>
      </c>
      <c r="DE107" s="521">
        <f t="shared" si="330"/>
        <v>1.0000000000000113</v>
      </c>
      <c r="DF107" s="521">
        <f t="shared" si="330"/>
        <v>1.0000000000000111</v>
      </c>
      <c r="DG107" s="521">
        <f t="shared" si="330"/>
        <v>1.0000000000000109</v>
      </c>
      <c r="DH107" s="521">
        <f t="shared" si="330"/>
        <v>1</v>
      </c>
      <c r="DI107" s="521">
        <f t="shared" si="330"/>
        <v>1.0000000000000002</v>
      </c>
      <c r="DJ107" s="521">
        <f t="shared" si="330"/>
        <v>1.0000000000000053</v>
      </c>
      <c r="DK107" s="521">
        <f t="shared" si="330"/>
        <v>1.0000000000000004</v>
      </c>
      <c r="DL107" s="562">
        <f t="shared" si="330"/>
        <v>1.0000000000000022</v>
      </c>
      <c r="DM107" s="522" t="s">
        <v>381</v>
      </c>
      <c r="DN107" s="748" t="s">
        <v>381</v>
      </c>
      <c r="DO107" s="744"/>
      <c r="DP107" s="1021"/>
      <c r="DQ107" s="503">
        <f t="shared" si="298"/>
        <v>0</v>
      </c>
      <c r="DR107" s="520">
        <f t="shared" ref="DR107:EA107" si="331">DR38</f>
        <v>0.78609768563606219</v>
      </c>
      <c r="DS107" s="521">
        <f t="shared" si="331"/>
        <v>0.84206968615547106</v>
      </c>
      <c r="DT107" s="521">
        <f t="shared" si="331"/>
        <v>0.94927989639253219</v>
      </c>
      <c r="DU107" s="521">
        <f t="shared" si="331"/>
        <v>1.0000000000000111</v>
      </c>
      <c r="DV107" s="521">
        <f t="shared" si="331"/>
        <v>1.0000000000000115</v>
      </c>
      <c r="DW107" s="521">
        <f t="shared" si="331"/>
        <v>1.0000000000000115</v>
      </c>
      <c r="DX107" s="521">
        <f t="shared" si="331"/>
        <v>1.0000000000000047</v>
      </c>
      <c r="DY107" s="521">
        <f t="shared" si="331"/>
        <v>1.0000000000000004</v>
      </c>
      <c r="DZ107" s="521">
        <f t="shared" si="331"/>
        <v>1.0000000000000047</v>
      </c>
      <c r="EA107" s="562">
        <f t="shared" si="331"/>
        <v>1.0000000000000022</v>
      </c>
      <c r="EB107" s="522" t="s">
        <v>381</v>
      </c>
      <c r="EC107" s="748" t="s">
        <v>381</v>
      </c>
      <c r="ED107" s="738"/>
      <c r="EE107" s="1021"/>
      <c r="EF107" s="503">
        <f t="shared" si="299"/>
        <v>0</v>
      </c>
      <c r="EG107" s="495">
        <f t="shared" ref="EG107:EP107" si="332">EG38</f>
        <v>37.709928045220011</v>
      </c>
      <c r="EH107" s="496">
        <f t="shared" si="332"/>
        <v>35.765384567716978</v>
      </c>
      <c r="EI107" s="496">
        <f t="shared" si="332"/>
        <v>32.521368787343192</v>
      </c>
      <c r="EJ107" s="496">
        <f t="shared" si="332"/>
        <v>27.526254516762549</v>
      </c>
      <c r="EK107" s="496">
        <f t="shared" si="332"/>
        <v>23.130736322675602</v>
      </c>
      <c r="EL107" s="497">
        <f t="shared" si="332"/>
        <v>19.60767706901504</v>
      </c>
      <c r="EM107" s="497">
        <f t="shared" si="332"/>
        <v>13.644372045313958</v>
      </c>
      <c r="EN107" s="497">
        <f t="shared" si="332"/>
        <v>12.961703792294031</v>
      </c>
      <c r="EO107" s="497">
        <f t="shared" si="332"/>
        <v>9.1865428598069343</v>
      </c>
      <c r="EP107" s="563">
        <f t="shared" si="332"/>
        <v>9.6736765938611029</v>
      </c>
      <c r="EQ107" s="522" t="s">
        <v>381</v>
      </c>
      <c r="ER107" s="748" t="s">
        <v>381</v>
      </c>
      <c r="ES107" s="738"/>
      <c r="ET107" s="1021"/>
      <c r="EU107" s="503">
        <f t="shared" si="300"/>
        <v>0</v>
      </c>
      <c r="EV107" s="495">
        <f t="shared" ref="EV107:FE107" si="333">EV60</f>
        <v>85</v>
      </c>
      <c r="EW107" s="496">
        <f t="shared" si="333"/>
        <v>84.809672427420992</v>
      </c>
      <c r="EX107" s="496">
        <f t="shared" si="333"/>
        <v>82.266327442287434</v>
      </c>
      <c r="EY107" s="496">
        <f t="shared" si="333"/>
        <v>77.888886874391858</v>
      </c>
      <c r="EZ107" s="496">
        <f t="shared" si="333"/>
        <v>73.393638024780387</v>
      </c>
      <c r="FA107" s="497">
        <f t="shared" si="333"/>
        <v>68.767425826768772</v>
      </c>
      <c r="FB107" s="497">
        <f t="shared" si="333"/>
        <v>59.264370913113055</v>
      </c>
      <c r="FC107" s="497">
        <f t="shared" si="333"/>
        <v>49.355234905095301</v>
      </c>
      <c r="FD107" s="497">
        <f t="shared" si="333"/>
        <v>38.940598737652408</v>
      </c>
      <c r="FE107" s="563">
        <f t="shared" si="333"/>
        <v>27.762404370665081</v>
      </c>
      <c r="FF107" s="522" t="s">
        <v>381</v>
      </c>
      <c r="FG107" s="748" t="s">
        <v>381</v>
      </c>
      <c r="FI107" s="1021"/>
      <c r="FJ107" s="503">
        <f t="shared" si="301"/>
        <v>0</v>
      </c>
      <c r="FK107" s="495">
        <f t="shared" ref="FK107:FT107" si="334">FK38</f>
        <v>85</v>
      </c>
      <c r="FL107" s="496">
        <f t="shared" si="334"/>
        <v>85</v>
      </c>
      <c r="FM107" s="496">
        <f t="shared" si="334"/>
        <v>85</v>
      </c>
      <c r="FN107" s="496">
        <f t="shared" si="334"/>
        <v>81.332878318882251</v>
      </c>
      <c r="FO107" s="496">
        <f t="shared" si="334"/>
        <v>76.079108148263003</v>
      </c>
      <c r="FP107" s="497">
        <f t="shared" si="334"/>
        <v>70.804259479474752</v>
      </c>
      <c r="FQ107" s="497">
        <f t="shared" si="334"/>
        <v>60.20718128161144</v>
      </c>
      <c r="FR107" s="497">
        <f t="shared" si="334"/>
        <v>49.593522866773299</v>
      </c>
      <c r="FS107" s="497">
        <f t="shared" si="334"/>
        <v>38.881641077139818</v>
      </c>
      <c r="FT107" s="563">
        <f t="shared" si="334"/>
        <v>27.775973187170848</v>
      </c>
      <c r="FU107" s="522" t="s">
        <v>381</v>
      </c>
      <c r="FV107" s="748" t="s">
        <v>381</v>
      </c>
      <c r="FW107" s="744"/>
      <c r="FX107" s="1021"/>
      <c r="FY107" s="503">
        <f t="shared" si="302"/>
        <v>0</v>
      </c>
      <c r="FZ107" s="491">
        <f t="shared" si="303"/>
        <v>0.78609768563606219</v>
      </c>
      <c r="GA107" s="492">
        <f t="shared" si="267"/>
        <v>0.84206968615547106</v>
      </c>
      <c r="GB107" s="492">
        <f t="shared" si="268"/>
        <v>0.94927989639253219</v>
      </c>
      <c r="GC107" s="492">
        <f t="shared" si="269"/>
        <v>1.0000000000000111</v>
      </c>
      <c r="GD107" s="492">
        <f t="shared" si="270"/>
        <v>1.0000000000000109</v>
      </c>
      <c r="GE107" s="493">
        <f t="shared" si="271"/>
        <v>1</v>
      </c>
      <c r="GF107" s="493">
        <f t="shared" si="272"/>
        <v>1.0000000000000002</v>
      </c>
      <c r="GG107" s="493">
        <f t="shared" si="273"/>
        <v>1.0000000000000004</v>
      </c>
      <c r="GH107" s="493">
        <f t="shared" si="274"/>
        <v>1.0000000000000004</v>
      </c>
      <c r="GI107" s="493">
        <f t="shared" si="275"/>
        <v>1.0000000000000022</v>
      </c>
      <c r="GJ107" s="522" t="s">
        <v>381</v>
      </c>
      <c r="GK107" s="748" t="s">
        <v>381</v>
      </c>
      <c r="GM107" s="1021"/>
      <c r="GN107" s="503">
        <f t="shared" si="304"/>
        <v>0</v>
      </c>
      <c r="GO107" s="495">
        <f t="shared" si="305"/>
        <v>85</v>
      </c>
      <c r="GP107" s="496">
        <f t="shared" si="276"/>
        <v>85</v>
      </c>
      <c r="GQ107" s="496">
        <f t="shared" si="277"/>
        <v>85</v>
      </c>
      <c r="GR107" s="496">
        <f t="shared" si="278"/>
        <v>81.332878318882251</v>
      </c>
      <c r="GS107" s="496">
        <f t="shared" si="279"/>
        <v>76.079108148263003</v>
      </c>
      <c r="GT107" s="497">
        <f t="shared" si="280"/>
        <v>70.804259479474752</v>
      </c>
      <c r="GU107" s="497">
        <f t="shared" si="281"/>
        <v>60.20718128161144</v>
      </c>
      <c r="GV107" s="497">
        <f t="shared" si="282"/>
        <v>49.593522866773299</v>
      </c>
      <c r="GW107" s="497">
        <f t="shared" si="283"/>
        <v>38.940598737652408</v>
      </c>
      <c r="GX107" s="497">
        <f t="shared" si="284"/>
        <v>27.775973187170848</v>
      </c>
      <c r="GY107" s="522" t="s">
        <v>381</v>
      </c>
      <c r="GZ107" s="748" t="s">
        <v>381</v>
      </c>
      <c r="HB107" s="1021"/>
      <c r="HC107" s="503">
        <f t="shared" si="306"/>
        <v>0</v>
      </c>
      <c r="HD107" s="531">
        <f t="shared" si="307"/>
        <v>8.7030378183124775</v>
      </c>
      <c r="HE107" s="551">
        <f t="shared" ref="HE107:HF111" si="335">HE38</f>
        <v>9.7909175456015376</v>
      </c>
      <c r="HF107" s="604">
        <f t="shared" si="335"/>
        <v>87.364638255315839</v>
      </c>
      <c r="HH107" s="1021"/>
      <c r="HI107" s="503">
        <f t="shared" si="308"/>
        <v>0</v>
      </c>
      <c r="HJ107" s="531">
        <f t="shared" si="309"/>
        <v>8.7030378183124775</v>
      </c>
      <c r="HK107" s="604">
        <f>HK38</f>
        <v>97.789163838894638</v>
      </c>
    </row>
    <row r="108" spans="2:219" ht="15" customHeight="1">
      <c r="B108" s="1090"/>
      <c r="C108" s="581">
        <v>-10</v>
      </c>
      <c r="D108" s="476">
        <f t="shared" si="285"/>
        <v>28.087004647610353</v>
      </c>
      <c r="E108" s="642">
        <f t="shared" si="310"/>
        <v>62.747957604661181</v>
      </c>
      <c r="F108" s="643">
        <f t="shared" si="286"/>
        <v>87.372749143070891</v>
      </c>
      <c r="G108" s="602">
        <f t="shared" si="287"/>
        <v>9.0382082744341119</v>
      </c>
      <c r="H108" s="594" t="s">
        <v>712</v>
      </c>
      <c r="I108" s="603" t="s">
        <v>712</v>
      </c>
      <c r="J108" s="580">
        <f t="shared" si="288"/>
        <v>81.199755678312485</v>
      </c>
      <c r="K108" s="580">
        <f t="shared" si="257"/>
        <v>85.943217859736194</v>
      </c>
      <c r="L108" s="580">
        <f t="shared" si="258"/>
        <v>84.69303311394944</v>
      </c>
      <c r="M108" s="580">
        <f t="shared" si="259"/>
        <v>83.432000529595214</v>
      </c>
      <c r="N108" s="580">
        <f t="shared" si="260"/>
        <v>80.897277724267525</v>
      </c>
      <c r="O108" s="580">
        <f t="shared" si="261"/>
        <v>78.340243685782411</v>
      </c>
      <c r="P108" s="580">
        <f t="shared" si="262"/>
        <v>75.729782639821565</v>
      </c>
      <c r="Q108" s="580">
        <f t="shared" si="263"/>
        <v>73.002347804433839</v>
      </c>
      <c r="R108" s="522" t="s">
        <v>381</v>
      </c>
      <c r="S108" s="480" t="s">
        <v>381</v>
      </c>
      <c r="T108" s="738"/>
      <c r="U108" s="1021"/>
      <c r="V108" s="503">
        <f t="shared" si="289"/>
        <v>-10</v>
      </c>
      <c r="W108" s="481">
        <v>15</v>
      </c>
      <c r="X108" s="519">
        <v>-26</v>
      </c>
      <c r="Y108" s="483">
        <f>IF(MIN(AA108,Z108)*(1-(2.5+7)/(87.5-2))&gt;$AG$29,$AG$29,MIN(AA108,Z108)*(1-(2.5+7)/(87.5-2)))</f>
        <v>28.087004647610353</v>
      </c>
      <c r="Z108" s="551">
        <f t="shared" si="324"/>
        <v>38.033002562004746</v>
      </c>
      <c r="AA108" s="485">
        <f t="shared" si="324"/>
        <v>31.59788022856165</v>
      </c>
      <c r="AB108" s="532">
        <f t="shared" si="291"/>
        <v>2.7129897486165571</v>
      </c>
      <c r="AC108" s="486">
        <f t="shared" si="292"/>
        <v>2.4115464432147173</v>
      </c>
      <c r="AD108" s="487">
        <f t="shared" si="325"/>
        <v>15.678186864244863</v>
      </c>
      <c r="AE108" s="488">
        <f t="shared" si="325"/>
        <v>27.2364413630706</v>
      </c>
      <c r="AF108" s="738"/>
      <c r="AG108" s="1048"/>
      <c r="AH108" s="1050"/>
      <c r="AI108" s="738"/>
      <c r="AJ108" s="1021"/>
      <c r="AK108" s="503">
        <f t="shared" si="293"/>
        <v>-10</v>
      </c>
      <c r="AL108" s="489">
        <f t="shared" si="311"/>
        <v>-20</v>
      </c>
      <c r="AM108" s="519">
        <f t="shared" si="294"/>
        <v>-33</v>
      </c>
      <c r="AN108" s="490">
        <f t="shared" si="295"/>
        <v>28.087004647610353</v>
      </c>
      <c r="AO108" s="738"/>
      <c r="AP108" s="1021"/>
      <c r="AQ108" s="503">
        <v>-10</v>
      </c>
      <c r="AR108" s="483">
        <f t="shared" si="264"/>
        <v>28.087004647610353</v>
      </c>
      <c r="AS108" s="477">
        <f t="shared" ref="AS108:BB108" si="336">AS39</f>
        <v>99.840803447782065</v>
      </c>
      <c r="AT108" s="479">
        <f t="shared" si="336"/>
        <v>99.221054761841259</v>
      </c>
      <c r="AU108" s="479">
        <f t="shared" si="336"/>
        <v>98.157751748599409</v>
      </c>
      <c r="AV108" s="479">
        <f t="shared" si="336"/>
        <v>96.463166864959177</v>
      </c>
      <c r="AW108" s="479">
        <f t="shared" si="336"/>
        <v>94.768943313394928</v>
      </c>
      <c r="AX108" s="479">
        <f t="shared" si="336"/>
        <v>93.041712513001229</v>
      </c>
      <c r="AY108" s="479">
        <f t="shared" si="336"/>
        <v>91.073142421760522</v>
      </c>
      <c r="AZ108" s="479">
        <f t="shared" si="336"/>
        <v>89.068979296642738</v>
      </c>
      <c r="BA108" s="479">
        <f t="shared" si="336"/>
        <v>88.475796824780559</v>
      </c>
      <c r="BB108" s="479">
        <f t="shared" si="336"/>
        <v>87.87302018260921</v>
      </c>
      <c r="BC108" s="713" t="s">
        <v>381</v>
      </c>
      <c r="BD108" s="480" t="s">
        <v>381</v>
      </c>
      <c r="BE108" s="738"/>
      <c r="BF108" s="1021"/>
      <c r="BG108" s="503">
        <v>-10</v>
      </c>
      <c r="BH108" s="483">
        <f t="shared" si="265"/>
        <v>31.59788022856165</v>
      </c>
      <c r="BI108" s="477">
        <f t="shared" ref="BI108:BR108" si="337">BI39</f>
        <v>73.100347092687713</v>
      </c>
      <c r="BJ108" s="478">
        <f t="shared" si="337"/>
        <v>79.294408578733126</v>
      </c>
      <c r="BK108" s="478">
        <f t="shared" si="337"/>
        <v>87.177846228236703</v>
      </c>
      <c r="BL108" s="478">
        <f t="shared" si="337"/>
        <v>85.943217859736194</v>
      </c>
      <c r="BM108" s="478">
        <f t="shared" si="337"/>
        <v>84.69303311394944</v>
      </c>
      <c r="BN108" s="478">
        <f t="shared" si="337"/>
        <v>83.432000529595214</v>
      </c>
      <c r="BO108" s="478">
        <f t="shared" si="337"/>
        <v>80.897277724267525</v>
      </c>
      <c r="BP108" s="478">
        <f t="shared" si="337"/>
        <v>78.340243685782411</v>
      </c>
      <c r="BQ108" s="478">
        <f t="shared" si="337"/>
        <v>75.729782639821565</v>
      </c>
      <c r="BR108" s="478">
        <f t="shared" si="337"/>
        <v>73.006669689875395</v>
      </c>
      <c r="BS108" s="713" t="s">
        <v>381</v>
      </c>
      <c r="BT108" s="480" t="s">
        <v>381</v>
      </c>
      <c r="BU108" s="533"/>
      <c r="BV108" s="1021"/>
      <c r="BW108" s="503">
        <v>-10</v>
      </c>
      <c r="BX108" s="483">
        <f t="shared" si="266"/>
        <v>31.59788022856165</v>
      </c>
      <c r="BY108" s="477">
        <f t="shared" ref="BY108:CH108" si="338">BY39</f>
        <v>62.747957604661181</v>
      </c>
      <c r="BZ108" s="478">
        <f t="shared" si="338"/>
        <v>68.726336101355955</v>
      </c>
      <c r="CA108" s="478">
        <f t="shared" si="338"/>
        <v>81.199755678312485</v>
      </c>
      <c r="CB108" s="478">
        <f t="shared" si="338"/>
        <v>86.509088782149632</v>
      </c>
      <c r="CC108" s="478">
        <f t="shared" si="338"/>
        <v>85.154436908052432</v>
      </c>
      <c r="CD108" s="478">
        <f t="shared" si="338"/>
        <v>83.796056906117585</v>
      </c>
      <c r="CE108" s="478">
        <f t="shared" si="338"/>
        <v>81.092974006286738</v>
      </c>
      <c r="CF108" s="478">
        <f t="shared" si="338"/>
        <v>78.411731262649084</v>
      </c>
      <c r="CG108" s="478">
        <f t="shared" si="338"/>
        <v>75.733453435675685</v>
      </c>
      <c r="CH108" s="478">
        <f t="shared" si="338"/>
        <v>73.002347804433839</v>
      </c>
      <c r="CI108" s="713" t="s">
        <v>381</v>
      </c>
      <c r="CJ108" s="480" t="s">
        <v>381</v>
      </c>
      <c r="CK108" s="738"/>
      <c r="CL108" s="1021"/>
      <c r="CM108" s="503">
        <f t="shared" si="296"/>
        <v>-10</v>
      </c>
      <c r="CN108" s="520">
        <f t="shared" ref="CN108:CW108" si="339">CN39</f>
        <v>1.2000000000000002</v>
      </c>
      <c r="CO108" s="521">
        <f t="shared" si="339"/>
        <v>1.2</v>
      </c>
      <c r="CP108" s="521">
        <f t="shared" si="339"/>
        <v>1.2000000000000006</v>
      </c>
      <c r="CQ108" s="521">
        <f t="shared" si="339"/>
        <v>1.2000000000000006</v>
      </c>
      <c r="CR108" s="521">
        <f t="shared" si="339"/>
        <v>1.2000000000000097</v>
      </c>
      <c r="CS108" s="521">
        <f t="shared" si="339"/>
        <v>1.2000000000000002</v>
      </c>
      <c r="CT108" s="521">
        <f t="shared" si="339"/>
        <v>1.2000000000000008</v>
      </c>
      <c r="CU108" s="521">
        <f t="shared" si="339"/>
        <v>1.2000000000000004</v>
      </c>
      <c r="CV108" s="521">
        <f t="shared" si="339"/>
        <v>1.2000000000000004</v>
      </c>
      <c r="CW108" s="562">
        <f t="shared" si="339"/>
        <v>1.2000000000000048</v>
      </c>
      <c r="CX108" s="522" t="s">
        <v>381</v>
      </c>
      <c r="CY108" s="748" t="s">
        <v>381</v>
      </c>
      <c r="CZ108" s="738"/>
      <c r="DA108" s="1021"/>
      <c r="DB108" s="503">
        <f t="shared" si="297"/>
        <v>-10</v>
      </c>
      <c r="DC108" s="520">
        <f t="shared" ref="DC108:DL108" si="340">DC39</f>
        <v>0.88245815160690289</v>
      </c>
      <c r="DD108" s="521">
        <f t="shared" si="340"/>
        <v>0.93467202442955577</v>
      </c>
      <c r="DE108" s="521">
        <f t="shared" si="340"/>
        <v>1.0000000000000131</v>
      </c>
      <c r="DF108" s="521">
        <f t="shared" si="340"/>
        <v>1.0000000000000004</v>
      </c>
      <c r="DG108" s="521">
        <f t="shared" si="340"/>
        <v>1</v>
      </c>
      <c r="DH108" s="521">
        <f t="shared" si="340"/>
        <v>1.0000000000000124</v>
      </c>
      <c r="DI108" s="521">
        <f t="shared" si="340"/>
        <v>1.0000000000000062</v>
      </c>
      <c r="DJ108" s="521">
        <f t="shared" si="340"/>
        <v>1.0000000000000058</v>
      </c>
      <c r="DK108" s="521">
        <f t="shared" si="340"/>
        <v>1.0000000000000027</v>
      </c>
      <c r="DL108" s="562">
        <f t="shared" si="340"/>
        <v>1.0000000000000004</v>
      </c>
      <c r="DM108" s="522" t="s">
        <v>381</v>
      </c>
      <c r="DN108" s="748" t="s">
        <v>381</v>
      </c>
      <c r="DO108" s="744"/>
      <c r="DP108" s="1021"/>
      <c r="DQ108" s="503">
        <f t="shared" si="298"/>
        <v>-10</v>
      </c>
      <c r="DR108" s="520">
        <f t="shared" ref="DR108:EA108" si="341">DR39</f>
        <v>0.78943312255148979</v>
      </c>
      <c r="DS108" s="521">
        <f t="shared" si="341"/>
        <v>0.84407512212468272</v>
      </c>
      <c r="DT108" s="521">
        <f t="shared" si="341"/>
        <v>0.95025619664841054</v>
      </c>
      <c r="DU108" s="521">
        <f t="shared" si="341"/>
        <v>1</v>
      </c>
      <c r="DV108" s="521">
        <f t="shared" si="341"/>
        <v>1.0000000000000127</v>
      </c>
      <c r="DW108" s="521">
        <f t="shared" si="341"/>
        <v>1.0000000000000127</v>
      </c>
      <c r="DX108" s="521">
        <f t="shared" si="341"/>
        <v>1.0000000000000004</v>
      </c>
      <c r="DY108" s="521">
        <f t="shared" si="341"/>
        <v>1</v>
      </c>
      <c r="DZ108" s="521">
        <f t="shared" si="341"/>
        <v>1</v>
      </c>
      <c r="EA108" s="562">
        <f t="shared" si="341"/>
        <v>1</v>
      </c>
      <c r="EB108" s="522" t="s">
        <v>381</v>
      </c>
      <c r="EC108" s="748" t="s">
        <v>381</v>
      </c>
      <c r="ED108" s="738"/>
      <c r="EE108" s="1021"/>
      <c r="EF108" s="503">
        <f t="shared" si="299"/>
        <v>-10</v>
      </c>
      <c r="EG108" s="495">
        <f t="shared" ref="EG108:EP108" si="342">EG39</f>
        <v>36.194282807431478</v>
      </c>
      <c r="EH108" s="496">
        <f t="shared" si="342"/>
        <v>34.302645578179806</v>
      </c>
      <c r="EI108" s="496">
        <f t="shared" si="342"/>
        <v>31.059910308148403</v>
      </c>
      <c r="EJ108" s="496">
        <f t="shared" si="342"/>
        <v>25.899233263615827</v>
      </c>
      <c r="EK108" s="496">
        <f t="shared" si="342"/>
        <v>20.748734115449793</v>
      </c>
      <c r="EL108" s="497">
        <f t="shared" si="342"/>
        <v>15.507418342720257</v>
      </c>
      <c r="EM108" s="497">
        <f t="shared" si="342"/>
        <v>9.54572911058915</v>
      </c>
      <c r="EN108" s="497">
        <f t="shared" si="342"/>
        <v>3.4896489286764449</v>
      </c>
      <c r="EO108" s="497">
        <f t="shared" si="342"/>
        <v>1.699839662185866</v>
      </c>
      <c r="EP108" s="563">
        <f t="shared" si="342"/>
        <v>-0.11766646722088581</v>
      </c>
      <c r="EQ108" s="522" t="s">
        <v>381</v>
      </c>
      <c r="ER108" s="748" t="s">
        <v>381</v>
      </c>
      <c r="ES108" s="738"/>
      <c r="ET108" s="1021"/>
      <c r="EU108" s="503">
        <f t="shared" si="300"/>
        <v>-10</v>
      </c>
      <c r="EV108" s="495">
        <f t="shared" ref="EV108:FE108" si="343">EV61</f>
        <v>85</v>
      </c>
      <c r="EW108" s="496">
        <f t="shared" si="343"/>
        <v>84.405800227316377</v>
      </c>
      <c r="EX108" s="496">
        <f t="shared" si="343"/>
        <v>81.700628199166033</v>
      </c>
      <c r="EY108" s="496">
        <f t="shared" si="343"/>
        <v>77.103803205099553</v>
      </c>
      <c r="EZ108" s="496">
        <f t="shared" si="343"/>
        <v>72.406813166401548</v>
      </c>
      <c r="FA108" s="497">
        <f t="shared" si="343"/>
        <v>67.634825935453307</v>
      </c>
      <c r="FB108" s="497">
        <f t="shared" si="343"/>
        <v>57.934319797375792</v>
      </c>
      <c r="FC108" s="497">
        <f t="shared" si="343"/>
        <v>47.974280706118918</v>
      </c>
      <c r="FD108" s="497">
        <f t="shared" si="343"/>
        <v>37.68323399174983</v>
      </c>
      <c r="FE108" s="563">
        <f t="shared" si="343"/>
        <v>26.878815726258438</v>
      </c>
      <c r="FF108" s="522" t="s">
        <v>381</v>
      </c>
      <c r="FG108" s="748" t="s">
        <v>381</v>
      </c>
      <c r="FI108" s="1021"/>
      <c r="FJ108" s="503">
        <f t="shared" si="301"/>
        <v>-10</v>
      </c>
      <c r="FK108" s="495">
        <f t="shared" ref="FK108:FT108" si="344">FK39</f>
        <v>85</v>
      </c>
      <c r="FL108" s="496">
        <f t="shared" si="344"/>
        <v>85</v>
      </c>
      <c r="FM108" s="496">
        <f t="shared" si="344"/>
        <v>85.000000000000114</v>
      </c>
      <c r="FN108" s="496">
        <f t="shared" si="344"/>
        <v>81.142417420470167</v>
      </c>
      <c r="FO108" s="496">
        <f t="shared" si="344"/>
        <v>75.671034015578584</v>
      </c>
      <c r="FP108" s="497">
        <f t="shared" si="344"/>
        <v>70.192013540692301</v>
      </c>
      <c r="FQ108" s="497">
        <f t="shared" si="344"/>
        <v>59.311784221153914</v>
      </c>
      <c r="FR108" s="497">
        <f t="shared" si="344"/>
        <v>48.550164993563271</v>
      </c>
      <c r="FS108" s="497">
        <f t="shared" si="344"/>
        <v>37.832127901970296</v>
      </c>
      <c r="FT108" s="563">
        <f t="shared" si="344"/>
        <v>26.936559543613953</v>
      </c>
      <c r="FU108" s="522" t="s">
        <v>381</v>
      </c>
      <c r="FV108" s="748" t="s">
        <v>381</v>
      </c>
      <c r="FW108" s="744"/>
      <c r="FX108" s="1021"/>
      <c r="FY108" s="503">
        <f t="shared" si="302"/>
        <v>-10</v>
      </c>
      <c r="FZ108" s="491">
        <f t="shared" si="303"/>
        <v>0.78943312255148979</v>
      </c>
      <c r="GA108" s="492">
        <f t="shared" si="267"/>
        <v>0.84407512212468272</v>
      </c>
      <c r="GB108" s="492">
        <f t="shared" si="268"/>
        <v>0.95025619664841054</v>
      </c>
      <c r="GC108" s="492">
        <f t="shared" si="269"/>
        <v>1</v>
      </c>
      <c r="GD108" s="492">
        <f t="shared" si="270"/>
        <v>1</v>
      </c>
      <c r="GE108" s="493">
        <f t="shared" si="271"/>
        <v>1.0000000000000124</v>
      </c>
      <c r="GF108" s="493">
        <f t="shared" si="272"/>
        <v>1.0000000000000004</v>
      </c>
      <c r="GG108" s="493">
        <f t="shared" si="273"/>
        <v>1</v>
      </c>
      <c r="GH108" s="493">
        <f t="shared" si="274"/>
        <v>1</v>
      </c>
      <c r="GI108" s="493">
        <f t="shared" si="275"/>
        <v>1</v>
      </c>
      <c r="GJ108" s="522" t="s">
        <v>381</v>
      </c>
      <c r="GK108" s="748" t="s">
        <v>381</v>
      </c>
      <c r="GM108" s="1021"/>
      <c r="GN108" s="503">
        <f t="shared" si="304"/>
        <v>-10</v>
      </c>
      <c r="GO108" s="495">
        <f t="shared" si="305"/>
        <v>85</v>
      </c>
      <c r="GP108" s="496">
        <f t="shared" si="276"/>
        <v>85</v>
      </c>
      <c r="GQ108" s="496">
        <f t="shared" si="277"/>
        <v>85.000000000000114</v>
      </c>
      <c r="GR108" s="496">
        <f t="shared" si="278"/>
        <v>81.142417420470167</v>
      </c>
      <c r="GS108" s="496">
        <f t="shared" si="279"/>
        <v>75.671034015578584</v>
      </c>
      <c r="GT108" s="497">
        <f t="shared" si="280"/>
        <v>70.192013540692301</v>
      </c>
      <c r="GU108" s="497">
        <f t="shared" si="281"/>
        <v>59.311784221153914</v>
      </c>
      <c r="GV108" s="497">
        <f t="shared" si="282"/>
        <v>48.550164993563271</v>
      </c>
      <c r="GW108" s="497">
        <f t="shared" si="283"/>
        <v>37.832127901970296</v>
      </c>
      <c r="GX108" s="497">
        <f t="shared" si="284"/>
        <v>26.936559543613953</v>
      </c>
      <c r="GY108" s="522" t="s">
        <v>381</v>
      </c>
      <c r="GZ108" s="748" t="s">
        <v>381</v>
      </c>
      <c r="HB108" s="1021"/>
      <c r="HC108" s="503">
        <f t="shared" si="306"/>
        <v>-10</v>
      </c>
      <c r="HD108" s="531">
        <f t="shared" si="307"/>
        <v>9.0382082744341119</v>
      </c>
      <c r="HE108" s="551">
        <f t="shared" si="335"/>
        <v>10.167984308738376</v>
      </c>
      <c r="HF108" s="604">
        <f t="shared" si="335"/>
        <v>87.372749143070891</v>
      </c>
      <c r="HH108" s="1021"/>
      <c r="HI108" s="503">
        <f t="shared" si="308"/>
        <v>-10</v>
      </c>
      <c r="HJ108" s="531">
        <f t="shared" si="309"/>
        <v>9.0382082744341119</v>
      </c>
      <c r="HK108" s="604">
        <f>HK39</f>
        <v>96.852612742295008</v>
      </c>
    </row>
    <row r="109" spans="2:219" ht="15" customHeight="1">
      <c r="B109" s="1090"/>
      <c r="C109" s="772">
        <v>-20</v>
      </c>
      <c r="D109" s="476">
        <f t="shared" si="285"/>
        <v>28.5</v>
      </c>
      <c r="E109" s="642">
        <f t="shared" si="310"/>
        <v>66.784806447025133</v>
      </c>
      <c r="F109" s="643">
        <f t="shared" si="286"/>
        <v>87.340895135736687</v>
      </c>
      <c r="G109" s="602">
        <f t="shared" si="287"/>
        <v>8.9162471494429152</v>
      </c>
      <c r="H109" s="594" t="s">
        <v>712</v>
      </c>
      <c r="I109" s="603" t="s">
        <v>712</v>
      </c>
      <c r="J109" s="580">
        <f t="shared" si="288"/>
        <v>85.748227184478353</v>
      </c>
      <c r="K109" s="580">
        <f t="shared" si="257"/>
        <v>85.433044500193731</v>
      </c>
      <c r="L109" s="580">
        <f t="shared" si="258"/>
        <v>84.168127434639516</v>
      </c>
      <c r="M109" s="580">
        <f t="shared" si="259"/>
        <v>82.908427758297961</v>
      </c>
      <c r="N109" s="580">
        <f t="shared" si="260"/>
        <v>80.392663459400012</v>
      </c>
      <c r="O109" s="580">
        <f t="shared" si="261"/>
        <v>77.875544871961054</v>
      </c>
      <c r="P109" s="580">
        <f t="shared" si="262"/>
        <v>75.340934558566119</v>
      </c>
      <c r="Q109" s="580">
        <f t="shared" si="263"/>
        <v>72.750286447242473</v>
      </c>
      <c r="R109" s="522" t="s">
        <v>381</v>
      </c>
      <c r="S109" s="480" t="s">
        <v>381</v>
      </c>
      <c r="T109" s="738"/>
      <c r="U109" s="1021"/>
      <c r="V109" s="773">
        <f t="shared" si="289"/>
        <v>-20</v>
      </c>
      <c r="W109" s="649">
        <v>15</v>
      </c>
      <c r="X109" s="650">
        <v>-26</v>
      </c>
      <c r="Y109" s="651">
        <f>IF(MIN(AA109,Z109)*(1-(2.5+7)/(87.5-2))&gt;$AG$29,$AG$29,MIN(AA109,Z109)*(1-(2.5+7)/(87.5-2)))</f>
        <v>28.5</v>
      </c>
      <c r="Z109" s="652">
        <f t="shared" si="324"/>
        <v>44.418986683618165</v>
      </c>
      <c r="AA109" s="653">
        <f t="shared" si="324"/>
        <v>35.053934001864711</v>
      </c>
      <c r="AB109" s="654">
        <f t="shared" si="291"/>
        <v>2.8332711292799422</v>
      </c>
      <c r="AC109" s="655">
        <f t="shared" si="292"/>
        <v>2.3035425119526645</v>
      </c>
      <c r="AD109" s="487">
        <f t="shared" si="325"/>
        <v>17.593541281430571</v>
      </c>
      <c r="AE109" s="488">
        <f t="shared" si="325"/>
        <v>29.484051709266865</v>
      </c>
      <c r="AF109" s="738"/>
      <c r="AG109" s="1048"/>
      <c r="AH109" s="1050"/>
      <c r="AI109" s="738"/>
      <c r="AJ109" s="1021"/>
      <c r="AK109" s="503">
        <f t="shared" si="293"/>
        <v>-20</v>
      </c>
      <c r="AL109" s="489">
        <f t="shared" si="311"/>
        <v>-30</v>
      </c>
      <c r="AM109" s="519">
        <f t="shared" si="294"/>
        <v>-33</v>
      </c>
      <c r="AN109" s="490">
        <f t="shared" si="295"/>
        <v>28.5</v>
      </c>
      <c r="AO109" s="738"/>
      <c r="AP109" s="1021"/>
      <c r="AQ109" s="503">
        <v>-20</v>
      </c>
      <c r="AR109" s="483">
        <f t="shared" si="264"/>
        <v>28.5</v>
      </c>
      <c r="AS109" s="477">
        <f t="shared" ref="AS109:BB109" si="345">AS40</f>
        <v>99.003169008954032</v>
      </c>
      <c r="AT109" s="479">
        <f t="shared" si="345"/>
        <v>98.413555226455216</v>
      </c>
      <c r="AU109" s="479">
        <f t="shared" si="345"/>
        <v>97.376326903505799</v>
      </c>
      <c r="AV109" s="479">
        <f t="shared" si="345"/>
        <v>95.706850222891219</v>
      </c>
      <c r="AW109" s="479">
        <f t="shared" si="345"/>
        <v>94.030011701402117</v>
      </c>
      <c r="AX109" s="479">
        <f t="shared" si="345"/>
        <v>92.312140295788765</v>
      </c>
      <c r="AY109" s="479">
        <f t="shared" si="345"/>
        <v>89.912537727905431</v>
      </c>
      <c r="AZ109" s="479">
        <f t="shared" si="345"/>
        <v>86.603768610787867</v>
      </c>
      <c r="BA109" s="479">
        <f t="shared" si="345"/>
        <v>85.124682687022712</v>
      </c>
      <c r="BB109" s="761" t="str">
        <f t="shared" si="345"/>
        <v>not calc.</v>
      </c>
      <c r="BC109" s="713" t="s">
        <v>381</v>
      </c>
      <c r="BD109" s="480" t="s">
        <v>381</v>
      </c>
      <c r="BE109" s="738"/>
      <c r="BF109" s="1021"/>
      <c r="BG109" s="503">
        <v>-20</v>
      </c>
      <c r="BH109" s="483">
        <f t="shared" si="265"/>
        <v>32.0625</v>
      </c>
      <c r="BI109" s="477">
        <f t="shared" ref="BI109:BR109" si="346">BI40</f>
        <v>81.3735153798482</v>
      </c>
      <c r="BJ109" s="478">
        <f t="shared" si="346"/>
        <v>87.430557771568587</v>
      </c>
      <c r="BK109" s="478">
        <f t="shared" si="346"/>
        <v>86.688082129067567</v>
      </c>
      <c r="BL109" s="478">
        <f t="shared" si="346"/>
        <v>85.433044500193731</v>
      </c>
      <c r="BM109" s="478">
        <f t="shared" si="346"/>
        <v>84.168127434639516</v>
      </c>
      <c r="BN109" s="478">
        <f t="shared" si="346"/>
        <v>82.908427758297961</v>
      </c>
      <c r="BO109" s="478">
        <f t="shared" si="346"/>
        <v>80.392663459400012</v>
      </c>
      <c r="BP109" s="478">
        <f t="shared" si="346"/>
        <v>77.875544871961054</v>
      </c>
      <c r="BQ109" s="478">
        <f t="shared" si="346"/>
        <v>75.340934558566119</v>
      </c>
      <c r="BR109" s="478">
        <f t="shared" si="346"/>
        <v>72.750286447242473</v>
      </c>
      <c r="BS109" s="713" t="s">
        <v>381</v>
      </c>
      <c r="BT109" s="480" t="s">
        <v>381</v>
      </c>
      <c r="BU109" s="533"/>
      <c r="BV109" s="1021"/>
      <c r="BW109" s="503">
        <v>-20</v>
      </c>
      <c r="BX109" s="483">
        <f t="shared" si="266"/>
        <v>32.0625</v>
      </c>
      <c r="BY109" s="477">
        <f t="shared" ref="BY109:CH109" si="347">BY40</f>
        <v>66.784806447025133</v>
      </c>
      <c r="BZ109" s="478">
        <f t="shared" si="347"/>
        <v>72.92889019287162</v>
      </c>
      <c r="CA109" s="478">
        <f t="shared" si="347"/>
        <v>85.748227184478353</v>
      </c>
      <c r="CB109" s="478">
        <f t="shared" si="347"/>
        <v>86.196383372789825</v>
      </c>
      <c r="CC109" s="478">
        <f t="shared" si="347"/>
        <v>84.818414286827704</v>
      </c>
      <c r="CD109" s="478">
        <f t="shared" si="347"/>
        <v>83.450947049988301</v>
      </c>
      <c r="CE109" s="478">
        <f t="shared" si="347"/>
        <v>80.7449788140772</v>
      </c>
      <c r="CF109" s="478">
        <f t="shared" si="347"/>
        <v>78.074652443546142</v>
      </c>
      <c r="CG109" s="478">
        <f t="shared" si="347"/>
        <v>75.427420196593246</v>
      </c>
      <c r="CH109" s="478">
        <f t="shared" si="347"/>
        <v>72.771834329051046</v>
      </c>
      <c r="CI109" s="713" t="s">
        <v>381</v>
      </c>
      <c r="CJ109" s="480" t="s">
        <v>381</v>
      </c>
      <c r="CK109" s="738"/>
      <c r="CL109" s="1021"/>
      <c r="CM109" s="503">
        <f t="shared" si="296"/>
        <v>-20</v>
      </c>
      <c r="CN109" s="520">
        <f t="shared" ref="CN109:CW109" si="348">CN40</f>
        <v>1.2000000000000006</v>
      </c>
      <c r="CO109" s="521">
        <f t="shared" si="348"/>
        <v>1.2000000000000004</v>
      </c>
      <c r="CP109" s="521">
        <f t="shared" si="348"/>
        <v>1.2000000000000006</v>
      </c>
      <c r="CQ109" s="521">
        <f t="shared" si="348"/>
        <v>1.2000000000000002</v>
      </c>
      <c r="CR109" s="521">
        <f t="shared" si="348"/>
        <v>1.2000000000000002</v>
      </c>
      <c r="CS109" s="521">
        <f t="shared" si="348"/>
        <v>1.2000000000000002</v>
      </c>
      <c r="CT109" s="521">
        <f t="shared" si="348"/>
        <v>1.2000000000000004</v>
      </c>
      <c r="CU109" s="521">
        <f t="shared" si="348"/>
        <v>1.2000000000000102</v>
      </c>
      <c r="CV109" s="521">
        <f t="shared" si="348"/>
        <v>1.2000000000000002</v>
      </c>
      <c r="CW109" s="605" t="str">
        <f t="shared" si="348"/>
        <v>not calc.</v>
      </c>
      <c r="CX109" s="522" t="s">
        <v>381</v>
      </c>
      <c r="CY109" s="748" t="s">
        <v>381</v>
      </c>
      <c r="CZ109" s="738"/>
      <c r="DA109" s="1021"/>
      <c r="DB109" s="503">
        <f t="shared" si="297"/>
        <v>-20</v>
      </c>
      <c r="DC109" s="520">
        <f t="shared" ref="DC109:DL109" si="349">DC40</f>
        <v>0.95166663982503286</v>
      </c>
      <c r="DD109" s="521">
        <f t="shared" si="349"/>
        <v>1</v>
      </c>
      <c r="DE109" s="521">
        <f t="shared" si="349"/>
        <v>1.0000000000000004</v>
      </c>
      <c r="DF109" s="521">
        <f t="shared" si="349"/>
        <v>1.0000000000000138</v>
      </c>
      <c r="DG109" s="521">
        <f t="shared" si="349"/>
        <v>1.0000000000000004</v>
      </c>
      <c r="DH109" s="521">
        <f t="shared" si="349"/>
        <v>1.0000000000000133</v>
      </c>
      <c r="DI109" s="521">
        <f t="shared" si="349"/>
        <v>1.0000000000000062</v>
      </c>
      <c r="DJ109" s="521">
        <f t="shared" si="349"/>
        <v>1.000000000000006</v>
      </c>
      <c r="DK109" s="521">
        <f t="shared" si="349"/>
        <v>1</v>
      </c>
      <c r="DL109" s="562">
        <f t="shared" si="349"/>
        <v>1.000000000000002</v>
      </c>
      <c r="DM109" s="522" t="s">
        <v>381</v>
      </c>
      <c r="DN109" s="748" t="s">
        <v>381</v>
      </c>
      <c r="DO109" s="744"/>
      <c r="DP109" s="1021"/>
      <c r="DQ109" s="503">
        <f t="shared" si="298"/>
        <v>-20</v>
      </c>
      <c r="DR109" s="520">
        <f t="shared" ref="DR109:EA109" si="350">DR40</f>
        <v>0.82661368883889685</v>
      </c>
      <c r="DS109" s="521">
        <f t="shared" si="350"/>
        <v>0.88097781075471948</v>
      </c>
      <c r="DT109" s="521">
        <f t="shared" si="350"/>
        <v>0.98660048573401793</v>
      </c>
      <c r="DU109" s="521">
        <f t="shared" si="350"/>
        <v>1.0000000000000004</v>
      </c>
      <c r="DV109" s="521">
        <f t="shared" si="350"/>
        <v>1.0000000000000004</v>
      </c>
      <c r="DW109" s="521">
        <f t="shared" si="350"/>
        <v>1.0000000000000133</v>
      </c>
      <c r="DX109" s="521">
        <f t="shared" si="350"/>
        <v>1.0000000000000058</v>
      </c>
      <c r="DY109" s="521">
        <f t="shared" si="350"/>
        <v>1.0000000000000058</v>
      </c>
      <c r="DZ109" s="521">
        <f t="shared" si="350"/>
        <v>1</v>
      </c>
      <c r="EA109" s="562">
        <f t="shared" si="350"/>
        <v>1.000000000000002</v>
      </c>
      <c r="EB109" s="522" t="s">
        <v>381</v>
      </c>
      <c r="EC109" s="748" t="s">
        <v>381</v>
      </c>
      <c r="ED109" s="738"/>
      <c r="EE109" s="1021"/>
      <c r="EF109" s="503">
        <f t="shared" si="299"/>
        <v>-20</v>
      </c>
      <c r="EG109" s="495">
        <f t="shared" ref="EG109:EP109" si="351">EG40</f>
        <v>33.637880069530866</v>
      </c>
      <c r="EH109" s="496">
        <f t="shared" si="351"/>
        <v>31.839710943222769</v>
      </c>
      <c r="EI109" s="496">
        <f t="shared" si="351"/>
        <v>28.679047668983742</v>
      </c>
      <c r="EJ109" s="496">
        <f t="shared" si="351"/>
        <v>23.598871893955788</v>
      </c>
      <c r="EK109" s="496">
        <f t="shared" si="351"/>
        <v>18.505243096980678</v>
      </c>
      <c r="EL109" s="497">
        <f t="shared" si="351"/>
        <v>13.29645336874313</v>
      </c>
      <c r="EM109" s="497">
        <f t="shared" si="351"/>
        <v>6.0370035824770412</v>
      </c>
      <c r="EN109" s="497">
        <f t="shared" si="351"/>
        <v>-3.9405783037921651</v>
      </c>
      <c r="EO109" s="497">
        <f t="shared" si="351"/>
        <v>-8.3882754907395451</v>
      </c>
      <c r="EP109" s="605" t="str">
        <f t="shared" si="351"/>
        <v>not calc.</v>
      </c>
      <c r="EQ109" s="522" t="s">
        <v>381</v>
      </c>
      <c r="ER109" s="748" t="s">
        <v>381</v>
      </c>
      <c r="ES109" s="738"/>
      <c r="ET109" s="1021"/>
      <c r="EU109" s="503">
        <f t="shared" si="300"/>
        <v>-20</v>
      </c>
      <c r="EV109" s="495">
        <f t="shared" ref="EV109:FE109" si="352">EV62</f>
        <v>85</v>
      </c>
      <c r="EW109" s="496">
        <f t="shared" si="352"/>
        <v>84.023896674402749</v>
      </c>
      <c r="EX109" s="496">
        <f t="shared" si="352"/>
        <v>81.159984326479275</v>
      </c>
      <c r="EY109" s="496">
        <f t="shared" si="352"/>
        <v>76.313892706951094</v>
      </c>
      <c r="EZ109" s="496">
        <f t="shared" si="352"/>
        <v>71.424116411492832</v>
      </c>
      <c r="FA109" s="497">
        <f t="shared" si="352"/>
        <v>66.508667263825885</v>
      </c>
      <c r="FB109" s="497">
        <f t="shared" si="352"/>
        <v>56.59043060749832</v>
      </c>
      <c r="FC109" s="497">
        <f t="shared" si="352"/>
        <v>46.584739642167563</v>
      </c>
      <c r="FD109" s="497">
        <f t="shared" si="352"/>
        <v>36.429224810562289</v>
      </c>
      <c r="FE109" s="563">
        <f t="shared" si="352"/>
        <v>26.001842135981519</v>
      </c>
      <c r="FF109" s="522" t="s">
        <v>381</v>
      </c>
      <c r="FG109" s="748" t="s">
        <v>381</v>
      </c>
      <c r="FI109" s="1021"/>
      <c r="FJ109" s="503">
        <f t="shared" si="301"/>
        <v>-20</v>
      </c>
      <c r="FK109" s="495">
        <f t="shared" ref="FK109:FT109" si="353">FK40</f>
        <v>85</v>
      </c>
      <c r="FL109" s="496">
        <f t="shared" si="353"/>
        <v>85</v>
      </c>
      <c r="FM109" s="496">
        <f t="shared" si="353"/>
        <v>85</v>
      </c>
      <c r="FN109" s="496">
        <f t="shared" si="353"/>
        <v>79.878763846577613</v>
      </c>
      <c r="FO109" s="496">
        <f t="shared" si="353"/>
        <v>74.314991099351914</v>
      </c>
      <c r="FP109" s="497">
        <f t="shared" si="353"/>
        <v>68.801214019292104</v>
      </c>
      <c r="FQ109" s="497">
        <f t="shared" si="353"/>
        <v>57.913296182617785</v>
      </c>
      <c r="FR109" s="497">
        <f t="shared" si="353"/>
        <v>47.199463423722079</v>
      </c>
      <c r="FS109" s="497">
        <f t="shared" si="353"/>
        <v>36.609502423523622</v>
      </c>
      <c r="FT109" s="563">
        <f t="shared" si="353"/>
        <v>26.018549396560047</v>
      </c>
      <c r="FU109" s="522" t="s">
        <v>381</v>
      </c>
      <c r="FV109" s="748" t="s">
        <v>381</v>
      </c>
      <c r="FW109" s="744"/>
      <c r="FX109" s="1021"/>
      <c r="FY109" s="503">
        <f t="shared" si="302"/>
        <v>-20</v>
      </c>
      <c r="FZ109" s="491">
        <f t="shared" si="303"/>
        <v>0.82661368883889685</v>
      </c>
      <c r="GA109" s="492">
        <f t="shared" si="267"/>
        <v>0.88097781075471948</v>
      </c>
      <c r="GB109" s="492">
        <f t="shared" si="268"/>
        <v>0.98660048573401793</v>
      </c>
      <c r="GC109" s="492">
        <f t="shared" si="269"/>
        <v>1.0000000000000004</v>
      </c>
      <c r="GD109" s="492">
        <f t="shared" si="270"/>
        <v>1.0000000000000004</v>
      </c>
      <c r="GE109" s="493">
        <f t="shared" si="271"/>
        <v>1.0000000000000133</v>
      </c>
      <c r="GF109" s="493">
        <f t="shared" si="272"/>
        <v>1.0000000000000058</v>
      </c>
      <c r="GG109" s="493">
        <f t="shared" si="273"/>
        <v>1.0000000000000058</v>
      </c>
      <c r="GH109" s="493">
        <f t="shared" si="274"/>
        <v>1</v>
      </c>
      <c r="GI109" s="493">
        <f t="shared" si="275"/>
        <v>1.000000000000002</v>
      </c>
      <c r="GJ109" s="522" t="s">
        <v>381</v>
      </c>
      <c r="GK109" s="748" t="s">
        <v>381</v>
      </c>
      <c r="GM109" s="1021"/>
      <c r="GN109" s="503">
        <f t="shared" si="304"/>
        <v>-20</v>
      </c>
      <c r="GO109" s="495">
        <f t="shared" si="305"/>
        <v>85</v>
      </c>
      <c r="GP109" s="496">
        <f t="shared" si="276"/>
        <v>85</v>
      </c>
      <c r="GQ109" s="496">
        <f t="shared" si="277"/>
        <v>85</v>
      </c>
      <c r="GR109" s="496">
        <f t="shared" si="278"/>
        <v>79.878763846577613</v>
      </c>
      <c r="GS109" s="496">
        <f t="shared" si="279"/>
        <v>74.314991099351914</v>
      </c>
      <c r="GT109" s="497">
        <f t="shared" si="280"/>
        <v>68.801214019292104</v>
      </c>
      <c r="GU109" s="497">
        <f t="shared" si="281"/>
        <v>57.913296182617785</v>
      </c>
      <c r="GV109" s="497">
        <f t="shared" si="282"/>
        <v>47.199463423722079</v>
      </c>
      <c r="GW109" s="497">
        <f t="shared" si="283"/>
        <v>36.609502423523622</v>
      </c>
      <c r="GX109" s="497">
        <f t="shared" si="284"/>
        <v>26.018549396560047</v>
      </c>
      <c r="GY109" s="522" t="s">
        <v>381</v>
      </c>
      <c r="GZ109" s="748" t="s">
        <v>381</v>
      </c>
      <c r="HB109" s="1021"/>
      <c r="HC109" s="503">
        <f t="shared" si="306"/>
        <v>-20</v>
      </c>
      <c r="HD109" s="531">
        <f t="shared" si="307"/>
        <v>8.9162471494429152</v>
      </c>
      <c r="HE109" s="551">
        <f t="shared" si="335"/>
        <v>10.030778043123281</v>
      </c>
      <c r="HF109" s="604">
        <f t="shared" si="335"/>
        <v>87.340895135736687</v>
      </c>
      <c r="HH109" s="1021"/>
      <c r="HI109" s="503">
        <f t="shared" si="308"/>
        <v>-20</v>
      </c>
      <c r="HJ109" s="531">
        <f t="shared" si="309"/>
        <v>8.9162471494429152</v>
      </c>
      <c r="HK109" s="604">
        <f>HK40</f>
        <v>96.101898321034724</v>
      </c>
    </row>
    <row r="110" spans="2:219" ht="15" customHeight="1" thickBot="1">
      <c r="B110" s="1090"/>
      <c r="C110" s="769">
        <v>-30</v>
      </c>
      <c r="D110" s="606">
        <f t="shared" si="285"/>
        <v>28.5</v>
      </c>
      <c r="E110" s="644">
        <f>MIN(AS110,BI110,BY110)</f>
        <v>71.293365395065365</v>
      </c>
      <c r="F110" s="645">
        <f>MIN(HF110,HK110)</f>
        <v>87.333922391762201</v>
      </c>
      <c r="G110" s="656">
        <f>HD110</f>
        <v>8.7394013381734279</v>
      </c>
      <c r="H110" s="610" t="s">
        <v>712</v>
      </c>
      <c r="I110" s="632" t="s">
        <v>712</v>
      </c>
      <c r="J110" s="646">
        <f t="shared" si="288"/>
        <v>86.173846495029224</v>
      </c>
      <c r="K110" s="646">
        <f t="shared" si="257"/>
        <v>84.908278630782917</v>
      </c>
      <c r="L110" s="646">
        <f t="shared" si="258"/>
        <v>83.648172673419353</v>
      </c>
      <c r="M110" s="646">
        <f t="shared" si="259"/>
        <v>82.38779109434509</v>
      </c>
      <c r="N110" s="646">
        <f t="shared" si="260"/>
        <v>79.894554755034051</v>
      </c>
      <c r="O110" s="646">
        <f t="shared" si="261"/>
        <v>77.426385092694815</v>
      </c>
      <c r="P110" s="646">
        <f t="shared" si="262"/>
        <v>74.971903400433732</v>
      </c>
      <c r="Q110" s="646">
        <f t="shared" si="263"/>
        <v>72.51152513378203</v>
      </c>
      <c r="R110" s="633" t="s">
        <v>381</v>
      </c>
      <c r="S110" s="613" t="s">
        <v>381</v>
      </c>
      <c r="T110" s="738"/>
      <c r="U110" s="1021"/>
      <c r="V110" s="691">
        <f t="shared" si="289"/>
        <v>-30</v>
      </c>
      <c r="W110" s="614">
        <v>15</v>
      </c>
      <c r="X110" s="634">
        <v>-26</v>
      </c>
      <c r="Y110" s="635">
        <f>IF(MIN(AA110,Z110)*(1-(2.5+7)/(87.5-2))&gt;$AG$29,$AG$29,MIN(AA110,Z110)*(1-(2.5+7)/(87.5-2)))</f>
        <v>28.5</v>
      </c>
      <c r="Z110" s="636">
        <f t="shared" si="324"/>
        <v>51.261704317511601</v>
      </c>
      <c r="AA110" s="618">
        <f t="shared" si="324"/>
        <v>38.451135771334357</v>
      </c>
      <c r="AB110" s="616">
        <f t="shared" si="291"/>
        <v>2.8482051401764639</v>
      </c>
      <c r="AC110" s="619">
        <f t="shared" si="292"/>
        <v>2.11109099553686</v>
      </c>
      <c r="AD110" s="620">
        <f t="shared" si="325"/>
        <v>19.513915712837306</v>
      </c>
      <c r="AE110" s="621">
        <f t="shared" si="325"/>
        <v>31.606578499102145</v>
      </c>
      <c r="AF110" s="738"/>
      <c r="AG110" s="1048"/>
      <c r="AH110" s="1050"/>
      <c r="AI110" s="738"/>
      <c r="AJ110" s="1021"/>
      <c r="AK110" s="503">
        <f t="shared" si="293"/>
        <v>-30</v>
      </c>
      <c r="AL110" s="489">
        <f t="shared" si="311"/>
        <v>-40</v>
      </c>
      <c r="AM110" s="519">
        <f t="shared" si="294"/>
        <v>-33</v>
      </c>
      <c r="AN110" s="490">
        <f t="shared" si="295"/>
        <v>28.5</v>
      </c>
      <c r="AO110" s="738"/>
      <c r="AP110" s="1021"/>
      <c r="AQ110" s="503">
        <v>-30</v>
      </c>
      <c r="AR110" s="483">
        <f t="shared" si="264"/>
        <v>28.5</v>
      </c>
      <c r="AS110" s="477">
        <f t="shared" ref="AS110:BB110" si="354">AS41</f>
        <v>97.762957370475306</v>
      </c>
      <c r="AT110" s="479">
        <f t="shared" si="354"/>
        <v>97.293339699787381</v>
      </c>
      <c r="AU110" s="479">
        <f t="shared" si="354"/>
        <v>96.348548875982175</v>
      </c>
      <c r="AV110" s="479">
        <f t="shared" si="354"/>
        <v>94.74553342853558</v>
      </c>
      <c r="AW110" s="479">
        <f t="shared" si="354"/>
        <v>93.110472455377405</v>
      </c>
      <c r="AX110" s="479">
        <f t="shared" si="354"/>
        <v>91.424263548324234</v>
      </c>
      <c r="AY110" s="479">
        <f t="shared" si="354"/>
        <v>89.122341986294572</v>
      </c>
      <c r="AZ110" s="479">
        <f t="shared" si="354"/>
        <v>85.784481549762134</v>
      </c>
      <c r="BA110" s="479">
        <f t="shared" si="354"/>
        <v>83.28385171667054</v>
      </c>
      <c r="BB110" s="479">
        <f t="shared" si="354"/>
        <v>80.219124120229708</v>
      </c>
      <c r="BC110" s="713" t="s">
        <v>381</v>
      </c>
      <c r="BD110" s="480" t="s">
        <v>381</v>
      </c>
      <c r="BE110" s="738"/>
      <c r="BF110" s="1021"/>
      <c r="BG110" s="503">
        <v>-30</v>
      </c>
      <c r="BH110" s="483">
        <f t="shared" si="265"/>
        <v>32.0625</v>
      </c>
      <c r="BI110" s="477">
        <f t="shared" ref="BI110:BR110" si="355">BI41</f>
        <v>87.297171637038034</v>
      </c>
      <c r="BJ110" s="478">
        <f t="shared" si="355"/>
        <v>86.927652203737864</v>
      </c>
      <c r="BK110" s="478">
        <f t="shared" si="355"/>
        <v>86.173846495029224</v>
      </c>
      <c r="BL110" s="478">
        <f t="shared" si="355"/>
        <v>84.908278630782917</v>
      </c>
      <c r="BM110" s="478">
        <f t="shared" si="355"/>
        <v>83.648172673419353</v>
      </c>
      <c r="BN110" s="478">
        <f t="shared" si="355"/>
        <v>82.38779109434509</v>
      </c>
      <c r="BO110" s="478">
        <f t="shared" si="355"/>
        <v>79.894554755034051</v>
      </c>
      <c r="BP110" s="478">
        <f t="shared" si="355"/>
        <v>77.426385092694815</v>
      </c>
      <c r="BQ110" s="478">
        <f t="shared" si="355"/>
        <v>74.971903400433732</v>
      </c>
      <c r="BR110" s="478">
        <f t="shared" si="355"/>
        <v>72.51152513378203</v>
      </c>
      <c r="BS110" s="713" t="s">
        <v>381</v>
      </c>
      <c r="BT110" s="480" t="s">
        <v>381</v>
      </c>
      <c r="BU110" s="533"/>
      <c r="BV110" s="1021"/>
      <c r="BW110" s="503">
        <v>-30</v>
      </c>
      <c r="BX110" s="483">
        <f t="shared" si="266"/>
        <v>32.0625</v>
      </c>
      <c r="BY110" s="477">
        <f t="shared" ref="BY110:CH110" si="356">BY41</f>
        <v>71.293365395065365</v>
      </c>
      <c r="BZ110" s="478">
        <f t="shared" si="356"/>
        <v>77.623372571900589</v>
      </c>
      <c r="CA110" s="478">
        <f t="shared" si="356"/>
        <v>87.260016890700612</v>
      </c>
      <c r="CB110" s="478">
        <f t="shared" si="356"/>
        <v>85.873526792673431</v>
      </c>
      <c r="CC110" s="478">
        <f t="shared" si="356"/>
        <v>84.490298651582521</v>
      </c>
      <c r="CD110" s="478">
        <f t="shared" si="356"/>
        <v>83.11914687080079</v>
      </c>
      <c r="CE110" s="478">
        <f t="shared" si="356"/>
        <v>80.415757933451516</v>
      </c>
      <c r="CF110" s="478">
        <f t="shared" si="356"/>
        <v>77.763500923547866</v>
      </c>
      <c r="CG110" s="478">
        <f t="shared" si="356"/>
        <v>75.150865776321353</v>
      </c>
      <c r="CH110" s="478">
        <f t="shared" si="356"/>
        <v>72.568282429966146</v>
      </c>
      <c r="CI110" s="713" t="s">
        <v>381</v>
      </c>
      <c r="CJ110" s="480" t="s">
        <v>381</v>
      </c>
      <c r="CK110" s="738"/>
      <c r="CL110" s="1021"/>
      <c r="CM110" s="503">
        <f t="shared" si="296"/>
        <v>-30</v>
      </c>
      <c r="CN110" s="520">
        <f t="shared" ref="CN110:CW110" si="357">CN41</f>
        <v>1.2000000000000002</v>
      </c>
      <c r="CO110" s="521">
        <f t="shared" si="357"/>
        <v>1.2000000000000006</v>
      </c>
      <c r="CP110" s="521">
        <f t="shared" si="357"/>
        <v>1.2</v>
      </c>
      <c r="CQ110" s="521">
        <f t="shared" si="357"/>
        <v>1.2000000000000008</v>
      </c>
      <c r="CR110" s="521">
        <f t="shared" si="357"/>
        <v>1.2</v>
      </c>
      <c r="CS110" s="521">
        <f t="shared" si="357"/>
        <v>1.2</v>
      </c>
      <c r="CT110" s="521">
        <f t="shared" si="357"/>
        <v>1.2000000000000002</v>
      </c>
      <c r="CU110" s="521">
        <f t="shared" si="357"/>
        <v>1.2000000000000002</v>
      </c>
      <c r="CV110" s="521">
        <f t="shared" si="357"/>
        <v>1.2000000000000006</v>
      </c>
      <c r="CW110" s="562">
        <f t="shared" si="357"/>
        <v>1.2000000000000006</v>
      </c>
      <c r="CX110" s="522" t="s">
        <v>381</v>
      </c>
      <c r="CY110" s="748" t="s">
        <v>381</v>
      </c>
      <c r="CZ110" s="738"/>
      <c r="DA110" s="1021"/>
      <c r="DB110" s="503">
        <f t="shared" si="297"/>
        <v>-30</v>
      </c>
      <c r="DC110" s="520">
        <f t="shared" ref="DC110:DL110" si="358">DC41</f>
        <v>1.0000000000000142</v>
      </c>
      <c r="DD110" s="521">
        <f t="shared" si="358"/>
        <v>1.000000000000014</v>
      </c>
      <c r="DE110" s="521">
        <f t="shared" si="358"/>
        <v>1.0000000000000138</v>
      </c>
      <c r="DF110" s="521">
        <f t="shared" si="358"/>
        <v>1.0000000000000133</v>
      </c>
      <c r="DG110" s="521">
        <f t="shared" si="358"/>
        <v>1.0000000000000004</v>
      </c>
      <c r="DH110" s="521">
        <f t="shared" si="358"/>
        <v>1.0000000000000002</v>
      </c>
      <c r="DI110" s="521">
        <f t="shared" si="358"/>
        <v>1</v>
      </c>
      <c r="DJ110" s="521">
        <f t="shared" si="358"/>
        <v>1.0000000000000004</v>
      </c>
      <c r="DK110" s="521">
        <f t="shared" si="358"/>
        <v>1</v>
      </c>
      <c r="DL110" s="562">
        <f t="shared" si="358"/>
        <v>1.0000000000000022</v>
      </c>
      <c r="DM110" s="522" t="s">
        <v>381</v>
      </c>
      <c r="DN110" s="748" t="s">
        <v>381</v>
      </c>
      <c r="DO110" s="744"/>
      <c r="DP110" s="1021"/>
      <c r="DQ110" s="503">
        <f t="shared" si="298"/>
        <v>-30</v>
      </c>
      <c r="DR110" s="520">
        <f t="shared" ref="DR110:EA110" si="359">DR41</f>
        <v>0.86675860643720015</v>
      </c>
      <c r="DS110" s="521">
        <f t="shared" si="359"/>
        <v>0.92082320848782195</v>
      </c>
      <c r="DT110" s="521">
        <f t="shared" si="359"/>
        <v>1.0000000000000129</v>
      </c>
      <c r="DU110" s="521">
        <f t="shared" si="359"/>
        <v>1.0000000000000007</v>
      </c>
      <c r="DV110" s="521">
        <f t="shared" si="359"/>
        <v>1</v>
      </c>
      <c r="DW110" s="521">
        <f t="shared" si="359"/>
        <v>1.0000000000000131</v>
      </c>
      <c r="DX110" s="521">
        <f t="shared" si="359"/>
        <v>1</v>
      </c>
      <c r="DY110" s="521">
        <f t="shared" si="359"/>
        <v>1.0000000000000004</v>
      </c>
      <c r="DZ110" s="521">
        <f t="shared" si="359"/>
        <v>1.0000000000000002</v>
      </c>
      <c r="EA110" s="562">
        <f t="shared" si="359"/>
        <v>1.0000000000000022</v>
      </c>
      <c r="EB110" s="522" t="s">
        <v>381</v>
      </c>
      <c r="EC110" s="748" t="s">
        <v>381</v>
      </c>
      <c r="ED110" s="738"/>
      <c r="EE110" s="1021"/>
      <c r="EF110" s="503">
        <f t="shared" si="299"/>
        <v>-30</v>
      </c>
      <c r="EG110" s="495">
        <f t="shared" ref="EG110:EP110" si="360">EG41</f>
        <v>29.856804260288754</v>
      </c>
      <c r="EH110" s="496">
        <f t="shared" si="360"/>
        <v>28.426312168466723</v>
      </c>
      <c r="EI110" s="496">
        <f t="shared" si="360"/>
        <v>25.550502312229241</v>
      </c>
      <c r="EJ110" s="496">
        <f t="shared" si="360"/>
        <v>20.677631572436951</v>
      </c>
      <c r="EK110" s="496">
        <f t="shared" si="360"/>
        <v>15.715885477266625</v>
      </c>
      <c r="EL110" s="497">
        <f t="shared" si="360"/>
        <v>10.608129922456897</v>
      </c>
      <c r="EM110" s="497">
        <f t="shared" si="360"/>
        <v>3.6507194748654115</v>
      </c>
      <c r="EN110" s="497">
        <f t="shared" si="360"/>
        <v>-6.4051910624779111</v>
      </c>
      <c r="EO110" s="497">
        <f t="shared" si="360"/>
        <v>-13.912695441949325</v>
      </c>
      <c r="EP110" s="563">
        <f t="shared" si="360"/>
        <v>-23.082129011989878</v>
      </c>
      <c r="EQ110" s="522" t="s">
        <v>381</v>
      </c>
      <c r="ER110" s="748" t="s">
        <v>381</v>
      </c>
      <c r="ES110" s="738"/>
      <c r="ET110" s="1021"/>
      <c r="EU110" s="503">
        <f t="shared" si="300"/>
        <v>-30</v>
      </c>
      <c r="EV110" s="495">
        <f t="shared" ref="EV110:FE110" si="361">EV63</f>
        <v>85.000000000000057</v>
      </c>
      <c r="EW110" s="496">
        <f t="shared" si="361"/>
        <v>83.572468077343274</v>
      </c>
      <c r="EX110" s="496">
        <f t="shared" si="361"/>
        <v>80.570013441117396</v>
      </c>
      <c r="EY110" s="496">
        <f t="shared" si="361"/>
        <v>75.525986861087347</v>
      </c>
      <c r="EZ110" s="496">
        <f t="shared" si="361"/>
        <v>70.466372630644287</v>
      </c>
      <c r="FA110" s="497">
        <f t="shared" si="361"/>
        <v>65.418759014621685</v>
      </c>
      <c r="FB110" s="497">
        <f t="shared" si="361"/>
        <v>55.339973752359924</v>
      </c>
      <c r="FC110" s="497">
        <f t="shared" si="361"/>
        <v>45.308883129177673</v>
      </c>
      <c r="FD110" s="497">
        <f t="shared" si="361"/>
        <v>35.288005789037186</v>
      </c>
      <c r="FE110" s="563">
        <f t="shared" si="361"/>
        <v>25.219866573384593</v>
      </c>
      <c r="FF110" s="522" t="s">
        <v>381</v>
      </c>
      <c r="FG110" s="748" t="s">
        <v>381</v>
      </c>
      <c r="FI110" s="1021"/>
      <c r="FJ110" s="503">
        <f t="shared" si="301"/>
        <v>-30</v>
      </c>
      <c r="FK110" s="495">
        <f t="shared" ref="FK110:FT110" si="362">FK41</f>
        <v>85.000000000000057</v>
      </c>
      <c r="FL110" s="496">
        <f t="shared" si="362"/>
        <v>85.000000000000057</v>
      </c>
      <c r="FM110" s="496">
        <f t="shared" si="362"/>
        <v>84.178520772534341</v>
      </c>
      <c r="FN110" s="496">
        <f t="shared" si="362"/>
        <v>78.574496559693728</v>
      </c>
      <c r="FO110" s="496">
        <f t="shared" si="362"/>
        <v>72.991298457643211</v>
      </c>
      <c r="FP110" s="497">
        <f t="shared" si="362"/>
        <v>67.464515428080517</v>
      </c>
      <c r="FQ110" s="497">
        <f t="shared" si="362"/>
        <v>56.590732918527124</v>
      </c>
      <c r="FR110" s="497">
        <f t="shared" si="362"/>
        <v>45.953101800940942</v>
      </c>
      <c r="FS110" s="497">
        <f t="shared" si="362"/>
        <v>35.505017320945683</v>
      </c>
      <c r="FT110" s="563">
        <f t="shared" si="362"/>
        <v>25.208124042500515</v>
      </c>
      <c r="FU110" s="522" t="s">
        <v>381</v>
      </c>
      <c r="FV110" s="748" t="s">
        <v>381</v>
      </c>
      <c r="FW110" s="744"/>
      <c r="FX110" s="1021"/>
      <c r="FY110" s="503">
        <f t="shared" si="302"/>
        <v>-30</v>
      </c>
      <c r="FZ110" s="491">
        <f t="shared" si="303"/>
        <v>0.86675860643720015</v>
      </c>
      <c r="GA110" s="492">
        <f t="shared" si="267"/>
        <v>0.92082320848782195</v>
      </c>
      <c r="GB110" s="492">
        <f t="shared" si="268"/>
        <v>1.0000000000000129</v>
      </c>
      <c r="GC110" s="492">
        <f t="shared" si="269"/>
        <v>1.0000000000000007</v>
      </c>
      <c r="GD110" s="492">
        <f t="shared" si="270"/>
        <v>1</v>
      </c>
      <c r="GE110" s="493">
        <f t="shared" si="271"/>
        <v>1.0000000000000002</v>
      </c>
      <c r="GF110" s="493">
        <f t="shared" si="272"/>
        <v>1</v>
      </c>
      <c r="GG110" s="493">
        <f t="shared" si="273"/>
        <v>1.0000000000000004</v>
      </c>
      <c r="GH110" s="493">
        <f t="shared" si="274"/>
        <v>1</v>
      </c>
      <c r="GI110" s="493">
        <f t="shared" si="275"/>
        <v>1.0000000000000022</v>
      </c>
      <c r="GJ110" s="522" t="s">
        <v>381</v>
      </c>
      <c r="GK110" s="748" t="s">
        <v>381</v>
      </c>
      <c r="GM110" s="1021"/>
      <c r="GN110" s="503">
        <f t="shared" si="304"/>
        <v>-30</v>
      </c>
      <c r="GO110" s="495">
        <f t="shared" si="305"/>
        <v>85.000000000000057</v>
      </c>
      <c r="GP110" s="496">
        <f t="shared" si="276"/>
        <v>85.000000000000057</v>
      </c>
      <c r="GQ110" s="496">
        <f t="shared" si="277"/>
        <v>84.178520772534341</v>
      </c>
      <c r="GR110" s="496">
        <f t="shared" si="278"/>
        <v>78.574496559693728</v>
      </c>
      <c r="GS110" s="496">
        <f t="shared" si="279"/>
        <v>72.991298457643211</v>
      </c>
      <c r="GT110" s="497">
        <f t="shared" si="280"/>
        <v>67.464515428080517</v>
      </c>
      <c r="GU110" s="497">
        <f t="shared" si="281"/>
        <v>56.590732918527124</v>
      </c>
      <c r="GV110" s="497">
        <f t="shared" si="282"/>
        <v>45.953101800940942</v>
      </c>
      <c r="GW110" s="497">
        <f t="shared" si="283"/>
        <v>35.505017320945683</v>
      </c>
      <c r="GX110" s="497">
        <f t="shared" si="284"/>
        <v>25.219866573384593</v>
      </c>
      <c r="GY110" s="522" t="s">
        <v>381</v>
      </c>
      <c r="GZ110" s="748" t="s">
        <v>381</v>
      </c>
      <c r="HB110" s="1021"/>
      <c r="HC110" s="503">
        <f t="shared" si="306"/>
        <v>-30</v>
      </c>
      <c r="HD110" s="531">
        <f>HE110*(1-(2.5+7)/(87.5-2))</f>
        <v>8.7394013381734279</v>
      </c>
      <c r="HE110" s="551">
        <f t="shared" si="335"/>
        <v>9.8318265054451075</v>
      </c>
      <c r="HF110" s="604">
        <f t="shared" si="335"/>
        <v>87.333922391762201</v>
      </c>
      <c r="HH110" s="1021"/>
      <c r="HI110" s="503">
        <f t="shared" si="308"/>
        <v>-30</v>
      </c>
      <c r="HJ110" s="531">
        <f>HD110</f>
        <v>8.7394013381734279</v>
      </c>
      <c r="HK110" s="604">
        <f>HK41</f>
        <v>95.032309168553013</v>
      </c>
    </row>
    <row r="111" spans="2:219" ht="15" customHeight="1">
      <c r="B111" s="1090"/>
      <c r="C111" s="709">
        <v>-40</v>
      </c>
      <c r="D111" s="536">
        <f t="shared" si="285"/>
        <v>28.5</v>
      </c>
      <c r="E111" s="657" t="s">
        <v>381</v>
      </c>
      <c r="F111" s="658" t="s">
        <v>381</v>
      </c>
      <c r="G111" s="659" t="str">
        <f>HD111</f>
        <v>no fueling</v>
      </c>
      <c r="H111" s="660">
        <f>MIN(AS111,BI111,BY111)</f>
        <v>75.533651990496494</v>
      </c>
      <c r="I111" s="710">
        <f>MIN(AT111,BJ111,BZ111)</f>
        <v>81.940437758731335</v>
      </c>
      <c r="J111" s="648">
        <f t="shared" si="288"/>
        <v>85.678884016180476</v>
      </c>
      <c r="K111" s="648">
        <f t="shared" si="257"/>
        <v>84.414217415089439</v>
      </c>
      <c r="L111" s="648">
        <f t="shared" si="258"/>
        <v>83.152570892402636</v>
      </c>
      <c r="M111" s="648">
        <f t="shared" si="259"/>
        <v>81.902338729463295</v>
      </c>
      <c r="N111" s="648">
        <f t="shared" si="260"/>
        <v>79.438646562119274</v>
      </c>
      <c r="O111" s="648">
        <f t="shared" si="261"/>
        <v>77.022266792590528</v>
      </c>
      <c r="P111" s="648">
        <f t="shared" si="262"/>
        <v>74.645374075059408</v>
      </c>
      <c r="Q111" s="580">
        <f t="shared" si="263"/>
        <v>72.304194067454873</v>
      </c>
      <c r="R111" s="626" t="s">
        <v>381</v>
      </c>
      <c r="S111" s="539" t="s">
        <v>381</v>
      </c>
      <c r="T111" s="738"/>
      <c r="U111" s="1021"/>
      <c r="V111" s="711">
        <f t="shared" si="289"/>
        <v>-40</v>
      </c>
      <c r="W111" s="540">
        <v>15</v>
      </c>
      <c r="X111" s="552">
        <v>-26</v>
      </c>
      <c r="Y111" s="531">
        <f>IF(MIN(AA111,Z111)*(1-(2.5+7)/(87.5-2))&gt;$AG$29,$AG$29,MIN(AA111,Z111)*(1-(2.5+7)/(87.5-2)))</f>
        <v>28.5</v>
      </c>
      <c r="Z111" s="553">
        <f t="shared" si="324"/>
        <v>45.968303766036101</v>
      </c>
      <c r="AA111" s="505">
        <f t="shared" si="324"/>
        <v>32.585828277117358</v>
      </c>
      <c r="AB111" s="542">
        <f t="shared" si="291"/>
        <v>2.8308380356554554</v>
      </c>
      <c r="AC111" s="543">
        <f t="shared" si="292"/>
        <v>2.4758887001450058</v>
      </c>
      <c r="AD111" s="544">
        <f t="shared" si="325"/>
        <v>18.750248441930456</v>
      </c>
      <c r="AE111" s="545">
        <f t="shared" si="325"/>
        <v>29.12924631258236</v>
      </c>
      <c r="AF111" s="738"/>
      <c r="AG111" s="1048"/>
      <c r="AH111" s="1050"/>
      <c r="AI111" s="738"/>
      <c r="AJ111" s="1021"/>
      <c r="AK111" s="503">
        <f t="shared" si="293"/>
        <v>-40</v>
      </c>
      <c r="AL111" s="489">
        <v>-40</v>
      </c>
      <c r="AM111" s="519">
        <f t="shared" si="294"/>
        <v>-40</v>
      </c>
      <c r="AN111" s="490">
        <f t="shared" si="295"/>
        <v>28.5</v>
      </c>
      <c r="AO111" s="738"/>
      <c r="AP111" s="1021"/>
      <c r="AQ111" s="503">
        <v>-40</v>
      </c>
      <c r="AR111" s="483">
        <f t="shared" si="264"/>
        <v>28.5</v>
      </c>
      <c r="AS111" s="477">
        <f t="shared" ref="AS111:BB111" si="363">AS42</f>
        <v>97.153132481477172</v>
      </c>
      <c r="AT111" s="479">
        <f t="shared" si="363"/>
        <v>96.682732069031331</v>
      </c>
      <c r="AU111" s="479">
        <f t="shared" si="363"/>
        <v>95.738836739057177</v>
      </c>
      <c r="AV111" s="479">
        <f t="shared" si="363"/>
        <v>94.141711312610568</v>
      </c>
      <c r="AW111" s="479">
        <f t="shared" si="363"/>
        <v>92.515667986016638</v>
      </c>
      <c r="AX111" s="479">
        <f t="shared" si="363"/>
        <v>90.842650794084022</v>
      </c>
      <c r="AY111" s="479">
        <f t="shared" si="363"/>
        <v>88.584561426667634</v>
      </c>
      <c r="AZ111" s="479">
        <f t="shared" si="363"/>
        <v>85.302169292535694</v>
      </c>
      <c r="BA111" s="479">
        <f t="shared" si="363"/>
        <v>82.879337909062386</v>
      </c>
      <c r="BB111" s="479">
        <f t="shared" si="363"/>
        <v>79.921219269799764</v>
      </c>
      <c r="BC111" s="713" t="s">
        <v>381</v>
      </c>
      <c r="BD111" s="480" t="s">
        <v>381</v>
      </c>
      <c r="BE111" s="738"/>
      <c r="BF111" s="1021"/>
      <c r="BG111" s="503">
        <v>-40</v>
      </c>
      <c r="BH111" s="483">
        <f t="shared" si="265"/>
        <v>32.0625</v>
      </c>
      <c r="BI111" s="477">
        <f t="shared" ref="BI111:BR111" si="364">BI42</f>
        <v>86.810143188146796</v>
      </c>
      <c r="BJ111" s="478">
        <f t="shared" si="364"/>
        <v>86.438405618642605</v>
      </c>
      <c r="BK111" s="478">
        <f t="shared" si="364"/>
        <v>85.678884016180476</v>
      </c>
      <c r="BL111" s="478">
        <f t="shared" si="364"/>
        <v>84.414217415089439</v>
      </c>
      <c r="BM111" s="478">
        <f t="shared" si="364"/>
        <v>83.152570892402636</v>
      </c>
      <c r="BN111" s="478">
        <f t="shared" si="364"/>
        <v>81.902338729463295</v>
      </c>
      <c r="BO111" s="478">
        <f t="shared" si="364"/>
        <v>79.438646562119274</v>
      </c>
      <c r="BP111" s="478">
        <f t="shared" si="364"/>
        <v>77.022266792590528</v>
      </c>
      <c r="BQ111" s="478">
        <f t="shared" si="364"/>
        <v>74.645374075059408</v>
      </c>
      <c r="BR111" s="478">
        <f t="shared" si="364"/>
        <v>72.304194067454873</v>
      </c>
      <c r="BS111" s="713" t="s">
        <v>381</v>
      </c>
      <c r="BT111" s="480" t="s">
        <v>381</v>
      </c>
      <c r="BU111" s="533"/>
      <c r="BV111" s="1021"/>
      <c r="BW111" s="503">
        <v>-40</v>
      </c>
      <c r="BX111" s="483">
        <f t="shared" si="266"/>
        <v>32.0625</v>
      </c>
      <c r="BY111" s="477">
        <f t="shared" ref="BY111:CH111" si="365">BY42</f>
        <v>75.533651990496494</v>
      </c>
      <c r="BZ111" s="478">
        <f t="shared" si="365"/>
        <v>81.940437758731335</v>
      </c>
      <c r="CA111" s="478">
        <f t="shared" si="365"/>
        <v>86.971949459511833</v>
      </c>
      <c r="CB111" s="478">
        <f t="shared" si="365"/>
        <v>85.585242260852354</v>
      </c>
      <c r="CC111" s="478">
        <f t="shared" si="365"/>
        <v>84.200554185113035</v>
      </c>
      <c r="CD111" s="478">
        <f t="shared" si="365"/>
        <v>82.828379718064411</v>
      </c>
      <c r="CE111" s="478">
        <f t="shared" si="365"/>
        <v>80.135928594557598</v>
      </c>
      <c r="CF111" s="478">
        <f t="shared" si="365"/>
        <v>77.504597252241169</v>
      </c>
      <c r="CG111" s="478">
        <f t="shared" si="365"/>
        <v>74.929831556637211</v>
      </c>
      <c r="CH111" s="478">
        <f t="shared" si="365"/>
        <v>72.410647722655256</v>
      </c>
      <c r="CI111" s="713" t="s">
        <v>381</v>
      </c>
      <c r="CJ111" s="480" t="s">
        <v>381</v>
      </c>
      <c r="CK111" s="738"/>
      <c r="CL111" s="1021"/>
      <c r="CM111" s="503">
        <f t="shared" si="296"/>
        <v>-40</v>
      </c>
      <c r="CN111" s="520">
        <f t="shared" ref="CN111:CW111" si="366">CN42</f>
        <v>1.2000000000000002</v>
      </c>
      <c r="CO111" s="521">
        <f t="shared" si="366"/>
        <v>1.2000000000000002</v>
      </c>
      <c r="CP111" s="521">
        <f t="shared" si="366"/>
        <v>1.2</v>
      </c>
      <c r="CQ111" s="521">
        <f t="shared" si="366"/>
        <v>1.2</v>
      </c>
      <c r="CR111" s="521">
        <f t="shared" si="366"/>
        <v>1.2000000000000104</v>
      </c>
      <c r="CS111" s="521">
        <f t="shared" si="366"/>
        <v>1.2000000000000006</v>
      </c>
      <c r="CT111" s="521">
        <f t="shared" si="366"/>
        <v>1.2000000000000006</v>
      </c>
      <c r="CU111" s="521">
        <f t="shared" si="366"/>
        <v>1.2</v>
      </c>
      <c r="CV111" s="521">
        <f t="shared" si="366"/>
        <v>1.2000000000000046</v>
      </c>
      <c r="CW111" s="562">
        <f t="shared" si="366"/>
        <v>1.2000000000000046</v>
      </c>
      <c r="CX111" s="522" t="s">
        <v>381</v>
      </c>
      <c r="CY111" s="748" t="s">
        <v>381</v>
      </c>
      <c r="CZ111" s="738"/>
      <c r="DA111" s="1021"/>
      <c r="DB111" s="503">
        <f t="shared" si="297"/>
        <v>-40</v>
      </c>
      <c r="DC111" s="520">
        <f t="shared" ref="DC111:DL111" si="367">DC42</f>
        <v>1.0000000000000138</v>
      </c>
      <c r="DD111" s="521">
        <f t="shared" si="367"/>
        <v>1.0000000000000002</v>
      </c>
      <c r="DE111" s="521">
        <f t="shared" si="367"/>
        <v>1.000000000000014</v>
      </c>
      <c r="DF111" s="521">
        <f t="shared" si="367"/>
        <v>1</v>
      </c>
      <c r="DG111" s="521">
        <f t="shared" si="367"/>
        <v>1.0000000000000007</v>
      </c>
      <c r="DH111" s="521">
        <f t="shared" si="367"/>
        <v>1</v>
      </c>
      <c r="DI111" s="521">
        <f t="shared" si="367"/>
        <v>1.0000000000000064</v>
      </c>
      <c r="DJ111" s="521">
        <f t="shared" si="367"/>
        <v>1</v>
      </c>
      <c r="DK111" s="521">
        <f t="shared" si="367"/>
        <v>1.0000000000000002</v>
      </c>
      <c r="DL111" s="562">
        <f t="shared" si="367"/>
        <v>1.0000000000000004</v>
      </c>
      <c r="DM111" s="522" t="s">
        <v>381</v>
      </c>
      <c r="DN111" s="748" t="s">
        <v>381</v>
      </c>
      <c r="DO111" s="744"/>
      <c r="DP111" s="1021"/>
      <c r="DQ111" s="503">
        <f t="shared" si="298"/>
        <v>-40</v>
      </c>
      <c r="DR111" s="520">
        <f t="shared" ref="DR111:EA111" si="368">DR42</f>
        <v>0.9032602918828937</v>
      </c>
      <c r="DS111" s="521">
        <f t="shared" si="368"/>
        <v>0.95625609454425264</v>
      </c>
      <c r="DT111" s="521">
        <f t="shared" si="368"/>
        <v>1.0000000000000004</v>
      </c>
      <c r="DU111" s="521">
        <f t="shared" si="368"/>
        <v>1</v>
      </c>
      <c r="DV111" s="521">
        <f t="shared" si="368"/>
        <v>1</v>
      </c>
      <c r="DW111" s="521">
        <f t="shared" si="368"/>
        <v>1</v>
      </c>
      <c r="DX111" s="521">
        <f t="shared" si="368"/>
        <v>1.0000000000000002</v>
      </c>
      <c r="DY111" s="521">
        <f t="shared" si="368"/>
        <v>1.000000000000006</v>
      </c>
      <c r="DZ111" s="521">
        <f t="shared" si="368"/>
        <v>1.0000000000000031</v>
      </c>
      <c r="EA111" s="562">
        <f t="shared" si="368"/>
        <v>1.0000000000000004</v>
      </c>
      <c r="EB111" s="522" t="s">
        <v>381</v>
      </c>
      <c r="EC111" s="748" t="s">
        <v>381</v>
      </c>
      <c r="ED111" s="738"/>
      <c r="EE111" s="1021"/>
      <c r="EF111" s="503">
        <f t="shared" si="299"/>
        <v>-40</v>
      </c>
      <c r="EG111" s="495">
        <f t="shared" ref="EG111:EP111" si="369">EG42</f>
        <v>27.999363732620111</v>
      </c>
      <c r="EH111" s="496">
        <f t="shared" si="369"/>
        <v>26.567387405251736</v>
      </c>
      <c r="EI111" s="496">
        <f t="shared" si="369"/>
        <v>23.696123273857893</v>
      </c>
      <c r="EJ111" s="496">
        <f t="shared" si="369"/>
        <v>18.844263991371463</v>
      </c>
      <c r="EK111" s="496">
        <f t="shared" si="369"/>
        <v>13.913065983107174</v>
      </c>
      <c r="EL111" s="497">
        <f t="shared" si="369"/>
        <v>8.8485470266273865</v>
      </c>
      <c r="EM111" s="497">
        <f t="shared" si="369"/>
        <v>2.027923902195937</v>
      </c>
      <c r="EN111" s="497">
        <f t="shared" si="369"/>
        <v>-7.8549781959106326</v>
      </c>
      <c r="EO111" s="497">
        <f t="shared" si="369"/>
        <v>-15.124990083955538</v>
      </c>
      <c r="EP111" s="563">
        <f t="shared" si="369"/>
        <v>-23.971533853891827</v>
      </c>
      <c r="EQ111" s="522" t="s">
        <v>381</v>
      </c>
      <c r="ER111" s="748" t="s">
        <v>381</v>
      </c>
      <c r="ES111" s="738"/>
      <c r="ET111" s="1021"/>
      <c r="EU111" s="503">
        <f t="shared" si="300"/>
        <v>-40</v>
      </c>
      <c r="EV111" s="495">
        <f t="shared" ref="EV111:FE111" si="370">EV64</f>
        <v>84.58223145629438</v>
      </c>
      <c r="EW111" s="496">
        <f t="shared" si="370"/>
        <v>83.03993273410606</v>
      </c>
      <c r="EX111" s="496">
        <f t="shared" si="370"/>
        <v>79.926471069620789</v>
      </c>
      <c r="EY111" s="496">
        <f t="shared" si="370"/>
        <v>74.6723503034749</v>
      </c>
      <c r="EZ111" s="496">
        <f t="shared" si="370"/>
        <v>69.459657450493637</v>
      </c>
      <c r="FA111" s="497">
        <f t="shared" si="370"/>
        <v>64.280512945333442</v>
      </c>
      <c r="FB111" s="497">
        <f t="shared" si="370"/>
        <v>54.054913070130397</v>
      </c>
      <c r="FC111" s="497">
        <f t="shared" si="370"/>
        <v>44.011992173841918</v>
      </c>
      <c r="FD111" s="497">
        <f t="shared" si="370"/>
        <v>34.137259498232595</v>
      </c>
      <c r="FE111" s="563">
        <f t="shared" si="370"/>
        <v>24.437014675978503</v>
      </c>
      <c r="FF111" s="522" t="s">
        <v>381</v>
      </c>
      <c r="FG111" s="748" t="s">
        <v>381</v>
      </c>
      <c r="FI111" s="1021"/>
      <c r="FJ111" s="503">
        <f t="shared" si="301"/>
        <v>-40</v>
      </c>
      <c r="FK111" s="495">
        <f t="shared" ref="FK111:FT111" si="371">FK42</f>
        <v>85</v>
      </c>
      <c r="FL111" s="496">
        <f t="shared" si="371"/>
        <v>85</v>
      </c>
      <c r="FM111" s="496">
        <f t="shared" si="371"/>
        <v>83.013563376866784</v>
      </c>
      <c r="FN111" s="496">
        <f t="shared" si="371"/>
        <v>77.410244275834486</v>
      </c>
      <c r="FO111" s="496">
        <f t="shared" si="371"/>
        <v>71.822766837620179</v>
      </c>
      <c r="FP111" s="497">
        <f t="shared" si="371"/>
        <v>66.293498088394983</v>
      </c>
      <c r="FQ111" s="497">
        <f t="shared" si="371"/>
        <v>55.466953359559113</v>
      </c>
      <c r="FR111" s="497">
        <f t="shared" si="371"/>
        <v>44.916354854286794</v>
      </c>
      <c r="FS111" s="497">
        <f t="shared" si="371"/>
        <v>34.622519614402393</v>
      </c>
      <c r="FT111" s="563">
        <f t="shared" si="371"/>
        <v>24.580650560943127</v>
      </c>
      <c r="FU111" s="522" t="s">
        <v>381</v>
      </c>
      <c r="FV111" s="748" t="s">
        <v>381</v>
      </c>
      <c r="FW111" s="744"/>
      <c r="FX111" s="1021"/>
      <c r="FY111" s="503">
        <f t="shared" si="302"/>
        <v>-40</v>
      </c>
      <c r="FZ111" s="491">
        <f t="shared" si="303"/>
        <v>0.9032602918828937</v>
      </c>
      <c r="GA111" s="492">
        <f t="shared" si="267"/>
        <v>0.95625609454425264</v>
      </c>
      <c r="GB111" s="492">
        <f t="shared" si="268"/>
        <v>1.0000000000000004</v>
      </c>
      <c r="GC111" s="492">
        <f t="shared" si="269"/>
        <v>1</v>
      </c>
      <c r="GD111" s="492">
        <f t="shared" si="270"/>
        <v>1</v>
      </c>
      <c r="GE111" s="493">
        <f t="shared" si="271"/>
        <v>1</v>
      </c>
      <c r="GF111" s="493">
        <f t="shared" si="272"/>
        <v>1.0000000000000002</v>
      </c>
      <c r="GG111" s="493">
        <f t="shared" si="273"/>
        <v>1</v>
      </c>
      <c r="GH111" s="493">
        <f t="shared" si="274"/>
        <v>1.0000000000000002</v>
      </c>
      <c r="GI111" s="493">
        <f t="shared" si="275"/>
        <v>1.0000000000000004</v>
      </c>
      <c r="GJ111" s="522" t="s">
        <v>381</v>
      </c>
      <c r="GK111" s="748" t="s">
        <v>381</v>
      </c>
      <c r="GM111" s="1021"/>
      <c r="GN111" s="503">
        <f t="shared" si="304"/>
        <v>-40</v>
      </c>
      <c r="GO111" s="495">
        <f t="shared" si="305"/>
        <v>85</v>
      </c>
      <c r="GP111" s="496">
        <f t="shared" si="276"/>
        <v>85</v>
      </c>
      <c r="GQ111" s="496">
        <f t="shared" si="277"/>
        <v>83.013563376866784</v>
      </c>
      <c r="GR111" s="496">
        <f t="shared" si="278"/>
        <v>77.410244275834486</v>
      </c>
      <c r="GS111" s="496">
        <f t="shared" si="279"/>
        <v>71.822766837620179</v>
      </c>
      <c r="GT111" s="497">
        <f t="shared" si="280"/>
        <v>66.293498088394983</v>
      </c>
      <c r="GU111" s="497">
        <f t="shared" si="281"/>
        <v>55.466953359559113</v>
      </c>
      <c r="GV111" s="497">
        <f t="shared" si="282"/>
        <v>44.916354854286794</v>
      </c>
      <c r="GW111" s="497">
        <f t="shared" si="283"/>
        <v>34.622519614402393</v>
      </c>
      <c r="GX111" s="497">
        <f t="shared" si="284"/>
        <v>24.580650560943127</v>
      </c>
      <c r="GY111" s="522" t="s">
        <v>381</v>
      </c>
      <c r="GZ111" s="748" t="s">
        <v>381</v>
      </c>
      <c r="HB111" s="1021"/>
      <c r="HC111" s="503">
        <f t="shared" si="306"/>
        <v>-40</v>
      </c>
      <c r="HD111" s="661" t="str">
        <f>HD42</f>
        <v>no fueling</v>
      </c>
      <c r="HE111" s="662" t="str">
        <f t="shared" si="335"/>
        <v>no fueling</v>
      </c>
      <c r="HF111" s="663" t="str">
        <f t="shared" si="335"/>
        <v>no fueling</v>
      </c>
      <c r="HH111" s="1021"/>
      <c r="HI111" s="503">
        <f t="shared" si="308"/>
        <v>-40</v>
      </c>
      <c r="HJ111" s="664" t="str">
        <f>HD111</f>
        <v>no fueling</v>
      </c>
      <c r="HK111" s="663" t="str">
        <f>HK42</f>
        <v>no fueling</v>
      </c>
    </row>
    <row r="112" spans="2:219" ht="15" customHeight="1" thickBot="1">
      <c r="B112" s="1091"/>
      <c r="C112" s="770" t="s">
        <v>382</v>
      </c>
      <c r="D112" s="507" t="s">
        <v>381</v>
      </c>
      <c r="E112" s="751" t="s">
        <v>381</v>
      </c>
      <c r="F112" s="752" t="s">
        <v>381</v>
      </c>
      <c r="G112" s="753" t="s">
        <v>381</v>
      </c>
      <c r="H112" s="751" t="s">
        <v>381</v>
      </c>
      <c r="I112" s="752" t="s">
        <v>381</v>
      </c>
      <c r="J112" s="752" t="s">
        <v>381</v>
      </c>
      <c r="K112" s="752" t="s">
        <v>381</v>
      </c>
      <c r="L112" s="752" t="s">
        <v>381</v>
      </c>
      <c r="M112" s="752" t="s">
        <v>381</v>
      </c>
      <c r="N112" s="752" t="s">
        <v>381</v>
      </c>
      <c r="O112" s="752" t="s">
        <v>381</v>
      </c>
      <c r="P112" s="752" t="s">
        <v>381</v>
      </c>
      <c r="Q112" s="752" t="s">
        <v>381</v>
      </c>
      <c r="R112" s="752" t="s">
        <v>381</v>
      </c>
      <c r="S112" s="754" t="s">
        <v>381</v>
      </c>
      <c r="T112" s="738"/>
      <c r="U112" s="1022"/>
      <c r="V112" s="750" t="str">
        <f t="shared" si="289"/>
        <v>&lt; -40</v>
      </c>
      <c r="W112" s="755" t="s">
        <v>381</v>
      </c>
      <c r="X112" s="756" t="s">
        <v>381</v>
      </c>
      <c r="Y112" s="507" t="s">
        <v>381</v>
      </c>
      <c r="Z112" s="554" t="s">
        <v>381</v>
      </c>
      <c r="AA112" s="555" t="s">
        <v>381</v>
      </c>
      <c r="AB112" s="548" t="s">
        <v>381</v>
      </c>
      <c r="AC112" s="514" t="s">
        <v>381</v>
      </c>
      <c r="AD112" s="755" t="s">
        <v>381</v>
      </c>
      <c r="AE112" s="756" t="s">
        <v>381</v>
      </c>
      <c r="AF112" s="738"/>
      <c r="AG112" s="1049"/>
      <c r="AH112" s="1051"/>
      <c r="AI112" s="738"/>
      <c r="AJ112" s="1022"/>
      <c r="AK112" s="750" t="str">
        <f t="shared" si="293"/>
        <v>&lt; -40</v>
      </c>
      <c r="AL112" s="755" t="s">
        <v>381</v>
      </c>
      <c r="AM112" s="756" t="s">
        <v>381</v>
      </c>
      <c r="AN112" s="515" t="s">
        <v>381</v>
      </c>
      <c r="AO112" s="738"/>
      <c r="AP112" s="1022"/>
      <c r="AQ112" s="750" t="s">
        <v>382</v>
      </c>
      <c r="AR112" s="507" t="s">
        <v>381</v>
      </c>
      <c r="AS112" s="751" t="s">
        <v>381</v>
      </c>
      <c r="AT112" s="752" t="s">
        <v>381</v>
      </c>
      <c r="AU112" s="752" t="s">
        <v>381</v>
      </c>
      <c r="AV112" s="752" t="s">
        <v>381</v>
      </c>
      <c r="AW112" s="752" t="s">
        <v>381</v>
      </c>
      <c r="AX112" s="752" t="s">
        <v>381</v>
      </c>
      <c r="AY112" s="752" t="s">
        <v>381</v>
      </c>
      <c r="AZ112" s="752" t="s">
        <v>381</v>
      </c>
      <c r="BA112" s="752" t="s">
        <v>381</v>
      </c>
      <c r="BB112" s="752" t="s">
        <v>381</v>
      </c>
      <c r="BC112" s="752" t="s">
        <v>381</v>
      </c>
      <c r="BD112" s="754" t="s">
        <v>381</v>
      </c>
      <c r="BE112" s="738"/>
      <c r="BF112" s="1022"/>
      <c r="BG112" s="750" t="s">
        <v>382</v>
      </c>
      <c r="BH112" s="507" t="s">
        <v>381</v>
      </c>
      <c r="BI112" s="751" t="s">
        <v>381</v>
      </c>
      <c r="BJ112" s="752" t="s">
        <v>381</v>
      </c>
      <c r="BK112" s="752" t="s">
        <v>381</v>
      </c>
      <c r="BL112" s="752" t="s">
        <v>381</v>
      </c>
      <c r="BM112" s="752" t="s">
        <v>381</v>
      </c>
      <c r="BN112" s="752" t="s">
        <v>381</v>
      </c>
      <c r="BO112" s="752" t="s">
        <v>381</v>
      </c>
      <c r="BP112" s="752" t="s">
        <v>381</v>
      </c>
      <c r="BQ112" s="752" t="s">
        <v>381</v>
      </c>
      <c r="BR112" s="752" t="s">
        <v>381</v>
      </c>
      <c r="BS112" s="752" t="s">
        <v>381</v>
      </c>
      <c r="BT112" s="754" t="s">
        <v>381</v>
      </c>
      <c r="BU112" s="738"/>
      <c r="BV112" s="1022"/>
      <c r="BW112" s="750" t="s">
        <v>382</v>
      </c>
      <c r="BX112" s="507" t="s">
        <v>381</v>
      </c>
      <c r="BY112" s="751" t="s">
        <v>381</v>
      </c>
      <c r="BZ112" s="752" t="s">
        <v>381</v>
      </c>
      <c r="CA112" s="752" t="s">
        <v>381</v>
      </c>
      <c r="CB112" s="752" t="s">
        <v>381</v>
      </c>
      <c r="CC112" s="752" t="s">
        <v>381</v>
      </c>
      <c r="CD112" s="752" t="s">
        <v>381</v>
      </c>
      <c r="CE112" s="752" t="s">
        <v>381</v>
      </c>
      <c r="CF112" s="752" t="s">
        <v>381</v>
      </c>
      <c r="CG112" s="752" t="s">
        <v>381</v>
      </c>
      <c r="CH112" s="752" t="s">
        <v>381</v>
      </c>
      <c r="CI112" s="752" t="s">
        <v>381</v>
      </c>
      <c r="CJ112" s="754" t="s">
        <v>381</v>
      </c>
      <c r="CK112" s="738"/>
      <c r="CL112" s="1022"/>
      <c r="CM112" s="750" t="str">
        <f t="shared" si="296"/>
        <v>&lt; -40</v>
      </c>
      <c r="CN112" s="757" t="s">
        <v>381</v>
      </c>
      <c r="CO112" s="758" t="s">
        <v>381</v>
      </c>
      <c r="CP112" s="758" t="s">
        <v>381</v>
      </c>
      <c r="CQ112" s="758" t="s">
        <v>381</v>
      </c>
      <c r="CR112" s="758" t="s">
        <v>381</v>
      </c>
      <c r="CS112" s="758" t="s">
        <v>381</v>
      </c>
      <c r="CT112" s="758" t="s">
        <v>381</v>
      </c>
      <c r="CU112" s="758" t="s">
        <v>381</v>
      </c>
      <c r="CV112" s="758" t="s">
        <v>381</v>
      </c>
      <c r="CW112" s="758" t="s">
        <v>381</v>
      </c>
      <c r="CX112" s="758" t="s">
        <v>381</v>
      </c>
      <c r="CY112" s="756" t="s">
        <v>381</v>
      </c>
      <c r="CZ112" s="738"/>
      <c r="DA112" s="1022"/>
      <c r="DB112" s="750" t="str">
        <f t="shared" si="297"/>
        <v>&lt; -40</v>
      </c>
      <c r="DC112" s="757" t="s">
        <v>381</v>
      </c>
      <c r="DD112" s="758" t="s">
        <v>381</v>
      </c>
      <c r="DE112" s="758" t="s">
        <v>381</v>
      </c>
      <c r="DF112" s="758" t="s">
        <v>381</v>
      </c>
      <c r="DG112" s="758" t="s">
        <v>381</v>
      </c>
      <c r="DH112" s="758" t="s">
        <v>381</v>
      </c>
      <c r="DI112" s="758" t="s">
        <v>381</v>
      </c>
      <c r="DJ112" s="758" t="s">
        <v>381</v>
      </c>
      <c r="DK112" s="758" t="s">
        <v>381</v>
      </c>
      <c r="DL112" s="758" t="s">
        <v>381</v>
      </c>
      <c r="DM112" s="758" t="s">
        <v>381</v>
      </c>
      <c r="DN112" s="756" t="s">
        <v>381</v>
      </c>
      <c r="DO112" s="744"/>
      <c r="DP112" s="1022"/>
      <c r="DQ112" s="750" t="str">
        <f t="shared" si="298"/>
        <v>&lt; -40</v>
      </c>
      <c r="DR112" s="757" t="s">
        <v>381</v>
      </c>
      <c r="DS112" s="758" t="s">
        <v>381</v>
      </c>
      <c r="DT112" s="758" t="s">
        <v>381</v>
      </c>
      <c r="DU112" s="758" t="s">
        <v>381</v>
      </c>
      <c r="DV112" s="758" t="s">
        <v>381</v>
      </c>
      <c r="DW112" s="758" t="s">
        <v>381</v>
      </c>
      <c r="DX112" s="758" t="s">
        <v>381</v>
      </c>
      <c r="DY112" s="758" t="s">
        <v>381</v>
      </c>
      <c r="DZ112" s="758" t="s">
        <v>381</v>
      </c>
      <c r="EA112" s="758" t="s">
        <v>381</v>
      </c>
      <c r="EB112" s="758" t="s">
        <v>381</v>
      </c>
      <c r="EC112" s="756" t="s">
        <v>381</v>
      </c>
      <c r="ED112" s="738"/>
      <c r="EE112" s="1022"/>
      <c r="EF112" s="750" t="str">
        <f t="shared" si="299"/>
        <v>&lt; -40</v>
      </c>
      <c r="EG112" s="757" t="s">
        <v>381</v>
      </c>
      <c r="EH112" s="758" t="s">
        <v>381</v>
      </c>
      <c r="EI112" s="758" t="s">
        <v>381</v>
      </c>
      <c r="EJ112" s="758" t="s">
        <v>381</v>
      </c>
      <c r="EK112" s="758" t="s">
        <v>381</v>
      </c>
      <c r="EL112" s="758" t="s">
        <v>381</v>
      </c>
      <c r="EM112" s="758" t="s">
        <v>381</v>
      </c>
      <c r="EN112" s="758" t="s">
        <v>381</v>
      </c>
      <c r="EO112" s="758" t="s">
        <v>381</v>
      </c>
      <c r="EP112" s="758" t="s">
        <v>381</v>
      </c>
      <c r="EQ112" s="758" t="s">
        <v>381</v>
      </c>
      <c r="ER112" s="756" t="s">
        <v>381</v>
      </c>
      <c r="ES112" s="738"/>
      <c r="ET112" s="1022"/>
      <c r="EU112" s="750" t="str">
        <f t="shared" si="300"/>
        <v>&lt; -40</v>
      </c>
      <c r="EV112" s="757" t="s">
        <v>381</v>
      </c>
      <c r="EW112" s="758" t="s">
        <v>381</v>
      </c>
      <c r="EX112" s="758" t="s">
        <v>381</v>
      </c>
      <c r="EY112" s="758" t="s">
        <v>381</v>
      </c>
      <c r="EZ112" s="758" t="s">
        <v>381</v>
      </c>
      <c r="FA112" s="758" t="s">
        <v>381</v>
      </c>
      <c r="FB112" s="758" t="s">
        <v>381</v>
      </c>
      <c r="FC112" s="758" t="s">
        <v>381</v>
      </c>
      <c r="FD112" s="758" t="s">
        <v>381</v>
      </c>
      <c r="FE112" s="758" t="s">
        <v>381</v>
      </c>
      <c r="FF112" s="758" t="s">
        <v>381</v>
      </c>
      <c r="FG112" s="756" t="s">
        <v>381</v>
      </c>
      <c r="FI112" s="1022"/>
      <c r="FJ112" s="750" t="str">
        <f t="shared" si="301"/>
        <v>&lt; -40</v>
      </c>
      <c r="FK112" s="757" t="s">
        <v>381</v>
      </c>
      <c r="FL112" s="758" t="s">
        <v>381</v>
      </c>
      <c r="FM112" s="758" t="s">
        <v>381</v>
      </c>
      <c r="FN112" s="758" t="s">
        <v>381</v>
      </c>
      <c r="FO112" s="758" t="s">
        <v>381</v>
      </c>
      <c r="FP112" s="758" t="s">
        <v>381</v>
      </c>
      <c r="FQ112" s="758" t="s">
        <v>381</v>
      </c>
      <c r="FR112" s="758" t="s">
        <v>381</v>
      </c>
      <c r="FS112" s="758" t="s">
        <v>381</v>
      </c>
      <c r="FT112" s="758" t="s">
        <v>381</v>
      </c>
      <c r="FU112" s="758" t="s">
        <v>381</v>
      </c>
      <c r="FV112" s="756" t="s">
        <v>381</v>
      </c>
      <c r="FW112" s="744"/>
      <c r="FX112" s="1022"/>
      <c r="FY112" s="750" t="str">
        <f t="shared" si="302"/>
        <v>&lt; -40</v>
      </c>
      <c r="FZ112" s="757" t="s">
        <v>381</v>
      </c>
      <c r="GA112" s="758" t="s">
        <v>381</v>
      </c>
      <c r="GB112" s="758" t="s">
        <v>381</v>
      </c>
      <c r="GC112" s="758" t="s">
        <v>381</v>
      </c>
      <c r="GD112" s="758" t="s">
        <v>381</v>
      </c>
      <c r="GE112" s="758" t="s">
        <v>381</v>
      </c>
      <c r="GF112" s="758" t="s">
        <v>381</v>
      </c>
      <c r="GG112" s="758" t="s">
        <v>381</v>
      </c>
      <c r="GH112" s="758" t="s">
        <v>381</v>
      </c>
      <c r="GI112" s="758" t="s">
        <v>381</v>
      </c>
      <c r="GJ112" s="758" t="s">
        <v>381</v>
      </c>
      <c r="GK112" s="756" t="s">
        <v>381</v>
      </c>
      <c r="GM112" s="1022"/>
      <c r="GN112" s="750" t="str">
        <f t="shared" si="304"/>
        <v>&lt; -40</v>
      </c>
      <c r="GO112" s="757" t="s">
        <v>381</v>
      </c>
      <c r="GP112" s="758" t="s">
        <v>381</v>
      </c>
      <c r="GQ112" s="758" t="s">
        <v>381</v>
      </c>
      <c r="GR112" s="758" t="s">
        <v>381</v>
      </c>
      <c r="GS112" s="758" t="s">
        <v>381</v>
      </c>
      <c r="GT112" s="758" t="s">
        <v>381</v>
      </c>
      <c r="GU112" s="758" t="s">
        <v>381</v>
      </c>
      <c r="GV112" s="758" t="s">
        <v>381</v>
      </c>
      <c r="GW112" s="758" t="s">
        <v>381</v>
      </c>
      <c r="GX112" s="758" t="s">
        <v>381</v>
      </c>
      <c r="GY112" s="758" t="s">
        <v>381</v>
      </c>
      <c r="GZ112" s="756" t="s">
        <v>381</v>
      </c>
      <c r="HB112" s="1022"/>
      <c r="HC112" s="750" t="str">
        <f t="shared" si="306"/>
        <v>&lt; -40</v>
      </c>
      <c r="HD112" s="665" t="s">
        <v>381</v>
      </c>
      <c r="HE112" s="554" t="s">
        <v>381</v>
      </c>
      <c r="HF112" s="759" t="s">
        <v>381</v>
      </c>
      <c r="HH112" s="1022"/>
      <c r="HI112" s="750" t="str">
        <f t="shared" si="308"/>
        <v>&lt; -40</v>
      </c>
      <c r="HJ112" s="507" t="s">
        <v>381</v>
      </c>
      <c r="HK112" s="759" t="s">
        <v>381</v>
      </c>
    </row>
    <row r="114" spans="2:219" s="774" customFormat="1" ht="13.5" thickBot="1"/>
    <row r="115" spans="2:219" ht="13.5" thickTop="1"/>
    <row r="116" spans="2:219" ht="23.25">
      <c r="B116" s="571" t="s">
        <v>790</v>
      </c>
    </row>
    <row r="118" spans="2:219" s="445" customFormat="1" ht="18">
      <c r="B118" s="1069" t="s">
        <v>734</v>
      </c>
      <c r="C118" s="1069"/>
      <c r="D118" s="1069"/>
      <c r="E118" s="1069"/>
      <c r="F118" s="1069"/>
      <c r="G118" s="1069"/>
      <c r="H118" s="1069"/>
      <c r="I118" s="1069"/>
      <c r="J118" s="1069"/>
      <c r="K118" s="1069"/>
      <c r="L118" s="1069"/>
      <c r="M118" s="1069"/>
      <c r="N118" s="1069"/>
      <c r="O118" s="1069"/>
      <c r="P118" s="1069"/>
      <c r="Q118" s="1069"/>
      <c r="R118" s="1069"/>
      <c r="S118" s="1069"/>
      <c r="T118" s="714"/>
      <c r="U118" s="445" t="s">
        <v>487</v>
      </c>
      <c r="V118" s="714"/>
      <c r="Y118" s="1070" t="s">
        <v>505</v>
      </c>
      <c r="Z118" s="1070"/>
      <c r="AA118" s="1070"/>
      <c r="AB118" s="715"/>
      <c r="AC118" s="1071" t="s">
        <v>490</v>
      </c>
      <c r="AD118" s="1071"/>
      <c r="AE118" s="1071"/>
      <c r="AF118" s="714"/>
      <c r="AG118" s="714"/>
      <c r="AH118" s="714"/>
      <c r="AI118" s="714"/>
      <c r="AJ118" s="445" t="s">
        <v>488</v>
      </c>
      <c r="AK118" s="714"/>
      <c r="AN118" s="714"/>
      <c r="AO118" s="714"/>
      <c r="AP118" s="1069" t="s">
        <v>737</v>
      </c>
      <c r="AQ118" s="1069"/>
      <c r="AR118" s="1069"/>
      <c r="AS118" s="1069"/>
      <c r="AT118" s="1069"/>
      <c r="AU118" s="1069"/>
      <c r="AV118" s="1069"/>
      <c r="AW118" s="1069"/>
      <c r="AX118" s="1069"/>
      <c r="AY118" s="1069"/>
      <c r="AZ118" s="1069"/>
      <c r="BA118" s="1069"/>
      <c r="BB118" s="1069"/>
      <c r="BC118" s="1069"/>
      <c r="BD118" s="1069"/>
      <c r="BE118" s="714"/>
      <c r="BF118" s="1069" t="s">
        <v>742</v>
      </c>
      <c r="BG118" s="1069"/>
      <c r="BH118" s="1069"/>
      <c r="BI118" s="1069"/>
      <c r="BJ118" s="1069"/>
      <c r="BK118" s="1069"/>
      <c r="BL118" s="1069"/>
      <c r="BM118" s="1069"/>
      <c r="BN118" s="1069"/>
      <c r="BO118" s="1069"/>
      <c r="BP118" s="1069"/>
      <c r="BQ118" s="1069"/>
      <c r="BR118" s="1069"/>
      <c r="BS118" s="1069"/>
      <c r="BT118" s="1069"/>
      <c r="BU118" s="716"/>
      <c r="BV118" s="1069" t="s">
        <v>743</v>
      </c>
      <c r="BW118" s="1069"/>
      <c r="BX118" s="1069"/>
      <c r="BY118" s="1069"/>
      <c r="BZ118" s="1069"/>
      <c r="CA118" s="1069"/>
      <c r="CB118" s="1069"/>
      <c r="CC118" s="1069"/>
      <c r="CD118" s="1069"/>
      <c r="CE118" s="1069"/>
      <c r="CF118" s="1069"/>
      <c r="CG118" s="1069"/>
      <c r="CH118" s="1069"/>
      <c r="CI118" s="1069"/>
      <c r="CJ118" s="1069"/>
      <c r="CK118" s="714"/>
      <c r="CL118" s="445" t="s">
        <v>756</v>
      </c>
      <c r="CM118" s="714"/>
      <c r="CZ118" s="714"/>
      <c r="DA118" s="445" t="s">
        <v>757</v>
      </c>
      <c r="DB118" s="714"/>
      <c r="DP118" s="445" t="s">
        <v>758</v>
      </c>
      <c r="DQ118" s="714"/>
      <c r="ED118" s="714"/>
      <c r="EE118" s="445" t="s">
        <v>756</v>
      </c>
      <c r="EF118" s="714"/>
      <c r="ES118" s="714"/>
      <c r="ET118" s="445" t="s">
        <v>757</v>
      </c>
      <c r="EU118" s="714"/>
      <c r="FI118" s="445" t="s">
        <v>758</v>
      </c>
      <c r="FJ118" s="714"/>
      <c r="FX118" s="445" t="s">
        <v>759</v>
      </c>
      <c r="FY118" s="714"/>
      <c r="GM118" s="445" t="str">
        <f>FX118</f>
        <v>Step 2-2 / 2-3 Information</v>
      </c>
      <c r="GN118" s="714"/>
      <c r="HB118" s="445" t="s">
        <v>783</v>
      </c>
      <c r="HC118" s="714"/>
      <c r="HH118" s="445" t="s">
        <v>784</v>
      </c>
      <c r="HI118" s="714"/>
    </row>
    <row r="119" spans="2:219" ht="13.5" thickBot="1">
      <c r="C119" s="718"/>
      <c r="D119" s="719"/>
      <c r="E119" s="719"/>
      <c r="F119" s="719"/>
      <c r="G119" s="719"/>
      <c r="H119" s="719"/>
      <c r="I119" s="719"/>
      <c r="V119" s="718"/>
      <c r="Y119" s="719"/>
      <c r="Z119" s="719"/>
      <c r="AA119" s="719"/>
      <c r="AB119" s="719"/>
      <c r="AC119" s="719"/>
      <c r="AK119" s="718"/>
      <c r="AN119" s="719"/>
      <c r="AQ119" s="718"/>
      <c r="AR119" s="719"/>
      <c r="AS119" s="719"/>
      <c r="BG119" s="718"/>
      <c r="BH119" s="719"/>
      <c r="BW119" s="718"/>
      <c r="BX119" s="719"/>
      <c r="CM119" s="718"/>
      <c r="DB119" s="718"/>
      <c r="DQ119" s="718"/>
      <c r="EF119" s="718"/>
      <c r="EU119" s="718"/>
      <c r="FJ119" s="718"/>
      <c r="FY119" s="718"/>
      <c r="GN119" s="718"/>
      <c r="HC119" s="718"/>
      <c r="HD119" s="719"/>
      <c r="HE119" s="719"/>
      <c r="HF119" s="719"/>
      <c r="HI119" s="718"/>
      <c r="HJ119" s="719"/>
      <c r="HK119" s="719"/>
    </row>
    <row r="120" spans="2:219" ht="56.25" customHeight="1" thickBot="1">
      <c r="B120" s="934" t="s">
        <v>897</v>
      </c>
      <c r="C120" s="965"/>
      <c r="D120" s="1072" t="s">
        <v>886</v>
      </c>
      <c r="E120" s="775" t="s">
        <v>887</v>
      </c>
      <c r="F120" s="775" t="s">
        <v>888</v>
      </c>
      <c r="G120" s="775" t="s">
        <v>889</v>
      </c>
      <c r="H120" s="1014" t="s">
        <v>983</v>
      </c>
      <c r="I120" s="1015"/>
      <c r="J120" s="1015"/>
      <c r="K120" s="1015"/>
      <c r="L120" s="1015"/>
      <c r="M120" s="1015"/>
      <c r="N120" s="1015"/>
      <c r="O120" s="1015"/>
      <c r="P120" s="1015"/>
      <c r="Q120" s="1015"/>
      <c r="R120" s="1015"/>
      <c r="S120" s="1016"/>
      <c r="T120" s="722"/>
      <c r="U120" s="934" t="str">
        <f>$B120</f>
        <v>H70-T40
2-4kg comm
CD-10</v>
      </c>
      <c r="V120" s="965"/>
      <c r="W120" s="1037" t="s">
        <v>907</v>
      </c>
      <c r="X120" s="1075"/>
      <c r="Y120" s="1037" t="s">
        <v>894</v>
      </c>
      <c r="Z120" s="1076"/>
      <c r="AA120" s="1075"/>
      <c r="AB120" s="1077" t="s">
        <v>927</v>
      </c>
      <c r="AC120" s="1078"/>
      <c r="AD120" s="1037" t="s">
        <v>908</v>
      </c>
      <c r="AE120" s="1075"/>
      <c r="AF120" s="722"/>
      <c r="AG120" s="1079" t="s">
        <v>722</v>
      </c>
      <c r="AH120" s="1081" t="s">
        <v>723</v>
      </c>
      <c r="AI120" s="722"/>
      <c r="AJ120" s="934" t="str">
        <f>$B120</f>
        <v>H70-T40
2-4kg comm
CD-10</v>
      </c>
      <c r="AK120" s="965"/>
      <c r="AL120" s="1037" t="s">
        <v>907</v>
      </c>
      <c r="AM120" s="1075"/>
      <c r="AN120" s="1083" t="s">
        <v>167</v>
      </c>
      <c r="AO120" s="722"/>
      <c r="AP120" s="934" t="str">
        <f>B120</f>
        <v>H70-T40
2-4kg comm
CD-10</v>
      </c>
      <c r="AQ120" s="965"/>
      <c r="AR120" s="1039" t="s">
        <v>886</v>
      </c>
      <c r="AS120" s="1042" t="s">
        <v>972</v>
      </c>
      <c r="AT120" s="1043"/>
      <c r="AU120" s="1043"/>
      <c r="AV120" s="1043"/>
      <c r="AW120" s="1043"/>
      <c r="AX120" s="1043"/>
      <c r="AY120" s="1043"/>
      <c r="AZ120" s="1043"/>
      <c r="BA120" s="1043"/>
      <c r="BB120" s="1043"/>
      <c r="BC120" s="1043"/>
      <c r="BD120" s="1044"/>
      <c r="BE120" s="722"/>
      <c r="BF120" s="934" t="str">
        <f>$B120</f>
        <v>H70-T40
2-4kg comm
CD-10</v>
      </c>
      <c r="BG120" s="965"/>
      <c r="BH120" s="1039" t="s">
        <v>912</v>
      </c>
      <c r="BI120" s="1042" t="s">
        <v>972</v>
      </c>
      <c r="BJ120" s="1043"/>
      <c r="BK120" s="1043"/>
      <c r="BL120" s="1043"/>
      <c r="BM120" s="1043"/>
      <c r="BN120" s="1043"/>
      <c r="BO120" s="1043"/>
      <c r="BP120" s="1043"/>
      <c r="BQ120" s="1043"/>
      <c r="BR120" s="1043"/>
      <c r="BS120" s="1043"/>
      <c r="BT120" s="1044"/>
      <c r="BU120" s="722"/>
      <c r="BV120" s="934" t="str">
        <f>$B120</f>
        <v>H70-T40
2-4kg comm
CD-10</v>
      </c>
      <c r="BW120" s="965"/>
      <c r="BX120" s="1039" t="s">
        <v>912</v>
      </c>
      <c r="BY120" s="1042" t="s">
        <v>972</v>
      </c>
      <c r="BZ120" s="1043"/>
      <c r="CA120" s="1043"/>
      <c r="CB120" s="1043"/>
      <c r="CC120" s="1043"/>
      <c r="CD120" s="1043"/>
      <c r="CE120" s="1043"/>
      <c r="CF120" s="1043"/>
      <c r="CG120" s="1043"/>
      <c r="CH120" s="1043"/>
      <c r="CI120" s="1043"/>
      <c r="CJ120" s="1044"/>
      <c r="CK120" s="722"/>
      <c r="CL120" s="934" t="str">
        <f>$B120</f>
        <v>H70-T40
2-4kg comm
CD-10</v>
      </c>
      <c r="CM120" s="935"/>
      <c r="CN120" s="1033" t="s">
        <v>973</v>
      </c>
      <c r="CO120" s="1034"/>
      <c r="CP120" s="1035"/>
      <c r="CQ120" s="1035"/>
      <c r="CR120" s="1035"/>
      <c r="CS120" s="1035"/>
      <c r="CT120" s="1035"/>
      <c r="CU120" s="1035"/>
      <c r="CV120" s="1035"/>
      <c r="CW120" s="1035"/>
      <c r="CX120" s="1035"/>
      <c r="CY120" s="1036"/>
      <c r="CZ120" s="722"/>
      <c r="DA120" s="934" t="str">
        <f>$B120</f>
        <v>H70-T40
2-4kg comm
CD-10</v>
      </c>
      <c r="DB120" s="935"/>
      <c r="DC120" s="1033" t="s">
        <v>974</v>
      </c>
      <c r="DD120" s="1034"/>
      <c r="DE120" s="1035"/>
      <c r="DF120" s="1035"/>
      <c r="DG120" s="1035"/>
      <c r="DH120" s="1035"/>
      <c r="DI120" s="1035"/>
      <c r="DJ120" s="1035"/>
      <c r="DK120" s="1035"/>
      <c r="DL120" s="1035"/>
      <c r="DM120" s="1035"/>
      <c r="DN120" s="1036"/>
      <c r="DO120" s="722"/>
      <c r="DP120" s="934" t="str">
        <f>$B120</f>
        <v>H70-T40
2-4kg comm
CD-10</v>
      </c>
      <c r="DQ120" s="935"/>
      <c r="DR120" s="1033" t="s">
        <v>974</v>
      </c>
      <c r="DS120" s="1034"/>
      <c r="DT120" s="1035"/>
      <c r="DU120" s="1035"/>
      <c r="DV120" s="1035"/>
      <c r="DW120" s="1035"/>
      <c r="DX120" s="1035"/>
      <c r="DY120" s="1035"/>
      <c r="DZ120" s="1035"/>
      <c r="EA120" s="1035"/>
      <c r="EB120" s="1035"/>
      <c r="EC120" s="1036"/>
      <c r="ED120" s="722"/>
      <c r="EE120" s="934" t="str">
        <f>$B120</f>
        <v>H70-T40
2-4kg comm
CD-10</v>
      </c>
      <c r="EF120" s="935"/>
      <c r="EG120" s="1033" t="s">
        <v>975</v>
      </c>
      <c r="EH120" s="1034"/>
      <c r="EI120" s="1035"/>
      <c r="EJ120" s="1035"/>
      <c r="EK120" s="1035"/>
      <c r="EL120" s="1035"/>
      <c r="EM120" s="1035"/>
      <c r="EN120" s="1035"/>
      <c r="EO120" s="1035"/>
      <c r="EP120" s="1035"/>
      <c r="EQ120" s="1035"/>
      <c r="ER120" s="1036"/>
      <c r="ES120" s="722"/>
      <c r="ET120" s="934" t="str">
        <f>$B120</f>
        <v>H70-T40
2-4kg comm
CD-10</v>
      </c>
      <c r="EU120" s="935"/>
      <c r="EV120" s="1033" t="s">
        <v>976</v>
      </c>
      <c r="EW120" s="1034"/>
      <c r="EX120" s="1035"/>
      <c r="EY120" s="1035"/>
      <c r="EZ120" s="1035"/>
      <c r="FA120" s="1035"/>
      <c r="FB120" s="1035"/>
      <c r="FC120" s="1035"/>
      <c r="FD120" s="1035"/>
      <c r="FE120" s="1035"/>
      <c r="FF120" s="1035"/>
      <c r="FG120" s="1036"/>
      <c r="FI120" s="934" t="str">
        <f>$B120</f>
        <v>H70-T40
2-4kg comm
CD-10</v>
      </c>
      <c r="FJ120" s="935"/>
      <c r="FK120" s="1033" t="s">
        <v>976</v>
      </c>
      <c r="FL120" s="1034"/>
      <c r="FM120" s="1035"/>
      <c r="FN120" s="1035"/>
      <c r="FO120" s="1035"/>
      <c r="FP120" s="1035"/>
      <c r="FQ120" s="1035"/>
      <c r="FR120" s="1035"/>
      <c r="FS120" s="1035"/>
      <c r="FT120" s="1035"/>
      <c r="FU120" s="1035"/>
      <c r="FV120" s="1036"/>
      <c r="FW120" s="722"/>
      <c r="FX120" s="934" t="str">
        <f>$B120</f>
        <v>H70-T40
2-4kg comm
CD-10</v>
      </c>
      <c r="FY120" s="935"/>
      <c r="FZ120" s="1033" t="s">
        <v>956</v>
      </c>
      <c r="GA120" s="1034"/>
      <c r="GB120" s="1035"/>
      <c r="GC120" s="1035"/>
      <c r="GD120" s="1035"/>
      <c r="GE120" s="1035"/>
      <c r="GF120" s="1035"/>
      <c r="GG120" s="1035"/>
      <c r="GH120" s="1035"/>
      <c r="GI120" s="1035"/>
      <c r="GJ120" s="1035"/>
      <c r="GK120" s="1036"/>
      <c r="GM120" s="934" t="str">
        <f>$B120</f>
        <v>H70-T40
2-4kg comm
CD-10</v>
      </c>
      <c r="GN120" s="935"/>
      <c r="GO120" s="1033" t="s">
        <v>955</v>
      </c>
      <c r="GP120" s="1034"/>
      <c r="GQ120" s="1035"/>
      <c r="GR120" s="1035"/>
      <c r="GS120" s="1035"/>
      <c r="GT120" s="1035"/>
      <c r="GU120" s="1035"/>
      <c r="GV120" s="1035"/>
      <c r="GW120" s="1035"/>
      <c r="GX120" s="1035"/>
      <c r="GY120" s="1035"/>
      <c r="GZ120" s="1036"/>
      <c r="HB120" s="934" t="str">
        <f>$B120</f>
        <v>H70-T40
2-4kg comm
CD-10</v>
      </c>
      <c r="HC120" s="965"/>
      <c r="HD120" s="1037" t="s">
        <v>894</v>
      </c>
      <c r="HE120" s="1038"/>
      <c r="HF120" s="723" t="s">
        <v>981</v>
      </c>
      <c r="HH120" s="934" t="str">
        <f>$B120</f>
        <v>H70-T40
2-4kg comm
CD-10</v>
      </c>
      <c r="HI120" s="965"/>
      <c r="HJ120" s="1052" t="s">
        <v>894</v>
      </c>
      <c r="HK120" s="723" t="s">
        <v>981</v>
      </c>
    </row>
    <row r="121" spans="2:219" ht="27">
      <c r="B121" s="966"/>
      <c r="C121" s="967"/>
      <c r="D121" s="1073"/>
      <c r="E121" s="1017" t="s">
        <v>978</v>
      </c>
      <c r="F121" s="1018"/>
      <c r="G121" s="1018"/>
      <c r="H121" s="1018"/>
      <c r="I121" s="1018"/>
      <c r="J121" s="1018"/>
      <c r="K121" s="1018"/>
      <c r="L121" s="1018"/>
      <c r="M121" s="1018"/>
      <c r="N121" s="1018"/>
      <c r="O121" s="1018"/>
      <c r="P121" s="1018"/>
      <c r="Q121" s="1018"/>
      <c r="R121" s="1018"/>
      <c r="S121" s="1019"/>
      <c r="T121" s="724"/>
      <c r="U121" s="966"/>
      <c r="V121" s="967"/>
      <c r="W121" s="1055" t="s">
        <v>496</v>
      </c>
      <c r="X121" s="1057" t="s">
        <v>497</v>
      </c>
      <c r="Y121" s="1059" t="s">
        <v>128</v>
      </c>
      <c r="Z121" s="1061" t="s">
        <v>750</v>
      </c>
      <c r="AA121" s="1057" t="s">
        <v>691</v>
      </c>
      <c r="AB121" s="1064" t="s">
        <v>130</v>
      </c>
      <c r="AC121" s="1066" t="s">
        <v>131</v>
      </c>
      <c r="AD121" s="1068" t="s">
        <v>753</v>
      </c>
      <c r="AE121" s="1057" t="s">
        <v>752</v>
      </c>
      <c r="AF121" s="724"/>
      <c r="AG121" s="1080"/>
      <c r="AH121" s="1082"/>
      <c r="AI121" s="724"/>
      <c r="AJ121" s="966"/>
      <c r="AK121" s="967"/>
      <c r="AL121" s="1055" t="s">
        <v>498</v>
      </c>
      <c r="AM121" s="1057" t="s">
        <v>497</v>
      </c>
      <c r="AN121" s="1084"/>
      <c r="AO121" s="724"/>
      <c r="AP121" s="966"/>
      <c r="AQ121" s="967"/>
      <c r="AR121" s="1040"/>
      <c r="AS121" s="1023" t="s">
        <v>978</v>
      </c>
      <c r="AT121" s="1024"/>
      <c r="AU121" s="1024"/>
      <c r="AV121" s="1024"/>
      <c r="AW121" s="1024"/>
      <c r="AX121" s="1024"/>
      <c r="AY121" s="1024"/>
      <c r="AZ121" s="1024"/>
      <c r="BA121" s="1024"/>
      <c r="BB121" s="1024"/>
      <c r="BC121" s="1024"/>
      <c r="BD121" s="1025"/>
      <c r="BE121" s="724"/>
      <c r="BF121" s="966"/>
      <c r="BG121" s="967"/>
      <c r="BH121" s="1040"/>
      <c r="BI121" s="1023" t="s">
        <v>978</v>
      </c>
      <c r="BJ121" s="1024"/>
      <c r="BK121" s="1024"/>
      <c r="BL121" s="1024"/>
      <c r="BM121" s="1024"/>
      <c r="BN121" s="1024"/>
      <c r="BO121" s="1024"/>
      <c r="BP121" s="1024"/>
      <c r="BQ121" s="1024"/>
      <c r="BR121" s="1024"/>
      <c r="BS121" s="1024"/>
      <c r="BT121" s="1025"/>
      <c r="BU121" s="724"/>
      <c r="BV121" s="966"/>
      <c r="BW121" s="967"/>
      <c r="BX121" s="1040"/>
      <c r="BY121" s="1023" t="s">
        <v>978</v>
      </c>
      <c r="BZ121" s="1024"/>
      <c r="CA121" s="1024"/>
      <c r="CB121" s="1024"/>
      <c r="CC121" s="1024"/>
      <c r="CD121" s="1024"/>
      <c r="CE121" s="1024"/>
      <c r="CF121" s="1024"/>
      <c r="CG121" s="1024"/>
      <c r="CH121" s="1024"/>
      <c r="CI121" s="1024"/>
      <c r="CJ121" s="1025"/>
      <c r="CK121" s="724"/>
      <c r="CL121" s="936"/>
      <c r="CM121" s="937"/>
      <c r="CN121" s="1023" t="s">
        <v>978</v>
      </c>
      <c r="CO121" s="1024"/>
      <c r="CP121" s="1024"/>
      <c r="CQ121" s="1024"/>
      <c r="CR121" s="1024"/>
      <c r="CS121" s="1024"/>
      <c r="CT121" s="1024"/>
      <c r="CU121" s="1024"/>
      <c r="CV121" s="1024"/>
      <c r="CW121" s="1024"/>
      <c r="CX121" s="1024"/>
      <c r="CY121" s="1025"/>
      <c r="CZ121" s="724"/>
      <c r="DA121" s="936"/>
      <c r="DB121" s="937"/>
      <c r="DC121" s="1023" t="s">
        <v>978</v>
      </c>
      <c r="DD121" s="1024"/>
      <c r="DE121" s="1024"/>
      <c r="DF121" s="1024"/>
      <c r="DG121" s="1024"/>
      <c r="DH121" s="1024"/>
      <c r="DI121" s="1024"/>
      <c r="DJ121" s="1024"/>
      <c r="DK121" s="1024"/>
      <c r="DL121" s="1024"/>
      <c r="DM121" s="1024"/>
      <c r="DN121" s="1025"/>
      <c r="DO121" s="724"/>
      <c r="DP121" s="936"/>
      <c r="DQ121" s="937"/>
      <c r="DR121" s="1023" t="s">
        <v>978</v>
      </c>
      <c r="DS121" s="1024"/>
      <c r="DT121" s="1024"/>
      <c r="DU121" s="1024"/>
      <c r="DV121" s="1024"/>
      <c r="DW121" s="1024"/>
      <c r="DX121" s="1024"/>
      <c r="DY121" s="1024"/>
      <c r="DZ121" s="1024"/>
      <c r="EA121" s="1024"/>
      <c r="EB121" s="1024"/>
      <c r="EC121" s="1025"/>
      <c r="ED121" s="724"/>
      <c r="EE121" s="936"/>
      <c r="EF121" s="937"/>
      <c r="EG121" s="1023" t="s">
        <v>982</v>
      </c>
      <c r="EH121" s="1024"/>
      <c r="EI121" s="1024"/>
      <c r="EJ121" s="1024"/>
      <c r="EK121" s="1024"/>
      <c r="EL121" s="1024"/>
      <c r="EM121" s="1024"/>
      <c r="EN121" s="1024"/>
      <c r="EO121" s="1024"/>
      <c r="EP121" s="1024"/>
      <c r="EQ121" s="1024"/>
      <c r="ER121" s="1025"/>
      <c r="ES121" s="724"/>
      <c r="ET121" s="936"/>
      <c r="EU121" s="937"/>
      <c r="EV121" s="1023" t="s">
        <v>978</v>
      </c>
      <c r="EW121" s="1024"/>
      <c r="EX121" s="1024"/>
      <c r="EY121" s="1024"/>
      <c r="EZ121" s="1024"/>
      <c r="FA121" s="1024"/>
      <c r="FB121" s="1024"/>
      <c r="FC121" s="1024"/>
      <c r="FD121" s="1024"/>
      <c r="FE121" s="1024"/>
      <c r="FF121" s="1024"/>
      <c r="FG121" s="1025"/>
      <c r="FI121" s="936"/>
      <c r="FJ121" s="937"/>
      <c r="FK121" s="1023" t="s">
        <v>978</v>
      </c>
      <c r="FL121" s="1024"/>
      <c r="FM121" s="1024"/>
      <c r="FN121" s="1024"/>
      <c r="FO121" s="1024"/>
      <c r="FP121" s="1024"/>
      <c r="FQ121" s="1024"/>
      <c r="FR121" s="1024"/>
      <c r="FS121" s="1024"/>
      <c r="FT121" s="1024"/>
      <c r="FU121" s="1024"/>
      <c r="FV121" s="1025"/>
      <c r="FW121" s="724"/>
      <c r="FX121" s="936"/>
      <c r="FY121" s="937"/>
      <c r="FZ121" s="1023" t="s">
        <v>978</v>
      </c>
      <c r="GA121" s="1024"/>
      <c r="GB121" s="1024"/>
      <c r="GC121" s="1024"/>
      <c r="GD121" s="1024"/>
      <c r="GE121" s="1024"/>
      <c r="GF121" s="1024"/>
      <c r="GG121" s="1024"/>
      <c r="GH121" s="1024"/>
      <c r="GI121" s="1024"/>
      <c r="GJ121" s="1024"/>
      <c r="GK121" s="1025"/>
      <c r="GM121" s="936"/>
      <c r="GN121" s="937"/>
      <c r="GO121" s="1023" t="s">
        <v>978</v>
      </c>
      <c r="GP121" s="1024"/>
      <c r="GQ121" s="1024"/>
      <c r="GR121" s="1024"/>
      <c r="GS121" s="1024"/>
      <c r="GT121" s="1024"/>
      <c r="GU121" s="1024"/>
      <c r="GV121" s="1024"/>
      <c r="GW121" s="1024"/>
      <c r="GX121" s="1024"/>
      <c r="GY121" s="1024"/>
      <c r="GZ121" s="1025"/>
      <c r="HB121" s="966"/>
      <c r="HC121" s="967"/>
      <c r="HD121" s="1026" t="s">
        <v>128</v>
      </c>
      <c r="HE121" s="1028" t="s">
        <v>129</v>
      </c>
      <c r="HF121" s="725" t="s">
        <v>984</v>
      </c>
      <c r="HH121" s="966"/>
      <c r="HI121" s="967"/>
      <c r="HJ121" s="1053"/>
      <c r="HK121" s="725" t="s">
        <v>984</v>
      </c>
    </row>
    <row r="122" spans="2:219" ht="13.5" thickBot="1">
      <c r="B122" s="968"/>
      <c r="C122" s="969"/>
      <c r="D122" s="1074"/>
      <c r="E122" s="1030" t="s">
        <v>710</v>
      </c>
      <c r="F122" s="1031"/>
      <c r="G122" s="1032"/>
      <c r="H122" s="776">
        <v>0.5</v>
      </c>
      <c r="I122" s="776">
        <v>2</v>
      </c>
      <c r="J122" s="776">
        <v>5</v>
      </c>
      <c r="K122" s="776">
        <v>10</v>
      </c>
      <c r="L122" s="776">
        <v>15</v>
      </c>
      <c r="M122" s="585">
        <v>20</v>
      </c>
      <c r="N122" s="585">
        <v>30</v>
      </c>
      <c r="O122" s="585">
        <v>40</v>
      </c>
      <c r="P122" s="585">
        <v>50</v>
      </c>
      <c r="Q122" s="585">
        <v>60</v>
      </c>
      <c r="R122" s="585">
        <v>70</v>
      </c>
      <c r="S122" s="777" t="s">
        <v>379</v>
      </c>
      <c r="T122" s="724"/>
      <c r="U122" s="968"/>
      <c r="V122" s="969"/>
      <c r="W122" s="1056"/>
      <c r="X122" s="1058"/>
      <c r="Y122" s="1060"/>
      <c r="Z122" s="1062"/>
      <c r="AA122" s="1063"/>
      <c r="AB122" s="1065"/>
      <c r="AC122" s="1067"/>
      <c r="AD122" s="1056"/>
      <c r="AE122" s="1058"/>
      <c r="AF122" s="724"/>
      <c r="AG122" s="1056"/>
      <c r="AH122" s="1058"/>
      <c r="AI122" s="724"/>
      <c r="AJ122" s="968"/>
      <c r="AK122" s="969"/>
      <c r="AL122" s="1056"/>
      <c r="AM122" s="1058"/>
      <c r="AN122" s="1085"/>
      <c r="AO122" s="724"/>
      <c r="AP122" s="968"/>
      <c r="AQ122" s="969"/>
      <c r="AR122" s="1041"/>
      <c r="AS122" s="726">
        <v>0.5</v>
      </c>
      <c r="AT122" s="726">
        <v>2</v>
      </c>
      <c r="AU122" s="726">
        <v>5</v>
      </c>
      <c r="AV122" s="726">
        <v>10</v>
      </c>
      <c r="AW122" s="726">
        <v>15</v>
      </c>
      <c r="AX122" s="455">
        <v>20</v>
      </c>
      <c r="AY122" s="455">
        <v>30</v>
      </c>
      <c r="AZ122" s="455">
        <v>40</v>
      </c>
      <c r="BA122" s="455">
        <v>50</v>
      </c>
      <c r="BB122" s="455">
        <v>60</v>
      </c>
      <c r="BC122" s="455">
        <v>70</v>
      </c>
      <c r="BD122" s="727" t="s">
        <v>379</v>
      </c>
      <c r="BE122" s="724"/>
      <c r="BF122" s="968"/>
      <c r="BG122" s="969"/>
      <c r="BH122" s="1041"/>
      <c r="BI122" s="728">
        <v>0.5</v>
      </c>
      <c r="BJ122" s="726">
        <v>2</v>
      </c>
      <c r="BK122" s="726">
        <v>5</v>
      </c>
      <c r="BL122" s="726">
        <v>10</v>
      </c>
      <c r="BM122" s="726">
        <v>15</v>
      </c>
      <c r="BN122" s="455">
        <v>20</v>
      </c>
      <c r="BO122" s="455">
        <v>30</v>
      </c>
      <c r="BP122" s="455">
        <v>40</v>
      </c>
      <c r="BQ122" s="455">
        <v>50</v>
      </c>
      <c r="BR122" s="455">
        <v>60</v>
      </c>
      <c r="BS122" s="455">
        <v>70</v>
      </c>
      <c r="BT122" s="727" t="s">
        <v>379</v>
      </c>
      <c r="BU122" s="724"/>
      <c r="BV122" s="968"/>
      <c r="BW122" s="969"/>
      <c r="BX122" s="1041"/>
      <c r="BY122" s="728">
        <v>0.5</v>
      </c>
      <c r="BZ122" s="726">
        <v>2</v>
      </c>
      <c r="CA122" s="726">
        <v>5</v>
      </c>
      <c r="CB122" s="726">
        <v>10</v>
      </c>
      <c r="CC122" s="726">
        <v>15</v>
      </c>
      <c r="CD122" s="455">
        <v>20</v>
      </c>
      <c r="CE122" s="455">
        <v>30</v>
      </c>
      <c r="CF122" s="455">
        <v>40</v>
      </c>
      <c r="CG122" s="455">
        <v>50</v>
      </c>
      <c r="CH122" s="455">
        <v>60</v>
      </c>
      <c r="CI122" s="455">
        <v>70</v>
      </c>
      <c r="CJ122" s="727" t="s">
        <v>379</v>
      </c>
      <c r="CK122" s="724"/>
      <c r="CL122" s="938"/>
      <c r="CM122" s="939"/>
      <c r="CN122" s="729">
        <v>0.5</v>
      </c>
      <c r="CO122" s="730">
        <v>2</v>
      </c>
      <c r="CP122" s="730">
        <v>5</v>
      </c>
      <c r="CQ122" s="730">
        <v>10</v>
      </c>
      <c r="CR122" s="730">
        <v>15</v>
      </c>
      <c r="CS122" s="460">
        <v>20</v>
      </c>
      <c r="CT122" s="460">
        <v>30</v>
      </c>
      <c r="CU122" s="460">
        <v>40</v>
      </c>
      <c r="CV122" s="460">
        <v>50</v>
      </c>
      <c r="CW122" s="460">
        <v>60</v>
      </c>
      <c r="CX122" s="460">
        <v>70</v>
      </c>
      <c r="CY122" s="727" t="s">
        <v>379</v>
      </c>
      <c r="CZ122" s="724"/>
      <c r="DA122" s="938"/>
      <c r="DB122" s="939"/>
      <c r="DC122" s="729">
        <v>0.5</v>
      </c>
      <c r="DD122" s="730">
        <v>2</v>
      </c>
      <c r="DE122" s="730">
        <v>5</v>
      </c>
      <c r="DF122" s="730">
        <v>10</v>
      </c>
      <c r="DG122" s="730">
        <v>15</v>
      </c>
      <c r="DH122" s="460">
        <v>20</v>
      </c>
      <c r="DI122" s="460">
        <v>30</v>
      </c>
      <c r="DJ122" s="460">
        <v>40</v>
      </c>
      <c r="DK122" s="460">
        <v>50</v>
      </c>
      <c r="DL122" s="460">
        <v>60</v>
      </c>
      <c r="DM122" s="460">
        <v>70</v>
      </c>
      <c r="DN122" s="727" t="s">
        <v>379</v>
      </c>
      <c r="DO122" s="724"/>
      <c r="DP122" s="938"/>
      <c r="DQ122" s="939"/>
      <c r="DR122" s="729">
        <v>0.5</v>
      </c>
      <c r="DS122" s="730">
        <v>2</v>
      </c>
      <c r="DT122" s="730">
        <v>5</v>
      </c>
      <c r="DU122" s="730">
        <v>10</v>
      </c>
      <c r="DV122" s="730">
        <v>15</v>
      </c>
      <c r="DW122" s="460">
        <v>20</v>
      </c>
      <c r="DX122" s="460">
        <v>30</v>
      </c>
      <c r="DY122" s="460">
        <v>40</v>
      </c>
      <c r="DZ122" s="460">
        <v>50</v>
      </c>
      <c r="EA122" s="460">
        <v>60</v>
      </c>
      <c r="EB122" s="460">
        <v>70</v>
      </c>
      <c r="EC122" s="727" t="s">
        <v>379</v>
      </c>
      <c r="ED122" s="724"/>
      <c r="EE122" s="938"/>
      <c r="EF122" s="939"/>
      <c r="EG122" s="729">
        <v>0.5</v>
      </c>
      <c r="EH122" s="730">
        <v>2</v>
      </c>
      <c r="EI122" s="730">
        <v>5</v>
      </c>
      <c r="EJ122" s="730">
        <v>10</v>
      </c>
      <c r="EK122" s="730">
        <v>15</v>
      </c>
      <c r="EL122" s="460">
        <v>20</v>
      </c>
      <c r="EM122" s="460">
        <v>30</v>
      </c>
      <c r="EN122" s="460">
        <v>40</v>
      </c>
      <c r="EO122" s="460">
        <v>50</v>
      </c>
      <c r="EP122" s="460">
        <v>60</v>
      </c>
      <c r="EQ122" s="460">
        <v>70</v>
      </c>
      <c r="ER122" s="727" t="s">
        <v>379</v>
      </c>
      <c r="ES122" s="724"/>
      <c r="ET122" s="938"/>
      <c r="EU122" s="939"/>
      <c r="EV122" s="729">
        <v>0.5</v>
      </c>
      <c r="EW122" s="730">
        <v>2</v>
      </c>
      <c r="EX122" s="730">
        <v>5</v>
      </c>
      <c r="EY122" s="730">
        <v>10</v>
      </c>
      <c r="EZ122" s="730">
        <v>15</v>
      </c>
      <c r="FA122" s="460">
        <v>20</v>
      </c>
      <c r="FB122" s="460">
        <v>30</v>
      </c>
      <c r="FC122" s="460">
        <v>40</v>
      </c>
      <c r="FD122" s="460">
        <v>50</v>
      </c>
      <c r="FE122" s="460">
        <v>60</v>
      </c>
      <c r="FF122" s="460">
        <v>70</v>
      </c>
      <c r="FG122" s="727" t="s">
        <v>379</v>
      </c>
      <c r="FI122" s="938"/>
      <c r="FJ122" s="939"/>
      <c r="FK122" s="729">
        <v>0.5</v>
      </c>
      <c r="FL122" s="730">
        <v>2</v>
      </c>
      <c r="FM122" s="730">
        <v>5</v>
      </c>
      <c r="FN122" s="730">
        <v>10</v>
      </c>
      <c r="FO122" s="730">
        <v>15</v>
      </c>
      <c r="FP122" s="460">
        <v>20</v>
      </c>
      <c r="FQ122" s="460">
        <v>30</v>
      </c>
      <c r="FR122" s="460">
        <v>40</v>
      </c>
      <c r="FS122" s="460">
        <v>50</v>
      </c>
      <c r="FT122" s="460">
        <v>60</v>
      </c>
      <c r="FU122" s="460">
        <v>70</v>
      </c>
      <c r="FV122" s="727" t="s">
        <v>379</v>
      </c>
      <c r="FW122" s="724"/>
      <c r="FX122" s="938"/>
      <c r="FY122" s="939"/>
      <c r="FZ122" s="729">
        <v>0.5</v>
      </c>
      <c r="GA122" s="730">
        <v>2</v>
      </c>
      <c r="GB122" s="730">
        <v>5</v>
      </c>
      <c r="GC122" s="730">
        <v>10</v>
      </c>
      <c r="GD122" s="730">
        <v>15</v>
      </c>
      <c r="GE122" s="460">
        <v>20</v>
      </c>
      <c r="GF122" s="460">
        <v>30</v>
      </c>
      <c r="GG122" s="460">
        <v>40</v>
      </c>
      <c r="GH122" s="460">
        <v>50</v>
      </c>
      <c r="GI122" s="460">
        <v>60</v>
      </c>
      <c r="GJ122" s="460">
        <v>70</v>
      </c>
      <c r="GK122" s="727" t="s">
        <v>379</v>
      </c>
      <c r="GM122" s="938"/>
      <c r="GN122" s="939"/>
      <c r="GO122" s="729">
        <v>0.5</v>
      </c>
      <c r="GP122" s="730">
        <v>2</v>
      </c>
      <c r="GQ122" s="730">
        <v>5</v>
      </c>
      <c r="GR122" s="730">
        <v>10</v>
      </c>
      <c r="GS122" s="730">
        <v>15</v>
      </c>
      <c r="GT122" s="460">
        <v>20</v>
      </c>
      <c r="GU122" s="460">
        <v>30</v>
      </c>
      <c r="GV122" s="460">
        <v>40</v>
      </c>
      <c r="GW122" s="460">
        <v>50</v>
      </c>
      <c r="GX122" s="460">
        <v>60</v>
      </c>
      <c r="GY122" s="460">
        <v>70</v>
      </c>
      <c r="GZ122" s="727" t="s">
        <v>379</v>
      </c>
      <c r="HB122" s="968"/>
      <c r="HC122" s="969"/>
      <c r="HD122" s="1027"/>
      <c r="HE122" s="1029"/>
      <c r="HF122" s="731">
        <v>0.5</v>
      </c>
      <c r="HH122" s="968"/>
      <c r="HI122" s="969"/>
      <c r="HJ122" s="1054"/>
      <c r="HK122" s="731">
        <v>0.5</v>
      </c>
    </row>
    <row r="123" spans="2:219" ht="15" customHeight="1">
      <c r="B123" s="1045" t="s">
        <v>985</v>
      </c>
      <c r="C123" s="778" t="s">
        <v>380</v>
      </c>
      <c r="D123" s="462" t="s">
        <v>381</v>
      </c>
      <c r="E123" s="733" t="s">
        <v>381</v>
      </c>
      <c r="F123" s="734" t="s">
        <v>381</v>
      </c>
      <c r="G123" s="735" t="s">
        <v>381</v>
      </c>
      <c r="H123" s="736" t="s">
        <v>381</v>
      </c>
      <c r="I123" s="734" t="s">
        <v>381</v>
      </c>
      <c r="J123" s="734" t="s">
        <v>381</v>
      </c>
      <c r="K123" s="734" t="s">
        <v>381</v>
      </c>
      <c r="L123" s="734" t="s">
        <v>381</v>
      </c>
      <c r="M123" s="734" t="s">
        <v>381</v>
      </c>
      <c r="N123" s="734" t="s">
        <v>381</v>
      </c>
      <c r="O123" s="734" t="s">
        <v>381</v>
      </c>
      <c r="P123" s="734" t="s">
        <v>381</v>
      </c>
      <c r="Q123" s="734" t="s">
        <v>381</v>
      </c>
      <c r="R123" s="734" t="s">
        <v>381</v>
      </c>
      <c r="S123" s="737" t="s">
        <v>381</v>
      </c>
      <c r="T123" s="738"/>
      <c r="U123" s="1020" t="s">
        <v>980</v>
      </c>
      <c r="V123" s="732" t="str">
        <f>$C123</f>
        <v>&gt; 50</v>
      </c>
      <c r="W123" s="739" t="s">
        <v>381</v>
      </c>
      <c r="X123" s="740" t="s">
        <v>381</v>
      </c>
      <c r="Y123" s="462" t="s">
        <v>381</v>
      </c>
      <c r="Z123" s="469" t="s">
        <v>381</v>
      </c>
      <c r="AA123" s="470" t="s">
        <v>381</v>
      </c>
      <c r="AB123" s="528" t="s">
        <v>381</v>
      </c>
      <c r="AC123" s="470" t="s">
        <v>381</v>
      </c>
      <c r="AD123" s="739" t="s">
        <v>381</v>
      </c>
      <c r="AE123" s="740" t="s">
        <v>381</v>
      </c>
      <c r="AF123" s="738"/>
      <c r="AG123" s="1048">
        <f>(87.5-2)/3</f>
        <v>28.5</v>
      </c>
      <c r="AH123" s="1050">
        <f>AG123/(1-(2.5+7)/(87.5-2))</f>
        <v>32.0625</v>
      </c>
      <c r="AI123" s="738"/>
      <c r="AJ123" s="1020" t="s">
        <v>980</v>
      </c>
      <c r="AK123" s="732" t="str">
        <f>$C123</f>
        <v>&gt; 50</v>
      </c>
      <c r="AL123" s="739" t="s">
        <v>381</v>
      </c>
      <c r="AM123" s="740" t="s">
        <v>381</v>
      </c>
      <c r="AN123" s="529" t="s">
        <v>381</v>
      </c>
      <c r="AO123" s="738"/>
      <c r="AP123" s="1020" t="s">
        <v>980</v>
      </c>
      <c r="AQ123" s="732" t="s">
        <v>380</v>
      </c>
      <c r="AR123" s="462" t="s">
        <v>381</v>
      </c>
      <c r="AS123" s="736" t="s">
        <v>381</v>
      </c>
      <c r="AT123" s="734" t="s">
        <v>381</v>
      </c>
      <c r="AU123" s="734" t="s">
        <v>381</v>
      </c>
      <c r="AV123" s="734" t="s">
        <v>381</v>
      </c>
      <c r="AW123" s="734" t="s">
        <v>381</v>
      </c>
      <c r="AX123" s="734" t="s">
        <v>381</v>
      </c>
      <c r="AY123" s="734" t="s">
        <v>381</v>
      </c>
      <c r="AZ123" s="734" t="s">
        <v>381</v>
      </c>
      <c r="BA123" s="734" t="s">
        <v>381</v>
      </c>
      <c r="BB123" s="734" t="s">
        <v>381</v>
      </c>
      <c r="BC123" s="734" t="s">
        <v>381</v>
      </c>
      <c r="BD123" s="737" t="s">
        <v>381</v>
      </c>
      <c r="BE123" s="738"/>
      <c r="BF123" s="1020" t="s">
        <v>980</v>
      </c>
      <c r="BG123" s="732" t="s">
        <v>380</v>
      </c>
      <c r="BH123" s="462" t="s">
        <v>381</v>
      </c>
      <c r="BI123" s="741" t="s">
        <v>381</v>
      </c>
      <c r="BJ123" s="734" t="s">
        <v>381</v>
      </c>
      <c r="BK123" s="734" t="s">
        <v>381</v>
      </c>
      <c r="BL123" s="734" t="s">
        <v>381</v>
      </c>
      <c r="BM123" s="734" t="s">
        <v>381</v>
      </c>
      <c r="BN123" s="734" t="s">
        <v>381</v>
      </c>
      <c r="BO123" s="734" t="s">
        <v>381</v>
      </c>
      <c r="BP123" s="734" t="s">
        <v>381</v>
      </c>
      <c r="BQ123" s="734" t="s">
        <v>381</v>
      </c>
      <c r="BR123" s="734" t="s">
        <v>381</v>
      </c>
      <c r="BS123" s="734" t="s">
        <v>381</v>
      </c>
      <c r="BT123" s="737" t="s">
        <v>381</v>
      </c>
      <c r="BU123" s="738"/>
      <c r="BV123" s="1020" t="s">
        <v>980</v>
      </c>
      <c r="BW123" s="732" t="s">
        <v>380</v>
      </c>
      <c r="BX123" s="462" t="s">
        <v>381</v>
      </c>
      <c r="BY123" s="736" t="s">
        <v>381</v>
      </c>
      <c r="BZ123" s="734" t="s">
        <v>381</v>
      </c>
      <c r="CA123" s="734" t="s">
        <v>381</v>
      </c>
      <c r="CB123" s="734" t="s">
        <v>381</v>
      </c>
      <c r="CC123" s="734" t="s">
        <v>381</v>
      </c>
      <c r="CD123" s="734" t="s">
        <v>381</v>
      </c>
      <c r="CE123" s="734" t="s">
        <v>381</v>
      </c>
      <c r="CF123" s="734" t="s">
        <v>381</v>
      </c>
      <c r="CG123" s="734" t="s">
        <v>381</v>
      </c>
      <c r="CH123" s="734" t="s">
        <v>381</v>
      </c>
      <c r="CI123" s="734" t="s">
        <v>381</v>
      </c>
      <c r="CJ123" s="737" t="s">
        <v>381</v>
      </c>
      <c r="CK123" s="738"/>
      <c r="CL123" s="1020" t="s">
        <v>980</v>
      </c>
      <c r="CM123" s="732" t="str">
        <f>$C123</f>
        <v>&gt; 50</v>
      </c>
      <c r="CN123" s="742" t="s">
        <v>381</v>
      </c>
      <c r="CO123" s="743" t="s">
        <v>381</v>
      </c>
      <c r="CP123" s="743" t="s">
        <v>381</v>
      </c>
      <c r="CQ123" s="743" t="s">
        <v>381</v>
      </c>
      <c r="CR123" s="743" t="s">
        <v>381</v>
      </c>
      <c r="CS123" s="743" t="s">
        <v>381</v>
      </c>
      <c r="CT123" s="743" t="s">
        <v>381</v>
      </c>
      <c r="CU123" s="743" t="s">
        <v>381</v>
      </c>
      <c r="CV123" s="743" t="s">
        <v>381</v>
      </c>
      <c r="CW123" s="743" t="s">
        <v>381</v>
      </c>
      <c r="CX123" s="743" t="s">
        <v>381</v>
      </c>
      <c r="CY123" s="740" t="s">
        <v>381</v>
      </c>
      <c r="CZ123" s="738"/>
      <c r="DA123" s="1020" t="s">
        <v>980</v>
      </c>
      <c r="DB123" s="732" t="str">
        <f>$C123</f>
        <v>&gt; 50</v>
      </c>
      <c r="DC123" s="742" t="s">
        <v>381</v>
      </c>
      <c r="DD123" s="743" t="s">
        <v>381</v>
      </c>
      <c r="DE123" s="743" t="s">
        <v>381</v>
      </c>
      <c r="DF123" s="743" t="s">
        <v>381</v>
      </c>
      <c r="DG123" s="743" t="s">
        <v>381</v>
      </c>
      <c r="DH123" s="743" t="s">
        <v>381</v>
      </c>
      <c r="DI123" s="743" t="s">
        <v>381</v>
      </c>
      <c r="DJ123" s="743" t="s">
        <v>381</v>
      </c>
      <c r="DK123" s="743" t="s">
        <v>381</v>
      </c>
      <c r="DL123" s="743" t="s">
        <v>381</v>
      </c>
      <c r="DM123" s="743" t="s">
        <v>381</v>
      </c>
      <c r="DN123" s="740" t="s">
        <v>381</v>
      </c>
      <c r="DO123" s="744"/>
      <c r="DP123" s="1020" t="s">
        <v>980</v>
      </c>
      <c r="DQ123" s="732" t="str">
        <f>$C123</f>
        <v>&gt; 50</v>
      </c>
      <c r="DR123" s="742" t="s">
        <v>381</v>
      </c>
      <c r="DS123" s="743" t="s">
        <v>381</v>
      </c>
      <c r="DT123" s="743" t="s">
        <v>381</v>
      </c>
      <c r="DU123" s="743" t="s">
        <v>381</v>
      </c>
      <c r="DV123" s="743" t="s">
        <v>381</v>
      </c>
      <c r="DW123" s="743" t="s">
        <v>381</v>
      </c>
      <c r="DX123" s="743" t="s">
        <v>381</v>
      </c>
      <c r="DY123" s="743" t="s">
        <v>381</v>
      </c>
      <c r="DZ123" s="743" t="s">
        <v>381</v>
      </c>
      <c r="EA123" s="743" t="s">
        <v>381</v>
      </c>
      <c r="EB123" s="743" t="s">
        <v>381</v>
      </c>
      <c r="EC123" s="740" t="s">
        <v>381</v>
      </c>
      <c r="ED123" s="738"/>
      <c r="EE123" s="1020" t="s">
        <v>980</v>
      </c>
      <c r="EF123" s="732" t="str">
        <f>$C123</f>
        <v>&gt; 50</v>
      </c>
      <c r="EG123" s="742" t="s">
        <v>381</v>
      </c>
      <c r="EH123" s="743" t="s">
        <v>381</v>
      </c>
      <c r="EI123" s="743" t="s">
        <v>381</v>
      </c>
      <c r="EJ123" s="743" t="s">
        <v>381</v>
      </c>
      <c r="EK123" s="743" t="s">
        <v>381</v>
      </c>
      <c r="EL123" s="743" t="s">
        <v>381</v>
      </c>
      <c r="EM123" s="743" t="s">
        <v>381</v>
      </c>
      <c r="EN123" s="743" t="s">
        <v>381</v>
      </c>
      <c r="EO123" s="743" t="s">
        <v>381</v>
      </c>
      <c r="EP123" s="743" t="s">
        <v>381</v>
      </c>
      <c r="EQ123" s="743" t="s">
        <v>381</v>
      </c>
      <c r="ER123" s="740" t="s">
        <v>381</v>
      </c>
      <c r="ES123" s="738"/>
      <c r="ET123" s="1020" t="s">
        <v>980</v>
      </c>
      <c r="EU123" s="732" t="str">
        <f>$C123</f>
        <v>&gt; 50</v>
      </c>
      <c r="EV123" s="742" t="s">
        <v>381</v>
      </c>
      <c r="EW123" s="743" t="s">
        <v>381</v>
      </c>
      <c r="EX123" s="743" t="s">
        <v>381</v>
      </c>
      <c r="EY123" s="743" t="s">
        <v>381</v>
      </c>
      <c r="EZ123" s="743" t="s">
        <v>381</v>
      </c>
      <c r="FA123" s="743" t="s">
        <v>381</v>
      </c>
      <c r="FB123" s="743" t="s">
        <v>381</v>
      </c>
      <c r="FC123" s="743" t="s">
        <v>381</v>
      </c>
      <c r="FD123" s="743" t="s">
        <v>381</v>
      </c>
      <c r="FE123" s="743" t="s">
        <v>381</v>
      </c>
      <c r="FF123" s="743" t="s">
        <v>381</v>
      </c>
      <c r="FG123" s="740" t="s">
        <v>381</v>
      </c>
      <c r="FI123" s="1020" t="s">
        <v>980</v>
      </c>
      <c r="FJ123" s="732" t="str">
        <f>$C123</f>
        <v>&gt; 50</v>
      </c>
      <c r="FK123" s="742" t="s">
        <v>381</v>
      </c>
      <c r="FL123" s="743" t="s">
        <v>381</v>
      </c>
      <c r="FM123" s="743" t="s">
        <v>381</v>
      </c>
      <c r="FN123" s="743" t="s">
        <v>381</v>
      </c>
      <c r="FO123" s="743" t="s">
        <v>381</v>
      </c>
      <c r="FP123" s="743" t="s">
        <v>381</v>
      </c>
      <c r="FQ123" s="743" t="s">
        <v>381</v>
      </c>
      <c r="FR123" s="743" t="s">
        <v>381</v>
      </c>
      <c r="FS123" s="743" t="s">
        <v>381</v>
      </c>
      <c r="FT123" s="743" t="s">
        <v>381</v>
      </c>
      <c r="FU123" s="743" t="s">
        <v>381</v>
      </c>
      <c r="FV123" s="740" t="s">
        <v>381</v>
      </c>
      <c r="FW123" s="744"/>
      <c r="FX123" s="1020" t="s">
        <v>980</v>
      </c>
      <c r="FY123" s="732" t="str">
        <f>$C123</f>
        <v>&gt; 50</v>
      </c>
      <c r="FZ123" s="742" t="s">
        <v>381</v>
      </c>
      <c r="GA123" s="743" t="s">
        <v>381</v>
      </c>
      <c r="GB123" s="743" t="s">
        <v>381</v>
      </c>
      <c r="GC123" s="743" t="s">
        <v>381</v>
      </c>
      <c r="GD123" s="743" t="s">
        <v>381</v>
      </c>
      <c r="GE123" s="743" t="s">
        <v>381</v>
      </c>
      <c r="GF123" s="743" t="s">
        <v>381</v>
      </c>
      <c r="GG123" s="743" t="s">
        <v>381</v>
      </c>
      <c r="GH123" s="743" t="s">
        <v>381</v>
      </c>
      <c r="GI123" s="743" t="s">
        <v>381</v>
      </c>
      <c r="GJ123" s="743" t="s">
        <v>381</v>
      </c>
      <c r="GK123" s="740" t="s">
        <v>381</v>
      </c>
      <c r="GM123" s="1020" t="s">
        <v>980</v>
      </c>
      <c r="GN123" s="732" t="str">
        <f>$C123</f>
        <v>&gt; 50</v>
      </c>
      <c r="GO123" s="742" t="s">
        <v>381</v>
      </c>
      <c r="GP123" s="743" t="s">
        <v>381</v>
      </c>
      <c r="GQ123" s="743" t="s">
        <v>381</v>
      </c>
      <c r="GR123" s="743" t="s">
        <v>381</v>
      </c>
      <c r="GS123" s="743" t="s">
        <v>381</v>
      </c>
      <c r="GT123" s="743" t="s">
        <v>381</v>
      </c>
      <c r="GU123" s="743" t="s">
        <v>381</v>
      </c>
      <c r="GV123" s="743" t="s">
        <v>381</v>
      </c>
      <c r="GW123" s="743" t="s">
        <v>381</v>
      </c>
      <c r="GX123" s="743" t="s">
        <v>381</v>
      </c>
      <c r="GY123" s="743" t="s">
        <v>381</v>
      </c>
      <c r="GZ123" s="740" t="s">
        <v>381</v>
      </c>
      <c r="HB123" s="1020" t="s">
        <v>980</v>
      </c>
      <c r="HC123" s="732" t="str">
        <f>$C123</f>
        <v>&gt; 50</v>
      </c>
      <c r="HD123" s="462" t="s">
        <v>381</v>
      </c>
      <c r="HE123" s="470" t="s">
        <v>381</v>
      </c>
      <c r="HF123" s="745" t="s">
        <v>381</v>
      </c>
      <c r="HH123" s="1020" t="s">
        <v>980</v>
      </c>
      <c r="HI123" s="732" t="str">
        <f>$C123</f>
        <v>&gt; 50</v>
      </c>
      <c r="HJ123" s="462" t="s">
        <v>381</v>
      </c>
      <c r="HK123" s="745" t="s">
        <v>381</v>
      </c>
    </row>
    <row r="124" spans="2:219" ht="15" customHeight="1">
      <c r="B124" s="1046"/>
      <c r="C124" s="589">
        <v>50</v>
      </c>
      <c r="D124" s="476">
        <f>Y124</f>
        <v>8.996070258337669</v>
      </c>
      <c r="E124" s="642">
        <f>MIN(AS124,BI124,BY124)</f>
        <v>75.886932569065138</v>
      </c>
      <c r="F124" s="643">
        <f>MIN(HF124,HK124)</f>
        <v>87.463258466597622</v>
      </c>
      <c r="G124" s="602">
        <f>HD124</f>
        <v>4.7151943305541355</v>
      </c>
      <c r="H124" s="594" t="s">
        <v>712</v>
      </c>
      <c r="I124" s="603" t="s">
        <v>712</v>
      </c>
      <c r="J124" s="580">
        <f>MIN(AU124,BK124,CA124)</f>
        <v>81.232424531371862</v>
      </c>
      <c r="K124" s="580">
        <f t="shared" ref="K124:K136" si="372">MIN(AV124,BL124,CB124)</f>
        <v>87.175337747927117</v>
      </c>
      <c r="L124" s="580">
        <f t="shared" ref="L124:L136" si="373">MIN(AW124,BM124,CC124)</f>
        <v>86.876235958887321</v>
      </c>
      <c r="M124" s="580">
        <f t="shared" ref="M124:M136" si="374">MIN(AX124,BN124,CD124)</f>
        <v>86.537927917071727</v>
      </c>
      <c r="N124" s="580">
        <f t="shared" ref="N124:N136" si="375">MIN(AY124,BO124,CE124)</f>
        <v>85.740601530740093</v>
      </c>
      <c r="O124" s="580">
        <f t="shared" ref="O124:O136" si="376">MIN(AZ124,BP124,CF124)</f>
        <v>84.7870980330311</v>
      </c>
      <c r="P124" s="580">
        <f t="shared" ref="P124:P136" si="377">MIN(BA124,BQ124,CG124)</f>
        <v>83.67195832370426</v>
      </c>
      <c r="Q124" s="580">
        <f t="shared" ref="Q124:Q136" si="378">MIN(BB124,BR124,CH124)</f>
        <v>82.369768258952803</v>
      </c>
      <c r="R124" s="580">
        <f>MIN(BC124,BS124,CI124)</f>
        <v>80.792902623796209</v>
      </c>
      <c r="S124" s="480" t="s">
        <v>381</v>
      </c>
      <c r="T124" s="738"/>
      <c r="U124" s="1021"/>
      <c r="V124" s="503">
        <f>$C124</f>
        <v>50</v>
      </c>
      <c r="W124" s="481">
        <v>50</v>
      </c>
      <c r="X124" s="482">
        <v>-33</v>
      </c>
      <c r="Y124" s="531">
        <f t="shared" ref="Y124:Y131" si="379">IF(MIN(AA124,Z124)*(1-(2.5+7)/(87.5-2))&gt;$AG$7,$AG$7,MIN(AA124,Z124)*(1-(2.5+7)/(87.5-2)))</f>
        <v>8.996070258337669</v>
      </c>
      <c r="Z124" s="484">
        <v>10.120579040629877</v>
      </c>
      <c r="AA124" s="485">
        <v>12.497124666660573</v>
      </c>
      <c r="AB124" s="532">
        <f>(J124-5)/Y124</f>
        <v>8.4739694491290471</v>
      </c>
      <c r="AC124" s="486">
        <f>(J124-5)/MIN(AA124,Z124)</f>
        <v>7.5324172881147087</v>
      </c>
      <c r="AD124" s="487">
        <v>5.2411509389851174</v>
      </c>
      <c r="AE124" s="488">
        <v>12.762508402470429</v>
      </c>
      <c r="AF124" s="738"/>
      <c r="AG124" s="1048"/>
      <c r="AH124" s="1050"/>
      <c r="AI124" s="738"/>
      <c r="AJ124" s="1021"/>
      <c r="AK124" s="503">
        <f>$C124</f>
        <v>50</v>
      </c>
      <c r="AL124" s="489">
        <v>25</v>
      </c>
      <c r="AM124" s="482">
        <f>MIN(-40,AK124)</f>
        <v>-40</v>
      </c>
      <c r="AN124" s="490">
        <f>Y124</f>
        <v>8.996070258337669</v>
      </c>
      <c r="AO124" s="738"/>
      <c r="AP124" s="1021"/>
      <c r="AQ124" s="503">
        <v>50</v>
      </c>
      <c r="AR124" s="483">
        <f t="shared" ref="AR124:AR136" si="380">Y124</f>
        <v>8.996070258337669</v>
      </c>
      <c r="AS124" s="477">
        <v>102.48288280595425</v>
      </c>
      <c r="AT124" s="479">
        <v>102.26459426411455</v>
      </c>
      <c r="AU124" s="479">
        <v>101.99189697112109</v>
      </c>
      <c r="AV124" s="479">
        <v>101.65703614091946</v>
      </c>
      <c r="AW124" s="479">
        <v>101.41012317759485</v>
      </c>
      <c r="AX124" s="479">
        <v>101.21801815633546</v>
      </c>
      <c r="AY124" s="479">
        <v>100.92399371319296</v>
      </c>
      <c r="AZ124" s="479">
        <v>100.9882965608373</v>
      </c>
      <c r="BA124" s="479">
        <v>100.87989970711681</v>
      </c>
      <c r="BB124" s="479">
        <v>100.97513401625207</v>
      </c>
      <c r="BC124" s="479">
        <v>101.10259019942301</v>
      </c>
      <c r="BD124" s="480" t="s">
        <v>381</v>
      </c>
      <c r="BE124" s="738"/>
      <c r="BF124" s="1021"/>
      <c r="BG124" s="503">
        <v>50</v>
      </c>
      <c r="BH124" s="483">
        <f t="shared" ref="BH124:BH136" si="381">IF(MIN(Z124:AA124)&gt;$AH$7,$AH$7,MIN(Z124:AA124))</f>
        <v>10.120579040629877</v>
      </c>
      <c r="BI124" s="477">
        <v>75.886932569065138</v>
      </c>
      <c r="BJ124" s="478">
        <v>77.543473343762528</v>
      </c>
      <c r="BK124" s="479">
        <v>81.232424531371862</v>
      </c>
      <c r="BL124" s="479">
        <v>87.443535170941175</v>
      </c>
      <c r="BM124" s="479">
        <v>87.163733751061272</v>
      </c>
      <c r="BN124" s="479">
        <v>86.836451864416361</v>
      </c>
      <c r="BO124" s="479">
        <v>86.061296335727533</v>
      </c>
      <c r="BP124" s="479">
        <v>85.105508020693534</v>
      </c>
      <c r="BQ124" s="479">
        <v>83.957846043188241</v>
      </c>
      <c r="BR124" s="479">
        <v>82.58268548018124</v>
      </c>
      <c r="BS124" s="479">
        <v>80.877543510048383</v>
      </c>
      <c r="BT124" s="480" t="s">
        <v>381</v>
      </c>
      <c r="BU124" s="533"/>
      <c r="BV124" s="1021"/>
      <c r="BW124" s="503">
        <v>50</v>
      </c>
      <c r="BX124" s="483">
        <f t="shared" ref="BX124:BX136" si="382">IF(MIN(Z124:AA124)&gt;$AH$7,$AH$7,MIN(Z124:AA124))</f>
        <v>10.120579040629877</v>
      </c>
      <c r="BY124" s="477">
        <v>83.658333239840715</v>
      </c>
      <c r="BZ124" s="478">
        <v>85.144386792108463</v>
      </c>
      <c r="CA124" s="479">
        <v>87.428785309107752</v>
      </c>
      <c r="CB124" s="479">
        <v>87.175337747927117</v>
      </c>
      <c r="CC124" s="479">
        <v>86.876235958887321</v>
      </c>
      <c r="CD124" s="479">
        <v>86.537927917071727</v>
      </c>
      <c r="CE124" s="479">
        <v>85.740601530740093</v>
      </c>
      <c r="CF124" s="479">
        <v>84.7870980330311</v>
      </c>
      <c r="CG124" s="479">
        <v>83.67195832370426</v>
      </c>
      <c r="CH124" s="479">
        <v>82.369768258952803</v>
      </c>
      <c r="CI124" s="479">
        <v>80.792902623796209</v>
      </c>
      <c r="CJ124" s="480" t="s">
        <v>381</v>
      </c>
      <c r="CK124" s="738"/>
      <c r="CL124" s="1021"/>
      <c r="CM124" s="503">
        <f>$C124</f>
        <v>50</v>
      </c>
      <c r="CN124" s="491">
        <v>1.2000000000000119</v>
      </c>
      <c r="CO124" s="492">
        <v>1.2000000000000002</v>
      </c>
      <c r="CP124" s="492">
        <v>1.2000000000000002</v>
      </c>
      <c r="CQ124" s="492">
        <v>1.2000000000000002</v>
      </c>
      <c r="CR124" s="492">
        <v>1.2000000000000002</v>
      </c>
      <c r="CS124" s="493">
        <v>1.2000000000000002</v>
      </c>
      <c r="CT124" s="493">
        <v>1.2000000000000006</v>
      </c>
      <c r="CU124" s="493">
        <v>1.2</v>
      </c>
      <c r="CV124" s="493">
        <v>1.2</v>
      </c>
      <c r="CW124" s="493">
        <v>1.2000000000000051</v>
      </c>
      <c r="CX124" s="493">
        <v>1.2</v>
      </c>
      <c r="CY124" s="747" t="s">
        <v>381</v>
      </c>
      <c r="CZ124" s="738"/>
      <c r="DA124" s="1021"/>
      <c r="DB124" s="503">
        <f>$C124</f>
        <v>50</v>
      </c>
      <c r="DC124" s="491">
        <v>0.90624876811642308</v>
      </c>
      <c r="DD124" s="492">
        <v>0.92015672991329034</v>
      </c>
      <c r="DE124" s="492">
        <v>0.95052151311561284</v>
      </c>
      <c r="DF124" s="492">
        <v>1.0000000000000002</v>
      </c>
      <c r="DG124" s="492">
        <v>1</v>
      </c>
      <c r="DH124" s="493">
        <v>1</v>
      </c>
      <c r="DI124" s="493">
        <v>1</v>
      </c>
      <c r="DJ124" s="493">
        <v>1.0000000000000067</v>
      </c>
      <c r="DK124" s="493">
        <v>1.0000000000000031</v>
      </c>
      <c r="DL124" s="493">
        <v>1.0000000000000004</v>
      </c>
      <c r="DM124" s="493">
        <v>1.0000000000000002</v>
      </c>
      <c r="DN124" s="747" t="s">
        <v>381</v>
      </c>
      <c r="DO124" s="744"/>
      <c r="DP124" s="1021"/>
      <c r="DQ124" s="503">
        <f>$C124</f>
        <v>50</v>
      </c>
      <c r="DR124" s="491">
        <v>0.97004871560686645</v>
      </c>
      <c r="DS124" s="492">
        <v>0.98184342652763712</v>
      </c>
      <c r="DT124" s="492">
        <v>1.0000000000000067</v>
      </c>
      <c r="DU124" s="492">
        <v>1.0000000000000007</v>
      </c>
      <c r="DV124" s="492">
        <v>1.0000000000000064</v>
      </c>
      <c r="DW124" s="493">
        <v>1</v>
      </c>
      <c r="DX124" s="493">
        <v>1.0000000000000062</v>
      </c>
      <c r="DY124" s="493">
        <v>1.0000000000000067</v>
      </c>
      <c r="DZ124" s="493">
        <v>1</v>
      </c>
      <c r="EA124" s="493">
        <v>1</v>
      </c>
      <c r="EB124" s="493">
        <v>1.0000000000000009</v>
      </c>
      <c r="EC124" s="747" t="s">
        <v>381</v>
      </c>
      <c r="ED124" s="738"/>
      <c r="EE124" s="1021"/>
      <c r="EF124" s="503">
        <f>$C124</f>
        <v>50</v>
      </c>
      <c r="EG124" s="495">
        <v>44.271631954566033</v>
      </c>
      <c r="EH124" s="496">
        <v>43.603491154328594</v>
      </c>
      <c r="EI124" s="496">
        <v>42.769013426794857</v>
      </c>
      <c r="EJ124" s="496">
        <v>41.744612264257</v>
      </c>
      <c r="EK124" s="496">
        <v>40.989474485351138</v>
      </c>
      <c r="EL124" s="497">
        <v>40.40208218116652</v>
      </c>
      <c r="EM124" s="497">
        <v>39.503270261093519</v>
      </c>
      <c r="EN124" s="497">
        <v>39.699817317404438</v>
      </c>
      <c r="EO124" s="497">
        <v>39.368500469116839</v>
      </c>
      <c r="EP124" s="497">
        <v>39.659583652461549</v>
      </c>
      <c r="EQ124" s="497">
        <v>40.04919645316636</v>
      </c>
      <c r="ER124" s="747" t="s">
        <v>381</v>
      </c>
      <c r="ES124" s="738"/>
      <c r="ET124" s="1021"/>
      <c r="EU124" s="503">
        <f>$C124</f>
        <v>50</v>
      </c>
      <c r="EV124" s="495">
        <v>85</v>
      </c>
      <c r="EW124" s="496">
        <v>85</v>
      </c>
      <c r="EX124" s="496">
        <v>85</v>
      </c>
      <c r="EY124" s="496">
        <v>84.920846912923594</v>
      </c>
      <c r="EZ124" s="496">
        <v>83.789111414333263</v>
      </c>
      <c r="FA124" s="497">
        <v>82.46571730272899</v>
      </c>
      <c r="FB124" s="497">
        <v>79.332992448288508</v>
      </c>
      <c r="FC124" s="497">
        <v>75.47354969699029</v>
      </c>
      <c r="FD124" s="497">
        <v>70.844195196306998</v>
      </c>
      <c r="FE124" s="497">
        <v>65.304278019934884</v>
      </c>
      <c r="FF124" s="497">
        <v>58.445972719268639</v>
      </c>
      <c r="FG124" s="747" t="s">
        <v>381</v>
      </c>
      <c r="FI124" s="1021"/>
      <c r="FJ124" s="503">
        <f>$C124</f>
        <v>50</v>
      </c>
      <c r="FK124" s="495">
        <v>85</v>
      </c>
      <c r="FL124" s="496">
        <v>85</v>
      </c>
      <c r="FM124" s="496">
        <v>84.861179363380302</v>
      </c>
      <c r="FN124" s="496">
        <v>83.836040986273247</v>
      </c>
      <c r="FO124" s="496">
        <v>82.626565681757995</v>
      </c>
      <c r="FP124" s="497">
        <v>81.25897685580378</v>
      </c>
      <c r="FQ124" s="497">
        <v>78.037629536274892</v>
      </c>
      <c r="FR124" s="497">
        <v>74.188635330585839</v>
      </c>
      <c r="FS124" s="497">
        <v>69.691837646344652</v>
      </c>
      <c r="FT124" s="497">
        <v>64.447229098351386</v>
      </c>
      <c r="FU124" s="497">
        <v>58.105856818067139</v>
      </c>
      <c r="FV124" s="747" t="s">
        <v>381</v>
      </c>
      <c r="FW124" s="744"/>
      <c r="FX124" s="1021"/>
      <c r="FY124" s="503">
        <f>$C124</f>
        <v>50</v>
      </c>
      <c r="FZ124" s="560" t="s">
        <v>381</v>
      </c>
      <c r="GA124" s="492">
        <f t="shared" ref="GA124:GA136" si="383">MIN(CO124,DD124,DS124)</f>
        <v>0.92015672991329034</v>
      </c>
      <c r="GB124" s="492">
        <f t="shared" ref="GB124:GB136" si="384">MIN(CP124,DE124,DT124)</f>
        <v>0.95052151311561284</v>
      </c>
      <c r="GC124" s="492">
        <f t="shared" ref="GC124:GC136" si="385">MIN(CQ124,DF124,DU124)</f>
        <v>1.0000000000000002</v>
      </c>
      <c r="GD124" s="492">
        <f t="shared" ref="GD124:GD136" si="386">MIN(CR124,DG124,DV124)</f>
        <v>1</v>
      </c>
      <c r="GE124" s="493">
        <f t="shared" ref="GE124:GE136" si="387">MIN(CS124,DH124,DW124)</f>
        <v>1</v>
      </c>
      <c r="GF124" s="493">
        <f t="shared" ref="GF124:GF136" si="388">MIN(CT124,DI124,DX124)</f>
        <v>1</v>
      </c>
      <c r="GG124" s="493">
        <f t="shared" ref="GG124:GG136" si="389">MIN(CU124,DJ124,DY124)</f>
        <v>1.0000000000000067</v>
      </c>
      <c r="GH124" s="493">
        <f t="shared" ref="GH124:GH136" si="390">MIN(CV124,DK124,DZ124)</f>
        <v>1</v>
      </c>
      <c r="GI124" s="493">
        <f t="shared" ref="GI124:GI136" si="391">MIN(CW124,DL124,EA124)</f>
        <v>1</v>
      </c>
      <c r="GJ124" s="493">
        <f>MIN(CX124,DM124,EB124)</f>
        <v>1.0000000000000002</v>
      </c>
      <c r="GK124" s="747" t="s">
        <v>381</v>
      </c>
      <c r="GM124" s="1021"/>
      <c r="GN124" s="503">
        <f>$C124</f>
        <v>50</v>
      </c>
      <c r="GO124" s="495">
        <f>MAX(EG124,EV124,FK124)</f>
        <v>85</v>
      </c>
      <c r="GP124" s="496">
        <f t="shared" ref="GP124:GP136" si="392">MAX(EH124,EW124,FL124)</f>
        <v>85</v>
      </c>
      <c r="GQ124" s="496">
        <f t="shared" ref="GQ124:GQ136" si="393">MAX(EI124,EX124,FM124)</f>
        <v>85</v>
      </c>
      <c r="GR124" s="496">
        <f t="shared" ref="GR124:GR136" si="394">MAX(EJ124,EY124,FN124)</f>
        <v>84.920846912923594</v>
      </c>
      <c r="GS124" s="496">
        <f t="shared" ref="GS124:GS136" si="395">MAX(EK124,EZ124,FO124)</f>
        <v>83.789111414333263</v>
      </c>
      <c r="GT124" s="497">
        <f t="shared" ref="GT124:GT136" si="396">MAX(EL124,FA124,FP124)</f>
        <v>82.46571730272899</v>
      </c>
      <c r="GU124" s="497">
        <f t="shared" ref="GU124:GU136" si="397">MAX(EM124,FB124,FQ124)</f>
        <v>79.332992448288508</v>
      </c>
      <c r="GV124" s="497">
        <f t="shared" ref="GV124:GV136" si="398">MAX(EN124,FC124,FR124)</f>
        <v>75.47354969699029</v>
      </c>
      <c r="GW124" s="497">
        <f t="shared" ref="GW124:GW136" si="399">MAX(EO124,FD124,FS124)</f>
        <v>70.844195196306998</v>
      </c>
      <c r="GX124" s="497">
        <f t="shared" ref="GX124:GX136" si="400">MAX(EP124,FE124,FT124)</f>
        <v>65.304278019934884</v>
      </c>
      <c r="GY124" s="497">
        <f>MAX(EQ124,FF124,FU124)</f>
        <v>58.445972719268639</v>
      </c>
      <c r="GZ124" s="747" t="s">
        <v>381</v>
      </c>
      <c r="HB124" s="1021"/>
      <c r="HC124" s="503">
        <f>$C124</f>
        <v>50</v>
      </c>
      <c r="HD124" s="531">
        <f>HE124*(1-(2.5+7)/(87.5-2))</f>
        <v>4.7151943305541355</v>
      </c>
      <c r="HE124" s="485">
        <v>5.3045936218734031</v>
      </c>
      <c r="HF124" s="604">
        <v>87.463258466597622</v>
      </c>
      <c r="HH124" s="1021"/>
      <c r="HI124" s="503">
        <f>$C124</f>
        <v>50</v>
      </c>
      <c r="HJ124" s="531">
        <f>HD124</f>
        <v>4.7151943305541355</v>
      </c>
      <c r="HK124" s="604">
        <v>101.80902927961267</v>
      </c>
    </row>
    <row r="125" spans="2:219" ht="15" customHeight="1">
      <c r="B125" s="1046"/>
      <c r="C125" s="589">
        <v>45</v>
      </c>
      <c r="D125" s="476">
        <f t="shared" ref="D125:D136" si="401">Y125</f>
        <v>13.114039928178476</v>
      </c>
      <c r="E125" s="642">
        <f>MIN(AS125,BI125,BY125)</f>
        <v>72.688867508624895</v>
      </c>
      <c r="F125" s="643">
        <f>MIN(HF125,HK125)</f>
        <v>87.463168276133501</v>
      </c>
      <c r="G125" s="602">
        <f>HD125</f>
        <v>6.7538232524595863</v>
      </c>
      <c r="H125" s="594" t="s">
        <v>712</v>
      </c>
      <c r="I125" s="603" t="s">
        <v>712</v>
      </c>
      <c r="J125" s="580">
        <f t="shared" ref="J125:J136" si="402">MIN(AU125,BK125,CA125)</f>
        <v>81.072661442838822</v>
      </c>
      <c r="K125" s="580">
        <f t="shared" si="372"/>
        <v>87.101938638269957</v>
      </c>
      <c r="L125" s="580">
        <f t="shared" si="373"/>
        <v>86.677931910205587</v>
      </c>
      <c r="M125" s="580">
        <f t="shared" si="374"/>
        <v>86.217504112390785</v>
      </c>
      <c r="N125" s="580">
        <f t="shared" si="375"/>
        <v>85.189937667805324</v>
      </c>
      <c r="O125" s="580">
        <f t="shared" si="376"/>
        <v>84.017111129618783</v>
      </c>
      <c r="P125" s="580">
        <f t="shared" si="377"/>
        <v>82.700062324735924</v>
      </c>
      <c r="Q125" s="580">
        <f t="shared" si="378"/>
        <v>81.210281748184585</v>
      </c>
      <c r="R125" s="580">
        <f>MIN(BC125,BS125,CI125)</f>
        <v>79.432163696110436</v>
      </c>
      <c r="S125" s="480" t="s">
        <v>381</v>
      </c>
      <c r="T125" s="738"/>
      <c r="U125" s="1021"/>
      <c r="V125" s="503">
        <f t="shared" ref="V125:V137" si="403">$C125</f>
        <v>45</v>
      </c>
      <c r="W125" s="481">
        <v>45</v>
      </c>
      <c r="X125" s="482">
        <v>-33</v>
      </c>
      <c r="Y125" s="531">
        <f t="shared" si="379"/>
        <v>13.114039928178476</v>
      </c>
      <c r="Z125" s="484">
        <v>14.753294919200787</v>
      </c>
      <c r="AA125" s="485">
        <v>16.969641973146068</v>
      </c>
      <c r="AB125" s="532">
        <f t="shared" ref="AB125:AB131" si="404">(J125-5)/Y125</f>
        <v>5.8008563234110282</v>
      </c>
      <c r="AC125" s="486">
        <f t="shared" ref="AC125:AC131" si="405">(J125-5)/MIN(AA125,Z125)</f>
        <v>5.1563167319209136</v>
      </c>
      <c r="AD125" s="487">
        <v>7.3267686460228436</v>
      </c>
      <c r="AE125" s="488">
        <v>16.616991016610147</v>
      </c>
      <c r="AF125" s="738"/>
      <c r="AG125" s="1048"/>
      <c r="AH125" s="1050"/>
      <c r="AI125" s="738"/>
      <c r="AJ125" s="1021"/>
      <c r="AK125" s="503">
        <f t="shared" ref="AK125:AK136" si="406">$C125</f>
        <v>45</v>
      </c>
      <c r="AL125" s="489">
        <v>25</v>
      </c>
      <c r="AM125" s="482">
        <f t="shared" ref="AM125:AM136" si="407">MIN(-40,AK125)</f>
        <v>-40</v>
      </c>
      <c r="AN125" s="490">
        <f t="shared" ref="AN125:AN136" si="408">Y125</f>
        <v>13.114039928178476</v>
      </c>
      <c r="AO125" s="738"/>
      <c r="AP125" s="1021"/>
      <c r="AQ125" s="503">
        <v>45</v>
      </c>
      <c r="AR125" s="483">
        <f t="shared" si="380"/>
        <v>13.114039928178476</v>
      </c>
      <c r="AS125" s="477">
        <v>102.44215648112937</v>
      </c>
      <c r="AT125" s="479">
        <v>102.23129011064236</v>
      </c>
      <c r="AU125" s="479">
        <v>101.97460260431943</v>
      </c>
      <c r="AV125" s="479">
        <v>101.66367300080053</v>
      </c>
      <c r="AW125" s="479">
        <v>101.43323102559147</v>
      </c>
      <c r="AX125" s="479">
        <v>101.25306902153021</v>
      </c>
      <c r="AY125" s="479">
        <v>100.95515197577963</v>
      </c>
      <c r="AZ125" s="479">
        <v>101.11171392606684</v>
      </c>
      <c r="BA125" s="479">
        <v>100.97570244053274</v>
      </c>
      <c r="BB125" s="479">
        <v>101.12770140869814</v>
      </c>
      <c r="BC125" s="479">
        <v>101.30824093205521</v>
      </c>
      <c r="BD125" s="480" t="s">
        <v>381</v>
      </c>
      <c r="BE125" s="738"/>
      <c r="BF125" s="1021"/>
      <c r="BG125" s="503">
        <v>45</v>
      </c>
      <c r="BH125" s="483">
        <f t="shared" si="381"/>
        <v>14.753294919200787</v>
      </c>
      <c r="BI125" s="477">
        <v>72.688867508624895</v>
      </c>
      <c r="BJ125" s="478">
        <v>75.384660264524854</v>
      </c>
      <c r="BK125" s="479">
        <v>81.072661442838822</v>
      </c>
      <c r="BL125" s="479">
        <v>87.346971995474917</v>
      </c>
      <c r="BM125" s="479">
        <v>86.95618368972049</v>
      </c>
      <c r="BN125" s="479">
        <v>86.521916673546841</v>
      </c>
      <c r="BO125" s="479">
        <v>85.531334310838659</v>
      </c>
      <c r="BP125" s="479">
        <v>84.369377645613497</v>
      </c>
      <c r="BQ125" s="479">
        <v>83.021608852221291</v>
      </c>
      <c r="BR125" s="479">
        <v>81.446388729152616</v>
      </c>
      <c r="BS125" s="479">
        <v>79.508120335067204</v>
      </c>
      <c r="BT125" s="480" t="s">
        <v>381</v>
      </c>
      <c r="BU125" s="533"/>
      <c r="BV125" s="1021"/>
      <c r="BW125" s="503">
        <v>45</v>
      </c>
      <c r="BX125" s="483">
        <f t="shared" si="382"/>
        <v>14.753294919200787</v>
      </c>
      <c r="BY125" s="477">
        <v>79.968035840899987</v>
      </c>
      <c r="BZ125" s="478">
        <v>82.20199656779171</v>
      </c>
      <c r="CA125" s="479">
        <v>87.050958884250846</v>
      </c>
      <c r="CB125" s="479">
        <v>87.101938638269957</v>
      </c>
      <c r="CC125" s="479">
        <v>86.677931910205587</v>
      </c>
      <c r="CD125" s="479">
        <v>86.217504112390785</v>
      </c>
      <c r="CE125" s="479">
        <v>85.189937667805324</v>
      </c>
      <c r="CF125" s="479">
        <v>84.017111129618783</v>
      </c>
      <c r="CG125" s="479">
        <v>82.700062324735924</v>
      </c>
      <c r="CH125" s="479">
        <v>81.210281748184585</v>
      </c>
      <c r="CI125" s="479">
        <v>79.432163696110436</v>
      </c>
      <c r="CJ125" s="480" t="s">
        <v>381</v>
      </c>
      <c r="CK125" s="738"/>
      <c r="CL125" s="1021"/>
      <c r="CM125" s="503">
        <f t="shared" ref="CM125:CM137" si="409">$C125</f>
        <v>45</v>
      </c>
      <c r="CN125" s="491">
        <v>1.2000000000000002</v>
      </c>
      <c r="CO125" s="492">
        <v>1.2000000000000175</v>
      </c>
      <c r="CP125" s="492">
        <v>1.2000000000000002</v>
      </c>
      <c r="CQ125" s="492">
        <v>1.2</v>
      </c>
      <c r="CR125" s="492">
        <v>1.2000000000000082</v>
      </c>
      <c r="CS125" s="493">
        <v>1.2</v>
      </c>
      <c r="CT125" s="493">
        <v>1.2000000000000008</v>
      </c>
      <c r="CU125" s="493">
        <v>1.2</v>
      </c>
      <c r="CV125" s="493">
        <v>1.2000000000000084</v>
      </c>
      <c r="CW125" s="493">
        <v>1.2000000000000006</v>
      </c>
      <c r="CX125" s="493">
        <v>1.2000000000000002</v>
      </c>
      <c r="CY125" s="747" t="s">
        <v>381</v>
      </c>
      <c r="CZ125" s="738"/>
      <c r="DA125" s="1021"/>
      <c r="DB125" s="503">
        <f t="shared" ref="DB125:DB137" si="410">$C125</f>
        <v>45</v>
      </c>
      <c r="DC125" s="491">
        <v>0.8789022176200969</v>
      </c>
      <c r="DD125" s="492">
        <v>0.90199755378680202</v>
      </c>
      <c r="DE125" s="492">
        <v>0.9492234167468756</v>
      </c>
      <c r="DF125" s="492">
        <v>1</v>
      </c>
      <c r="DG125" s="492">
        <v>1.0000000000000109</v>
      </c>
      <c r="DH125" s="493">
        <v>1.0000000000000102</v>
      </c>
      <c r="DI125" s="493">
        <v>1.0000000000000049</v>
      </c>
      <c r="DJ125" s="493">
        <v>1</v>
      </c>
      <c r="DK125" s="493">
        <v>1.0000000000000047</v>
      </c>
      <c r="DL125" s="493">
        <v>1.000000000000002</v>
      </c>
      <c r="DM125" s="493">
        <v>1</v>
      </c>
      <c r="DN125" s="747" t="s">
        <v>381</v>
      </c>
      <c r="DO125" s="744"/>
      <c r="DP125" s="1021"/>
      <c r="DQ125" s="503">
        <f t="shared" ref="DQ125:DQ137" si="411">$C125</f>
        <v>45</v>
      </c>
      <c r="DR125" s="491">
        <v>0.94020662635639951</v>
      </c>
      <c r="DS125" s="492">
        <v>0.95836715647637005</v>
      </c>
      <c r="DT125" s="492">
        <v>0.9967944077881794</v>
      </c>
      <c r="DU125" s="492">
        <v>1.00000000000001</v>
      </c>
      <c r="DV125" s="492">
        <v>1.0000000000000102</v>
      </c>
      <c r="DW125" s="493">
        <v>1.00000000000001</v>
      </c>
      <c r="DX125" s="493">
        <v>1</v>
      </c>
      <c r="DY125" s="493">
        <v>1</v>
      </c>
      <c r="DZ125" s="493">
        <v>1</v>
      </c>
      <c r="EA125" s="493">
        <v>1.0000000000000004</v>
      </c>
      <c r="EB125" s="493">
        <v>1.0000000000000004</v>
      </c>
      <c r="EC125" s="747" t="s">
        <v>381</v>
      </c>
      <c r="ED125" s="738"/>
      <c r="EE125" s="1021"/>
      <c r="EF125" s="503">
        <f t="shared" ref="EF125:EF137" si="412">$C125</f>
        <v>45</v>
      </c>
      <c r="EG125" s="495">
        <v>44.146965482350595</v>
      </c>
      <c r="EH125" s="496">
        <v>43.501565821613895</v>
      </c>
      <c r="EI125" s="496">
        <v>42.71609838171679</v>
      </c>
      <c r="EJ125" s="496">
        <v>41.764912441463593</v>
      </c>
      <c r="EK125" s="496">
        <v>41.060137680980347</v>
      </c>
      <c r="EL125" s="497">
        <v>40.50924782857345</v>
      </c>
      <c r="EM125" s="497">
        <v>39.598506706460569</v>
      </c>
      <c r="EN125" s="497">
        <v>40.077087956419632</v>
      </c>
      <c r="EO125" s="497">
        <v>39.661321417858289</v>
      </c>
      <c r="EP125" s="497">
        <v>40.125962977257586</v>
      </c>
      <c r="EQ125" s="497">
        <v>40.677939289154097</v>
      </c>
      <c r="ER125" s="747" t="s">
        <v>381</v>
      </c>
      <c r="ES125" s="738"/>
      <c r="ET125" s="1021"/>
      <c r="EU125" s="503">
        <f t="shared" ref="EU125:EU137" si="413">$C125</f>
        <v>45</v>
      </c>
      <c r="EV125" s="495">
        <v>85</v>
      </c>
      <c r="EW125" s="496">
        <v>85</v>
      </c>
      <c r="EX125" s="496">
        <v>85</v>
      </c>
      <c r="EY125" s="496">
        <v>84.5302351715481</v>
      </c>
      <c r="EZ125" s="496">
        <v>82.949814925183603</v>
      </c>
      <c r="FA125" s="497">
        <v>81.194263440272323</v>
      </c>
      <c r="FB125" s="497">
        <v>77.192570610566008</v>
      </c>
      <c r="FC125" s="497">
        <v>72.503585558195823</v>
      </c>
      <c r="FD125" s="497">
        <v>67.071658117100014</v>
      </c>
      <c r="FE125" s="497">
        <v>60.732578886218448</v>
      </c>
      <c r="FF125" s="497">
        <v>52.946938961894773</v>
      </c>
      <c r="FG125" s="747" t="s">
        <v>381</v>
      </c>
      <c r="FI125" s="1021"/>
      <c r="FJ125" s="503">
        <f t="shared" ref="FJ125:FJ137" si="414">$C125</f>
        <v>45</v>
      </c>
      <c r="FK125" s="495">
        <v>85</v>
      </c>
      <c r="FL125" s="496">
        <v>85</v>
      </c>
      <c r="FM125" s="496">
        <v>85</v>
      </c>
      <c r="FN125" s="496">
        <v>83.53920470963925</v>
      </c>
      <c r="FO125" s="496">
        <v>81.824879348095465</v>
      </c>
      <c r="FP125" s="497">
        <v>79.964101526113097</v>
      </c>
      <c r="FQ125" s="497">
        <v>75.814326227165338</v>
      </c>
      <c r="FR125" s="497">
        <v>71.083123227965416</v>
      </c>
      <c r="FS125" s="497">
        <v>65.776831975175583</v>
      </c>
      <c r="FT125" s="497">
        <v>59.783325001815513</v>
      </c>
      <c r="FU125" s="497">
        <v>52.642166252779589</v>
      </c>
      <c r="FV125" s="747" t="s">
        <v>381</v>
      </c>
      <c r="FW125" s="744"/>
      <c r="FX125" s="1021"/>
      <c r="FY125" s="503">
        <f t="shared" ref="FY125:FY137" si="415">$C125</f>
        <v>45</v>
      </c>
      <c r="FZ125" s="491">
        <f t="shared" ref="FZ125:FZ136" si="416">MIN(CN125,DC125,DR125)</f>
        <v>0.8789022176200969</v>
      </c>
      <c r="GA125" s="492">
        <f t="shared" si="383"/>
        <v>0.90199755378680202</v>
      </c>
      <c r="GB125" s="492">
        <f t="shared" si="384"/>
        <v>0.9492234167468756</v>
      </c>
      <c r="GC125" s="492">
        <f t="shared" si="385"/>
        <v>1</v>
      </c>
      <c r="GD125" s="492">
        <f t="shared" si="386"/>
        <v>1.0000000000000102</v>
      </c>
      <c r="GE125" s="493">
        <f t="shared" si="387"/>
        <v>1.00000000000001</v>
      </c>
      <c r="GF125" s="493">
        <f t="shared" si="388"/>
        <v>1</v>
      </c>
      <c r="GG125" s="493">
        <f t="shared" si="389"/>
        <v>1</v>
      </c>
      <c r="GH125" s="493">
        <f t="shared" si="390"/>
        <v>1</v>
      </c>
      <c r="GI125" s="493">
        <f t="shared" si="391"/>
        <v>1.0000000000000004</v>
      </c>
      <c r="GJ125" s="493">
        <f>MIN(CX125,DM125,EB125)</f>
        <v>1</v>
      </c>
      <c r="GK125" s="747" t="s">
        <v>381</v>
      </c>
      <c r="GM125" s="1021"/>
      <c r="GN125" s="503">
        <f t="shared" ref="GN125:GN137" si="417">$C125</f>
        <v>45</v>
      </c>
      <c r="GO125" s="495">
        <f t="shared" ref="GO125:GO136" si="418">MAX(EG125,EV125,FK125)</f>
        <v>85</v>
      </c>
      <c r="GP125" s="496">
        <f t="shared" si="392"/>
        <v>85</v>
      </c>
      <c r="GQ125" s="496">
        <f t="shared" si="393"/>
        <v>85</v>
      </c>
      <c r="GR125" s="496">
        <f t="shared" si="394"/>
        <v>84.5302351715481</v>
      </c>
      <c r="GS125" s="496">
        <f t="shared" si="395"/>
        <v>82.949814925183603</v>
      </c>
      <c r="GT125" s="497">
        <f t="shared" si="396"/>
        <v>81.194263440272323</v>
      </c>
      <c r="GU125" s="497">
        <f t="shared" si="397"/>
        <v>77.192570610566008</v>
      </c>
      <c r="GV125" s="497">
        <f t="shared" si="398"/>
        <v>72.503585558195823</v>
      </c>
      <c r="GW125" s="497">
        <f t="shared" si="399"/>
        <v>67.071658117100014</v>
      </c>
      <c r="GX125" s="497">
        <f t="shared" si="400"/>
        <v>60.732578886218448</v>
      </c>
      <c r="GY125" s="497">
        <f>MAX(EQ125,FF125,FU125)</f>
        <v>52.946938961894773</v>
      </c>
      <c r="GZ125" s="747" t="s">
        <v>381</v>
      </c>
      <c r="HB125" s="1021"/>
      <c r="HC125" s="503">
        <f t="shared" ref="HC125:HC137" si="419">$C125</f>
        <v>45</v>
      </c>
      <c r="HD125" s="531">
        <f t="shared" ref="HD125:HD131" si="420">HE125*(1-(2.5+7)/(87.5-2))</f>
        <v>6.7538232524595863</v>
      </c>
      <c r="HE125" s="485">
        <v>7.598051159017035</v>
      </c>
      <c r="HF125" s="604">
        <v>87.463168276133501</v>
      </c>
      <c r="HH125" s="1021"/>
      <c r="HI125" s="503">
        <f t="shared" ref="HI125:HI137" si="421">$C125</f>
        <v>45</v>
      </c>
      <c r="HJ125" s="531">
        <f t="shared" ref="HJ125:HJ136" si="422">HD125</f>
        <v>6.7538232524595863</v>
      </c>
      <c r="HK125" s="604">
        <v>101.5049549714938</v>
      </c>
    </row>
    <row r="126" spans="2:219" ht="15" customHeight="1">
      <c r="B126" s="1046"/>
      <c r="C126" s="589">
        <v>40</v>
      </c>
      <c r="D126" s="476">
        <f t="shared" si="401"/>
        <v>17.238268074815036</v>
      </c>
      <c r="E126" s="642">
        <f t="shared" ref="E126:E131" si="423">MIN(AS126,BI126,BY126)</f>
        <v>70.002970564325437</v>
      </c>
      <c r="F126" s="643">
        <f t="shared" ref="F126:F131" si="424">MIN(HF126,HK126)</f>
        <v>87.46306664585201</v>
      </c>
      <c r="G126" s="602">
        <f t="shared" ref="G126:G131" si="425">HD126</f>
        <v>8.62846593169124</v>
      </c>
      <c r="H126" s="594" t="s">
        <v>712</v>
      </c>
      <c r="I126" s="603" t="s">
        <v>712</v>
      </c>
      <c r="J126" s="580">
        <f t="shared" si="402"/>
        <v>81.147377211345528</v>
      </c>
      <c r="K126" s="580">
        <f t="shared" si="372"/>
        <v>87.014206251282644</v>
      </c>
      <c r="L126" s="580">
        <f t="shared" si="373"/>
        <v>86.454902328593505</v>
      </c>
      <c r="M126" s="580">
        <f t="shared" si="374"/>
        <v>85.862136863556927</v>
      </c>
      <c r="N126" s="580">
        <f t="shared" si="375"/>
        <v>84.58433737406888</v>
      </c>
      <c r="O126" s="580">
        <f t="shared" si="376"/>
        <v>83.187281783132335</v>
      </c>
      <c r="P126" s="580">
        <f t="shared" si="377"/>
        <v>81.666903996317473</v>
      </c>
      <c r="Q126" s="580">
        <f t="shared" si="378"/>
        <v>79.991864404262714</v>
      </c>
      <c r="R126" s="580">
        <f>MIN(BC126,BS126,CI126)</f>
        <v>78.003597680976455</v>
      </c>
      <c r="S126" s="480" t="s">
        <v>381</v>
      </c>
      <c r="T126" s="738"/>
      <c r="U126" s="1021"/>
      <c r="V126" s="503">
        <f t="shared" si="403"/>
        <v>40</v>
      </c>
      <c r="W126" s="481">
        <v>40</v>
      </c>
      <c r="X126" s="482">
        <v>-33</v>
      </c>
      <c r="Y126" s="531">
        <f t="shared" si="379"/>
        <v>17.238268074815036</v>
      </c>
      <c r="Z126" s="484">
        <v>19.393051584166916</v>
      </c>
      <c r="AA126" s="485">
        <v>21.260490231707539</v>
      </c>
      <c r="AB126" s="532">
        <f t="shared" si="404"/>
        <v>4.4173449954984862</v>
      </c>
      <c r="AC126" s="486">
        <f t="shared" si="405"/>
        <v>3.9265288848875435</v>
      </c>
      <c r="AD126" s="487">
        <v>9.2462045365676868</v>
      </c>
      <c r="AE126" s="488">
        <v>20.037056671902217</v>
      </c>
      <c r="AF126" s="738"/>
      <c r="AG126" s="1048"/>
      <c r="AH126" s="1050"/>
      <c r="AI126" s="738"/>
      <c r="AJ126" s="1021"/>
      <c r="AK126" s="503">
        <f t="shared" si="406"/>
        <v>40</v>
      </c>
      <c r="AL126" s="489">
        <v>25</v>
      </c>
      <c r="AM126" s="482">
        <f t="shared" si="407"/>
        <v>-40</v>
      </c>
      <c r="AN126" s="490">
        <f t="shared" si="408"/>
        <v>17.238268074815036</v>
      </c>
      <c r="AO126" s="738"/>
      <c r="AP126" s="1021"/>
      <c r="AQ126" s="503">
        <v>40</v>
      </c>
      <c r="AR126" s="483">
        <f t="shared" si="380"/>
        <v>17.238268074815036</v>
      </c>
      <c r="AS126" s="477">
        <v>102.57259292100329</v>
      </c>
      <c r="AT126" s="479">
        <v>102.35790800821916</v>
      </c>
      <c r="AU126" s="479">
        <v>102.09173299222088</v>
      </c>
      <c r="AV126" s="479">
        <v>101.76827075472416</v>
      </c>
      <c r="AW126" s="479">
        <v>101.52524050146734</v>
      </c>
      <c r="AX126" s="479">
        <v>101.32928796287864</v>
      </c>
      <c r="AY126" s="479">
        <v>100.98882439010049</v>
      </c>
      <c r="AZ126" s="479">
        <v>101.19802218101565</v>
      </c>
      <c r="BA126" s="479">
        <v>101.02571671899528</v>
      </c>
      <c r="BB126" s="479">
        <v>101.22295134758687</v>
      </c>
      <c r="BC126" s="479">
        <v>101.43364772483849</v>
      </c>
      <c r="BD126" s="480" t="s">
        <v>381</v>
      </c>
      <c r="BE126" s="738"/>
      <c r="BF126" s="1021"/>
      <c r="BG126" s="503">
        <v>40</v>
      </c>
      <c r="BH126" s="483">
        <f t="shared" si="381"/>
        <v>19.393051584166916</v>
      </c>
      <c r="BI126" s="477">
        <v>70.002970564325437</v>
      </c>
      <c r="BJ126" s="478">
        <v>73.61743610274965</v>
      </c>
      <c r="BK126" s="479">
        <v>81.147377211345528</v>
      </c>
      <c r="BL126" s="479">
        <v>87.22080838812127</v>
      </c>
      <c r="BM126" s="479">
        <v>86.70502060820607</v>
      </c>
      <c r="BN126" s="479">
        <v>86.148598612035855</v>
      </c>
      <c r="BO126" s="479">
        <v>84.924997536041701</v>
      </c>
      <c r="BP126" s="479">
        <v>83.547841178327189</v>
      </c>
      <c r="BQ126" s="479">
        <v>81.999209703538227</v>
      </c>
      <c r="BR126" s="479">
        <v>80.22538531273716</v>
      </c>
      <c r="BS126" s="479">
        <v>78.05893916675906</v>
      </c>
      <c r="BT126" s="480" t="s">
        <v>381</v>
      </c>
      <c r="BU126" s="533"/>
      <c r="BV126" s="1021"/>
      <c r="BW126" s="503">
        <v>40</v>
      </c>
      <c r="BX126" s="483">
        <f t="shared" si="382"/>
        <v>19.393051584166916</v>
      </c>
      <c r="BY126" s="477">
        <v>75.983110497039476</v>
      </c>
      <c r="BZ126" s="478">
        <v>79.07976821861358</v>
      </c>
      <c r="CA126" s="479">
        <v>85.851140766351364</v>
      </c>
      <c r="CB126" s="479">
        <v>87.014206251282644</v>
      </c>
      <c r="CC126" s="479">
        <v>86.454902328593505</v>
      </c>
      <c r="CD126" s="479">
        <v>85.862136863556927</v>
      </c>
      <c r="CE126" s="479">
        <v>84.58433737406888</v>
      </c>
      <c r="CF126" s="479">
        <v>83.187281783132335</v>
      </c>
      <c r="CG126" s="479">
        <v>81.666903996317473</v>
      </c>
      <c r="CH126" s="479">
        <v>79.991864404262714</v>
      </c>
      <c r="CI126" s="479">
        <v>78.003597680976455</v>
      </c>
      <c r="CJ126" s="480" t="s">
        <v>381</v>
      </c>
      <c r="CK126" s="738"/>
      <c r="CL126" s="1021"/>
      <c r="CM126" s="503">
        <f t="shared" si="409"/>
        <v>40</v>
      </c>
      <c r="CN126" s="491">
        <v>1.2000000000000113</v>
      </c>
      <c r="CO126" s="492">
        <v>1.2000000000000002</v>
      </c>
      <c r="CP126" s="492">
        <v>1.2000000000000008</v>
      </c>
      <c r="CQ126" s="492">
        <v>1.2</v>
      </c>
      <c r="CR126" s="492">
        <v>1.2000000000000113</v>
      </c>
      <c r="CS126" s="493">
        <v>1.2000000000000111</v>
      </c>
      <c r="CT126" s="493">
        <v>1.2</v>
      </c>
      <c r="CU126" s="493">
        <v>1.2</v>
      </c>
      <c r="CV126" s="493">
        <v>1.2000000000000006</v>
      </c>
      <c r="CW126" s="493">
        <v>1.2000000000000048</v>
      </c>
      <c r="CX126" s="493">
        <v>1.2000000000000024</v>
      </c>
      <c r="CY126" s="747" t="s">
        <v>381</v>
      </c>
      <c r="CZ126" s="738"/>
      <c r="DA126" s="1021"/>
      <c r="DB126" s="503">
        <f t="shared" si="410"/>
        <v>40</v>
      </c>
      <c r="DC126" s="491">
        <v>0.85541266593245879</v>
      </c>
      <c r="DD126" s="492">
        <v>0.88691092988520337</v>
      </c>
      <c r="DE126" s="492">
        <v>0.94983067999708859</v>
      </c>
      <c r="DF126" s="492">
        <v>1</v>
      </c>
      <c r="DG126" s="492">
        <v>1.0000000000000064</v>
      </c>
      <c r="DH126" s="493">
        <v>1</v>
      </c>
      <c r="DI126" s="493">
        <v>1.0000000000000002</v>
      </c>
      <c r="DJ126" s="493">
        <v>1</v>
      </c>
      <c r="DK126" s="493">
        <v>1.0000000000000004</v>
      </c>
      <c r="DL126" s="493">
        <v>1.0000000000000031</v>
      </c>
      <c r="DM126" s="493">
        <v>1.0000000000000004</v>
      </c>
      <c r="DN126" s="747" t="s">
        <v>381</v>
      </c>
      <c r="DO126" s="744"/>
      <c r="DP126" s="1021"/>
      <c r="DQ126" s="503">
        <f t="shared" si="411"/>
        <v>40</v>
      </c>
      <c r="DR126" s="491">
        <v>0.90706098470204921</v>
      </c>
      <c r="DS126" s="492">
        <v>0.9329027417692346</v>
      </c>
      <c r="DT126" s="492">
        <v>0.98740920825061707</v>
      </c>
      <c r="DU126" s="492">
        <v>1</v>
      </c>
      <c r="DV126" s="492">
        <v>1</v>
      </c>
      <c r="DW126" s="493">
        <v>1.0000000000000064</v>
      </c>
      <c r="DX126" s="493">
        <v>1.0000000000000004</v>
      </c>
      <c r="DY126" s="493">
        <v>1</v>
      </c>
      <c r="DZ126" s="493">
        <v>1.0000000000000036</v>
      </c>
      <c r="EA126" s="493">
        <v>1.0000000000000033</v>
      </c>
      <c r="EB126" s="493">
        <v>1.0000000000000009</v>
      </c>
      <c r="EC126" s="747" t="s">
        <v>381</v>
      </c>
      <c r="ED126" s="738"/>
      <c r="EE126" s="1021"/>
      <c r="EF126" s="503">
        <f t="shared" si="412"/>
        <v>40</v>
      </c>
      <c r="EG126" s="495">
        <v>44.546259239860092</v>
      </c>
      <c r="EH126" s="496">
        <v>43.889090036839718</v>
      </c>
      <c r="EI126" s="496">
        <v>43.074494579668453</v>
      </c>
      <c r="EJ126" s="496">
        <v>42.084862187019326</v>
      </c>
      <c r="EK126" s="496">
        <v>41.341516848434196</v>
      </c>
      <c r="EL126" s="497">
        <v>40.74229440695018</v>
      </c>
      <c r="EM126" s="497">
        <v>39.701430735637189</v>
      </c>
      <c r="EN126" s="497">
        <v>40.340948021457621</v>
      </c>
      <c r="EO126" s="497">
        <v>39.814201089643234</v>
      </c>
      <c r="EP126" s="497">
        <v>40.417165262231208</v>
      </c>
      <c r="EQ126" s="497">
        <v>41.061411882000186</v>
      </c>
      <c r="ER126" s="747" t="s">
        <v>381</v>
      </c>
      <c r="ES126" s="738"/>
      <c r="ET126" s="1021"/>
      <c r="EU126" s="503">
        <f t="shared" si="413"/>
        <v>40</v>
      </c>
      <c r="EV126" s="495">
        <v>85</v>
      </c>
      <c r="EW126" s="496">
        <v>85</v>
      </c>
      <c r="EX126" s="496">
        <v>85</v>
      </c>
      <c r="EY126" s="496">
        <v>84.01994085625671</v>
      </c>
      <c r="EZ126" s="496">
        <v>81.934381973291124</v>
      </c>
      <c r="FA126" s="497">
        <v>79.685698245791286</v>
      </c>
      <c r="FB126" s="497">
        <v>74.745066151953665</v>
      </c>
      <c r="FC126" s="497">
        <v>69.191649723197429</v>
      </c>
      <c r="FD126" s="497">
        <v>62.956083938846916</v>
      </c>
      <c r="FE126" s="497">
        <v>55.826170139140061</v>
      </c>
      <c r="FF126" s="497">
        <v>47.136511609907473</v>
      </c>
      <c r="FG126" s="747" t="s">
        <v>381</v>
      </c>
      <c r="FI126" s="1021"/>
      <c r="FJ126" s="503">
        <f t="shared" si="414"/>
        <v>40</v>
      </c>
      <c r="FK126" s="495">
        <v>85</v>
      </c>
      <c r="FL126" s="496">
        <v>85</v>
      </c>
      <c r="FM126" s="496">
        <v>85.000000000000057</v>
      </c>
      <c r="FN126" s="496">
        <v>83.184431162324245</v>
      </c>
      <c r="FO126" s="496">
        <v>80.923420375604678</v>
      </c>
      <c r="FP126" s="497">
        <v>78.528491639347294</v>
      </c>
      <c r="FQ126" s="497">
        <v>73.370627047559992</v>
      </c>
      <c r="FR126" s="497">
        <v>67.738968183352654</v>
      </c>
      <c r="FS126" s="497">
        <v>61.619360308410648</v>
      </c>
      <c r="FT126" s="497">
        <v>54.888530574521155</v>
      </c>
      <c r="FU126" s="497">
        <v>46.914805745371041</v>
      </c>
      <c r="FV126" s="747" t="s">
        <v>381</v>
      </c>
      <c r="FW126" s="744"/>
      <c r="FX126" s="1021"/>
      <c r="FY126" s="503">
        <f t="shared" si="415"/>
        <v>40</v>
      </c>
      <c r="FZ126" s="491">
        <f t="shared" si="416"/>
        <v>0.85541266593245879</v>
      </c>
      <c r="GA126" s="492">
        <f t="shared" si="383"/>
        <v>0.88691092988520337</v>
      </c>
      <c r="GB126" s="492">
        <f t="shared" si="384"/>
        <v>0.94983067999708859</v>
      </c>
      <c r="GC126" s="492">
        <f t="shared" si="385"/>
        <v>1</v>
      </c>
      <c r="GD126" s="492">
        <f t="shared" si="386"/>
        <v>1</v>
      </c>
      <c r="GE126" s="493">
        <f t="shared" si="387"/>
        <v>1</v>
      </c>
      <c r="GF126" s="493">
        <f t="shared" si="388"/>
        <v>1.0000000000000002</v>
      </c>
      <c r="GG126" s="493">
        <f t="shared" si="389"/>
        <v>1</v>
      </c>
      <c r="GH126" s="493">
        <f t="shared" si="390"/>
        <v>1.0000000000000004</v>
      </c>
      <c r="GI126" s="493">
        <f t="shared" si="391"/>
        <v>1.0000000000000031</v>
      </c>
      <c r="GJ126" s="493">
        <f>MIN(CX126,DM126,EB126)</f>
        <v>1.0000000000000004</v>
      </c>
      <c r="GK126" s="747" t="s">
        <v>381</v>
      </c>
      <c r="GM126" s="1021"/>
      <c r="GN126" s="503">
        <f t="shared" si="417"/>
        <v>40</v>
      </c>
      <c r="GO126" s="495">
        <f t="shared" si="418"/>
        <v>85</v>
      </c>
      <c r="GP126" s="496">
        <f t="shared" si="392"/>
        <v>85</v>
      </c>
      <c r="GQ126" s="496">
        <f t="shared" si="393"/>
        <v>85.000000000000057</v>
      </c>
      <c r="GR126" s="496">
        <f t="shared" si="394"/>
        <v>84.01994085625671</v>
      </c>
      <c r="GS126" s="496">
        <f t="shared" si="395"/>
        <v>81.934381973291124</v>
      </c>
      <c r="GT126" s="497">
        <f t="shared" si="396"/>
        <v>79.685698245791286</v>
      </c>
      <c r="GU126" s="497">
        <f t="shared" si="397"/>
        <v>74.745066151953665</v>
      </c>
      <c r="GV126" s="497">
        <f t="shared" si="398"/>
        <v>69.191649723197429</v>
      </c>
      <c r="GW126" s="497">
        <f t="shared" si="399"/>
        <v>62.956083938846916</v>
      </c>
      <c r="GX126" s="497">
        <f t="shared" si="400"/>
        <v>55.826170139140061</v>
      </c>
      <c r="GY126" s="497">
        <f>MAX(EQ126,FF126,FU126)</f>
        <v>47.136511609907473</v>
      </c>
      <c r="GZ126" s="747" t="s">
        <v>381</v>
      </c>
      <c r="HB126" s="1021"/>
      <c r="HC126" s="503">
        <f t="shared" si="419"/>
        <v>40</v>
      </c>
      <c r="HD126" s="531">
        <f t="shared" si="420"/>
        <v>8.62846593169124</v>
      </c>
      <c r="HE126" s="485">
        <v>9.7070241731526448</v>
      </c>
      <c r="HF126" s="604">
        <v>87.46306664585201</v>
      </c>
      <c r="HH126" s="1021"/>
      <c r="HI126" s="503">
        <f t="shared" si="421"/>
        <v>40</v>
      </c>
      <c r="HJ126" s="531">
        <f t="shared" si="422"/>
        <v>8.62846593169124</v>
      </c>
      <c r="HK126" s="604">
        <v>101.40605124351904</v>
      </c>
    </row>
    <row r="127" spans="2:219" ht="15" customHeight="1">
      <c r="B127" s="1046"/>
      <c r="C127" s="589">
        <v>35</v>
      </c>
      <c r="D127" s="476">
        <f t="shared" si="401"/>
        <v>17.97532774507474</v>
      </c>
      <c r="E127" s="642">
        <f t="shared" si="423"/>
        <v>70.009906708389053</v>
      </c>
      <c r="F127" s="643">
        <f t="shared" si="424"/>
        <v>87.463249961675743</v>
      </c>
      <c r="G127" s="602">
        <f t="shared" si="425"/>
        <v>8.8343612173296329</v>
      </c>
      <c r="H127" s="594" t="s">
        <v>712</v>
      </c>
      <c r="I127" s="603" t="s">
        <v>712</v>
      </c>
      <c r="J127" s="580">
        <f t="shared" si="402"/>
        <v>81.211916101573408</v>
      </c>
      <c r="K127" s="580">
        <f t="shared" si="372"/>
        <v>87.031632652222072</v>
      </c>
      <c r="L127" s="580">
        <f t="shared" si="373"/>
        <v>86.461963183497488</v>
      </c>
      <c r="M127" s="580">
        <f t="shared" si="374"/>
        <v>85.85863385578638</v>
      </c>
      <c r="N127" s="580">
        <f t="shared" si="375"/>
        <v>84.568622069907164</v>
      </c>
      <c r="O127" s="580">
        <f t="shared" si="376"/>
        <v>83.1596272586672</v>
      </c>
      <c r="P127" s="580">
        <f t="shared" si="377"/>
        <v>81.632896888045806</v>
      </c>
      <c r="Q127" s="580">
        <f t="shared" si="378"/>
        <v>79.955839364109096</v>
      </c>
      <c r="R127" s="580">
        <f>MIN(BC127,BS127,CI127)</f>
        <v>77.975846888884391</v>
      </c>
      <c r="S127" s="480" t="s">
        <v>381</v>
      </c>
      <c r="T127" s="738"/>
      <c r="U127" s="1021"/>
      <c r="V127" s="503">
        <f t="shared" si="403"/>
        <v>35</v>
      </c>
      <c r="W127" s="481">
        <v>40</v>
      </c>
      <c r="X127" s="482">
        <v>-33</v>
      </c>
      <c r="Y127" s="531">
        <f t="shared" si="379"/>
        <v>17.97532774507474</v>
      </c>
      <c r="Z127" s="484">
        <v>20.222243713209085</v>
      </c>
      <c r="AA127" s="485">
        <v>21.842934259996426</v>
      </c>
      <c r="AB127" s="532">
        <f t="shared" si="404"/>
        <v>4.239806760822793</v>
      </c>
      <c r="AC127" s="486">
        <f t="shared" si="405"/>
        <v>3.7687171207313708</v>
      </c>
      <c r="AD127" s="487">
        <v>9.5774012900860281</v>
      </c>
      <c r="AE127" s="488">
        <v>20.487133961787155</v>
      </c>
      <c r="AF127" s="738"/>
      <c r="AG127" s="1048"/>
      <c r="AH127" s="1050"/>
      <c r="AI127" s="738"/>
      <c r="AJ127" s="1021"/>
      <c r="AK127" s="503">
        <f t="shared" si="406"/>
        <v>35</v>
      </c>
      <c r="AL127" s="489">
        <f t="shared" ref="AL127:AL135" si="426">AK127-10</f>
        <v>25</v>
      </c>
      <c r="AM127" s="482">
        <f t="shared" si="407"/>
        <v>-40</v>
      </c>
      <c r="AN127" s="490">
        <f t="shared" si="408"/>
        <v>17.97532774507474</v>
      </c>
      <c r="AO127" s="738"/>
      <c r="AP127" s="1021"/>
      <c r="AQ127" s="503">
        <v>35</v>
      </c>
      <c r="AR127" s="483">
        <f t="shared" si="380"/>
        <v>17.97532774507474</v>
      </c>
      <c r="AS127" s="477">
        <v>102.32667011532857</v>
      </c>
      <c r="AT127" s="479">
        <v>102.11529839575053</v>
      </c>
      <c r="AU127" s="479">
        <v>101.8571524793349</v>
      </c>
      <c r="AV127" s="479">
        <v>101.54382179856667</v>
      </c>
      <c r="AW127" s="479">
        <v>101.31257587480486</v>
      </c>
      <c r="AX127" s="479">
        <v>101.12849679432428</v>
      </c>
      <c r="AY127" s="479">
        <v>100.8102165109823</v>
      </c>
      <c r="AZ127" s="479">
        <v>101.06256956069366</v>
      </c>
      <c r="BA127" s="479">
        <v>100.91074643910997</v>
      </c>
      <c r="BB127" s="479">
        <v>101.14126584192594</v>
      </c>
      <c r="BC127" s="479">
        <v>101.37497289177391</v>
      </c>
      <c r="BD127" s="480" t="s">
        <v>381</v>
      </c>
      <c r="BE127" s="738"/>
      <c r="BF127" s="1021"/>
      <c r="BG127" s="503">
        <v>35</v>
      </c>
      <c r="BH127" s="483">
        <f t="shared" si="381"/>
        <v>20.222243713209085</v>
      </c>
      <c r="BI127" s="477">
        <v>70.009906708389053</v>
      </c>
      <c r="BJ127" s="478">
        <v>73.684897270909545</v>
      </c>
      <c r="BK127" s="479">
        <v>81.211916101573408</v>
      </c>
      <c r="BL127" s="479">
        <v>87.212043722761592</v>
      </c>
      <c r="BM127" s="479">
        <v>86.683136443849889</v>
      </c>
      <c r="BN127" s="479">
        <v>86.11782677876505</v>
      </c>
      <c r="BO127" s="479">
        <v>84.882704898921119</v>
      </c>
      <c r="BP127" s="479">
        <v>83.49792164647333</v>
      </c>
      <c r="BQ127" s="479">
        <v>81.946275418443207</v>
      </c>
      <c r="BR127" s="479">
        <v>80.176153896633679</v>
      </c>
      <c r="BS127" s="479">
        <v>78.027291822681576</v>
      </c>
      <c r="BT127" s="480" t="s">
        <v>381</v>
      </c>
      <c r="BU127" s="533"/>
      <c r="BV127" s="1021"/>
      <c r="BW127" s="503">
        <v>35</v>
      </c>
      <c r="BX127" s="483">
        <f t="shared" si="382"/>
        <v>20.222243713209085</v>
      </c>
      <c r="BY127" s="477">
        <v>75.086582671844141</v>
      </c>
      <c r="BZ127" s="478">
        <v>78.20731911578973</v>
      </c>
      <c r="CA127" s="479">
        <v>85.09490157020997</v>
      </c>
      <c r="CB127" s="479">
        <v>87.031632652222072</v>
      </c>
      <c r="CC127" s="479">
        <v>86.461963183497488</v>
      </c>
      <c r="CD127" s="479">
        <v>85.85863385578638</v>
      </c>
      <c r="CE127" s="479">
        <v>84.568622069907164</v>
      </c>
      <c r="CF127" s="479">
        <v>83.1596272586672</v>
      </c>
      <c r="CG127" s="479">
        <v>81.632896888045806</v>
      </c>
      <c r="CH127" s="479">
        <v>79.955839364109096</v>
      </c>
      <c r="CI127" s="479">
        <v>77.975846888884391</v>
      </c>
      <c r="CJ127" s="480" t="s">
        <v>381</v>
      </c>
      <c r="CK127" s="738"/>
      <c r="CL127" s="1021"/>
      <c r="CM127" s="503">
        <f t="shared" si="409"/>
        <v>35</v>
      </c>
      <c r="CN127" s="491">
        <v>1.2000000000000002</v>
      </c>
      <c r="CO127" s="492">
        <v>1.2</v>
      </c>
      <c r="CP127" s="492">
        <v>1.2</v>
      </c>
      <c r="CQ127" s="492">
        <v>1.2000000000000002</v>
      </c>
      <c r="CR127" s="492">
        <v>1.2000000000000002</v>
      </c>
      <c r="CS127" s="493">
        <v>1.2000000000000006</v>
      </c>
      <c r="CT127" s="493">
        <v>1.2</v>
      </c>
      <c r="CU127" s="493">
        <v>1.2000000000000006</v>
      </c>
      <c r="CV127" s="493">
        <v>1.2000000000000002</v>
      </c>
      <c r="CW127" s="493">
        <v>1.2</v>
      </c>
      <c r="CX127" s="493">
        <v>1.2</v>
      </c>
      <c r="CY127" s="747" t="s">
        <v>381</v>
      </c>
      <c r="CZ127" s="738"/>
      <c r="DA127" s="1021"/>
      <c r="DB127" s="503">
        <f t="shared" si="410"/>
        <v>35</v>
      </c>
      <c r="DC127" s="491">
        <v>0.85547395598746978</v>
      </c>
      <c r="DD127" s="492">
        <v>0.88749056086094891</v>
      </c>
      <c r="DE127" s="492">
        <v>0.95035496337621694</v>
      </c>
      <c r="DF127" s="492">
        <v>1.0000000000000073</v>
      </c>
      <c r="DG127" s="492">
        <v>1.0000000000000064</v>
      </c>
      <c r="DH127" s="493">
        <v>1</v>
      </c>
      <c r="DI127" s="493">
        <v>1.0000000000000067</v>
      </c>
      <c r="DJ127" s="493">
        <v>1.0000000000000004</v>
      </c>
      <c r="DK127" s="493">
        <v>1.0000000000000036</v>
      </c>
      <c r="DL127" s="493">
        <v>1</v>
      </c>
      <c r="DM127" s="493">
        <v>1</v>
      </c>
      <c r="DN127" s="747" t="s">
        <v>381</v>
      </c>
      <c r="DO127" s="744"/>
      <c r="DP127" s="1021"/>
      <c r="DQ127" s="503">
        <f t="shared" si="411"/>
        <v>35</v>
      </c>
      <c r="DR127" s="491">
        <v>0.8994670180412152</v>
      </c>
      <c r="DS127" s="492">
        <v>0.92568219558036913</v>
      </c>
      <c r="DT127" s="492">
        <v>0.98145267509600642</v>
      </c>
      <c r="DU127" s="492">
        <v>1</v>
      </c>
      <c r="DV127" s="492">
        <v>1.0000000000000064</v>
      </c>
      <c r="DW127" s="493">
        <v>1.0000000000000069</v>
      </c>
      <c r="DX127" s="493">
        <v>1</v>
      </c>
      <c r="DY127" s="493">
        <v>1</v>
      </c>
      <c r="DZ127" s="493">
        <v>1</v>
      </c>
      <c r="EA127" s="493">
        <v>1</v>
      </c>
      <c r="EB127" s="493">
        <v>1.0000000000000004</v>
      </c>
      <c r="EC127" s="747" t="s">
        <v>381</v>
      </c>
      <c r="ED127" s="738"/>
      <c r="EE127" s="1021"/>
      <c r="EF127" s="503">
        <f t="shared" si="412"/>
        <v>35</v>
      </c>
      <c r="EG127" s="495">
        <v>43.793479306348218</v>
      </c>
      <c r="EH127" s="496">
        <v>43.146604922593156</v>
      </c>
      <c r="EI127" s="496">
        <v>42.356765035915885</v>
      </c>
      <c r="EJ127" s="496">
        <v>41.398344386214944</v>
      </c>
      <c r="EK127" s="496">
        <v>40.691193913064524</v>
      </c>
      <c r="EL127" s="497">
        <v>40.128394296228464</v>
      </c>
      <c r="EM127" s="497">
        <v>39.15553102880267</v>
      </c>
      <c r="EN127" s="497">
        <v>39.926854629377203</v>
      </c>
      <c r="EO127" s="497">
        <v>39.46278002950578</v>
      </c>
      <c r="EP127" s="497">
        <v>40.167430996167354</v>
      </c>
      <c r="EQ127" s="497">
        <v>40.881988154104761</v>
      </c>
      <c r="ER127" s="747" t="s">
        <v>381</v>
      </c>
      <c r="ES127" s="738"/>
      <c r="ET127" s="1021"/>
      <c r="EU127" s="503">
        <f t="shared" si="413"/>
        <v>35</v>
      </c>
      <c r="EV127" s="495">
        <v>85</v>
      </c>
      <c r="EW127" s="496">
        <v>85</v>
      </c>
      <c r="EX127" s="496">
        <v>85</v>
      </c>
      <c r="EY127" s="496">
        <v>83.984492601601062</v>
      </c>
      <c r="EZ127" s="496">
        <v>81.845917697850155</v>
      </c>
      <c r="FA127" s="497">
        <v>79.561374868835856</v>
      </c>
      <c r="FB127" s="497">
        <v>74.574405044459525</v>
      </c>
      <c r="FC127" s="497">
        <v>68.990493970847012</v>
      </c>
      <c r="FD127" s="497">
        <v>62.743120540990049</v>
      </c>
      <c r="FE127" s="497">
        <v>55.628475192563144</v>
      </c>
      <c r="FF127" s="497">
        <v>47.009726048503694</v>
      </c>
      <c r="FG127" s="747" t="s">
        <v>381</v>
      </c>
      <c r="FI127" s="1021"/>
      <c r="FJ127" s="503">
        <f t="shared" si="414"/>
        <v>35</v>
      </c>
      <c r="FK127" s="495">
        <v>85</v>
      </c>
      <c r="FL127" s="496">
        <v>85</v>
      </c>
      <c r="FM127" s="496">
        <v>85</v>
      </c>
      <c r="FN127" s="496">
        <v>83.254897899404511</v>
      </c>
      <c r="FO127" s="496">
        <v>80.951956345563303</v>
      </c>
      <c r="FP127" s="497">
        <v>78.514342443315684</v>
      </c>
      <c r="FQ127" s="497">
        <v>73.307233002880366</v>
      </c>
      <c r="FR127" s="497">
        <v>67.627571413026772</v>
      </c>
      <c r="FS127" s="497">
        <v>61.482590316624339</v>
      </c>
      <c r="FT127" s="497">
        <v>54.743903271477336</v>
      </c>
      <c r="FU127" s="497">
        <v>46.803637037091846</v>
      </c>
      <c r="FV127" s="747" t="s">
        <v>381</v>
      </c>
      <c r="FW127" s="744"/>
      <c r="FX127" s="1021"/>
      <c r="FY127" s="503">
        <f t="shared" si="415"/>
        <v>35</v>
      </c>
      <c r="FZ127" s="491">
        <f t="shared" si="416"/>
        <v>0.85547395598746978</v>
      </c>
      <c r="GA127" s="492">
        <f t="shared" si="383"/>
        <v>0.88749056086094891</v>
      </c>
      <c r="GB127" s="492">
        <f t="shared" si="384"/>
        <v>0.95035496337621694</v>
      </c>
      <c r="GC127" s="492">
        <f t="shared" si="385"/>
        <v>1</v>
      </c>
      <c r="GD127" s="492">
        <f t="shared" si="386"/>
        <v>1.0000000000000064</v>
      </c>
      <c r="GE127" s="493">
        <f t="shared" si="387"/>
        <v>1</v>
      </c>
      <c r="GF127" s="493">
        <f t="shared" si="388"/>
        <v>1</v>
      </c>
      <c r="GG127" s="493">
        <f t="shared" si="389"/>
        <v>1</v>
      </c>
      <c r="GH127" s="493">
        <f t="shared" si="390"/>
        <v>1</v>
      </c>
      <c r="GI127" s="493">
        <f t="shared" si="391"/>
        <v>1</v>
      </c>
      <c r="GJ127" s="493">
        <f>MIN(CX127,DM127,EB127)</f>
        <v>1</v>
      </c>
      <c r="GK127" s="747" t="s">
        <v>381</v>
      </c>
      <c r="GM127" s="1021"/>
      <c r="GN127" s="503">
        <f t="shared" si="417"/>
        <v>35</v>
      </c>
      <c r="GO127" s="495">
        <f t="shared" si="418"/>
        <v>85</v>
      </c>
      <c r="GP127" s="496">
        <f t="shared" si="392"/>
        <v>85</v>
      </c>
      <c r="GQ127" s="496">
        <f t="shared" si="393"/>
        <v>85</v>
      </c>
      <c r="GR127" s="496">
        <f t="shared" si="394"/>
        <v>83.984492601601062</v>
      </c>
      <c r="GS127" s="496">
        <f t="shared" si="395"/>
        <v>81.845917697850155</v>
      </c>
      <c r="GT127" s="497">
        <f t="shared" si="396"/>
        <v>79.561374868835856</v>
      </c>
      <c r="GU127" s="497">
        <f t="shared" si="397"/>
        <v>74.574405044459525</v>
      </c>
      <c r="GV127" s="497">
        <f t="shared" si="398"/>
        <v>68.990493970847012</v>
      </c>
      <c r="GW127" s="497">
        <f t="shared" si="399"/>
        <v>62.743120540990049</v>
      </c>
      <c r="GX127" s="497">
        <f t="shared" si="400"/>
        <v>55.628475192563144</v>
      </c>
      <c r="GY127" s="497">
        <f>MAX(EQ127,FF127,FU127)</f>
        <v>47.009726048503694</v>
      </c>
      <c r="GZ127" s="747" t="s">
        <v>381</v>
      </c>
      <c r="HB127" s="1021"/>
      <c r="HC127" s="503">
        <f t="shared" si="419"/>
        <v>35</v>
      </c>
      <c r="HD127" s="531">
        <f t="shared" si="420"/>
        <v>8.8343612173296329</v>
      </c>
      <c r="HE127" s="485">
        <v>9.9386563694958365</v>
      </c>
      <c r="HF127" s="604">
        <v>87.463249961675743</v>
      </c>
      <c r="HH127" s="1021"/>
      <c r="HI127" s="503">
        <f t="shared" si="421"/>
        <v>35</v>
      </c>
      <c r="HJ127" s="531">
        <f t="shared" si="422"/>
        <v>8.8343612173296329</v>
      </c>
      <c r="HK127" s="604">
        <v>101.08381048082872</v>
      </c>
    </row>
    <row r="128" spans="2:219" ht="15" customHeight="1">
      <c r="B128" s="1046"/>
      <c r="C128" s="589">
        <v>30</v>
      </c>
      <c r="D128" s="476">
        <f t="shared" si="401"/>
        <v>21.089143017310249</v>
      </c>
      <c r="E128" s="642">
        <f t="shared" si="423"/>
        <v>69.058495699968418</v>
      </c>
      <c r="F128" s="643">
        <f t="shared" si="424"/>
        <v>87.436390446976503</v>
      </c>
      <c r="G128" s="602">
        <f t="shared" si="425"/>
        <v>9.5943923244407188</v>
      </c>
      <c r="H128" s="594" t="s">
        <v>712</v>
      </c>
      <c r="I128" s="603" t="s">
        <v>712</v>
      </c>
      <c r="J128" s="580">
        <f t="shared" si="402"/>
        <v>81.228964076873226</v>
      </c>
      <c r="K128" s="580">
        <f t="shared" si="372"/>
        <v>86.996035120960386</v>
      </c>
      <c r="L128" s="580">
        <f t="shared" si="373"/>
        <v>86.319879315874317</v>
      </c>
      <c r="M128" s="580">
        <f t="shared" si="374"/>
        <v>85.617486872778429</v>
      </c>
      <c r="N128" s="580">
        <f t="shared" si="375"/>
        <v>84.145448695102957</v>
      </c>
      <c r="O128" s="580">
        <f t="shared" si="376"/>
        <v>82.57630485318613</v>
      </c>
      <c r="P128" s="580">
        <f t="shared" si="377"/>
        <v>80.908451696764018</v>
      </c>
      <c r="Q128" s="580">
        <f t="shared" si="378"/>
        <v>79.103919306401409</v>
      </c>
      <c r="R128" s="580">
        <f>MIN(BC128,BS128,CI128)</f>
        <v>76.979610277364756</v>
      </c>
      <c r="S128" s="480" t="s">
        <v>381</v>
      </c>
      <c r="T128" s="738"/>
      <c r="U128" s="1021"/>
      <c r="V128" s="503">
        <f t="shared" si="403"/>
        <v>30</v>
      </c>
      <c r="W128" s="498">
        <v>36.700000000000003</v>
      </c>
      <c r="X128" s="482">
        <v>-33</v>
      </c>
      <c r="Y128" s="531">
        <f t="shared" si="379"/>
        <v>21.089143017310249</v>
      </c>
      <c r="Z128" s="484">
        <v>23.72528589447403</v>
      </c>
      <c r="AA128" s="485">
        <v>24.920862256784311</v>
      </c>
      <c r="AB128" s="532">
        <f t="shared" si="404"/>
        <v>3.6146070048604382</v>
      </c>
      <c r="AC128" s="486">
        <f t="shared" si="405"/>
        <v>3.2129840043203894</v>
      </c>
      <c r="AD128" s="487">
        <v>10.914136622012593</v>
      </c>
      <c r="AE128" s="488">
        <v>22.774009546053506</v>
      </c>
      <c r="AF128" s="738"/>
      <c r="AG128" s="1048"/>
      <c r="AH128" s="1050"/>
      <c r="AI128" s="738"/>
      <c r="AJ128" s="1021"/>
      <c r="AK128" s="503">
        <f t="shared" si="406"/>
        <v>30</v>
      </c>
      <c r="AL128" s="489">
        <f t="shared" si="426"/>
        <v>20</v>
      </c>
      <c r="AM128" s="482">
        <f t="shared" si="407"/>
        <v>-40</v>
      </c>
      <c r="AN128" s="490">
        <f t="shared" si="408"/>
        <v>21.089143017310249</v>
      </c>
      <c r="AO128" s="738"/>
      <c r="AP128" s="1021"/>
      <c r="AQ128" s="503">
        <v>30</v>
      </c>
      <c r="AR128" s="483">
        <f t="shared" si="380"/>
        <v>21.089143017310249</v>
      </c>
      <c r="AS128" s="477">
        <v>101.81115839481518</v>
      </c>
      <c r="AT128" s="479">
        <v>101.54842456861067</v>
      </c>
      <c r="AU128" s="479">
        <v>101.20174922897606</v>
      </c>
      <c r="AV128" s="479">
        <v>100.78992362059176</v>
      </c>
      <c r="AW128" s="479">
        <v>100.46161887987459</v>
      </c>
      <c r="AX128" s="479">
        <v>100.18457317779985</v>
      </c>
      <c r="AY128" s="479">
        <v>99.678869081905319</v>
      </c>
      <c r="AZ128" s="479">
        <v>99.876303670830524</v>
      </c>
      <c r="BA128" s="479">
        <v>99.581844786147244</v>
      </c>
      <c r="BB128" s="479">
        <v>99.791736521081972</v>
      </c>
      <c r="BC128" s="479">
        <v>99.997453292675559</v>
      </c>
      <c r="BD128" s="480" t="s">
        <v>381</v>
      </c>
      <c r="BE128" s="738"/>
      <c r="BF128" s="1021"/>
      <c r="BG128" s="503">
        <v>30</v>
      </c>
      <c r="BH128" s="483">
        <f t="shared" si="381"/>
        <v>23.72528589447403</v>
      </c>
      <c r="BI128" s="477">
        <v>69.058495699968418</v>
      </c>
      <c r="BJ128" s="478">
        <v>72.929310425509811</v>
      </c>
      <c r="BK128" s="479">
        <v>81.228964076873226</v>
      </c>
      <c r="BL128" s="479">
        <v>87.127247785629862</v>
      </c>
      <c r="BM128" s="479">
        <v>86.505563449654076</v>
      </c>
      <c r="BN128" s="479">
        <v>85.8486122908146</v>
      </c>
      <c r="BO128" s="479">
        <v>84.440712680201912</v>
      </c>
      <c r="BP128" s="479">
        <v>82.901024229090439</v>
      </c>
      <c r="BQ128" s="479">
        <v>81.209601643104051</v>
      </c>
      <c r="BR128" s="479">
        <v>79.307476252579505</v>
      </c>
      <c r="BS128" s="479">
        <v>77.016076276076902</v>
      </c>
      <c r="BT128" s="480" t="s">
        <v>381</v>
      </c>
      <c r="BU128" s="533"/>
      <c r="BV128" s="1021"/>
      <c r="BW128" s="503">
        <v>30</v>
      </c>
      <c r="BX128" s="483">
        <f t="shared" si="382"/>
        <v>23.72528589447403</v>
      </c>
      <c r="BY128" s="477">
        <v>72.251130429058193</v>
      </c>
      <c r="BZ128" s="478">
        <v>75.91042074093609</v>
      </c>
      <c r="CA128" s="479">
        <v>83.730147334760474</v>
      </c>
      <c r="CB128" s="479">
        <v>86.996035120960386</v>
      </c>
      <c r="CC128" s="479">
        <v>86.319879315874317</v>
      </c>
      <c r="CD128" s="479">
        <v>85.617486872778429</v>
      </c>
      <c r="CE128" s="479">
        <v>84.145448695102957</v>
      </c>
      <c r="CF128" s="479">
        <v>82.57630485318613</v>
      </c>
      <c r="CG128" s="479">
        <v>80.908451696764018</v>
      </c>
      <c r="CH128" s="479">
        <v>79.103919306401409</v>
      </c>
      <c r="CI128" s="479">
        <v>76.979610277364756</v>
      </c>
      <c r="CJ128" s="480" t="s">
        <v>381</v>
      </c>
      <c r="CK128" s="738"/>
      <c r="CL128" s="1021"/>
      <c r="CM128" s="503">
        <f t="shared" si="409"/>
        <v>30</v>
      </c>
      <c r="CN128" s="491">
        <v>1.2000000000000002</v>
      </c>
      <c r="CO128" s="492">
        <v>1.2000000000000002</v>
      </c>
      <c r="CP128" s="492">
        <v>1.2000000000000137</v>
      </c>
      <c r="CQ128" s="492">
        <v>1.2000000000000002</v>
      </c>
      <c r="CR128" s="492">
        <v>1.2000000000000002</v>
      </c>
      <c r="CS128" s="493">
        <v>1.2000000000000002</v>
      </c>
      <c r="CT128" s="493">
        <v>1.2</v>
      </c>
      <c r="CU128" s="493">
        <v>1.2000000000000006</v>
      </c>
      <c r="CV128" s="493">
        <v>1.2000000000000002</v>
      </c>
      <c r="CW128" s="493">
        <v>1.2</v>
      </c>
      <c r="CX128" s="493">
        <v>1.2000000000000008</v>
      </c>
      <c r="CY128" s="747" t="s">
        <v>381</v>
      </c>
      <c r="CZ128" s="738"/>
      <c r="DA128" s="1021"/>
      <c r="DB128" s="503">
        <f t="shared" si="410"/>
        <v>30</v>
      </c>
      <c r="DC128" s="491">
        <v>0.84703585388669766</v>
      </c>
      <c r="DD128" s="492">
        <v>0.88098144209333862</v>
      </c>
      <c r="DE128" s="492">
        <v>0.95049341235298612</v>
      </c>
      <c r="DF128" s="492">
        <v>1.0000000000000091</v>
      </c>
      <c r="DG128" s="492">
        <v>1.0000000000000091</v>
      </c>
      <c r="DH128" s="493">
        <v>1</v>
      </c>
      <c r="DI128" s="493">
        <v>1.0000000000000084</v>
      </c>
      <c r="DJ128" s="493">
        <v>1.0000000000000042</v>
      </c>
      <c r="DK128" s="493">
        <v>1.0000000000000044</v>
      </c>
      <c r="DL128" s="493">
        <v>1</v>
      </c>
      <c r="DM128" s="493">
        <v>1</v>
      </c>
      <c r="DN128" s="747" t="s">
        <v>381</v>
      </c>
      <c r="DO128" s="744"/>
      <c r="DP128" s="1021"/>
      <c r="DQ128" s="503">
        <f t="shared" si="411"/>
        <v>30</v>
      </c>
      <c r="DR128" s="491">
        <v>0.87510705116322818</v>
      </c>
      <c r="DS128" s="492">
        <v>0.90644717832299859</v>
      </c>
      <c r="DT128" s="492">
        <v>0.97062158933656861</v>
      </c>
      <c r="DU128" s="492">
        <v>1.0000000000000082</v>
      </c>
      <c r="DV128" s="492">
        <v>1</v>
      </c>
      <c r="DW128" s="493">
        <v>1.0000000000000082</v>
      </c>
      <c r="DX128" s="493">
        <v>1.0000000000000004</v>
      </c>
      <c r="DY128" s="493">
        <v>1</v>
      </c>
      <c r="DZ128" s="493">
        <v>1.0000000000000002</v>
      </c>
      <c r="EA128" s="493">
        <v>1</v>
      </c>
      <c r="EB128" s="493">
        <v>1.0000000000000004</v>
      </c>
      <c r="EC128" s="747" t="s">
        <v>381</v>
      </c>
      <c r="ED128" s="738"/>
      <c r="EE128" s="1021"/>
      <c r="EF128" s="503">
        <f t="shared" si="412"/>
        <v>30</v>
      </c>
      <c r="EG128" s="495">
        <v>42.216059367719197</v>
      </c>
      <c r="EH128" s="496">
        <v>41.412421191993189</v>
      </c>
      <c r="EI128" s="496">
        <v>40.352342618344267</v>
      </c>
      <c r="EJ128" s="496">
        <v>39.093513369358789</v>
      </c>
      <c r="EK128" s="496">
        <v>38.090348490421206</v>
      </c>
      <c r="EL128" s="497">
        <v>37.24406389453145</v>
      </c>
      <c r="EM128" s="497">
        <v>35.699903396673847</v>
      </c>
      <c r="EN128" s="497">
        <v>36.302674440827957</v>
      </c>
      <c r="EO128" s="497">
        <v>35.403729822241417</v>
      </c>
      <c r="EP128" s="497">
        <v>36.044475105789559</v>
      </c>
      <c r="EQ128" s="497">
        <v>36.672605411947643</v>
      </c>
      <c r="ER128" s="747" t="s">
        <v>381</v>
      </c>
      <c r="ES128" s="738"/>
      <c r="ET128" s="1021"/>
      <c r="EU128" s="503">
        <f t="shared" si="413"/>
        <v>30</v>
      </c>
      <c r="EV128" s="495">
        <v>85</v>
      </c>
      <c r="EW128" s="496">
        <v>85</v>
      </c>
      <c r="EX128" s="496">
        <v>85</v>
      </c>
      <c r="EY128" s="496">
        <v>83.641556243628941</v>
      </c>
      <c r="EZ128" s="496">
        <v>81.128169059980337</v>
      </c>
      <c r="FA128" s="497">
        <v>78.473864809934355</v>
      </c>
      <c r="FB128" s="497">
        <v>72.791295056603303</v>
      </c>
      <c r="FC128" s="497">
        <v>66.586029014130816</v>
      </c>
      <c r="FD128" s="497">
        <v>59.780591069201648</v>
      </c>
      <c r="FE128" s="497">
        <v>52.141917120834194</v>
      </c>
      <c r="FF128" s="497">
        <v>42.960951723554729</v>
      </c>
      <c r="FG128" s="747" t="s">
        <v>381</v>
      </c>
      <c r="FI128" s="1021"/>
      <c r="FJ128" s="503">
        <f t="shared" si="414"/>
        <v>30</v>
      </c>
      <c r="FK128" s="495">
        <v>85</v>
      </c>
      <c r="FL128" s="496">
        <v>85.000000000000057</v>
      </c>
      <c r="FM128" s="496">
        <v>85</v>
      </c>
      <c r="FN128" s="496">
        <v>83.110953857874961</v>
      </c>
      <c r="FO128" s="496">
        <v>80.377769223343876</v>
      </c>
      <c r="FP128" s="497">
        <v>77.540449019187406</v>
      </c>
      <c r="FQ128" s="497">
        <v>71.60056676816032</v>
      </c>
      <c r="FR128" s="497">
        <v>65.278591471603306</v>
      </c>
      <c r="FS128" s="497">
        <v>58.570180363291627</v>
      </c>
      <c r="FT128" s="497">
        <v>51.325387178870301</v>
      </c>
      <c r="FU128" s="497">
        <v>42.815032197904031</v>
      </c>
      <c r="FV128" s="747" t="s">
        <v>381</v>
      </c>
      <c r="FW128" s="744"/>
      <c r="FX128" s="1021"/>
      <c r="FY128" s="503">
        <f t="shared" si="415"/>
        <v>30</v>
      </c>
      <c r="FZ128" s="491">
        <f t="shared" si="416"/>
        <v>0.84703585388669766</v>
      </c>
      <c r="GA128" s="492">
        <f t="shared" si="383"/>
        <v>0.88098144209333862</v>
      </c>
      <c r="GB128" s="492">
        <f t="shared" si="384"/>
        <v>0.95049341235298612</v>
      </c>
      <c r="GC128" s="492">
        <f t="shared" si="385"/>
        <v>1.0000000000000082</v>
      </c>
      <c r="GD128" s="492">
        <f t="shared" si="386"/>
        <v>1</v>
      </c>
      <c r="GE128" s="493">
        <f t="shared" si="387"/>
        <v>1</v>
      </c>
      <c r="GF128" s="493">
        <f t="shared" si="388"/>
        <v>1.0000000000000004</v>
      </c>
      <c r="GG128" s="493">
        <f t="shared" si="389"/>
        <v>1</v>
      </c>
      <c r="GH128" s="493">
        <f t="shared" si="390"/>
        <v>1.0000000000000002</v>
      </c>
      <c r="GI128" s="493">
        <f t="shared" si="391"/>
        <v>1</v>
      </c>
      <c r="GJ128" s="493">
        <f>MIN(CX128,DM128,EB128)</f>
        <v>1</v>
      </c>
      <c r="GK128" s="747" t="s">
        <v>381</v>
      </c>
      <c r="GM128" s="1021"/>
      <c r="GN128" s="503">
        <f t="shared" si="417"/>
        <v>30</v>
      </c>
      <c r="GO128" s="495">
        <f t="shared" si="418"/>
        <v>85</v>
      </c>
      <c r="GP128" s="496">
        <f t="shared" si="392"/>
        <v>85.000000000000057</v>
      </c>
      <c r="GQ128" s="496">
        <f t="shared" si="393"/>
        <v>85</v>
      </c>
      <c r="GR128" s="496">
        <f t="shared" si="394"/>
        <v>83.641556243628941</v>
      </c>
      <c r="GS128" s="496">
        <f t="shared" si="395"/>
        <v>81.128169059980337</v>
      </c>
      <c r="GT128" s="497">
        <f t="shared" si="396"/>
        <v>78.473864809934355</v>
      </c>
      <c r="GU128" s="497">
        <f t="shared" si="397"/>
        <v>72.791295056603303</v>
      </c>
      <c r="GV128" s="497">
        <f t="shared" si="398"/>
        <v>66.586029014130816</v>
      </c>
      <c r="GW128" s="497">
        <f t="shared" si="399"/>
        <v>59.780591069201648</v>
      </c>
      <c r="GX128" s="497">
        <f t="shared" si="400"/>
        <v>52.141917120834194</v>
      </c>
      <c r="GY128" s="497">
        <f>MAX(EQ128,FF128,FU128)</f>
        <v>42.960951723554729</v>
      </c>
      <c r="GZ128" s="747" t="s">
        <v>381</v>
      </c>
      <c r="HB128" s="1021"/>
      <c r="HC128" s="503">
        <f t="shared" si="419"/>
        <v>30</v>
      </c>
      <c r="HD128" s="531">
        <f t="shared" si="420"/>
        <v>9.5943923244407188</v>
      </c>
      <c r="HE128" s="485">
        <v>10.793691364995809</v>
      </c>
      <c r="HF128" s="604">
        <v>87.436390446976503</v>
      </c>
      <c r="HH128" s="1021"/>
      <c r="HI128" s="503">
        <f t="shared" si="421"/>
        <v>30</v>
      </c>
      <c r="HJ128" s="531">
        <f t="shared" si="422"/>
        <v>9.5943923244407188</v>
      </c>
      <c r="HK128" s="604">
        <v>100.30716679250226</v>
      </c>
    </row>
    <row r="129" spans="2:219" ht="15" customHeight="1">
      <c r="B129" s="1046"/>
      <c r="C129" s="589">
        <v>25</v>
      </c>
      <c r="D129" s="476">
        <f t="shared" si="401"/>
        <v>24.368602082276841</v>
      </c>
      <c r="E129" s="642">
        <f t="shared" si="423"/>
        <v>68.370654940631667</v>
      </c>
      <c r="F129" s="643">
        <f t="shared" si="424"/>
        <v>87.408744384279885</v>
      </c>
      <c r="G129" s="602">
        <f t="shared" si="425"/>
        <v>10.170309336402116</v>
      </c>
      <c r="H129" s="594" t="s">
        <v>712</v>
      </c>
      <c r="I129" s="603" t="s">
        <v>712</v>
      </c>
      <c r="J129" s="580">
        <f t="shared" si="402"/>
        <v>81.139780825299553</v>
      </c>
      <c r="K129" s="580">
        <f t="shared" si="372"/>
        <v>86.964787072214264</v>
      </c>
      <c r="L129" s="580">
        <f t="shared" si="373"/>
        <v>86.179436187926711</v>
      </c>
      <c r="M129" s="580">
        <f t="shared" si="374"/>
        <v>85.374618362045823</v>
      </c>
      <c r="N129" s="580">
        <f t="shared" si="375"/>
        <v>83.71249184813496</v>
      </c>
      <c r="O129" s="580">
        <f t="shared" si="376"/>
        <v>81.978170011138133</v>
      </c>
      <c r="P129" s="580">
        <f t="shared" si="377"/>
        <v>80.166553186999906</v>
      </c>
      <c r="Q129" s="580">
        <f t="shared" si="378"/>
        <v>78.232749001356993</v>
      </c>
      <c r="R129" s="580">
        <f t="shared" ref="R129:R131" si="427">MIN(BC129,BS129,CI129)</f>
        <v>75.958078173768939</v>
      </c>
      <c r="S129" s="480" t="s">
        <v>381</v>
      </c>
      <c r="T129" s="738"/>
      <c r="U129" s="1021"/>
      <c r="V129" s="503">
        <f t="shared" si="403"/>
        <v>25</v>
      </c>
      <c r="W129" s="498">
        <v>33.299999999999997</v>
      </c>
      <c r="X129" s="482">
        <v>-33</v>
      </c>
      <c r="Y129" s="531">
        <f t="shared" si="379"/>
        <v>24.368602082276841</v>
      </c>
      <c r="Z129" s="484">
        <v>27.414677342561447</v>
      </c>
      <c r="AA129" s="485">
        <v>28.060663258544423</v>
      </c>
      <c r="AB129" s="532">
        <f t="shared" si="404"/>
        <v>3.1245034314330087</v>
      </c>
      <c r="AC129" s="486">
        <f t="shared" si="405"/>
        <v>2.7773363834960079</v>
      </c>
      <c r="AD129" s="487">
        <v>12.251622205022221</v>
      </c>
      <c r="AE129" s="488">
        <v>25.006903681227037</v>
      </c>
      <c r="AF129" s="738"/>
      <c r="AG129" s="1048"/>
      <c r="AH129" s="1050"/>
      <c r="AI129" s="738"/>
      <c r="AJ129" s="1021"/>
      <c r="AK129" s="503">
        <f t="shared" si="406"/>
        <v>25</v>
      </c>
      <c r="AL129" s="489">
        <f t="shared" si="426"/>
        <v>15</v>
      </c>
      <c r="AM129" s="482">
        <f t="shared" si="407"/>
        <v>-40</v>
      </c>
      <c r="AN129" s="490">
        <f t="shared" si="408"/>
        <v>24.368602082276841</v>
      </c>
      <c r="AO129" s="738"/>
      <c r="AP129" s="1021"/>
      <c r="AQ129" s="503">
        <v>25</v>
      </c>
      <c r="AR129" s="483">
        <f t="shared" si="380"/>
        <v>24.368602082276841</v>
      </c>
      <c r="AS129" s="477">
        <v>101.37066611273357</v>
      </c>
      <c r="AT129" s="479">
        <v>101.04323329719141</v>
      </c>
      <c r="AU129" s="479">
        <v>100.57977557193234</v>
      </c>
      <c r="AV129" s="479">
        <v>100.04661979245309</v>
      </c>
      <c r="AW129" s="479">
        <v>99.612234740730287</v>
      </c>
      <c r="AX129" s="479">
        <v>99.23215068473651</v>
      </c>
      <c r="AY129" s="479">
        <v>98.523315883570206</v>
      </c>
      <c r="AZ129" s="479">
        <v>98.66663491867638</v>
      </c>
      <c r="BA129" s="479">
        <v>98.221599629322299</v>
      </c>
      <c r="BB129" s="479">
        <v>98.42038322944552</v>
      </c>
      <c r="BC129" s="605" t="str">
        <f t="shared" ref="BC129" si="428">BC13</f>
        <v>not calc.</v>
      </c>
      <c r="BD129" s="480" t="s">
        <v>381</v>
      </c>
      <c r="BE129" s="738"/>
      <c r="BF129" s="1021"/>
      <c r="BG129" s="503">
        <v>25</v>
      </c>
      <c r="BH129" s="483">
        <f t="shared" si="381"/>
        <v>27.414677342561447</v>
      </c>
      <c r="BI129" s="477">
        <v>68.370654940631667</v>
      </c>
      <c r="BJ129" s="478">
        <v>72.396891098200257</v>
      </c>
      <c r="BK129" s="479">
        <v>81.139780825299553</v>
      </c>
      <c r="BL129" s="479">
        <v>87.049792028538121</v>
      </c>
      <c r="BM129" s="479">
        <v>86.324271793944746</v>
      </c>
      <c r="BN129" s="479">
        <v>85.570652133299404</v>
      </c>
      <c r="BO129" s="479">
        <v>83.982241072256329</v>
      </c>
      <c r="BP129" s="479">
        <v>82.284907009436068</v>
      </c>
      <c r="BQ129" s="479">
        <v>80.44994268387012</v>
      </c>
      <c r="BR129" s="479">
        <v>78.414356161987257</v>
      </c>
      <c r="BS129" s="479">
        <v>75.981658702722697</v>
      </c>
      <c r="BT129" s="480" t="s">
        <v>381</v>
      </c>
      <c r="BU129" s="533"/>
      <c r="BV129" s="1021"/>
      <c r="BW129" s="503">
        <v>25</v>
      </c>
      <c r="BX129" s="483">
        <f t="shared" si="382"/>
        <v>27.414677342561447</v>
      </c>
      <c r="BY129" s="477">
        <v>69.87812644267926</v>
      </c>
      <c r="BZ129" s="478">
        <v>73.791124604778886</v>
      </c>
      <c r="CA129" s="479">
        <v>82.394410023293148</v>
      </c>
      <c r="CB129" s="479">
        <v>86.964787072214264</v>
      </c>
      <c r="CC129" s="479">
        <v>86.179436187926711</v>
      </c>
      <c r="CD129" s="479">
        <v>85.374618362045823</v>
      </c>
      <c r="CE129" s="479">
        <v>83.71249184813496</v>
      </c>
      <c r="CF129" s="479">
        <v>81.978170011138133</v>
      </c>
      <c r="CG129" s="479">
        <v>80.166553186999906</v>
      </c>
      <c r="CH129" s="479">
        <v>78.232749001356993</v>
      </c>
      <c r="CI129" s="479">
        <v>75.958078173768939</v>
      </c>
      <c r="CJ129" s="480" t="s">
        <v>381</v>
      </c>
      <c r="CK129" s="738"/>
      <c r="CL129" s="1021"/>
      <c r="CM129" s="503">
        <f t="shared" si="409"/>
        <v>25</v>
      </c>
      <c r="CN129" s="491">
        <v>1.2000000000000164</v>
      </c>
      <c r="CO129" s="492">
        <v>1.2</v>
      </c>
      <c r="CP129" s="492">
        <v>1.2000000000000168</v>
      </c>
      <c r="CQ129" s="492">
        <v>1.2000000000000002</v>
      </c>
      <c r="CR129" s="492">
        <v>1.2000000000000002</v>
      </c>
      <c r="CS129" s="493">
        <v>1.2000000000000159</v>
      </c>
      <c r="CT129" s="493">
        <v>1.2000000000000002</v>
      </c>
      <c r="CU129" s="493">
        <v>1.2000000000000008</v>
      </c>
      <c r="CV129" s="493">
        <v>1.2</v>
      </c>
      <c r="CW129" s="562">
        <v>1.2000000000000002</v>
      </c>
      <c r="CX129" s="605" t="str">
        <f t="shared" ref="CX129" si="429">CX13</f>
        <v>not calc.</v>
      </c>
      <c r="CY129" s="748" t="s">
        <v>381</v>
      </c>
      <c r="CZ129" s="738"/>
      <c r="DA129" s="1021"/>
      <c r="DB129" s="503">
        <f t="shared" si="410"/>
        <v>25</v>
      </c>
      <c r="DC129" s="491">
        <v>0.84089617491176949</v>
      </c>
      <c r="DD129" s="492">
        <v>0.87637220693436113</v>
      </c>
      <c r="DE129" s="492">
        <v>0.9497689546193786</v>
      </c>
      <c r="DF129" s="492">
        <v>1</v>
      </c>
      <c r="DG129" s="492">
        <v>1.0000000000000107</v>
      </c>
      <c r="DH129" s="493">
        <v>1</v>
      </c>
      <c r="DI129" s="493">
        <v>1.0000000000000004</v>
      </c>
      <c r="DJ129" s="493">
        <v>1</v>
      </c>
      <c r="DK129" s="493">
        <v>1</v>
      </c>
      <c r="DL129" s="562">
        <v>1.000000000000002</v>
      </c>
      <c r="DM129" s="493">
        <v>1</v>
      </c>
      <c r="DN129" s="748" t="s">
        <v>381</v>
      </c>
      <c r="DO129" s="744"/>
      <c r="DP129" s="1021"/>
      <c r="DQ129" s="503">
        <f t="shared" si="411"/>
        <v>25</v>
      </c>
      <c r="DR129" s="491">
        <v>0.85430892061006325</v>
      </c>
      <c r="DS129" s="492">
        <v>0.88840267099428982</v>
      </c>
      <c r="DT129" s="492">
        <v>0.95991759072871574</v>
      </c>
      <c r="DU129" s="492">
        <v>1</v>
      </c>
      <c r="DV129" s="492">
        <v>1.0000000000000004</v>
      </c>
      <c r="DW129" s="493">
        <v>1</v>
      </c>
      <c r="DX129" s="493">
        <v>1</v>
      </c>
      <c r="DY129" s="493">
        <v>1.0000000000000004</v>
      </c>
      <c r="DZ129" s="493">
        <v>1.0000000000000053</v>
      </c>
      <c r="EA129" s="562">
        <v>1.0000000000000004</v>
      </c>
      <c r="EB129" s="493">
        <v>1.0000000000000004</v>
      </c>
      <c r="EC129" s="748" t="s">
        <v>381</v>
      </c>
      <c r="ED129" s="738"/>
      <c r="EE129" s="1021"/>
      <c r="EF129" s="503">
        <f t="shared" si="412"/>
        <v>25</v>
      </c>
      <c r="EG129" s="495">
        <v>40.868819090499699</v>
      </c>
      <c r="EH129" s="496">
        <v>39.867746070514954</v>
      </c>
      <c r="EI129" s="496">
        <v>38.451349886177582</v>
      </c>
      <c r="EJ129" s="496">
        <v>36.822748072005027</v>
      </c>
      <c r="EK129" s="496">
        <v>35.496494297012646</v>
      </c>
      <c r="EL129" s="497">
        <v>34.33650301815743</v>
      </c>
      <c r="EM129" s="497">
        <v>32.174370996152049</v>
      </c>
      <c r="EN129" s="497">
        <v>32.611406719104195</v>
      </c>
      <c r="EO129" s="497">
        <v>31.254527740933725</v>
      </c>
      <c r="EP129" s="563">
        <v>31.860528296125324</v>
      </c>
      <c r="EQ129" s="605" t="str">
        <f t="shared" ref="EQ129" si="430">EQ13</f>
        <v>not calc.</v>
      </c>
      <c r="ER129" s="748" t="s">
        <v>381</v>
      </c>
      <c r="ES129" s="738"/>
      <c r="ET129" s="1021"/>
      <c r="EU129" s="503">
        <f t="shared" si="413"/>
        <v>25</v>
      </c>
      <c r="EV129" s="495">
        <v>85</v>
      </c>
      <c r="EW129" s="496">
        <v>85.000000000000114</v>
      </c>
      <c r="EX129" s="496">
        <v>85</v>
      </c>
      <c r="EY129" s="496">
        <v>83.328329725419678</v>
      </c>
      <c r="EZ129" s="496">
        <v>80.395518467811712</v>
      </c>
      <c r="FA129" s="497">
        <v>77.351330053801064</v>
      </c>
      <c r="FB129" s="497">
        <v>70.942542116045388</v>
      </c>
      <c r="FC129" s="497">
        <v>64.105692644233784</v>
      </c>
      <c r="FD129" s="497">
        <v>56.728039878702361</v>
      </c>
      <c r="FE129" s="563">
        <v>48.560685441087173</v>
      </c>
      <c r="FF129" s="497">
        <v>38.824042435937599</v>
      </c>
      <c r="FG129" s="748" t="s">
        <v>381</v>
      </c>
      <c r="FI129" s="1021"/>
      <c r="FJ129" s="503">
        <f t="shared" si="414"/>
        <v>25</v>
      </c>
      <c r="FK129" s="495">
        <v>85.000000000000057</v>
      </c>
      <c r="FL129" s="496">
        <v>85</v>
      </c>
      <c r="FM129" s="496">
        <v>85</v>
      </c>
      <c r="FN129" s="496">
        <v>82.984602389063639</v>
      </c>
      <c r="FO129" s="496">
        <v>79.810290628392238</v>
      </c>
      <c r="FP129" s="497">
        <v>76.559838344411617</v>
      </c>
      <c r="FQ129" s="497">
        <v>69.855200099141314</v>
      </c>
      <c r="FR129" s="497">
        <v>62.871436485640118</v>
      </c>
      <c r="FS129" s="497">
        <v>55.589923349360788</v>
      </c>
      <c r="FT129" s="563">
        <v>47.832906177374014</v>
      </c>
      <c r="FU129" s="497">
        <v>38.72979437331287</v>
      </c>
      <c r="FV129" s="748" t="s">
        <v>381</v>
      </c>
      <c r="FW129" s="744"/>
      <c r="FX129" s="1021"/>
      <c r="FY129" s="503">
        <f t="shared" si="415"/>
        <v>25</v>
      </c>
      <c r="FZ129" s="491">
        <f t="shared" si="416"/>
        <v>0.84089617491176949</v>
      </c>
      <c r="GA129" s="492">
        <f t="shared" si="383"/>
        <v>0.87637220693436113</v>
      </c>
      <c r="GB129" s="492">
        <f t="shared" si="384"/>
        <v>0.9497689546193786</v>
      </c>
      <c r="GC129" s="492">
        <f t="shared" si="385"/>
        <v>1</v>
      </c>
      <c r="GD129" s="492">
        <f t="shared" si="386"/>
        <v>1.0000000000000004</v>
      </c>
      <c r="GE129" s="493">
        <f t="shared" si="387"/>
        <v>1</v>
      </c>
      <c r="GF129" s="493">
        <f t="shared" si="388"/>
        <v>1</v>
      </c>
      <c r="GG129" s="493">
        <f t="shared" si="389"/>
        <v>1</v>
      </c>
      <c r="GH129" s="493">
        <f t="shared" si="390"/>
        <v>1</v>
      </c>
      <c r="GI129" s="493">
        <f t="shared" si="391"/>
        <v>1.0000000000000004</v>
      </c>
      <c r="GJ129" s="493">
        <f t="shared" ref="GJ129:GJ131" si="431">MIN(CX129,DM129,EB129)</f>
        <v>1</v>
      </c>
      <c r="GK129" s="748" t="s">
        <v>381</v>
      </c>
      <c r="GM129" s="1021"/>
      <c r="GN129" s="503">
        <f t="shared" si="417"/>
        <v>25</v>
      </c>
      <c r="GO129" s="495">
        <f t="shared" si="418"/>
        <v>85.000000000000057</v>
      </c>
      <c r="GP129" s="496">
        <f t="shared" si="392"/>
        <v>85.000000000000114</v>
      </c>
      <c r="GQ129" s="496">
        <f t="shared" si="393"/>
        <v>85</v>
      </c>
      <c r="GR129" s="496">
        <f t="shared" si="394"/>
        <v>83.328329725419678</v>
      </c>
      <c r="GS129" s="496">
        <f t="shared" si="395"/>
        <v>80.395518467811712</v>
      </c>
      <c r="GT129" s="497">
        <f t="shared" si="396"/>
        <v>77.351330053801064</v>
      </c>
      <c r="GU129" s="497">
        <f t="shared" si="397"/>
        <v>70.942542116045388</v>
      </c>
      <c r="GV129" s="497">
        <f t="shared" si="398"/>
        <v>64.105692644233784</v>
      </c>
      <c r="GW129" s="497">
        <f t="shared" si="399"/>
        <v>56.728039878702361</v>
      </c>
      <c r="GX129" s="497">
        <f t="shared" si="400"/>
        <v>48.560685441087173</v>
      </c>
      <c r="GY129" s="497">
        <f t="shared" ref="GY129:GY131" si="432">MAX(EQ129,FF129,FU129)</f>
        <v>38.824042435937599</v>
      </c>
      <c r="GZ129" s="748" t="s">
        <v>381</v>
      </c>
      <c r="HB129" s="1021"/>
      <c r="HC129" s="503">
        <f t="shared" si="419"/>
        <v>25</v>
      </c>
      <c r="HD129" s="531">
        <f t="shared" si="420"/>
        <v>10.170309336402116</v>
      </c>
      <c r="HE129" s="485">
        <v>11.441598003452382</v>
      </c>
      <c r="HF129" s="604">
        <v>87.408744384279885</v>
      </c>
      <c r="HH129" s="1021"/>
      <c r="HI129" s="503">
        <f t="shared" si="421"/>
        <v>25</v>
      </c>
      <c r="HJ129" s="531">
        <f t="shared" si="422"/>
        <v>10.170309336402116</v>
      </c>
      <c r="HK129" s="604">
        <v>99.577053444174112</v>
      </c>
    </row>
    <row r="130" spans="2:219" ht="15" customHeight="1">
      <c r="B130" s="1046"/>
      <c r="C130" s="589">
        <v>20</v>
      </c>
      <c r="D130" s="476">
        <f t="shared" si="401"/>
        <v>27.83638503335067</v>
      </c>
      <c r="E130" s="642">
        <f t="shared" si="423"/>
        <v>67.508219883720045</v>
      </c>
      <c r="F130" s="643">
        <f t="shared" si="424"/>
        <v>87.411230274260078</v>
      </c>
      <c r="G130" s="602">
        <f t="shared" si="425"/>
        <v>8.3514317477737716</v>
      </c>
      <c r="H130" s="594" t="s">
        <v>712</v>
      </c>
      <c r="I130" s="603" t="s">
        <v>712</v>
      </c>
      <c r="J130" s="580">
        <f t="shared" si="402"/>
        <v>81.169597840959526</v>
      </c>
      <c r="K130" s="580">
        <f t="shared" si="372"/>
        <v>86.93828360246701</v>
      </c>
      <c r="L130" s="580">
        <f t="shared" si="373"/>
        <v>86.037757289402677</v>
      </c>
      <c r="M130" s="580">
        <f t="shared" si="374"/>
        <v>85.12616839264993</v>
      </c>
      <c r="N130" s="580">
        <f t="shared" si="375"/>
        <v>83.269126630141372</v>
      </c>
      <c r="O130" s="580">
        <f t="shared" si="376"/>
        <v>81.366956264406625</v>
      </c>
      <c r="P130" s="580">
        <f t="shared" si="377"/>
        <v>79.408825236611221</v>
      </c>
      <c r="Q130" s="580">
        <f t="shared" si="378"/>
        <v>77.342464395663711</v>
      </c>
      <c r="R130" s="580">
        <f t="shared" si="427"/>
        <v>74.914320287419699</v>
      </c>
      <c r="S130" s="480" t="s">
        <v>381</v>
      </c>
      <c r="T130" s="738"/>
      <c r="U130" s="1021"/>
      <c r="V130" s="503">
        <f t="shared" si="403"/>
        <v>20</v>
      </c>
      <c r="W130" s="481">
        <v>30</v>
      </c>
      <c r="X130" s="482">
        <v>-33</v>
      </c>
      <c r="Y130" s="531">
        <f t="shared" si="379"/>
        <v>27.83638503335067</v>
      </c>
      <c r="Z130" s="484">
        <v>31.376525354181894</v>
      </c>
      <c r="AA130" s="485">
        <v>31.315933162519507</v>
      </c>
      <c r="AB130" s="532">
        <f t="shared" si="404"/>
        <v>2.7363322410471409</v>
      </c>
      <c r="AC130" s="486">
        <f t="shared" si="405"/>
        <v>2.432295325375236</v>
      </c>
      <c r="AD130" s="487">
        <v>13.612132034338355</v>
      </c>
      <c r="AE130" s="488">
        <v>27.218933265295341</v>
      </c>
      <c r="AF130" s="738"/>
      <c r="AG130" s="1048"/>
      <c r="AH130" s="1050"/>
      <c r="AI130" s="738"/>
      <c r="AJ130" s="1021"/>
      <c r="AK130" s="503">
        <f t="shared" si="406"/>
        <v>20</v>
      </c>
      <c r="AL130" s="489">
        <f t="shared" si="426"/>
        <v>10</v>
      </c>
      <c r="AM130" s="482">
        <f t="shared" si="407"/>
        <v>-40</v>
      </c>
      <c r="AN130" s="490">
        <f t="shared" si="408"/>
        <v>27.83638503335067</v>
      </c>
      <c r="AO130" s="738"/>
      <c r="AP130" s="1021"/>
      <c r="AQ130" s="503">
        <v>20</v>
      </c>
      <c r="AR130" s="483">
        <f t="shared" si="380"/>
        <v>27.83638503335067</v>
      </c>
      <c r="AS130" s="477">
        <v>101.01068398147432</v>
      </c>
      <c r="AT130" s="479">
        <v>100.60329158338102</v>
      </c>
      <c r="AU130" s="479">
        <v>100.02178217575833</v>
      </c>
      <c r="AV130" s="479">
        <v>99.299156739473958</v>
      </c>
      <c r="AW130" s="479">
        <v>98.750055164714965</v>
      </c>
      <c r="AX130" s="479">
        <v>98.260420499794805</v>
      </c>
      <c r="AY130" s="479">
        <v>97.335441022987823</v>
      </c>
      <c r="AZ130" s="479">
        <v>97.42598944736055</v>
      </c>
      <c r="BA130" s="479">
        <v>96.825238721700075</v>
      </c>
      <c r="BB130" s="479">
        <v>97.022777294463424</v>
      </c>
      <c r="BC130" s="605" t="str">
        <f t="shared" ref="BC130" si="433">BC14</f>
        <v>not calc.</v>
      </c>
      <c r="BD130" s="480" t="s">
        <v>381</v>
      </c>
      <c r="BE130" s="738"/>
      <c r="BF130" s="1021"/>
      <c r="BG130" s="503">
        <v>20</v>
      </c>
      <c r="BH130" s="483">
        <f t="shared" si="381"/>
        <v>31.315933162519507</v>
      </c>
      <c r="BI130" s="477">
        <v>67.697564619814045</v>
      </c>
      <c r="BJ130" s="478">
        <v>71.998094546036299</v>
      </c>
      <c r="BK130" s="479">
        <v>81.313263683561729</v>
      </c>
      <c r="BL130" s="479">
        <v>86.965926178526729</v>
      </c>
      <c r="BM130" s="479">
        <v>86.133295937188436</v>
      </c>
      <c r="BN130" s="479">
        <v>85.279041215724774</v>
      </c>
      <c r="BO130" s="479">
        <v>83.507345477497381</v>
      </c>
      <c r="BP130" s="479">
        <v>81.646972480700498</v>
      </c>
      <c r="BQ130" s="479">
        <v>79.667556976135913</v>
      </c>
      <c r="BR130" s="479">
        <v>77.498609648601104</v>
      </c>
      <c r="BS130" s="479">
        <v>74.927548457537583</v>
      </c>
      <c r="BT130" s="480" t="s">
        <v>381</v>
      </c>
      <c r="BU130" s="533"/>
      <c r="BV130" s="1021"/>
      <c r="BW130" s="503">
        <v>20</v>
      </c>
      <c r="BX130" s="483">
        <f t="shared" si="382"/>
        <v>31.315933162519507</v>
      </c>
      <c r="BY130" s="477">
        <v>67.508219883720045</v>
      </c>
      <c r="BZ130" s="478">
        <v>72.0103885514132</v>
      </c>
      <c r="CA130" s="479">
        <v>81.169597840959526</v>
      </c>
      <c r="CB130" s="479">
        <v>86.93828360246701</v>
      </c>
      <c r="CC130" s="479">
        <v>86.037757289402677</v>
      </c>
      <c r="CD130" s="479">
        <v>85.12616839264993</v>
      </c>
      <c r="CE130" s="479">
        <v>83.269126630141372</v>
      </c>
      <c r="CF130" s="479">
        <v>81.366956264406625</v>
      </c>
      <c r="CG130" s="479">
        <v>79.408825236611221</v>
      </c>
      <c r="CH130" s="479">
        <v>77.342464395663711</v>
      </c>
      <c r="CI130" s="479">
        <v>74.914320287419699</v>
      </c>
      <c r="CJ130" s="480" t="s">
        <v>381</v>
      </c>
      <c r="CK130" s="738"/>
      <c r="CL130" s="1021"/>
      <c r="CM130" s="503">
        <f t="shared" si="409"/>
        <v>20</v>
      </c>
      <c r="CN130" s="491">
        <v>1.2</v>
      </c>
      <c r="CO130" s="492">
        <v>1.2000000000000182</v>
      </c>
      <c r="CP130" s="492">
        <v>1.2000000000000002</v>
      </c>
      <c r="CQ130" s="492">
        <v>1.2000000000000006</v>
      </c>
      <c r="CR130" s="492">
        <v>1.2000000000000095</v>
      </c>
      <c r="CS130" s="493">
        <v>1.2</v>
      </c>
      <c r="CT130" s="493">
        <v>1.2</v>
      </c>
      <c r="CU130" s="493">
        <v>1.2000000000000002</v>
      </c>
      <c r="CV130" s="493">
        <v>1.2000000000000006</v>
      </c>
      <c r="CW130" s="562">
        <v>1.2000000000000006</v>
      </c>
      <c r="CX130" s="605" t="str">
        <f t="shared" ref="CX130" si="434">CX14</f>
        <v>not calc.</v>
      </c>
      <c r="CY130" s="748" t="s">
        <v>381</v>
      </c>
      <c r="CZ130" s="738"/>
      <c r="DA130" s="1021"/>
      <c r="DB130" s="503">
        <f t="shared" si="410"/>
        <v>20</v>
      </c>
      <c r="DC130" s="491">
        <v>0.83485598322889787</v>
      </c>
      <c r="DD130" s="492">
        <v>0.87290741722500009</v>
      </c>
      <c r="DE130" s="492">
        <v>0.95117776648794283</v>
      </c>
      <c r="DF130" s="492">
        <v>1.0000000000000124</v>
      </c>
      <c r="DG130" s="492">
        <v>1.0000000000000127</v>
      </c>
      <c r="DH130" s="493">
        <v>1.0000000000000124</v>
      </c>
      <c r="DI130" s="493">
        <v>1.0000000000000058</v>
      </c>
      <c r="DJ130" s="493">
        <v>1</v>
      </c>
      <c r="DK130" s="493">
        <v>1</v>
      </c>
      <c r="DL130" s="562">
        <v>1.000000000000002</v>
      </c>
      <c r="DM130" s="493">
        <v>1</v>
      </c>
      <c r="DN130" s="748" t="s">
        <v>381</v>
      </c>
      <c r="DO130" s="744"/>
      <c r="DP130" s="1021"/>
      <c r="DQ130" s="503">
        <f t="shared" si="411"/>
        <v>20</v>
      </c>
      <c r="DR130" s="491">
        <v>0.83315106153776142</v>
      </c>
      <c r="DS130" s="492">
        <v>0.87301438839680723</v>
      </c>
      <c r="DT130" s="492">
        <v>0.95001121756393647</v>
      </c>
      <c r="DU130" s="492">
        <v>1</v>
      </c>
      <c r="DV130" s="492">
        <v>1</v>
      </c>
      <c r="DW130" s="493">
        <v>1.0000000000000122</v>
      </c>
      <c r="DX130" s="493">
        <v>1.0000000000000004</v>
      </c>
      <c r="DY130" s="493">
        <v>1</v>
      </c>
      <c r="DZ130" s="493">
        <v>1.0000000000000051</v>
      </c>
      <c r="EA130" s="562">
        <v>1</v>
      </c>
      <c r="EB130" s="493">
        <v>1.0000000000000004</v>
      </c>
      <c r="EC130" s="748" t="s">
        <v>381</v>
      </c>
      <c r="ED130" s="738"/>
      <c r="EE130" s="1021"/>
      <c r="EF130" s="503">
        <f t="shared" si="412"/>
        <v>20</v>
      </c>
      <c r="EG130" s="495">
        <v>39.768249349861719</v>
      </c>
      <c r="EH130" s="496">
        <v>38.523202559111553</v>
      </c>
      <c r="EI130" s="496">
        <v>36.746898969142308</v>
      </c>
      <c r="EJ130" s="496">
        <v>34.540968983642585</v>
      </c>
      <c r="EK130" s="496">
        <v>32.865816956200433</v>
      </c>
      <c r="EL130" s="497">
        <v>31.372865345674654</v>
      </c>
      <c r="EM130" s="497">
        <v>28.554528160819871</v>
      </c>
      <c r="EN130" s="497">
        <v>28.830303998802094</v>
      </c>
      <c r="EO130" s="497">
        <v>27.001127529380426</v>
      </c>
      <c r="EP130" s="563">
        <v>27.602471532828872</v>
      </c>
      <c r="EQ130" s="605" t="str">
        <f t="shared" ref="EQ130" si="435">EQ14</f>
        <v>not calc.</v>
      </c>
      <c r="ER130" s="748" t="s">
        <v>381</v>
      </c>
      <c r="ES130" s="738"/>
      <c r="ET130" s="1021"/>
      <c r="EU130" s="503">
        <f t="shared" si="413"/>
        <v>20</v>
      </c>
      <c r="EV130" s="495">
        <v>85.000000000000057</v>
      </c>
      <c r="EW130" s="496">
        <v>85</v>
      </c>
      <c r="EX130" s="496">
        <v>85</v>
      </c>
      <c r="EY130" s="496">
        <v>82.989208131022224</v>
      </c>
      <c r="EZ130" s="496">
        <v>79.623872321654858</v>
      </c>
      <c r="FA130" s="497">
        <v>76.17399924089483</v>
      </c>
      <c r="FB130" s="497">
        <v>69.02846715282152</v>
      </c>
      <c r="FC130" s="497">
        <v>61.539198985308133</v>
      </c>
      <c r="FD130" s="497">
        <v>53.586753842637222</v>
      </c>
      <c r="FE130" s="563">
        <v>44.892381834451101</v>
      </c>
      <c r="FF130" s="497">
        <v>34.613405177777963</v>
      </c>
      <c r="FG130" s="748" t="s">
        <v>381</v>
      </c>
      <c r="FI130" s="1021"/>
      <c r="FJ130" s="503">
        <f t="shared" si="414"/>
        <v>20</v>
      </c>
      <c r="FK130" s="495">
        <v>85</v>
      </c>
      <c r="FL130" s="496">
        <v>85</v>
      </c>
      <c r="FM130" s="496">
        <v>85</v>
      </c>
      <c r="FN130" s="496">
        <v>82.877438041946164</v>
      </c>
      <c r="FO130" s="496">
        <v>79.237898918069106</v>
      </c>
      <c r="FP130" s="497">
        <v>75.55693671943817</v>
      </c>
      <c r="FQ130" s="497">
        <v>68.06867169657778</v>
      </c>
      <c r="FR130" s="497">
        <v>60.413198812433905</v>
      </c>
      <c r="FS130" s="497">
        <v>52.548526583574926</v>
      </c>
      <c r="FT130" s="563">
        <v>44.267266986646632</v>
      </c>
      <c r="FU130" s="497">
        <v>34.560597915644678</v>
      </c>
      <c r="FV130" s="748" t="s">
        <v>381</v>
      </c>
      <c r="FW130" s="744"/>
      <c r="FX130" s="1021"/>
      <c r="FY130" s="503">
        <f t="shared" si="415"/>
        <v>20</v>
      </c>
      <c r="FZ130" s="491">
        <f t="shared" si="416"/>
        <v>0.83315106153776142</v>
      </c>
      <c r="GA130" s="492">
        <f t="shared" si="383"/>
        <v>0.87290741722500009</v>
      </c>
      <c r="GB130" s="492">
        <f t="shared" si="384"/>
        <v>0.95001121756393647</v>
      </c>
      <c r="GC130" s="492">
        <f t="shared" si="385"/>
        <v>1</v>
      </c>
      <c r="GD130" s="492">
        <f t="shared" si="386"/>
        <v>1</v>
      </c>
      <c r="GE130" s="493">
        <f t="shared" si="387"/>
        <v>1.0000000000000122</v>
      </c>
      <c r="GF130" s="493">
        <f t="shared" si="388"/>
        <v>1.0000000000000004</v>
      </c>
      <c r="GG130" s="493">
        <f t="shared" si="389"/>
        <v>1</v>
      </c>
      <c r="GH130" s="493">
        <f t="shared" si="390"/>
        <v>1</v>
      </c>
      <c r="GI130" s="493">
        <f t="shared" si="391"/>
        <v>1</v>
      </c>
      <c r="GJ130" s="493">
        <f t="shared" si="431"/>
        <v>1</v>
      </c>
      <c r="GK130" s="748" t="s">
        <v>381</v>
      </c>
      <c r="GM130" s="1021"/>
      <c r="GN130" s="503">
        <f t="shared" si="417"/>
        <v>20</v>
      </c>
      <c r="GO130" s="495">
        <f t="shared" si="418"/>
        <v>85.000000000000057</v>
      </c>
      <c r="GP130" s="496">
        <f t="shared" si="392"/>
        <v>85</v>
      </c>
      <c r="GQ130" s="496">
        <f t="shared" si="393"/>
        <v>85</v>
      </c>
      <c r="GR130" s="496">
        <f t="shared" si="394"/>
        <v>82.989208131022224</v>
      </c>
      <c r="GS130" s="496">
        <f t="shared" si="395"/>
        <v>79.623872321654858</v>
      </c>
      <c r="GT130" s="497">
        <f t="shared" si="396"/>
        <v>76.17399924089483</v>
      </c>
      <c r="GU130" s="497">
        <f t="shared" si="397"/>
        <v>69.02846715282152</v>
      </c>
      <c r="GV130" s="497">
        <f t="shared" si="398"/>
        <v>61.539198985308133</v>
      </c>
      <c r="GW130" s="497">
        <f t="shared" si="399"/>
        <v>53.586753842637222</v>
      </c>
      <c r="GX130" s="497">
        <f t="shared" si="400"/>
        <v>44.892381834451101</v>
      </c>
      <c r="GY130" s="497">
        <f t="shared" si="432"/>
        <v>34.613405177777963</v>
      </c>
      <c r="GZ130" s="748" t="s">
        <v>381</v>
      </c>
      <c r="HB130" s="1021"/>
      <c r="HC130" s="503">
        <f t="shared" si="419"/>
        <v>20</v>
      </c>
      <c r="HD130" s="531">
        <f t="shared" si="420"/>
        <v>8.3514317477737716</v>
      </c>
      <c r="HE130" s="485">
        <v>9.3953607162454933</v>
      </c>
      <c r="HF130" s="604">
        <v>87.411230274260078</v>
      </c>
      <c r="HH130" s="1021"/>
      <c r="HI130" s="503">
        <f t="shared" si="421"/>
        <v>20</v>
      </c>
      <c r="HJ130" s="531">
        <f t="shared" si="422"/>
        <v>8.3514317477737716</v>
      </c>
      <c r="HK130" s="604">
        <v>98.385216763695524</v>
      </c>
    </row>
    <row r="131" spans="2:219" ht="15" customHeight="1" thickBot="1">
      <c r="B131" s="1046"/>
      <c r="C131" s="779">
        <v>10</v>
      </c>
      <c r="D131" s="606">
        <f t="shared" si="401"/>
        <v>28.5</v>
      </c>
      <c r="E131" s="644">
        <f t="shared" si="423"/>
        <v>73.134300878700316</v>
      </c>
      <c r="F131" s="645">
        <f t="shared" si="424"/>
        <v>87.384115249119219</v>
      </c>
      <c r="G131" s="609">
        <f t="shared" si="425"/>
        <v>8.5713355528996438</v>
      </c>
      <c r="H131" s="610" t="s">
        <v>712</v>
      </c>
      <c r="I131" s="632" t="s">
        <v>712</v>
      </c>
      <c r="J131" s="646">
        <f t="shared" si="402"/>
        <v>87.229124059922739</v>
      </c>
      <c r="K131" s="646">
        <f t="shared" si="372"/>
        <v>86.326679628563753</v>
      </c>
      <c r="L131" s="646">
        <f t="shared" si="373"/>
        <v>85.39726435315805</v>
      </c>
      <c r="M131" s="646">
        <f t="shared" si="374"/>
        <v>84.398879757827501</v>
      </c>
      <c r="N131" s="646">
        <f t="shared" si="375"/>
        <v>82.345027727629116</v>
      </c>
      <c r="O131" s="646">
        <f t="shared" si="376"/>
        <v>80.264034034402783</v>
      </c>
      <c r="P131" s="646">
        <f t="shared" si="377"/>
        <v>78.137704463310456</v>
      </c>
      <c r="Q131" s="646">
        <f t="shared" si="378"/>
        <v>75.909825137870413</v>
      </c>
      <c r="R131" s="646">
        <f t="shared" si="427"/>
        <v>73.300739475243688</v>
      </c>
      <c r="S131" s="613" t="s">
        <v>381</v>
      </c>
      <c r="T131" s="738"/>
      <c r="U131" s="1021"/>
      <c r="V131" s="691">
        <f t="shared" si="403"/>
        <v>10</v>
      </c>
      <c r="W131" s="614">
        <f>V131+15</f>
        <v>25</v>
      </c>
      <c r="X131" s="615">
        <v>-33</v>
      </c>
      <c r="Y131" s="616">
        <f t="shared" si="379"/>
        <v>28.5</v>
      </c>
      <c r="Z131" s="617">
        <v>38.339614524863883</v>
      </c>
      <c r="AA131" s="618">
        <v>36.605497725592663</v>
      </c>
      <c r="AB131" s="616">
        <f t="shared" si="404"/>
        <v>2.885232423155184</v>
      </c>
      <c r="AC131" s="619">
        <f t="shared" si="405"/>
        <v>2.2463599505282072</v>
      </c>
      <c r="AD131" s="620">
        <v>15.848400447447064</v>
      </c>
      <c r="AE131" s="621">
        <v>30.626008225841456</v>
      </c>
      <c r="AF131" s="738"/>
      <c r="AG131" s="1048"/>
      <c r="AH131" s="1050"/>
      <c r="AI131" s="738"/>
      <c r="AJ131" s="1021"/>
      <c r="AK131" s="503">
        <f t="shared" si="406"/>
        <v>10</v>
      </c>
      <c r="AL131" s="489">
        <f t="shared" si="426"/>
        <v>0</v>
      </c>
      <c r="AM131" s="482">
        <f t="shared" si="407"/>
        <v>-40</v>
      </c>
      <c r="AN131" s="490">
        <f t="shared" si="408"/>
        <v>28.5</v>
      </c>
      <c r="AO131" s="738"/>
      <c r="AP131" s="1021"/>
      <c r="AQ131" s="503">
        <v>10</v>
      </c>
      <c r="AR131" s="483">
        <f t="shared" si="380"/>
        <v>28.5</v>
      </c>
      <c r="AS131" s="477">
        <v>99.974620494323432</v>
      </c>
      <c r="AT131" s="479">
        <v>99.398164765518516</v>
      </c>
      <c r="AU131" s="479">
        <v>98.537089694239256</v>
      </c>
      <c r="AV131" s="479">
        <v>97.442251761991059</v>
      </c>
      <c r="AW131" s="479">
        <v>96.562065918531573</v>
      </c>
      <c r="AX131" s="479">
        <v>95.886558561435493</v>
      </c>
      <c r="AY131" s="479">
        <v>94.634464388315678</v>
      </c>
      <c r="AZ131" s="479">
        <v>94.629015259853219</v>
      </c>
      <c r="BA131" s="479">
        <v>93.786002867941576</v>
      </c>
      <c r="BB131" s="479">
        <v>93.991282514294667</v>
      </c>
      <c r="BC131" s="605" t="str">
        <f t="shared" ref="BC131" si="436">BC15</f>
        <v>not calc.</v>
      </c>
      <c r="BD131" s="480" t="s">
        <v>381</v>
      </c>
      <c r="BE131" s="738"/>
      <c r="BF131" s="1021"/>
      <c r="BG131" s="503">
        <v>10</v>
      </c>
      <c r="BH131" s="483">
        <f t="shared" si="381"/>
        <v>32.0625</v>
      </c>
      <c r="BI131" s="477">
        <v>76.592699468656036</v>
      </c>
      <c r="BJ131" s="478">
        <v>81.602542546528639</v>
      </c>
      <c r="BK131" s="479">
        <v>87.229124059922739</v>
      </c>
      <c r="BL131" s="479">
        <v>86.326679628563753</v>
      </c>
      <c r="BM131" s="479">
        <v>85.39726435315805</v>
      </c>
      <c r="BN131" s="479">
        <v>84.44604289927311</v>
      </c>
      <c r="BO131" s="479">
        <v>82.492550815547503</v>
      </c>
      <c r="BP131" s="479">
        <v>80.465466279219498</v>
      </c>
      <c r="BQ131" s="479">
        <v>78.331276816829217</v>
      </c>
      <c r="BR131" s="479">
        <v>76.016619963865367</v>
      </c>
      <c r="BS131" s="479">
        <v>73.303315291852343</v>
      </c>
      <c r="BT131" s="480" t="s">
        <v>381</v>
      </c>
      <c r="BU131" s="533"/>
      <c r="BV131" s="1021"/>
      <c r="BW131" s="503">
        <v>10</v>
      </c>
      <c r="BX131" s="483">
        <f t="shared" si="382"/>
        <v>32.0625</v>
      </c>
      <c r="BY131" s="477">
        <v>73.134300878700316</v>
      </c>
      <c r="BZ131" s="478">
        <v>78.047993812839749</v>
      </c>
      <c r="CA131" s="479">
        <v>87.407167403346421</v>
      </c>
      <c r="CB131" s="479">
        <v>86.419452885389731</v>
      </c>
      <c r="CC131" s="479">
        <v>85.415057808374186</v>
      </c>
      <c r="CD131" s="479">
        <v>84.398879757827501</v>
      </c>
      <c r="CE131" s="479">
        <v>82.345027727629116</v>
      </c>
      <c r="CF131" s="479">
        <v>80.264034034402783</v>
      </c>
      <c r="CG131" s="479">
        <v>78.137704463310456</v>
      </c>
      <c r="CH131" s="479">
        <v>75.909825137870413</v>
      </c>
      <c r="CI131" s="479">
        <v>73.300739475243688</v>
      </c>
      <c r="CJ131" s="480" t="s">
        <v>381</v>
      </c>
      <c r="CK131" s="738"/>
      <c r="CL131" s="1021"/>
      <c r="CM131" s="503">
        <f t="shared" si="409"/>
        <v>10</v>
      </c>
      <c r="CN131" s="491">
        <v>1.2000000000000002</v>
      </c>
      <c r="CO131" s="492">
        <v>1.2000000000000002</v>
      </c>
      <c r="CP131" s="492">
        <v>1.2000000000000008</v>
      </c>
      <c r="CQ131" s="492">
        <v>1.2000000000000008</v>
      </c>
      <c r="CR131" s="492">
        <v>1.2000000000000097</v>
      </c>
      <c r="CS131" s="493">
        <v>1.2000000000000006</v>
      </c>
      <c r="CT131" s="493">
        <v>1.2000000000000004</v>
      </c>
      <c r="CU131" s="493">
        <v>1.2000000000000006</v>
      </c>
      <c r="CV131" s="493">
        <v>1.2000000000000002</v>
      </c>
      <c r="CW131" s="562">
        <v>1.2000000000000006</v>
      </c>
      <c r="CX131" s="605" t="str">
        <f t="shared" ref="CX131" si="437">CX15</f>
        <v>not calc.</v>
      </c>
      <c r="CY131" s="748" t="s">
        <v>381</v>
      </c>
      <c r="CZ131" s="738"/>
      <c r="DA131" s="1021"/>
      <c r="DB131" s="503">
        <f t="shared" si="410"/>
        <v>10</v>
      </c>
      <c r="DC131" s="491">
        <v>0.91219531393130648</v>
      </c>
      <c r="DD131" s="492">
        <v>0.9535229790623333</v>
      </c>
      <c r="DE131" s="492">
        <v>1</v>
      </c>
      <c r="DF131" s="492">
        <v>1.0000000000000133</v>
      </c>
      <c r="DG131" s="492">
        <v>1.0000000000000133</v>
      </c>
      <c r="DH131" s="493">
        <v>1.0000000000000129</v>
      </c>
      <c r="DI131" s="493">
        <v>1</v>
      </c>
      <c r="DJ131" s="493">
        <v>1.0000000000000004</v>
      </c>
      <c r="DK131" s="493">
        <v>1.0000000000000056</v>
      </c>
      <c r="DL131" s="562">
        <v>1.0000000000000022</v>
      </c>
      <c r="DM131" s="493">
        <v>1</v>
      </c>
      <c r="DN131" s="748" t="s">
        <v>381</v>
      </c>
      <c r="DO131" s="744"/>
      <c r="DP131" s="1021"/>
      <c r="DQ131" s="503">
        <f t="shared" si="411"/>
        <v>10</v>
      </c>
      <c r="DR131" s="491">
        <v>0.88275107526095586</v>
      </c>
      <c r="DS131" s="492">
        <v>0.92435854749227853</v>
      </c>
      <c r="DT131" s="492">
        <v>1.0000000000000133</v>
      </c>
      <c r="DU131" s="492">
        <v>1.0000000000000133</v>
      </c>
      <c r="DV131" s="492">
        <v>1</v>
      </c>
      <c r="DW131" s="493">
        <v>1.0000000000000002</v>
      </c>
      <c r="DX131" s="493">
        <v>1</v>
      </c>
      <c r="DY131" s="493">
        <v>1.0000000000000058</v>
      </c>
      <c r="DZ131" s="493">
        <v>1.0000000000000027</v>
      </c>
      <c r="EA131" s="562">
        <v>1.0000000000000011</v>
      </c>
      <c r="EB131" s="493">
        <v>1.0000000000000004</v>
      </c>
      <c r="EC131" s="748" t="s">
        <v>381</v>
      </c>
      <c r="ED131" s="738"/>
      <c r="EE131" s="1021"/>
      <c r="EF131" s="503">
        <f t="shared" si="412"/>
        <v>10</v>
      </c>
      <c r="EG131" s="495">
        <v>36.602882121359357</v>
      </c>
      <c r="EH131" s="496">
        <v>34.843112493837623</v>
      </c>
      <c r="EI131" s="496">
        <v>32.216370126230686</v>
      </c>
      <c r="EJ131" s="496">
        <v>28.87983513324815</v>
      </c>
      <c r="EK131" s="496">
        <v>26.20017195249801</v>
      </c>
      <c r="EL131" s="497">
        <v>24.145296138806543</v>
      </c>
      <c r="EM131" s="497">
        <v>20.340307213563733</v>
      </c>
      <c r="EN131" s="497">
        <v>20.323758893901186</v>
      </c>
      <c r="EO131" s="497">
        <v>17.764790600828121</v>
      </c>
      <c r="EP131" s="563">
        <v>18.387705495514638</v>
      </c>
      <c r="EQ131" s="605" t="str">
        <f t="shared" ref="EQ131" si="438">EQ15</f>
        <v>not calc.</v>
      </c>
      <c r="ER131" s="748" t="s">
        <v>381</v>
      </c>
      <c r="ES131" s="738"/>
      <c r="ET131" s="1021"/>
      <c r="EU131" s="503">
        <f t="shared" si="413"/>
        <v>10</v>
      </c>
      <c r="EV131" s="495">
        <v>85.000000000000057</v>
      </c>
      <c r="EW131" s="496">
        <v>85</v>
      </c>
      <c r="EX131" s="496">
        <v>84.053573409288731</v>
      </c>
      <c r="EY131" s="496">
        <v>80.405248533859151</v>
      </c>
      <c r="EZ131" s="496">
        <v>76.651264181317572</v>
      </c>
      <c r="FA131" s="497">
        <v>72.812794147112186</v>
      </c>
      <c r="FB131" s="497">
        <v>64.941438915636752</v>
      </c>
      <c r="FC131" s="497">
        <v>56.79039377439193</v>
      </c>
      <c r="FD131" s="497">
        <v>48.227731937486112</v>
      </c>
      <c r="FE131" s="563">
        <v>38.963782120930205</v>
      </c>
      <c r="FF131" s="497">
        <v>28.135531242669856</v>
      </c>
      <c r="FG131" s="748" t="s">
        <v>381</v>
      </c>
      <c r="FI131" s="1021"/>
      <c r="FJ131" s="503">
        <f t="shared" si="414"/>
        <v>10</v>
      </c>
      <c r="FK131" s="495">
        <v>85</v>
      </c>
      <c r="FL131" s="496">
        <v>85</v>
      </c>
      <c r="FM131" s="496">
        <v>84.773729673461276</v>
      </c>
      <c r="FN131" s="496">
        <v>80.780156213258408</v>
      </c>
      <c r="FO131" s="496">
        <v>76.723101288196915</v>
      </c>
      <c r="FP131" s="497">
        <v>72.622571361707401</v>
      </c>
      <c r="FQ131" s="497">
        <v>64.347654286749503</v>
      </c>
      <c r="FR131" s="497">
        <v>55.981375754106466</v>
      </c>
      <c r="FS131" s="497">
        <v>47.452079821918119</v>
      </c>
      <c r="FT131" s="563">
        <v>38.536941472230069</v>
      </c>
      <c r="FU131" s="497">
        <v>28.125268202437212</v>
      </c>
      <c r="FV131" s="748" t="s">
        <v>381</v>
      </c>
      <c r="FW131" s="744"/>
      <c r="FX131" s="1021"/>
      <c r="FY131" s="503">
        <f t="shared" si="415"/>
        <v>10</v>
      </c>
      <c r="FZ131" s="491">
        <f t="shared" si="416"/>
        <v>0.88275107526095586</v>
      </c>
      <c r="GA131" s="492">
        <f t="shared" si="383"/>
        <v>0.92435854749227853</v>
      </c>
      <c r="GB131" s="492">
        <f t="shared" si="384"/>
        <v>1</v>
      </c>
      <c r="GC131" s="492">
        <f t="shared" si="385"/>
        <v>1.0000000000000133</v>
      </c>
      <c r="GD131" s="492">
        <f t="shared" si="386"/>
        <v>1</v>
      </c>
      <c r="GE131" s="493">
        <f t="shared" si="387"/>
        <v>1.0000000000000002</v>
      </c>
      <c r="GF131" s="493">
        <f t="shared" si="388"/>
        <v>1</v>
      </c>
      <c r="GG131" s="493">
        <f t="shared" si="389"/>
        <v>1.0000000000000004</v>
      </c>
      <c r="GH131" s="493">
        <f t="shared" si="390"/>
        <v>1.0000000000000027</v>
      </c>
      <c r="GI131" s="493">
        <f t="shared" si="391"/>
        <v>1.0000000000000011</v>
      </c>
      <c r="GJ131" s="493">
        <f t="shared" si="431"/>
        <v>1</v>
      </c>
      <c r="GK131" s="748" t="s">
        <v>381</v>
      </c>
      <c r="GM131" s="1021"/>
      <c r="GN131" s="503">
        <f t="shared" si="417"/>
        <v>10</v>
      </c>
      <c r="GO131" s="495">
        <f t="shared" si="418"/>
        <v>85.000000000000057</v>
      </c>
      <c r="GP131" s="496">
        <f t="shared" si="392"/>
        <v>85</v>
      </c>
      <c r="GQ131" s="496">
        <f t="shared" si="393"/>
        <v>84.773729673461276</v>
      </c>
      <c r="GR131" s="496">
        <f t="shared" si="394"/>
        <v>80.780156213258408</v>
      </c>
      <c r="GS131" s="496">
        <f t="shared" si="395"/>
        <v>76.723101288196915</v>
      </c>
      <c r="GT131" s="497">
        <f t="shared" si="396"/>
        <v>72.812794147112186</v>
      </c>
      <c r="GU131" s="497">
        <f t="shared" si="397"/>
        <v>64.941438915636752</v>
      </c>
      <c r="GV131" s="497">
        <f t="shared" si="398"/>
        <v>56.79039377439193</v>
      </c>
      <c r="GW131" s="497">
        <f t="shared" si="399"/>
        <v>48.227731937486112</v>
      </c>
      <c r="GX131" s="497">
        <f t="shared" si="400"/>
        <v>38.963782120930205</v>
      </c>
      <c r="GY131" s="497">
        <f t="shared" si="432"/>
        <v>28.135531242669856</v>
      </c>
      <c r="GZ131" s="748" t="s">
        <v>381</v>
      </c>
      <c r="HB131" s="1021"/>
      <c r="HC131" s="749">
        <f t="shared" si="419"/>
        <v>10</v>
      </c>
      <c r="HD131" s="531">
        <f t="shared" si="420"/>
        <v>8.5713355528996438</v>
      </c>
      <c r="HE131" s="485">
        <v>9.6427524970120988</v>
      </c>
      <c r="HF131" s="604">
        <v>87.384115249119219</v>
      </c>
      <c r="HH131" s="1021"/>
      <c r="HI131" s="749">
        <f t="shared" si="421"/>
        <v>10</v>
      </c>
      <c r="HJ131" s="531">
        <f t="shared" si="422"/>
        <v>8.5713355528996438</v>
      </c>
      <c r="HK131" s="604">
        <v>97.484868206797046</v>
      </c>
    </row>
    <row r="132" spans="2:219" ht="15" customHeight="1">
      <c r="B132" s="1046"/>
      <c r="C132" s="780">
        <v>0</v>
      </c>
      <c r="D132" s="536">
        <f t="shared" si="401"/>
        <v>28.5</v>
      </c>
      <c r="E132" s="622" t="s">
        <v>711</v>
      </c>
      <c r="F132" s="623" t="s">
        <v>711</v>
      </c>
      <c r="G132" s="624" t="s">
        <v>711</v>
      </c>
      <c r="H132" s="647">
        <f t="shared" ref="H132:I136" si="439">MIN(AS132,BI132,BY132)</f>
        <v>85.468580290582139</v>
      </c>
      <c r="I132" s="648">
        <f t="shared" si="439"/>
        <v>86.811426195816779</v>
      </c>
      <c r="J132" s="648">
        <f t="shared" si="402"/>
        <v>86.181118461807429</v>
      </c>
      <c r="K132" s="648">
        <f t="shared" si="372"/>
        <v>85.08862352162491</v>
      </c>
      <c r="L132" s="648">
        <f t="shared" si="373"/>
        <v>83.971933637012796</v>
      </c>
      <c r="M132" s="648">
        <f t="shared" si="374"/>
        <v>82.838580128318696</v>
      </c>
      <c r="N132" s="648">
        <f t="shared" si="375"/>
        <v>80.492700617263523</v>
      </c>
      <c r="O132" s="648">
        <f t="shared" si="376"/>
        <v>78.054178334998142</v>
      </c>
      <c r="P132" s="648">
        <f t="shared" si="377"/>
        <v>75.591096483035884</v>
      </c>
      <c r="Q132" s="648">
        <f t="shared" si="378"/>
        <v>73.021847172523252</v>
      </c>
      <c r="R132" s="522" t="s">
        <v>381</v>
      </c>
      <c r="S132" s="539" t="s">
        <v>381</v>
      </c>
      <c r="T132" s="738"/>
      <c r="U132" s="1021"/>
      <c r="V132" s="711">
        <f t="shared" si="403"/>
        <v>0</v>
      </c>
      <c r="W132" s="540">
        <f>V132+15</f>
        <v>15</v>
      </c>
      <c r="X132" s="541">
        <v>-33</v>
      </c>
      <c r="Y132" s="531">
        <f>IF(MIN(AA132,Z132)*(1-(2.5+7)/(87.5-2))&gt;$AG$7,$AG$7,MIN(AA132,Z132)*(1-(2.5+7)/(87.5-2)))</f>
        <v>28.5</v>
      </c>
      <c r="Z132" s="504">
        <v>41.810473695459997</v>
      </c>
      <c r="AA132" s="505">
        <v>37.651892890886117</v>
      </c>
      <c r="AB132" s="542">
        <f>(I132-2)/Y132</f>
        <v>2.975839515642694</v>
      </c>
      <c r="AC132" s="543">
        <f>(I132-2)/MIN(AA132,Z132)</f>
        <v>2.2525142744243261</v>
      </c>
      <c r="AD132" s="544">
        <v>17.546140625722447</v>
      </c>
      <c r="AE132" s="545">
        <v>32.502614683864699</v>
      </c>
      <c r="AF132" s="738"/>
      <c r="AG132" s="1048"/>
      <c r="AH132" s="1050"/>
      <c r="AI132" s="738"/>
      <c r="AJ132" s="1021"/>
      <c r="AK132" s="503">
        <f t="shared" si="406"/>
        <v>0</v>
      </c>
      <c r="AL132" s="489">
        <f t="shared" si="426"/>
        <v>-10</v>
      </c>
      <c r="AM132" s="482">
        <f t="shared" si="407"/>
        <v>-40</v>
      </c>
      <c r="AN132" s="490">
        <f t="shared" si="408"/>
        <v>28.5</v>
      </c>
      <c r="AO132" s="738"/>
      <c r="AP132" s="1021"/>
      <c r="AQ132" s="503">
        <v>0</v>
      </c>
      <c r="AR132" s="483">
        <f t="shared" si="380"/>
        <v>28.5</v>
      </c>
      <c r="AS132" s="477">
        <v>99.337504074637536</v>
      </c>
      <c r="AT132" s="479">
        <v>98.728236562967268</v>
      </c>
      <c r="AU132" s="479">
        <v>97.713998896987505</v>
      </c>
      <c r="AV132" s="479">
        <v>96.150027018012878</v>
      </c>
      <c r="AW132" s="479">
        <v>94.771013801891328</v>
      </c>
      <c r="AX132" s="479">
        <v>93.662663222531123</v>
      </c>
      <c r="AY132" s="479">
        <v>91.771883967144788</v>
      </c>
      <c r="AZ132" s="479">
        <v>91.723459220931517</v>
      </c>
      <c r="BA132" s="479">
        <v>91.098145797384007</v>
      </c>
      <c r="BB132" s="479">
        <v>90.884400919260202</v>
      </c>
      <c r="BC132" s="605" t="str">
        <f t="shared" ref="BC132" si="440">BC16</f>
        <v>no fueling</v>
      </c>
      <c r="BD132" s="480" t="s">
        <v>381</v>
      </c>
      <c r="BE132" s="738"/>
      <c r="BF132" s="1021"/>
      <c r="BG132" s="503">
        <v>0</v>
      </c>
      <c r="BH132" s="483">
        <f t="shared" si="381"/>
        <v>32.0625</v>
      </c>
      <c r="BI132" s="477">
        <v>87.109694953619268</v>
      </c>
      <c r="BJ132" s="478">
        <v>86.811426195816779</v>
      </c>
      <c r="BK132" s="479">
        <v>86.181118461807429</v>
      </c>
      <c r="BL132" s="479">
        <v>85.08862352162491</v>
      </c>
      <c r="BM132" s="479">
        <v>83.971933637012796</v>
      </c>
      <c r="BN132" s="479">
        <v>82.838580128318696</v>
      </c>
      <c r="BO132" s="479">
        <v>80.531253445759404</v>
      </c>
      <c r="BP132" s="479">
        <v>78.168575542530263</v>
      </c>
      <c r="BQ132" s="479">
        <v>75.711565919606073</v>
      </c>
      <c r="BR132" s="479">
        <v>73.073146285760188</v>
      </c>
      <c r="BS132" s="522" t="s">
        <v>381</v>
      </c>
      <c r="BT132" s="480" t="s">
        <v>381</v>
      </c>
      <c r="BU132" s="533"/>
      <c r="BV132" s="1021"/>
      <c r="BW132" s="503">
        <v>0</v>
      </c>
      <c r="BX132" s="483">
        <f t="shared" si="382"/>
        <v>32.0625</v>
      </c>
      <c r="BY132" s="477">
        <v>85.468580290582139</v>
      </c>
      <c r="BZ132" s="478">
        <v>87.233041285073767</v>
      </c>
      <c r="CA132" s="479">
        <v>86.536340135611809</v>
      </c>
      <c r="CB132" s="479">
        <v>85.341652868485625</v>
      </c>
      <c r="CC132" s="479">
        <v>84.138651211299518</v>
      </c>
      <c r="CD132" s="479">
        <v>82.924304915543729</v>
      </c>
      <c r="CE132" s="479">
        <v>80.492700617263523</v>
      </c>
      <c r="CF132" s="479">
        <v>78.054178334998142</v>
      </c>
      <c r="CG132" s="479">
        <v>75.591096483035884</v>
      </c>
      <c r="CH132" s="479">
        <v>73.021847172523252</v>
      </c>
      <c r="CI132" s="522" t="s">
        <v>381</v>
      </c>
      <c r="CJ132" s="480" t="s">
        <v>381</v>
      </c>
      <c r="CK132" s="738"/>
      <c r="CL132" s="1021"/>
      <c r="CM132" s="503">
        <f t="shared" si="409"/>
        <v>0</v>
      </c>
      <c r="CN132" s="491">
        <v>1.2000000000000197</v>
      </c>
      <c r="CO132" s="492">
        <v>1.2000000000000004</v>
      </c>
      <c r="CP132" s="492">
        <v>1.2</v>
      </c>
      <c r="CQ132" s="492">
        <v>1.2</v>
      </c>
      <c r="CR132" s="492">
        <v>1.2</v>
      </c>
      <c r="CS132" s="493">
        <v>1.2000000000000002</v>
      </c>
      <c r="CT132" s="493">
        <v>1.2</v>
      </c>
      <c r="CU132" s="493">
        <v>1.2</v>
      </c>
      <c r="CV132" s="493">
        <v>1.2000000000000002</v>
      </c>
      <c r="CW132" s="562">
        <v>1.2000000000000002</v>
      </c>
      <c r="CX132" s="605" t="str">
        <f t="shared" ref="CX132" si="441">CX16</f>
        <v>no fueling</v>
      </c>
      <c r="CY132" s="748" t="s">
        <v>381</v>
      </c>
      <c r="CZ132" s="738"/>
      <c r="DA132" s="1021"/>
      <c r="DB132" s="503">
        <f t="shared" si="410"/>
        <v>0</v>
      </c>
      <c r="DC132" s="491">
        <v>1.000000000000014</v>
      </c>
      <c r="DD132" s="492">
        <v>1</v>
      </c>
      <c r="DE132" s="492">
        <v>1</v>
      </c>
      <c r="DF132" s="492">
        <v>1.0000000000000004</v>
      </c>
      <c r="DG132" s="492">
        <v>1.000000000000014</v>
      </c>
      <c r="DH132" s="493">
        <v>1.0000000000000135</v>
      </c>
      <c r="DI132" s="493">
        <v>1.0000000000000002</v>
      </c>
      <c r="DJ132" s="493">
        <v>1</v>
      </c>
      <c r="DK132" s="493">
        <v>1.0000000000000002</v>
      </c>
      <c r="DL132" s="562">
        <v>1.0000000000000004</v>
      </c>
      <c r="DM132" s="522" t="s">
        <v>381</v>
      </c>
      <c r="DN132" s="748" t="s">
        <v>381</v>
      </c>
      <c r="DO132" s="744"/>
      <c r="DP132" s="1021"/>
      <c r="DQ132" s="503">
        <f t="shared" si="411"/>
        <v>0</v>
      </c>
      <c r="DR132" s="491">
        <v>0.98439996088843129</v>
      </c>
      <c r="DS132" s="492">
        <v>1</v>
      </c>
      <c r="DT132" s="492">
        <v>1</v>
      </c>
      <c r="DU132" s="492">
        <v>1.0000000000000138</v>
      </c>
      <c r="DV132" s="492">
        <v>1.0000000000000004</v>
      </c>
      <c r="DW132" s="493">
        <v>1.0000000000000133</v>
      </c>
      <c r="DX132" s="493">
        <v>1.0000000000000004</v>
      </c>
      <c r="DY132" s="493">
        <v>1.0000000000000002</v>
      </c>
      <c r="DZ132" s="493">
        <v>1.0000000000000031</v>
      </c>
      <c r="EA132" s="562">
        <v>1.0000000000000022</v>
      </c>
      <c r="EB132" s="522" t="s">
        <v>381</v>
      </c>
      <c r="EC132" s="748" t="s">
        <v>381</v>
      </c>
      <c r="ED132" s="738"/>
      <c r="EE132" s="1021"/>
      <c r="EF132" s="503">
        <f t="shared" si="412"/>
        <v>0</v>
      </c>
      <c r="EG132" s="495">
        <v>34.657990225109188</v>
      </c>
      <c r="EH132" s="496">
        <v>32.7992741656455</v>
      </c>
      <c r="EI132" s="496">
        <v>29.707640643960531</v>
      </c>
      <c r="EJ132" s="496">
        <v>24.946588294398907</v>
      </c>
      <c r="EK132" s="496">
        <v>20.755022566436367</v>
      </c>
      <c r="EL132" s="497">
        <v>17.390585939694517</v>
      </c>
      <c r="EM132" s="497">
        <v>11.650809974771619</v>
      </c>
      <c r="EN132" s="497">
        <v>11.513744386888845</v>
      </c>
      <c r="EO132" s="497">
        <v>8.0295141487968067</v>
      </c>
      <c r="EP132" s="563">
        <v>8.9748179884483079</v>
      </c>
      <c r="EQ132" s="605" t="str">
        <f t="shared" ref="EQ132" si="442">EQ16</f>
        <v>no fueling</v>
      </c>
      <c r="ER132" s="748" t="s">
        <v>381</v>
      </c>
      <c r="ES132" s="738"/>
      <c r="ET132" s="1021"/>
      <c r="EU132" s="503">
        <f t="shared" si="413"/>
        <v>0</v>
      </c>
      <c r="EV132" s="495">
        <v>83.570571770317656</v>
      </c>
      <c r="EW132" s="496">
        <v>82.364541401232714</v>
      </c>
      <c r="EX132" s="496">
        <v>79.817087723896634</v>
      </c>
      <c r="EY132" s="496">
        <v>75.405403532826995</v>
      </c>
      <c r="EZ132" s="496">
        <v>70.900988372727795</v>
      </c>
      <c r="FA132" s="497">
        <v>66.334572622663018</v>
      </c>
      <c r="FB132" s="497">
        <v>57.054654367947876</v>
      </c>
      <c r="FC132" s="497">
        <v>47.575770443093575</v>
      </c>
      <c r="FD132" s="497">
        <v>37.744671748067674</v>
      </c>
      <c r="FE132" s="563">
        <v>27.218562752648609</v>
      </c>
      <c r="FF132" s="522" t="s">
        <v>381</v>
      </c>
      <c r="FG132" s="748" t="s">
        <v>381</v>
      </c>
      <c r="FI132" s="1021"/>
      <c r="FJ132" s="503">
        <f t="shared" si="414"/>
        <v>0</v>
      </c>
      <c r="FK132" s="495">
        <v>85</v>
      </c>
      <c r="FL132" s="496">
        <v>84.069416598390205</v>
      </c>
      <c r="FM132" s="496">
        <v>81.252559250190359</v>
      </c>
      <c r="FN132" s="496">
        <v>76.426754390422843</v>
      </c>
      <c r="FO132" s="496">
        <v>71.573158145392199</v>
      </c>
      <c r="FP132" s="497">
        <v>66.679782650228901</v>
      </c>
      <c r="FQ132" s="497">
        <v>56.899789092373737</v>
      </c>
      <c r="FR132" s="497">
        <v>47.117438276827556</v>
      </c>
      <c r="FS132" s="497">
        <v>37.263348053192658</v>
      </c>
      <c r="FT132" s="563">
        <v>27.014226776283635</v>
      </c>
      <c r="FU132" s="522" t="s">
        <v>381</v>
      </c>
      <c r="FV132" s="748" t="s">
        <v>381</v>
      </c>
      <c r="FW132" s="744"/>
      <c r="FX132" s="1021"/>
      <c r="FY132" s="503">
        <f t="shared" si="415"/>
        <v>0</v>
      </c>
      <c r="FZ132" s="491">
        <f t="shared" si="416"/>
        <v>0.98439996088843129</v>
      </c>
      <c r="GA132" s="492">
        <f t="shared" si="383"/>
        <v>1</v>
      </c>
      <c r="GB132" s="492">
        <f t="shared" si="384"/>
        <v>1</v>
      </c>
      <c r="GC132" s="492">
        <f t="shared" si="385"/>
        <v>1.0000000000000004</v>
      </c>
      <c r="GD132" s="492">
        <f t="shared" si="386"/>
        <v>1.0000000000000004</v>
      </c>
      <c r="GE132" s="493">
        <f t="shared" si="387"/>
        <v>1.0000000000000133</v>
      </c>
      <c r="GF132" s="493">
        <f t="shared" si="388"/>
        <v>1.0000000000000002</v>
      </c>
      <c r="GG132" s="493">
        <f t="shared" si="389"/>
        <v>1</v>
      </c>
      <c r="GH132" s="493">
        <f t="shared" si="390"/>
        <v>1.0000000000000002</v>
      </c>
      <c r="GI132" s="493">
        <f t="shared" si="391"/>
        <v>1.0000000000000004</v>
      </c>
      <c r="GJ132" s="522" t="s">
        <v>381</v>
      </c>
      <c r="GK132" s="748" t="s">
        <v>381</v>
      </c>
      <c r="GM132" s="1021"/>
      <c r="GN132" s="503">
        <f t="shared" si="417"/>
        <v>0</v>
      </c>
      <c r="GO132" s="495">
        <f t="shared" si="418"/>
        <v>85</v>
      </c>
      <c r="GP132" s="496">
        <f t="shared" si="392"/>
        <v>84.069416598390205</v>
      </c>
      <c r="GQ132" s="496">
        <f t="shared" si="393"/>
        <v>81.252559250190359</v>
      </c>
      <c r="GR132" s="496">
        <f t="shared" si="394"/>
        <v>76.426754390422843</v>
      </c>
      <c r="GS132" s="496">
        <f t="shared" si="395"/>
        <v>71.573158145392199</v>
      </c>
      <c r="GT132" s="497">
        <f t="shared" si="396"/>
        <v>66.679782650228901</v>
      </c>
      <c r="GU132" s="497">
        <f t="shared" si="397"/>
        <v>57.054654367947876</v>
      </c>
      <c r="GV132" s="497">
        <f t="shared" si="398"/>
        <v>47.575770443093575</v>
      </c>
      <c r="GW132" s="497">
        <f t="shared" si="399"/>
        <v>37.744671748067674</v>
      </c>
      <c r="GX132" s="497">
        <f t="shared" si="400"/>
        <v>27.218562752648609</v>
      </c>
      <c r="GY132" s="522" t="s">
        <v>381</v>
      </c>
      <c r="GZ132" s="748" t="s">
        <v>381</v>
      </c>
      <c r="HB132" s="1021"/>
      <c r="HC132" s="711">
        <f t="shared" si="419"/>
        <v>0</v>
      </c>
      <c r="HD132" s="595" t="s">
        <v>381</v>
      </c>
      <c r="HE132" s="596" t="s">
        <v>381</v>
      </c>
      <c r="HF132" s="597" t="s">
        <v>381</v>
      </c>
      <c r="HH132" s="1021"/>
      <c r="HI132" s="711">
        <f t="shared" si="421"/>
        <v>0</v>
      </c>
      <c r="HJ132" s="598" t="str">
        <f t="shared" si="422"/>
        <v>no fueling</v>
      </c>
      <c r="HK132" s="599" t="s">
        <v>381</v>
      </c>
    </row>
    <row r="133" spans="2:219" ht="15" customHeight="1">
      <c r="B133" s="1046"/>
      <c r="C133" s="589">
        <v>-10</v>
      </c>
      <c r="D133" s="476">
        <f t="shared" si="401"/>
        <v>28.5</v>
      </c>
      <c r="E133" s="627" t="s">
        <v>711</v>
      </c>
      <c r="F133" s="605" t="s">
        <v>711</v>
      </c>
      <c r="G133" s="628" t="s">
        <v>711</v>
      </c>
      <c r="H133" s="578">
        <f t="shared" si="439"/>
        <v>86.935705333998541</v>
      </c>
      <c r="I133" s="580">
        <f t="shared" si="439"/>
        <v>86.630225317653966</v>
      </c>
      <c r="J133" s="580">
        <f t="shared" si="402"/>
        <v>85.994276028411036</v>
      </c>
      <c r="K133" s="580">
        <f t="shared" si="372"/>
        <v>84.902053013363187</v>
      </c>
      <c r="L133" s="580">
        <f t="shared" si="373"/>
        <v>83.783218690562961</v>
      </c>
      <c r="M133" s="580">
        <f t="shared" si="374"/>
        <v>82.648902304853721</v>
      </c>
      <c r="N133" s="580">
        <f t="shared" si="375"/>
        <v>80.346970906396265</v>
      </c>
      <c r="O133" s="580">
        <f t="shared" si="376"/>
        <v>77.944426516730459</v>
      </c>
      <c r="P133" s="580">
        <f t="shared" si="377"/>
        <v>75.486658267140982</v>
      </c>
      <c r="Q133" s="580">
        <f t="shared" si="378"/>
        <v>72.934294371829793</v>
      </c>
      <c r="R133" s="522" t="s">
        <v>381</v>
      </c>
      <c r="S133" s="480" t="s">
        <v>381</v>
      </c>
      <c r="T133" s="738"/>
      <c r="U133" s="1021"/>
      <c r="V133" s="503">
        <f t="shared" si="403"/>
        <v>-10</v>
      </c>
      <c r="W133" s="481">
        <v>15</v>
      </c>
      <c r="X133" s="482">
        <v>-33</v>
      </c>
      <c r="Y133" s="531">
        <f>IF(MIN(AA133,Z133)*(1-(2.5+7)/(87.5-2))&gt;$AG$7,$AG$7,MIN(AA133,Z133)*(1-(2.5+7)/(87.5-2)))</f>
        <v>28.5</v>
      </c>
      <c r="Z133" s="484">
        <f t="shared" ref="Z133:AA136" si="443">Z17</f>
        <v>43.873806548891935</v>
      </c>
      <c r="AA133" s="485">
        <f t="shared" si="443"/>
        <v>38.699628416658662</v>
      </c>
      <c r="AB133" s="542">
        <f>(I133-2)/Y133</f>
        <v>2.9694815900931215</v>
      </c>
      <c r="AC133" s="543">
        <f>(I133-2)/MIN(AA133,Z133)</f>
        <v>2.1868485249130711</v>
      </c>
      <c r="AD133" s="666">
        <f t="shared" ref="AD133:AE136" si="444">AD17</f>
        <v>18.171690467517678</v>
      </c>
      <c r="AE133" s="666">
        <f t="shared" si="444"/>
        <v>33.169154763791759</v>
      </c>
      <c r="AF133" s="738"/>
      <c r="AG133" s="1048"/>
      <c r="AH133" s="1050"/>
      <c r="AI133" s="738"/>
      <c r="AJ133" s="1021"/>
      <c r="AK133" s="503">
        <f t="shared" si="406"/>
        <v>-10</v>
      </c>
      <c r="AL133" s="489">
        <f t="shared" si="426"/>
        <v>-20</v>
      </c>
      <c r="AM133" s="482">
        <f t="shared" si="407"/>
        <v>-40</v>
      </c>
      <c r="AN133" s="490">
        <f t="shared" si="408"/>
        <v>28.5</v>
      </c>
      <c r="AO133" s="738"/>
      <c r="AP133" s="1021"/>
      <c r="AQ133" s="503">
        <v>-10</v>
      </c>
      <c r="AR133" s="483">
        <f t="shared" si="380"/>
        <v>28.5</v>
      </c>
      <c r="AS133" s="477">
        <f t="shared" ref="AS133:BB133" si="445">AS17</f>
        <v>98.771450444370686</v>
      </c>
      <c r="AT133" s="479">
        <f t="shared" si="445"/>
        <v>98.186934604216063</v>
      </c>
      <c r="AU133" s="479">
        <f t="shared" si="445"/>
        <v>97.192079546385301</v>
      </c>
      <c r="AV133" s="479">
        <f t="shared" si="445"/>
        <v>95.608012818909884</v>
      </c>
      <c r="AW133" s="479">
        <f t="shared" si="445"/>
        <v>94.016239709270664</v>
      </c>
      <c r="AX133" s="479">
        <f t="shared" si="445"/>
        <v>92.38376822261371</v>
      </c>
      <c r="AY133" s="479">
        <f t="shared" si="445"/>
        <v>90.584500669052673</v>
      </c>
      <c r="AZ133" s="479">
        <f t="shared" si="445"/>
        <v>88.723038231848008</v>
      </c>
      <c r="BA133" s="479">
        <f t="shared" si="445"/>
        <v>88.241563321991677</v>
      </c>
      <c r="BB133" s="479">
        <f t="shared" si="445"/>
        <v>87.729007293657233</v>
      </c>
      <c r="BC133" s="522" t="s">
        <v>381</v>
      </c>
      <c r="BD133" s="480" t="s">
        <v>381</v>
      </c>
      <c r="BE133" s="738"/>
      <c r="BF133" s="1021"/>
      <c r="BG133" s="503">
        <v>-10</v>
      </c>
      <c r="BH133" s="483">
        <f t="shared" si="381"/>
        <v>32.0625</v>
      </c>
      <c r="BI133" s="477">
        <f t="shared" ref="BI133:BR133" si="446">BI17</f>
        <v>86.935705333998541</v>
      </c>
      <c r="BJ133" s="478">
        <f t="shared" si="446"/>
        <v>86.630225317653966</v>
      </c>
      <c r="BK133" s="479">
        <f t="shared" si="446"/>
        <v>85.994276028411036</v>
      </c>
      <c r="BL133" s="479">
        <f t="shared" si="446"/>
        <v>84.902053013363187</v>
      </c>
      <c r="BM133" s="479">
        <f t="shared" si="446"/>
        <v>83.783218690562961</v>
      </c>
      <c r="BN133" s="479">
        <f t="shared" si="446"/>
        <v>82.648902304853721</v>
      </c>
      <c r="BO133" s="479">
        <f t="shared" si="446"/>
        <v>80.346970906396265</v>
      </c>
      <c r="BP133" s="479">
        <f t="shared" si="446"/>
        <v>77.993118211367388</v>
      </c>
      <c r="BQ133" s="479">
        <f t="shared" si="446"/>
        <v>75.555791984162298</v>
      </c>
      <c r="BR133" s="479">
        <f t="shared" si="446"/>
        <v>72.960524856489911</v>
      </c>
      <c r="BS133" s="522" t="s">
        <v>381</v>
      </c>
      <c r="BT133" s="480" t="s">
        <v>381</v>
      </c>
      <c r="BU133" s="533"/>
      <c r="BV133" s="1021"/>
      <c r="BW133" s="503">
        <v>-10</v>
      </c>
      <c r="BX133" s="483">
        <f t="shared" si="382"/>
        <v>32.0625</v>
      </c>
      <c r="BY133" s="477">
        <f t="shared" ref="BY133:CH133" si="447">BY17</f>
        <v>87.462884204036996</v>
      </c>
      <c r="BZ133" s="478">
        <f t="shared" si="447"/>
        <v>87.128569226318149</v>
      </c>
      <c r="CA133" s="479">
        <f t="shared" si="447"/>
        <v>86.428566538617133</v>
      </c>
      <c r="CB133" s="479">
        <f t="shared" si="447"/>
        <v>85.232190082593732</v>
      </c>
      <c r="CC133" s="479">
        <f t="shared" si="447"/>
        <v>84.024863398377946</v>
      </c>
      <c r="CD133" s="479">
        <f t="shared" si="447"/>
        <v>82.812402351651684</v>
      </c>
      <c r="CE133" s="479">
        <f t="shared" si="447"/>
        <v>80.380680887690758</v>
      </c>
      <c r="CF133" s="479">
        <f t="shared" si="447"/>
        <v>77.944426516730459</v>
      </c>
      <c r="CG133" s="479">
        <f t="shared" si="447"/>
        <v>75.486658267140982</v>
      </c>
      <c r="CH133" s="479">
        <f t="shared" si="447"/>
        <v>72.934294371829793</v>
      </c>
      <c r="CI133" s="522" t="s">
        <v>381</v>
      </c>
      <c r="CJ133" s="480" t="s">
        <v>381</v>
      </c>
      <c r="CK133" s="738"/>
      <c r="CL133" s="1021"/>
      <c r="CM133" s="503">
        <f t="shared" si="409"/>
        <v>-10</v>
      </c>
      <c r="CN133" s="491">
        <f t="shared" ref="CN133:CW133" si="448">CN17</f>
        <v>1.2000000000000002</v>
      </c>
      <c r="CO133" s="492">
        <f t="shared" si="448"/>
        <v>1.2000000000000002</v>
      </c>
      <c r="CP133" s="492">
        <f t="shared" si="448"/>
        <v>1.2000000000000002</v>
      </c>
      <c r="CQ133" s="492">
        <f t="shared" si="448"/>
        <v>1.2</v>
      </c>
      <c r="CR133" s="492">
        <f t="shared" si="448"/>
        <v>1.2000000000000008</v>
      </c>
      <c r="CS133" s="493">
        <f t="shared" si="448"/>
        <v>1.2</v>
      </c>
      <c r="CT133" s="493">
        <f t="shared" si="448"/>
        <v>1.2000000000000002</v>
      </c>
      <c r="CU133" s="493">
        <f t="shared" si="448"/>
        <v>1.2</v>
      </c>
      <c r="CV133" s="493">
        <f t="shared" si="448"/>
        <v>1.2</v>
      </c>
      <c r="CW133" s="562">
        <f t="shared" si="448"/>
        <v>1.2000000000000006</v>
      </c>
      <c r="CX133" s="522" t="s">
        <v>381</v>
      </c>
      <c r="CY133" s="748" t="s">
        <v>381</v>
      </c>
      <c r="CZ133" s="738"/>
      <c r="DA133" s="1021"/>
      <c r="DB133" s="503">
        <f t="shared" si="410"/>
        <v>-10</v>
      </c>
      <c r="DC133" s="491">
        <f t="shared" ref="DC133:DL133" si="449">DC17</f>
        <v>1.0000000000000004</v>
      </c>
      <c r="DD133" s="492">
        <f t="shared" si="449"/>
        <v>1</v>
      </c>
      <c r="DE133" s="492">
        <f t="shared" si="449"/>
        <v>1</v>
      </c>
      <c r="DF133" s="492">
        <f t="shared" si="449"/>
        <v>1</v>
      </c>
      <c r="DG133" s="492">
        <f t="shared" si="449"/>
        <v>1.0000000000000133</v>
      </c>
      <c r="DH133" s="493">
        <f t="shared" si="449"/>
        <v>1.0000000000000131</v>
      </c>
      <c r="DI133" s="493">
        <f t="shared" si="449"/>
        <v>1</v>
      </c>
      <c r="DJ133" s="493">
        <f t="shared" si="449"/>
        <v>1.000000000000006</v>
      </c>
      <c r="DK133" s="493">
        <f t="shared" si="449"/>
        <v>1.0000000000000031</v>
      </c>
      <c r="DL133" s="562">
        <f t="shared" si="449"/>
        <v>1</v>
      </c>
      <c r="DM133" s="522" t="s">
        <v>381</v>
      </c>
      <c r="DN133" s="748" t="s">
        <v>381</v>
      </c>
      <c r="DO133" s="744"/>
      <c r="DP133" s="1021"/>
      <c r="DQ133" s="503">
        <f t="shared" si="411"/>
        <v>-10</v>
      </c>
      <c r="DR133" s="491">
        <f t="shared" ref="DR133:EA133" si="450">DR17</f>
        <v>1.0000000000000138</v>
      </c>
      <c r="DS133" s="492">
        <f t="shared" si="450"/>
        <v>1.0000000000000133</v>
      </c>
      <c r="DT133" s="492">
        <f t="shared" si="450"/>
        <v>1.0000000000000002</v>
      </c>
      <c r="DU133" s="492">
        <f t="shared" si="450"/>
        <v>1.0000000000000002</v>
      </c>
      <c r="DV133" s="492">
        <f t="shared" si="450"/>
        <v>1.0000000000000129</v>
      </c>
      <c r="DW133" s="493">
        <f t="shared" si="450"/>
        <v>1.0000000000000131</v>
      </c>
      <c r="DX133" s="493">
        <f t="shared" si="450"/>
        <v>1.0000000000000062</v>
      </c>
      <c r="DY133" s="493">
        <f t="shared" si="450"/>
        <v>1</v>
      </c>
      <c r="DZ133" s="493">
        <f t="shared" si="450"/>
        <v>1</v>
      </c>
      <c r="EA133" s="562">
        <f t="shared" si="450"/>
        <v>1.0000000000000029</v>
      </c>
      <c r="EB133" s="522" t="s">
        <v>381</v>
      </c>
      <c r="EC133" s="748" t="s">
        <v>381</v>
      </c>
      <c r="ED133" s="738"/>
      <c r="EE133" s="1021"/>
      <c r="EF133" s="503">
        <f t="shared" si="412"/>
        <v>-10</v>
      </c>
      <c r="EG133" s="477">
        <f t="shared" ref="EG133:EP133" si="451">EG17</f>
        <v>32.931070554134635</v>
      </c>
      <c r="EH133" s="496">
        <f t="shared" si="451"/>
        <v>31.148862490168312</v>
      </c>
      <c r="EI133" s="496">
        <f t="shared" si="451"/>
        <v>28.117956355524711</v>
      </c>
      <c r="EJ133" s="496">
        <f t="shared" si="451"/>
        <v>23.298389406710953</v>
      </c>
      <c r="EK133" s="496">
        <f t="shared" si="451"/>
        <v>18.463446365484913</v>
      </c>
      <c r="EL133" s="497">
        <f t="shared" si="451"/>
        <v>13.51344352239613</v>
      </c>
      <c r="EM133" s="497">
        <f t="shared" si="451"/>
        <v>8.0679174803749447</v>
      </c>
      <c r="EN133" s="497">
        <f t="shared" si="451"/>
        <v>2.4456931553918935</v>
      </c>
      <c r="EO133" s="497">
        <f t="shared" si="451"/>
        <v>0.99342300235633729</v>
      </c>
      <c r="EP133" s="563">
        <f t="shared" si="451"/>
        <v>-0.55170973338147178</v>
      </c>
      <c r="EQ133" s="522" t="s">
        <v>381</v>
      </c>
      <c r="ER133" s="748" t="s">
        <v>381</v>
      </c>
      <c r="ES133" s="738"/>
      <c r="ET133" s="1021"/>
      <c r="EU133" s="503">
        <f t="shared" si="413"/>
        <v>-10</v>
      </c>
      <c r="EV133" s="477">
        <f t="shared" ref="EV133:FE133" si="452">EV17</f>
        <v>82.867013318797774</v>
      </c>
      <c r="EW133" s="496">
        <f t="shared" si="452"/>
        <v>81.632038543712952</v>
      </c>
      <c r="EX133" s="496">
        <f t="shared" si="452"/>
        <v>79.062247392414974</v>
      </c>
      <c r="EY133" s="496">
        <f t="shared" si="452"/>
        <v>74.652478234993794</v>
      </c>
      <c r="EZ133" s="496">
        <f t="shared" si="452"/>
        <v>70.140266478112892</v>
      </c>
      <c r="FA133" s="497">
        <f t="shared" si="452"/>
        <v>65.570857289968274</v>
      </c>
      <c r="FB133" s="497">
        <f t="shared" si="452"/>
        <v>56.31445645489498</v>
      </c>
      <c r="FC133" s="497">
        <f t="shared" si="452"/>
        <v>46.872824836853738</v>
      </c>
      <c r="FD133" s="497">
        <f t="shared" si="452"/>
        <v>37.122304825590561</v>
      </c>
      <c r="FE133" s="563">
        <f t="shared" si="452"/>
        <v>26.769982696107888</v>
      </c>
      <c r="FF133" s="522" t="s">
        <v>381</v>
      </c>
      <c r="FG133" s="748" t="s">
        <v>381</v>
      </c>
      <c r="FI133" s="1021"/>
      <c r="FJ133" s="503">
        <f t="shared" si="414"/>
        <v>-10</v>
      </c>
      <c r="FK133" s="477">
        <f t="shared" ref="FK133:FT133" si="453">FK17</f>
        <v>84.999120862110829</v>
      </c>
      <c r="FL133" s="496">
        <f t="shared" si="453"/>
        <v>83.646900120783755</v>
      </c>
      <c r="FM133" s="496">
        <f t="shared" si="453"/>
        <v>80.816987130126677</v>
      </c>
      <c r="FN133" s="496">
        <f t="shared" si="453"/>
        <v>75.984877143214248</v>
      </c>
      <c r="FO133" s="496">
        <f t="shared" si="453"/>
        <v>71.114377589321691</v>
      </c>
      <c r="FP133" s="497">
        <f t="shared" si="453"/>
        <v>66.229161794879644</v>
      </c>
      <c r="FQ133" s="497">
        <f t="shared" si="453"/>
        <v>56.449846813231829</v>
      </c>
      <c r="FR133" s="497">
        <f t="shared" si="453"/>
        <v>46.677772764099529</v>
      </c>
      <c r="FS133" s="497">
        <f t="shared" si="453"/>
        <v>36.846129316361498</v>
      </c>
      <c r="FT133" s="563">
        <f t="shared" si="453"/>
        <v>26.665513535491357</v>
      </c>
      <c r="FU133" s="522" t="s">
        <v>381</v>
      </c>
      <c r="FV133" s="748" t="s">
        <v>381</v>
      </c>
      <c r="FW133" s="744"/>
      <c r="FX133" s="1021"/>
      <c r="FY133" s="503">
        <f t="shared" si="415"/>
        <v>-10</v>
      </c>
      <c r="FZ133" s="491">
        <f t="shared" si="416"/>
        <v>1.0000000000000004</v>
      </c>
      <c r="GA133" s="492">
        <f t="shared" si="383"/>
        <v>1</v>
      </c>
      <c r="GB133" s="492">
        <f t="shared" si="384"/>
        <v>1</v>
      </c>
      <c r="GC133" s="492">
        <f t="shared" si="385"/>
        <v>1</v>
      </c>
      <c r="GD133" s="492">
        <f t="shared" si="386"/>
        <v>1.0000000000000129</v>
      </c>
      <c r="GE133" s="493">
        <f t="shared" si="387"/>
        <v>1.0000000000000131</v>
      </c>
      <c r="GF133" s="493">
        <f t="shared" si="388"/>
        <v>1</v>
      </c>
      <c r="GG133" s="493">
        <f t="shared" si="389"/>
        <v>1</v>
      </c>
      <c r="GH133" s="493">
        <f t="shared" si="390"/>
        <v>1</v>
      </c>
      <c r="GI133" s="493">
        <f t="shared" si="391"/>
        <v>1</v>
      </c>
      <c r="GJ133" s="522" t="s">
        <v>381</v>
      </c>
      <c r="GK133" s="748" t="s">
        <v>381</v>
      </c>
      <c r="GM133" s="1021"/>
      <c r="GN133" s="503">
        <f t="shared" si="417"/>
        <v>-10</v>
      </c>
      <c r="GO133" s="495">
        <f t="shared" si="418"/>
        <v>84.999120862110829</v>
      </c>
      <c r="GP133" s="496">
        <f t="shared" si="392"/>
        <v>83.646900120783755</v>
      </c>
      <c r="GQ133" s="496">
        <f t="shared" si="393"/>
        <v>80.816987130126677</v>
      </c>
      <c r="GR133" s="496">
        <f t="shared" si="394"/>
        <v>75.984877143214248</v>
      </c>
      <c r="GS133" s="496">
        <f t="shared" si="395"/>
        <v>71.114377589321691</v>
      </c>
      <c r="GT133" s="497">
        <f t="shared" si="396"/>
        <v>66.229161794879644</v>
      </c>
      <c r="GU133" s="497">
        <f t="shared" si="397"/>
        <v>56.449846813231829</v>
      </c>
      <c r="GV133" s="497">
        <f t="shared" si="398"/>
        <v>46.872824836853738</v>
      </c>
      <c r="GW133" s="497">
        <f t="shared" si="399"/>
        <v>37.122304825590561</v>
      </c>
      <c r="GX133" s="497">
        <f t="shared" si="400"/>
        <v>26.769982696107888</v>
      </c>
      <c r="GY133" s="522" t="s">
        <v>381</v>
      </c>
      <c r="GZ133" s="748" t="s">
        <v>381</v>
      </c>
      <c r="HB133" s="1021"/>
      <c r="HC133" s="503">
        <f t="shared" si="419"/>
        <v>-10</v>
      </c>
      <c r="HD133" s="629" t="s">
        <v>381</v>
      </c>
      <c r="HE133" s="596" t="s">
        <v>381</v>
      </c>
      <c r="HF133" s="630" t="s">
        <v>381</v>
      </c>
      <c r="HH133" s="1021"/>
      <c r="HI133" s="503">
        <f t="shared" si="421"/>
        <v>-10</v>
      </c>
      <c r="HJ133" s="598" t="str">
        <f t="shared" si="422"/>
        <v>no fueling</v>
      </c>
      <c r="HK133" s="599" t="s">
        <v>381</v>
      </c>
    </row>
    <row r="134" spans="2:219" ht="15" customHeight="1">
      <c r="B134" s="1046"/>
      <c r="C134" s="589">
        <v>-20</v>
      </c>
      <c r="D134" s="476">
        <f t="shared" si="401"/>
        <v>28.5</v>
      </c>
      <c r="E134" s="627" t="s">
        <v>711</v>
      </c>
      <c r="F134" s="605" t="s">
        <v>711</v>
      </c>
      <c r="G134" s="628" t="s">
        <v>711</v>
      </c>
      <c r="H134" s="578">
        <f t="shared" si="439"/>
        <v>86.406102384097892</v>
      </c>
      <c r="I134" s="580">
        <f t="shared" si="439"/>
        <v>86.095292461331368</v>
      </c>
      <c r="J134" s="580">
        <f t="shared" si="402"/>
        <v>85.449739020558525</v>
      </c>
      <c r="K134" s="580">
        <f t="shared" si="372"/>
        <v>84.343629770011475</v>
      </c>
      <c r="L134" s="580">
        <f t="shared" si="373"/>
        <v>83.222471809577058</v>
      </c>
      <c r="M134" s="580">
        <f t="shared" si="374"/>
        <v>82.092180305842845</v>
      </c>
      <c r="N134" s="580">
        <f t="shared" si="375"/>
        <v>79.817796033780638</v>
      </c>
      <c r="O134" s="580">
        <f t="shared" si="376"/>
        <v>77.5144350437253</v>
      </c>
      <c r="P134" s="580">
        <f t="shared" si="377"/>
        <v>75.159612219553622</v>
      </c>
      <c r="Q134" s="580">
        <f t="shared" si="378"/>
        <v>72.701669570585366</v>
      </c>
      <c r="R134" s="522" t="s">
        <v>381</v>
      </c>
      <c r="S134" s="480" t="s">
        <v>381</v>
      </c>
      <c r="T134" s="738"/>
      <c r="U134" s="1021"/>
      <c r="V134" s="503">
        <f t="shared" si="403"/>
        <v>-20</v>
      </c>
      <c r="W134" s="481">
        <v>15</v>
      </c>
      <c r="X134" s="482">
        <v>-33</v>
      </c>
      <c r="Y134" s="531">
        <f>IF(MIN(AA134,Z134)*(1-(2.5+7)/(87.5-2))&gt;$AG$7,$AG$7,MIN(AA134,Z134)*(1-(2.5+7)/(87.5-2)))</f>
        <v>28.5</v>
      </c>
      <c r="Z134" s="484">
        <f t="shared" si="443"/>
        <v>50.553275914858972</v>
      </c>
      <c r="AA134" s="485">
        <f t="shared" si="443"/>
        <v>42.304126858651507</v>
      </c>
      <c r="AB134" s="542">
        <f>(I134-2)/Y134</f>
        <v>2.9507120161870657</v>
      </c>
      <c r="AC134" s="543">
        <f>(I134-2)/MIN(AA134,Z134)</f>
        <v>1.9878744393499581</v>
      </c>
      <c r="AD134" s="666">
        <f t="shared" si="444"/>
        <v>20.10626237536205</v>
      </c>
      <c r="AE134" s="666">
        <f t="shared" si="444"/>
        <v>35.389041010572136</v>
      </c>
      <c r="AF134" s="738"/>
      <c r="AG134" s="1048"/>
      <c r="AH134" s="1050"/>
      <c r="AI134" s="738"/>
      <c r="AJ134" s="1021"/>
      <c r="AK134" s="503">
        <f t="shared" si="406"/>
        <v>-20</v>
      </c>
      <c r="AL134" s="489">
        <f t="shared" si="426"/>
        <v>-30</v>
      </c>
      <c r="AM134" s="482">
        <f t="shared" si="407"/>
        <v>-40</v>
      </c>
      <c r="AN134" s="490">
        <f t="shared" si="408"/>
        <v>28.5</v>
      </c>
      <c r="AO134" s="738"/>
      <c r="AP134" s="1021"/>
      <c r="AQ134" s="503">
        <v>-20</v>
      </c>
      <c r="AR134" s="483">
        <f t="shared" si="380"/>
        <v>28.5</v>
      </c>
      <c r="AS134" s="477">
        <f t="shared" ref="AS134:BB134" si="454">AS18</f>
        <v>97.874957539726111</v>
      </c>
      <c r="AT134" s="479">
        <f t="shared" si="454"/>
        <v>97.321307523030057</v>
      </c>
      <c r="AU134" s="479">
        <f t="shared" si="454"/>
        <v>96.357399104635931</v>
      </c>
      <c r="AV134" s="479">
        <f t="shared" si="454"/>
        <v>94.803235308598858</v>
      </c>
      <c r="AW134" s="479">
        <f t="shared" si="454"/>
        <v>93.234505884991336</v>
      </c>
      <c r="AX134" s="479">
        <f t="shared" si="454"/>
        <v>91.618247708323395</v>
      </c>
      <c r="AY134" s="479">
        <f t="shared" si="454"/>
        <v>89.393779044558372</v>
      </c>
      <c r="AZ134" s="479">
        <f t="shared" si="454"/>
        <v>86.24766613053518</v>
      </c>
      <c r="BA134" s="479">
        <f t="shared" si="454"/>
        <v>84.896037921482545</v>
      </c>
      <c r="BB134" s="605" t="str">
        <f t="shared" si="454"/>
        <v>not calc.</v>
      </c>
      <c r="BC134" s="522" t="s">
        <v>381</v>
      </c>
      <c r="BD134" s="480" t="s">
        <v>381</v>
      </c>
      <c r="BE134" s="738"/>
      <c r="BF134" s="1021"/>
      <c r="BG134" s="503">
        <v>-20</v>
      </c>
      <c r="BH134" s="483">
        <f t="shared" si="381"/>
        <v>32.0625</v>
      </c>
      <c r="BI134" s="477">
        <f t="shared" ref="BI134:BR134" si="455">BI18</f>
        <v>86.406102384097892</v>
      </c>
      <c r="BJ134" s="478">
        <f t="shared" si="455"/>
        <v>86.095292461331368</v>
      </c>
      <c r="BK134" s="479">
        <f t="shared" si="455"/>
        <v>85.449739020558525</v>
      </c>
      <c r="BL134" s="479">
        <f t="shared" si="455"/>
        <v>84.343629770011475</v>
      </c>
      <c r="BM134" s="479">
        <f t="shared" si="455"/>
        <v>83.222471809577058</v>
      </c>
      <c r="BN134" s="479">
        <f t="shared" si="455"/>
        <v>82.092180305842845</v>
      </c>
      <c r="BO134" s="479">
        <f t="shared" si="455"/>
        <v>79.817796033780638</v>
      </c>
      <c r="BP134" s="479">
        <f t="shared" si="455"/>
        <v>77.5144350437253</v>
      </c>
      <c r="BQ134" s="479">
        <f t="shared" si="455"/>
        <v>75.159612219553622</v>
      </c>
      <c r="BR134" s="479">
        <f t="shared" si="455"/>
        <v>72.701828043096427</v>
      </c>
      <c r="BS134" s="522" t="s">
        <v>381</v>
      </c>
      <c r="BT134" s="480" t="s">
        <v>381</v>
      </c>
      <c r="BU134" s="533"/>
      <c r="BV134" s="1021"/>
      <c r="BW134" s="503">
        <v>-20</v>
      </c>
      <c r="BX134" s="483">
        <f t="shared" si="382"/>
        <v>32.0625</v>
      </c>
      <c r="BY134" s="477">
        <f t="shared" ref="BY134:CH134" si="456">BY18</f>
        <v>87.134520838465036</v>
      </c>
      <c r="BZ134" s="478">
        <f t="shared" si="456"/>
        <v>86.790945309178824</v>
      </c>
      <c r="CA134" s="479">
        <f t="shared" si="456"/>
        <v>86.078523645139853</v>
      </c>
      <c r="CB134" s="479">
        <f t="shared" si="456"/>
        <v>84.873100398972397</v>
      </c>
      <c r="CC134" s="479">
        <f t="shared" si="456"/>
        <v>83.653824770308333</v>
      </c>
      <c r="CD134" s="479">
        <f t="shared" si="456"/>
        <v>82.438785094418805</v>
      </c>
      <c r="CE134" s="479">
        <f t="shared" si="456"/>
        <v>80.011535388466172</v>
      </c>
      <c r="CF134" s="479">
        <f t="shared" si="456"/>
        <v>77.595141180663902</v>
      </c>
      <c r="CG134" s="479">
        <f t="shared" si="456"/>
        <v>75.173861811815286</v>
      </c>
      <c r="CH134" s="479">
        <f t="shared" si="456"/>
        <v>72.701669570585366</v>
      </c>
      <c r="CI134" s="522" t="s">
        <v>381</v>
      </c>
      <c r="CJ134" s="480" t="s">
        <v>381</v>
      </c>
      <c r="CK134" s="738"/>
      <c r="CL134" s="1021"/>
      <c r="CM134" s="503">
        <f t="shared" si="409"/>
        <v>-20</v>
      </c>
      <c r="CN134" s="491">
        <f t="shared" ref="CN134:CW134" si="457">CN18</f>
        <v>1.2000000000000199</v>
      </c>
      <c r="CO134" s="492">
        <f t="shared" si="457"/>
        <v>1.2</v>
      </c>
      <c r="CP134" s="492">
        <f t="shared" si="457"/>
        <v>1.2000000000000195</v>
      </c>
      <c r="CQ134" s="492">
        <f t="shared" si="457"/>
        <v>1.2000000000000002</v>
      </c>
      <c r="CR134" s="492">
        <f t="shared" si="457"/>
        <v>1.2000000000000099</v>
      </c>
      <c r="CS134" s="493">
        <f t="shared" si="457"/>
        <v>1.2000000000000002</v>
      </c>
      <c r="CT134" s="493">
        <f t="shared" si="457"/>
        <v>1.2000000000000002</v>
      </c>
      <c r="CU134" s="493">
        <f t="shared" si="457"/>
        <v>1.2000000000000004</v>
      </c>
      <c r="CV134" s="493">
        <f t="shared" si="457"/>
        <v>1.2000000000000002</v>
      </c>
      <c r="CW134" s="605" t="str">
        <f t="shared" si="457"/>
        <v>not calc.</v>
      </c>
      <c r="CX134" s="522" t="s">
        <v>381</v>
      </c>
      <c r="CY134" s="748" t="s">
        <v>381</v>
      </c>
      <c r="CZ134" s="738"/>
      <c r="DA134" s="1021"/>
      <c r="DB134" s="503">
        <f t="shared" si="410"/>
        <v>-20</v>
      </c>
      <c r="DC134" s="491">
        <f t="shared" ref="DC134:DL134" si="458">DC18</f>
        <v>1</v>
      </c>
      <c r="DD134" s="492">
        <f t="shared" si="458"/>
        <v>1.000000000000014</v>
      </c>
      <c r="DE134" s="492">
        <f t="shared" si="458"/>
        <v>1.0000000000000004</v>
      </c>
      <c r="DF134" s="492">
        <f t="shared" si="458"/>
        <v>1.0000000000000004</v>
      </c>
      <c r="DG134" s="492">
        <f t="shared" si="458"/>
        <v>1</v>
      </c>
      <c r="DH134" s="493">
        <f t="shared" si="458"/>
        <v>1</v>
      </c>
      <c r="DI134" s="493">
        <f t="shared" si="458"/>
        <v>1</v>
      </c>
      <c r="DJ134" s="493">
        <f t="shared" si="458"/>
        <v>1.0000000000000007</v>
      </c>
      <c r="DK134" s="493">
        <f t="shared" si="458"/>
        <v>1.0000000000000002</v>
      </c>
      <c r="DL134" s="562">
        <f t="shared" si="458"/>
        <v>1</v>
      </c>
      <c r="DM134" s="522" t="s">
        <v>381</v>
      </c>
      <c r="DN134" s="748" t="s">
        <v>381</v>
      </c>
      <c r="DO134" s="744"/>
      <c r="DP134" s="1021"/>
      <c r="DQ134" s="503">
        <f t="shared" si="411"/>
        <v>-20</v>
      </c>
      <c r="DR134" s="491">
        <f t="shared" ref="DR134:EA134" si="459">DR18</f>
        <v>1</v>
      </c>
      <c r="DS134" s="492">
        <f t="shared" si="459"/>
        <v>1</v>
      </c>
      <c r="DT134" s="492">
        <f t="shared" si="459"/>
        <v>1.0000000000000133</v>
      </c>
      <c r="DU134" s="492">
        <f t="shared" si="459"/>
        <v>1.0000000000000135</v>
      </c>
      <c r="DV134" s="492">
        <f t="shared" si="459"/>
        <v>1.0000000000000135</v>
      </c>
      <c r="DW134" s="493">
        <f t="shared" si="459"/>
        <v>1.0000000000000002</v>
      </c>
      <c r="DX134" s="493">
        <f t="shared" si="459"/>
        <v>1.0000000000000004</v>
      </c>
      <c r="DY134" s="493">
        <f t="shared" si="459"/>
        <v>1.000000000000006</v>
      </c>
      <c r="DZ134" s="493">
        <f t="shared" si="459"/>
        <v>1.0000000000000004</v>
      </c>
      <c r="EA134" s="562">
        <f t="shared" si="459"/>
        <v>1</v>
      </c>
      <c r="EB134" s="522" t="s">
        <v>381</v>
      </c>
      <c r="EC134" s="748" t="s">
        <v>381</v>
      </c>
      <c r="ED134" s="738"/>
      <c r="EE134" s="1021"/>
      <c r="EF134" s="503">
        <f t="shared" si="412"/>
        <v>-20</v>
      </c>
      <c r="EG134" s="495">
        <f t="shared" ref="EG134:EP134" si="460">EG18</f>
        <v>30.198066924536477</v>
      </c>
      <c r="EH134" s="496">
        <f t="shared" si="460"/>
        <v>28.511484852166973</v>
      </c>
      <c r="EI134" s="496">
        <f t="shared" si="460"/>
        <v>25.577428177207764</v>
      </c>
      <c r="EJ134" s="496">
        <f t="shared" si="460"/>
        <v>20.852891559097259</v>
      </c>
      <c r="EK134" s="496">
        <f t="shared" si="460"/>
        <v>16.091970829281536</v>
      </c>
      <c r="EL134" s="497">
        <f t="shared" si="460"/>
        <v>11.195252897527723</v>
      </c>
      <c r="EM134" s="497">
        <f t="shared" si="460"/>
        <v>4.4701813327250193</v>
      </c>
      <c r="EN134" s="497">
        <f t="shared" si="460"/>
        <v>-5.0121144826618433</v>
      </c>
      <c r="EO134" s="497">
        <f t="shared" si="460"/>
        <v>-9.0751213895082969</v>
      </c>
      <c r="EP134" s="605" t="str">
        <f t="shared" si="460"/>
        <v>not calc.</v>
      </c>
      <c r="EQ134" s="522" t="s">
        <v>381</v>
      </c>
      <c r="ER134" s="748" t="s">
        <v>381</v>
      </c>
      <c r="ES134" s="738"/>
      <c r="ET134" s="1021"/>
      <c r="EU134" s="503">
        <f t="shared" si="413"/>
        <v>-20</v>
      </c>
      <c r="EV134" s="477">
        <f t="shared" ref="EV134:FE134" si="461">EV18</f>
        <v>80.726203135888284</v>
      </c>
      <c r="EW134" s="496">
        <f t="shared" si="461"/>
        <v>79.470334809970495</v>
      </c>
      <c r="EX134" s="496">
        <f t="shared" si="461"/>
        <v>76.863121905756145</v>
      </c>
      <c r="EY134" s="496">
        <f t="shared" si="461"/>
        <v>72.399743938431868</v>
      </c>
      <c r="EZ134" s="496">
        <f t="shared" si="461"/>
        <v>67.880724214169277</v>
      </c>
      <c r="FA134" s="497">
        <f t="shared" si="461"/>
        <v>63.330148091795309</v>
      </c>
      <c r="FB134" s="497">
        <f t="shared" si="461"/>
        <v>54.189760242670957</v>
      </c>
      <c r="FC134" s="497">
        <f t="shared" si="461"/>
        <v>44.95574359021839</v>
      </c>
      <c r="FD134" s="497">
        <f t="shared" si="461"/>
        <v>35.539943053977254</v>
      </c>
      <c r="FE134" s="563">
        <f t="shared" si="461"/>
        <v>25.739802626416065</v>
      </c>
      <c r="FF134" s="522" t="s">
        <v>381</v>
      </c>
      <c r="FG134" s="748" t="s">
        <v>381</v>
      </c>
      <c r="FI134" s="1021"/>
      <c r="FJ134" s="503">
        <f t="shared" si="414"/>
        <v>-20</v>
      </c>
      <c r="FK134" s="477">
        <f t="shared" ref="FK134:FT134" si="462">FK18</f>
        <v>83.670969035615315</v>
      </c>
      <c r="FL134" s="496">
        <f t="shared" si="462"/>
        <v>82.281740992772086</v>
      </c>
      <c r="FM134" s="496">
        <f t="shared" si="462"/>
        <v>79.402589453708515</v>
      </c>
      <c r="FN134" s="496">
        <f t="shared" si="462"/>
        <v>74.535649854600422</v>
      </c>
      <c r="FO134" s="496">
        <f t="shared" si="462"/>
        <v>69.618755992977015</v>
      </c>
      <c r="FP134" s="497">
        <f t="shared" si="462"/>
        <v>64.725019817672887</v>
      </c>
      <c r="FQ134" s="497">
        <f t="shared" si="462"/>
        <v>54.967505305577845</v>
      </c>
      <c r="FR134" s="497">
        <f t="shared" si="462"/>
        <v>45.27889241989169</v>
      </c>
      <c r="FS134" s="497">
        <f t="shared" si="462"/>
        <v>35.596843856398607</v>
      </c>
      <c r="FT134" s="563">
        <f t="shared" si="462"/>
        <v>25.739171935295701</v>
      </c>
      <c r="FU134" s="522" t="s">
        <v>381</v>
      </c>
      <c r="FV134" s="748" t="s">
        <v>381</v>
      </c>
      <c r="FW134" s="744"/>
      <c r="FX134" s="1021"/>
      <c r="FY134" s="503">
        <f t="shared" si="415"/>
        <v>-20</v>
      </c>
      <c r="FZ134" s="491">
        <f t="shared" si="416"/>
        <v>1</v>
      </c>
      <c r="GA134" s="492">
        <f t="shared" si="383"/>
        <v>1</v>
      </c>
      <c r="GB134" s="492">
        <f t="shared" si="384"/>
        <v>1.0000000000000004</v>
      </c>
      <c r="GC134" s="492">
        <f t="shared" si="385"/>
        <v>1.0000000000000004</v>
      </c>
      <c r="GD134" s="492">
        <f t="shared" si="386"/>
        <v>1</v>
      </c>
      <c r="GE134" s="493">
        <f t="shared" si="387"/>
        <v>1</v>
      </c>
      <c r="GF134" s="493">
        <f t="shared" si="388"/>
        <v>1</v>
      </c>
      <c r="GG134" s="493">
        <f t="shared" si="389"/>
        <v>1.0000000000000007</v>
      </c>
      <c r="GH134" s="493">
        <f t="shared" si="390"/>
        <v>1.0000000000000002</v>
      </c>
      <c r="GI134" s="493">
        <f t="shared" si="391"/>
        <v>1</v>
      </c>
      <c r="GJ134" s="522" t="s">
        <v>381</v>
      </c>
      <c r="GK134" s="748" t="s">
        <v>381</v>
      </c>
      <c r="GM134" s="1021"/>
      <c r="GN134" s="503">
        <f t="shared" si="417"/>
        <v>-20</v>
      </c>
      <c r="GO134" s="495">
        <f t="shared" si="418"/>
        <v>83.670969035615315</v>
      </c>
      <c r="GP134" s="496">
        <f t="shared" si="392"/>
        <v>82.281740992772086</v>
      </c>
      <c r="GQ134" s="496">
        <f t="shared" si="393"/>
        <v>79.402589453708515</v>
      </c>
      <c r="GR134" s="496">
        <f t="shared" si="394"/>
        <v>74.535649854600422</v>
      </c>
      <c r="GS134" s="496">
        <f t="shared" si="395"/>
        <v>69.618755992977015</v>
      </c>
      <c r="GT134" s="497">
        <f t="shared" si="396"/>
        <v>64.725019817672887</v>
      </c>
      <c r="GU134" s="497">
        <f t="shared" si="397"/>
        <v>54.967505305577845</v>
      </c>
      <c r="GV134" s="497">
        <f t="shared" si="398"/>
        <v>45.27889241989169</v>
      </c>
      <c r="GW134" s="497">
        <f t="shared" si="399"/>
        <v>35.596843856398607</v>
      </c>
      <c r="GX134" s="497">
        <f t="shared" si="400"/>
        <v>25.739802626416065</v>
      </c>
      <c r="GY134" s="522" t="s">
        <v>381</v>
      </c>
      <c r="GZ134" s="748" t="s">
        <v>381</v>
      </c>
      <c r="HB134" s="1021"/>
      <c r="HC134" s="503">
        <f t="shared" si="419"/>
        <v>-20</v>
      </c>
      <c r="HD134" s="629" t="s">
        <v>381</v>
      </c>
      <c r="HE134" s="596" t="s">
        <v>381</v>
      </c>
      <c r="HF134" s="630" t="s">
        <v>381</v>
      </c>
      <c r="HH134" s="1021"/>
      <c r="HI134" s="503">
        <f t="shared" si="421"/>
        <v>-20</v>
      </c>
      <c r="HJ134" s="598" t="str">
        <f t="shared" si="422"/>
        <v>no fueling</v>
      </c>
      <c r="HK134" s="599" t="s">
        <v>381</v>
      </c>
    </row>
    <row r="135" spans="2:219" ht="15" customHeight="1">
      <c r="B135" s="1046"/>
      <c r="C135" s="589">
        <v>-30</v>
      </c>
      <c r="D135" s="476">
        <f t="shared" si="401"/>
        <v>28.5</v>
      </c>
      <c r="E135" s="627" t="s">
        <v>711</v>
      </c>
      <c r="F135" s="605" t="s">
        <v>711</v>
      </c>
      <c r="G135" s="628" t="s">
        <v>711</v>
      </c>
      <c r="H135" s="578">
        <f t="shared" si="439"/>
        <v>85.889147620332594</v>
      </c>
      <c r="I135" s="580">
        <f t="shared" si="439"/>
        <v>85.564757643633726</v>
      </c>
      <c r="J135" s="580">
        <f t="shared" si="402"/>
        <v>84.904939940685551</v>
      </c>
      <c r="K135" s="580">
        <f t="shared" si="372"/>
        <v>83.784149980880684</v>
      </c>
      <c r="L135" s="580">
        <f t="shared" si="373"/>
        <v>82.660689549443944</v>
      </c>
      <c r="M135" s="580">
        <f t="shared" si="374"/>
        <v>81.535856295103898</v>
      </c>
      <c r="N135" s="580">
        <f t="shared" si="375"/>
        <v>79.284655400424853</v>
      </c>
      <c r="O135" s="580">
        <f t="shared" si="376"/>
        <v>77.03118237506564</v>
      </c>
      <c r="P135" s="580">
        <f t="shared" si="377"/>
        <v>74.760865415504099</v>
      </c>
      <c r="Q135" s="580">
        <f t="shared" si="378"/>
        <v>72.441736517293776</v>
      </c>
      <c r="R135" s="522" t="s">
        <v>381</v>
      </c>
      <c r="S135" s="480" t="s">
        <v>381</v>
      </c>
      <c r="T135" s="738"/>
      <c r="U135" s="1021"/>
      <c r="V135" s="503">
        <f t="shared" si="403"/>
        <v>-30</v>
      </c>
      <c r="W135" s="481">
        <v>15</v>
      </c>
      <c r="X135" s="482">
        <v>-33</v>
      </c>
      <c r="Y135" s="531">
        <f>IF(MIN(AA135,Z135)*(1-(2.5+7)/(87.5-2))&gt;$AG$7,$AG$7,MIN(AA135,Z135)*(1-(2.5+7)/(87.5-2)))</f>
        <v>28.5</v>
      </c>
      <c r="Z135" s="484">
        <f t="shared" si="443"/>
        <v>57.636361419134225</v>
      </c>
      <c r="AA135" s="485">
        <f t="shared" si="443"/>
        <v>45.936100968232338</v>
      </c>
      <c r="AB135" s="542">
        <f>(I135-2)/Y135</f>
        <v>2.932096759425745</v>
      </c>
      <c r="AC135" s="543">
        <f>(I135-2)/MIN(AA135,Z135)</f>
        <v>1.8191521675168716</v>
      </c>
      <c r="AD135" s="666">
        <f t="shared" si="444"/>
        <v>22.031521338555418</v>
      </c>
      <c r="AE135" s="666">
        <f t="shared" si="444"/>
        <v>37.540081372053564</v>
      </c>
      <c r="AF135" s="738"/>
      <c r="AG135" s="1048"/>
      <c r="AH135" s="1050"/>
      <c r="AI135" s="738"/>
      <c r="AJ135" s="1021"/>
      <c r="AK135" s="503">
        <f t="shared" si="406"/>
        <v>-30</v>
      </c>
      <c r="AL135" s="489">
        <f t="shared" si="426"/>
        <v>-40</v>
      </c>
      <c r="AM135" s="482">
        <f t="shared" si="407"/>
        <v>-40</v>
      </c>
      <c r="AN135" s="490">
        <f t="shared" si="408"/>
        <v>28.5</v>
      </c>
      <c r="AO135" s="738"/>
      <c r="AP135" s="1021"/>
      <c r="AQ135" s="503">
        <v>-30</v>
      </c>
      <c r="AR135" s="483">
        <f t="shared" si="380"/>
        <v>28.5</v>
      </c>
      <c r="AS135" s="477">
        <f t="shared" ref="AS135:BB135" si="463">AS19</f>
        <v>96.628815380951281</v>
      </c>
      <c r="AT135" s="479">
        <f t="shared" si="463"/>
        <v>96.198761958046703</v>
      </c>
      <c r="AU135" s="479">
        <f t="shared" si="463"/>
        <v>95.324601717701938</v>
      </c>
      <c r="AV135" s="479">
        <f t="shared" si="463"/>
        <v>93.837642856650604</v>
      </c>
      <c r="AW135" s="479">
        <f t="shared" si="463"/>
        <v>92.310803391412946</v>
      </c>
      <c r="AX135" s="479">
        <f t="shared" si="463"/>
        <v>90.726490851821467</v>
      </c>
      <c r="AY135" s="479">
        <f t="shared" si="463"/>
        <v>88.601106513868743</v>
      </c>
      <c r="AZ135" s="479">
        <f t="shared" si="463"/>
        <v>85.427452703546336</v>
      </c>
      <c r="BA135" s="479">
        <f t="shared" si="463"/>
        <v>83.060632543185051</v>
      </c>
      <c r="BB135" s="479">
        <f t="shared" si="463"/>
        <v>80.107766355218601</v>
      </c>
      <c r="BC135" s="522" t="s">
        <v>381</v>
      </c>
      <c r="BD135" s="480" t="s">
        <v>381</v>
      </c>
      <c r="BE135" s="738"/>
      <c r="BF135" s="1021"/>
      <c r="BG135" s="503">
        <v>-30</v>
      </c>
      <c r="BH135" s="483">
        <f t="shared" si="381"/>
        <v>32.0625</v>
      </c>
      <c r="BI135" s="477">
        <f t="shared" ref="BI135:BR135" si="464">BI19</f>
        <v>85.889147620332594</v>
      </c>
      <c r="BJ135" s="478">
        <f t="shared" si="464"/>
        <v>85.564757643633726</v>
      </c>
      <c r="BK135" s="479">
        <f t="shared" si="464"/>
        <v>84.904939940685551</v>
      </c>
      <c r="BL135" s="479">
        <f t="shared" si="464"/>
        <v>83.784149980880684</v>
      </c>
      <c r="BM135" s="479">
        <f t="shared" si="464"/>
        <v>82.660689549443944</v>
      </c>
      <c r="BN135" s="479">
        <f t="shared" si="464"/>
        <v>81.535856295103898</v>
      </c>
      <c r="BO135" s="479">
        <f t="shared" si="464"/>
        <v>79.284655400424853</v>
      </c>
      <c r="BP135" s="479">
        <f t="shared" si="464"/>
        <v>77.03118237506564</v>
      </c>
      <c r="BQ135" s="479">
        <f t="shared" si="464"/>
        <v>74.760865415504099</v>
      </c>
      <c r="BR135" s="479">
        <f t="shared" si="464"/>
        <v>72.441736517293776</v>
      </c>
      <c r="BS135" s="522" t="s">
        <v>381</v>
      </c>
      <c r="BT135" s="480" t="s">
        <v>381</v>
      </c>
      <c r="BU135" s="533"/>
      <c r="BV135" s="1021"/>
      <c r="BW135" s="503">
        <v>-30</v>
      </c>
      <c r="BX135" s="483">
        <f t="shared" si="382"/>
        <v>32.0625</v>
      </c>
      <c r="BY135" s="477">
        <f t="shared" ref="BY135:CH135" si="465">BY19</f>
        <v>86.822068633354618</v>
      </c>
      <c r="BZ135" s="478">
        <f t="shared" si="465"/>
        <v>86.467877685098713</v>
      </c>
      <c r="CA135" s="479">
        <f t="shared" si="465"/>
        <v>85.737855391248942</v>
      </c>
      <c r="CB135" s="479">
        <f t="shared" si="465"/>
        <v>84.513372043414364</v>
      </c>
      <c r="CC135" s="479">
        <f t="shared" si="465"/>
        <v>83.286927521836674</v>
      </c>
      <c r="CD135" s="479">
        <f t="shared" si="465"/>
        <v>82.065664795984375</v>
      </c>
      <c r="CE135" s="479">
        <f t="shared" si="465"/>
        <v>79.641488596718432</v>
      </c>
      <c r="CF135" s="479">
        <f t="shared" si="465"/>
        <v>77.241979823320776</v>
      </c>
      <c r="CG135" s="479">
        <f t="shared" si="465"/>
        <v>74.858543228789827</v>
      </c>
      <c r="CH135" s="479">
        <f t="shared" si="465"/>
        <v>72.467327549407031</v>
      </c>
      <c r="CI135" s="522" t="s">
        <v>381</v>
      </c>
      <c r="CJ135" s="480" t="s">
        <v>381</v>
      </c>
      <c r="CK135" s="738"/>
      <c r="CL135" s="1021"/>
      <c r="CM135" s="503">
        <f t="shared" si="409"/>
        <v>-30</v>
      </c>
      <c r="CN135" s="491">
        <f t="shared" ref="CN135:CW135" si="466">CN19</f>
        <v>1.2000000000000002</v>
      </c>
      <c r="CO135" s="492">
        <f t="shared" si="466"/>
        <v>1.2000000000000004</v>
      </c>
      <c r="CP135" s="492">
        <f t="shared" si="466"/>
        <v>1.2</v>
      </c>
      <c r="CQ135" s="492">
        <f t="shared" si="466"/>
        <v>1.2000000000000006</v>
      </c>
      <c r="CR135" s="492">
        <f t="shared" si="466"/>
        <v>1.2</v>
      </c>
      <c r="CS135" s="493">
        <f t="shared" si="466"/>
        <v>1.2000000000000097</v>
      </c>
      <c r="CT135" s="493">
        <f t="shared" si="466"/>
        <v>1.2000000000000006</v>
      </c>
      <c r="CU135" s="493">
        <f t="shared" si="466"/>
        <v>1.2000000000000048</v>
      </c>
      <c r="CV135" s="493">
        <f t="shared" si="466"/>
        <v>1.2000000000000008</v>
      </c>
      <c r="CW135" s="562">
        <f t="shared" si="466"/>
        <v>1.2000000000000048</v>
      </c>
      <c r="CX135" s="522" t="s">
        <v>381</v>
      </c>
      <c r="CY135" s="748" t="s">
        <v>381</v>
      </c>
      <c r="CZ135" s="738"/>
      <c r="DA135" s="1021"/>
      <c r="DB135" s="503">
        <f t="shared" si="410"/>
        <v>-30</v>
      </c>
      <c r="DC135" s="491">
        <f t="shared" ref="DC135:DL135" si="467">DC19</f>
        <v>1.0000000000000002</v>
      </c>
      <c r="DD135" s="492">
        <f t="shared" si="467"/>
        <v>1.0000000000000147</v>
      </c>
      <c r="DE135" s="492">
        <f t="shared" si="467"/>
        <v>1</v>
      </c>
      <c r="DF135" s="492">
        <f t="shared" si="467"/>
        <v>1.0000000000000004</v>
      </c>
      <c r="DG135" s="492">
        <f t="shared" si="467"/>
        <v>1.0000000000000135</v>
      </c>
      <c r="DH135" s="493">
        <f t="shared" si="467"/>
        <v>1.0000000000000138</v>
      </c>
      <c r="DI135" s="493">
        <f t="shared" si="467"/>
        <v>1.0000000000000004</v>
      </c>
      <c r="DJ135" s="493">
        <f t="shared" si="467"/>
        <v>1.0000000000000002</v>
      </c>
      <c r="DK135" s="493">
        <f t="shared" si="467"/>
        <v>1</v>
      </c>
      <c r="DL135" s="562">
        <f t="shared" si="467"/>
        <v>1.0000000000000027</v>
      </c>
      <c r="DM135" s="522" t="s">
        <v>381</v>
      </c>
      <c r="DN135" s="748" t="s">
        <v>381</v>
      </c>
      <c r="DO135" s="744"/>
      <c r="DP135" s="1021"/>
      <c r="DQ135" s="503">
        <f t="shared" si="411"/>
        <v>-30</v>
      </c>
      <c r="DR135" s="491">
        <f t="shared" ref="DR135:EA135" si="468">DR19</f>
        <v>1.0000000000000004</v>
      </c>
      <c r="DS135" s="492">
        <f t="shared" si="468"/>
        <v>1.000000000000014</v>
      </c>
      <c r="DT135" s="492">
        <f t="shared" si="468"/>
        <v>1.0000000000000142</v>
      </c>
      <c r="DU135" s="492">
        <f t="shared" si="468"/>
        <v>1.0000000000000135</v>
      </c>
      <c r="DV135" s="492">
        <f t="shared" si="468"/>
        <v>1</v>
      </c>
      <c r="DW135" s="493">
        <f t="shared" si="468"/>
        <v>1</v>
      </c>
      <c r="DX135" s="493">
        <f t="shared" si="468"/>
        <v>1.0000000000000064</v>
      </c>
      <c r="DY135" s="493">
        <f t="shared" si="468"/>
        <v>1.0000000000000062</v>
      </c>
      <c r="DZ135" s="493">
        <f t="shared" si="468"/>
        <v>1.0000000000000031</v>
      </c>
      <c r="EA135" s="562">
        <f t="shared" si="468"/>
        <v>1.0000000000000022</v>
      </c>
      <c r="EB135" s="522" t="s">
        <v>381</v>
      </c>
      <c r="EC135" s="748" t="s">
        <v>381</v>
      </c>
      <c r="ED135" s="738"/>
      <c r="EE135" s="1021"/>
      <c r="EF135" s="503">
        <f t="shared" si="412"/>
        <v>-30</v>
      </c>
      <c r="EG135" s="495">
        <f t="shared" ref="EG135:EP135" si="469">EG19</f>
        <v>26.403300385561806</v>
      </c>
      <c r="EH135" s="496">
        <f t="shared" si="469"/>
        <v>25.094830882169219</v>
      </c>
      <c r="EI135" s="496">
        <f t="shared" si="469"/>
        <v>22.436943889471308</v>
      </c>
      <c r="EJ135" s="496">
        <f t="shared" si="469"/>
        <v>17.921477547153415</v>
      </c>
      <c r="EK135" s="496">
        <f t="shared" si="469"/>
        <v>13.292403397625264</v>
      </c>
      <c r="EL135" s="497">
        <f t="shared" si="469"/>
        <v>8.4972587374727482</v>
      </c>
      <c r="EM135" s="497">
        <f t="shared" si="469"/>
        <v>2.077835322060821</v>
      </c>
      <c r="EN135" s="497">
        <f t="shared" si="469"/>
        <v>-7.4784678323807157</v>
      </c>
      <c r="EO135" s="497">
        <f t="shared" si="469"/>
        <v>-14.581739752636679</v>
      </c>
      <c r="EP135" s="563">
        <f t="shared" si="469"/>
        <v>-23.414631457286987</v>
      </c>
      <c r="EQ135" s="522" t="s">
        <v>381</v>
      </c>
      <c r="ER135" s="748" t="s">
        <v>381</v>
      </c>
      <c r="ES135" s="738"/>
      <c r="ET135" s="1021"/>
      <c r="EU135" s="503">
        <f t="shared" si="413"/>
        <v>-30</v>
      </c>
      <c r="EV135" s="477">
        <f t="shared" ref="EV135:FE135" si="470">EV19</f>
        <v>78.637591678599165</v>
      </c>
      <c r="EW135" s="496">
        <f t="shared" si="470"/>
        <v>77.327528471346113</v>
      </c>
      <c r="EX135" s="496">
        <f t="shared" si="470"/>
        <v>74.664128200284381</v>
      </c>
      <c r="EY135" s="496">
        <f t="shared" si="470"/>
        <v>70.144020220705784</v>
      </c>
      <c r="EZ135" s="496">
        <f t="shared" si="470"/>
        <v>65.618312550887993</v>
      </c>
      <c r="FA135" s="497">
        <f t="shared" si="470"/>
        <v>61.092339248267081</v>
      </c>
      <c r="FB135" s="497">
        <f t="shared" si="470"/>
        <v>52.05036635894777</v>
      </c>
      <c r="FC135" s="497">
        <f t="shared" si="470"/>
        <v>43.021400937297415</v>
      </c>
      <c r="FD135" s="497">
        <f t="shared" si="470"/>
        <v>33.948060638666391</v>
      </c>
      <c r="FE135" s="563">
        <f t="shared" si="470"/>
        <v>24.704392018167141</v>
      </c>
      <c r="FF135" s="522" t="s">
        <v>381</v>
      </c>
      <c r="FG135" s="748" t="s">
        <v>381</v>
      </c>
      <c r="FI135" s="1021"/>
      <c r="FJ135" s="503">
        <f t="shared" si="414"/>
        <v>-30</v>
      </c>
      <c r="FK135" s="477">
        <f t="shared" ref="FK135:FT135" si="471">FK19</f>
        <v>82.407567207064915</v>
      </c>
      <c r="FL135" s="496">
        <f t="shared" si="471"/>
        <v>80.9758595472926</v>
      </c>
      <c r="FM135" s="496">
        <f t="shared" si="471"/>
        <v>78.026538942601917</v>
      </c>
      <c r="FN135" s="496">
        <f t="shared" si="471"/>
        <v>73.084367347770922</v>
      </c>
      <c r="FO135" s="496">
        <f t="shared" si="471"/>
        <v>68.140384194036983</v>
      </c>
      <c r="FP135" s="497">
        <f t="shared" si="471"/>
        <v>63.223459733537823</v>
      </c>
      <c r="FQ135" s="497">
        <f t="shared" si="471"/>
        <v>53.482134645134863</v>
      </c>
      <c r="FR135" s="497">
        <f t="shared" si="471"/>
        <v>43.865042786738229</v>
      </c>
      <c r="FS135" s="497">
        <f t="shared" si="471"/>
        <v>34.337943277879162</v>
      </c>
      <c r="FT135" s="563">
        <f t="shared" si="471"/>
        <v>24.806254135137863</v>
      </c>
      <c r="FU135" s="522" t="s">
        <v>381</v>
      </c>
      <c r="FV135" s="748" t="s">
        <v>381</v>
      </c>
      <c r="FW135" s="744"/>
      <c r="FX135" s="1021"/>
      <c r="FY135" s="503">
        <f t="shared" si="415"/>
        <v>-30</v>
      </c>
      <c r="FZ135" s="491">
        <f t="shared" si="416"/>
        <v>1.0000000000000002</v>
      </c>
      <c r="GA135" s="492">
        <f t="shared" si="383"/>
        <v>1.000000000000014</v>
      </c>
      <c r="GB135" s="492">
        <f t="shared" si="384"/>
        <v>1</v>
      </c>
      <c r="GC135" s="492">
        <f t="shared" si="385"/>
        <v>1.0000000000000004</v>
      </c>
      <c r="GD135" s="492">
        <f t="shared" si="386"/>
        <v>1</v>
      </c>
      <c r="GE135" s="493">
        <f t="shared" si="387"/>
        <v>1</v>
      </c>
      <c r="GF135" s="493">
        <f t="shared" si="388"/>
        <v>1.0000000000000004</v>
      </c>
      <c r="GG135" s="493">
        <f t="shared" si="389"/>
        <v>1.0000000000000002</v>
      </c>
      <c r="GH135" s="493">
        <f t="shared" si="390"/>
        <v>1</v>
      </c>
      <c r="GI135" s="493">
        <f t="shared" si="391"/>
        <v>1.0000000000000022</v>
      </c>
      <c r="GJ135" s="522" t="s">
        <v>381</v>
      </c>
      <c r="GK135" s="748" t="s">
        <v>381</v>
      </c>
      <c r="GM135" s="1021"/>
      <c r="GN135" s="503">
        <f t="shared" si="417"/>
        <v>-30</v>
      </c>
      <c r="GO135" s="495">
        <f t="shared" si="418"/>
        <v>82.407567207064915</v>
      </c>
      <c r="GP135" s="496">
        <f t="shared" si="392"/>
        <v>80.9758595472926</v>
      </c>
      <c r="GQ135" s="496">
        <f t="shared" si="393"/>
        <v>78.026538942601917</v>
      </c>
      <c r="GR135" s="496">
        <f t="shared" si="394"/>
        <v>73.084367347770922</v>
      </c>
      <c r="GS135" s="496">
        <f t="shared" si="395"/>
        <v>68.140384194036983</v>
      </c>
      <c r="GT135" s="497">
        <f t="shared" si="396"/>
        <v>63.223459733537823</v>
      </c>
      <c r="GU135" s="497">
        <f t="shared" si="397"/>
        <v>53.482134645134863</v>
      </c>
      <c r="GV135" s="497">
        <f t="shared" si="398"/>
        <v>43.865042786738229</v>
      </c>
      <c r="GW135" s="497">
        <f t="shared" si="399"/>
        <v>34.337943277879162</v>
      </c>
      <c r="GX135" s="497">
        <f t="shared" si="400"/>
        <v>24.806254135137863</v>
      </c>
      <c r="GY135" s="522" t="s">
        <v>381</v>
      </c>
      <c r="GZ135" s="748" t="s">
        <v>381</v>
      </c>
      <c r="HB135" s="1021"/>
      <c r="HC135" s="503">
        <f t="shared" si="419"/>
        <v>-30</v>
      </c>
      <c r="HD135" s="629" t="s">
        <v>381</v>
      </c>
      <c r="HE135" s="596" t="s">
        <v>381</v>
      </c>
      <c r="HF135" s="630" t="s">
        <v>381</v>
      </c>
      <c r="HH135" s="1021"/>
      <c r="HI135" s="503">
        <f t="shared" si="421"/>
        <v>-30</v>
      </c>
      <c r="HJ135" s="598" t="str">
        <f t="shared" si="422"/>
        <v>no fueling</v>
      </c>
      <c r="HK135" s="599" t="s">
        <v>381</v>
      </c>
    </row>
    <row r="136" spans="2:219" ht="15" customHeight="1">
      <c r="B136" s="1046"/>
      <c r="C136" s="589">
        <v>-40</v>
      </c>
      <c r="D136" s="476">
        <f t="shared" si="401"/>
        <v>28.5</v>
      </c>
      <c r="E136" s="627" t="s">
        <v>711</v>
      </c>
      <c r="F136" s="605" t="s">
        <v>711</v>
      </c>
      <c r="G136" s="628" t="s">
        <v>711</v>
      </c>
      <c r="H136" s="578">
        <f t="shared" si="439"/>
        <v>85.398559409496258</v>
      </c>
      <c r="I136" s="580">
        <f t="shared" si="439"/>
        <v>85.066279475286692</v>
      </c>
      <c r="J136" s="580">
        <f t="shared" si="402"/>
        <v>84.394928114284397</v>
      </c>
      <c r="K136" s="580">
        <f t="shared" si="372"/>
        <v>83.273417625280615</v>
      </c>
      <c r="L136" s="580">
        <f t="shared" si="373"/>
        <v>82.147461967299037</v>
      </c>
      <c r="M136" s="580">
        <f t="shared" si="374"/>
        <v>81.029572962943163</v>
      </c>
      <c r="N136" s="580">
        <f t="shared" si="375"/>
        <v>78.808183274810261</v>
      </c>
      <c r="O136" s="580">
        <f t="shared" si="376"/>
        <v>76.605106257972551</v>
      </c>
      <c r="P136" s="580">
        <f t="shared" si="377"/>
        <v>74.412729231354547</v>
      </c>
      <c r="Q136" s="580">
        <f t="shared" si="378"/>
        <v>72.218458971540443</v>
      </c>
      <c r="R136" s="522" t="s">
        <v>381</v>
      </c>
      <c r="S136" s="480" t="s">
        <v>381</v>
      </c>
      <c r="T136" s="738"/>
      <c r="U136" s="1021"/>
      <c r="V136" s="503">
        <f t="shared" si="403"/>
        <v>-40</v>
      </c>
      <c r="W136" s="481">
        <v>15</v>
      </c>
      <c r="X136" s="482">
        <v>-33</v>
      </c>
      <c r="Y136" s="531">
        <f>IF(MIN(AA136,Z136)*(1-(2.5+7)/(87.5-2))&gt;$AG$7,$AG$7,MIN(AA136,Z136)*(1-(2.5+7)/(87.5-2)))</f>
        <v>28.5</v>
      </c>
      <c r="Z136" s="484">
        <f t="shared" si="443"/>
        <v>64.65846195235811</v>
      </c>
      <c r="AA136" s="485">
        <f t="shared" si="443"/>
        <v>49.345074784814244</v>
      </c>
      <c r="AB136" s="542">
        <f>(I136-2)/Y136</f>
        <v>2.9146062973784805</v>
      </c>
      <c r="AC136" s="543">
        <f>(I136-2)/MIN(AA136,Z136)</f>
        <v>1.6833752879598436</v>
      </c>
      <c r="AD136" s="666">
        <f t="shared" si="444"/>
        <v>23.838682483739202</v>
      </c>
      <c r="AE136" s="666">
        <f t="shared" si="444"/>
        <v>39.496517809813156</v>
      </c>
      <c r="AF136" s="738"/>
      <c r="AG136" s="1048"/>
      <c r="AH136" s="1050"/>
      <c r="AI136" s="738"/>
      <c r="AJ136" s="1021"/>
      <c r="AK136" s="503">
        <f t="shared" si="406"/>
        <v>-40</v>
      </c>
      <c r="AL136" s="489">
        <v>-40</v>
      </c>
      <c r="AM136" s="482">
        <f t="shared" si="407"/>
        <v>-40</v>
      </c>
      <c r="AN136" s="490">
        <f t="shared" si="408"/>
        <v>28.5</v>
      </c>
      <c r="AO136" s="738"/>
      <c r="AP136" s="1021"/>
      <c r="AQ136" s="503">
        <v>-40</v>
      </c>
      <c r="AR136" s="483">
        <f t="shared" si="380"/>
        <v>28.5</v>
      </c>
      <c r="AS136" s="477">
        <f t="shared" ref="AS136:BB136" si="472">AS20</f>
        <v>96.010876306869591</v>
      </c>
      <c r="AT136" s="479">
        <f t="shared" si="472"/>
        <v>95.581033334083557</v>
      </c>
      <c r="AU136" s="479">
        <f t="shared" si="472"/>
        <v>94.708889065068007</v>
      </c>
      <c r="AV136" s="479">
        <f t="shared" si="472"/>
        <v>93.23016104360623</v>
      </c>
      <c r="AW136" s="479">
        <f t="shared" si="472"/>
        <v>91.713294068501469</v>
      </c>
      <c r="AX136" s="479">
        <f t="shared" si="472"/>
        <v>90.143040940310428</v>
      </c>
      <c r="AY136" s="479">
        <f t="shared" si="472"/>
        <v>88.060592173046601</v>
      </c>
      <c r="AZ136" s="479">
        <f t="shared" si="472"/>
        <v>84.942471963903515</v>
      </c>
      <c r="BA136" s="479">
        <f t="shared" si="472"/>
        <v>82.654617914019951</v>
      </c>
      <c r="BB136" s="479">
        <f t="shared" si="472"/>
        <v>79.808548739768838</v>
      </c>
      <c r="BC136" s="522" t="s">
        <v>381</v>
      </c>
      <c r="BD136" s="480" t="s">
        <v>381</v>
      </c>
      <c r="BE136" s="738"/>
      <c r="BF136" s="1021"/>
      <c r="BG136" s="503">
        <v>-40</v>
      </c>
      <c r="BH136" s="483">
        <f t="shared" si="381"/>
        <v>32.0625</v>
      </c>
      <c r="BI136" s="477">
        <f t="shared" ref="BI136:BR136" si="473">BI20</f>
        <v>85.398559409496258</v>
      </c>
      <c r="BJ136" s="478">
        <f t="shared" si="473"/>
        <v>85.066279475286692</v>
      </c>
      <c r="BK136" s="479">
        <f t="shared" si="473"/>
        <v>84.394928114284397</v>
      </c>
      <c r="BL136" s="479">
        <f t="shared" si="473"/>
        <v>83.273417625280615</v>
      </c>
      <c r="BM136" s="479">
        <f t="shared" si="473"/>
        <v>82.147461967299037</v>
      </c>
      <c r="BN136" s="479">
        <f t="shared" si="473"/>
        <v>81.029572962943163</v>
      </c>
      <c r="BO136" s="479">
        <f t="shared" si="473"/>
        <v>78.808183274810261</v>
      </c>
      <c r="BP136" s="479">
        <f t="shared" si="473"/>
        <v>76.605106257972551</v>
      </c>
      <c r="BQ136" s="479">
        <f t="shared" si="473"/>
        <v>74.412729231354547</v>
      </c>
      <c r="BR136" s="479">
        <f t="shared" si="473"/>
        <v>72.218458971540443</v>
      </c>
      <c r="BS136" s="522" t="s">
        <v>381</v>
      </c>
      <c r="BT136" s="480" t="s">
        <v>381</v>
      </c>
      <c r="BU136" s="533"/>
      <c r="BV136" s="1021"/>
      <c r="BW136" s="503">
        <v>-40</v>
      </c>
      <c r="BX136" s="483">
        <f t="shared" si="382"/>
        <v>32.0625</v>
      </c>
      <c r="BY136" s="477">
        <f t="shared" ref="BY136:CH136" si="474">BY20</f>
        <v>86.540662547929841</v>
      </c>
      <c r="BZ136" s="478">
        <f t="shared" si="474"/>
        <v>86.177028351381779</v>
      </c>
      <c r="CA136" s="479">
        <f t="shared" si="474"/>
        <v>85.437459045539171</v>
      </c>
      <c r="CB136" s="479">
        <f t="shared" si="474"/>
        <v>84.20540076723023</v>
      </c>
      <c r="CC136" s="479">
        <f t="shared" si="474"/>
        <v>82.973164965443019</v>
      </c>
      <c r="CD136" s="479">
        <f t="shared" si="474"/>
        <v>81.748900947199232</v>
      </c>
      <c r="CE136" s="479">
        <f t="shared" si="474"/>
        <v>79.33715521069314</v>
      </c>
      <c r="CF136" s="479">
        <f t="shared" si="474"/>
        <v>76.958491695344833</v>
      </c>
      <c r="CG136" s="479">
        <f t="shared" si="474"/>
        <v>74.609773720302613</v>
      </c>
      <c r="CH136" s="479">
        <f t="shared" si="474"/>
        <v>72.286533270275754</v>
      </c>
      <c r="CI136" s="522" t="s">
        <v>381</v>
      </c>
      <c r="CJ136" s="480" t="s">
        <v>381</v>
      </c>
      <c r="CK136" s="738"/>
      <c r="CL136" s="1021"/>
      <c r="CM136" s="503">
        <f t="shared" si="409"/>
        <v>-40</v>
      </c>
      <c r="CN136" s="491">
        <f t="shared" ref="CN136:CW136" si="475">CN20</f>
        <v>1.2000000000000199</v>
      </c>
      <c r="CO136" s="492">
        <f t="shared" si="475"/>
        <v>1.2000000000000202</v>
      </c>
      <c r="CP136" s="492">
        <f t="shared" si="475"/>
        <v>1.2000000000000002</v>
      </c>
      <c r="CQ136" s="492">
        <f t="shared" si="475"/>
        <v>1.2000000000000008</v>
      </c>
      <c r="CR136" s="492">
        <f t="shared" si="475"/>
        <v>1.2</v>
      </c>
      <c r="CS136" s="493">
        <f t="shared" si="475"/>
        <v>1.2000000000000006</v>
      </c>
      <c r="CT136" s="493">
        <f t="shared" si="475"/>
        <v>1.2000000000000099</v>
      </c>
      <c r="CU136" s="493">
        <f t="shared" si="475"/>
        <v>1.2</v>
      </c>
      <c r="CV136" s="493">
        <f t="shared" si="475"/>
        <v>1.2000000000000051</v>
      </c>
      <c r="CW136" s="562">
        <f t="shared" si="475"/>
        <v>1.2</v>
      </c>
      <c r="CX136" s="522" t="s">
        <v>381</v>
      </c>
      <c r="CY136" s="748" t="s">
        <v>381</v>
      </c>
      <c r="CZ136" s="738"/>
      <c r="DA136" s="1021"/>
      <c r="DB136" s="503">
        <f t="shared" si="410"/>
        <v>-40</v>
      </c>
      <c r="DC136" s="491">
        <f t="shared" ref="DC136:DL136" si="476">DC20</f>
        <v>1.0000000000000142</v>
      </c>
      <c r="DD136" s="492">
        <f t="shared" si="476"/>
        <v>1</v>
      </c>
      <c r="DE136" s="492">
        <f t="shared" si="476"/>
        <v>1.0000000000000004</v>
      </c>
      <c r="DF136" s="492">
        <f t="shared" si="476"/>
        <v>1.0000000000000002</v>
      </c>
      <c r="DG136" s="492">
        <f t="shared" si="476"/>
        <v>1.000000000000014</v>
      </c>
      <c r="DH136" s="493">
        <f t="shared" si="476"/>
        <v>1.0000000000000135</v>
      </c>
      <c r="DI136" s="493">
        <f t="shared" si="476"/>
        <v>1</v>
      </c>
      <c r="DJ136" s="493">
        <f t="shared" si="476"/>
        <v>1.0000000000000004</v>
      </c>
      <c r="DK136" s="493">
        <f t="shared" si="476"/>
        <v>1.0000000000000031</v>
      </c>
      <c r="DL136" s="562">
        <f t="shared" si="476"/>
        <v>1</v>
      </c>
      <c r="DM136" s="522" t="s">
        <v>381</v>
      </c>
      <c r="DN136" s="748" t="s">
        <v>381</v>
      </c>
      <c r="DO136" s="744"/>
      <c r="DP136" s="1021"/>
      <c r="DQ136" s="503">
        <f t="shared" si="411"/>
        <v>-40</v>
      </c>
      <c r="DR136" s="491">
        <f t="shared" ref="DR136:EA136" si="477">DR20</f>
        <v>1.0000000000000147</v>
      </c>
      <c r="DS136" s="492">
        <f t="shared" si="477"/>
        <v>1.0000000000000144</v>
      </c>
      <c r="DT136" s="492">
        <f t="shared" si="477"/>
        <v>1.0000000000000135</v>
      </c>
      <c r="DU136" s="492">
        <f t="shared" si="477"/>
        <v>1.0000000000000004</v>
      </c>
      <c r="DV136" s="492">
        <f t="shared" si="477"/>
        <v>1.0000000000000135</v>
      </c>
      <c r="DW136" s="493">
        <f t="shared" si="477"/>
        <v>1</v>
      </c>
      <c r="DX136" s="493">
        <f t="shared" si="477"/>
        <v>1.0000000000000069</v>
      </c>
      <c r="DY136" s="493">
        <f t="shared" si="477"/>
        <v>1</v>
      </c>
      <c r="DZ136" s="493">
        <f t="shared" si="477"/>
        <v>1</v>
      </c>
      <c r="EA136" s="562">
        <f t="shared" si="477"/>
        <v>1.0000000000000029</v>
      </c>
      <c r="EB136" s="522" t="s">
        <v>381</v>
      </c>
      <c r="EC136" s="748" t="s">
        <v>381</v>
      </c>
      <c r="ED136" s="738"/>
      <c r="EE136" s="1021"/>
      <c r="EF136" s="503">
        <f t="shared" si="412"/>
        <v>-40</v>
      </c>
      <c r="EG136" s="495">
        <f t="shared" ref="EG136:EP136" si="478">EG20</f>
        <v>24.523358554831191</v>
      </c>
      <c r="EH136" s="496">
        <f t="shared" si="478"/>
        <v>23.21637267312974</v>
      </c>
      <c r="EI136" s="496">
        <f t="shared" si="478"/>
        <v>20.566335693494864</v>
      </c>
      <c r="EJ136" s="496">
        <f t="shared" si="478"/>
        <v>16.078795825427108</v>
      </c>
      <c r="EK136" s="496">
        <f t="shared" si="478"/>
        <v>11.482971349120817</v>
      </c>
      <c r="EL136" s="497">
        <f t="shared" si="478"/>
        <v>6.7334942056239697</v>
      </c>
      <c r="EM136" s="497">
        <f t="shared" si="478"/>
        <v>0.44776914889308728</v>
      </c>
      <c r="EN136" s="497">
        <f t="shared" si="478"/>
        <v>-8.9356496513164529</v>
      </c>
      <c r="EO136" s="497">
        <f t="shared" si="478"/>
        <v>-15.798194806163281</v>
      </c>
      <c r="EP136" s="563">
        <f t="shared" si="478"/>
        <v>-24.307825998548111</v>
      </c>
      <c r="EQ136" s="522" t="s">
        <v>381</v>
      </c>
      <c r="ER136" s="748" t="s">
        <v>381</v>
      </c>
      <c r="ES136" s="738"/>
      <c r="ET136" s="1021"/>
      <c r="EU136" s="503">
        <f t="shared" si="413"/>
        <v>-40</v>
      </c>
      <c r="EV136" s="477">
        <f t="shared" ref="EV136:FE136" si="479">EV20</f>
        <v>76.656492711686838</v>
      </c>
      <c r="EW136" s="496">
        <f t="shared" si="479"/>
        <v>75.315224440751479</v>
      </c>
      <c r="EX136" s="496">
        <f t="shared" si="479"/>
        <v>72.606634003170086</v>
      </c>
      <c r="EY136" s="496">
        <f t="shared" si="479"/>
        <v>68.085957909589467</v>
      </c>
      <c r="EZ136" s="496">
        <f t="shared" si="479"/>
        <v>63.552588974521427</v>
      </c>
      <c r="FA136" s="497">
        <f t="shared" si="479"/>
        <v>59.056956232012169</v>
      </c>
      <c r="FB136" s="497">
        <f t="shared" si="479"/>
        <v>50.139421430936181</v>
      </c>
      <c r="FC136" s="497">
        <f t="shared" si="479"/>
        <v>41.316793468782009</v>
      </c>
      <c r="FD136" s="497">
        <f t="shared" si="479"/>
        <v>32.558831228667771</v>
      </c>
      <c r="FE136" s="563">
        <f t="shared" si="479"/>
        <v>23.815795008954524</v>
      </c>
      <c r="FF136" s="522" t="s">
        <v>381</v>
      </c>
      <c r="FG136" s="748" t="s">
        <v>381</v>
      </c>
      <c r="FI136" s="1021"/>
      <c r="FJ136" s="503">
        <f t="shared" si="414"/>
        <v>-40</v>
      </c>
      <c r="FK136" s="477">
        <f t="shared" ref="FK136:FT136" si="480">FK20</f>
        <v>81.270029579232528</v>
      </c>
      <c r="FL136" s="496">
        <f t="shared" si="480"/>
        <v>79.800562523669385</v>
      </c>
      <c r="FM136" s="496">
        <f t="shared" si="480"/>
        <v>76.813542501565223</v>
      </c>
      <c r="FN136" s="496">
        <f t="shared" si="480"/>
        <v>71.842310023717346</v>
      </c>
      <c r="FO136" s="496">
        <f t="shared" si="480"/>
        <v>66.876553463491973</v>
      </c>
      <c r="FP136" s="497">
        <f t="shared" si="480"/>
        <v>61.949155736844659</v>
      </c>
      <c r="FQ136" s="497">
        <f t="shared" si="480"/>
        <v>52.26098364738715</v>
      </c>
      <c r="FR136" s="497">
        <f t="shared" si="480"/>
        <v>42.730528443763262</v>
      </c>
      <c r="FS136" s="497">
        <f t="shared" si="480"/>
        <v>33.345063581412944</v>
      </c>
      <c r="FT136" s="563">
        <f t="shared" si="480"/>
        <v>24.086690642819235</v>
      </c>
      <c r="FU136" s="522" t="s">
        <v>381</v>
      </c>
      <c r="FV136" s="748" t="s">
        <v>381</v>
      </c>
      <c r="FW136" s="744"/>
      <c r="FX136" s="1021"/>
      <c r="FY136" s="503">
        <f t="shared" si="415"/>
        <v>-40</v>
      </c>
      <c r="FZ136" s="491">
        <f t="shared" si="416"/>
        <v>1.0000000000000142</v>
      </c>
      <c r="GA136" s="492">
        <f t="shared" si="383"/>
        <v>1</v>
      </c>
      <c r="GB136" s="492">
        <f t="shared" si="384"/>
        <v>1.0000000000000004</v>
      </c>
      <c r="GC136" s="492">
        <f t="shared" si="385"/>
        <v>1.0000000000000002</v>
      </c>
      <c r="GD136" s="492">
        <f t="shared" si="386"/>
        <v>1.0000000000000135</v>
      </c>
      <c r="GE136" s="493">
        <f t="shared" si="387"/>
        <v>1</v>
      </c>
      <c r="GF136" s="493">
        <f t="shared" si="388"/>
        <v>1</v>
      </c>
      <c r="GG136" s="493">
        <f t="shared" si="389"/>
        <v>1</v>
      </c>
      <c r="GH136" s="493">
        <f t="shared" si="390"/>
        <v>1</v>
      </c>
      <c r="GI136" s="493">
        <f t="shared" si="391"/>
        <v>1</v>
      </c>
      <c r="GJ136" s="522" t="s">
        <v>381</v>
      </c>
      <c r="GK136" s="748" t="s">
        <v>381</v>
      </c>
      <c r="GM136" s="1021"/>
      <c r="GN136" s="503">
        <f t="shared" si="417"/>
        <v>-40</v>
      </c>
      <c r="GO136" s="495">
        <f t="shared" si="418"/>
        <v>81.270029579232528</v>
      </c>
      <c r="GP136" s="496">
        <f t="shared" si="392"/>
        <v>79.800562523669385</v>
      </c>
      <c r="GQ136" s="496">
        <f t="shared" si="393"/>
        <v>76.813542501565223</v>
      </c>
      <c r="GR136" s="496">
        <f t="shared" si="394"/>
        <v>71.842310023717346</v>
      </c>
      <c r="GS136" s="496">
        <f t="shared" si="395"/>
        <v>66.876553463491973</v>
      </c>
      <c r="GT136" s="497">
        <f t="shared" si="396"/>
        <v>61.949155736844659</v>
      </c>
      <c r="GU136" s="497">
        <f t="shared" si="397"/>
        <v>52.26098364738715</v>
      </c>
      <c r="GV136" s="497">
        <f t="shared" si="398"/>
        <v>42.730528443763262</v>
      </c>
      <c r="GW136" s="497">
        <f t="shared" si="399"/>
        <v>33.345063581412944</v>
      </c>
      <c r="GX136" s="497">
        <f t="shared" si="400"/>
        <v>24.086690642819235</v>
      </c>
      <c r="GY136" s="522" t="s">
        <v>381</v>
      </c>
      <c r="GZ136" s="748" t="s">
        <v>381</v>
      </c>
      <c r="HB136" s="1021"/>
      <c r="HC136" s="503">
        <f t="shared" si="419"/>
        <v>-40</v>
      </c>
      <c r="HD136" s="629" t="s">
        <v>381</v>
      </c>
      <c r="HE136" s="596" t="s">
        <v>381</v>
      </c>
      <c r="HF136" s="630" t="s">
        <v>381</v>
      </c>
      <c r="HH136" s="1021"/>
      <c r="HI136" s="503">
        <f t="shared" si="421"/>
        <v>-40</v>
      </c>
      <c r="HJ136" s="598" t="str">
        <f t="shared" si="422"/>
        <v>no fueling</v>
      </c>
      <c r="HK136" s="599" t="s">
        <v>381</v>
      </c>
    </row>
    <row r="137" spans="2:219" ht="15" customHeight="1" thickBot="1">
      <c r="B137" s="1047"/>
      <c r="C137" s="781" t="s">
        <v>382</v>
      </c>
      <c r="D137" s="507" t="s">
        <v>381</v>
      </c>
      <c r="E137" s="751" t="s">
        <v>381</v>
      </c>
      <c r="F137" s="752" t="s">
        <v>381</v>
      </c>
      <c r="G137" s="753" t="s">
        <v>381</v>
      </c>
      <c r="H137" s="751" t="s">
        <v>381</v>
      </c>
      <c r="I137" s="752" t="s">
        <v>381</v>
      </c>
      <c r="J137" s="752" t="s">
        <v>381</v>
      </c>
      <c r="K137" s="752" t="s">
        <v>381</v>
      </c>
      <c r="L137" s="752" t="s">
        <v>381</v>
      </c>
      <c r="M137" s="752" t="s">
        <v>381</v>
      </c>
      <c r="N137" s="752" t="s">
        <v>381</v>
      </c>
      <c r="O137" s="752" t="s">
        <v>381</v>
      </c>
      <c r="P137" s="752" t="s">
        <v>381</v>
      </c>
      <c r="Q137" s="752" t="s">
        <v>381</v>
      </c>
      <c r="R137" s="752" t="s">
        <v>381</v>
      </c>
      <c r="S137" s="754" t="s">
        <v>381</v>
      </c>
      <c r="T137" s="738"/>
      <c r="U137" s="1022"/>
      <c r="V137" s="750" t="str">
        <f t="shared" si="403"/>
        <v>&lt; -40</v>
      </c>
      <c r="W137" s="755" t="s">
        <v>381</v>
      </c>
      <c r="X137" s="756" t="s">
        <v>381</v>
      </c>
      <c r="Y137" s="507" t="s">
        <v>381</v>
      </c>
      <c r="Z137" s="513" t="s">
        <v>381</v>
      </c>
      <c r="AA137" s="514" t="s">
        <v>381</v>
      </c>
      <c r="AB137" s="548" t="s">
        <v>381</v>
      </c>
      <c r="AC137" s="514" t="s">
        <v>381</v>
      </c>
      <c r="AD137" s="755" t="s">
        <v>381</v>
      </c>
      <c r="AE137" s="756" t="s">
        <v>381</v>
      </c>
      <c r="AF137" s="738"/>
      <c r="AG137" s="1049"/>
      <c r="AH137" s="1051"/>
      <c r="AI137" s="738"/>
      <c r="AJ137" s="1022"/>
      <c r="AK137" s="750" t="str">
        <f>$C137</f>
        <v>&lt; -40</v>
      </c>
      <c r="AL137" s="755" t="s">
        <v>381</v>
      </c>
      <c r="AM137" s="756" t="s">
        <v>381</v>
      </c>
      <c r="AN137" s="515" t="s">
        <v>381</v>
      </c>
      <c r="AO137" s="738"/>
      <c r="AP137" s="1022"/>
      <c r="AQ137" s="750" t="s">
        <v>382</v>
      </c>
      <c r="AR137" s="507" t="s">
        <v>381</v>
      </c>
      <c r="AS137" s="751" t="s">
        <v>381</v>
      </c>
      <c r="AT137" s="752" t="s">
        <v>381</v>
      </c>
      <c r="AU137" s="752" t="s">
        <v>381</v>
      </c>
      <c r="AV137" s="752" t="s">
        <v>381</v>
      </c>
      <c r="AW137" s="752" t="s">
        <v>381</v>
      </c>
      <c r="AX137" s="752" t="s">
        <v>381</v>
      </c>
      <c r="AY137" s="752" t="s">
        <v>381</v>
      </c>
      <c r="AZ137" s="752" t="s">
        <v>381</v>
      </c>
      <c r="BA137" s="752" t="s">
        <v>381</v>
      </c>
      <c r="BB137" s="752" t="s">
        <v>381</v>
      </c>
      <c r="BC137" s="752" t="s">
        <v>381</v>
      </c>
      <c r="BD137" s="754" t="s">
        <v>381</v>
      </c>
      <c r="BE137" s="738"/>
      <c r="BF137" s="1022"/>
      <c r="BG137" s="750" t="s">
        <v>382</v>
      </c>
      <c r="BH137" s="507" t="s">
        <v>381</v>
      </c>
      <c r="BI137" s="751" t="s">
        <v>381</v>
      </c>
      <c r="BJ137" s="752" t="s">
        <v>381</v>
      </c>
      <c r="BK137" s="752" t="s">
        <v>381</v>
      </c>
      <c r="BL137" s="752" t="s">
        <v>381</v>
      </c>
      <c r="BM137" s="752" t="s">
        <v>381</v>
      </c>
      <c r="BN137" s="752" t="s">
        <v>381</v>
      </c>
      <c r="BO137" s="752" t="s">
        <v>381</v>
      </c>
      <c r="BP137" s="752" t="s">
        <v>381</v>
      </c>
      <c r="BQ137" s="752" t="s">
        <v>381</v>
      </c>
      <c r="BR137" s="752" t="s">
        <v>381</v>
      </c>
      <c r="BS137" s="752" t="s">
        <v>381</v>
      </c>
      <c r="BT137" s="754" t="s">
        <v>381</v>
      </c>
      <c r="BU137" s="738"/>
      <c r="BV137" s="1022"/>
      <c r="BW137" s="750" t="s">
        <v>382</v>
      </c>
      <c r="BX137" s="507" t="s">
        <v>381</v>
      </c>
      <c r="BY137" s="751" t="s">
        <v>381</v>
      </c>
      <c r="BZ137" s="752" t="s">
        <v>381</v>
      </c>
      <c r="CA137" s="752" t="s">
        <v>381</v>
      </c>
      <c r="CB137" s="752" t="s">
        <v>381</v>
      </c>
      <c r="CC137" s="752" t="s">
        <v>381</v>
      </c>
      <c r="CD137" s="752" t="s">
        <v>381</v>
      </c>
      <c r="CE137" s="752" t="s">
        <v>381</v>
      </c>
      <c r="CF137" s="752" t="s">
        <v>381</v>
      </c>
      <c r="CG137" s="752" t="s">
        <v>381</v>
      </c>
      <c r="CH137" s="752" t="s">
        <v>381</v>
      </c>
      <c r="CI137" s="752" t="s">
        <v>381</v>
      </c>
      <c r="CJ137" s="754" t="s">
        <v>381</v>
      </c>
      <c r="CK137" s="738"/>
      <c r="CL137" s="1022"/>
      <c r="CM137" s="750" t="str">
        <f t="shared" si="409"/>
        <v>&lt; -40</v>
      </c>
      <c r="CN137" s="757" t="s">
        <v>381</v>
      </c>
      <c r="CO137" s="758" t="s">
        <v>381</v>
      </c>
      <c r="CP137" s="758" t="s">
        <v>381</v>
      </c>
      <c r="CQ137" s="758" t="s">
        <v>381</v>
      </c>
      <c r="CR137" s="758" t="s">
        <v>381</v>
      </c>
      <c r="CS137" s="758" t="s">
        <v>381</v>
      </c>
      <c r="CT137" s="758" t="s">
        <v>381</v>
      </c>
      <c r="CU137" s="758" t="s">
        <v>381</v>
      </c>
      <c r="CV137" s="758" t="s">
        <v>381</v>
      </c>
      <c r="CW137" s="758" t="s">
        <v>381</v>
      </c>
      <c r="CX137" s="758" t="s">
        <v>381</v>
      </c>
      <c r="CY137" s="756" t="s">
        <v>381</v>
      </c>
      <c r="CZ137" s="738"/>
      <c r="DA137" s="1022"/>
      <c r="DB137" s="750" t="str">
        <f t="shared" si="410"/>
        <v>&lt; -40</v>
      </c>
      <c r="DC137" s="757" t="s">
        <v>381</v>
      </c>
      <c r="DD137" s="758" t="s">
        <v>381</v>
      </c>
      <c r="DE137" s="758" t="s">
        <v>381</v>
      </c>
      <c r="DF137" s="758" t="s">
        <v>381</v>
      </c>
      <c r="DG137" s="758" t="s">
        <v>381</v>
      </c>
      <c r="DH137" s="758" t="s">
        <v>381</v>
      </c>
      <c r="DI137" s="758" t="s">
        <v>381</v>
      </c>
      <c r="DJ137" s="758" t="s">
        <v>381</v>
      </c>
      <c r="DK137" s="758" t="s">
        <v>381</v>
      </c>
      <c r="DL137" s="758" t="s">
        <v>381</v>
      </c>
      <c r="DM137" s="758" t="s">
        <v>381</v>
      </c>
      <c r="DN137" s="756" t="s">
        <v>381</v>
      </c>
      <c r="DO137" s="744"/>
      <c r="DP137" s="1022"/>
      <c r="DQ137" s="750" t="str">
        <f t="shared" si="411"/>
        <v>&lt; -40</v>
      </c>
      <c r="DR137" s="757" t="s">
        <v>381</v>
      </c>
      <c r="DS137" s="758" t="s">
        <v>381</v>
      </c>
      <c r="DT137" s="758" t="s">
        <v>381</v>
      </c>
      <c r="DU137" s="758" t="s">
        <v>381</v>
      </c>
      <c r="DV137" s="758" t="s">
        <v>381</v>
      </c>
      <c r="DW137" s="758" t="s">
        <v>381</v>
      </c>
      <c r="DX137" s="758" t="s">
        <v>381</v>
      </c>
      <c r="DY137" s="758" t="s">
        <v>381</v>
      </c>
      <c r="DZ137" s="758" t="s">
        <v>381</v>
      </c>
      <c r="EA137" s="758" t="s">
        <v>381</v>
      </c>
      <c r="EB137" s="758" t="s">
        <v>381</v>
      </c>
      <c r="EC137" s="756" t="s">
        <v>381</v>
      </c>
      <c r="ED137" s="738"/>
      <c r="EE137" s="1022"/>
      <c r="EF137" s="750" t="str">
        <f t="shared" si="412"/>
        <v>&lt; -40</v>
      </c>
      <c r="EG137" s="757" t="s">
        <v>381</v>
      </c>
      <c r="EH137" s="758" t="s">
        <v>381</v>
      </c>
      <c r="EI137" s="758" t="s">
        <v>381</v>
      </c>
      <c r="EJ137" s="758" t="s">
        <v>381</v>
      </c>
      <c r="EK137" s="758" t="s">
        <v>381</v>
      </c>
      <c r="EL137" s="758" t="s">
        <v>381</v>
      </c>
      <c r="EM137" s="758" t="s">
        <v>381</v>
      </c>
      <c r="EN137" s="758" t="s">
        <v>381</v>
      </c>
      <c r="EO137" s="758" t="s">
        <v>381</v>
      </c>
      <c r="EP137" s="758" t="s">
        <v>381</v>
      </c>
      <c r="EQ137" s="758" t="s">
        <v>381</v>
      </c>
      <c r="ER137" s="756" t="s">
        <v>381</v>
      </c>
      <c r="ES137" s="738"/>
      <c r="ET137" s="1022"/>
      <c r="EU137" s="750" t="str">
        <f t="shared" si="413"/>
        <v>&lt; -40</v>
      </c>
      <c r="EV137" s="757" t="s">
        <v>381</v>
      </c>
      <c r="EW137" s="758" t="s">
        <v>381</v>
      </c>
      <c r="EX137" s="758" t="s">
        <v>381</v>
      </c>
      <c r="EY137" s="758" t="s">
        <v>381</v>
      </c>
      <c r="EZ137" s="758" t="s">
        <v>381</v>
      </c>
      <c r="FA137" s="758" t="s">
        <v>381</v>
      </c>
      <c r="FB137" s="758" t="s">
        <v>381</v>
      </c>
      <c r="FC137" s="758" t="s">
        <v>381</v>
      </c>
      <c r="FD137" s="758" t="s">
        <v>381</v>
      </c>
      <c r="FE137" s="758" t="s">
        <v>381</v>
      </c>
      <c r="FF137" s="758" t="s">
        <v>381</v>
      </c>
      <c r="FG137" s="756" t="s">
        <v>381</v>
      </c>
      <c r="FI137" s="1022"/>
      <c r="FJ137" s="750" t="str">
        <f t="shared" si="414"/>
        <v>&lt; -40</v>
      </c>
      <c r="FK137" s="757" t="s">
        <v>381</v>
      </c>
      <c r="FL137" s="758" t="s">
        <v>381</v>
      </c>
      <c r="FM137" s="758" t="s">
        <v>381</v>
      </c>
      <c r="FN137" s="758" t="s">
        <v>381</v>
      </c>
      <c r="FO137" s="758" t="s">
        <v>381</v>
      </c>
      <c r="FP137" s="758" t="s">
        <v>381</v>
      </c>
      <c r="FQ137" s="758" t="s">
        <v>381</v>
      </c>
      <c r="FR137" s="758" t="s">
        <v>381</v>
      </c>
      <c r="FS137" s="758" t="s">
        <v>381</v>
      </c>
      <c r="FT137" s="758" t="s">
        <v>381</v>
      </c>
      <c r="FU137" s="758" t="s">
        <v>381</v>
      </c>
      <c r="FV137" s="756" t="s">
        <v>381</v>
      </c>
      <c r="FW137" s="744"/>
      <c r="FX137" s="1022"/>
      <c r="FY137" s="750" t="str">
        <f t="shared" si="415"/>
        <v>&lt; -40</v>
      </c>
      <c r="FZ137" s="757" t="s">
        <v>381</v>
      </c>
      <c r="GA137" s="758" t="s">
        <v>381</v>
      </c>
      <c r="GB137" s="758" t="s">
        <v>381</v>
      </c>
      <c r="GC137" s="758" t="s">
        <v>381</v>
      </c>
      <c r="GD137" s="758" t="s">
        <v>381</v>
      </c>
      <c r="GE137" s="758" t="s">
        <v>381</v>
      </c>
      <c r="GF137" s="758" t="s">
        <v>381</v>
      </c>
      <c r="GG137" s="758" t="s">
        <v>381</v>
      </c>
      <c r="GH137" s="758" t="s">
        <v>381</v>
      </c>
      <c r="GI137" s="758" t="s">
        <v>381</v>
      </c>
      <c r="GJ137" s="758" t="s">
        <v>381</v>
      </c>
      <c r="GK137" s="756" t="s">
        <v>381</v>
      </c>
      <c r="GM137" s="1022"/>
      <c r="GN137" s="750" t="str">
        <f t="shared" si="417"/>
        <v>&lt; -40</v>
      </c>
      <c r="GO137" s="757" t="s">
        <v>381</v>
      </c>
      <c r="GP137" s="758" t="s">
        <v>381</v>
      </c>
      <c r="GQ137" s="758" t="s">
        <v>381</v>
      </c>
      <c r="GR137" s="758" t="s">
        <v>381</v>
      </c>
      <c r="GS137" s="758" t="s">
        <v>381</v>
      </c>
      <c r="GT137" s="758" t="s">
        <v>381</v>
      </c>
      <c r="GU137" s="758" t="s">
        <v>381</v>
      </c>
      <c r="GV137" s="758" t="s">
        <v>381</v>
      </c>
      <c r="GW137" s="758" t="s">
        <v>381</v>
      </c>
      <c r="GX137" s="758" t="s">
        <v>381</v>
      </c>
      <c r="GY137" s="758" t="s">
        <v>381</v>
      </c>
      <c r="GZ137" s="756" t="s">
        <v>381</v>
      </c>
      <c r="HB137" s="1022"/>
      <c r="HC137" s="750" t="str">
        <f t="shared" si="419"/>
        <v>&lt; -40</v>
      </c>
      <c r="HD137" s="548" t="s">
        <v>381</v>
      </c>
      <c r="HE137" s="555" t="s">
        <v>381</v>
      </c>
      <c r="HF137" s="759" t="s">
        <v>381</v>
      </c>
      <c r="HH137" s="1022"/>
      <c r="HI137" s="750" t="str">
        <f t="shared" si="421"/>
        <v>&lt; -40</v>
      </c>
      <c r="HJ137" s="507" t="s">
        <v>381</v>
      </c>
      <c r="HK137" s="759" t="s">
        <v>381</v>
      </c>
    </row>
    <row r="139" spans="2:219">
      <c r="Y139" s="760"/>
      <c r="HD139" s="760"/>
      <c r="HJ139" s="760"/>
    </row>
    <row r="140" spans="2:219" ht="18">
      <c r="B140" s="1069" t="s">
        <v>735</v>
      </c>
      <c r="C140" s="1069"/>
      <c r="D140" s="1069"/>
      <c r="E140" s="1069"/>
      <c r="F140" s="1069"/>
      <c r="G140" s="1069"/>
      <c r="H140" s="1069"/>
      <c r="I140" s="1069"/>
      <c r="J140" s="1069"/>
      <c r="K140" s="1069"/>
      <c r="L140" s="1069"/>
      <c r="M140" s="1069"/>
      <c r="N140" s="1069"/>
      <c r="O140" s="1069"/>
      <c r="P140" s="1069"/>
      <c r="Q140" s="1069"/>
      <c r="R140" s="1069"/>
      <c r="S140" s="1069"/>
      <c r="T140" s="714"/>
      <c r="U140" s="445" t="s">
        <v>487</v>
      </c>
      <c r="V140" s="714"/>
      <c r="W140" s="445"/>
      <c r="X140" s="445"/>
      <c r="Y140" s="1070" t="s">
        <v>505</v>
      </c>
      <c r="Z140" s="1070"/>
      <c r="AA140" s="1070"/>
      <c r="AB140" s="445"/>
      <c r="AC140" s="1071" t="s">
        <v>490</v>
      </c>
      <c r="AD140" s="1071"/>
      <c r="AE140" s="1071"/>
      <c r="AF140" s="714"/>
      <c r="AG140" s="714"/>
      <c r="AH140" s="714"/>
      <c r="AI140" s="714"/>
      <c r="AJ140" s="445" t="s">
        <v>488</v>
      </c>
      <c r="AK140" s="714"/>
      <c r="AL140" s="445"/>
      <c r="AM140" s="445"/>
      <c r="AN140" s="714"/>
      <c r="AO140" s="714"/>
      <c r="AP140" s="1069" t="s">
        <v>738</v>
      </c>
      <c r="AQ140" s="1069"/>
      <c r="AR140" s="1069"/>
      <c r="AS140" s="1069"/>
      <c r="AT140" s="1069"/>
      <c r="AU140" s="1069"/>
      <c r="AV140" s="1069"/>
      <c r="AW140" s="1069"/>
      <c r="AX140" s="1069"/>
      <c r="AY140" s="1069"/>
      <c r="AZ140" s="1069"/>
      <c r="BA140" s="1069"/>
      <c r="BB140" s="1069"/>
      <c r="BC140" s="1069"/>
      <c r="BD140" s="1069"/>
      <c r="BE140" s="714"/>
      <c r="BF140" s="1069" t="s">
        <v>741</v>
      </c>
      <c r="BG140" s="1069"/>
      <c r="BH140" s="1069"/>
      <c r="BI140" s="1069"/>
      <c r="BJ140" s="1069"/>
      <c r="BK140" s="1069"/>
      <c r="BL140" s="1069"/>
      <c r="BM140" s="1069"/>
      <c r="BN140" s="1069"/>
      <c r="BO140" s="1069"/>
      <c r="BP140" s="1069"/>
      <c r="BQ140" s="1069"/>
      <c r="BR140" s="1069"/>
      <c r="BS140" s="1069"/>
      <c r="BT140" s="1069"/>
      <c r="BU140" s="716"/>
      <c r="BV140" s="1069" t="s">
        <v>744</v>
      </c>
      <c r="BW140" s="1069"/>
      <c r="BX140" s="1069"/>
      <c r="BY140" s="1069"/>
      <c r="BZ140" s="1069"/>
      <c r="CA140" s="1069"/>
      <c r="CB140" s="1069"/>
      <c r="CC140" s="1069"/>
      <c r="CD140" s="1069"/>
      <c r="CE140" s="1069"/>
      <c r="CF140" s="1069"/>
      <c r="CG140" s="1069"/>
      <c r="CH140" s="1069"/>
      <c r="CI140" s="1069"/>
      <c r="CJ140" s="1069"/>
      <c r="CK140" s="714"/>
      <c r="CL140" s="445" t="str">
        <f>CL118</f>
        <v>Step 2-2 Information (Cold Case 120% SOC, 2-4kg)</v>
      </c>
      <c r="CM140" s="714"/>
      <c r="CZ140" s="714"/>
      <c r="DA140" s="445" t="str">
        <f>DA118</f>
        <v>Step 2-3 Information (Hot Case 100% SOC, 2kg)</v>
      </c>
      <c r="DB140" s="714"/>
      <c r="DP140" s="445" t="str">
        <f>DP118</f>
        <v>Step 2-3 Information (Hot Case 100% SOC, 4kg)</v>
      </c>
      <c r="DQ140" s="714"/>
      <c r="ED140" s="714"/>
      <c r="EE140" s="445" t="str">
        <f>EE118</f>
        <v>Step 2-2 Information (Cold Case 120% SOC, 2-4kg)</v>
      </c>
      <c r="EF140" s="714"/>
      <c r="ES140" s="714"/>
      <c r="ET140" s="445" t="str">
        <f>ET118</f>
        <v>Step 2-3 Information (Hot Case 100% SOC, 2kg)</v>
      </c>
      <c r="EU140" s="714"/>
      <c r="FI140" s="445" t="str">
        <f>FI118</f>
        <v>Step 2-3 Information (Hot Case 100% SOC, 4kg)</v>
      </c>
      <c r="FJ140" s="714"/>
      <c r="FX140" s="445" t="str">
        <f>FX118</f>
        <v>Step 2-2 / 2-3 Information</v>
      </c>
      <c r="FY140" s="714"/>
      <c r="GM140" s="445" t="str">
        <f>FX118</f>
        <v>Step 2-2 / 2-3 Information</v>
      </c>
      <c r="GN140" s="714"/>
      <c r="HB140" s="445" t="str">
        <f>HB118</f>
        <v>Step 4-1 Top-Off-Fill-Information (Hot Case SOC = 100%)</v>
      </c>
      <c r="HC140" s="714"/>
      <c r="HH140" s="445" t="str">
        <f>HH118</f>
        <v>Step 4-3 Top-Off-Fill-Information (Cold Case SOC = 120%)</v>
      </c>
      <c r="HI140" s="714"/>
    </row>
    <row r="141" spans="2:219" ht="13.5" thickBot="1">
      <c r="C141" s="718"/>
      <c r="D141" s="719"/>
      <c r="E141" s="719"/>
      <c r="F141" s="719"/>
      <c r="G141" s="719"/>
      <c r="H141" s="719"/>
      <c r="I141" s="719"/>
      <c r="V141" s="718"/>
      <c r="Y141" s="719"/>
      <c r="Z141" s="719"/>
      <c r="AA141" s="719"/>
      <c r="AB141" s="719"/>
      <c r="AC141" s="719"/>
      <c r="AK141" s="718"/>
      <c r="AN141" s="719"/>
      <c r="AQ141" s="718"/>
      <c r="AR141" s="719"/>
      <c r="AS141" s="719"/>
      <c r="BG141" s="718"/>
      <c r="BH141" s="719"/>
      <c r="BW141" s="718"/>
      <c r="BX141" s="719"/>
      <c r="CM141" s="718"/>
      <c r="DB141" s="718"/>
      <c r="DQ141" s="718"/>
      <c r="EF141" s="718"/>
      <c r="EU141" s="718"/>
      <c r="FJ141" s="718"/>
      <c r="FY141" s="718"/>
      <c r="GN141" s="718"/>
      <c r="HC141" s="718"/>
      <c r="HD141" s="719"/>
      <c r="HE141" s="719"/>
      <c r="HF141" s="719"/>
      <c r="HI141" s="718"/>
      <c r="HJ141" s="719"/>
      <c r="HK141" s="719"/>
    </row>
    <row r="142" spans="2:219" ht="51.75" customHeight="1" thickBot="1">
      <c r="B142" s="934" t="s">
        <v>898</v>
      </c>
      <c r="C142" s="965"/>
      <c r="D142" s="1072" t="s">
        <v>886</v>
      </c>
      <c r="E142" s="775" t="s">
        <v>887</v>
      </c>
      <c r="F142" s="775" t="s">
        <v>888</v>
      </c>
      <c r="G142" s="775" t="s">
        <v>889</v>
      </c>
      <c r="H142" s="1014" t="s">
        <v>986</v>
      </c>
      <c r="I142" s="1015"/>
      <c r="J142" s="1015"/>
      <c r="K142" s="1015"/>
      <c r="L142" s="1015"/>
      <c r="M142" s="1015"/>
      <c r="N142" s="1015"/>
      <c r="O142" s="1015"/>
      <c r="P142" s="1015"/>
      <c r="Q142" s="1015"/>
      <c r="R142" s="1015"/>
      <c r="S142" s="1016"/>
      <c r="T142" s="722"/>
      <c r="U142" s="934" t="str">
        <f>$B142</f>
        <v>H70-T30
2-4kg comm
CD-10</v>
      </c>
      <c r="V142" s="965"/>
      <c r="W142" s="1037" t="s">
        <v>907</v>
      </c>
      <c r="X142" s="1075"/>
      <c r="Y142" s="1037" t="s">
        <v>894</v>
      </c>
      <c r="Z142" s="1076"/>
      <c r="AA142" s="1075"/>
      <c r="AB142" s="1077" t="s">
        <v>927</v>
      </c>
      <c r="AC142" s="1078"/>
      <c r="AD142" s="1037" t="s">
        <v>908</v>
      </c>
      <c r="AE142" s="1075"/>
      <c r="AF142" s="722"/>
      <c r="AG142" s="1079" t="s">
        <v>722</v>
      </c>
      <c r="AH142" s="1081" t="s">
        <v>723</v>
      </c>
      <c r="AI142" s="722"/>
      <c r="AJ142" s="934" t="str">
        <f>$B142</f>
        <v>H70-T30
2-4kg comm
CD-10</v>
      </c>
      <c r="AK142" s="965"/>
      <c r="AL142" s="1037" t="s">
        <v>907</v>
      </c>
      <c r="AM142" s="1075"/>
      <c r="AN142" s="1083" t="s">
        <v>167</v>
      </c>
      <c r="AO142" s="722"/>
      <c r="AP142" s="934" t="str">
        <f>$B142</f>
        <v>H70-T30
2-4kg comm
CD-10</v>
      </c>
      <c r="AQ142" s="965"/>
      <c r="AR142" s="1039" t="s">
        <v>886</v>
      </c>
      <c r="AS142" s="1042" t="s">
        <v>972</v>
      </c>
      <c r="AT142" s="1043"/>
      <c r="AU142" s="1043"/>
      <c r="AV142" s="1043"/>
      <c r="AW142" s="1043"/>
      <c r="AX142" s="1043"/>
      <c r="AY142" s="1043"/>
      <c r="AZ142" s="1043"/>
      <c r="BA142" s="1043"/>
      <c r="BB142" s="1043"/>
      <c r="BC142" s="1043"/>
      <c r="BD142" s="1044"/>
      <c r="BE142" s="722"/>
      <c r="BF142" s="934" t="str">
        <f>$B142</f>
        <v>H70-T30
2-4kg comm
CD-10</v>
      </c>
      <c r="BG142" s="965"/>
      <c r="BH142" s="1039" t="s">
        <v>912</v>
      </c>
      <c r="BI142" s="1042" t="s">
        <v>972</v>
      </c>
      <c r="BJ142" s="1043"/>
      <c r="BK142" s="1043"/>
      <c r="BL142" s="1043"/>
      <c r="BM142" s="1043"/>
      <c r="BN142" s="1043"/>
      <c r="BO142" s="1043"/>
      <c r="BP142" s="1043"/>
      <c r="BQ142" s="1043"/>
      <c r="BR142" s="1043"/>
      <c r="BS142" s="1043"/>
      <c r="BT142" s="1044"/>
      <c r="BU142" s="722"/>
      <c r="BV142" s="934" t="str">
        <f>$B142</f>
        <v>H70-T30
2-4kg comm
CD-10</v>
      </c>
      <c r="BW142" s="965"/>
      <c r="BX142" s="1039" t="s">
        <v>912</v>
      </c>
      <c r="BY142" s="1042" t="s">
        <v>972</v>
      </c>
      <c r="BZ142" s="1043"/>
      <c r="CA142" s="1043"/>
      <c r="CB142" s="1043"/>
      <c r="CC142" s="1043"/>
      <c r="CD142" s="1043"/>
      <c r="CE142" s="1043"/>
      <c r="CF142" s="1043"/>
      <c r="CG142" s="1043"/>
      <c r="CH142" s="1043"/>
      <c r="CI142" s="1043"/>
      <c r="CJ142" s="1044"/>
      <c r="CK142" s="722"/>
      <c r="CL142" s="934" t="str">
        <f>$B142</f>
        <v>H70-T30
2-4kg comm
CD-10</v>
      </c>
      <c r="CM142" s="935"/>
      <c r="CN142" s="1033" t="s">
        <v>973</v>
      </c>
      <c r="CO142" s="1034"/>
      <c r="CP142" s="1035"/>
      <c r="CQ142" s="1035"/>
      <c r="CR142" s="1035"/>
      <c r="CS142" s="1035"/>
      <c r="CT142" s="1035"/>
      <c r="CU142" s="1035"/>
      <c r="CV142" s="1035"/>
      <c r="CW142" s="1035"/>
      <c r="CX142" s="1035"/>
      <c r="CY142" s="1036"/>
      <c r="CZ142" s="722"/>
      <c r="DA142" s="934" t="str">
        <f>$B142</f>
        <v>H70-T30
2-4kg comm
CD-10</v>
      </c>
      <c r="DB142" s="935"/>
      <c r="DC142" s="1033" t="s">
        <v>974</v>
      </c>
      <c r="DD142" s="1034"/>
      <c r="DE142" s="1035"/>
      <c r="DF142" s="1035"/>
      <c r="DG142" s="1035"/>
      <c r="DH142" s="1035"/>
      <c r="DI142" s="1035"/>
      <c r="DJ142" s="1035"/>
      <c r="DK142" s="1035"/>
      <c r="DL142" s="1035"/>
      <c r="DM142" s="1035"/>
      <c r="DN142" s="1036"/>
      <c r="DO142" s="722"/>
      <c r="DP142" s="934" t="str">
        <f>$B142</f>
        <v>H70-T30
2-4kg comm
CD-10</v>
      </c>
      <c r="DQ142" s="935"/>
      <c r="DR142" s="1033" t="s">
        <v>974</v>
      </c>
      <c r="DS142" s="1034"/>
      <c r="DT142" s="1035"/>
      <c r="DU142" s="1035"/>
      <c r="DV142" s="1035"/>
      <c r="DW142" s="1035"/>
      <c r="DX142" s="1035"/>
      <c r="DY142" s="1035"/>
      <c r="DZ142" s="1035"/>
      <c r="EA142" s="1035"/>
      <c r="EB142" s="1035"/>
      <c r="EC142" s="1036"/>
      <c r="ED142" s="722"/>
      <c r="EE142" s="934" t="str">
        <f>$B142</f>
        <v>H70-T30
2-4kg comm
CD-10</v>
      </c>
      <c r="EF142" s="935"/>
      <c r="EG142" s="1033" t="s">
        <v>975</v>
      </c>
      <c r="EH142" s="1034"/>
      <c r="EI142" s="1035"/>
      <c r="EJ142" s="1035"/>
      <c r="EK142" s="1035"/>
      <c r="EL142" s="1035"/>
      <c r="EM142" s="1035"/>
      <c r="EN142" s="1035"/>
      <c r="EO142" s="1035"/>
      <c r="EP142" s="1035"/>
      <c r="EQ142" s="1035"/>
      <c r="ER142" s="1036"/>
      <c r="ES142" s="722"/>
      <c r="ET142" s="934" t="str">
        <f>$B142</f>
        <v>H70-T30
2-4kg comm
CD-10</v>
      </c>
      <c r="EU142" s="935"/>
      <c r="EV142" s="1033" t="s">
        <v>976</v>
      </c>
      <c r="EW142" s="1034"/>
      <c r="EX142" s="1035"/>
      <c r="EY142" s="1035"/>
      <c r="EZ142" s="1035"/>
      <c r="FA142" s="1035"/>
      <c r="FB142" s="1035"/>
      <c r="FC142" s="1035"/>
      <c r="FD142" s="1035"/>
      <c r="FE142" s="1035"/>
      <c r="FF142" s="1035"/>
      <c r="FG142" s="1036"/>
      <c r="FI142" s="934" t="str">
        <f>$B142</f>
        <v>H70-T30
2-4kg comm
CD-10</v>
      </c>
      <c r="FJ142" s="935"/>
      <c r="FK142" s="1033" t="s">
        <v>976</v>
      </c>
      <c r="FL142" s="1034"/>
      <c r="FM142" s="1035"/>
      <c r="FN142" s="1035"/>
      <c r="FO142" s="1035"/>
      <c r="FP142" s="1035"/>
      <c r="FQ142" s="1035"/>
      <c r="FR142" s="1035"/>
      <c r="FS142" s="1035"/>
      <c r="FT142" s="1035"/>
      <c r="FU142" s="1035"/>
      <c r="FV142" s="1036"/>
      <c r="FW142" s="722"/>
      <c r="FX142" s="934" t="str">
        <f>$B142</f>
        <v>H70-T30
2-4kg comm
CD-10</v>
      </c>
      <c r="FY142" s="935"/>
      <c r="FZ142" s="1033" t="s">
        <v>956</v>
      </c>
      <c r="GA142" s="1034"/>
      <c r="GB142" s="1035"/>
      <c r="GC142" s="1035"/>
      <c r="GD142" s="1035"/>
      <c r="GE142" s="1035"/>
      <c r="GF142" s="1035"/>
      <c r="GG142" s="1035"/>
      <c r="GH142" s="1035"/>
      <c r="GI142" s="1035"/>
      <c r="GJ142" s="1035"/>
      <c r="GK142" s="1036"/>
      <c r="GM142" s="934" t="str">
        <f>$B142</f>
        <v>H70-T30
2-4kg comm
CD-10</v>
      </c>
      <c r="GN142" s="935"/>
      <c r="GO142" s="1033" t="s">
        <v>955</v>
      </c>
      <c r="GP142" s="1034"/>
      <c r="GQ142" s="1035"/>
      <c r="GR142" s="1035"/>
      <c r="GS142" s="1035"/>
      <c r="GT142" s="1035"/>
      <c r="GU142" s="1035"/>
      <c r="GV142" s="1035"/>
      <c r="GW142" s="1035"/>
      <c r="GX142" s="1035"/>
      <c r="GY142" s="1035"/>
      <c r="GZ142" s="1036"/>
      <c r="HB142" s="934" t="str">
        <f>$B142</f>
        <v>H70-T30
2-4kg comm
CD-10</v>
      </c>
      <c r="HC142" s="965"/>
      <c r="HD142" s="1037" t="s">
        <v>894</v>
      </c>
      <c r="HE142" s="1038"/>
      <c r="HF142" s="723" t="s">
        <v>981</v>
      </c>
      <c r="HH142" s="934" t="str">
        <f>$B142</f>
        <v>H70-T30
2-4kg comm
CD-10</v>
      </c>
      <c r="HI142" s="965"/>
      <c r="HJ142" s="1052" t="s">
        <v>894</v>
      </c>
      <c r="HK142" s="723" t="s">
        <v>981</v>
      </c>
    </row>
    <row r="143" spans="2:219" ht="27">
      <c r="B143" s="966"/>
      <c r="C143" s="967"/>
      <c r="D143" s="1073"/>
      <c r="E143" s="1017" t="s">
        <v>978</v>
      </c>
      <c r="F143" s="1018"/>
      <c r="G143" s="1018"/>
      <c r="H143" s="1018"/>
      <c r="I143" s="1018"/>
      <c r="J143" s="1018"/>
      <c r="K143" s="1018"/>
      <c r="L143" s="1018"/>
      <c r="M143" s="1018"/>
      <c r="N143" s="1018"/>
      <c r="O143" s="1018"/>
      <c r="P143" s="1018"/>
      <c r="Q143" s="1018"/>
      <c r="R143" s="1018"/>
      <c r="S143" s="1019"/>
      <c r="T143" s="724"/>
      <c r="U143" s="966"/>
      <c r="V143" s="967"/>
      <c r="W143" s="1055" t="s">
        <v>496</v>
      </c>
      <c r="X143" s="1057" t="s">
        <v>497</v>
      </c>
      <c r="Y143" s="1059" t="s">
        <v>128</v>
      </c>
      <c r="Z143" s="1061" t="s">
        <v>750</v>
      </c>
      <c r="AA143" s="1057" t="s">
        <v>691</v>
      </c>
      <c r="AB143" s="1064" t="s">
        <v>130</v>
      </c>
      <c r="AC143" s="1066" t="s">
        <v>131</v>
      </c>
      <c r="AD143" s="1068" t="str">
        <f>AD121</f>
        <v>50 l 
2 kg</v>
      </c>
      <c r="AE143" s="1057" t="str">
        <f>AE121</f>
        <v>99l
4 kg</v>
      </c>
      <c r="AF143" s="724"/>
      <c r="AG143" s="1080"/>
      <c r="AH143" s="1082"/>
      <c r="AI143" s="724"/>
      <c r="AJ143" s="966"/>
      <c r="AK143" s="967"/>
      <c r="AL143" s="1055" t="s">
        <v>498</v>
      </c>
      <c r="AM143" s="1057" t="s">
        <v>497</v>
      </c>
      <c r="AN143" s="1084"/>
      <c r="AO143" s="724"/>
      <c r="AP143" s="966"/>
      <c r="AQ143" s="967"/>
      <c r="AR143" s="1040"/>
      <c r="AS143" s="1023" t="s">
        <v>978</v>
      </c>
      <c r="AT143" s="1024"/>
      <c r="AU143" s="1024"/>
      <c r="AV143" s="1024"/>
      <c r="AW143" s="1024"/>
      <c r="AX143" s="1024"/>
      <c r="AY143" s="1024"/>
      <c r="AZ143" s="1024"/>
      <c r="BA143" s="1024"/>
      <c r="BB143" s="1024"/>
      <c r="BC143" s="1024"/>
      <c r="BD143" s="1025"/>
      <c r="BE143" s="724"/>
      <c r="BF143" s="966"/>
      <c r="BG143" s="967"/>
      <c r="BH143" s="1040"/>
      <c r="BI143" s="1023" t="s">
        <v>978</v>
      </c>
      <c r="BJ143" s="1024"/>
      <c r="BK143" s="1024"/>
      <c r="BL143" s="1024"/>
      <c r="BM143" s="1024"/>
      <c r="BN143" s="1024"/>
      <c r="BO143" s="1024"/>
      <c r="BP143" s="1024"/>
      <c r="BQ143" s="1024"/>
      <c r="BR143" s="1024"/>
      <c r="BS143" s="1024"/>
      <c r="BT143" s="1025"/>
      <c r="BU143" s="724"/>
      <c r="BV143" s="966"/>
      <c r="BW143" s="967"/>
      <c r="BX143" s="1040"/>
      <c r="BY143" s="1023" t="s">
        <v>978</v>
      </c>
      <c r="BZ143" s="1024"/>
      <c r="CA143" s="1024"/>
      <c r="CB143" s="1024"/>
      <c r="CC143" s="1024"/>
      <c r="CD143" s="1024"/>
      <c r="CE143" s="1024"/>
      <c r="CF143" s="1024"/>
      <c r="CG143" s="1024"/>
      <c r="CH143" s="1024"/>
      <c r="CI143" s="1024"/>
      <c r="CJ143" s="1025"/>
      <c r="CK143" s="724"/>
      <c r="CL143" s="936"/>
      <c r="CM143" s="937"/>
      <c r="CN143" s="1023" t="s">
        <v>978</v>
      </c>
      <c r="CO143" s="1024"/>
      <c r="CP143" s="1024"/>
      <c r="CQ143" s="1024"/>
      <c r="CR143" s="1024"/>
      <c r="CS143" s="1024"/>
      <c r="CT143" s="1024"/>
      <c r="CU143" s="1024"/>
      <c r="CV143" s="1024"/>
      <c r="CW143" s="1024"/>
      <c r="CX143" s="1024"/>
      <c r="CY143" s="1025"/>
      <c r="CZ143" s="724"/>
      <c r="DA143" s="936"/>
      <c r="DB143" s="937"/>
      <c r="DC143" s="1023" t="s">
        <v>978</v>
      </c>
      <c r="DD143" s="1024"/>
      <c r="DE143" s="1024"/>
      <c r="DF143" s="1024"/>
      <c r="DG143" s="1024"/>
      <c r="DH143" s="1024"/>
      <c r="DI143" s="1024"/>
      <c r="DJ143" s="1024"/>
      <c r="DK143" s="1024"/>
      <c r="DL143" s="1024"/>
      <c r="DM143" s="1024"/>
      <c r="DN143" s="1025"/>
      <c r="DO143" s="724"/>
      <c r="DP143" s="936"/>
      <c r="DQ143" s="937"/>
      <c r="DR143" s="1023" t="s">
        <v>978</v>
      </c>
      <c r="DS143" s="1024"/>
      <c r="DT143" s="1024"/>
      <c r="DU143" s="1024"/>
      <c r="DV143" s="1024"/>
      <c r="DW143" s="1024"/>
      <c r="DX143" s="1024"/>
      <c r="DY143" s="1024"/>
      <c r="DZ143" s="1024"/>
      <c r="EA143" s="1024"/>
      <c r="EB143" s="1024"/>
      <c r="EC143" s="1025"/>
      <c r="ED143" s="724"/>
      <c r="EE143" s="936"/>
      <c r="EF143" s="937"/>
      <c r="EG143" s="1023" t="s">
        <v>982</v>
      </c>
      <c r="EH143" s="1024"/>
      <c r="EI143" s="1024"/>
      <c r="EJ143" s="1024"/>
      <c r="EK143" s="1024"/>
      <c r="EL143" s="1024"/>
      <c r="EM143" s="1024"/>
      <c r="EN143" s="1024"/>
      <c r="EO143" s="1024"/>
      <c r="EP143" s="1024"/>
      <c r="EQ143" s="1024"/>
      <c r="ER143" s="1025"/>
      <c r="ES143" s="724"/>
      <c r="ET143" s="936"/>
      <c r="EU143" s="937"/>
      <c r="EV143" s="1023" t="s">
        <v>978</v>
      </c>
      <c r="EW143" s="1024"/>
      <c r="EX143" s="1024"/>
      <c r="EY143" s="1024"/>
      <c r="EZ143" s="1024"/>
      <c r="FA143" s="1024"/>
      <c r="FB143" s="1024"/>
      <c r="FC143" s="1024"/>
      <c r="FD143" s="1024"/>
      <c r="FE143" s="1024"/>
      <c r="FF143" s="1024"/>
      <c r="FG143" s="1025"/>
      <c r="FI143" s="936"/>
      <c r="FJ143" s="937"/>
      <c r="FK143" s="1023" t="s">
        <v>978</v>
      </c>
      <c r="FL143" s="1024"/>
      <c r="FM143" s="1024"/>
      <c r="FN143" s="1024"/>
      <c r="FO143" s="1024"/>
      <c r="FP143" s="1024"/>
      <c r="FQ143" s="1024"/>
      <c r="FR143" s="1024"/>
      <c r="FS143" s="1024"/>
      <c r="FT143" s="1024"/>
      <c r="FU143" s="1024"/>
      <c r="FV143" s="1025"/>
      <c r="FW143" s="724"/>
      <c r="FX143" s="936"/>
      <c r="FY143" s="937"/>
      <c r="FZ143" s="1023" t="s">
        <v>978</v>
      </c>
      <c r="GA143" s="1024"/>
      <c r="GB143" s="1024"/>
      <c r="GC143" s="1024"/>
      <c r="GD143" s="1024"/>
      <c r="GE143" s="1024"/>
      <c r="GF143" s="1024"/>
      <c r="GG143" s="1024"/>
      <c r="GH143" s="1024"/>
      <c r="GI143" s="1024"/>
      <c r="GJ143" s="1024"/>
      <c r="GK143" s="1025"/>
      <c r="GM143" s="936"/>
      <c r="GN143" s="937"/>
      <c r="GO143" s="1023" t="s">
        <v>978</v>
      </c>
      <c r="GP143" s="1024"/>
      <c r="GQ143" s="1024"/>
      <c r="GR143" s="1024"/>
      <c r="GS143" s="1024"/>
      <c r="GT143" s="1024"/>
      <c r="GU143" s="1024"/>
      <c r="GV143" s="1024"/>
      <c r="GW143" s="1024"/>
      <c r="GX143" s="1024"/>
      <c r="GY143" s="1024"/>
      <c r="GZ143" s="1025"/>
      <c r="HB143" s="966"/>
      <c r="HC143" s="967"/>
      <c r="HD143" s="1026" t="s">
        <v>128</v>
      </c>
      <c r="HE143" s="1028" t="s">
        <v>129</v>
      </c>
      <c r="HF143" s="725" t="s">
        <v>984</v>
      </c>
      <c r="HH143" s="966"/>
      <c r="HI143" s="967"/>
      <c r="HJ143" s="1053"/>
      <c r="HK143" s="725" t="s">
        <v>984</v>
      </c>
    </row>
    <row r="144" spans="2:219" ht="13.5" thickBot="1">
      <c r="B144" s="968"/>
      <c r="C144" s="969"/>
      <c r="D144" s="1074"/>
      <c r="E144" s="1030" t="s">
        <v>710</v>
      </c>
      <c r="F144" s="1031"/>
      <c r="G144" s="1032"/>
      <c r="H144" s="776">
        <v>0.5</v>
      </c>
      <c r="I144" s="776">
        <v>2</v>
      </c>
      <c r="J144" s="776">
        <v>5</v>
      </c>
      <c r="K144" s="776">
        <v>10</v>
      </c>
      <c r="L144" s="776">
        <v>15</v>
      </c>
      <c r="M144" s="585">
        <v>20</v>
      </c>
      <c r="N144" s="585">
        <v>30</v>
      </c>
      <c r="O144" s="585">
        <v>40</v>
      </c>
      <c r="P144" s="585">
        <v>50</v>
      </c>
      <c r="Q144" s="585">
        <v>60</v>
      </c>
      <c r="R144" s="585">
        <v>70</v>
      </c>
      <c r="S144" s="777" t="s">
        <v>379</v>
      </c>
      <c r="T144" s="724"/>
      <c r="U144" s="968"/>
      <c r="V144" s="969"/>
      <c r="W144" s="1056"/>
      <c r="X144" s="1058"/>
      <c r="Y144" s="1060"/>
      <c r="Z144" s="1062"/>
      <c r="AA144" s="1063"/>
      <c r="AB144" s="1065"/>
      <c r="AC144" s="1067"/>
      <c r="AD144" s="1056"/>
      <c r="AE144" s="1058"/>
      <c r="AF144" s="724"/>
      <c r="AG144" s="1056"/>
      <c r="AH144" s="1058"/>
      <c r="AI144" s="724"/>
      <c r="AJ144" s="968"/>
      <c r="AK144" s="969"/>
      <c r="AL144" s="1056"/>
      <c r="AM144" s="1058"/>
      <c r="AN144" s="1085"/>
      <c r="AO144" s="724"/>
      <c r="AP144" s="968"/>
      <c r="AQ144" s="969"/>
      <c r="AR144" s="1041"/>
      <c r="AS144" s="726">
        <v>0.5</v>
      </c>
      <c r="AT144" s="726">
        <v>2</v>
      </c>
      <c r="AU144" s="726">
        <v>5</v>
      </c>
      <c r="AV144" s="726">
        <v>10</v>
      </c>
      <c r="AW144" s="726">
        <v>15</v>
      </c>
      <c r="AX144" s="455">
        <v>20</v>
      </c>
      <c r="AY144" s="455">
        <v>30</v>
      </c>
      <c r="AZ144" s="455">
        <v>40</v>
      </c>
      <c r="BA144" s="455">
        <v>50</v>
      </c>
      <c r="BB144" s="455">
        <v>60</v>
      </c>
      <c r="BC144" s="455">
        <v>70</v>
      </c>
      <c r="BD144" s="727" t="s">
        <v>379</v>
      </c>
      <c r="BE144" s="724"/>
      <c r="BF144" s="968"/>
      <c r="BG144" s="969"/>
      <c r="BH144" s="1041"/>
      <c r="BI144" s="728">
        <v>0.5</v>
      </c>
      <c r="BJ144" s="726">
        <v>2</v>
      </c>
      <c r="BK144" s="726">
        <v>5</v>
      </c>
      <c r="BL144" s="726">
        <v>10</v>
      </c>
      <c r="BM144" s="726">
        <v>15</v>
      </c>
      <c r="BN144" s="455">
        <v>20</v>
      </c>
      <c r="BO144" s="455">
        <v>30</v>
      </c>
      <c r="BP144" s="455">
        <v>40</v>
      </c>
      <c r="BQ144" s="455">
        <v>50</v>
      </c>
      <c r="BR144" s="455">
        <v>60</v>
      </c>
      <c r="BS144" s="455">
        <v>70</v>
      </c>
      <c r="BT144" s="727" t="s">
        <v>379</v>
      </c>
      <c r="BU144" s="724"/>
      <c r="BV144" s="968"/>
      <c r="BW144" s="969"/>
      <c r="BX144" s="1041"/>
      <c r="BY144" s="728">
        <v>0.5</v>
      </c>
      <c r="BZ144" s="726">
        <v>2</v>
      </c>
      <c r="CA144" s="726">
        <v>5</v>
      </c>
      <c r="CB144" s="726">
        <v>10</v>
      </c>
      <c r="CC144" s="726">
        <v>15</v>
      </c>
      <c r="CD144" s="455">
        <v>20</v>
      </c>
      <c r="CE144" s="455">
        <v>30</v>
      </c>
      <c r="CF144" s="455">
        <v>40</v>
      </c>
      <c r="CG144" s="455">
        <v>50</v>
      </c>
      <c r="CH144" s="455">
        <v>60</v>
      </c>
      <c r="CI144" s="455">
        <v>70</v>
      </c>
      <c r="CJ144" s="727" t="s">
        <v>379</v>
      </c>
      <c r="CK144" s="724"/>
      <c r="CL144" s="938"/>
      <c r="CM144" s="939"/>
      <c r="CN144" s="729">
        <v>0.5</v>
      </c>
      <c r="CO144" s="730">
        <v>2</v>
      </c>
      <c r="CP144" s="730">
        <v>5</v>
      </c>
      <c r="CQ144" s="730">
        <v>10</v>
      </c>
      <c r="CR144" s="730">
        <v>15</v>
      </c>
      <c r="CS144" s="460">
        <v>20</v>
      </c>
      <c r="CT144" s="460">
        <v>30</v>
      </c>
      <c r="CU144" s="460">
        <v>40</v>
      </c>
      <c r="CV144" s="460">
        <v>50</v>
      </c>
      <c r="CW144" s="460">
        <v>60</v>
      </c>
      <c r="CX144" s="460">
        <v>70</v>
      </c>
      <c r="CY144" s="727" t="s">
        <v>379</v>
      </c>
      <c r="CZ144" s="724"/>
      <c r="DA144" s="938"/>
      <c r="DB144" s="939"/>
      <c r="DC144" s="729">
        <v>0.5</v>
      </c>
      <c r="DD144" s="730">
        <v>2</v>
      </c>
      <c r="DE144" s="730">
        <v>5</v>
      </c>
      <c r="DF144" s="730">
        <v>10</v>
      </c>
      <c r="DG144" s="730">
        <v>15</v>
      </c>
      <c r="DH144" s="460">
        <v>20</v>
      </c>
      <c r="DI144" s="460">
        <v>30</v>
      </c>
      <c r="DJ144" s="460">
        <v>40</v>
      </c>
      <c r="DK144" s="460">
        <v>50</v>
      </c>
      <c r="DL144" s="460">
        <v>60</v>
      </c>
      <c r="DM144" s="460">
        <v>70</v>
      </c>
      <c r="DN144" s="727" t="s">
        <v>379</v>
      </c>
      <c r="DO144" s="724"/>
      <c r="DP144" s="938"/>
      <c r="DQ144" s="939"/>
      <c r="DR144" s="729">
        <v>0.5</v>
      </c>
      <c r="DS144" s="730">
        <v>2</v>
      </c>
      <c r="DT144" s="730">
        <v>5</v>
      </c>
      <c r="DU144" s="730">
        <v>10</v>
      </c>
      <c r="DV144" s="730">
        <v>15</v>
      </c>
      <c r="DW144" s="460">
        <v>20</v>
      </c>
      <c r="DX144" s="460">
        <v>30</v>
      </c>
      <c r="DY144" s="460">
        <v>40</v>
      </c>
      <c r="DZ144" s="460">
        <v>50</v>
      </c>
      <c r="EA144" s="460">
        <v>60</v>
      </c>
      <c r="EB144" s="460">
        <v>70</v>
      </c>
      <c r="EC144" s="727" t="s">
        <v>379</v>
      </c>
      <c r="ED144" s="724"/>
      <c r="EE144" s="938"/>
      <c r="EF144" s="939"/>
      <c r="EG144" s="729">
        <v>0.5</v>
      </c>
      <c r="EH144" s="730">
        <v>2</v>
      </c>
      <c r="EI144" s="730">
        <v>5</v>
      </c>
      <c r="EJ144" s="730">
        <v>10</v>
      </c>
      <c r="EK144" s="730">
        <v>15</v>
      </c>
      <c r="EL144" s="460">
        <v>20</v>
      </c>
      <c r="EM144" s="460">
        <v>30</v>
      </c>
      <c r="EN144" s="460">
        <v>40</v>
      </c>
      <c r="EO144" s="460">
        <v>50</v>
      </c>
      <c r="EP144" s="460">
        <v>60</v>
      </c>
      <c r="EQ144" s="460">
        <v>70</v>
      </c>
      <c r="ER144" s="727" t="s">
        <v>379</v>
      </c>
      <c r="ES144" s="724"/>
      <c r="ET144" s="938"/>
      <c r="EU144" s="939"/>
      <c r="EV144" s="729">
        <v>0.5</v>
      </c>
      <c r="EW144" s="730">
        <v>2</v>
      </c>
      <c r="EX144" s="730">
        <v>5</v>
      </c>
      <c r="EY144" s="730">
        <v>10</v>
      </c>
      <c r="EZ144" s="730">
        <v>15</v>
      </c>
      <c r="FA144" s="460">
        <v>20</v>
      </c>
      <c r="FB144" s="460">
        <v>30</v>
      </c>
      <c r="FC144" s="460">
        <v>40</v>
      </c>
      <c r="FD144" s="460">
        <v>50</v>
      </c>
      <c r="FE144" s="460">
        <v>60</v>
      </c>
      <c r="FF144" s="460">
        <v>70</v>
      </c>
      <c r="FG144" s="727" t="s">
        <v>379</v>
      </c>
      <c r="FI144" s="938"/>
      <c r="FJ144" s="939"/>
      <c r="FK144" s="729">
        <v>0.5</v>
      </c>
      <c r="FL144" s="730">
        <v>2</v>
      </c>
      <c r="FM144" s="730">
        <v>5</v>
      </c>
      <c r="FN144" s="730">
        <v>10</v>
      </c>
      <c r="FO144" s="730">
        <v>15</v>
      </c>
      <c r="FP144" s="460">
        <v>20</v>
      </c>
      <c r="FQ144" s="460">
        <v>30</v>
      </c>
      <c r="FR144" s="460">
        <v>40</v>
      </c>
      <c r="FS144" s="460">
        <v>50</v>
      </c>
      <c r="FT144" s="460">
        <v>60</v>
      </c>
      <c r="FU144" s="460">
        <v>70</v>
      </c>
      <c r="FV144" s="727" t="s">
        <v>379</v>
      </c>
      <c r="FW144" s="724"/>
      <c r="FX144" s="938"/>
      <c r="FY144" s="939"/>
      <c r="FZ144" s="729">
        <v>0.5</v>
      </c>
      <c r="GA144" s="730">
        <v>2</v>
      </c>
      <c r="GB144" s="730">
        <v>5</v>
      </c>
      <c r="GC144" s="730">
        <v>10</v>
      </c>
      <c r="GD144" s="730">
        <v>15</v>
      </c>
      <c r="GE144" s="460">
        <v>20</v>
      </c>
      <c r="GF144" s="460">
        <v>30</v>
      </c>
      <c r="GG144" s="460">
        <v>40</v>
      </c>
      <c r="GH144" s="460">
        <v>50</v>
      </c>
      <c r="GI144" s="460">
        <v>60</v>
      </c>
      <c r="GJ144" s="460">
        <v>70</v>
      </c>
      <c r="GK144" s="727" t="s">
        <v>379</v>
      </c>
      <c r="GM144" s="938"/>
      <c r="GN144" s="939"/>
      <c r="GO144" s="729">
        <v>0.5</v>
      </c>
      <c r="GP144" s="730">
        <v>2</v>
      </c>
      <c r="GQ144" s="730">
        <v>5</v>
      </c>
      <c r="GR144" s="730">
        <v>10</v>
      </c>
      <c r="GS144" s="730">
        <v>15</v>
      </c>
      <c r="GT144" s="460">
        <v>20</v>
      </c>
      <c r="GU144" s="460">
        <v>30</v>
      </c>
      <c r="GV144" s="460">
        <v>40</v>
      </c>
      <c r="GW144" s="460">
        <v>50</v>
      </c>
      <c r="GX144" s="460">
        <v>60</v>
      </c>
      <c r="GY144" s="460">
        <v>70</v>
      </c>
      <c r="GZ144" s="727" t="s">
        <v>379</v>
      </c>
      <c r="HB144" s="968"/>
      <c r="HC144" s="969"/>
      <c r="HD144" s="1027"/>
      <c r="HE144" s="1029"/>
      <c r="HF144" s="731">
        <v>0.5</v>
      </c>
      <c r="HH144" s="968"/>
      <c r="HI144" s="969"/>
      <c r="HJ144" s="1054"/>
      <c r="HK144" s="731">
        <v>0.5</v>
      </c>
    </row>
    <row r="145" spans="2:219" ht="15" customHeight="1">
      <c r="B145" s="1045" t="s">
        <v>985</v>
      </c>
      <c r="C145" s="778" t="s">
        <v>380</v>
      </c>
      <c r="D145" s="462" t="s">
        <v>381</v>
      </c>
      <c r="E145" s="733" t="s">
        <v>381</v>
      </c>
      <c r="F145" s="734" t="s">
        <v>381</v>
      </c>
      <c r="G145" s="735" t="s">
        <v>381</v>
      </c>
      <c r="H145" s="736" t="s">
        <v>381</v>
      </c>
      <c r="I145" s="734" t="s">
        <v>381</v>
      </c>
      <c r="J145" s="734" t="s">
        <v>381</v>
      </c>
      <c r="K145" s="734" t="s">
        <v>381</v>
      </c>
      <c r="L145" s="734" t="s">
        <v>381</v>
      </c>
      <c r="M145" s="734" t="s">
        <v>381</v>
      </c>
      <c r="N145" s="734" t="s">
        <v>381</v>
      </c>
      <c r="O145" s="734" t="s">
        <v>381</v>
      </c>
      <c r="P145" s="734" t="s">
        <v>381</v>
      </c>
      <c r="Q145" s="734" t="s">
        <v>381</v>
      </c>
      <c r="R145" s="734" t="s">
        <v>381</v>
      </c>
      <c r="S145" s="737" t="s">
        <v>381</v>
      </c>
      <c r="T145" s="738"/>
      <c r="U145" s="1020" t="s">
        <v>980</v>
      </c>
      <c r="V145" s="732" t="str">
        <f>$C145</f>
        <v>&gt; 50</v>
      </c>
      <c r="W145" s="739" t="s">
        <v>381</v>
      </c>
      <c r="X145" s="740" t="s">
        <v>381</v>
      </c>
      <c r="Y145" s="462" t="s">
        <v>381</v>
      </c>
      <c r="Z145" s="549" t="s">
        <v>381</v>
      </c>
      <c r="AA145" s="550" t="s">
        <v>381</v>
      </c>
      <c r="AB145" s="528" t="s">
        <v>381</v>
      </c>
      <c r="AC145" s="470" t="s">
        <v>381</v>
      </c>
      <c r="AD145" s="739" t="s">
        <v>381</v>
      </c>
      <c r="AE145" s="740" t="s">
        <v>381</v>
      </c>
      <c r="AF145" s="738"/>
      <c r="AG145" s="1048">
        <f>AG123</f>
        <v>28.5</v>
      </c>
      <c r="AH145" s="1050">
        <f>AH123</f>
        <v>32.0625</v>
      </c>
      <c r="AI145" s="738"/>
      <c r="AJ145" s="1020" t="s">
        <v>980</v>
      </c>
      <c r="AK145" s="732" t="str">
        <f>$C145</f>
        <v>&gt; 50</v>
      </c>
      <c r="AL145" s="739" t="s">
        <v>381</v>
      </c>
      <c r="AM145" s="740" t="s">
        <v>381</v>
      </c>
      <c r="AN145" s="529" t="s">
        <v>381</v>
      </c>
      <c r="AO145" s="738"/>
      <c r="AP145" s="1020" t="s">
        <v>980</v>
      </c>
      <c r="AQ145" s="732" t="s">
        <v>380</v>
      </c>
      <c r="AR145" s="462" t="s">
        <v>381</v>
      </c>
      <c r="AS145" s="736" t="s">
        <v>381</v>
      </c>
      <c r="AT145" s="734" t="s">
        <v>381</v>
      </c>
      <c r="AU145" s="734" t="s">
        <v>381</v>
      </c>
      <c r="AV145" s="734" t="s">
        <v>381</v>
      </c>
      <c r="AW145" s="734" t="s">
        <v>381</v>
      </c>
      <c r="AX145" s="734" t="s">
        <v>381</v>
      </c>
      <c r="AY145" s="734" t="s">
        <v>381</v>
      </c>
      <c r="AZ145" s="734" t="s">
        <v>381</v>
      </c>
      <c r="BA145" s="734" t="s">
        <v>381</v>
      </c>
      <c r="BB145" s="734" t="s">
        <v>381</v>
      </c>
      <c r="BC145" s="734" t="s">
        <v>381</v>
      </c>
      <c r="BD145" s="737" t="s">
        <v>381</v>
      </c>
      <c r="BE145" s="738"/>
      <c r="BF145" s="1020" t="s">
        <v>980</v>
      </c>
      <c r="BG145" s="732" t="s">
        <v>380</v>
      </c>
      <c r="BH145" s="462" t="s">
        <v>381</v>
      </c>
      <c r="BI145" s="736" t="s">
        <v>381</v>
      </c>
      <c r="BJ145" s="734" t="s">
        <v>381</v>
      </c>
      <c r="BK145" s="734" t="s">
        <v>381</v>
      </c>
      <c r="BL145" s="734" t="s">
        <v>381</v>
      </c>
      <c r="BM145" s="734" t="s">
        <v>381</v>
      </c>
      <c r="BN145" s="734" t="s">
        <v>381</v>
      </c>
      <c r="BO145" s="734" t="s">
        <v>381</v>
      </c>
      <c r="BP145" s="734" t="s">
        <v>381</v>
      </c>
      <c r="BQ145" s="734" t="s">
        <v>381</v>
      </c>
      <c r="BR145" s="734" t="s">
        <v>381</v>
      </c>
      <c r="BS145" s="734" t="s">
        <v>381</v>
      </c>
      <c r="BT145" s="737" t="s">
        <v>381</v>
      </c>
      <c r="BU145" s="738"/>
      <c r="BV145" s="1020" t="s">
        <v>980</v>
      </c>
      <c r="BW145" s="732" t="s">
        <v>380</v>
      </c>
      <c r="BX145" s="462" t="s">
        <v>381</v>
      </c>
      <c r="BY145" s="736" t="s">
        <v>381</v>
      </c>
      <c r="BZ145" s="734" t="s">
        <v>381</v>
      </c>
      <c r="CA145" s="734" t="s">
        <v>381</v>
      </c>
      <c r="CB145" s="734" t="s">
        <v>381</v>
      </c>
      <c r="CC145" s="734" t="s">
        <v>381</v>
      </c>
      <c r="CD145" s="734" t="s">
        <v>381</v>
      </c>
      <c r="CE145" s="734" t="s">
        <v>381</v>
      </c>
      <c r="CF145" s="734" t="s">
        <v>381</v>
      </c>
      <c r="CG145" s="734" t="s">
        <v>381</v>
      </c>
      <c r="CH145" s="734" t="s">
        <v>381</v>
      </c>
      <c r="CI145" s="734" t="s">
        <v>381</v>
      </c>
      <c r="CJ145" s="737" t="s">
        <v>381</v>
      </c>
      <c r="CK145" s="738"/>
      <c r="CL145" s="1020" t="s">
        <v>980</v>
      </c>
      <c r="CM145" s="732" t="str">
        <f>$C145</f>
        <v>&gt; 50</v>
      </c>
      <c r="CN145" s="742" t="s">
        <v>381</v>
      </c>
      <c r="CO145" s="743" t="s">
        <v>381</v>
      </c>
      <c r="CP145" s="743" t="s">
        <v>381</v>
      </c>
      <c r="CQ145" s="743" t="s">
        <v>381</v>
      </c>
      <c r="CR145" s="743" t="s">
        <v>381</v>
      </c>
      <c r="CS145" s="743" t="s">
        <v>381</v>
      </c>
      <c r="CT145" s="743" t="s">
        <v>381</v>
      </c>
      <c r="CU145" s="743" t="s">
        <v>381</v>
      </c>
      <c r="CV145" s="743" t="s">
        <v>381</v>
      </c>
      <c r="CW145" s="743" t="s">
        <v>381</v>
      </c>
      <c r="CX145" s="743" t="s">
        <v>381</v>
      </c>
      <c r="CY145" s="740" t="s">
        <v>381</v>
      </c>
      <c r="CZ145" s="738"/>
      <c r="DA145" s="1020" t="s">
        <v>980</v>
      </c>
      <c r="DB145" s="732" t="str">
        <f>$C145</f>
        <v>&gt; 50</v>
      </c>
      <c r="DC145" s="742" t="s">
        <v>381</v>
      </c>
      <c r="DD145" s="743" t="s">
        <v>381</v>
      </c>
      <c r="DE145" s="743" t="s">
        <v>381</v>
      </c>
      <c r="DF145" s="743" t="s">
        <v>381</v>
      </c>
      <c r="DG145" s="743" t="s">
        <v>381</v>
      </c>
      <c r="DH145" s="743" t="s">
        <v>381</v>
      </c>
      <c r="DI145" s="743" t="s">
        <v>381</v>
      </c>
      <c r="DJ145" s="743" t="s">
        <v>381</v>
      </c>
      <c r="DK145" s="743" t="s">
        <v>381</v>
      </c>
      <c r="DL145" s="743" t="s">
        <v>381</v>
      </c>
      <c r="DM145" s="743" t="s">
        <v>381</v>
      </c>
      <c r="DN145" s="740" t="s">
        <v>381</v>
      </c>
      <c r="DO145" s="744"/>
      <c r="DP145" s="1020" t="s">
        <v>980</v>
      </c>
      <c r="DQ145" s="732" t="str">
        <f>$C145</f>
        <v>&gt; 50</v>
      </c>
      <c r="DR145" s="742" t="s">
        <v>381</v>
      </c>
      <c r="DS145" s="743" t="s">
        <v>381</v>
      </c>
      <c r="DT145" s="743" t="s">
        <v>381</v>
      </c>
      <c r="DU145" s="743" t="s">
        <v>381</v>
      </c>
      <c r="DV145" s="743" t="s">
        <v>381</v>
      </c>
      <c r="DW145" s="743" t="s">
        <v>381</v>
      </c>
      <c r="DX145" s="743" t="s">
        <v>381</v>
      </c>
      <c r="DY145" s="743" t="s">
        <v>381</v>
      </c>
      <c r="DZ145" s="743" t="s">
        <v>381</v>
      </c>
      <c r="EA145" s="743" t="s">
        <v>381</v>
      </c>
      <c r="EB145" s="743" t="s">
        <v>381</v>
      </c>
      <c r="EC145" s="740" t="s">
        <v>381</v>
      </c>
      <c r="ED145" s="738"/>
      <c r="EE145" s="1020" t="s">
        <v>980</v>
      </c>
      <c r="EF145" s="732" t="str">
        <f>$C145</f>
        <v>&gt; 50</v>
      </c>
      <c r="EG145" s="742" t="s">
        <v>381</v>
      </c>
      <c r="EH145" s="743" t="s">
        <v>381</v>
      </c>
      <c r="EI145" s="743" t="s">
        <v>381</v>
      </c>
      <c r="EJ145" s="743" t="s">
        <v>381</v>
      </c>
      <c r="EK145" s="743" t="s">
        <v>381</v>
      </c>
      <c r="EL145" s="743" t="s">
        <v>381</v>
      </c>
      <c r="EM145" s="743" t="s">
        <v>381</v>
      </c>
      <c r="EN145" s="743" t="s">
        <v>381</v>
      </c>
      <c r="EO145" s="743" t="s">
        <v>381</v>
      </c>
      <c r="EP145" s="743" t="s">
        <v>381</v>
      </c>
      <c r="EQ145" s="743" t="s">
        <v>381</v>
      </c>
      <c r="ER145" s="740" t="s">
        <v>381</v>
      </c>
      <c r="ES145" s="738"/>
      <c r="ET145" s="1020" t="s">
        <v>980</v>
      </c>
      <c r="EU145" s="732" t="str">
        <f>$C145</f>
        <v>&gt; 50</v>
      </c>
      <c r="EV145" s="742" t="s">
        <v>381</v>
      </c>
      <c r="EW145" s="743" t="s">
        <v>381</v>
      </c>
      <c r="EX145" s="743" t="s">
        <v>381</v>
      </c>
      <c r="EY145" s="743" t="s">
        <v>381</v>
      </c>
      <c r="EZ145" s="743" t="s">
        <v>381</v>
      </c>
      <c r="FA145" s="743" t="s">
        <v>381</v>
      </c>
      <c r="FB145" s="743" t="s">
        <v>381</v>
      </c>
      <c r="FC145" s="743" t="s">
        <v>381</v>
      </c>
      <c r="FD145" s="743" t="s">
        <v>381</v>
      </c>
      <c r="FE145" s="743" t="s">
        <v>381</v>
      </c>
      <c r="FF145" s="743" t="s">
        <v>381</v>
      </c>
      <c r="FG145" s="740" t="s">
        <v>381</v>
      </c>
      <c r="FI145" s="1020" t="s">
        <v>980</v>
      </c>
      <c r="FJ145" s="732" t="str">
        <f>$C145</f>
        <v>&gt; 50</v>
      </c>
      <c r="FK145" s="742" t="s">
        <v>381</v>
      </c>
      <c r="FL145" s="743" t="s">
        <v>381</v>
      </c>
      <c r="FM145" s="743" t="s">
        <v>381</v>
      </c>
      <c r="FN145" s="743" t="s">
        <v>381</v>
      </c>
      <c r="FO145" s="743" t="s">
        <v>381</v>
      </c>
      <c r="FP145" s="743" t="s">
        <v>381</v>
      </c>
      <c r="FQ145" s="743" t="s">
        <v>381</v>
      </c>
      <c r="FR145" s="743" t="s">
        <v>381</v>
      </c>
      <c r="FS145" s="743" t="s">
        <v>381</v>
      </c>
      <c r="FT145" s="743" t="s">
        <v>381</v>
      </c>
      <c r="FU145" s="743" t="s">
        <v>381</v>
      </c>
      <c r="FV145" s="740" t="s">
        <v>381</v>
      </c>
      <c r="FW145" s="744"/>
      <c r="FX145" s="1020" t="s">
        <v>980</v>
      </c>
      <c r="FY145" s="732" t="str">
        <f>$C145</f>
        <v>&gt; 50</v>
      </c>
      <c r="FZ145" s="742" t="s">
        <v>381</v>
      </c>
      <c r="GA145" s="743" t="s">
        <v>381</v>
      </c>
      <c r="GB145" s="743" t="s">
        <v>381</v>
      </c>
      <c r="GC145" s="743" t="s">
        <v>381</v>
      </c>
      <c r="GD145" s="743" t="s">
        <v>381</v>
      </c>
      <c r="GE145" s="743" t="s">
        <v>381</v>
      </c>
      <c r="GF145" s="743" t="s">
        <v>381</v>
      </c>
      <c r="GG145" s="743" t="s">
        <v>381</v>
      </c>
      <c r="GH145" s="743" t="s">
        <v>381</v>
      </c>
      <c r="GI145" s="743" t="s">
        <v>381</v>
      </c>
      <c r="GJ145" s="743" t="s">
        <v>381</v>
      </c>
      <c r="GK145" s="740" t="s">
        <v>381</v>
      </c>
      <c r="GM145" s="1020" t="s">
        <v>980</v>
      </c>
      <c r="GN145" s="732" t="str">
        <f>$C145</f>
        <v>&gt; 50</v>
      </c>
      <c r="GO145" s="742" t="s">
        <v>381</v>
      </c>
      <c r="GP145" s="743" t="s">
        <v>381</v>
      </c>
      <c r="GQ145" s="743" t="s">
        <v>381</v>
      </c>
      <c r="GR145" s="743" t="s">
        <v>381</v>
      </c>
      <c r="GS145" s="743" t="s">
        <v>381</v>
      </c>
      <c r="GT145" s="743" t="s">
        <v>381</v>
      </c>
      <c r="GU145" s="743" t="s">
        <v>381</v>
      </c>
      <c r="GV145" s="743" t="s">
        <v>381</v>
      </c>
      <c r="GW145" s="743" t="s">
        <v>381</v>
      </c>
      <c r="GX145" s="743" t="s">
        <v>381</v>
      </c>
      <c r="GY145" s="743" t="s">
        <v>381</v>
      </c>
      <c r="GZ145" s="740" t="s">
        <v>381</v>
      </c>
      <c r="HB145" s="1020" t="s">
        <v>980</v>
      </c>
      <c r="HC145" s="732" t="str">
        <f>$C145</f>
        <v>&gt; 50</v>
      </c>
      <c r="HD145" s="462" t="s">
        <v>381</v>
      </c>
      <c r="HE145" s="549" t="s">
        <v>381</v>
      </c>
      <c r="HF145" s="745" t="s">
        <v>381</v>
      </c>
      <c r="HH145" s="1020" t="s">
        <v>980</v>
      </c>
      <c r="HI145" s="732" t="str">
        <f>$C145</f>
        <v>&gt; 50</v>
      </c>
      <c r="HJ145" s="462" t="s">
        <v>381</v>
      </c>
      <c r="HK145" s="745" t="s">
        <v>381</v>
      </c>
    </row>
    <row r="146" spans="2:219" ht="15" customHeight="1">
      <c r="B146" s="1046"/>
      <c r="C146" s="589">
        <v>50</v>
      </c>
      <c r="D146" s="476">
        <f>Y146</f>
        <v>4.6987529216652106</v>
      </c>
      <c r="E146" s="642">
        <f>MIN(AS146,BI146,BY146)</f>
        <v>75.347281351645194</v>
      </c>
      <c r="F146" s="643">
        <f>MIN(HF146,HK146)</f>
        <v>87.463057437067931</v>
      </c>
      <c r="G146" s="602">
        <f>HD146</f>
        <v>2.1738819533167977</v>
      </c>
      <c r="H146" s="594" t="s">
        <v>712</v>
      </c>
      <c r="I146" s="603" t="s">
        <v>712</v>
      </c>
      <c r="J146" s="580">
        <f>MIN(AU146,BK146,CA146)</f>
        <v>81.169858138215901</v>
      </c>
      <c r="K146" s="580">
        <f t="shared" ref="K146:K158" si="481">MIN(AV146,BL146,CB146)</f>
        <v>87.315396255908283</v>
      </c>
      <c r="L146" s="580">
        <f t="shared" ref="L146:L158" si="482">MIN(AW146,BM146,CC146)</f>
        <v>86.993388615671478</v>
      </c>
      <c r="M146" s="580">
        <f t="shared" ref="M146:M158" si="483">MIN(AX146,BN146,CD146)</f>
        <v>86.639954047898371</v>
      </c>
      <c r="N146" s="580">
        <f t="shared" ref="N146:N158" si="484">MIN(AY146,BO146,CE146)</f>
        <v>85.830341894938613</v>
      </c>
      <c r="O146" s="580">
        <f t="shared" ref="O146:O158" si="485">MIN(AZ146,BP146,CF146)</f>
        <v>84.846729341503533</v>
      </c>
      <c r="P146" s="580">
        <f t="shared" ref="P146:P158" si="486">MIN(BA146,BQ146,CG146)</f>
        <v>83.689354002784299</v>
      </c>
      <c r="Q146" s="580">
        <f t="shared" ref="Q146:Q158" si="487">MIN(BB146,BR146,CH146)</f>
        <v>82.347550622658559</v>
      </c>
      <c r="R146" s="580">
        <f>MIN(BC146,BS146,CI146)</f>
        <v>80.739048213746131</v>
      </c>
      <c r="S146" s="480" t="s">
        <v>381</v>
      </c>
      <c r="T146" s="738"/>
      <c r="U146" s="1021"/>
      <c r="V146" s="503">
        <f>$C146</f>
        <v>50</v>
      </c>
      <c r="W146" s="481">
        <v>50</v>
      </c>
      <c r="X146" s="519">
        <v>-26</v>
      </c>
      <c r="Y146" s="483">
        <f>IF(MIN(AA146,Z146)*(1-(2.5+7)/(87.5-2))&gt;$AG$29,$AG$29,MIN(AA146,Z146)*(1-(2.5+7)/(87.5-2)))</f>
        <v>4.6987529216652106</v>
      </c>
      <c r="Z146" s="551">
        <v>5.7273353916595955</v>
      </c>
      <c r="AA146" s="485">
        <v>5.286097036873362</v>
      </c>
      <c r="AB146" s="532">
        <f>(J146-5)/Y146</f>
        <v>16.210654062487233</v>
      </c>
      <c r="AC146" s="486">
        <f>(J146-5)/MIN(AA146,Z146)</f>
        <v>14.409470277766429</v>
      </c>
      <c r="AD146" s="487">
        <v>3.0762233278459381</v>
      </c>
      <c r="AE146" s="488">
        <v>5.7334307752852816</v>
      </c>
      <c r="AF146" s="738"/>
      <c r="AG146" s="1048"/>
      <c r="AH146" s="1050"/>
      <c r="AI146" s="738"/>
      <c r="AJ146" s="1021"/>
      <c r="AK146" s="503">
        <f>$C146</f>
        <v>50</v>
      </c>
      <c r="AL146" s="489">
        <v>25</v>
      </c>
      <c r="AM146" s="519">
        <f>MIN(-33,AK146)</f>
        <v>-33</v>
      </c>
      <c r="AN146" s="490">
        <f>Y146</f>
        <v>4.6987529216652106</v>
      </c>
      <c r="AO146" s="738"/>
      <c r="AP146" s="1021"/>
      <c r="AQ146" s="503">
        <v>50</v>
      </c>
      <c r="AR146" s="483">
        <f t="shared" ref="AR146:AR158" si="488">Y146</f>
        <v>4.6987529216652106</v>
      </c>
      <c r="AS146" s="477">
        <v>103.43109849228925</v>
      </c>
      <c r="AT146" s="479">
        <v>103.16639302523416</v>
      </c>
      <c r="AU146" s="479">
        <v>102.79669913037955</v>
      </c>
      <c r="AV146" s="479">
        <v>102.31218195410622</v>
      </c>
      <c r="AW146" s="479">
        <v>101.92922914681833</v>
      </c>
      <c r="AX146" s="479">
        <v>101.61706680320741</v>
      </c>
      <c r="AY146" s="479">
        <v>101.13576465684356</v>
      </c>
      <c r="AZ146" s="479">
        <v>100.94063009418551</v>
      </c>
      <c r="BA146" s="479">
        <v>100.75912036443783</v>
      </c>
      <c r="BB146" s="479">
        <v>100.73282718683102</v>
      </c>
      <c r="BC146" s="479">
        <v>100.74982277418484</v>
      </c>
      <c r="BD146" s="480" t="s">
        <v>381</v>
      </c>
      <c r="BE146" s="738"/>
      <c r="BF146" s="1021"/>
      <c r="BG146" s="503">
        <v>50</v>
      </c>
      <c r="BH146" s="483">
        <f t="shared" ref="BH146:BH158" si="489">IF(MIN(Z146:AA146)&gt;$AH$7,$AH$7,MIN(Z146:AA146))</f>
        <v>5.286097036873362</v>
      </c>
      <c r="BI146" s="477">
        <v>77.702678916344453</v>
      </c>
      <c r="BJ146" s="478">
        <v>79.694830137705409</v>
      </c>
      <c r="BK146" s="478">
        <v>83.837673718463947</v>
      </c>
      <c r="BL146" s="478">
        <v>87.315396255908283</v>
      </c>
      <c r="BM146" s="478">
        <v>86.993388615671478</v>
      </c>
      <c r="BN146" s="478">
        <v>86.639954047898371</v>
      </c>
      <c r="BO146" s="478">
        <v>85.830341894938613</v>
      </c>
      <c r="BP146" s="478">
        <v>84.869071994766045</v>
      </c>
      <c r="BQ146" s="478">
        <v>83.737599980733052</v>
      </c>
      <c r="BR146" s="478">
        <v>82.39755980559454</v>
      </c>
      <c r="BS146" s="478">
        <v>80.761900916737375</v>
      </c>
      <c r="BT146" s="480" t="s">
        <v>381</v>
      </c>
      <c r="BU146" s="533"/>
      <c r="BV146" s="1021"/>
      <c r="BW146" s="503">
        <v>50</v>
      </c>
      <c r="BX146" s="483">
        <f t="shared" ref="BX146:BX158" si="490">IF(MIN(Z146:AA146)&gt;$AH$7,$AH$7,MIN(Z146:AA146))</f>
        <v>5.286097036873362</v>
      </c>
      <c r="BY146" s="477">
        <v>75.347281351645194</v>
      </c>
      <c r="BZ146" s="478">
        <v>77.16701747450098</v>
      </c>
      <c r="CA146" s="478">
        <v>81.169858138215901</v>
      </c>
      <c r="CB146" s="478">
        <v>87.430990254102028</v>
      </c>
      <c r="CC146" s="478">
        <v>87.091845597007605</v>
      </c>
      <c r="CD146" s="478">
        <v>86.716140969936475</v>
      </c>
      <c r="CE146" s="478">
        <v>85.850214593081716</v>
      </c>
      <c r="CF146" s="478">
        <v>84.846729341503533</v>
      </c>
      <c r="CG146" s="478">
        <v>83.689354002784299</v>
      </c>
      <c r="CH146" s="478">
        <v>82.347550622658559</v>
      </c>
      <c r="CI146" s="478">
        <v>80.739048213746131</v>
      </c>
      <c r="CJ146" s="480" t="s">
        <v>381</v>
      </c>
      <c r="CK146" s="738"/>
      <c r="CL146" s="1021"/>
      <c r="CM146" s="503">
        <f>$C146</f>
        <v>50</v>
      </c>
      <c r="CN146" s="520">
        <v>1.2000000000000122</v>
      </c>
      <c r="CO146" s="521">
        <v>1.2</v>
      </c>
      <c r="CP146" s="521">
        <v>1.2</v>
      </c>
      <c r="CQ146" s="521">
        <v>1.2000000000000006</v>
      </c>
      <c r="CR146" s="521">
        <v>1.2</v>
      </c>
      <c r="CS146" s="521">
        <v>1.2000000000000008</v>
      </c>
      <c r="CT146" s="521">
        <v>1.2000000000000051</v>
      </c>
      <c r="CU146" s="521">
        <v>1.2</v>
      </c>
      <c r="CV146" s="521">
        <v>1.2000000000000055</v>
      </c>
      <c r="CW146" s="493">
        <v>1.2000000000000006</v>
      </c>
      <c r="CX146" s="493">
        <v>1.2000000000000002</v>
      </c>
      <c r="CY146" s="747" t="s">
        <v>381</v>
      </c>
      <c r="CZ146" s="738"/>
      <c r="DA146" s="1021"/>
      <c r="DB146" s="503">
        <f>$C146</f>
        <v>50</v>
      </c>
      <c r="DC146" s="520">
        <v>0.92148435035814791</v>
      </c>
      <c r="DD146" s="521">
        <v>0.93796523833708667</v>
      </c>
      <c r="DE146" s="521">
        <v>0.97147879244788848</v>
      </c>
      <c r="DF146" s="521">
        <v>1</v>
      </c>
      <c r="DG146" s="521">
        <v>1.0000000000000004</v>
      </c>
      <c r="DH146" s="521">
        <v>1</v>
      </c>
      <c r="DI146" s="521">
        <v>1.0000000000000073</v>
      </c>
      <c r="DJ146" s="521">
        <v>1</v>
      </c>
      <c r="DK146" s="521">
        <v>1.0000000000000004</v>
      </c>
      <c r="DL146" s="493">
        <v>1.0000000000000036</v>
      </c>
      <c r="DM146" s="493">
        <v>1.0000000000000004</v>
      </c>
      <c r="DN146" s="747" t="s">
        <v>381</v>
      </c>
      <c r="DO146" s="744"/>
      <c r="DP146" s="1021"/>
      <c r="DQ146" s="503">
        <f>$C146</f>
        <v>50</v>
      </c>
      <c r="DR146" s="520">
        <v>0.90168053671532755</v>
      </c>
      <c r="DS146" s="521">
        <v>0.917011185430469</v>
      </c>
      <c r="DT146" s="521">
        <v>0.95001333268095256</v>
      </c>
      <c r="DU146" s="521">
        <v>1</v>
      </c>
      <c r="DV146" s="521">
        <v>1</v>
      </c>
      <c r="DW146" s="521">
        <v>1.0000000000000064</v>
      </c>
      <c r="DX146" s="521">
        <v>1.0000000000000064</v>
      </c>
      <c r="DY146" s="521">
        <v>1.0000000000000067</v>
      </c>
      <c r="DZ146" s="521">
        <v>1.0000000000000033</v>
      </c>
      <c r="EA146" s="493">
        <v>1</v>
      </c>
      <c r="EB146" s="521">
        <v>1.0000000000000004</v>
      </c>
      <c r="EC146" s="747" t="s">
        <v>381</v>
      </c>
      <c r="ED146" s="738"/>
      <c r="EE146" s="1021"/>
      <c r="EF146" s="503">
        <f>$C146</f>
        <v>50</v>
      </c>
      <c r="EG146" s="495">
        <v>47.175577406397508</v>
      </c>
      <c r="EH146" s="496">
        <v>46.364641136213777</v>
      </c>
      <c r="EI146" s="496">
        <v>45.232412985259032</v>
      </c>
      <c r="EJ146" s="496">
        <v>43.749136414321583</v>
      </c>
      <c r="EK146" s="496">
        <v>42.577275769488267</v>
      </c>
      <c r="EL146" s="497">
        <v>41.622360999086311</v>
      </c>
      <c r="EM146" s="497">
        <v>40.150613127754809</v>
      </c>
      <c r="EN146" s="497">
        <v>39.554119682384055</v>
      </c>
      <c r="EO146" s="497">
        <v>38.999377678633834</v>
      </c>
      <c r="EP146" s="497">
        <v>38.919026741546361</v>
      </c>
      <c r="EQ146" s="497">
        <v>38.970964258423408</v>
      </c>
      <c r="ER146" s="747" t="s">
        <v>381</v>
      </c>
      <c r="ES146" s="738"/>
      <c r="ET146" s="1021"/>
      <c r="EU146" s="503">
        <f>$C146</f>
        <v>50</v>
      </c>
      <c r="EV146" s="495">
        <v>85</v>
      </c>
      <c r="EW146" s="496">
        <v>85</v>
      </c>
      <c r="EX146" s="496">
        <v>85</v>
      </c>
      <c r="EY146" s="496">
        <v>84.402515015155757</v>
      </c>
      <c r="EZ146" s="496">
        <v>83.100252803110152</v>
      </c>
      <c r="FA146" s="497">
        <v>81.67136316030286</v>
      </c>
      <c r="FB146" s="497">
        <v>78.400070770229661</v>
      </c>
      <c r="FC146" s="497">
        <v>74.519394650301194</v>
      </c>
      <c r="FD146" s="497">
        <v>69.956396518725683</v>
      </c>
      <c r="FE146" s="497">
        <v>64.559086842435249</v>
      </c>
      <c r="FF146" s="497">
        <v>57.981288915276195</v>
      </c>
      <c r="FG146" s="747" t="s">
        <v>381</v>
      </c>
      <c r="FI146" s="1021"/>
      <c r="FJ146" s="503">
        <f>$C146</f>
        <v>50</v>
      </c>
      <c r="FK146" s="495">
        <v>85</v>
      </c>
      <c r="FL146" s="496">
        <v>85</v>
      </c>
      <c r="FM146" s="496">
        <v>85</v>
      </c>
      <c r="FN146" s="496">
        <v>84.870098904945451</v>
      </c>
      <c r="FO146" s="496">
        <v>83.498388778976391</v>
      </c>
      <c r="FP146" s="497">
        <v>81.979335238063356</v>
      </c>
      <c r="FQ146" s="497">
        <v>78.48033700034614</v>
      </c>
      <c r="FR146" s="497">
        <v>74.429240938464545</v>
      </c>
      <c r="FS146" s="497">
        <v>69.761946591944252</v>
      </c>
      <c r="FT146" s="497">
        <v>64.357808254715735</v>
      </c>
      <c r="FU146" s="497">
        <v>57.889467363566723</v>
      </c>
      <c r="FV146" s="747" t="s">
        <v>381</v>
      </c>
      <c r="FW146" s="744"/>
      <c r="FX146" s="1021"/>
      <c r="FY146" s="503">
        <f>$C146</f>
        <v>50</v>
      </c>
      <c r="FZ146" s="491">
        <f>MIN(CN146,DC146,DR146)</f>
        <v>0.90168053671532755</v>
      </c>
      <c r="GA146" s="492">
        <f t="shared" ref="GA146:GA158" si="491">MIN(CO146,DD146,DS146)</f>
        <v>0.917011185430469</v>
      </c>
      <c r="GB146" s="492">
        <f t="shared" ref="GB146:GB158" si="492">MIN(CP146,DE146,DT146)</f>
        <v>0.95001333268095256</v>
      </c>
      <c r="GC146" s="492">
        <f t="shared" ref="GC146:GC158" si="493">MIN(CQ146,DF146,DU146)</f>
        <v>1</v>
      </c>
      <c r="GD146" s="492">
        <f t="shared" ref="GD146:GD158" si="494">MIN(CR146,DG146,DV146)</f>
        <v>1</v>
      </c>
      <c r="GE146" s="493">
        <f t="shared" ref="GE146:GE158" si="495">MIN(CS146,DH146,DW146)</f>
        <v>1</v>
      </c>
      <c r="GF146" s="493">
        <f t="shared" ref="GF146:GF158" si="496">MIN(CT146,DI146,DX146)</f>
        <v>1.0000000000000064</v>
      </c>
      <c r="GG146" s="493">
        <f t="shared" ref="GG146:GG158" si="497">MIN(CU146,DJ146,DY146)</f>
        <v>1</v>
      </c>
      <c r="GH146" s="493">
        <f t="shared" ref="GH146:GH158" si="498">MIN(CV146,DK146,DZ146)</f>
        <v>1.0000000000000004</v>
      </c>
      <c r="GI146" s="493">
        <f t="shared" ref="GI146:GI158" si="499">MIN(CW146,DL146,EA146)</f>
        <v>1</v>
      </c>
      <c r="GJ146" s="493">
        <f>MIN(CX146,DM146,EB146)</f>
        <v>1.0000000000000004</v>
      </c>
      <c r="GK146" s="747" t="s">
        <v>381</v>
      </c>
      <c r="GM146" s="1021"/>
      <c r="GN146" s="503">
        <f>$C146</f>
        <v>50</v>
      </c>
      <c r="GO146" s="495">
        <f>MAX(EG146,EV146,FK146)</f>
        <v>85</v>
      </c>
      <c r="GP146" s="496">
        <f t="shared" ref="GP146:GP158" si="500">MAX(EH146,EW146,FL146)</f>
        <v>85</v>
      </c>
      <c r="GQ146" s="496">
        <f t="shared" ref="GQ146:GQ158" si="501">MAX(EI146,EX146,FM146)</f>
        <v>85</v>
      </c>
      <c r="GR146" s="496">
        <f t="shared" ref="GR146:GR158" si="502">MAX(EJ146,EY146,FN146)</f>
        <v>84.870098904945451</v>
      </c>
      <c r="GS146" s="496">
        <f t="shared" ref="GS146:GS158" si="503">MAX(EK146,EZ146,FO146)</f>
        <v>83.498388778976391</v>
      </c>
      <c r="GT146" s="497">
        <f t="shared" ref="GT146:GT158" si="504">MAX(EL146,FA146,FP146)</f>
        <v>81.979335238063356</v>
      </c>
      <c r="GU146" s="497">
        <f t="shared" ref="GU146:GU158" si="505">MAX(EM146,FB146,FQ146)</f>
        <v>78.48033700034614</v>
      </c>
      <c r="GV146" s="497">
        <f t="shared" ref="GV146:GV158" si="506">MAX(EN146,FC146,FR146)</f>
        <v>74.519394650301194</v>
      </c>
      <c r="GW146" s="497">
        <f t="shared" ref="GW146:GW158" si="507">MAX(EO146,FD146,FS146)</f>
        <v>69.956396518725683</v>
      </c>
      <c r="GX146" s="497">
        <f t="shared" ref="GX146:GX158" si="508">MAX(EP146,FE146,FT146)</f>
        <v>64.559086842435249</v>
      </c>
      <c r="GY146" s="497">
        <f>MAX(EQ146,FF146,FU146)</f>
        <v>57.981288915276195</v>
      </c>
      <c r="GZ146" s="747" t="s">
        <v>381</v>
      </c>
      <c r="HB146" s="1021"/>
      <c r="HC146" s="503">
        <f>$C146</f>
        <v>50</v>
      </c>
      <c r="HD146" s="531">
        <f>HE146*(1-(2.5+7)/(87.5-2))</f>
        <v>2.1738819533167977</v>
      </c>
      <c r="HE146" s="551">
        <v>2.4456171974813974</v>
      </c>
      <c r="HF146" s="604">
        <v>87.463057437067931</v>
      </c>
      <c r="HH146" s="1021"/>
      <c r="HI146" s="503">
        <f>$C146</f>
        <v>50</v>
      </c>
      <c r="HJ146" s="531">
        <f>HD146</f>
        <v>2.1738819533167977</v>
      </c>
      <c r="HK146" s="604">
        <v>103.04854052797451</v>
      </c>
    </row>
    <row r="147" spans="2:219" ht="15" customHeight="1">
      <c r="B147" s="1046"/>
      <c r="C147" s="589">
        <v>45</v>
      </c>
      <c r="D147" s="476">
        <f t="shared" ref="D147:D158" si="509">Y147</f>
        <v>7.3692519453212446</v>
      </c>
      <c r="E147" s="642">
        <f>MIN(AS147,BI147,BY147)</f>
        <v>73.31760371616916</v>
      </c>
      <c r="F147" s="643">
        <f t="shared" ref="F147:F156" si="510">MIN(HF147,HK147)</f>
        <v>87.462975933377692</v>
      </c>
      <c r="G147" s="602">
        <f t="shared" ref="G147:G156" si="511">HD147</f>
        <v>3.2678904173674304</v>
      </c>
      <c r="H147" s="594" t="s">
        <v>712</v>
      </c>
      <c r="I147" s="603" t="s">
        <v>712</v>
      </c>
      <c r="J147" s="580">
        <f t="shared" ref="J147:J158" si="512">MIN(AU147,BK147,CA147)</f>
        <v>81.198389738540953</v>
      </c>
      <c r="K147" s="580">
        <f t="shared" si="481"/>
        <v>87.171851156546111</v>
      </c>
      <c r="L147" s="580">
        <f t="shared" si="482"/>
        <v>86.770887981790182</v>
      </c>
      <c r="M147" s="580">
        <f t="shared" si="483"/>
        <v>86.333886425158326</v>
      </c>
      <c r="N147" s="580">
        <f t="shared" si="484"/>
        <v>85.336179950935943</v>
      </c>
      <c r="O147" s="580">
        <f t="shared" si="485"/>
        <v>84.119522658049121</v>
      </c>
      <c r="P147" s="580">
        <f t="shared" si="486"/>
        <v>82.752896287642912</v>
      </c>
      <c r="Q147" s="580">
        <f t="shared" si="487"/>
        <v>81.208424122947676</v>
      </c>
      <c r="R147" s="580">
        <f>MIN(BC147,BS147,CI147)</f>
        <v>79.39207917689123</v>
      </c>
      <c r="S147" s="480" t="s">
        <v>381</v>
      </c>
      <c r="T147" s="738"/>
      <c r="U147" s="1021"/>
      <c r="V147" s="503">
        <f t="shared" ref="V147:V159" si="513">$C147</f>
        <v>45</v>
      </c>
      <c r="W147" s="481">
        <v>45</v>
      </c>
      <c r="X147" s="519">
        <v>-26</v>
      </c>
      <c r="Y147" s="483">
        <f t="shared" ref="Y147:Y154" si="514">IF(MIN(AA147,Z147)*(1-(2.5+7)/(87.5-2))&gt;$AG$29,$AG$29,MIN(AA147,Z147)*(1-(2.5+7)/(87.5-2)))</f>
        <v>7.3692519453212446</v>
      </c>
      <c r="Z147" s="551">
        <v>9.077214671116721</v>
      </c>
      <c r="AA147" s="485">
        <v>8.2904084384864003</v>
      </c>
      <c r="AB147" s="532">
        <f t="shared" ref="AB147:AB158" si="515">(J147-5)/Y147</f>
        <v>10.340044051135949</v>
      </c>
      <c r="AC147" s="486">
        <f t="shared" ref="AC147:AC158" si="516">(J147-5)/MIN(AA147,Z147)</f>
        <v>9.1911502676763988</v>
      </c>
      <c r="AD147" s="487">
        <v>4.7390407756910697</v>
      </c>
      <c r="AE147" s="488">
        <v>8.7784616677987035</v>
      </c>
      <c r="AF147" s="738"/>
      <c r="AG147" s="1048"/>
      <c r="AH147" s="1050"/>
      <c r="AI147" s="738"/>
      <c r="AJ147" s="1021"/>
      <c r="AK147" s="503">
        <f t="shared" ref="AK147:AK159" si="517">$C147</f>
        <v>45</v>
      </c>
      <c r="AL147" s="489">
        <v>25</v>
      </c>
      <c r="AM147" s="519">
        <f t="shared" ref="AM147:AM158" si="518">MIN(-33,AK147)</f>
        <v>-33</v>
      </c>
      <c r="AN147" s="490">
        <f t="shared" ref="AN147:AN158" si="519">Y147</f>
        <v>7.3692519453212446</v>
      </c>
      <c r="AO147" s="738"/>
      <c r="AP147" s="1021"/>
      <c r="AQ147" s="503">
        <v>45</v>
      </c>
      <c r="AR147" s="483">
        <f t="shared" si="488"/>
        <v>7.3692519453212446</v>
      </c>
      <c r="AS147" s="477">
        <v>102.75667981663331</v>
      </c>
      <c r="AT147" s="479">
        <v>102.51192841064054</v>
      </c>
      <c r="AU147" s="479">
        <v>102.19462713127825</v>
      </c>
      <c r="AV147" s="479">
        <v>101.79675259390211</v>
      </c>
      <c r="AW147" s="479">
        <v>101.4959281427987</v>
      </c>
      <c r="AX147" s="479">
        <v>101.26190815712383</v>
      </c>
      <c r="AY147" s="479">
        <v>100.9093829886706</v>
      </c>
      <c r="AZ147" s="479">
        <v>100.9083659034676</v>
      </c>
      <c r="BA147" s="479">
        <v>100.79227276755996</v>
      </c>
      <c r="BB147" s="479">
        <v>100.86518537207013</v>
      </c>
      <c r="BC147" s="479">
        <v>100.96589248221458</v>
      </c>
      <c r="BD147" s="480" t="s">
        <v>381</v>
      </c>
      <c r="BE147" s="738"/>
      <c r="BF147" s="1021"/>
      <c r="BG147" s="503">
        <v>45</v>
      </c>
      <c r="BH147" s="483">
        <f t="shared" si="489"/>
        <v>8.2904084384864003</v>
      </c>
      <c r="BI147" s="477">
        <v>77.467052748386962</v>
      </c>
      <c r="BJ147" s="478">
        <v>80.16479841963816</v>
      </c>
      <c r="BK147" s="478">
        <v>85.707723231118649</v>
      </c>
      <c r="BL147" s="478">
        <v>87.171851156546111</v>
      </c>
      <c r="BM147" s="478">
        <v>86.770887981790182</v>
      </c>
      <c r="BN147" s="478">
        <v>86.333886425158326</v>
      </c>
      <c r="BO147" s="478">
        <v>85.343350963738857</v>
      </c>
      <c r="BP147" s="478">
        <v>84.188593346173874</v>
      </c>
      <c r="BQ147" s="478">
        <v>82.853801003443962</v>
      </c>
      <c r="BR147" s="478">
        <v>81.302935616527705</v>
      </c>
      <c r="BS147" s="478">
        <v>79.427902389286814</v>
      </c>
      <c r="BT147" s="480" t="s">
        <v>381</v>
      </c>
      <c r="BU147" s="533"/>
      <c r="BV147" s="1021"/>
      <c r="BW147" s="503">
        <v>45</v>
      </c>
      <c r="BX147" s="483">
        <f t="shared" si="490"/>
        <v>8.2904084384864003</v>
      </c>
      <c r="BY147" s="477">
        <v>73.31760371616916</v>
      </c>
      <c r="BZ147" s="478">
        <v>75.858441511820544</v>
      </c>
      <c r="CA147" s="478">
        <v>81.198389738540953</v>
      </c>
      <c r="CB147" s="478">
        <v>87.340225426805063</v>
      </c>
      <c r="CC147" s="478">
        <v>86.895064828115281</v>
      </c>
      <c r="CD147" s="478">
        <v>86.410760937489101</v>
      </c>
      <c r="CE147" s="478">
        <v>85.336179950935943</v>
      </c>
      <c r="CF147" s="478">
        <v>84.119522658049121</v>
      </c>
      <c r="CG147" s="478">
        <v>82.752896287642912</v>
      </c>
      <c r="CH147" s="478">
        <v>81.208424122947676</v>
      </c>
      <c r="CI147" s="478">
        <v>79.39207917689123</v>
      </c>
      <c r="CJ147" s="480" t="s">
        <v>381</v>
      </c>
      <c r="CK147" s="738"/>
      <c r="CL147" s="1021"/>
      <c r="CM147" s="503">
        <f t="shared" ref="CM147:CM159" si="520">$C147</f>
        <v>45</v>
      </c>
      <c r="CN147" s="520">
        <v>1.2</v>
      </c>
      <c r="CO147" s="521">
        <v>1.2</v>
      </c>
      <c r="CP147" s="521">
        <v>1.2000000000000095</v>
      </c>
      <c r="CQ147" s="521">
        <v>1.2</v>
      </c>
      <c r="CR147" s="521">
        <v>1.2000000000000006</v>
      </c>
      <c r="CS147" s="521">
        <v>1.2</v>
      </c>
      <c r="CT147" s="521">
        <v>1.2000000000000006</v>
      </c>
      <c r="CU147" s="521">
        <v>1.2000000000000004</v>
      </c>
      <c r="CV147" s="521">
        <v>1.2</v>
      </c>
      <c r="CW147" s="493">
        <v>1.2000000000000002</v>
      </c>
      <c r="CX147" s="493">
        <v>1.2</v>
      </c>
      <c r="CY147" s="747" t="s">
        <v>381</v>
      </c>
      <c r="CZ147" s="738"/>
      <c r="DA147" s="1021"/>
      <c r="DB147" s="503">
        <f t="shared" ref="DB147:DB159" si="521">$C147</f>
        <v>45</v>
      </c>
      <c r="DC147" s="520">
        <v>0.91951889679836252</v>
      </c>
      <c r="DD147" s="521">
        <v>0.94181809191639976</v>
      </c>
      <c r="DE147" s="521">
        <v>0.98628203184862162</v>
      </c>
      <c r="DF147" s="521">
        <v>1.0000000000000111</v>
      </c>
      <c r="DG147" s="521">
        <v>1.0000000000000109</v>
      </c>
      <c r="DH147" s="521">
        <v>1.0000000000000051</v>
      </c>
      <c r="DI147" s="521">
        <v>1.0000000000000004</v>
      </c>
      <c r="DJ147" s="521">
        <v>1.0000000000000056</v>
      </c>
      <c r="DK147" s="521">
        <v>1</v>
      </c>
      <c r="DL147" s="493">
        <v>1.0000000000000029</v>
      </c>
      <c r="DM147" s="493">
        <v>1</v>
      </c>
      <c r="DN147" s="747" t="s">
        <v>381</v>
      </c>
      <c r="DO147" s="744"/>
      <c r="DP147" s="1021"/>
      <c r="DQ147" s="503">
        <f t="shared" ref="DQ147:DQ159" si="522">$C147</f>
        <v>45</v>
      </c>
      <c r="DR147" s="520">
        <v>0.88433114009442781</v>
      </c>
      <c r="DS147" s="521">
        <v>0.90600805044562427</v>
      </c>
      <c r="DT147" s="521">
        <v>0.95024510181277222</v>
      </c>
      <c r="DU147" s="521">
        <v>1.0000000000000004</v>
      </c>
      <c r="DV147" s="521">
        <v>1</v>
      </c>
      <c r="DW147" s="521">
        <v>1.0000000000000049</v>
      </c>
      <c r="DX147" s="521">
        <v>1</v>
      </c>
      <c r="DY147" s="521">
        <v>1</v>
      </c>
      <c r="DZ147" s="521">
        <v>1</v>
      </c>
      <c r="EA147" s="493">
        <v>1.0000000000000027</v>
      </c>
      <c r="EB147" s="521">
        <v>1.0000000000000002</v>
      </c>
      <c r="EC147" s="747" t="s">
        <v>381</v>
      </c>
      <c r="ED147" s="738"/>
      <c r="EE147" s="1021"/>
      <c r="EF147" s="503">
        <f t="shared" ref="EF147:EF159" si="523">$C147</f>
        <v>45</v>
      </c>
      <c r="EG147" s="495">
        <v>45.109873608479916</v>
      </c>
      <c r="EH147" s="496">
        <v>44.360545904752769</v>
      </c>
      <c r="EI147" s="496">
        <v>43.389364624339407</v>
      </c>
      <c r="EJ147" s="496">
        <v>42.171989975538054</v>
      </c>
      <c r="EK147" s="496">
        <v>41.251872697898648</v>
      </c>
      <c r="EL147" s="497">
        <v>40.536273211216212</v>
      </c>
      <c r="EM147" s="497">
        <v>39.458612831842458</v>
      </c>
      <c r="EN147" s="497">
        <v>39.455504479257741</v>
      </c>
      <c r="EO147" s="497">
        <v>39.100692383119053</v>
      </c>
      <c r="EP147" s="497">
        <v>39.323528138785605</v>
      </c>
      <c r="EQ147" s="497">
        <v>39.631336106117544</v>
      </c>
      <c r="ER147" s="747" t="s">
        <v>381</v>
      </c>
      <c r="ES147" s="738"/>
      <c r="ET147" s="1021"/>
      <c r="EU147" s="503">
        <f t="shared" ref="EU147:EU159" si="524">$C147</f>
        <v>45</v>
      </c>
      <c r="EV147" s="495">
        <v>85</v>
      </c>
      <c r="EW147" s="496">
        <v>85</v>
      </c>
      <c r="EX147" s="496">
        <v>85</v>
      </c>
      <c r="EY147" s="496">
        <v>83.821939951523007</v>
      </c>
      <c r="EZ147" s="496">
        <v>82.200654695523951</v>
      </c>
      <c r="FA147" s="497">
        <v>80.434370747398702</v>
      </c>
      <c r="FB147" s="497">
        <v>76.433609512693863</v>
      </c>
      <c r="FC147" s="497">
        <v>71.774536592272625</v>
      </c>
      <c r="FD147" s="497">
        <v>66.395864279184309</v>
      </c>
      <c r="FE147" s="497">
        <v>60.155806108026013</v>
      </c>
      <c r="FF147" s="497">
        <v>52.625068378966887</v>
      </c>
      <c r="FG147" s="747" t="s">
        <v>381</v>
      </c>
      <c r="FI147" s="1021"/>
      <c r="FJ147" s="503">
        <f t="shared" ref="FJ147:FJ159" si="525">$C147</f>
        <v>45</v>
      </c>
      <c r="FK147" s="495">
        <v>85</v>
      </c>
      <c r="FL147" s="496">
        <v>85</v>
      </c>
      <c r="FM147" s="496">
        <v>85</v>
      </c>
      <c r="FN147" s="496">
        <v>84.502945773389683</v>
      </c>
      <c r="FO147" s="496">
        <v>82.702693287091336</v>
      </c>
      <c r="FP147" s="497">
        <v>80.745029483717019</v>
      </c>
      <c r="FQ147" s="497">
        <v>76.404660563548759</v>
      </c>
      <c r="FR147" s="497">
        <v>71.496030351963554</v>
      </c>
      <c r="FS147" s="497">
        <v>65.989558206103652</v>
      </c>
      <c r="FT147" s="497">
        <v>59.775857575934538</v>
      </c>
      <c r="FU147" s="497">
        <v>52.481338716919254</v>
      </c>
      <c r="FV147" s="747" t="s">
        <v>381</v>
      </c>
      <c r="FW147" s="744"/>
      <c r="FX147" s="1021"/>
      <c r="FY147" s="503">
        <f t="shared" ref="FY147:FY159" si="526">$C147</f>
        <v>45</v>
      </c>
      <c r="FZ147" s="491">
        <f t="shared" ref="FZ147:FZ158" si="527">MIN(CN147,DC147,DR147)</f>
        <v>0.88433114009442781</v>
      </c>
      <c r="GA147" s="492">
        <f t="shared" si="491"/>
        <v>0.90600805044562427</v>
      </c>
      <c r="GB147" s="492">
        <f t="shared" si="492"/>
        <v>0.95024510181277222</v>
      </c>
      <c r="GC147" s="492">
        <f t="shared" si="493"/>
        <v>1.0000000000000004</v>
      </c>
      <c r="GD147" s="492">
        <f t="shared" si="494"/>
        <v>1</v>
      </c>
      <c r="GE147" s="493">
        <f t="shared" si="495"/>
        <v>1.0000000000000049</v>
      </c>
      <c r="GF147" s="493">
        <f t="shared" si="496"/>
        <v>1</v>
      </c>
      <c r="GG147" s="493">
        <f t="shared" si="497"/>
        <v>1</v>
      </c>
      <c r="GH147" s="493">
        <f t="shared" si="498"/>
        <v>1</v>
      </c>
      <c r="GI147" s="493">
        <f t="shared" si="499"/>
        <v>1.0000000000000027</v>
      </c>
      <c r="GJ147" s="493">
        <f>MIN(CX147,DM147,EB147)</f>
        <v>1</v>
      </c>
      <c r="GK147" s="747" t="s">
        <v>381</v>
      </c>
      <c r="GM147" s="1021"/>
      <c r="GN147" s="503">
        <f t="shared" ref="GN147:GN159" si="528">$C147</f>
        <v>45</v>
      </c>
      <c r="GO147" s="495">
        <f t="shared" ref="GO147:GO158" si="529">MAX(EG147,EV147,FK147)</f>
        <v>85</v>
      </c>
      <c r="GP147" s="496">
        <f t="shared" si="500"/>
        <v>85</v>
      </c>
      <c r="GQ147" s="496">
        <f t="shared" si="501"/>
        <v>85</v>
      </c>
      <c r="GR147" s="496">
        <f t="shared" si="502"/>
        <v>84.502945773389683</v>
      </c>
      <c r="GS147" s="496">
        <f t="shared" si="503"/>
        <v>82.702693287091336</v>
      </c>
      <c r="GT147" s="497">
        <f t="shared" si="504"/>
        <v>80.745029483717019</v>
      </c>
      <c r="GU147" s="497">
        <f t="shared" si="505"/>
        <v>76.433609512693863</v>
      </c>
      <c r="GV147" s="497">
        <f t="shared" si="506"/>
        <v>71.774536592272625</v>
      </c>
      <c r="GW147" s="497">
        <f t="shared" si="507"/>
        <v>66.395864279184309</v>
      </c>
      <c r="GX147" s="497">
        <f t="shared" si="508"/>
        <v>60.155806108026013</v>
      </c>
      <c r="GY147" s="497">
        <f>MAX(EQ147,FF147,FU147)</f>
        <v>52.625068378966887</v>
      </c>
      <c r="GZ147" s="747" t="s">
        <v>381</v>
      </c>
      <c r="HB147" s="1021"/>
      <c r="HC147" s="503">
        <f t="shared" ref="HC147:HC159" si="530">$C147</f>
        <v>45</v>
      </c>
      <c r="HD147" s="531">
        <f t="shared" ref="HD147:HD156" si="531">HE147*(1-(2.5+7)/(87.5-2))</f>
        <v>3.2678904173674304</v>
      </c>
      <c r="HE147" s="551">
        <v>3.6763767195383594</v>
      </c>
      <c r="HF147" s="604">
        <v>87.462975933377692</v>
      </c>
      <c r="HH147" s="1021"/>
      <c r="HI147" s="503">
        <f t="shared" ref="HI147:HI159" si="532">$C147</f>
        <v>45</v>
      </c>
      <c r="HJ147" s="531">
        <f t="shared" ref="HJ147:HJ156" si="533">HD147</f>
        <v>3.2678904173674304</v>
      </c>
      <c r="HK147" s="604">
        <v>102.00488632717428</v>
      </c>
    </row>
    <row r="148" spans="2:219" ht="15" customHeight="1">
      <c r="B148" s="1046"/>
      <c r="C148" s="589">
        <v>40</v>
      </c>
      <c r="D148" s="476">
        <f t="shared" si="509"/>
        <v>10.188076851513014</v>
      </c>
      <c r="E148" s="642">
        <f t="shared" ref="E148:E156" si="534">MIN(AS148,BI148,BY148)</f>
        <v>70.694366582850108</v>
      </c>
      <c r="F148" s="643">
        <f t="shared" si="510"/>
        <v>87.463203603414243</v>
      </c>
      <c r="G148" s="602">
        <f t="shared" si="511"/>
        <v>4.375369637792061</v>
      </c>
      <c r="H148" s="594" t="s">
        <v>712</v>
      </c>
      <c r="I148" s="603" t="s">
        <v>712</v>
      </c>
      <c r="J148" s="580">
        <f t="shared" si="512"/>
        <v>81.018158800813609</v>
      </c>
      <c r="K148" s="580">
        <f t="shared" si="481"/>
        <v>87.031501617518344</v>
      </c>
      <c r="L148" s="580">
        <f t="shared" si="482"/>
        <v>86.524909878457549</v>
      </c>
      <c r="M148" s="580">
        <f t="shared" si="483"/>
        <v>85.980672052087698</v>
      </c>
      <c r="N148" s="580">
        <f t="shared" si="484"/>
        <v>84.756835132801825</v>
      </c>
      <c r="O148" s="580">
        <f t="shared" si="485"/>
        <v>83.318751059339078</v>
      </c>
      <c r="P148" s="580">
        <f t="shared" si="486"/>
        <v>81.742591334281414</v>
      </c>
      <c r="Q148" s="580">
        <f t="shared" si="487"/>
        <v>80.001773335247421</v>
      </c>
      <c r="R148" s="580">
        <f>MIN(BC148,BS148,CI148)</f>
        <v>77.97510843251537</v>
      </c>
      <c r="S148" s="480" t="s">
        <v>381</v>
      </c>
      <c r="T148" s="738"/>
      <c r="U148" s="1021"/>
      <c r="V148" s="503">
        <f t="shared" si="513"/>
        <v>40</v>
      </c>
      <c r="W148" s="481">
        <v>40</v>
      </c>
      <c r="X148" s="519">
        <v>-26</v>
      </c>
      <c r="Y148" s="483">
        <f t="shared" si="514"/>
        <v>10.188076851513014</v>
      </c>
      <c r="Z148" s="551">
        <v>12.563559814957003</v>
      </c>
      <c r="AA148" s="485">
        <v>11.461586457952141</v>
      </c>
      <c r="AB148" s="532">
        <f t="shared" si="515"/>
        <v>7.4614826633864944</v>
      </c>
      <c r="AC148" s="486">
        <f t="shared" si="516"/>
        <v>6.6324290341213281</v>
      </c>
      <c r="AD148" s="487">
        <v>6.3503653472862656</v>
      </c>
      <c r="AE148" s="488">
        <v>11.775221604094797</v>
      </c>
      <c r="AF148" s="738"/>
      <c r="AG148" s="1048"/>
      <c r="AH148" s="1050"/>
      <c r="AI148" s="738"/>
      <c r="AJ148" s="1021"/>
      <c r="AK148" s="503">
        <f t="shared" si="517"/>
        <v>40</v>
      </c>
      <c r="AL148" s="489">
        <v>25</v>
      </c>
      <c r="AM148" s="519">
        <f t="shared" si="518"/>
        <v>-33</v>
      </c>
      <c r="AN148" s="490">
        <f t="shared" si="519"/>
        <v>10.188076851513014</v>
      </c>
      <c r="AO148" s="738"/>
      <c r="AP148" s="1021"/>
      <c r="AQ148" s="503">
        <v>40</v>
      </c>
      <c r="AR148" s="483">
        <f t="shared" si="488"/>
        <v>10.188076851513014</v>
      </c>
      <c r="AS148" s="477">
        <v>102.58064070075625</v>
      </c>
      <c r="AT148" s="479">
        <v>102.35230253643635</v>
      </c>
      <c r="AU148" s="479">
        <v>102.05224829248944</v>
      </c>
      <c r="AV148" s="479">
        <v>101.69232721331873</v>
      </c>
      <c r="AW148" s="479">
        <v>101.42469973256399</v>
      </c>
      <c r="AX148" s="479">
        <v>101.21510408259778</v>
      </c>
      <c r="AY148" s="479">
        <v>100.89268987267826</v>
      </c>
      <c r="AZ148" s="479">
        <v>100.98919683324088</v>
      </c>
      <c r="BA148" s="479">
        <v>100.86686444743731</v>
      </c>
      <c r="BB148" s="479">
        <v>100.98728020243414</v>
      </c>
      <c r="BC148" s="479">
        <v>101.13300961788158</v>
      </c>
      <c r="BD148" s="480" t="s">
        <v>381</v>
      </c>
      <c r="BE148" s="738"/>
      <c r="BF148" s="1021"/>
      <c r="BG148" s="503">
        <v>40</v>
      </c>
      <c r="BH148" s="483">
        <f t="shared" si="489"/>
        <v>11.461586457952141</v>
      </c>
      <c r="BI148" s="477">
        <v>75.674505056118463</v>
      </c>
      <c r="BJ148" s="478">
        <v>79.415090445849799</v>
      </c>
      <c r="BK148" s="478">
        <v>86.513979130842287</v>
      </c>
      <c r="BL148" s="478">
        <v>87.031501617518344</v>
      </c>
      <c r="BM148" s="478">
        <v>86.524909878457549</v>
      </c>
      <c r="BN148" s="478">
        <v>85.980672052087698</v>
      </c>
      <c r="BO148" s="478">
        <v>84.777211333102201</v>
      </c>
      <c r="BP148" s="478">
        <v>83.413448902365118</v>
      </c>
      <c r="BQ148" s="478">
        <v>81.874366156632362</v>
      </c>
      <c r="BR148" s="478">
        <v>80.118310748870002</v>
      </c>
      <c r="BS148" s="478">
        <v>78.007910301199757</v>
      </c>
      <c r="BT148" s="480" t="s">
        <v>381</v>
      </c>
      <c r="BU148" s="533"/>
      <c r="BV148" s="1021"/>
      <c r="BW148" s="503">
        <v>40</v>
      </c>
      <c r="BX148" s="483">
        <f t="shared" si="490"/>
        <v>11.461586457952141</v>
      </c>
      <c r="BY148" s="477">
        <v>70.694366582850108</v>
      </c>
      <c r="BZ148" s="478">
        <v>74.102252572568972</v>
      </c>
      <c r="CA148" s="478">
        <v>81.018158800813609</v>
      </c>
      <c r="CB148" s="478">
        <v>87.229692545264285</v>
      </c>
      <c r="CC148" s="478">
        <v>86.665174601416126</v>
      </c>
      <c r="CD148" s="478">
        <v>86.064233082164236</v>
      </c>
      <c r="CE148" s="478">
        <v>84.756835132801825</v>
      </c>
      <c r="CF148" s="478">
        <v>83.318751059339078</v>
      </c>
      <c r="CG148" s="478">
        <v>81.742591334281414</v>
      </c>
      <c r="CH148" s="478">
        <v>80.001773335247421</v>
      </c>
      <c r="CI148" s="478">
        <v>77.97510843251537</v>
      </c>
      <c r="CJ148" s="480" t="s">
        <v>381</v>
      </c>
      <c r="CK148" s="738"/>
      <c r="CL148" s="1021"/>
      <c r="CM148" s="503">
        <f t="shared" si="520"/>
        <v>40</v>
      </c>
      <c r="CN148" s="520">
        <v>1.2</v>
      </c>
      <c r="CO148" s="521">
        <v>1.2000000000000002</v>
      </c>
      <c r="CP148" s="521">
        <v>1.2000000000000002</v>
      </c>
      <c r="CQ148" s="521">
        <v>1.2000000000000002</v>
      </c>
      <c r="CR148" s="521">
        <v>1.2</v>
      </c>
      <c r="CS148" s="521">
        <v>1.2</v>
      </c>
      <c r="CT148" s="521">
        <v>1.2</v>
      </c>
      <c r="CU148" s="521">
        <v>1.2000000000000002</v>
      </c>
      <c r="CV148" s="521">
        <v>1.2000000000000002</v>
      </c>
      <c r="CW148" s="493">
        <v>1.2</v>
      </c>
      <c r="CX148" s="493">
        <v>1.2000000000000006</v>
      </c>
      <c r="CY148" s="747" t="s">
        <v>381</v>
      </c>
      <c r="CZ148" s="738"/>
      <c r="DA148" s="1021"/>
      <c r="DB148" s="503">
        <f t="shared" si="521"/>
        <v>40</v>
      </c>
      <c r="DC148" s="520">
        <v>0.90445275054615548</v>
      </c>
      <c r="DD148" s="521">
        <v>0.93566557835232089</v>
      </c>
      <c r="DE148" s="521">
        <v>0.99260387815752671</v>
      </c>
      <c r="DF148" s="521">
        <v>1</v>
      </c>
      <c r="DG148" s="521">
        <v>1.0000000000000075</v>
      </c>
      <c r="DH148" s="521">
        <v>1.0000000000000007</v>
      </c>
      <c r="DI148" s="521">
        <v>1</v>
      </c>
      <c r="DJ148" s="521">
        <v>1</v>
      </c>
      <c r="DK148" s="521">
        <v>1.0000000000000038</v>
      </c>
      <c r="DL148" s="493">
        <v>1</v>
      </c>
      <c r="DM148" s="493">
        <v>1</v>
      </c>
      <c r="DN148" s="747" t="s">
        <v>381</v>
      </c>
      <c r="DO148" s="744"/>
      <c r="DP148" s="1021"/>
      <c r="DQ148" s="503">
        <f t="shared" si="522"/>
        <v>40</v>
      </c>
      <c r="DR148" s="520">
        <v>0.8615059450620588</v>
      </c>
      <c r="DS148" s="521">
        <v>0.89106990348202553</v>
      </c>
      <c r="DT148" s="521">
        <v>0.94878022911769866</v>
      </c>
      <c r="DU148" s="521">
        <v>1.0000000000000075</v>
      </c>
      <c r="DV148" s="521">
        <v>1.0000000000000073</v>
      </c>
      <c r="DW148" s="521">
        <v>1</v>
      </c>
      <c r="DX148" s="521">
        <v>1.0000000000000002</v>
      </c>
      <c r="DY148" s="521">
        <v>1.0000000000000004</v>
      </c>
      <c r="DZ148" s="521">
        <v>1.0000000000000002</v>
      </c>
      <c r="EA148" s="493">
        <v>1</v>
      </c>
      <c r="EB148" s="521">
        <v>1.0000000000000004</v>
      </c>
      <c r="EC148" s="747" t="s">
        <v>381</v>
      </c>
      <c r="ED148" s="738"/>
      <c r="EE148" s="1021"/>
      <c r="EF148" s="503">
        <f t="shared" si="523"/>
        <v>40</v>
      </c>
      <c r="EG148" s="495">
        <v>44.570896562501105</v>
      </c>
      <c r="EH148" s="496">
        <v>43.871932839303895</v>
      </c>
      <c r="EI148" s="496">
        <v>42.953674569463033</v>
      </c>
      <c r="EJ148" s="496">
        <v>41.852558356271118</v>
      </c>
      <c r="EK148" s="496">
        <v>41.034049072634161</v>
      </c>
      <c r="EL148" s="497">
        <v>40.393172908426891</v>
      </c>
      <c r="EM148" s="497">
        <v>39.407591943975433</v>
      </c>
      <c r="EN148" s="497">
        <v>39.702568928230335</v>
      </c>
      <c r="EO148" s="497">
        <v>39.328659956882234</v>
      </c>
      <c r="EP148" s="497">
        <v>39.696710809969545</v>
      </c>
      <c r="EQ148" s="497">
        <v>40.142190646776214</v>
      </c>
      <c r="ER148" s="747" t="s">
        <v>381</v>
      </c>
      <c r="ES148" s="738"/>
      <c r="ET148" s="1021"/>
      <c r="EU148" s="503">
        <f t="shared" si="524"/>
        <v>40</v>
      </c>
      <c r="EV148" s="495">
        <v>85</v>
      </c>
      <c r="EW148" s="496">
        <v>85</v>
      </c>
      <c r="EX148" s="496">
        <v>85</v>
      </c>
      <c r="EY148" s="496">
        <v>83.254368137448296</v>
      </c>
      <c r="EZ148" s="496">
        <v>81.206361101283278</v>
      </c>
      <c r="FA148" s="497">
        <v>79.007293355532568</v>
      </c>
      <c r="FB148" s="497">
        <v>74.148745118178851</v>
      </c>
      <c r="FC148" s="497">
        <v>68.650125382684735</v>
      </c>
      <c r="FD148" s="497">
        <v>62.453837280206301</v>
      </c>
      <c r="FE148" s="497">
        <v>55.396212151372993</v>
      </c>
      <c r="FF148" s="497">
        <v>46.932082181778526</v>
      </c>
      <c r="FG148" s="747" t="s">
        <v>381</v>
      </c>
      <c r="FI148" s="1021"/>
      <c r="FJ148" s="503">
        <f t="shared" si="525"/>
        <v>40</v>
      </c>
      <c r="FK148" s="495">
        <v>85</v>
      </c>
      <c r="FL148" s="496">
        <v>85</v>
      </c>
      <c r="FM148" s="496">
        <v>85</v>
      </c>
      <c r="FN148" s="496">
        <v>84.055872464228401</v>
      </c>
      <c r="FO148" s="496">
        <v>81.773310268066041</v>
      </c>
      <c r="FP148" s="497">
        <v>79.344856737007717</v>
      </c>
      <c r="FQ148" s="497">
        <v>74.066533841499336</v>
      </c>
      <c r="FR148" s="497">
        <v>68.268591518967298</v>
      </c>
      <c r="FS148" s="497">
        <v>61.92377737968792</v>
      </c>
      <c r="FT148" s="497">
        <v>54.928312696014927</v>
      </c>
      <c r="FU148" s="497">
        <v>46.800679206814266</v>
      </c>
      <c r="FV148" s="747" t="s">
        <v>381</v>
      </c>
      <c r="FW148" s="744"/>
      <c r="FX148" s="1021"/>
      <c r="FY148" s="503">
        <f t="shared" si="526"/>
        <v>40</v>
      </c>
      <c r="FZ148" s="491">
        <f t="shared" si="527"/>
        <v>0.8615059450620588</v>
      </c>
      <c r="GA148" s="492">
        <f t="shared" si="491"/>
        <v>0.89106990348202553</v>
      </c>
      <c r="GB148" s="492">
        <f t="shared" si="492"/>
        <v>0.94878022911769866</v>
      </c>
      <c r="GC148" s="492">
        <f t="shared" si="493"/>
        <v>1</v>
      </c>
      <c r="GD148" s="492">
        <f t="shared" si="494"/>
        <v>1.0000000000000073</v>
      </c>
      <c r="GE148" s="493">
        <f t="shared" si="495"/>
        <v>1</v>
      </c>
      <c r="GF148" s="493">
        <f t="shared" si="496"/>
        <v>1</v>
      </c>
      <c r="GG148" s="493">
        <f t="shared" si="497"/>
        <v>1</v>
      </c>
      <c r="GH148" s="493">
        <f t="shared" si="498"/>
        <v>1.0000000000000002</v>
      </c>
      <c r="GI148" s="493">
        <f t="shared" si="499"/>
        <v>1</v>
      </c>
      <c r="GJ148" s="493">
        <f>MIN(CX148,DM148,EB148)</f>
        <v>1</v>
      </c>
      <c r="GK148" s="747" t="s">
        <v>381</v>
      </c>
      <c r="GM148" s="1021"/>
      <c r="GN148" s="503">
        <f t="shared" si="528"/>
        <v>40</v>
      </c>
      <c r="GO148" s="495">
        <f t="shared" si="529"/>
        <v>85</v>
      </c>
      <c r="GP148" s="496">
        <f t="shared" si="500"/>
        <v>85</v>
      </c>
      <c r="GQ148" s="496">
        <f t="shared" si="501"/>
        <v>85</v>
      </c>
      <c r="GR148" s="496">
        <f t="shared" si="502"/>
        <v>84.055872464228401</v>
      </c>
      <c r="GS148" s="496">
        <f t="shared" si="503"/>
        <v>81.773310268066041</v>
      </c>
      <c r="GT148" s="497">
        <f t="shared" si="504"/>
        <v>79.344856737007717</v>
      </c>
      <c r="GU148" s="497">
        <f t="shared" si="505"/>
        <v>74.148745118178851</v>
      </c>
      <c r="GV148" s="497">
        <f t="shared" si="506"/>
        <v>68.650125382684735</v>
      </c>
      <c r="GW148" s="497">
        <f t="shared" si="507"/>
        <v>62.453837280206301</v>
      </c>
      <c r="GX148" s="497">
        <f t="shared" si="508"/>
        <v>55.396212151372993</v>
      </c>
      <c r="GY148" s="497">
        <f>MAX(EQ148,FF148,FU148)</f>
        <v>46.932082181778526</v>
      </c>
      <c r="GZ148" s="747" t="s">
        <v>381</v>
      </c>
      <c r="HB148" s="1021"/>
      <c r="HC148" s="503">
        <f t="shared" si="530"/>
        <v>40</v>
      </c>
      <c r="HD148" s="531">
        <f t="shared" si="531"/>
        <v>4.375369637792061</v>
      </c>
      <c r="HE148" s="551">
        <v>4.9222908425160687</v>
      </c>
      <c r="HF148" s="604">
        <v>87.463203603414243</v>
      </c>
      <c r="HH148" s="1021"/>
      <c r="HI148" s="503">
        <f t="shared" si="532"/>
        <v>40</v>
      </c>
      <c r="HJ148" s="531">
        <f t="shared" si="533"/>
        <v>4.375369637792061</v>
      </c>
      <c r="HK148" s="604">
        <v>101.49603283290348</v>
      </c>
    </row>
    <row r="149" spans="2:219" ht="15" customHeight="1">
      <c r="B149" s="1046"/>
      <c r="C149" s="589">
        <v>35</v>
      </c>
      <c r="D149" s="476">
        <f t="shared" si="509"/>
        <v>10.552304916838331</v>
      </c>
      <c r="E149" s="642">
        <f t="shared" si="534"/>
        <v>70.514877354815738</v>
      </c>
      <c r="F149" s="643">
        <f t="shared" si="510"/>
        <v>87.46300260442105</v>
      </c>
      <c r="G149" s="602">
        <f t="shared" si="511"/>
        <v>4.5031697067579737</v>
      </c>
      <c r="H149" s="594" t="s">
        <v>712</v>
      </c>
      <c r="I149" s="603" t="s">
        <v>712</v>
      </c>
      <c r="J149" s="580">
        <f t="shared" si="512"/>
        <v>81.069805481789871</v>
      </c>
      <c r="K149" s="580">
        <f t="shared" si="481"/>
        <v>86.992548788706486</v>
      </c>
      <c r="L149" s="580">
        <f t="shared" si="482"/>
        <v>86.481590099175023</v>
      </c>
      <c r="M149" s="580">
        <f t="shared" si="483"/>
        <v>85.936466490294848</v>
      </c>
      <c r="N149" s="580">
        <f t="shared" si="484"/>
        <v>84.726417341729018</v>
      </c>
      <c r="O149" s="580">
        <f t="shared" si="485"/>
        <v>83.284543907797229</v>
      </c>
      <c r="P149" s="580">
        <f t="shared" si="486"/>
        <v>81.706441232227405</v>
      </c>
      <c r="Q149" s="580">
        <f t="shared" si="487"/>
        <v>79.966367780955807</v>
      </c>
      <c r="R149" s="580">
        <f>MIN(BC149,BS149,CI149)</f>
        <v>77.94897143749597</v>
      </c>
      <c r="S149" s="480" t="s">
        <v>381</v>
      </c>
      <c r="T149" s="738"/>
      <c r="U149" s="1021"/>
      <c r="V149" s="503">
        <f t="shared" si="513"/>
        <v>35</v>
      </c>
      <c r="W149" s="481">
        <v>40</v>
      </c>
      <c r="X149" s="519">
        <v>-26</v>
      </c>
      <c r="Y149" s="483">
        <f t="shared" si="514"/>
        <v>10.552304916838331</v>
      </c>
      <c r="Z149" s="551">
        <v>13.1651021328514</v>
      </c>
      <c r="AA149" s="485">
        <v>11.871343031443123</v>
      </c>
      <c r="AB149" s="532">
        <f t="shared" si="515"/>
        <v>7.2088331488986022</v>
      </c>
      <c r="AC149" s="486">
        <f t="shared" si="516"/>
        <v>6.4078516879098686</v>
      </c>
      <c r="AD149" s="487">
        <v>6.620402376793356</v>
      </c>
      <c r="AE149" s="488">
        <v>12.151854024702223</v>
      </c>
      <c r="AF149" s="738"/>
      <c r="AG149" s="1048"/>
      <c r="AH149" s="1050"/>
      <c r="AI149" s="738"/>
      <c r="AJ149" s="1021"/>
      <c r="AK149" s="503">
        <f t="shared" si="517"/>
        <v>35</v>
      </c>
      <c r="AL149" s="489">
        <f t="shared" ref="AL149:AL157" si="535">AK149-10</f>
        <v>25</v>
      </c>
      <c r="AM149" s="519">
        <f t="shared" si="518"/>
        <v>-33</v>
      </c>
      <c r="AN149" s="490">
        <f t="shared" si="519"/>
        <v>10.552304916838331</v>
      </c>
      <c r="AO149" s="738"/>
      <c r="AP149" s="1021"/>
      <c r="AQ149" s="503">
        <v>35</v>
      </c>
      <c r="AR149" s="483">
        <f t="shared" si="488"/>
        <v>10.552304916838331</v>
      </c>
      <c r="AS149" s="477">
        <v>102.23213130293857</v>
      </c>
      <c r="AT149" s="479">
        <v>102.00936037826472</v>
      </c>
      <c r="AU149" s="479">
        <v>101.72540075970181</v>
      </c>
      <c r="AV149" s="479">
        <v>101.39060225597055</v>
      </c>
      <c r="AW149" s="479">
        <v>101.14648090269689</v>
      </c>
      <c r="AX149" s="479">
        <v>100.96130727850286</v>
      </c>
      <c r="AY149" s="479">
        <v>100.68152773827138</v>
      </c>
      <c r="AZ149" s="479">
        <v>100.83162147986033</v>
      </c>
      <c r="BA149" s="479">
        <v>100.74218337462899</v>
      </c>
      <c r="BB149" s="479">
        <v>100.90093208722745</v>
      </c>
      <c r="BC149" s="479">
        <v>101.07730220008207</v>
      </c>
      <c r="BD149" s="480" t="s">
        <v>381</v>
      </c>
      <c r="BE149" s="738"/>
      <c r="BF149" s="1021"/>
      <c r="BG149" s="503">
        <v>35</v>
      </c>
      <c r="BH149" s="483">
        <f t="shared" si="489"/>
        <v>11.871343031443123</v>
      </c>
      <c r="BI149" s="477">
        <v>76.452071145580362</v>
      </c>
      <c r="BJ149" s="478">
        <v>80.128007741996058</v>
      </c>
      <c r="BK149" s="478">
        <v>87.450412337366913</v>
      </c>
      <c r="BL149" s="478">
        <v>86.992548788706486</v>
      </c>
      <c r="BM149" s="478">
        <v>86.481590099175023</v>
      </c>
      <c r="BN149" s="478">
        <v>85.936466490294848</v>
      </c>
      <c r="BO149" s="478">
        <v>84.726417341729018</v>
      </c>
      <c r="BP149" s="478">
        <v>83.36019912130422</v>
      </c>
      <c r="BQ149" s="478">
        <v>81.822910855855596</v>
      </c>
      <c r="BR149" s="478">
        <v>80.073803270825948</v>
      </c>
      <c r="BS149" s="478">
        <v>77.979349613720643</v>
      </c>
      <c r="BT149" s="480" t="s">
        <v>381</v>
      </c>
      <c r="BU149" s="533"/>
      <c r="BV149" s="1021"/>
      <c r="BW149" s="503">
        <v>35</v>
      </c>
      <c r="BX149" s="483">
        <f t="shared" si="490"/>
        <v>11.871343031443123</v>
      </c>
      <c r="BY149" s="477">
        <v>70.514877354815738</v>
      </c>
      <c r="BZ149" s="478">
        <v>74.05221687081945</v>
      </c>
      <c r="CA149" s="478">
        <v>81.069805481789871</v>
      </c>
      <c r="CB149" s="478">
        <v>87.223002144278837</v>
      </c>
      <c r="CC149" s="478">
        <v>86.651244974797791</v>
      </c>
      <c r="CD149" s="478">
        <v>86.043648465166513</v>
      </c>
      <c r="CE149" s="478">
        <v>84.730012059282927</v>
      </c>
      <c r="CF149" s="478">
        <v>83.284543907797229</v>
      </c>
      <c r="CG149" s="478">
        <v>81.706441232227405</v>
      </c>
      <c r="CH149" s="478">
        <v>79.966367780955807</v>
      </c>
      <c r="CI149" s="478">
        <v>77.94897143749597</v>
      </c>
      <c r="CJ149" s="480" t="s">
        <v>381</v>
      </c>
      <c r="CK149" s="738"/>
      <c r="CL149" s="1021"/>
      <c r="CM149" s="503">
        <f t="shared" si="520"/>
        <v>35</v>
      </c>
      <c r="CN149" s="520">
        <v>1.2000000000000002</v>
      </c>
      <c r="CO149" s="521">
        <v>1.2</v>
      </c>
      <c r="CP149" s="521">
        <v>1.2000000000000006</v>
      </c>
      <c r="CQ149" s="521">
        <v>1.2000000000000131</v>
      </c>
      <c r="CR149" s="521">
        <v>1.2</v>
      </c>
      <c r="CS149" s="521">
        <v>1.2000000000000002</v>
      </c>
      <c r="CT149" s="521">
        <v>1.2000000000000071</v>
      </c>
      <c r="CU149" s="521">
        <v>1.2000000000000006</v>
      </c>
      <c r="CV149" s="521">
        <v>1.2</v>
      </c>
      <c r="CW149" s="493">
        <v>1.2</v>
      </c>
      <c r="CX149" s="493">
        <v>1.2000000000000006</v>
      </c>
      <c r="CY149" s="747" t="s">
        <v>381</v>
      </c>
      <c r="CZ149" s="738"/>
      <c r="DA149" s="1021"/>
      <c r="DB149" s="503">
        <f t="shared" si="521"/>
        <v>35</v>
      </c>
      <c r="DC149" s="520">
        <v>0.91101293743289324</v>
      </c>
      <c r="DD149" s="521">
        <v>0.94151695710247274</v>
      </c>
      <c r="DE149" s="521">
        <v>0.99990144266625802</v>
      </c>
      <c r="DF149" s="521">
        <v>1.0000000000000002</v>
      </c>
      <c r="DG149" s="521">
        <v>1.0000000000000075</v>
      </c>
      <c r="DH149" s="521">
        <v>1.0000000000000082</v>
      </c>
      <c r="DI149" s="521">
        <v>1</v>
      </c>
      <c r="DJ149" s="521">
        <v>1.0000000000000002</v>
      </c>
      <c r="DK149" s="521">
        <v>1.0000000000000038</v>
      </c>
      <c r="DL149" s="493">
        <v>1.0000000000000004</v>
      </c>
      <c r="DM149" s="493">
        <v>1</v>
      </c>
      <c r="DN149" s="747" t="s">
        <v>381</v>
      </c>
      <c r="DO149" s="744"/>
      <c r="DP149" s="1021"/>
      <c r="DQ149" s="503">
        <f t="shared" si="522"/>
        <v>35</v>
      </c>
      <c r="DR149" s="520">
        <v>0.85992724505618734</v>
      </c>
      <c r="DS149" s="521">
        <v>0.89064138407794557</v>
      </c>
      <c r="DT149" s="521">
        <v>0.94920019717861848</v>
      </c>
      <c r="DU149" s="521">
        <v>1.0000000000000073</v>
      </c>
      <c r="DV149" s="521">
        <v>1</v>
      </c>
      <c r="DW149" s="521">
        <v>1</v>
      </c>
      <c r="DX149" s="521">
        <v>1.000000000000008</v>
      </c>
      <c r="DY149" s="521">
        <v>1.0000000000000038</v>
      </c>
      <c r="DZ149" s="521">
        <v>1</v>
      </c>
      <c r="EA149" s="493">
        <v>1.0000000000000004</v>
      </c>
      <c r="EB149" s="521">
        <v>1.0000000000000004</v>
      </c>
      <c r="EC149" s="747" t="s">
        <v>381</v>
      </c>
      <c r="ED149" s="738"/>
      <c r="EE149" s="1021"/>
      <c r="EF149" s="503">
        <f t="shared" si="523"/>
        <v>35</v>
      </c>
      <c r="EG149" s="495">
        <v>43.504140243774543</v>
      </c>
      <c r="EH149" s="496">
        <v>42.822446122746612</v>
      </c>
      <c r="EI149" s="496">
        <v>41.953725412017661</v>
      </c>
      <c r="EJ149" s="496">
        <v>40.929780810970556</v>
      </c>
      <c r="EK149" s="496">
        <v>40.183374309929036</v>
      </c>
      <c r="EL149" s="497">
        <v>39.617320588619975</v>
      </c>
      <c r="EM149" s="497">
        <v>38.762264294087004</v>
      </c>
      <c r="EN149" s="497">
        <v>39.220948218044214</v>
      </c>
      <c r="EO149" s="497">
        <v>38.947618528425551</v>
      </c>
      <c r="EP149" s="497">
        <v>39.432783417865551</v>
      </c>
      <c r="EQ149" s="497">
        <v>39.971891210317324</v>
      </c>
      <c r="ER149" s="747" t="s">
        <v>381</v>
      </c>
      <c r="ES149" s="738"/>
      <c r="ET149" s="1021"/>
      <c r="EU149" s="503">
        <f t="shared" si="524"/>
        <v>35</v>
      </c>
      <c r="EV149" s="495">
        <v>85</v>
      </c>
      <c r="EW149" s="496">
        <v>85</v>
      </c>
      <c r="EX149" s="496">
        <v>85</v>
      </c>
      <c r="EY149" s="496">
        <v>83.096857060895218</v>
      </c>
      <c r="EZ149" s="496">
        <v>81.031278735984699</v>
      </c>
      <c r="FA149" s="497">
        <v>78.828726039627384</v>
      </c>
      <c r="FB149" s="497">
        <v>73.943810752755326</v>
      </c>
      <c r="FC149" s="497">
        <v>68.435579556243454</v>
      </c>
      <c r="FD149" s="497">
        <v>62.246851052021896</v>
      </c>
      <c r="FE149" s="497">
        <v>55.217507120672508</v>
      </c>
      <c r="FF149" s="497">
        <v>46.817668509839734</v>
      </c>
      <c r="FG149" s="747" t="s">
        <v>381</v>
      </c>
      <c r="FI149" s="1021"/>
      <c r="FJ149" s="503">
        <f t="shared" si="525"/>
        <v>35</v>
      </c>
      <c r="FK149" s="495">
        <v>85</v>
      </c>
      <c r="FL149" s="496">
        <v>85</v>
      </c>
      <c r="FM149" s="496">
        <v>85</v>
      </c>
      <c r="FN149" s="496">
        <v>84.028813633747234</v>
      </c>
      <c r="FO149" s="496">
        <v>81.717003184075907</v>
      </c>
      <c r="FP149" s="497">
        <v>79.261697672735409</v>
      </c>
      <c r="FQ149" s="497">
        <v>73.958313443191287</v>
      </c>
      <c r="FR149" s="497">
        <v>68.130781291439121</v>
      </c>
      <c r="FS149" s="497">
        <v>61.778377317557329</v>
      </c>
      <c r="FT149" s="497">
        <v>54.786170508702071</v>
      </c>
      <c r="FU149" s="497">
        <v>46.69597852241651</v>
      </c>
      <c r="FV149" s="747" t="s">
        <v>381</v>
      </c>
      <c r="FW149" s="744"/>
      <c r="FX149" s="1021"/>
      <c r="FY149" s="503">
        <f t="shared" si="526"/>
        <v>35</v>
      </c>
      <c r="FZ149" s="491">
        <f t="shared" si="527"/>
        <v>0.85992724505618734</v>
      </c>
      <c r="GA149" s="492">
        <f t="shared" si="491"/>
        <v>0.89064138407794557</v>
      </c>
      <c r="GB149" s="492">
        <f t="shared" si="492"/>
        <v>0.94920019717861848</v>
      </c>
      <c r="GC149" s="492">
        <f t="shared" si="493"/>
        <v>1.0000000000000002</v>
      </c>
      <c r="GD149" s="492">
        <f t="shared" si="494"/>
        <v>1</v>
      </c>
      <c r="GE149" s="493">
        <f t="shared" si="495"/>
        <v>1</v>
      </c>
      <c r="GF149" s="493">
        <f t="shared" si="496"/>
        <v>1</v>
      </c>
      <c r="GG149" s="493">
        <f t="shared" si="497"/>
        <v>1.0000000000000002</v>
      </c>
      <c r="GH149" s="493">
        <f t="shared" si="498"/>
        <v>1</v>
      </c>
      <c r="GI149" s="493">
        <f t="shared" si="499"/>
        <v>1.0000000000000004</v>
      </c>
      <c r="GJ149" s="493">
        <f>MIN(CX149,DM149,EB149)</f>
        <v>1</v>
      </c>
      <c r="GK149" s="747" t="s">
        <v>381</v>
      </c>
      <c r="GM149" s="1021"/>
      <c r="GN149" s="503">
        <f t="shared" si="528"/>
        <v>35</v>
      </c>
      <c r="GO149" s="495">
        <f t="shared" si="529"/>
        <v>85</v>
      </c>
      <c r="GP149" s="496">
        <f t="shared" si="500"/>
        <v>85</v>
      </c>
      <c r="GQ149" s="496">
        <f t="shared" si="501"/>
        <v>85</v>
      </c>
      <c r="GR149" s="496">
        <f t="shared" si="502"/>
        <v>84.028813633747234</v>
      </c>
      <c r="GS149" s="496">
        <f t="shared" si="503"/>
        <v>81.717003184075907</v>
      </c>
      <c r="GT149" s="497">
        <f t="shared" si="504"/>
        <v>79.261697672735409</v>
      </c>
      <c r="GU149" s="497">
        <f t="shared" si="505"/>
        <v>73.958313443191287</v>
      </c>
      <c r="GV149" s="497">
        <f t="shared" si="506"/>
        <v>68.435579556243454</v>
      </c>
      <c r="GW149" s="497">
        <f t="shared" si="507"/>
        <v>62.246851052021896</v>
      </c>
      <c r="GX149" s="497">
        <f t="shared" si="508"/>
        <v>55.217507120672508</v>
      </c>
      <c r="GY149" s="497">
        <f>MAX(EQ149,FF149,FU149)</f>
        <v>46.817668509839734</v>
      </c>
      <c r="GZ149" s="747" t="s">
        <v>381</v>
      </c>
      <c r="HB149" s="1021"/>
      <c r="HC149" s="503">
        <f t="shared" si="530"/>
        <v>35</v>
      </c>
      <c r="HD149" s="531">
        <f t="shared" si="531"/>
        <v>4.5031697067579737</v>
      </c>
      <c r="HE149" s="551">
        <v>5.0660659201027203</v>
      </c>
      <c r="HF149" s="604">
        <v>87.46300260442105</v>
      </c>
      <c r="HH149" s="1021"/>
      <c r="HI149" s="503">
        <f t="shared" si="532"/>
        <v>35</v>
      </c>
      <c r="HJ149" s="531">
        <f t="shared" si="533"/>
        <v>4.5031697067579737</v>
      </c>
      <c r="HK149" s="604">
        <v>101.06304542074902</v>
      </c>
    </row>
    <row r="150" spans="2:219" ht="15" customHeight="1">
      <c r="B150" s="1046"/>
      <c r="C150" s="589">
        <v>30</v>
      </c>
      <c r="D150" s="476">
        <f t="shared" si="509"/>
        <v>12.613691896318748</v>
      </c>
      <c r="E150" s="642">
        <f t="shared" si="534"/>
        <v>68.794733494178317</v>
      </c>
      <c r="F150" s="643">
        <f t="shared" si="510"/>
        <v>87.463067815091065</v>
      </c>
      <c r="G150" s="602">
        <f t="shared" si="511"/>
        <v>5.2874378903513923</v>
      </c>
      <c r="H150" s="594" t="s">
        <v>712</v>
      </c>
      <c r="I150" s="603" t="s">
        <v>712</v>
      </c>
      <c r="J150" s="580">
        <f t="shared" si="512"/>
        <v>81.144112285490507</v>
      </c>
      <c r="K150" s="580">
        <f t="shared" si="481"/>
        <v>86.872524376898696</v>
      </c>
      <c r="L150" s="580">
        <f t="shared" si="482"/>
        <v>86.280179593132971</v>
      </c>
      <c r="M150" s="580">
        <f t="shared" si="483"/>
        <v>85.652221667846348</v>
      </c>
      <c r="N150" s="580">
        <f t="shared" si="484"/>
        <v>84.288865914793377</v>
      </c>
      <c r="O150" s="580">
        <f t="shared" si="485"/>
        <v>82.703534999000667</v>
      </c>
      <c r="P150" s="580">
        <f t="shared" si="486"/>
        <v>80.985034069797607</v>
      </c>
      <c r="Q150" s="580">
        <f t="shared" si="487"/>
        <v>79.115528013408763</v>
      </c>
      <c r="R150" s="580">
        <f>MIN(BC150,BS150,CI150)</f>
        <v>76.96004136070475</v>
      </c>
      <c r="S150" s="480" t="s">
        <v>381</v>
      </c>
      <c r="T150" s="738"/>
      <c r="U150" s="1021"/>
      <c r="V150" s="503">
        <f t="shared" si="513"/>
        <v>30</v>
      </c>
      <c r="W150" s="498">
        <v>36.700000000000003</v>
      </c>
      <c r="X150" s="519">
        <v>-26</v>
      </c>
      <c r="Y150" s="483">
        <f t="shared" si="514"/>
        <v>12.613691896318748</v>
      </c>
      <c r="Z150" s="551">
        <v>15.795639896911487</v>
      </c>
      <c r="AA150" s="485">
        <v>14.190403383358593</v>
      </c>
      <c r="AB150" s="532">
        <f t="shared" si="515"/>
        <v>6.0366237665685203</v>
      </c>
      <c r="AC150" s="486">
        <f t="shared" si="516"/>
        <v>5.365887792505351</v>
      </c>
      <c r="AD150" s="487">
        <v>7.7539918834770729</v>
      </c>
      <c r="AE150" s="488">
        <v>14.203150984850531</v>
      </c>
      <c r="AF150" s="738"/>
      <c r="AG150" s="1048"/>
      <c r="AH150" s="1050"/>
      <c r="AI150" s="738"/>
      <c r="AJ150" s="1021"/>
      <c r="AK150" s="503">
        <f t="shared" si="517"/>
        <v>30</v>
      </c>
      <c r="AL150" s="489">
        <f t="shared" si="535"/>
        <v>20</v>
      </c>
      <c r="AM150" s="519">
        <f t="shared" si="518"/>
        <v>-33</v>
      </c>
      <c r="AN150" s="490">
        <f t="shared" si="519"/>
        <v>12.613691896318748</v>
      </c>
      <c r="AO150" s="738"/>
      <c r="AP150" s="1021"/>
      <c r="AQ150" s="503">
        <v>30</v>
      </c>
      <c r="AR150" s="483">
        <f t="shared" si="488"/>
        <v>12.613691896318748</v>
      </c>
      <c r="AS150" s="477">
        <v>101.55081272238658</v>
      </c>
      <c r="AT150" s="479">
        <v>101.29045018001172</v>
      </c>
      <c r="AU150" s="479">
        <v>100.94603838684193</v>
      </c>
      <c r="AV150" s="479">
        <v>100.53821060915982</v>
      </c>
      <c r="AW150" s="479">
        <v>100.22560192113859</v>
      </c>
      <c r="AX150" s="479">
        <v>99.971956920144706</v>
      </c>
      <c r="AY150" s="479">
        <v>99.546927258738208</v>
      </c>
      <c r="AZ150" s="479">
        <v>99.649142593309065</v>
      </c>
      <c r="BA150" s="479">
        <v>99.431590815342901</v>
      </c>
      <c r="BB150" s="479">
        <v>99.553679792598075</v>
      </c>
      <c r="BC150" s="479">
        <v>99.706583259580398</v>
      </c>
      <c r="BD150" s="480" t="s">
        <v>381</v>
      </c>
      <c r="BE150" s="738"/>
      <c r="BF150" s="1021"/>
      <c r="BG150" s="503">
        <v>30</v>
      </c>
      <c r="BH150" s="483">
        <f t="shared" si="489"/>
        <v>14.190403383358593</v>
      </c>
      <c r="BI150" s="477">
        <v>75.490184138895884</v>
      </c>
      <c r="BJ150" s="478">
        <v>79.85334826147745</v>
      </c>
      <c r="BK150" s="478">
        <v>87.427439237364425</v>
      </c>
      <c r="BL150" s="478">
        <v>86.872524376898696</v>
      </c>
      <c r="BM150" s="478">
        <v>86.280179593132971</v>
      </c>
      <c r="BN150" s="478">
        <v>85.652221667846348</v>
      </c>
      <c r="BO150" s="478">
        <v>84.288865914793377</v>
      </c>
      <c r="BP150" s="478">
        <v>82.779211241378775</v>
      </c>
      <c r="BQ150" s="478">
        <v>81.105498566427698</v>
      </c>
      <c r="BR150" s="478">
        <v>79.223198575573974</v>
      </c>
      <c r="BS150" s="478">
        <v>76.982899080248089</v>
      </c>
      <c r="BT150" s="480" t="s">
        <v>381</v>
      </c>
      <c r="BU150" s="533"/>
      <c r="BV150" s="1021"/>
      <c r="BW150" s="503">
        <v>30</v>
      </c>
      <c r="BX150" s="483">
        <f t="shared" si="490"/>
        <v>14.190403383358593</v>
      </c>
      <c r="BY150" s="477">
        <v>68.794733494178317</v>
      </c>
      <c r="BZ150" s="478">
        <v>72.897296959569758</v>
      </c>
      <c r="CA150" s="478">
        <v>81.144112285490507</v>
      </c>
      <c r="CB150" s="478">
        <v>87.134050253618824</v>
      </c>
      <c r="CC150" s="478">
        <v>86.470986214675222</v>
      </c>
      <c r="CD150" s="478">
        <v>85.780184052208725</v>
      </c>
      <c r="CE150" s="478">
        <v>84.300811542729306</v>
      </c>
      <c r="CF150" s="478">
        <v>82.703534999000667</v>
      </c>
      <c r="CG150" s="478">
        <v>80.985034069797607</v>
      </c>
      <c r="CH150" s="478">
        <v>79.115528013408763</v>
      </c>
      <c r="CI150" s="478">
        <v>76.96004136070475</v>
      </c>
      <c r="CJ150" s="480" t="s">
        <v>381</v>
      </c>
      <c r="CK150" s="738"/>
      <c r="CL150" s="1021"/>
      <c r="CM150" s="503">
        <f t="shared" si="520"/>
        <v>30</v>
      </c>
      <c r="CN150" s="520">
        <v>1.2000000000000002</v>
      </c>
      <c r="CO150" s="521">
        <v>1.2000000000000006</v>
      </c>
      <c r="CP150" s="521">
        <v>1.2000000000000171</v>
      </c>
      <c r="CQ150" s="521">
        <v>1.2000000000000002</v>
      </c>
      <c r="CR150" s="521">
        <v>1.2000000000000086</v>
      </c>
      <c r="CS150" s="521">
        <v>1.2000000000000082</v>
      </c>
      <c r="CT150" s="521">
        <v>1.2</v>
      </c>
      <c r="CU150" s="521">
        <v>1.2</v>
      </c>
      <c r="CV150" s="521">
        <v>1.2000000000000002</v>
      </c>
      <c r="CW150" s="493">
        <v>1.2</v>
      </c>
      <c r="CX150" s="521">
        <v>1.2</v>
      </c>
      <c r="CY150" s="747" t="s">
        <v>381</v>
      </c>
      <c r="CZ150" s="738"/>
      <c r="DA150" s="1021"/>
      <c r="DB150" s="503">
        <f t="shared" si="521"/>
        <v>30</v>
      </c>
      <c r="DC150" s="520">
        <v>0.90289203776671734</v>
      </c>
      <c r="DD150" s="521">
        <v>0.9392662736435774</v>
      </c>
      <c r="DE150" s="521">
        <v>1</v>
      </c>
      <c r="DF150" s="521">
        <v>1.0000000000000093</v>
      </c>
      <c r="DG150" s="521">
        <v>1.00000000000001</v>
      </c>
      <c r="DH150" s="521">
        <v>1.00000000000001</v>
      </c>
      <c r="DI150" s="521">
        <v>1.0000000000000004</v>
      </c>
      <c r="DJ150" s="521">
        <v>1.0000000000000049</v>
      </c>
      <c r="DK150" s="521">
        <v>1</v>
      </c>
      <c r="DL150" s="493">
        <v>1.0000000000000004</v>
      </c>
      <c r="DM150" s="521">
        <v>1.0000000000000004</v>
      </c>
      <c r="DN150" s="747" t="s">
        <v>381</v>
      </c>
      <c r="DO150" s="744"/>
      <c r="DP150" s="1021"/>
      <c r="DQ150" s="503">
        <f t="shared" si="522"/>
        <v>30</v>
      </c>
      <c r="DR150" s="520">
        <v>0.84468541719157364</v>
      </c>
      <c r="DS150" s="521">
        <v>0.88070482640698522</v>
      </c>
      <c r="DT150" s="521">
        <v>0.9498041512741473</v>
      </c>
      <c r="DU150" s="521">
        <v>1.0000000000000004</v>
      </c>
      <c r="DV150" s="521">
        <v>1.0000000000000007</v>
      </c>
      <c r="DW150" s="521">
        <v>1</v>
      </c>
      <c r="DX150" s="521">
        <v>1.0000000000000047</v>
      </c>
      <c r="DY150" s="521">
        <v>1.0000000000000044</v>
      </c>
      <c r="DZ150" s="521">
        <v>1</v>
      </c>
      <c r="EA150" s="493">
        <v>1.0000000000000018</v>
      </c>
      <c r="EB150" s="521">
        <v>1.0000000000000011</v>
      </c>
      <c r="EC150" s="747" t="s">
        <v>381</v>
      </c>
      <c r="ED150" s="738"/>
      <c r="EE150" s="1021"/>
      <c r="EF150" s="503">
        <f t="shared" si="523"/>
        <v>30</v>
      </c>
      <c r="EG150" s="495">
        <v>41.419725280419186</v>
      </c>
      <c r="EH150" s="496">
        <v>40.623542095629375</v>
      </c>
      <c r="EI150" s="496">
        <v>39.570650174885827</v>
      </c>
      <c r="EJ150" s="496">
        <v>38.32435234554157</v>
      </c>
      <c r="EK150" s="496">
        <v>37.369378941274761</v>
      </c>
      <c r="EL150" s="497">
        <v>36.594748332897382</v>
      </c>
      <c r="EM150" s="497">
        <v>35.297148618645451</v>
      </c>
      <c r="EN150" s="497">
        <v>35.60915781777112</v>
      </c>
      <c r="EO150" s="497">
        <v>34.945125938858041</v>
      </c>
      <c r="EP150" s="497">
        <v>35.317759809124993</v>
      </c>
      <c r="EQ150" s="497">
        <v>35.784507845843109</v>
      </c>
      <c r="ER150" s="747" t="s">
        <v>381</v>
      </c>
      <c r="ES150" s="738"/>
      <c r="ET150" s="1021"/>
      <c r="EU150" s="503">
        <f t="shared" si="524"/>
        <v>30</v>
      </c>
      <c r="EV150" s="495">
        <v>85</v>
      </c>
      <c r="EW150" s="496">
        <v>85</v>
      </c>
      <c r="EX150" s="496">
        <v>84.855733613420057</v>
      </c>
      <c r="EY150" s="496">
        <v>82.611559110539019</v>
      </c>
      <c r="EZ150" s="496">
        <v>80.217349412418912</v>
      </c>
      <c r="FA150" s="497">
        <v>77.680714592887568</v>
      </c>
      <c r="FB150" s="497">
        <v>72.178889369936769</v>
      </c>
      <c r="FC150" s="497">
        <v>66.095514849433528</v>
      </c>
      <c r="FD150" s="497">
        <v>59.36212604123341</v>
      </c>
      <c r="FE150" s="497">
        <v>51.803831222375152</v>
      </c>
      <c r="FF150" s="497">
        <v>42.828191900118384</v>
      </c>
      <c r="FG150" s="747" t="s">
        <v>381</v>
      </c>
      <c r="FI150" s="1021"/>
      <c r="FJ150" s="503">
        <f t="shared" si="525"/>
        <v>30</v>
      </c>
      <c r="FK150" s="495">
        <v>85</v>
      </c>
      <c r="FL150" s="496">
        <v>85</v>
      </c>
      <c r="FM150" s="496">
        <v>85</v>
      </c>
      <c r="FN150" s="496">
        <v>83.669065933953505</v>
      </c>
      <c r="FO150" s="496">
        <v>80.988422920234427</v>
      </c>
      <c r="FP150" s="497">
        <v>78.197490421974635</v>
      </c>
      <c r="FQ150" s="497">
        <v>72.227063502933731</v>
      </c>
      <c r="FR150" s="497">
        <v>65.790813645007916</v>
      </c>
      <c r="FS150" s="497">
        <v>58.877950678605259</v>
      </c>
      <c r="FT150" s="497">
        <v>51.371948524594359</v>
      </c>
      <c r="FU150" s="497">
        <v>42.736729263934137</v>
      </c>
      <c r="FV150" s="747" t="s">
        <v>381</v>
      </c>
      <c r="FW150" s="744"/>
      <c r="FX150" s="1021"/>
      <c r="FY150" s="503">
        <f t="shared" si="526"/>
        <v>30</v>
      </c>
      <c r="FZ150" s="491">
        <f t="shared" si="527"/>
        <v>0.84468541719157364</v>
      </c>
      <c r="GA150" s="492">
        <f t="shared" si="491"/>
        <v>0.88070482640698522</v>
      </c>
      <c r="GB150" s="492">
        <f t="shared" si="492"/>
        <v>0.9498041512741473</v>
      </c>
      <c r="GC150" s="492">
        <f t="shared" si="493"/>
        <v>1.0000000000000004</v>
      </c>
      <c r="GD150" s="492">
        <f t="shared" si="494"/>
        <v>1.0000000000000007</v>
      </c>
      <c r="GE150" s="493">
        <f t="shared" si="495"/>
        <v>1</v>
      </c>
      <c r="GF150" s="493">
        <f t="shared" si="496"/>
        <v>1.0000000000000004</v>
      </c>
      <c r="GG150" s="493">
        <f t="shared" si="497"/>
        <v>1.0000000000000044</v>
      </c>
      <c r="GH150" s="493">
        <f t="shared" si="498"/>
        <v>1</v>
      </c>
      <c r="GI150" s="493">
        <f t="shared" si="499"/>
        <v>1.0000000000000004</v>
      </c>
      <c r="GJ150" s="493">
        <f>MIN(CX150,DM150,EB150)</f>
        <v>1.0000000000000004</v>
      </c>
      <c r="GK150" s="747" t="s">
        <v>381</v>
      </c>
      <c r="GM150" s="1021"/>
      <c r="GN150" s="503">
        <f t="shared" si="528"/>
        <v>30</v>
      </c>
      <c r="GO150" s="495">
        <f t="shared" si="529"/>
        <v>85</v>
      </c>
      <c r="GP150" s="496">
        <f t="shared" si="500"/>
        <v>85</v>
      </c>
      <c r="GQ150" s="496">
        <f t="shared" si="501"/>
        <v>85</v>
      </c>
      <c r="GR150" s="496">
        <f t="shared" si="502"/>
        <v>83.669065933953505</v>
      </c>
      <c r="GS150" s="496">
        <f t="shared" si="503"/>
        <v>80.988422920234427</v>
      </c>
      <c r="GT150" s="497">
        <f t="shared" si="504"/>
        <v>78.197490421974635</v>
      </c>
      <c r="GU150" s="497">
        <f t="shared" si="505"/>
        <v>72.227063502933731</v>
      </c>
      <c r="GV150" s="497">
        <f t="shared" si="506"/>
        <v>66.095514849433528</v>
      </c>
      <c r="GW150" s="497">
        <f t="shared" si="507"/>
        <v>59.36212604123341</v>
      </c>
      <c r="GX150" s="497">
        <f t="shared" si="508"/>
        <v>51.803831222375152</v>
      </c>
      <c r="GY150" s="497">
        <f>MAX(EQ150,FF150,FU150)</f>
        <v>42.828191900118384</v>
      </c>
      <c r="GZ150" s="747" t="s">
        <v>381</v>
      </c>
      <c r="HB150" s="1021"/>
      <c r="HC150" s="503">
        <f t="shared" si="530"/>
        <v>30</v>
      </c>
      <c r="HD150" s="531">
        <f t="shared" si="531"/>
        <v>5.2874378903513923</v>
      </c>
      <c r="HE150" s="551">
        <v>5.9483676266453163</v>
      </c>
      <c r="HF150" s="604">
        <v>87.463067815091065</v>
      </c>
      <c r="HH150" s="1021"/>
      <c r="HI150" s="503">
        <f t="shared" si="532"/>
        <v>30</v>
      </c>
      <c r="HJ150" s="531">
        <f t="shared" si="533"/>
        <v>5.2874378903513923</v>
      </c>
      <c r="HK150" s="604">
        <v>100.15644629067418</v>
      </c>
    </row>
    <row r="151" spans="2:219" ht="15" customHeight="1">
      <c r="B151" s="1046"/>
      <c r="C151" s="589">
        <v>25</v>
      </c>
      <c r="D151" s="476">
        <f t="shared" si="509"/>
        <v>14.717177406693363</v>
      </c>
      <c r="E151" s="642">
        <f t="shared" si="534"/>
        <v>66.975598498048683</v>
      </c>
      <c r="F151" s="643">
        <f t="shared" si="510"/>
        <v>87.462584053962885</v>
      </c>
      <c r="G151" s="602">
        <f t="shared" si="511"/>
        <v>6.0489446900227053</v>
      </c>
      <c r="H151" s="594" t="s">
        <v>712</v>
      </c>
      <c r="I151" s="603" t="s">
        <v>712</v>
      </c>
      <c r="J151" s="580">
        <f t="shared" si="512"/>
        <v>80.976460623972685</v>
      </c>
      <c r="K151" s="580">
        <f t="shared" si="481"/>
        <v>86.756259355504312</v>
      </c>
      <c r="L151" s="580">
        <f t="shared" si="482"/>
        <v>86.074058178499584</v>
      </c>
      <c r="M151" s="580">
        <f t="shared" si="483"/>
        <v>85.359906023357993</v>
      </c>
      <c r="N151" s="580">
        <f t="shared" si="484"/>
        <v>83.835254998576133</v>
      </c>
      <c r="O151" s="580">
        <f t="shared" si="485"/>
        <v>82.103771131224462</v>
      </c>
      <c r="P151" s="580">
        <f t="shared" si="486"/>
        <v>80.242716232862762</v>
      </c>
      <c r="Q151" s="580">
        <f t="shared" si="487"/>
        <v>78.242371761056702</v>
      </c>
      <c r="R151" s="580">
        <f t="shared" ref="R151:R153" si="536">MIN(BC151,BS151,CI151)</f>
        <v>75.945927094583396</v>
      </c>
      <c r="S151" s="480" t="s">
        <v>381</v>
      </c>
      <c r="T151" s="738"/>
      <c r="U151" s="1021"/>
      <c r="V151" s="503">
        <f t="shared" si="513"/>
        <v>25</v>
      </c>
      <c r="W151" s="498">
        <v>33.299999999999997</v>
      </c>
      <c r="X151" s="519">
        <v>-26</v>
      </c>
      <c r="Y151" s="483">
        <f t="shared" si="514"/>
        <v>14.717177406693363</v>
      </c>
      <c r="Z151" s="551">
        <v>18.48258212856361</v>
      </c>
      <c r="AA151" s="485">
        <v>16.556824582530034</v>
      </c>
      <c r="AB151" s="532">
        <f t="shared" si="515"/>
        <v>5.1624342443149889</v>
      </c>
      <c r="AC151" s="486">
        <f t="shared" si="516"/>
        <v>4.588830439391101</v>
      </c>
      <c r="AD151" s="487">
        <v>8.8579227085597942</v>
      </c>
      <c r="AE151" s="488">
        <v>16.201979802776002</v>
      </c>
      <c r="AF151" s="738"/>
      <c r="AG151" s="1048"/>
      <c r="AH151" s="1050"/>
      <c r="AI151" s="738"/>
      <c r="AJ151" s="1021"/>
      <c r="AK151" s="503">
        <f t="shared" si="517"/>
        <v>25</v>
      </c>
      <c r="AL151" s="489">
        <f t="shared" si="535"/>
        <v>15</v>
      </c>
      <c r="AM151" s="519">
        <f t="shared" si="518"/>
        <v>-33</v>
      </c>
      <c r="AN151" s="490">
        <f t="shared" si="519"/>
        <v>14.717177406693363</v>
      </c>
      <c r="AO151" s="738"/>
      <c r="AP151" s="1021"/>
      <c r="AQ151" s="503">
        <v>25</v>
      </c>
      <c r="AR151" s="483">
        <f t="shared" si="488"/>
        <v>14.717177406693363</v>
      </c>
      <c r="AS151" s="477">
        <v>100.97433196140722</v>
      </c>
      <c r="AT151" s="479">
        <v>100.65640539267467</v>
      </c>
      <c r="AU151" s="479">
        <v>100.22431915030198</v>
      </c>
      <c r="AV151" s="479">
        <v>99.725225202897775</v>
      </c>
      <c r="AW151" s="479">
        <v>99.330794512594764</v>
      </c>
      <c r="AX151" s="479">
        <v>98.996117538454627</v>
      </c>
      <c r="AY151" s="479">
        <v>98.400447351621125</v>
      </c>
      <c r="AZ151" s="479">
        <v>98.447885331085828</v>
      </c>
      <c r="BA151" s="479">
        <v>98.090201884783568</v>
      </c>
      <c r="BB151" s="479">
        <v>98.184966376193515</v>
      </c>
      <c r="BC151" s="761" t="str">
        <f t="shared" ref="BC151" si="537">BC35</f>
        <v>not calc.</v>
      </c>
      <c r="BD151" s="480" t="s">
        <v>381</v>
      </c>
      <c r="BE151" s="738"/>
      <c r="BF151" s="1021"/>
      <c r="BG151" s="503">
        <v>25</v>
      </c>
      <c r="BH151" s="483">
        <f t="shared" si="489"/>
        <v>16.556824582530034</v>
      </c>
      <c r="BI151" s="477">
        <v>74.08504170695025</v>
      </c>
      <c r="BJ151" s="478">
        <v>79.203678366398904</v>
      </c>
      <c r="BK151" s="478">
        <v>87.397374870260691</v>
      </c>
      <c r="BL151" s="478">
        <v>86.756259355504312</v>
      </c>
      <c r="BM151" s="478">
        <v>86.074058178499584</v>
      </c>
      <c r="BN151" s="478">
        <v>85.359906023357993</v>
      </c>
      <c r="BO151" s="478">
        <v>83.835254998576133</v>
      </c>
      <c r="BP151" s="478">
        <v>82.175188919793484</v>
      </c>
      <c r="BQ151" s="478">
        <v>80.361687628547415</v>
      </c>
      <c r="BR151" s="478">
        <v>78.34486440034523</v>
      </c>
      <c r="BS151" s="478">
        <v>75.960662609866233</v>
      </c>
      <c r="BT151" s="480" t="s">
        <v>381</v>
      </c>
      <c r="BU151" s="533"/>
      <c r="BV151" s="1021"/>
      <c r="BW151" s="503">
        <v>25</v>
      </c>
      <c r="BX151" s="483">
        <f t="shared" si="490"/>
        <v>16.556824582530034</v>
      </c>
      <c r="BY151" s="477">
        <v>66.975598498048683</v>
      </c>
      <c r="BZ151" s="478">
        <v>71.629276116489308</v>
      </c>
      <c r="CA151" s="478">
        <v>80.976460623972685</v>
      </c>
      <c r="CB151" s="478">
        <v>87.050432181954605</v>
      </c>
      <c r="CC151" s="478">
        <v>86.293575959789209</v>
      </c>
      <c r="CD151" s="478">
        <v>85.506721896260714</v>
      </c>
      <c r="CE151" s="478">
        <v>83.856705520721817</v>
      </c>
      <c r="CF151" s="478">
        <v>82.103771131224462</v>
      </c>
      <c r="CG151" s="478">
        <v>80.242716232862762</v>
      </c>
      <c r="CH151" s="478">
        <v>78.242371761056702</v>
      </c>
      <c r="CI151" s="478">
        <v>75.945927094583396</v>
      </c>
      <c r="CJ151" s="480" t="s">
        <v>381</v>
      </c>
      <c r="CK151" s="738"/>
      <c r="CL151" s="1021"/>
      <c r="CM151" s="503">
        <f t="shared" si="520"/>
        <v>25</v>
      </c>
      <c r="CN151" s="520">
        <v>1.2000000000000002</v>
      </c>
      <c r="CO151" s="521">
        <v>1.2000000000000004</v>
      </c>
      <c r="CP151" s="521">
        <v>1.2000000000000002</v>
      </c>
      <c r="CQ151" s="521">
        <v>1.2</v>
      </c>
      <c r="CR151" s="521">
        <v>1.2000000000000006</v>
      </c>
      <c r="CS151" s="521">
        <v>1.2</v>
      </c>
      <c r="CT151" s="521">
        <v>1.2</v>
      </c>
      <c r="CU151" s="521">
        <v>1.2000000000000095</v>
      </c>
      <c r="CV151" s="521">
        <v>1.2000000000000042</v>
      </c>
      <c r="CW151" s="562">
        <v>1.2000000000000002</v>
      </c>
      <c r="CX151" s="761" t="str">
        <f t="shared" ref="CX151" si="538">CX35</f>
        <v>not calc.</v>
      </c>
      <c r="CY151" s="748" t="s">
        <v>381</v>
      </c>
      <c r="CZ151" s="738"/>
      <c r="DA151" s="1021"/>
      <c r="DB151" s="503">
        <f t="shared" si="521"/>
        <v>25</v>
      </c>
      <c r="DC151" s="520">
        <v>0.89092252377564352</v>
      </c>
      <c r="DD151" s="521">
        <v>0.93392447524272515</v>
      </c>
      <c r="DE151" s="521">
        <v>1.000000000000012</v>
      </c>
      <c r="DF151" s="521">
        <v>1.0000000000000002</v>
      </c>
      <c r="DG151" s="521">
        <v>1.0000000000000115</v>
      </c>
      <c r="DH151" s="521">
        <v>1.0000000000000056</v>
      </c>
      <c r="DI151" s="521">
        <v>1.0000000000000007</v>
      </c>
      <c r="DJ151" s="521">
        <v>1.0000000000000058</v>
      </c>
      <c r="DK151" s="521">
        <v>1.0000000000000027</v>
      </c>
      <c r="DL151" s="562">
        <v>1</v>
      </c>
      <c r="DM151" s="771">
        <v>1.0000000000000004</v>
      </c>
      <c r="DN151" s="748" t="s">
        <v>381</v>
      </c>
      <c r="DO151" s="744"/>
      <c r="DP151" s="1021"/>
      <c r="DQ151" s="503">
        <f t="shared" si="522"/>
        <v>25</v>
      </c>
      <c r="DR151" s="520">
        <v>0.82834147873638686</v>
      </c>
      <c r="DS151" s="521">
        <v>0.86969361465163297</v>
      </c>
      <c r="DT151" s="521">
        <v>0.94844104248606975</v>
      </c>
      <c r="DU151" s="521">
        <v>1.0000000000000004</v>
      </c>
      <c r="DV151" s="521">
        <v>1.0000000000000118</v>
      </c>
      <c r="DW151" s="521">
        <v>1</v>
      </c>
      <c r="DX151" s="521">
        <v>1.0000000000000004</v>
      </c>
      <c r="DY151" s="521">
        <v>1.0000000000000056</v>
      </c>
      <c r="DZ151" s="521">
        <v>1.0000000000000029</v>
      </c>
      <c r="EA151" s="562">
        <v>1.0000000000000024</v>
      </c>
      <c r="EB151" s="771">
        <v>1.0000000000000011</v>
      </c>
      <c r="EC151" s="748" t="s">
        <v>381</v>
      </c>
      <c r="ED151" s="738"/>
      <c r="EE151" s="1021"/>
      <c r="EF151" s="503">
        <f t="shared" si="523"/>
        <v>25</v>
      </c>
      <c r="EG151" s="495">
        <v>39.657132046442769</v>
      </c>
      <c r="EH151" s="496">
        <v>38.685497000618625</v>
      </c>
      <c r="EI151" s="496">
        <v>37.365460924768797</v>
      </c>
      <c r="EJ151" s="496">
        <v>35.841418618279022</v>
      </c>
      <c r="EK151" s="496">
        <v>34.637515010226764</v>
      </c>
      <c r="EL151" s="497">
        <v>33.616368696988104</v>
      </c>
      <c r="EM151" s="497">
        <v>31.799747628499517</v>
      </c>
      <c r="EN151" s="497">
        <v>31.944379419120025</v>
      </c>
      <c r="EO151" s="497">
        <v>30.854022786462849</v>
      </c>
      <c r="EP151" s="563">
        <v>31.142862742516968</v>
      </c>
      <c r="EQ151" s="761" t="str">
        <f t="shared" ref="EQ151" si="539">EQ35</f>
        <v>not calc.</v>
      </c>
      <c r="ER151" s="748" t="s">
        <v>381</v>
      </c>
      <c r="ES151" s="738"/>
      <c r="ET151" s="1021"/>
      <c r="EU151" s="503">
        <f t="shared" si="524"/>
        <v>25</v>
      </c>
      <c r="EV151" s="495">
        <v>85.000000000000057</v>
      </c>
      <c r="EW151" s="496">
        <v>85</v>
      </c>
      <c r="EX151" s="496">
        <v>84.734117461174833</v>
      </c>
      <c r="EY151" s="496">
        <v>82.141516033625294</v>
      </c>
      <c r="EZ151" s="496">
        <v>79.384549075302971</v>
      </c>
      <c r="FA151" s="497">
        <v>76.500443293432511</v>
      </c>
      <c r="FB151" s="497">
        <v>70.350013444898991</v>
      </c>
      <c r="FC151" s="497">
        <v>63.664160773771755</v>
      </c>
      <c r="FD151" s="497">
        <v>56.373562846503944</v>
      </c>
      <c r="FE151" s="563">
        <v>48.282184169484822</v>
      </c>
      <c r="FF151" s="497">
        <v>38.740123606215548</v>
      </c>
      <c r="FG151" s="748" t="s">
        <v>381</v>
      </c>
      <c r="FI151" s="1021"/>
      <c r="FJ151" s="503">
        <f t="shared" si="525"/>
        <v>25</v>
      </c>
      <c r="FK151" s="495">
        <v>85.000000000000057</v>
      </c>
      <c r="FL151" s="496">
        <v>85.000000000000114</v>
      </c>
      <c r="FM151" s="496">
        <v>85</v>
      </c>
      <c r="FN151" s="496">
        <v>83.330918477988291</v>
      </c>
      <c r="FO151" s="496">
        <v>80.271480823843092</v>
      </c>
      <c r="FP151" s="497">
        <v>77.093193203148303</v>
      </c>
      <c r="FQ151" s="497">
        <v>70.436478962531851</v>
      </c>
      <c r="FR151" s="497">
        <v>63.376785915995754</v>
      </c>
      <c r="FS151" s="497">
        <v>55.895766796154589</v>
      </c>
      <c r="FT151" s="563">
        <v>47.871465565478559</v>
      </c>
      <c r="FU151" s="497">
        <v>38.681228758104851</v>
      </c>
      <c r="FV151" s="748" t="s">
        <v>381</v>
      </c>
      <c r="FW151" s="744"/>
      <c r="FX151" s="1021"/>
      <c r="FY151" s="503">
        <f t="shared" si="526"/>
        <v>25</v>
      </c>
      <c r="FZ151" s="491">
        <f t="shared" si="527"/>
        <v>0.82834147873638686</v>
      </c>
      <c r="GA151" s="492">
        <f t="shared" si="491"/>
        <v>0.86969361465163297</v>
      </c>
      <c r="GB151" s="492">
        <f t="shared" si="492"/>
        <v>0.94844104248606975</v>
      </c>
      <c r="GC151" s="492">
        <f t="shared" si="493"/>
        <v>1.0000000000000002</v>
      </c>
      <c r="GD151" s="492">
        <f t="shared" si="494"/>
        <v>1.0000000000000115</v>
      </c>
      <c r="GE151" s="493">
        <f t="shared" si="495"/>
        <v>1</v>
      </c>
      <c r="GF151" s="493">
        <f t="shared" si="496"/>
        <v>1.0000000000000004</v>
      </c>
      <c r="GG151" s="493">
        <f t="shared" si="497"/>
        <v>1.0000000000000056</v>
      </c>
      <c r="GH151" s="493">
        <f t="shared" si="498"/>
        <v>1.0000000000000027</v>
      </c>
      <c r="GI151" s="493">
        <f t="shared" si="499"/>
        <v>1</v>
      </c>
      <c r="GJ151" s="493">
        <f t="shared" ref="GJ151:GJ153" si="540">MIN(CX151,DM151,EB151)</f>
        <v>1.0000000000000004</v>
      </c>
      <c r="GK151" s="748" t="s">
        <v>381</v>
      </c>
      <c r="GM151" s="1021"/>
      <c r="GN151" s="503">
        <f t="shared" si="528"/>
        <v>25</v>
      </c>
      <c r="GO151" s="495">
        <f t="shared" si="529"/>
        <v>85.000000000000057</v>
      </c>
      <c r="GP151" s="496">
        <f t="shared" si="500"/>
        <v>85.000000000000114</v>
      </c>
      <c r="GQ151" s="496">
        <f t="shared" si="501"/>
        <v>85</v>
      </c>
      <c r="GR151" s="496">
        <f t="shared" si="502"/>
        <v>83.330918477988291</v>
      </c>
      <c r="GS151" s="496">
        <f t="shared" si="503"/>
        <v>80.271480823843092</v>
      </c>
      <c r="GT151" s="497">
        <f t="shared" si="504"/>
        <v>77.093193203148303</v>
      </c>
      <c r="GU151" s="497">
        <f t="shared" si="505"/>
        <v>70.436478962531851</v>
      </c>
      <c r="GV151" s="497">
        <f t="shared" si="506"/>
        <v>63.664160773771755</v>
      </c>
      <c r="GW151" s="497">
        <f t="shared" si="507"/>
        <v>56.373562846503944</v>
      </c>
      <c r="GX151" s="497">
        <f t="shared" si="508"/>
        <v>48.282184169484822</v>
      </c>
      <c r="GY151" s="497">
        <f t="shared" ref="GY151:GY153" si="541">MAX(EQ151,FF151,FU151)</f>
        <v>38.740123606215548</v>
      </c>
      <c r="GZ151" s="748" t="s">
        <v>381</v>
      </c>
      <c r="HB151" s="1021"/>
      <c r="HC151" s="503">
        <f t="shared" si="530"/>
        <v>25</v>
      </c>
      <c r="HD151" s="531">
        <f t="shared" si="531"/>
        <v>6.0489446900227053</v>
      </c>
      <c r="HE151" s="551">
        <v>6.8050627762755438</v>
      </c>
      <c r="HF151" s="604">
        <v>87.462584053962885</v>
      </c>
      <c r="HH151" s="1021"/>
      <c r="HI151" s="503">
        <f t="shared" si="532"/>
        <v>25</v>
      </c>
      <c r="HJ151" s="531">
        <f t="shared" si="533"/>
        <v>6.0489446900227053</v>
      </c>
      <c r="HK151" s="604">
        <v>99.345127047387152</v>
      </c>
    </row>
    <row r="152" spans="2:219" ht="15" customHeight="1">
      <c r="B152" s="1046"/>
      <c r="C152" s="589">
        <v>20</v>
      </c>
      <c r="D152" s="476">
        <f t="shared" si="509"/>
        <v>16.823590382814949</v>
      </c>
      <c r="E152" s="642">
        <f t="shared" si="534"/>
        <v>65.991747224487128</v>
      </c>
      <c r="F152" s="643">
        <f t="shared" si="510"/>
        <v>87.460332644953951</v>
      </c>
      <c r="G152" s="602">
        <f t="shared" si="511"/>
        <v>6.7343043871188204</v>
      </c>
      <c r="H152" s="594" t="s">
        <v>712</v>
      </c>
      <c r="I152" s="603" t="s">
        <v>712</v>
      </c>
      <c r="J152" s="580">
        <f t="shared" si="512"/>
        <v>81.240777534827032</v>
      </c>
      <c r="K152" s="580">
        <f t="shared" si="481"/>
        <v>86.613595542312368</v>
      </c>
      <c r="L152" s="580">
        <f t="shared" si="482"/>
        <v>85.841005113683266</v>
      </c>
      <c r="M152" s="580">
        <f t="shared" si="483"/>
        <v>85.040122149094927</v>
      </c>
      <c r="N152" s="580">
        <f t="shared" si="484"/>
        <v>83.350186860934144</v>
      </c>
      <c r="O152" s="580">
        <f t="shared" si="485"/>
        <v>81.478342207379939</v>
      </c>
      <c r="P152" s="580">
        <f t="shared" si="486"/>
        <v>79.475733782013563</v>
      </c>
      <c r="Q152" s="580">
        <f t="shared" si="487"/>
        <v>77.345197457657179</v>
      </c>
      <c r="R152" s="580">
        <f t="shared" si="536"/>
        <v>74.906700434179086</v>
      </c>
      <c r="S152" s="480" t="s">
        <v>381</v>
      </c>
      <c r="T152" s="738"/>
      <c r="U152" s="1021"/>
      <c r="V152" s="503">
        <f t="shared" si="513"/>
        <v>20</v>
      </c>
      <c r="W152" s="481">
        <v>30</v>
      </c>
      <c r="X152" s="519">
        <v>-26</v>
      </c>
      <c r="Y152" s="483">
        <f t="shared" si="514"/>
        <v>16.823590382814949</v>
      </c>
      <c r="Z152" s="551">
        <v>21.299861291817106</v>
      </c>
      <c r="AA152" s="485">
        <v>18.926539180666818</v>
      </c>
      <c r="AB152" s="532">
        <f t="shared" si="515"/>
        <v>4.5317780449948346</v>
      </c>
      <c r="AC152" s="486">
        <f t="shared" si="516"/>
        <v>4.0282471511065197</v>
      </c>
      <c r="AD152" s="487">
        <v>9.962982381021531</v>
      </c>
      <c r="AE152" s="488">
        <v>18.118677663772058</v>
      </c>
      <c r="AF152" s="738"/>
      <c r="AG152" s="1048"/>
      <c r="AH152" s="1050"/>
      <c r="AI152" s="738"/>
      <c r="AJ152" s="1021"/>
      <c r="AK152" s="503">
        <f t="shared" si="517"/>
        <v>20</v>
      </c>
      <c r="AL152" s="489">
        <f t="shared" si="535"/>
        <v>10</v>
      </c>
      <c r="AM152" s="519">
        <f t="shared" si="518"/>
        <v>-33</v>
      </c>
      <c r="AN152" s="490">
        <f t="shared" si="519"/>
        <v>16.823590382814949</v>
      </c>
      <c r="AO152" s="738"/>
      <c r="AP152" s="1021"/>
      <c r="AQ152" s="503">
        <v>20</v>
      </c>
      <c r="AR152" s="483">
        <f t="shared" si="488"/>
        <v>16.823590382814949</v>
      </c>
      <c r="AS152" s="477">
        <v>100.49901725286509</v>
      </c>
      <c r="AT152" s="479">
        <v>100.10447693005608</v>
      </c>
      <c r="AU152" s="479">
        <v>99.56610198041389</v>
      </c>
      <c r="AV152" s="479">
        <v>98.918620841705049</v>
      </c>
      <c r="AW152" s="479">
        <v>98.431877338180414</v>
      </c>
      <c r="AX152" s="479">
        <v>98.007888937120001</v>
      </c>
      <c r="AY152" s="479">
        <v>97.223719823254768</v>
      </c>
      <c r="AZ152" s="479">
        <v>97.214908919655798</v>
      </c>
      <c r="BA152" s="479">
        <v>96.709653380597075</v>
      </c>
      <c r="BB152" s="479">
        <v>96.788860719433586</v>
      </c>
      <c r="BC152" s="761" t="str">
        <f t="shared" ref="BC152" si="542">BC36</f>
        <v>not calc.</v>
      </c>
      <c r="BD152" s="480" t="s">
        <v>381</v>
      </c>
      <c r="BE152" s="738"/>
      <c r="BF152" s="1021"/>
      <c r="BG152" s="503">
        <v>20</v>
      </c>
      <c r="BH152" s="483">
        <f t="shared" si="489"/>
        <v>18.926539180666818</v>
      </c>
      <c r="BI152" s="477">
        <v>73.543884540716093</v>
      </c>
      <c r="BJ152" s="478">
        <v>79.274398832382261</v>
      </c>
      <c r="BK152" s="478">
        <v>87.350991561948263</v>
      </c>
      <c r="BL152" s="478">
        <v>86.613595542312368</v>
      </c>
      <c r="BM152" s="478">
        <v>85.841005113683266</v>
      </c>
      <c r="BN152" s="478">
        <v>85.040122149094927</v>
      </c>
      <c r="BO152" s="478">
        <v>83.350186860934144</v>
      </c>
      <c r="BP152" s="478">
        <v>81.5385364768524</v>
      </c>
      <c r="BQ152" s="478">
        <v>79.586304866237072</v>
      </c>
      <c r="BR152" s="478">
        <v>77.437169109734413</v>
      </c>
      <c r="BS152" s="478">
        <v>74.914412047475693</v>
      </c>
      <c r="BT152" s="480" t="s">
        <v>381</v>
      </c>
      <c r="BU152" s="533"/>
      <c r="BV152" s="1021"/>
      <c r="BW152" s="503">
        <v>20</v>
      </c>
      <c r="BX152" s="483">
        <f t="shared" si="490"/>
        <v>18.926539180666818</v>
      </c>
      <c r="BY152" s="477">
        <v>65.991747224487128</v>
      </c>
      <c r="BZ152" s="478">
        <v>70.977457685815835</v>
      </c>
      <c r="CA152" s="478">
        <v>81.240777534827032</v>
      </c>
      <c r="CB152" s="478">
        <v>86.947373521630155</v>
      </c>
      <c r="CC152" s="478">
        <v>86.091547998176821</v>
      </c>
      <c r="CD152" s="478">
        <v>85.212949022460535</v>
      </c>
      <c r="CE152" s="478">
        <v>83.387402726237525</v>
      </c>
      <c r="CF152" s="478">
        <v>81.478342207379939</v>
      </c>
      <c r="CG152" s="478">
        <v>79.475733782013563</v>
      </c>
      <c r="CH152" s="478">
        <v>77.345197457657179</v>
      </c>
      <c r="CI152" s="478">
        <v>74.906700434179086</v>
      </c>
      <c r="CJ152" s="480" t="s">
        <v>381</v>
      </c>
      <c r="CK152" s="738"/>
      <c r="CL152" s="1021"/>
      <c r="CM152" s="503">
        <f t="shared" si="520"/>
        <v>20</v>
      </c>
      <c r="CN152" s="520">
        <v>1.2000000000000002</v>
      </c>
      <c r="CO152" s="521">
        <v>1.2</v>
      </c>
      <c r="CP152" s="521">
        <v>1.2000000000000002</v>
      </c>
      <c r="CQ152" s="521">
        <v>1.2000000000000002</v>
      </c>
      <c r="CR152" s="521">
        <v>1.2000000000000002</v>
      </c>
      <c r="CS152" s="521">
        <v>1.2</v>
      </c>
      <c r="CT152" s="521">
        <v>1.2</v>
      </c>
      <c r="CU152" s="521">
        <v>1.2</v>
      </c>
      <c r="CV152" s="521">
        <v>1.2</v>
      </c>
      <c r="CW152" s="562">
        <v>1.2000000000000051</v>
      </c>
      <c r="CX152" s="761" t="str">
        <f t="shared" ref="CX152" si="543">CX36</f>
        <v>not calc.</v>
      </c>
      <c r="CY152" s="748" t="s">
        <v>381</v>
      </c>
      <c r="CZ152" s="738"/>
      <c r="DA152" s="1021"/>
      <c r="DB152" s="503">
        <f t="shared" si="521"/>
        <v>20</v>
      </c>
      <c r="DC152" s="520">
        <v>0.88627863012456443</v>
      </c>
      <c r="DD152" s="521">
        <v>0.93450720143986665</v>
      </c>
      <c r="DE152" s="521">
        <v>1</v>
      </c>
      <c r="DF152" s="521">
        <v>1.0000000000000064</v>
      </c>
      <c r="DG152" s="521">
        <v>1.0000000000000062</v>
      </c>
      <c r="DH152" s="521">
        <v>1.0000000000000064</v>
      </c>
      <c r="DI152" s="521">
        <v>1</v>
      </c>
      <c r="DJ152" s="521">
        <v>1.0000000000000064</v>
      </c>
      <c r="DK152" s="521">
        <v>1.0000000000000004</v>
      </c>
      <c r="DL152" s="562">
        <v>1.0000000000000013</v>
      </c>
      <c r="DM152" s="771">
        <v>1.0000000000000004</v>
      </c>
      <c r="DN152" s="748" t="s">
        <v>381</v>
      </c>
      <c r="DO152" s="744"/>
      <c r="DP152" s="1021"/>
      <c r="DQ152" s="503">
        <f t="shared" si="522"/>
        <v>20</v>
      </c>
      <c r="DR152" s="520">
        <v>0.81940376061716846</v>
      </c>
      <c r="DS152" s="521">
        <v>0.8639914225398011</v>
      </c>
      <c r="DT152" s="521">
        <v>0.95058934111588156</v>
      </c>
      <c r="DU152" s="521">
        <v>1.0000000000000062</v>
      </c>
      <c r="DV152" s="521">
        <v>1.0000000000000004</v>
      </c>
      <c r="DW152" s="521">
        <v>1</v>
      </c>
      <c r="DX152" s="521">
        <v>1</v>
      </c>
      <c r="DY152" s="521">
        <v>1</v>
      </c>
      <c r="DZ152" s="521">
        <v>1.0000000000000004</v>
      </c>
      <c r="EA152" s="562">
        <v>1</v>
      </c>
      <c r="EB152" s="771">
        <v>1.0000000000000011</v>
      </c>
      <c r="EC152" s="748" t="s">
        <v>381</v>
      </c>
      <c r="ED152" s="738"/>
      <c r="EE152" s="1021"/>
      <c r="EF152" s="503">
        <f t="shared" si="523"/>
        <v>20</v>
      </c>
      <c r="EG152" s="495">
        <v>38.204606272577678</v>
      </c>
      <c r="EH152" s="496">
        <v>36.999439295660807</v>
      </c>
      <c r="EI152" s="496">
        <v>35.355676603330153</v>
      </c>
      <c r="EJ152" s="496">
        <v>33.3799640387669</v>
      </c>
      <c r="EK152" s="496">
        <v>31.895572172765924</v>
      </c>
      <c r="EL152" s="497">
        <v>30.60315806652352</v>
      </c>
      <c r="EM152" s="497">
        <v>28.214303290392365</v>
      </c>
      <c r="EN152" s="497">
        <v>28.187473350581854</v>
      </c>
      <c r="EO152" s="497">
        <v>26.649321623126127</v>
      </c>
      <c r="EP152" s="563">
        <v>26.890399792568587</v>
      </c>
      <c r="EQ152" s="761" t="str">
        <f t="shared" ref="EQ152" si="544">EQ36</f>
        <v>not calc.</v>
      </c>
      <c r="ER152" s="748" t="s">
        <v>381</v>
      </c>
      <c r="ES152" s="738"/>
      <c r="ET152" s="1021"/>
      <c r="EU152" s="503">
        <f t="shared" si="524"/>
        <v>20</v>
      </c>
      <c r="EV152" s="495">
        <v>85</v>
      </c>
      <c r="EW152" s="496">
        <v>85</v>
      </c>
      <c r="EX152" s="496">
        <v>84.54649445639501</v>
      </c>
      <c r="EY152" s="496">
        <v>81.564819126264524</v>
      </c>
      <c r="EZ152" s="496">
        <v>78.443139663850786</v>
      </c>
      <c r="FA152" s="497">
        <v>75.20965781982494</v>
      </c>
      <c r="FB152" s="497">
        <v>68.39524109101535</v>
      </c>
      <c r="FC152" s="497">
        <v>61.103117445878922</v>
      </c>
      <c r="FD152" s="497">
        <v>53.260677922986133</v>
      </c>
      <c r="FE152" s="563">
        <v>44.646396371329558</v>
      </c>
      <c r="FF152" s="497">
        <v>34.560964305210803</v>
      </c>
      <c r="FG152" s="748" t="s">
        <v>381</v>
      </c>
      <c r="FI152" s="1021"/>
      <c r="FJ152" s="503">
        <f t="shared" si="525"/>
        <v>20</v>
      </c>
      <c r="FK152" s="495">
        <v>85</v>
      </c>
      <c r="FL152" s="496">
        <v>85</v>
      </c>
      <c r="FM152" s="496">
        <v>85</v>
      </c>
      <c r="FN152" s="496">
        <v>82.914191778879285</v>
      </c>
      <c r="FO152" s="496">
        <v>79.455207425402591</v>
      </c>
      <c r="FP152" s="497">
        <v>75.907210014531188</v>
      </c>
      <c r="FQ152" s="497">
        <v>68.545182540825579</v>
      </c>
      <c r="FR152" s="497">
        <v>60.861064023178642</v>
      </c>
      <c r="FS152" s="497">
        <v>52.816986269235827</v>
      </c>
      <c r="FT152" s="563">
        <v>44.278207428449207</v>
      </c>
      <c r="FU152" s="497">
        <v>34.530179582247229</v>
      </c>
      <c r="FV152" s="748" t="s">
        <v>381</v>
      </c>
      <c r="FW152" s="744"/>
      <c r="FX152" s="1021"/>
      <c r="FY152" s="503">
        <f t="shared" si="526"/>
        <v>20</v>
      </c>
      <c r="FZ152" s="491">
        <f t="shared" si="527"/>
        <v>0.81940376061716846</v>
      </c>
      <c r="GA152" s="492">
        <f t="shared" si="491"/>
        <v>0.8639914225398011</v>
      </c>
      <c r="GB152" s="492">
        <f t="shared" si="492"/>
        <v>0.95058934111588156</v>
      </c>
      <c r="GC152" s="492">
        <f t="shared" si="493"/>
        <v>1.0000000000000062</v>
      </c>
      <c r="GD152" s="492">
        <f t="shared" si="494"/>
        <v>1.0000000000000004</v>
      </c>
      <c r="GE152" s="493">
        <f t="shared" si="495"/>
        <v>1</v>
      </c>
      <c r="GF152" s="493">
        <f t="shared" si="496"/>
        <v>1</v>
      </c>
      <c r="GG152" s="493">
        <f t="shared" si="497"/>
        <v>1</v>
      </c>
      <c r="GH152" s="493">
        <f t="shared" si="498"/>
        <v>1.0000000000000004</v>
      </c>
      <c r="GI152" s="493">
        <f t="shared" si="499"/>
        <v>1</v>
      </c>
      <c r="GJ152" s="493">
        <f t="shared" si="540"/>
        <v>1.0000000000000004</v>
      </c>
      <c r="GK152" s="748" t="s">
        <v>381</v>
      </c>
      <c r="GM152" s="1021"/>
      <c r="GN152" s="503">
        <f t="shared" si="528"/>
        <v>20</v>
      </c>
      <c r="GO152" s="495">
        <f t="shared" si="529"/>
        <v>85</v>
      </c>
      <c r="GP152" s="496">
        <f t="shared" si="500"/>
        <v>85</v>
      </c>
      <c r="GQ152" s="496">
        <f t="shared" si="501"/>
        <v>85</v>
      </c>
      <c r="GR152" s="496">
        <f t="shared" si="502"/>
        <v>82.914191778879285</v>
      </c>
      <c r="GS152" s="496">
        <f t="shared" si="503"/>
        <v>79.455207425402591</v>
      </c>
      <c r="GT152" s="497">
        <f t="shared" si="504"/>
        <v>75.907210014531188</v>
      </c>
      <c r="GU152" s="497">
        <f t="shared" si="505"/>
        <v>68.545182540825579</v>
      </c>
      <c r="GV152" s="497">
        <f t="shared" si="506"/>
        <v>61.103117445878922</v>
      </c>
      <c r="GW152" s="497">
        <f t="shared" si="507"/>
        <v>53.260677922986133</v>
      </c>
      <c r="GX152" s="497">
        <f t="shared" si="508"/>
        <v>44.646396371329558</v>
      </c>
      <c r="GY152" s="497">
        <f t="shared" si="541"/>
        <v>34.560964305210803</v>
      </c>
      <c r="GZ152" s="748" t="s">
        <v>381</v>
      </c>
      <c r="HB152" s="1021"/>
      <c r="HC152" s="503">
        <f t="shared" si="530"/>
        <v>20</v>
      </c>
      <c r="HD152" s="531">
        <f t="shared" si="531"/>
        <v>6.7343043871188204</v>
      </c>
      <c r="HE152" s="551">
        <v>7.5760924355086736</v>
      </c>
      <c r="HF152" s="604">
        <v>87.460332644953951</v>
      </c>
      <c r="HH152" s="1021"/>
      <c r="HI152" s="503">
        <f t="shared" si="532"/>
        <v>20</v>
      </c>
      <c r="HJ152" s="531">
        <f t="shared" si="533"/>
        <v>6.7343043871188204</v>
      </c>
      <c r="HK152" s="604">
        <v>98.645415033910766</v>
      </c>
    </row>
    <row r="153" spans="2:219" ht="15" customHeight="1">
      <c r="B153" s="1046"/>
      <c r="C153" s="589">
        <v>10</v>
      </c>
      <c r="D153" s="476">
        <f t="shared" si="509"/>
        <v>20.321247834773267</v>
      </c>
      <c r="E153" s="642">
        <f t="shared" si="534"/>
        <v>64.579094914240869</v>
      </c>
      <c r="F153" s="643">
        <f t="shared" si="510"/>
        <v>87.365730693794291</v>
      </c>
      <c r="G153" s="602">
        <f t="shared" si="511"/>
        <v>7.231515619547503</v>
      </c>
      <c r="H153" s="594" t="s">
        <v>712</v>
      </c>
      <c r="I153" s="603" t="s">
        <v>712</v>
      </c>
      <c r="J153" s="580">
        <f t="shared" si="512"/>
        <v>81.005850438888984</v>
      </c>
      <c r="K153" s="580">
        <f t="shared" si="481"/>
        <v>86.407044207228253</v>
      </c>
      <c r="L153" s="580">
        <f t="shared" si="482"/>
        <v>85.483283435130772</v>
      </c>
      <c r="M153" s="580">
        <f t="shared" si="483"/>
        <v>84.536614219515826</v>
      </c>
      <c r="N153" s="580">
        <f t="shared" si="484"/>
        <v>82.576847947560054</v>
      </c>
      <c r="O153" s="580">
        <f t="shared" si="485"/>
        <v>80.495968029235257</v>
      </c>
      <c r="P153" s="580">
        <f t="shared" si="486"/>
        <v>78.272034693630445</v>
      </c>
      <c r="Q153" s="580">
        <f t="shared" si="487"/>
        <v>75.942676109926069</v>
      </c>
      <c r="R153" s="580">
        <f t="shared" si="536"/>
        <v>73.299901145070478</v>
      </c>
      <c r="S153" s="480" t="s">
        <v>381</v>
      </c>
      <c r="T153" s="738"/>
      <c r="U153" s="1021"/>
      <c r="V153" s="503">
        <f t="shared" si="513"/>
        <v>10</v>
      </c>
      <c r="W153" s="481">
        <f>V153+15</f>
        <v>25</v>
      </c>
      <c r="X153" s="519">
        <v>-26</v>
      </c>
      <c r="Y153" s="483">
        <f t="shared" si="514"/>
        <v>20.321247834773267</v>
      </c>
      <c r="Z153" s="551">
        <v>26.196238299808996</v>
      </c>
      <c r="AA153" s="485">
        <v>22.861403814119928</v>
      </c>
      <c r="AB153" s="532">
        <f t="shared" si="515"/>
        <v>3.7402157119913406</v>
      </c>
      <c r="AC153" s="486">
        <f t="shared" si="516"/>
        <v>3.324636188436747</v>
      </c>
      <c r="AD153" s="487">
        <v>11.773444533081832</v>
      </c>
      <c r="AE153" s="488">
        <v>21.13951394032923</v>
      </c>
      <c r="AF153" s="738"/>
      <c r="AG153" s="1048"/>
      <c r="AH153" s="1050"/>
      <c r="AI153" s="738"/>
      <c r="AJ153" s="1021"/>
      <c r="AK153" s="503">
        <f t="shared" si="517"/>
        <v>10</v>
      </c>
      <c r="AL153" s="489">
        <f t="shared" si="535"/>
        <v>0</v>
      </c>
      <c r="AM153" s="519">
        <f t="shared" si="518"/>
        <v>-33</v>
      </c>
      <c r="AN153" s="490">
        <f t="shared" si="519"/>
        <v>20.321247834773267</v>
      </c>
      <c r="AO153" s="738"/>
      <c r="AP153" s="1021"/>
      <c r="AQ153" s="503">
        <v>10</v>
      </c>
      <c r="AR153" s="483">
        <f t="shared" si="488"/>
        <v>20.321247834773267</v>
      </c>
      <c r="AS153" s="477">
        <v>99.89067551287593</v>
      </c>
      <c r="AT153" s="479">
        <v>99.303170562815026</v>
      </c>
      <c r="AU153" s="479">
        <v>98.441621663296445</v>
      </c>
      <c r="AV153" s="479">
        <v>97.375110699440484</v>
      </c>
      <c r="AW153" s="479">
        <v>96.54588865421843</v>
      </c>
      <c r="AX153" s="479">
        <v>95.907394248601321</v>
      </c>
      <c r="AY153" s="479">
        <v>94.724544660237243</v>
      </c>
      <c r="AZ153" s="479">
        <v>94.610438292199802</v>
      </c>
      <c r="BA153" s="479">
        <v>93.804416093605184</v>
      </c>
      <c r="BB153" s="479">
        <v>93.891132314653689</v>
      </c>
      <c r="BC153" s="761" t="str">
        <f t="shared" ref="BC153" si="545">BC37</f>
        <v>not calc.</v>
      </c>
      <c r="BD153" s="480" t="s">
        <v>381</v>
      </c>
      <c r="BE153" s="738"/>
      <c r="BF153" s="1021"/>
      <c r="BG153" s="503">
        <v>10</v>
      </c>
      <c r="BH153" s="483">
        <f t="shared" si="489"/>
        <v>22.861403814119928</v>
      </c>
      <c r="BI153" s="477">
        <v>72.84708061215936</v>
      </c>
      <c r="BJ153" s="478">
        <v>78.840421073555191</v>
      </c>
      <c r="BK153" s="478">
        <v>87.300612928132963</v>
      </c>
      <c r="BL153" s="478">
        <v>86.407044207228253</v>
      </c>
      <c r="BM153" s="478">
        <v>85.483283435130772</v>
      </c>
      <c r="BN153" s="478">
        <v>84.536614219515826</v>
      </c>
      <c r="BO153" s="478">
        <v>82.576847947560054</v>
      </c>
      <c r="BP153" s="478">
        <v>80.522259614388688</v>
      </c>
      <c r="BQ153" s="478">
        <v>78.352903599574176</v>
      </c>
      <c r="BR153" s="478">
        <v>76.00742273398086</v>
      </c>
      <c r="BS153" s="478">
        <v>73.300603232267136</v>
      </c>
      <c r="BT153" s="480" t="s">
        <v>381</v>
      </c>
      <c r="BU153" s="533"/>
      <c r="BV153" s="1021"/>
      <c r="BW153" s="503">
        <v>10</v>
      </c>
      <c r="BX153" s="483">
        <f t="shared" si="490"/>
        <v>22.861403814119928</v>
      </c>
      <c r="BY153" s="477">
        <v>64.579094914240869</v>
      </c>
      <c r="BZ153" s="478">
        <v>69.837096047835544</v>
      </c>
      <c r="CA153" s="478">
        <v>81.005850438888984</v>
      </c>
      <c r="CB153" s="478">
        <v>86.809476645413994</v>
      </c>
      <c r="CC153" s="478">
        <v>85.795293316266296</v>
      </c>
      <c r="CD153" s="478">
        <v>84.764695097728264</v>
      </c>
      <c r="CE153" s="478">
        <v>82.657887254451921</v>
      </c>
      <c r="CF153" s="478">
        <v>80.495968029235257</v>
      </c>
      <c r="CG153" s="478">
        <v>78.272034693630445</v>
      </c>
      <c r="CH153" s="478">
        <v>75.942676109926069</v>
      </c>
      <c r="CI153" s="478">
        <v>73.299901145070478</v>
      </c>
      <c r="CJ153" s="480" t="s">
        <v>381</v>
      </c>
      <c r="CK153" s="738"/>
      <c r="CL153" s="1021"/>
      <c r="CM153" s="503">
        <f t="shared" si="520"/>
        <v>10</v>
      </c>
      <c r="CN153" s="520">
        <v>1.2</v>
      </c>
      <c r="CO153" s="521">
        <v>1.2000000000000002</v>
      </c>
      <c r="CP153" s="521">
        <v>1.2000000000000002</v>
      </c>
      <c r="CQ153" s="521">
        <v>1.2000000000000137</v>
      </c>
      <c r="CR153" s="521">
        <v>1.2000000000000006</v>
      </c>
      <c r="CS153" s="521">
        <v>1.2000000000000002</v>
      </c>
      <c r="CT153" s="521">
        <v>1.2000000000000002</v>
      </c>
      <c r="CU153" s="521">
        <v>1.2</v>
      </c>
      <c r="CV153" s="521">
        <v>1.2000000000000006</v>
      </c>
      <c r="CW153" s="562">
        <v>1.2000000000000002</v>
      </c>
      <c r="CX153" s="761" t="str">
        <f t="shared" ref="CX153" si="546">CX37</f>
        <v>not calc.</v>
      </c>
      <c r="CY153" s="748" t="s">
        <v>381</v>
      </c>
      <c r="CZ153" s="738"/>
      <c r="DA153" s="1021"/>
      <c r="DB153" s="503">
        <f t="shared" si="521"/>
        <v>10</v>
      </c>
      <c r="DC153" s="520">
        <v>0.88027079159104216</v>
      </c>
      <c r="DD153" s="521">
        <v>0.93092649357737811</v>
      </c>
      <c r="DE153" s="521">
        <v>1.0000000000000084</v>
      </c>
      <c r="DF153" s="521">
        <v>1.0000000000000082</v>
      </c>
      <c r="DG153" s="521">
        <v>1.0000000000000084</v>
      </c>
      <c r="DH153" s="521">
        <v>1.0000000000000084</v>
      </c>
      <c r="DI153" s="521">
        <v>1.0000000000000089</v>
      </c>
      <c r="DJ153" s="521">
        <v>1</v>
      </c>
      <c r="DK153" s="521">
        <v>1.0000000000000004</v>
      </c>
      <c r="DL153" s="562">
        <v>1.0000000000000011</v>
      </c>
      <c r="DM153" s="771">
        <v>1.0000000000000004</v>
      </c>
      <c r="DN153" s="748" t="s">
        <v>381</v>
      </c>
      <c r="DO153" s="744"/>
      <c r="DP153" s="1021"/>
      <c r="DQ153" s="503">
        <f t="shared" si="522"/>
        <v>10</v>
      </c>
      <c r="DR153" s="520">
        <v>0.80644756951228103</v>
      </c>
      <c r="DS153" s="521">
        <v>0.85394593748492131</v>
      </c>
      <c r="DT153" s="521">
        <v>0.94868011882275105</v>
      </c>
      <c r="DU153" s="521">
        <v>1.0000000000000082</v>
      </c>
      <c r="DV153" s="521">
        <v>1.0000000000000075</v>
      </c>
      <c r="DW153" s="521">
        <v>1.0000000000000082</v>
      </c>
      <c r="DX153" s="521">
        <v>1.0000000000000084</v>
      </c>
      <c r="DY153" s="521">
        <v>1.0000000000000007</v>
      </c>
      <c r="DZ153" s="521">
        <v>1.000000000000004</v>
      </c>
      <c r="EA153" s="562">
        <v>1</v>
      </c>
      <c r="EB153" s="771">
        <v>1.0000000000000011</v>
      </c>
      <c r="EC153" s="748" t="s">
        <v>381</v>
      </c>
      <c r="ED153" s="738"/>
      <c r="EE153" s="1021"/>
      <c r="EF153" s="503">
        <f t="shared" si="523"/>
        <v>10</v>
      </c>
      <c r="EG153" s="495">
        <v>36.346556757264636</v>
      </c>
      <c r="EH153" s="496">
        <v>34.553217228615949</v>
      </c>
      <c r="EI153" s="496">
        <v>31.92528168305347</v>
      </c>
      <c r="EJ153" s="496">
        <v>28.675343509342213</v>
      </c>
      <c r="EK153" s="496">
        <v>26.150944411051171</v>
      </c>
      <c r="EL153" s="497">
        <v>24.208656277507885</v>
      </c>
      <c r="EM153" s="497">
        <v>20.613884311755839</v>
      </c>
      <c r="EN153" s="497">
        <v>20.26734379085093</v>
      </c>
      <c r="EO153" s="497">
        <v>17.820659298056682</v>
      </c>
      <c r="EP153" s="563">
        <v>18.083785360657998</v>
      </c>
      <c r="EQ153" s="761" t="str">
        <f t="shared" ref="EQ153" si="547">EQ37</f>
        <v>not calc.</v>
      </c>
      <c r="ER153" s="748" t="s">
        <v>381</v>
      </c>
      <c r="ES153" s="738"/>
      <c r="ET153" s="1021"/>
      <c r="EU153" s="503">
        <f t="shared" si="524"/>
        <v>10</v>
      </c>
      <c r="EV153" s="495">
        <v>85</v>
      </c>
      <c r="EW153" s="496">
        <v>85</v>
      </c>
      <c r="EX153" s="496">
        <v>84.342719547018305</v>
      </c>
      <c r="EY153" s="496">
        <v>80.73000894995954</v>
      </c>
      <c r="EZ153" s="496">
        <v>76.998557375996825</v>
      </c>
      <c r="FA153" s="497">
        <v>73.178119320039229</v>
      </c>
      <c r="FB153" s="497">
        <v>65.280777868214898</v>
      </c>
      <c r="FC153" s="497">
        <v>57.018526247235513</v>
      </c>
      <c r="FD153" s="497">
        <v>48.31440185322208</v>
      </c>
      <c r="FE153" s="563">
        <v>38.927020248062774</v>
      </c>
      <c r="FF153" s="497">
        <v>28.124725099600994</v>
      </c>
      <c r="FG153" s="748" t="s">
        <v>381</v>
      </c>
      <c r="FI153" s="1021"/>
      <c r="FJ153" s="503">
        <f t="shared" si="525"/>
        <v>10</v>
      </c>
      <c r="FK153" s="495">
        <v>85.000000000000114</v>
      </c>
      <c r="FL153" s="496">
        <v>85</v>
      </c>
      <c r="FM153" s="496">
        <v>85</v>
      </c>
      <c r="FN153" s="496">
        <v>82.356659366062502</v>
      </c>
      <c r="FO153" s="496">
        <v>78.258513835364226</v>
      </c>
      <c r="FP153" s="497">
        <v>74.098245809477419</v>
      </c>
      <c r="FQ153" s="497">
        <v>65.607030703833516</v>
      </c>
      <c r="FR153" s="497">
        <v>56.912914172310536</v>
      </c>
      <c r="FS153" s="497">
        <v>47.990328906105333</v>
      </c>
      <c r="FT153" s="563">
        <v>38.668235498041156</v>
      </c>
      <c r="FU153" s="497">
        <v>28.121927911926718</v>
      </c>
      <c r="FV153" s="748" t="s">
        <v>381</v>
      </c>
      <c r="FW153" s="744"/>
      <c r="FX153" s="1021"/>
      <c r="FY153" s="503">
        <f t="shared" si="526"/>
        <v>10</v>
      </c>
      <c r="FZ153" s="491">
        <f t="shared" si="527"/>
        <v>0.80644756951228103</v>
      </c>
      <c r="GA153" s="492">
        <f t="shared" si="491"/>
        <v>0.85394593748492131</v>
      </c>
      <c r="GB153" s="492">
        <f t="shared" si="492"/>
        <v>0.94868011882275105</v>
      </c>
      <c r="GC153" s="492">
        <f t="shared" si="493"/>
        <v>1.0000000000000082</v>
      </c>
      <c r="GD153" s="492">
        <f t="shared" si="494"/>
        <v>1.0000000000000075</v>
      </c>
      <c r="GE153" s="493">
        <f t="shared" si="495"/>
        <v>1.0000000000000082</v>
      </c>
      <c r="GF153" s="493">
        <f t="shared" si="496"/>
        <v>1.0000000000000084</v>
      </c>
      <c r="GG153" s="493">
        <f t="shared" si="497"/>
        <v>1</v>
      </c>
      <c r="GH153" s="493">
        <f t="shared" si="498"/>
        <v>1.0000000000000004</v>
      </c>
      <c r="GI153" s="493">
        <f t="shared" si="499"/>
        <v>1</v>
      </c>
      <c r="GJ153" s="493">
        <f t="shared" si="540"/>
        <v>1.0000000000000004</v>
      </c>
      <c r="GK153" s="748" t="s">
        <v>381</v>
      </c>
      <c r="GM153" s="1021"/>
      <c r="GN153" s="503">
        <f t="shared" si="528"/>
        <v>10</v>
      </c>
      <c r="GO153" s="495">
        <f t="shared" si="529"/>
        <v>85.000000000000114</v>
      </c>
      <c r="GP153" s="496">
        <f t="shared" si="500"/>
        <v>85</v>
      </c>
      <c r="GQ153" s="496">
        <f t="shared" si="501"/>
        <v>85</v>
      </c>
      <c r="GR153" s="496">
        <f t="shared" si="502"/>
        <v>82.356659366062502</v>
      </c>
      <c r="GS153" s="496">
        <f t="shared" si="503"/>
        <v>78.258513835364226</v>
      </c>
      <c r="GT153" s="497">
        <f t="shared" si="504"/>
        <v>74.098245809477419</v>
      </c>
      <c r="GU153" s="497">
        <f t="shared" si="505"/>
        <v>65.607030703833516</v>
      </c>
      <c r="GV153" s="497">
        <f t="shared" si="506"/>
        <v>57.018526247235513</v>
      </c>
      <c r="GW153" s="497">
        <f t="shared" si="507"/>
        <v>48.31440185322208</v>
      </c>
      <c r="GX153" s="497">
        <f t="shared" si="508"/>
        <v>38.927020248062774</v>
      </c>
      <c r="GY153" s="497">
        <f t="shared" si="541"/>
        <v>28.124725099600994</v>
      </c>
      <c r="GZ153" s="748" t="s">
        <v>381</v>
      </c>
      <c r="HB153" s="1021"/>
      <c r="HC153" s="503">
        <f t="shared" si="530"/>
        <v>10</v>
      </c>
      <c r="HD153" s="531">
        <f t="shared" si="531"/>
        <v>7.231515619547503</v>
      </c>
      <c r="HE153" s="551">
        <v>8.1354550719909415</v>
      </c>
      <c r="HF153" s="604">
        <v>87.365730693794291</v>
      </c>
      <c r="HH153" s="1021"/>
      <c r="HI153" s="503">
        <f t="shared" si="532"/>
        <v>10</v>
      </c>
      <c r="HJ153" s="531">
        <f t="shared" si="533"/>
        <v>7.231515619547503</v>
      </c>
      <c r="HK153" s="604">
        <v>97.531575159505763</v>
      </c>
    </row>
    <row r="154" spans="2:219" ht="15" customHeight="1">
      <c r="B154" s="1046"/>
      <c r="C154" s="589">
        <v>0</v>
      </c>
      <c r="D154" s="476">
        <f t="shared" si="509"/>
        <v>27.173146315279766</v>
      </c>
      <c r="E154" s="642">
        <f t="shared" si="534"/>
        <v>62.587783217545883</v>
      </c>
      <c r="F154" s="643">
        <f t="shared" si="510"/>
        <v>87.375941419189914</v>
      </c>
      <c r="G154" s="602">
        <f t="shared" si="511"/>
        <v>8.9341301314833022</v>
      </c>
      <c r="H154" s="594" t="s">
        <v>712</v>
      </c>
      <c r="I154" s="603" t="s">
        <v>712</v>
      </c>
      <c r="J154" s="648">
        <f t="shared" si="512"/>
        <v>81.133842698346939</v>
      </c>
      <c r="K154" s="648">
        <f t="shared" si="481"/>
        <v>86.026750926830033</v>
      </c>
      <c r="L154" s="648">
        <f t="shared" si="482"/>
        <v>84.792412348316034</v>
      </c>
      <c r="M154" s="648">
        <f t="shared" si="483"/>
        <v>83.546514911488345</v>
      </c>
      <c r="N154" s="648">
        <f t="shared" si="484"/>
        <v>81.032565531197619</v>
      </c>
      <c r="O154" s="648">
        <f t="shared" si="485"/>
        <v>78.483874596018964</v>
      </c>
      <c r="P154" s="648">
        <f t="shared" si="486"/>
        <v>75.824161592280561</v>
      </c>
      <c r="Q154" s="648">
        <f t="shared" si="487"/>
        <v>73.084603171298326</v>
      </c>
      <c r="R154" s="522" t="s">
        <v>381</v>
      </c>
      <c r="S154" s="539" t="s">
        <v>381</v>
      </c>
      <c r="T154" s="738"/>
      <c r="U154" s="1021"/>
      <c r="V154" s="503">
        <f t="shared" si="513"/>
        <v>0</v>
      </c>
      <c r="W154" s="481">
        <f>V154+15</f>
        <v>15</v>
      </c>
      <c r="X154" s="519">
        <v>-26</v>
      </c>
      <c r="Y154" s="483">
        <f t="shared" si="514"/>
        <v>27.173146315279766</v>
      </c>
      <c r="Z154" s="551">
        <v>36.029044493767579</v>
      </c>
      <c r="AA154" s="485">
        <v>30.569789604689738</v>
      </c>
      <c r="AB154" s="532">
        <f t="shared" si="515"/>
        <v>2.801804465886824</v>
      </c>
      <c r="AC154" s="486">
        <f t="shared" si="516"/>
        <v>2.4904928585660655</v>
      </c>
      <c r="AD154" s="487">
        <v>15.050468866009606</v>
      </c>
      <c r="AE154" s="488">
        <v>26.549118639337195</v>
      </c>
      <c r="AF154" s="738"/>
      <c r="AG154" s="1048"/>
      <c r="AH154" s="1050"/>
      <c r="AI154" s="738"/>
      <c r="AJ154" s="1021"/>
      <c r="AK154" s="503">
        <f t="shared" si="517"/>
        <v>0</v>
      </c>
      <c r="AL154" s="489">
        <f t="shared" si="535"/>
        <v>-10</v>
      </c>
      <c r="AM154" s="519">
        <f t="shared" si="518"/>
        <v>-33</v>
      </c>
      <c r="AN154" s="490">
        <f t="shared" si="519"/>
        <v>27.173146315279766</v>
      </c>
      <c r="AO154" s="738"/>
      <c r="AP154" s="1021"/>
      <c r="AQ154" s="503">
        <v>0</v>
      </c>
      <c r="AR154" s="483">
        <f t="shared" si="488"/>
        <v>27.173146315279766</v>
      </c>
      <c r="AS154" s="477">
        <v>100.28159865011153</v>
      </c>
      <c r="AT154" s="479">
        <v>99.639917089991016</v>
      </c>
      <c r="AU154" s="479">
        <v>98.563867244703815</v>
      </c>
      <c r="AV154" s="479">
        <v>96.903346885005163</v>
      </c>
      <c r="AW154" s="479">
        <v>95.436380763589227</v>
      </c>
      <c r="AX154" s="479">
        <v>94.251178661779335</v>
      </c>
      <c r="AY154" s="479">
        <v>92.239126155028515</v>
      </c>
      <c r="AZ154" s="479">
        <v>92.048162690463769</v>
      </c>
      <c r="BA154" s="479">
        <v>91.120561428033042</v>
      </c>
      <c r="BB154" s="479">
        <v>91.019526579201013</v>
      </c>
      <c r="BC154" s="761" t="str">
        <f t="shared" ref="BC154" si="548">BC38</f>
        <v>no fueling</v>
      </c>
      <c r="BD154" s="480" t="s">
        <v>381</v>
      </c>
      <c r="BE154" s="738"/>
      <c r="BF154" s="1021"/>
      <c r="BG154" s="503">
        <v>0</v>
      </c>
      <c r="BH154" s="483">
        <f t="shared" si="489"/>
        <v>30.569789604689738</v>
      </c>
      <c r="BI154" s="477">
        <v>71.88233683571778</v>
      </c>
      <c r="BJ154" s="478">
        <v>78.124857678759781</v>
      </c>
      <c r="BK154" s="478">
        <v>87.244223789735145</v>
      </c>
      <c r="BL154" s="478">
        <v>86.026750926830033</v>
      </c>
      <c r="BM154" s="478">
        <v>84.792412348316034</v>
      </c>
      <c r="BN154" s="478">
        <v>83.546514911488345</v>
      </c>
      <c r="BO154" s="478">
        <v>81.032565531197619</v>
      </c>
      <c r="BP154" s="478">
        <v>78.483874596018964</v>
      </c>
      <c r="BQ154" s="478">
        <v>75.869743968004684</v>
      </c>
      <c r="BR154" s="478">
        <v>73.113587657749406</v>
      </c>
      <c r="BS154" s="522" t="s">
        <v>381</v>
      </c>
      <c r="BT154" s="480" t="s">
        <v>381</v>
      </c>
      <c r="BU154" s="533"/>
      <c r="BV154" s="1021"/>
      <c r="BW154" s="503">
        <v>0</v>
      </c>
      <c r="BX154" s="483">
        <f t="shared" si="490"/>
        <v>30.569789604689738</v>
      </c>
      <c r="BY154" s="477">
        <v>62.587783217545883</v>
      </c>
      <c r="BZ154" s="478">
        <v>68.624245881795645</v>
      </c>
      <c r="CA154" s="478">
        <v>81.133842698346939</v>
      </c>
      <c r="CB154" s="478">
        <v>86.525491794697217</v>
      </c>
      <c r="CC154" s="478">
        <v>85.185334672180417</v>
      </c>
      <c r="CD154" s="478">
        <v>83.840269849291445</v>
      </c>
      <c r="CE154" s="478">
        <v>81.162079854527349</v>
      </c>
      <c r="CF154" s="478">
        <v>78.494864688661224</v>
      </c>
      <c r="CG154" s="478">
        <v>75.824161592280561</v>
      </c>
      <c r="CH154" s="478">
        <v>73.084603171298326</v>
      </c>
      <c r="CI154" s="522" t="s">
        <v>381</v>
      </c>
      <c r="CJ154" s="480" t="s">
        <v>381</v>
      </c>
      <c r="CK154" s="738"/>
      <c r="CL154" s="1021"/>
      <c r="CM154" s="503">
        <f t="shared" si="520"/>
        <v>0</v>
      </c>
      <c r="CN154" s="520">
        <v>1.2000000000000006</v>
      </c>
      <c r="CO154" s="521">
        <v>1.2</v>
      </c>
      <c r="CP154" s="521">
        <v>1.2000000000000002</v>
      </c>
      <c r="CQ154" s="521">
        <v>1.2000000000000002</v>
      </c>
      <c r="CR154" s="521">
        <v>1.2000000000000093</v>
      </c>
      <c r="CS154" s="521">
        <v>1.2</v>
      </c>
      <c r="CT154" s="521">
        <v>1.2000000000000002</v>
      </c>
      <c r="CU154" s="521">
        <v>1.2000000000000082</v>
      </c>
      <c r="CV154" s="521">
        <v>1.2000000000000086</v>
      </c>
      <c r="CW154" s="562">
        <v>1.2000000000000002</v>
      </c>
      <c r="CX154" s="761" t="str">
        <f t="shared" ref="CX154" si="549">CX38</f>
        <v>no fueling</v>
      </c>
      <c r="CY154" s="748" t="s">
        <v>381</v>
      </c>
      <c r="CZ154" s="738"/>
      <c r="DA154" s="1021"/>
      <c r="DB154" s="503">
        <f t="shared" si="521"/>
        <v>0</v>
      </c>
      <c r="DC154" s="520">
        <v>0.87189971250843934</v>
      </c>
      <c r="DD154" s="521">
        <v>0.92499731560860221</v>
      </c>
      <c r="DE154" s="521">
        <v>1</v>
      </c>
      <c r="DF154" s="521">
        <v>1</v>
      </c>
      <c r="DG154" s="521">
        <v>1.0000000000000002</v>
      </c>
      <c r="DH154" s="521">
        <v>1.0000000000000004</v>
      </c>
      <c r="DI154" s="521">
        <v>1.0000000000000002</v>
      </c>
      <c r="DJ154" s="521">
        <v>1.0000000000000056</v>
      </c>
      <c r="DK154" s="521">
        <v>1.0000000000000024</v>
      </c>
      <c r="DL154" s="562">
        <v>1.0000000000000004</v>
      </c>
      <c r="DM154" s="522" t="s">
        <v>381</v>
      </c>
      <c r="DN154" s="748" t="s">
        <v>381</v>
      </c>
      <c r="DO154" s="744"/>
      <c r="DP154" s="1021"/>
      <c r="DQ154" s="503">
        <f t="shared" si="522"/>
        <v>0</v>
      </c>
      <c r="DR154" s="520">
        <v>0.78793282091624373</v>
      </c>
      <c r="DS154" s="521">
        <v>0.84316358348540088</v>
      </c>
      <c r="DT154" s="521">
        <v>0.94972070073385595</v>
      </c>
      <c r="DU154" s="521">
        <v>1.0000000000000002</v>
      </c>
      <c r="DV154" s="521">
        <v>1.0000000000000002</v>
      </c>
      <c r="DW154" s="521">
        <v>1.0000000000000127</v>
      </c>
      <c r="DX154" s="521">
        <v>1.0000000000000004</v>
      </c>
      <c r="DY154" s="521">
        <v>1</v>
      </c>
      <c r="DZ154" s="521">
        <v>1.0000000000000022</v>
      </c>
      <c r="EA154" s="562">
        <v>1</v>
      </c>
      <c r="EB154" s="522" t="s">
        <v>381</v>
      </c>
      <c r="EC154" s="748" t="s">
        <v>381</v>
      </c>
      <c r="ED154" s="738"/>
      <c r="EE154" s="1021"/>
      <c r="EF154" s="503">
        <f t="shared" si="523"/>
        <v>0</v>
      </c>
      <c r="EG154" s="495">
        <v>37.540419120641275</v>
      </c>
      <c r="EH154" s="496">
        <v>35.580996228863626</v>
      </c>
      <c r="EI154" s="496">
        <v>32.298021492172552</v>
      </c>
      <c r="EJ154" s="496">
        <v>27.238888380483331</v>
      </c>
      <c r="EK154" s="496">
        <v>22.776672798982077</v>
      </c>
      <c r="EL154" s="497">
        <v>19.176548768164309</v>
      </c>
      <c r="EM154" s="497">
        <v>13.075281249126249</v>
      </c>
      <c r="EN154" s="497">
        <v>12.496904527384459</v>
      </c>
      <c r="EO154" s="497">
        <v>8.7346707977670235</v>
      </c>
      <c r="EP154" s="563">
        <v>9.3835378136103031</v>
      </c>
      <c r="EQ154" s="761" t="str">
        <f t="shared" ref="EQ154" si="550">EQ38</f>
        <v>no fueling</v>
      </c>
      <c r="ER154" s="748" t="s">
        <v>381</v>
      </c>
      <c r="ES154" s="738"/>
      <c r="ET154" s="1021"/>
      <c r="EU154" s="503">
        <f t="shared" si="524"/>
        <v>0</v>
      </c>
      <c r="EV154" s="495">
        <v>85</v>
      </c>
      <c r="EW154" s="496">
        <v>85</v>
      </c>
      <c r="EX154" s="496">
        <v>84.114644697007805</v>
      </c>
      <c r="EY154" s="496">
        <v>79.193435573088777</v>
      </c>
      <c r="EZ154" s="496">
        <v>74.210077465071038</v>
      </c>
      <c r="FA154" s="497">
        <v>69.186305334879933</v>
      </c>
      <c r="FB154" s="497">
        <v>59.068983658014758</v>
      </c>
      <c r="FC154" s="497">
        <v>48.839314389425795</v>
      </c>
      <c r="FD154" s="497">
        <v>38.376757493573507</v>
      </c>
      <c r="FE154" s="563">
        <v>27.37965850673362</v>
      </c>
      <c r="FF154" s="522" t="s">
        <v>381</v>
      </c>
      <c r="FG154" s="748" t="s">
        <v>381</v>
      </c>
      <c r="FI154" s="1021"/>
      <c r="FJ154" s="503">
        <f t="shared" si="525"/>
        <v>0</v>
      </c>
      <c r="FK154" s="495">
        <v>85</v>
      </c>
      <c r="FL154" s="496">
        <v>85</v>
      </c>
      <c r="FM154" s="496">
        <v>85</v>
      </c>
      <c r="FN154" s="496">
        <v>81.208713205940967</v>
      </c>
      <c r="FO154" s="496">
        <v>75.795746890081375</v>
      </c>
      <c r="FP154" s="497">
        <v>70.37022811067061</v>
      </c>
      <c r="FQ154" s="497">
        <v>59.589561136971952</v>
      </c>
      <c r="FR154" s="497">
        <v>48.88336425137669</v>
      </c>
      <c r="FS154" s="497">
        <v>38.194596620531854</v>
      </c>
      <c r="FT154" s="563">
        <v>27.264199443477253</v>
      </c>
      <c r="FU154" s="522" t="s">
        <v>381</v>
      </c>
      <c r="FV154" s="748" t="s">
        <v>381</v>
      </c>
      <c r="FW154" s="744"/>
      <c r="FX154" s="1021"/>
      <c r="FY154" s="503">
        <f t="shared" si="526"/>
        <v>0</v>
      </c>
      <c r="FZ154" s="491">
        <f t="shared" si="527"/>
        <v>0.78793282091624373</v>
      </c>
      <c r="GA154" s="492">
        <f t="shared" si="491"/>
        <v>0.84316358348540088</v>
      </c>
      <c r="GB154" s="492">
        <f t="shared" si="492"/>
        <v>0.94972070073385595</v>
      </c>
      <c r="GC154" s="492">
        <f t="shared" si="493"/>
        <v>1</v>
      </c>
      <c r="GD154" s="492">
        <f t="shared" si="494"/>
        <v>1.0000000000000002</v>
      </c>
      <c r="GE154" s="493">
        <f t="shared" si="495"/>
        <v>1.0000000000000004</v>
      </c>
      <c r="GF154" s="493">
        <f t="shared" si="496"/>
        <v>1.0000000000000002</v>
      </c>
      <c r="GG154" s="493">
        <f t="shared" si="497"/>
        <v>1</v>
      </c>
      <c r="GH154" s="493">
        <f t="shared" si="498"/>
        <v>1.0000000000000022</v>
      </c>
      <c r="GI154" s="493">
        <f t="shared" si="499"/>
        <v>1</v>
      </c>
      <c r="GJ154" s="522" t="s">
        <v>381</v>
      </c>
      <c r="GK154" s="748" t="s">
        <v>381</v>
      </c>
      <c r="GM154" s="1021"/>
      <c r="GN154" s="503">
        <f t="shared" si="528"/>
        <v>0</v>
      </c>
      <c r="GO154" s="495">
        <f t="shared" si="529"/>
        <v>85</v>
      </c>
      <c r="GP154" s="496">
        <f t="shared" si="500"/>
        <v>85</v>
      </c>
      <c r="GQ154" s="496">
        <f t="shared" si="501"/>
        <v>85</v>
      </c>
      <c r="GR154" s="496">
        <f t="shared" si="502"/>
        <v>81.208713205940967</v>
      </c>
      <c r="GS154" s="496">
        <f t="shared" si="503"/>
        <v>75.795746890081375</v>
      </c>
      <c r="GT154" s="497">
        <f t="shared" si="504"/>
        <v>70.37022811067061</v>
      </c>
      <c r="GU154" s="497">
        <f t="shared" si="505"/>
        <v>59.589561136971952</v>
      </c>
      <c r="GV154" s="497">
        <f t="shared" si="506"/>
        <v>48.88336425137669</v>
      </c>
      <c r="GW154" s="497">
        <f t="shared" si="507"/>
        <v>38.376757493573507</v>
      </c>
      <c r="GX154" s="497">
        <f t="shared" si="508"/>
        <v>27.37965850673362</v>
      </c>
      <c r="GY154" s="522" t="s">
        <v>381</v>
      </c>
      <c r="GZ154" s="748" t="s">
        <v>381</v>
      </c>
      <c r="HB154" s="1021"/>
      <c r="HC154" s="503">
        <f t="shared" si="530"/>
        <v>0</v>
      </c>
      <c r="HD154" s="531">
        <f t="shared" si="531"/>
        <v>8.9341301314833022</v>
      </c>
      <c r="HE154" s="551">
        <v>10.050896397918715</v>
      </c>
      <c r="HF154" s="604">
        <v>87.375941419189914</v>
      </c>
      <c r="HH154" s="1021"/>
      <c r="HI154" s="503">
        <f t="shared" si="532"/>
        <v>0</v>
      </c>
      <c r="HJ154" s="531">
        <f t="shared" si="533"/>
        <v>8.9341301314833022</v>
      </c>
      <c r="HK154" s="604">
        <v>97.432214402543607</v>
      </c>
    </row>
    <row r="155" spans="2:219" ht="15" customHeight="1">
      <c r="B155" s="1046"/>
      <c r="C155" s="589">
        <v>-10</v>
      </c>
      <c r="D155" s="476">
        <f t="shared" si="509"/>
        <v>28.087004647610353</v>
      </c>
      <c r="E155" s="642">
        <f t="shared" si="534"/>
        <v>62.747957604661181</v>
      </c>
      <c r="F155" s="643">
        <f t="shared" si="510"/>
        <v>87.372749143070891</v>
      </c>
      <c r="G155" s="602">
        <f t="shared" si="511"/>
        <v>9.0382082744341119</v>
      </c>
      <c r="H155" s="594" t="s">
        <v>712</v>
      </c>
      <c r="I155" s="603" t="s">
        <v>712</v>
      </c>
      <c r="J155" s="580">
        <f t="shared" si="512"/>
        <v>81.199755678312485</v>
      </c>
      <c r="K155" s="580">
        <f t="shared" si="481"/>
        <v>85.943217859736194</v>
      </c>
      <c r="L155" s="580">
        <f t="shared" si="482"/>
        <v>84.69303311394944</v>
      </c>
      <c r="M155" s="580">
        <f t="shared" si="483"/>
        <v>83.432000529595214</v>
      </c>
      <c r="N155" s="580">
        <f t="shared" si="484"/>
        <v>80.897277724267525</v>
      </c>
      <c r="O155" s="580">
        <f t="shared" si="485"/>
        <v>78.340243685782411</v>
      </c>
      <c r="P155" s="580">
        <f t="shared" si="486"/>
        <v>75.729782639821565</v>
      </c>
      <c r="Q155" s="580">
        <f t="shared" si="487"/>
        <v>73.002347804433839</v>
      </c>
      <c r="R155" s="522" t="s">
        <v>381</v>
      </c>
      <c r="S155" s="480" t="s">
        <v>381</v>
      </c>
      <c r="T155" s="738"/>
      <c r="U155" s="1021"/>
      <c r="V155" s="503">
        <f t="shared" si="513"/>
        <v>-10</v>
      </c>
      <c r="W155" s="481">
        <v>15</v>
      </c>
      <c r="X155" s="519">
        <v>-26</v>
      </c>
      <c r="Y155" s="483">
        <f>IF(MIN(AA155,Z155)*(1-(2.5+7)/(87.5-2))&gt;$AG$29,$AG$29,MIN(AA155,Z155)*(1-(2.5+7)/(87.5-2)))</f>
        <v>28.087004647610353</v>
      </c>
      <c r="Z155" s="484">
        <f t="shared" ref="Z155:AA157" si="551">Z39</f>
        <v>38.033002562004746</v>
      </c>
      <c r="AA155" s="485">
        <f t="shared" si="551"/>
        <v>31.59788022856165</v>
      </c>
      <c r="AB155" s="532">
        <f t="shared" si="515"/>
        <v>2.7129897486165571</v>
      </c>
      <c r="AC155" s="486">
        <f t="shared" si="516"/>
        <v>2.4115464432147173</v>
      </c>
      <c r="AD155" s="666">
        <f t="shared" ref="AD155:AE157" si="552">AD39</f>
        <v>15.678186864244863</v>
      </c>
      <c r="AE155" s="488">
        <f t="shared" si="552"/>
        <v>27.2364413630706</v>
      </c>
      <c r="AF155" s="738"/>
      <c r="AG155" s="1048"/>
      <c r="AH155" s="1050"/>
      <c r="AI155" s="738"/>
      <c r="AJ155" s="1021"/>
      <c r="AK155" s="503">
        <f t="shared" si="517"/>
        <v>-10</v>
      </c>
      <c r="AL155" s="489">
        <f t="shared" si="535"/>
        <v>-20</v>
      </c>
      <c r="AM155" s="519">
        <f t="shared" si="518"/>
        <v>-33</v>
      </c>
      <c r="AN155" s="490">
        <f t="shared" si="519"/>
        <v>28.087004647610353</v>
      </c>
      <c r="AO155" s="738"/>
      <c r="AP155" s="1021"/>
      <c r="AQ155" s="503">
        <v>-10</v>
      </c>
      <c r="AR155" s="483">
        <f t="shared" si="488"/>
        <v>28.087004647610353</v>
      </c>
      <c r="AS155" s="477">
        <f t="shared" ref="AS155:BB155" si="553">AS39</f>
        <v>99.840803447782065</v>
      </c>
      <c r="AT155" s="479">
        <f t="shared" si="553"/>
        <v>99.221054761841259</v>
      </c>
      <c r="AU155" s="479">
        <f t="shared" si="553"/>
        <v>98.157751748599409</v>
      </c>
      <c r="AV155" s="479">
        <f t="shared" si="553"/>
        <v>96.463166864959177</v>
      </c>
      <c r="AW155" s="479">
        <f t="shared" si="553"/>
        <v>94.768943313394928</v>
      </c>
      <c r="AX155" s="479">
        <f t="shared" si="553"/>
        <v>93.041712513001229</v>
      </c>
      <c r="AY155" s="479">
        <f t="shared" si="553"/>
        <v>91.073142421760522</v>
      </c>
      <c r="AZ155" s="479">
        <f t="shared" si="553"/>
        <v>89.068979296642738</v>
      </c>
      <c r="BA155" s="479">
        <f t="shared" si="553"/>
        <v>88.475796824780559</v>
      </c>
      <c r="BB155" s="479">
        <f t="shared" si="553"/>
        <v>87.87302018260921</v>
      </c>
      <c r="BC155" s="713" t="s">
        <v>381</v>
      </c>
      <c r="BD155" s="480" t="s">
        <v>381</v>
      </c>
      <c r="BE155" s="738"/>
      <c r="BF155" s="1021"/>
      <c r="BG155" s="503">
        <v>-10</v>
      </c>
      <c r="BH155" s="483">
        <f t="shared" si="489"/>
        <v>31.59788022856165</v>
      </c>
      <c r="BI155" s="477">
        <f t="shared" ref="BI155:BR155" si="554">BI39</f>
        <v>73.100347092687713</v>
      </c>
      <c r="BJ155" s="478">
        <f t="shared" si="554"/>
        <v>79.294408578733126</v>
      </c>
      <c r="BK155" s="478">
        <f t="shared" si="554"/>
        <v>87.177846228236703</v>
      </c>
      <c r="BL155" s="478">
        <f t="shared" si="554"/>
        <v>85.943217859736194</v>
      </c>
      <c r="BM155" s="478">
        <f t="shared" si="554"/>
        <v>84.69303311394944</v>
      </c>
      <c r="BN155" s="478">
        <f t="shared" si="554"/>
        <v>83.432000529595214</v>
      </c>
      <c r="BO155" s="478">
        <f t="shared" si="554"/>
        <v>80.897277724267525</v>
      </c>
      <c r="BP155" s="478">
        <f t="shared" si="554"/>
        <v>78.340243685782411</v>
      </c>
      <c r="BQ155" s="478">
        <f t="shared" si="554"/>
        <v>75.729782639821565</v>
      </c>
      <c r="BR155" s="478">
        <f t="shared" si="554"/>
        <v>73.006669689875395</v>
      </c>
      <c r="BS155" s="713" t="s">
        <v>381</v>
      </c>
      <c r="BT155" s="480" t="s">
        <v>381</v>
      </c>
      <c r="BU155" s="533"/>
      <c r="BV155" s="1021"/>
      <c r="BW155" s="503">
        <v>-10</v>
      </c>
      <c r="BX155" s="483">
        <f t="shared" si="490"/>
        <v>31.59788022856165</v>
      </c>
      <c r="BY155" s="477">
        <f t="shared" ref="BY155:CH155" si="555">BY39</f>
        <v>62.747957604661181</v>
      </c>
      <c r="BZ155" s="478">
        <f t="shared" si="555"/>
        <v>68.726336101355955</v>
      </c>
      <c r="CA155" s="478">
        <f t="shared" si="555"/>
        <v>81.199755678312485</v>
      </c>
      <c r="CB155" s="478">
        <f t="shared" si="555"/>
        <v>86.509088782149632</v>
      </c>
      <c r="CC155" s="478">
        <f t="shared" si="555"/>
        <v>85.154436908052432</v>
      </c>
      <c r="CD155" s="478">
        <f t="shared" si="555"/>
        <v>83.796056906117585</v>
      </c>
      <c r="CE155" s="478">
        <f t="shared" si="555"/>
        <v>81.092974006286738</v>
      </c>
      <c r="CF155" s="478">
        <f t="shared" si="555"/>
        <v>78.411731262649084</v>
      </c>
      <c r="CG155" s="478">
        <f t="shared" si="555"/>
        <v>75.733453435675685</v>
      </c>
      <c r="CH155" s="478">
        <f t="shared" si="555"/>
        <v>73.002347804433839</v>
      </c>
      <c r="CI155" s="713" t="s">
        <v>381</v>
      </c>
      <c r="CJ155" s="480" t="s">
        <v>381</v>
      </c>
      <c r="CK155" s="738"/>
      <c r="CL155" s="1021"/>
      <c r="CM155" s="503">
        <f t="shared" si="520"/>
        <v>-10</v>
      </c>
      <c r="CN155" s="520">
        <f t="shared" ref="CN155:CW155" si="556">CN39</f>
        <v>1.2000000000000002</v>
      </c>
      <c r="CO155" s="521">
        <f t="shared" si="556"/>
        <v>1.2</v>
      </c>
      <c r="CP155" s="521">
        <f t="shared" si="556"/>
        <v>1.2000000000000006</v>
      </c>
      <c r="CQ155" s="521">
        <f t="shared" si="556"/>
        <v>1.2000000000000006</v>
      </c>
      <c r="CR155" s="521">
        <f t="shared" si="556"/>
        <v>1.2000000000000097</v>
      </c>
      <c r="CS155" s="521">
        <f t="shared" si="556"/>
        <v>1.2000000000000002</v>
      </c>
      <c r="CT155" s="521">
        <f t="shared" si="556"/>
        <v>1.2000000000000008</v>
      </c>
      <c r="CU155" s="521">
        <f t="shared" si="556"/>
        <v>1.2000000000000004</v>
      </c>
      <c r="CV155" s="521">
        <f t="shared" si="556"/>
        <v>1.2000000000000004</v>
      </c>
      <c r="CW155" s="562">
        <f t="shared" si="556"/>
        <v>1.2000000000000048</v>
      </c>
      <c r="CX155" s="522" t="s">
        <v>381</v>
      </c>
      <c r="CY155" s="748" t="s">
        <v>381</v>
      </c>
      <c r="CZ155" s="738"/>
      <c r="DA155" s="1021"/>
      <c r="DB155" s="503">
        <f t="shared" si="521"/>
        <v>-10</v>
      </c>
      <c r="DC155" s="520">
        <f t="shared" ref="DC155:DL155" si="557">DC39</f>
        <v>0.88245815160690289</v>
      </c>
      <c r="DD155" s="521">
        <f t="shared" si="557"/>
        <v>0.93467202442955577</v>
      </c>
      <c r="DE155" s="521">
        <f t="shared" si="557"/>
        <v>1.0000000000000131</v>
      </c>
      <c r="DF155" s="521">
        <f t="shared" si="557"/>
        <v>1.0000000000000004</v>
      </c>
      <c r="DG155" s="521">
        <f t="shared" si="557"/>
        <v>1</v>
      </c>
      <c r="DH155" s="521">
        <f t="shared" si="557"/>
        <v>1.0000000000000124</v>
      </c>
      <c r="DI155" s="521">
        <f t="shared" si="557"/>
        <v>1.0000000000000062</v>
      </c>
      <c r="DJ155" s="521">
        <f t="shared" si="557"/>
        <v>1.0000000000000058</v>
      </c>
      <c r="DK155" s="521">
        <f t="shared" si="557"/>
        <v>1.0000000000000027</v>
      </c>
      <c r="DL155" s="562">
        <f t="shared" si="557"/>
        <v>1.0000000000000004</v>
      </c>
      <c r="DM155" s="522" t="s">
        <v>381</v>
      </c>
      <c r="DN155" s="748" t="s">
        <v>381</v>
      </c>
      <c r="DO155" s="744"/>
      <c r="DP155" s="1021"/>
      <c r="DQ155" s="503">
        <f t="shared" si="522"/>
        <v>-10</v>
      </c>
      <c r="DR155" s="520">
        <f t="shared" ref="DR155:EA155" si="558">DR39</f>
        <v>0.78943312255148979</v>
      </c>
      <c r="DS155" s="521">
        <f t="shared" si="558"/>
        <v>0.84407512212468272</v>
      </c>
      <c r="DT155" s="521">
        <f t="shared" si="558"/>
        <v>0.95025619664841054</v>
      </c>
      <c r="DU155" s="521">
        <f t="shared" si="558"/>
        <v>1</v>
      </c>
      <c r="DV155" s="521">
        <f t="shared" si="558"/>
        <v>1.0000000000000127</v>
      </c>
      <c r="DW155" s="521">
        <f t="shared" si="558"/>
        <v>1.0000000000000127</v>
      </c>
      <c r="DX155" s="521">
        <f t="shared" si="558"/>
        <v>1.0000000000000004</v>
      </c>
      <c r="DY155" s="521">
        <f t="shared" si="558"/>
        <v>1</v>
      </c>
      <c r="DZ155" s="521">
        <f t="shared" si="558"/>
        <v>1</v>
      </c>
      <c r="EA155" s="562">
        <f t="shared" si="558"/>
        <v>1</v>
      </c>
      <c r="EB155" s="522" t="s">
        <v>381</v>
      </c>
      <c r="EC155" s="748" t="s">
        <v>381</v>
      </c>
      <c r="ED155" s="738"/>
      <c r="EE155" s="1021"/>
      <c r="EF155" s="503">
        <f t="shared" si="523"/>
        <v>-10</v>
      </c>
      <c r="EG155" s="495">
        <f t="shared" ref="EG155:EP155" si="559">EG39</f>
        <v>36.194282807431478</v>
      </c>
      <c r="EH155" s="496">
        <f t="shared" si="559"/>
        <v>34.302645578179806</v>
      </c>
      <c r="EI155" s="496">
        <f t="shared" si="559"/>
        <v>31.059910308148403</v>
      </c>
      <c r="EJ155" s="496">
        <f t="shared" si="559"/>
        <v>25.899233263615827</v>
      </c>
      <c r="EK155" s="496">
        <f t="shared" si="559"/>
        <v>20.748734115449793</v>
      </c>
      <c r="EL155" s="497">
        <f t="shared" si="559"/>
        <v>15.507418342720257</v>
      </c>
      <c r="EM155" s="497">
        <f t="shared" si="559"/>
        <v>9.54572911058915</v>
      </c>
      <c r="EN155" s="497">
        <f t="shared" si="559"/>
        <v>3.4896489286764449</v>
      </c>
      <c r="EO155" s="497">
        <f t="shared" si="559"/>
        <v>1.699839662185866</v>
      </c>
      <c r="EP155" s="563">
        <f t="shared" si="559"/>
        <v>-0.11766646722088581</v>
      </c>
      <c r="EQ155" s="522" t="s">
        <v>381</v>
      </c>
      <c r="ER155" s="748" t="s">
        <v>381</v>
      </c>
      <c r="ES155" s="738"/>
      <c r="ET155" s="1021"/>
      <c r="EU155" s="503">
        <f t="shared" si="524"/>
        <v>-10</v>
      </c>
      <c r="EV155" s="495">
        <f t="shared" ref="EV155:FE155" si="560">EV39</f>
        <v>85</v>
      </c>
      <c r="EW155" s="496">
        <f t="shared" si="560"/>
        <v>85</v>
      </c>
      <c r="EX155" s="496">
        <f t="shared" si="560"/>
        <v>83.846186044157093</v>
      </c>
      <c r="EY155" s="496">
        <f t="shared" si="560"/>
        <v>78.855997605387813</v>
      </c>
      <c r="EZ155" s="496">
        <f t="shared" si="560"/>
        <v>73.809123536523146</v>
      </c>
      <c r="FA155" s="497">
        <f t="shared" si="560"/>
        <v>68.724873335960751</v>
      </c>
      <c r="FB155" s="497">
        <f t="shared" si="560"/>
        <v>58.525276065207606</v>
      </c>
      <c r="FC155" s="497">
        <f t="shared" si="560"/>
        <v>48.263666637694598</v>
      </c>
      <c r="FD155" s="497">
        <f t="shared" si="560"/>
        <v>37.817460232932092</v>
      </c>
      <c r="FE155" s="563">
        <f t="shared" si="560"/>
        <v>26.95377397442553</v>
      </c>
      <c r="FF155" s="522" t="s">
        <v>381</v>
      </c>
      <c r="FG155" s="748" t="s">
        <v>381</v>
      </c>
      <c r="FI155" s="1021"/>
      <c r="FJ155" s="503">
        <f t="shared" si="525"/>
        <v>-10</v>
      </c>
      <c r="FK155" s="495">
        <f t="shared" ref="FK155:FT155" si="561">FK39</f>
        <v>85</v>
      </c>
      <c r="FL155" s="496">
        <f t="shared" si="561"/>
        <v>85</v>
      </c>
      <c r="FM155" s="496">
        <f t="shared" si="561"/>
        <v>85.000000000000114</v>
      </c>
      <c r="FN155" s="496">
        <f t="shared" si="561"/>
        <v>81.142417420470167</v>
      </c>
      <c r="FO155" s="496">
        <f t="shared" si="561"/>
        <v>75.671034015578584</v>
      </c>
      <c r="FP155" s="497">
        <f t="shared" si="561"/>
        <v>70.192013540692301</v>
      </c>
      <c r="FQ155" s="497">
        <f t="shared" si="561"/>
        <v>59.311784221153914</v>
      </c>
      <c r="FR155" s="497">
        <f t="shared" si="561"/>
        <v>48.550164993563271</v>
      </c>
      <c r="FS155" s="497">
        <f t="shared" si="561"/>
        <v>37.832127901970296</v>
      </c>
      <c r="FT155" s="563">
        <f t="shared" si="561"/>
        <v>26.936559543613953</v>
      </c>
      <c r="FU155" s="522" t="s">
        <v>381</v>
      </c>
      <c r="FV155" s="748" t="s">
        <v>381</v>
      </c>
      <c r="FW155" s="744"/>
      <c r="FX155" s="1021"/>
      <c r="FY155" s="503">
        <f t="shared" si="526"/>
        <v>-10</v>
      </c>
      <c r="FZ155" s="491">
        <f t="shared" si="527"/>
        <v>0.78943312255148979</v>
      </c>
      <c r="GA155" s="492">
        <f t="shared" si="491"/>
        <v>0.84407512212468272</v>
      </c>
      <c r="GB155" s="492">
        <f t="shared" si="492"/>
        <v>0.95025619664841054</v>
      </c>
      <c r="GC155" s="492">
        <f t="shared" si="493"/>
        <v>1</v>
      </c>
      <c r="GD155" s="492">
        <f t="shared" si="494"/>
        <v>1</v>
      </c>
      <c r="GE155" s="493">
        <f t="shared" si="495"/>
        <v>1.0000000000000124</v>
      </c>
      <c r="GF155" s="493">
        <f t="shared" si="496"/>
        <v>1.0000000000000004</v>
      </c>
      <c r="GG155" s="493">
        <f t="shared" si="497"/>
        <v>1</v>
      </c>
      <c r="GH155" s="493">
        <f t="shared" si="498"/>
        <v>1</v>
      </c>
      <c r="GI155" s="493">
        <f t="shared" si="499"/>
        <v>1</v>
      </c>
      <c r="GJ155" s="522" t="s">
        <v>381</v>
      </c>
      <c r="GK155" s="748" t="s">
        <v>381</v>
      </c>
      <c r="GM155" s="1021"/>
      <c r="GN155" s="503">
        <f t="shared" si="528"/>
        <v>-10</v>
      </c>
      <c r="GO155" s="495">
        <f t="shared" si="529"/>
        <v>85</v>
      </c>
      <c r="GP155" s="496">
        <f t="shared" si="500"/>
        <v>85</v>
      </c>
      <c r="GQ155" s="496">
        <f t="shared" si="501"/>
        <v>85.000000000000114</v>
      </c>
      <c r="GR155" s="496">
        <f t="shared" si="502"/>
        <v>81.142417420470167</v>
      </c>
      <c r="GS155" s="496">
        <f t="shared" si="503"/>
        <v>75.671034015578584</v>
      </c>
      <c r="GT155" s="497">
        <f t="shared" si="504"/>
        <v>70.192013540692301</v>
      </c>
      <c r="GU155" s="497">
        <f t="shared" si="505"/>
        <v>59.311784221153914</v>
      </c>
      <c r="GV155" s="497">
        <f t="shared" si="506"/>
        <v>48.550164993563271</v>
      </c>
      <c r="GW155" s="497">
        <f t="shared" si="507"/>
        <v>37.832127901970296</v>
      </c>
      <c r="GX155" s="497">
        <f t="shared" si="508"/>
        <v>26.95377397442553</v>
      </c>
      <c r="GY155" s="522" t="s">
        <v>381</v>
      </c>
      <c r="GZ155" s="748" t="s">
        <v>381</v>
      </c>
      <c r="HB155" s="1021"/>
      <c r="HC155" s="503">
        <f t="shared" si="530"/>
        <v>-10</v>
      </c>
      <c r="HD155" s="531">
        <f t="shared" si="531"/>
        <v>9.0382082744341119</v>
      </c>
      <c r="HE155" s="551">
        <f>HE39</f>
        <v>10.167984308738376</v>
      </c>
      <c r="HF155" s="604">
        <f>HF39</f>
        <v>87.372749143070891</v>
      </c>
      <c r="HH155" s="1021"/>
      <c r="HI155" s="503">
        <f t="shared" si="532"/>
        <v>-10</v>
      </c>
      <c r="HJ155" s="531">
        <f t="shared" si="533"/>
        <v>9.0382082744341119</v>
      </c>
      <c r="HK155" s="604">
        <f>HK39</f>
        <v>96.852612742295008</v>
      </c>
    </row>
    <row r="156" spans="2:219" ht="15" customHeight="1">
      <c r="B156" s="1046"/>
      <c r="C156" s="782">
        <v>-20</v>
      </c>
      <c r="D156" s="667">
        <f t="shared" si="509"/>
        <v>28.5</v>
      </c>
      <c r="E156" s="642">
        <f t="shared" si="534"/>
        <v>66.784806447025133</v>
      </c>
      <c r="F156" s="643">
        <f t="shared" si="510"/>
        <v>87.340895135736687</v>
      </c>
      <c r="G156" s="602">
        <f t="shared" si="511"/>
        <v>8.9162471494429152</v>
      </c>
      <c r="H156" s="594" t="s">
        <v>712</v>
      </c>
      <c r="I156" s="603" t="s">
        <v>712</v>
      </c>
      <c r="J156" s="580">
        <f t="shared" si="512"/>
        <v>85.748227184478353</v>
      </c>
      <c r="K156" s="580">
        <f t="shared" si="481"/>
        <v>85.433044500193731</v>
      </c>
      <c r="L156" s="580">
        <f t="shared" si="482"/>
        <v>84.168127434639516</v>
      </c>
      <c r="M156" s="580">
        <f t="shared" si="483"/>
        <v>82.908427758297961</v>
      </c>
      <c r="N156" s="580">
        <f t="shared" si="484"/>
        <v>80.392663459400012</v>
      </c>
      <c r="O156" s="580">
        <f t="shared" si="485"/>
        <v>77.875544871961054</v>
      </c>
      <c r="P156" s="580">
        <f t="shared" si="486"/>
        <v>75.340934558566119</v>
      </c>
      <c r="Q156" s="580">
        <f t="shared" si="487"/>
        <v>72.750286447242473</v>
      </c>
      <c r="R156" s="522" t="s">
        <v>381</v>
      </c>
      <c r="S156" s="480" t="s">
        <v>381</v>
      </c>
      <c r="T156" s="738"/>
      <c r="U156" s="1021"/>
      <c r="V156" s="749">
        <f t="shared" si="513"/>
        <v>-20</v>
      </c>
      <c r="W156" s="481">
        <v>15</v>
      </c>
      <c r="X156" s="519">
        <v>-26</v>
      </c>
      <c r="Y156" s="483">
        <f>IF(MIN(AA156,Z156)*(1-(2.5+7)/(87.5-2))&gt;$AG$29,$AG$29,MIN(AA156,Z156)*(1-(2.5+7)/(87.5-2)))</f>
        <v>28.5</v>
      </c>
      <c r="Z156" s="484">
        <f t="shared" si="551"/>
        <v>44.418986683618165</v>
      </c>
      <c r="AA156" s="485">
        <f t="shared" si="551"/>
        <v>35.053934001864711</v>
      </c>
      <c r="AB156" s="532">
        <f t="shared" si="515"/>
        <v>2.8332711292799422</v>
      </c>
      <c r="AC156" s="486">
        <f t="shared" si="516"/>
        <v>2.3035425119526645</v>
      </c>
      <c r="AD156" s="666">
        <f t="shared" si="552"/>
        <v>17.593541281430571</v>
      </c>
      <c r="AE156" s="488">
        <f t="shared" si="552"/>
        <v>29.484051709266865</v>
      </c>
      <c r="AF156" s="738"/>
      <c r="AG156" s="1048"/>
      <c r="AH156" s="1050"/>
      <c r="AI156" s="738"/>
      <c r="AJ156" s="1021"/>
      <c r="AK156" s="503">
        <f t="shared" si="517"/>
        <v>-20</v>
      </c>
      <c r="AL156" s="489">
        <f t="shared" si="535"/>
        <v>-30</v>
      </c>
      <c r="AM156" s="519">
        <f t="shared" si="518"/>
        <v>-33</v>
      </c>
      <c r="AN156" s="490">
        <f t="shared" si="519"/>
        <v>28.5</v>
      </c>
      <c r="AO156" s="738"/>
      <c r="AP156" s="1021"/>
      <c r="AQ156" s="503">
        <v>-20</v>
      </c>
      <c r="AR156" s="483">
        <f t="shared" si="488"/>
        <v>28.5</v>
      </c>
      <c r="AS156" s="477">
        <f t="shared" ref="AS156:BB156" si="562">AS40</f>
        <v>99.003169008954032</v>
      </c>
      <c r="AT156" s="479">
        <f t="shared" si="562"/>
        <v>98.413555226455216</v>
      </c>
      <c r="AU156" s="479">
        <f t="shared" si="562"/>
        <v>97.376326903505799</v>
      </c>
      <c r="AV156" s="479">
        <f t="shared" si="562"/>
        <v>95.706850222891219</v>
      </c>
      <c r="AW156" s="479">
        <f t="shared" si="562"/>
        <v>94.030011701402117</v>
      </c>
      <c r="AX156" s="479">
        <f t="shared" si="562"/>
        <v>92.312140295788765</v>
      </c>
      <c r="AY156" s="479">
        <f t="shared" si="562"/>
        <v>89.912537727905431</v>
      </c>
      <c r="AZ156" s="479">
        <f t="shared" si="562"/>
        <v>86.603768610787867</v>
      </c>
      <c r="BA156" s="479">
        <f t="shared" si="562"/>
        <v>85.124682687022712</v>
      </c>
      <c r="BB156" s="761" t="str">
        <f t="shared" si="562"/>
        <v>not calc.</v>
      </c>
      <c r="BC156" s="713" t="s">
        <v>381</v>
      </c>
      <c r="BD156" s="480" t="s">
        <v>381</v>
      </c>
      <c r="BE156" s="738"/>
      <c r="BF156" s="1021"/>
      <c r="BG156" s="503">
        <v>-20</v>
      </c>
      <c r="BH156" s="483">
        <f t="shared" si="489"/>
        <v>32.0625</v>
      </c>
      <c r="BI156" s="477">
        <f t="shared" ref="BI156:BR156" si="563">BI40</f>
        <v>81.3735153798482</v>
      </c>
      <c r="BJ156" s="478">
        <f t="shared" si="563"/>
        <v>87.430557771568587</v>
      </c>
      <c r="BK156" s="478">
        <f t="shared" si="563"/>
        <v>86.688082129067567</v>
      </c>
      <c r="BL156" s="478">
        <f t="shared" si="563"/>
        <v>85.433044500193731</v>
      </c>
      <c r="BM156" s="478">
        <f t="shared" si="563"/>
        <v>84.168127434639516</v>
      </c>
      <c r="BN156" s="478">
        <f t="shared" si="563"/>
        <v>82.908427758297961</v>
      </c>
      <c r="BO156" s="478">
        <f t="shared" si="563"/>
        <v>80.392663459400012</v>
      </c>
      <c r="BP156" s="478">
        <f t="shared" si="563"/>
        <v>77.875544871961054</v>
      </c>
      <c r="BQ156" s="478">
        <f t="shared" si="563"/>
        <v>75.340934558566119</v>
      </c>
      <c r="BR156" s="478">
        <f t="shared" si="563"/>
        <v>72.750286447242473</v>
      </c>
      <c r="BS156" s="713" t="s">
        <v>381</v>
      </c>
      <c r="BT156" s="480" t="s">
        <v>381</v>
      </c>
      <c r="BU156" s="533"/>
      <c r="BV156" s="1021"/>
      <c r="BW156" s="503">
        <v>-20</v>
      </c>
      <c r="BX156" s="483">
        <f t="shared" si="490"/>
        <v>32.0625</v>
      </c>
      <c r="BY156" s="477">
        <f t="shared" ref="BY156:CH156" si="564">BY40</f>
        <v>66.784806447025133</v>
      </c>
      <c r="BZ156" s="478">
        <f t="shared" si="564"/>
        <v>72.92889019287162</v>
      </c>
      <c r="CA156" s="478">
        <f t="shared" si="564"/>
        <v>85.748227184478353</v>
      </c>
      <c r="CB156" s="478">
        <f t="shared" si="564"/>
        <v>86.196383372789825</v>
      </c>
      <c r="CC156" s="478">
        <f t="shared" si="564"/>
        <v>84.818414286827704</v>
      </c>
      <c r="CD156" s="478">
        <f t="shared" si="564"/>
        <v>83.450947049988301</v>
      </c>
      <c r="CE156" s="478">
        <f t="shared" si="564"/>
        <v>80.7449788140772</v>
      </c>
      <c r="CF156" s="478">
        <f t="shared" si="564"/>
        <v>78.074652443546142</v>
      </c>
      <c r="CG156" s="478">
        <f t="shared" si="564"/>
        <v>75.427420196593246</v>
      </c>
      <c r="CH156" s="478">
        <f t="shared" si="564"/>
        <v>72.771834329051046</v>
      </c>
      <c r="CI156" s="713" t="s">
        <v>381</v>
      </c>
      <c r="CJ156" s="480" t="s">
        <v>381</v>
      </c>
      <c r="CK156" s="738"/>
      <c r="CL156" s="1021"/>
      <c r="CM156" s="503">
        <f t="shared" si="520"/>
        <v>-20</v>
      </c>
      <c r="CN156" s="520">
        <f t="shared" ref="CN156:CW156" si="565">CN40</f>
        <v>1.2000000000000006</v>
      </c>
      <c r="CO156" s="521">
        <f t="shared" si="565"/>
        <v>1.2000000000000004</v>
      </c>
      <c r="CP156" s="521">
        <f t="shared" si="565"/>
        <v>1.2000000000000006</v>
      </c>
      <c r="CQ156" s="521">
        <f t="shared" si="565"/>
        <v>1.2000000000000002</v>
      </c>
      <c r="CR156" s="521">
        <f t="shared" si="565"/>
        <v>1.2000000000000002</v>
      </c>
      <c r="CS156" s="521">
        <f t="shared" si="565"/>
        <v>1.2000000000000002</v>
      </c>
      <c r="CT156" s="521">
        <f t="shared" si="565"/>
        <v>1.2000000000000004</v>
      </c>
      <c r="CU156" s="521">
        <f t="shared" si="565"/>
        <v>1.2000000000000102</v>
      </c>
      <c r="CV156" s="521">
        <f t="shared" si="565"/>
        <v>1.2000000000000002</v>
      </c>
      <c r="CW156" s="605" t="str">
        <f t="shared" si="565"/>
        <v>not calc.</v>
      </c>
      <c r="CX156" s="522" t="s">
        <v>381</v>
      </c>
      <c r="CY156" s="748" t="s">
        <v>381</v>
      </c>
      <c r="CZ156" s="738"/>
      <c r="DA156" s="1021"/>
      <c r="DB156" s="503">
        <f t="shared" si="521"/>
        <v>-20</v>
      </c>
      <c r="DC156" s="520">
        <f t="shared" ref="DC156:DL156" si="566">DC40</f>
        <v>0.95166663982503286</v>
      </c>
      <c r="DD156" s="521">
        <f t="shared" si="566"/>
        <v>1</v>
      </c>
      <c r="DE156" s="521">
        <f t="shared" si="566"/>
        <v>1.0000000000000004</v>
      </c>
      <c r="DF156" s="521">
        <f t="shared" si="566"/>
        <v>1.0000000000000138</v>
      </c>
      <c r="DG156" s="521">
        <f t="shared" si="566"/>
        <v>1.0000000000000004</v>
      </c>
      <c r="DH156" s="521">
        <f t="shared" si="566"/>
        <v>1.0000000000000133</v>
      </c>
      <c r="DI156" s="521">
        <f t="shared" si="566"/>
        <v>1.0000000000000062</v>
      </c>
      <c r="DJ156" s="521">
        <f t="shared" si="566"/>
        <v>1.000000000000006</v>
      </c>
      <c r="DK156" s="521">
        <f t="shared" si="566"/>
        <v>1</v>
      </c>
      <c r="DL156" s="562">
        <f t="shared" si="566"/>
        <v>1.000000000000002</v>
      </c>
      <c r="DM156" s="522" t="s">
        <v>381</v>
      </c>
      <c r="DN156" s="748" t="s">
        <v>381</v>
      </c>
      <c r="DO156" s="744"/>
      <c r="DP156" s="1021"/>
      <c r="DQ156" s="503">
        <f t="shared" si="522"/>
        <v>-20</v>
      </c>
      <c r="DR156" s="520">
        <f t="shared" ref="DR156:EA156" si="567">DR40</f>
        <v>0.82661368883889685</v>
      </c>
      <c r="DS156" s="521">
        <f t="shared" si="567"/>
        <v>0.88097781075471948</v>
      </c>
      <c r="DT156" s="521">
        <f t="shared" si="567"/>
        <v>0.98660048573401793</v>
      </c>
      <c r="DU156" s="521">
        <f t="shared" si="567"/>
        <v>1.0000000000000004</v>
      </c>
      <c r="DV156" s="521">
        <f t="shared" si="567"/>
        <v>1.0000000000000004</v>
      </c>
      <c r="DW156" s="521">
        <f t="shared" si="567"/>
        <v>1.0000000000000133</v>
      </c>
      <c r="DX156" s="521">
        <f t="shared" si="567"/>
        <v>1.0000000000000058</v>
      </c>
      <c r="DY156" s="521">
        <f t="shared" si="567"/>
        <v>1.0000000000000058</v>
      </c>
      <c r="DZ156" s="521">
        <f t="shared" si="567"/>
        <v>1</v>
      </c>
      <c r="EA156" s="562">
        <f t="shared" si="567"/>
        <v>1.000000000000002</v>
      </c>
      <c r="EB156" s="522" t="s">
        <v>381</v>
      </c>
      <c r="EC156" s="748" t="s">
        <v>381</v>
      </c>
      <c r="ED156" s="738"/>
      <c r="EE156" s="1021"/>
      <c r="EF156" s="503">
        <f t="shared" si="523"/>
        <v>-20</v>
      </c>
      <c r="EG156" s="495">
        <f t="shared" ref="EG156:EP156" si="568">EG40</f>
        <v>33.637880069530866</v>
      </c>
      <c r="EH156" s="496">
        <f t="shared" si="568"/>
        <v>31.839710943222769</v>
      </c>
      <c r="EI156" s="496">
        <f t="shared" si="568"/>
        <v>28.679047668983742</v>
      </c>
      <c r="EJ156" s="496">
        <f t="shared" si="568"/>
        <v>23.598871893955788</v>
      </c>
      <c r="EK156" s="496">
        <f t="shared" si="568"/>
        <v>18.505243096980678</v>
      </c>
      <c r="EL156" s="497">
        <f t="shared" si="568"/>
        <v>13.29645336874313</v>
      </c>
      <c r="EM156" s="497">
        <f t="shared" si="568"/>
        <v>6.0370035824770412</v>
      </c>
      <c r="EN156" s="497">
        <f t="shared" si="568"/>
        <v>-3.9405783037921651</v>
      </c>
      <c r="EO156" s="497">
        <f t="shared" si="568"/>
        <v>-8.3882754907395451</v>
      </c>
      <c r="EP156" s="605" t="str">
        <f t="shared" si="568"/>
        <v>not calc.</v>
      </c>
      <c r="EQ156" s="522" t="s">
        <v>381</v>
      </c>
      <c r="ER156" s="748" t="s">
        <v>381</v>
      </c>
      <c r="ES156" s="738"/>
      <c r="ET156" s="1021"/>
      <c r="EU156" s="503">
        <f t="shared" si="524"/>
        <v>-20</v>
      </c>
      <c r="EV156" s="495">
        <f t="shared" ref="EV156:FE156" si="569">EV40</f>
        <v>85.000000000000057</v>
      </c>
      <c r="EW156" s="496">
        <f t="shared" si="569"/>
        <v>84.868349044713</v>
      </c>
      <c r="EX156" s="496">
        <f t="shared" si="569"/>
        <v>81.865910060185115</v>
      </c>
      <c r="EY156" s="496">
        <f t="shared" si="569"/>
        <v>76.795719410056904</v>
      </c>
      <c r="EZ156" s="496">
        <f t="shared" si="569"/>
        <v>71.692011840821408</v>
      </c>
      <c r="FA156" s="497">
        <f t="shared" si="569"/>
        <v>66.615843369249319</v>
      </c>
      <c r="FB156" s="497">
        <f t="shared" si="569"/>
        <v>56.497973760039201</v>
      </c>
      <c r="FC156" s="497">
        <f t="shared" si="569"/>
        <v>46.401860071052567</v>
      </c>
      <c r="FD156" s="497">
        <f t="shared" si="569"/>
        <v>36.26406374450022</v>
      </c>
      <c r="FE156" s="563">
        <f t="shared" si="569"/>
        <v>25.932748972736078</v>
      </c>
      <c r="FF156" s="522" t="s">
        <v>381</v>
      </c>
      <c r="FG156" s="748" t="s">
        <v>381</v>
      </c>
      <c r="FI156" s="1021"/>
      <c r="FJ156" s="503">
        <f t="shared" si="525"/>
        <v>-20</v>
      </c>
      <c r="FK156" s="495">
        <f t="shared" ref="FK156:FT156" si="570">FK40</f>
        <v>85</v>
      </c>
      <c r="FL156" s="496">
        <f t="shared" si="570"/>
        <v>85</v>
      </c>
      <c r="FM156" s="496">
        <f t="shared" si="570"/>
        <v>85</v>
      </c>
      <c r="FN156" s="496">
        <f t="shared" si="570"/>
        <v>79.878763846577613</v>
      </c>
      <c r="FO156" s="496">
        <f t="shared" si="570"/>
        <v>74.314991099351914</v>
      </c>
      <c r="FP156" s="497">
        <f t="shared" si="570"/>
        <v>68.801214019292104</v>
      </c>
      <c r="FQ156" s="497">
        <f t="shared" si="570"/>
        <v>57.913296182617785</v>
      </c>
      <c r="FR156" s="497">
        <f t="shared" si="570"/>
        <v>47.199463423722079</v>
      </c>
      <c r="FS156" s="497">
        <f t="shared" si="570"/>
        <v>36.609502423523622</v>
      </c>
      <c r="FT156" s="563">
        <f t="shared" si="570"/>
        <v>26.018549396560047</v>
      </c>
      <c r="FU156" s="522" t="s">
        <v>381</v>
      </c>
      <c r="FV156" s="748" t="s">
        <v>381</v>
      </c>
      <c r="FW156" s="744"/>
      <c r="FX156" s="1021"/>
      <c r="FY156" s="503">
        <f t="shared" si="526"/>
        <v>-20</v>
      </c>
      <c r="FZ156" s="491">
        <f t="shared" si="527"/>
        <v>0.82661368883889685</v>
      </c>
      <c r="GA156" s="492">
        <f t="shared" si="491"/>
        <v>0.88097781075471948</v>
      </c>
      <c r="GB156" s="492">
        <f t="shared" si="492"/>
        <v>0.98660048573401793</v>
      </c>
      <c r="GC156" s="492">
        <f t="shared" si="493"/>
        <v>1.0000000000000004</v>
      </c>
      <c r="GD156" s="492">
        <f t="shared" si="494"/>
        <v>1.0000000000000004</v>
      </c>
      <c r="GE156" s="493">
        <f t="shared" si="495"/>
        <v>1.0000000000000133</v>
      </c>
      <c r="GF156" s="493">
        <f t="shared" si="496"/>
        <v>1.0000000000000058</v>
      </c>
      <c r="GG156" s="493">
        <f t="shared" si="497"/>
        <v>1.0000000000000058</v>
      </c>
      <c r="GH156" s="493">
        <f t="shared" si="498"/>
        <v>1</v>
      </c>
      <c r="GI156" s="493">
        <f t="shared" si="499"/>
        <v>1.000000000000002</v>
      </c>
      <c r="GJ156" s="522" t="s">
        <v>381</v>
      </c>
      <c r="GK156" s="748" t="s">
        <v>381</v>
      </c>
      <c r="GM156" s="1021"/>
      <c r="GN156" s="503">
        <f t="shared" si="528"/>
        <v>-20</v>
      </c>
      <c r="GO156" s="495">
        <f t="shared" si="529"/>
        <v>85.000000000000057</v>
      </c>
      <c r="GP156" s="496">
        <f t="shared" si="500"/>
        <v>85</v>
      </c>
      <c r="GQ156" s="496">
        <f t="shared" si="501"/>
        <v>85</v>
      </c>
      <c r="GR156" s="496">
        <f t="shared" si="502"/>
        <v>79.878763846577613</v>
      </c>
      <c r="GS156" s="496">
        <f t="shared" si="503"/>
        <v>74.314991099351914</v>
      </c>
      <c r="GT156" s="497">
        <f t="shared" si="504"/>
        <v>68.801214019292104</v>
      </c>
      <c r="GU156" s="497">
        <f t="shared" si="505"/>
        <v>57.913296182617785</v>
      </c>
      <c r="GV156" s="497">
        <f t="shared" si="506"/>
        <v>47.199463423722079</v>
      </c>
      <c r="GW156" s="497">
        <f t="shared" si="507"/>
        <v>36.609502423523622</v>
      </c>
      <c r="GX156" s="497">
        <f t="shared" si="508"/>
        <v>26.018549396560047</v>
      </c>
      <c r="GY156" s="522" t="s">
        <v>381</v>
      </c>
      <c r="GZ156" s="748" t="s">
        <v>381</v>
      </c>
      <c r="HB156" s="1021"/>
      <c r="HC156" s="503">
        <f t="shared" si="530"/>
        <v>-20</v>
      </c>
      <c r="HD156" s="531">
        <f t="shared" si="531"/>
        <v>8.9162471494429152</v>
      </c>
      <c r="HE156" s="551">
        <f t="shared" ref="HE156:HF158" si="571">HE40</f>
        <v>10.030778043123281</v>
      </c>
      <c r="HF156" s="604">
        <f t="shared" si="571"/>
        <v>87.340895135736687</v>
      </c>
      <c r="HH156" s="1021"/>
      <c r="HI156" s="503">
        <f t="shared" si="532"/>
        <v>-20</v>
      </c>
      <c r="HJ156" s="531">
        <f t="shared" si="533"/>
        <v>8.9162471494429152</v>
      </c>
      <c r="HK156" s="604">
        <f>HK40</f>
        <v>96.101898321034724</v>
      </c>
    </row>
    <row r="157" spans="2:219" ht="15" customHeight="1" thickBot="1">
      <c r="B157" s="1046"/>
      <c r="C157" s="779">
        <v>-30</v>
      </c>
      <c r="D157" s="606">
        <f t="shared" si="509"/>
        <v>28.5</v>
      </c>
      <c r="E157" s="644">
        <f>MIN(AS157,BI157,BY157)</f>
        <v>71.293365395065365</v>
      </c>
      <c r="F157" s="645">
        <f>MIN(HF157,HK157)</f>
        <v>87.333922391762201</v>
      </c>
      <c r="G157" s="609">
        <f>HD157</f>
        <v>8.7394013381734279</v>
      </c>
      <c r="H157" s="610" t="s">
        <v>712</v>
      </c>
      <c r="I157" s="632" t="s">
        <v>712</v>
      </c>
      <c r="J157" s="646">
        <f t="shared" si="512"/>
        <v>86.173846495029224</v>
      </c>
      <c r="K157" s="646">
        <f t="shared" si="481"/>
        <v>84.908278630782917</v>
      </c>
      <c r="L157" s="646">
        <f t="shared" si="482"/>
        <v>83.648172673419353</v>
      </c>
      <c r="M157" s="646">
        <f t="shared" si="483"/>
        <v>82.38779109434509</v>
      </c>
      <c r="N157" s="646">
        <f t="shared" si="484"/>
        <v>79.894554755034051</v>
      </c>
      <c r="O157" s="646">
        <f t="shared" si="485"/>
        <v>77.426385092694815</v>
      </c>
      <c r="P157" s="646">
        <f t="shared" si="486"/>
        <v>74.971903400433732</v>
      </c>
      <c r="Q157" s="646">
        <f t="shared" si="487"/>
        <v>72.51152513378203</v>
      </c>
      <c r="R157" s="633" t="s">
        <v>381</v>
      </c>
      <c r="S157" s="613" t="s">
        <v>381</v>
      </c>
      <c r="T157" s="738"/>
      <c r="U157" s="1021"/>
      <c r="V157" s="691">
        <f t="shared" si="513"/>
        <v>-30</v>
      </c>
      <c r="W157" s="614">
        <v>15</v>
      </c>
      <c r="X157" s="634">
        <v>-26</v>
      </c>
      <c r="Y157" s="635">
        <f>IF(MIN(AA157,Z157)*(1-(2.5+7)/(87.5-2))&gt;$AG$29,$AG$29,MIN(AA157,Z157)*(1-(2.5+7)/(87.5-2)))</f>
        <v>28.5</v>
      </c>
      <c r="Z157" s="617">
        <f t="shared" si="551"/>
        <v>51.261704317511601</v>
      </c>
      <c r="AA157" s="618">
        <f t="shared" si="551"/>
        <v>38.451135771334357</v>
      </c>
      <c r="AB157" s="616">
        <f t="shared" si="515"/>
        <v>2.8482051401764639</v>
      </c>
      <c r="AC157" s="619">
        <f t="shared" si="516"/>
        <v>2.11109099553686</v>
      </c>
      <c r="AD157" s="668">
        <f t="shared" si="552"/>
        <v>19.513915712837306</v>
      </c>
      <c r="AE157" s="621">
        <f t="shared" si="552"/>
        <v>31.606578499102145</v>
      </c>
      <c r="AF157" s="738"/>
      <c r="AG157" s="1048"/>
      <c r="AH157" s="1050"/>
      <c r="AI157" s="738"/>
      <c r="AJ157" s="1021"/>
      <c r="AK157" s="503">
        <f t="shared" si="517"/>
        <v>-30</v>
      </c>
      <c r="AL157" s="489">
        <f t="shared" si="535"/>
        <v>-40</v>
      </c>
      <c r="AM157" s="519">
        <f t="shared" si="518"/>
        <v>-33</v>
      </c>
      <c r="AN157" s="490">
        <f t="shared" si="519"/>
        <v>28.5</v>
      </c>
      <c r="AO157" s="738"/>
      <c r="AP157" s="1021"/>
      <c r="AQ157" s="503">
        <v>-30</v>
      </c>
      <c r="AR157" s="483">
        <f t="shared" si="488"/>
        <v>28.5</v>
      </c>
      <c r="AS157" s="477">
        <f t="shared" ref="AS157:BB157" si="572">AS41</f>
        <v>97.762957370475306</v>
      </c>
      <c r="AT157" s="479">
        <f t="shared" si="572"/>
        <v>97.293339699787381</v>
      </c>
      <c r="AU157" s="479">
        <f t="shared" si="572"/>
        <v>96.348548875982175</v>
      </c>
      <c r="AV157" s="479">
        <f t="shared" si="572"/>
        <v>94.74553342853558</v>
      </c>
      <c r="AW157" s="479">
        <f t="shared" si="572"/>
        <v>93.110472455377405</v>
      </c>
      <c r="AX157" s="479">
        <f t="shared" si="572"/>
        <v>91.424263548324234</v>
      </c>
      <c r="AY157" s="479">
        <f t="shared" si="572"/>
        <v>89.122341986294572</v>
      </c>
      <c r="AZ157" s="479">
        <f t="shared" si="572"/>
        <v>85.784481549762134</v>
      </c>
      <c r="BA157" s="479">
        <f t="shared" si="572"/>
        <v>83.28385171667054</v>
      </c>
      <c r="BB157" s="479">
        <f t="shared" si="572"/>
        <v>80.219124120229708</v>
      </c>
      <c r="BC157" s="713" t="s">
        <v>381</v>
      </c>
      <c r="BD157" s="480" t="s">
        <v>381</v>
      </c>
      <c r="BE157" s="738"/>
      <c r="BF157" s="1021"/>
      <c r="BG157" s="503">
        <v>-30</v>
      </c>
      <c r="BH157" s="483">
        <f t="shared" si="489"/>
        <v>32.0625</v>
      </c>
      <c r="BI157" s="477">
        <f t="shared" ref="BI157:BR157" si="573">BI41</f>
        <v>87.297171637038034</v>
      </c>
      <c r="BJ157" s="478">
        <f t="shared" si="573"/>
        <v>86.927652203737864</v>
      </c>
      <c r="BK157" s="478">
        <f t="shared" si="573"/>
        <v>86.173846495029224</v>
      </c>
      <c r="BL157" s="478">
        <f t="shared" si="573"/>
        <v>84.908278630782917</v>
      </c>
      <c r="BM157" s="478">
        <f t="shared" si="573"/>
        <v>83.648172673419353</v>
      </c>
      <c r="BN157" s="478">
        <f t="shared" si="573"/>
        <v>82.38779109434509</v>
      </c>
      <c r="BO157" s="478">
        <f t="shared" si="573"/>
        <v>79.894554755034051</v>
      </c>
      <c r="BP157" s="478">
        <f t="shared" si="573"/>
        <v>77.426385092694815</v>
      </c>
      <c r="BQ157" s="478">
        <f t="shared" si="573"/>
        <v>74.971903400433732</v>
      </c>
      <c r="BR157" s="478">
        <f t="shared" si="573"/>
        <v>72.51152513378203</v>
      </c>
      <c r="BS157" s="713" t="s">
        <v>381</v>
      </c>
      <c r="BT157" s="480" t="s">
        <v>381</v>
      </c>
      <c r="BU157" s="533"/>
      <c r="BV157" s="1021"/>
      <c r="BW157" s="503">
        <v>-30</v>
      </c>
      <c r="BX157" s="483">
        <f t="shared" si="490"/>
        <v>32.0625</v>
      </c>
      <c r="BY157" s="477">
        <f t="shared" ref="BY157:CH157" si="574">BY41</f>
        <v>71.293365395065365</v>
      </c>
      <c r="BZ157" s="478">
        <f t="shared" si="574"/>
        <v>77.623372571900589</v>
      </c>
      <c r="CA157" s="478">
        <f t="shared" si="574"/>
        <v>87.260016890700612</v>
      </c>
      <c r="CB157" s="478">
        <f t="shared" si="574"/>
        <v>85.873526792673431</v>
      </c>
      <c r="CC157" s="478">
        <f t="shared" si="574"/>
        <v>84.490298651582521</v>
      </c>
      <c r="CD157" s="478">
        <f t="shared" si="574"/>
        <v>83.11914687080079</v>
      </c>
      <c r="CE157" s="478">
        <f t="shared" si="574"/>
        <v>80.415757933451516</v>
      </c>
      <c r="CF157" s="478">
        <f t="shared" si="574"/>
        <v>77.763500923547866</v>
      </c>
      <c r="CG157" s="478">
        <f t="shared" si="574"/>
        <v>75.150865776321353</v>
      </c>
      <c r="CH157" s="478">
        <f t="shared" si="574"/>
        <v>72.568282429966146</v>
      </c>
      <c r="CI157" s="713" t="s">
        <v>381</v>
      </c>
      <c r="CJ157" s="480" t="s">
        <v>381</v>
      </c>
      <c r="CK157" s="738"/>
      <c r="CL157" s="1021"/>
      <c r="CM157" s="503">
        <f t="shared" si="520"/>
        <v>-30</v>
      </c>
      <c r="CN157" s="520">
        <f t="shared" ref="CN157:CW157" si="575">CN41</f>
        <v>1.2000000000000002</v>
      </c>
      <c r="CO157" s="521">
        <f t="shared" si="575"/>
        <v>1.2000000000000006</v>
      </c>
      <c r="CP157" s="521">
        <f t="shared" si="575"/>
        <v>1.2</v>
      </c>
      <c r="CQ157" s="521">
        <f t="shared" si="575"/>
        <v>1.2000000000000008</v>
      </c>
      <c r="CR157" s="521">
        <f t="shared" si="575"/>
        <v>1.2</v>
      </c>
      <c r="CS157" s="521">
        <f t="shared" si="575"/>
        <v>1.2</v>
      </c>
      <c r="CT157" s="521">
        <f t="shared" si="575"/>
        <v>1.2000000000000002</v>
      </c>
      <c r="CU157" s="521">
        <f t="shared" si="575"/>
        <v>1.2000000000000002</v>
      </c>
      <c r="CV157" s="521">
        <f t="shared" si="575"/>
        <v>1.2000000000000006</v>
      </c>
      <c r="CW157" s="562">
        <f t="shared" si="575"/>
        <v>1.2000000000000006</v>
      </c>
      <c r="CX157" s="522" t="s">
        <v>381</v>
      </c>
      <c r="CY157" s="748" t="s">
        <v>381</v>
      </c>
      <c r="CZ157" s="738"/>
      <c r="DA157" s="1021"/>
      <c r="DB157" s="503">
        <f t="shared" si="521"/>
        <v>-30</v>
      </c>
      <c r="DC157" s="520">
        <f t="shared" ref="DC157:DL157" si="576">DC41</f>
        <v>1.0000000000000142</v>
      </c>
      <c r="DD157" s="521">
        <f t="shared" si="576"/>
        <v>1.000000000000014</v>
      </c>
      <c r="DE157" s="521">
        <f t="shared" si="576"/>
        <v>1.0000000000000138</v>
      </c>
      <c r="DF157" s="521">
        <f t="shared" si="576"/>
        <v>1.0000000000000133</v>
      </c>
      <c r="DG157" s="521">
        <f t="shared" si="576"/>
        <v>1.0000000000000004</v>
      </c>
      <c r="DH157" s="521">
        <f t="shared" si="576"/>
        <v>1.0000000000000002</v>
      </c>
      <c r="DI157" s="521">
        <f t="shared" si="576"/>
        <v>1</v>
      </c>
      <c r="DJ157" s="521">
        <f t="shared" si="576"/>
        <v>1.0000000000000004</v>
      </c>
      <c r="DK157" s="521">
        <f t="shared" si="576"/>
        <v>1</v>
      </c>
      <c r="DL157" s="562">
        <f t="shared" si="576"/>
        <v>1.0000000000000022</v>
      </c>
      <c r="DM157" s="522" t="s">
        <v>381</v>
      </c>
      <c r="DN157" s="748" t="s">
        <v>381</v>
      </c>
      <c r="DO157" s="744"/>
      <c r="DP157" s="1021"/>
      <c r="DQ157" s="503">
        <f t="shared" si="522"/>
        <v>-30</v>
      </c>
      <c r="DR157" s="520">
        <f t="shared" ref="DR157:EA157" si="577">DR41</f>
        <v>0.86675860643720015</v>
      </c>
      <c r="DS157" s="521">
        <f t="shared" si="577"/>
        <v>0.92082320848782195</v>
      </c>
      <c r="DT157" s="521">
        <f t="shared" si="577"/>
        <v>1.0000000000000129</v>
      </c>
      <c r="DU157" s="521">
        <f t="shared" si="577"/>
        <v>1.0000000000000007</v>
      </c>
      <c r="DV157" s="521">
        <f t="shared" si="577"/>
        <v>1</v>
      </c>
      <c r="DW157" s="521">
        <f t="shared" si="577"/>
        <v>1.0000000000000131</v>
      </c>
      <c r="DX157" s="521">
        <f t="shared" si="577"/>
        <v>1</v>
      </c>
      <c r="DY157" s="521">
        <f t="shared" si="577"/>
        <v>1.0000000000000004</v>
      </c>
      <c r="DZ157" s="521">
        <f t="shared" si="577"/>
        <v>1.0000000000000002</v>
      </c>
      <c r="EA157" s="562">
        <f t="shared" si="577"/>
        <v>1.0000000000000022</v>
      </c>
      <c r="EB157" s="522" t="s">
        <v>381</v>
      </c>
      <c r="EC157" s="748" t="s">
        <v>381</v>
      </c>
      <c r="ED157" s="738"/>
      <c r="EE157" s="1021"/>
      <c r="EF157" s="503">
        <f t="shared" si="523"/>
        <v>-30</v>
      </c>
      <c r="EG157" s="495">
        <f t="shared" ref="EG157:EP157" si="578">EG41</f>
        <v>29.856804260288754</v>
      </c>
      <c r="EH157" s="496">
        <f t="shared" si="578"/>
        <v>28.426312168466723</v>
      </c>
      <c r="EI157" s="496">
        <f t="shared" si="578"/>
        <v>25.550502312229241</v>
      </c>
      <c r="EJ157" s="496">
        <f t="shared" si="578"/>
        <v>20.677631572436951</v>
      </c>
      <c r="EK157" s="496">
        <f t="shared" si="578"/>
        <v>15.715885477266625</v>
      </c>
      <c r="EL157" s="497">
        <f t="shared" si="578"/>
        <v>10.608129922456897</v>
      </c>
      <c r="EM157" s="497">
        <f t="shared" si="578"/>
        <v>3.6507194748654115</v>
      </c>
      <c r="EN157" s="497">
        <f t="shared" si="578"/>
        <v>-6.4051910624779111</v>
      </c>
      <c r="EO157" s="497">
        <f t="shared" si="578"/>
        <v>-13.912695441949325</v>
      </c>
      <c r="EP157" s="563">
        <f t="shared" si="578"/>
        <v>-23.082129011989878</v>
      </c>
      <c r="EQ157" s="522" t="s">
        <v>381</v>
      </c>
      <c r="ER157" s="748" t="s">
        <v>381</v>
      </c>
      <c r="ES157" s="738"/>
      <c r="ET157" s="1021"/>
      <c r="EU157" s="503">
        <f t="shared" si="524"/>
        <v>-30</v>
      </c>
      <c r="EV157" s="495">
        <f t="shared" ref="EV157:FE157" si="579">EV41</f>
        <v>84.328800110890143</v>
      </c>
      <c r="EW157" s="496">
        <f t="shared" si="579"/>
        <v>82.834452097422684</v>
      </c>
      <c r="EX157" s="496">
        <f t="shared" si="579"/>
        <v>79.787706391008101</v>
      </c>
      <c r="EY157" s="496">
        <f t="shared" si="579"/>
        <v>74.677600202089991</v>
      </c>
      <c r="EZ157" s="496">
        <f t="shared" si="579"/>
        <v>69.595977115090307</v>
      </c>
      <c r="FA157" s="497">
        <f t="shared" si="579"/>
        <v>64.519768732277385</v>
      </c>
      <c r="FB157" s="497">
        <f t="shared" si="579"/>
        <v>54.497879954125381</v>
      </c>
      <c r="FC157" s="497">
        <f t="shared" si="579"/>
        <v>44.603223270119599</v>
      </c>
      <c r="FD157" s="497">
        <f t="shared" si="579"/>
        <v>34.790477635046329</v>
      </c>
      <c r="FE157" s="563">
        <f t="shared" si="579"/>
        <v>24.982184786977484</v>
      </c>
      <c r="FF157" s="522" t="s">
        <v>381</v>
      </c>
      <c r="FG157" s="748" t="s">
        <v>381</v>
      </c>
      <c r="FI157" s="1021"/>
      <c r="FJ157" s="503">
        <f t="shared" si="525"/>
        <v>-30</v>
      </c>
      <c r="FK157" s="495">
        <f t="shared" ref="FK157:FT157" si="580">FK41</f>
        <v>85.000000000000057</v>
      </c>
      <c r="FL157" s="496">
        <f t="shared" si="580"/>
        <v>85.000000000000057</v>
      </c>
      <c r="FM157" s="496">
        <f t="shared" si="580"/>
        <v>84.178520772534341</v>
      </c>
      <c r="FN157" s="496">
        <f t="shared" si="580"/>
        <v>78.574496559693728</v>
      </c>
      <c r="FO157" s="496">
        <f t="shared" si="580"/>
        <v>72.991298457643211</v>
      </c>
      <c r="FP157" s="497">
        <f t="shared" si="580"/>
        <v>67.464515428080517</v>
      </c>
      <c r="FQ157" s="497">
        <f t="shared" si="580"/>
        <v>56.590732918527124</v>
      </c>
      <c r="FR157" s="497">
        <f t="shared" si="580"/>
        <v>45.953101800940942</v>
      </c>
      <c r="FS157" s="497">
        <f t="shared" si="580"/>
        <v>35.505017320945683</v>
      </c>
      <c r="FT157" s="563">
        <f t="shared" si="580"/>
        <v>25.208124042500515</v>
      </c>
      <c r="FU157" s="522" t="s">
        <v>381</v>
      </c>
      <c r="FV157" s="748" t="s">
        <v>381</v>
      </c>
      <c r="FW157" s="744"/>
      <c r="FX157" s="1021"/>
      <c r="FY157" s="503">
        <f t="shared" si="526"/>
        <v>-30</v>
      </c>
      <c r="FZ157" s="491">
        <f t="shared" si="527"/>
        <v>0.86675860643720015</v>
      </c>
      <c r="GA157" s="492">
        <f t="shared" si="491"/>
        <v>0.92082320848782195</v>
      </c>
      <c r="GB157" s="492">
        <f t="shared" si="492"/>
        <v>1.0000000000000129</v>
      </c>
      <c r="GC157" s="492">
        <f t="shared" si="493"/>
        <v>1.0000000000000007</v>
      </c>
      <c r="GD157" s="492">
        <f t="shared" si="494"/>
        <v>1</v>
      </c>
      <c r="GE157" s="493">
        <f t="shared" si="495"/>
        <v>1.0000000000000002</v>
      </c>
      <c r="GF157" s="493">
        <f t="shared" si="496"/>
        <v>1</v>
      </c>
      <c r="GG157" s="493">
        <f t="shared" si="497"/>
        <v>1.0000000000000004</v>
      </c>
      <c r="GH157" s="493">
        <f t="shared" si="498"/>
        <v>1</v>
      </c>
      <c r="GI157" s="493">
        <f t="shared" si="499"/>
        <v>1.0000000000000022</v>
      </c>
      <c r="GJ157" s="522" t="s">
        <v>381</v>
      </c>
      <c r="GK157" s="748" t="s">
        <v>381</v>
      </c>
      <c r="GM157" s="1021"/>
      <c r="GN157" s="503">
        <f t="shared" si="528"/>
        <v>-30</v>
      </c>
      <c r="GO157" s="495">
        <f t="shared" si="529"/>
        <v>85.000000000000057</v>
      </c>
      <c r="GP157" s="496">
        <f t="shared" si="500"/>
        <v>85.000000000000057</v>
      </c>
      <c r="GQ157" s="496">
        <f t="shared" si="501"/>
        <v>84.178520772534341</v>
      </c>
      <c r="GR157" s="496">
        <f t="shared" si="502"/>
        <v>78.574496559693728</v>
      </c>
      <c r="GS157" s="496">
        <f t="shared" si="503"/>
        <v>72.991298457643211</v>
      </c>
      <c r="GT157" s="497">
        <f t="shared" si="504"/>
        <v>67.464515428080517</v>
      </c>
      <c r="GU157" s="497">
        <f t="shared" si="505"/>
        <v>56.590732918527124</v>
      </c>
      <c r="GV157" s="497">
        <f t="shared" si="506"/>
        <v>45.953101800940942</v>
      </c>
      <c r="GW157" s="497">
        <f t="shared" si="507"/>
        <v>35.505017320945683</v>
      </c>
      <c r="GX157" s="497">
        <f t="shared" si="508"/>
        <v>25.208124042500515</v>
      </c>
      <c r="GY157" s="522" t="s">
        <v>381</v>
      </c>
      <c r="GZ157" s="748" t="s">
        <v>381</v>
      </c>
      <c r="HB157" s="1021"/>
      <c r="HC157" s="503">
        <f t="shared" si="530"/>
        <v>-30</v>
      </c>
      <c r="HD157" s="531">
        <f>HE157*(1-(2.5+7)/(87.5-2))</f>
        <v>8.7394013381734279</v>
      </c>
      <c r="HE157" s="551">
        <f t="shared" si="571"/>
        <v>9.8318265054451075</v>
      </c>
      <c r="HF157" s="604">
        <f t="shared" si="571"/>
        <v>87.333922391762201</v>
      </c>
      <c r="HH157" s="1021"/>
      <c r="HI157" s="503">
        <f t="shared" si="532"/>
        <v>-30</v>
      </c>
      <c r="HJ157" s="531">
        <f>HD157</f>
        <v>8.7394013381734279</v>
      </c>
      <c r="HK157" s="604">
        <f>HK41</f>
        <v>95.032309168553013</v>
      </c>
    </row>
    <row r="158" spans="2:219" ht="15" customHeight="1">
      <c r="B158" s="1046"/>
      <c r="C158" s="780">
        <v>-40</v>
      </c>
      <c r="D158" s="536">
        <f t="shared" si="509"/>
        <v>28.5</v>
      </c>
      <c r="E158" s="637" t="s">
        <v>711</v>
      </c>
      <c r="F158" s="623" t="s">
        <v>711</v>
      </c>
      <c r="G158" s="624" t="s">
        <v>711</v>
      </c>
      <c r="H158" s="647">
        <f>MIN(AS158,BI158,BY158)</f>
        <v>75.533651990496494</v>
      </c>
      <c r="I158" s="648">
        <f>MIN(AT158,BJ158,BZ158)</f>
        <v>81.940437758731335</v>
      </c>
      <c r="J158" s="648">
        <f t="shared" si="512"/>
        <v>85.678884016180476</v>
      </c>
      <c r="K158" s="648">
        <f t="shared" si="481"/>
        <v>84.414217415089439</v>
      </c>
      <c r="L158" s="648">
        <f t="shared" si="482"/>
        <v>83.152570892402636</v>
      </c>
      <c r="M158" s="648">
        <f t="shared" si="483"/>
        <v>81.902338729463295</v>
      </c>
      <c r="N158" s="648">
        <f t="shared" si="484"/>
        <v>79.438646562119274</v>
      </c>
      <c r="O158" s="648">
        <f t="shared" si="485"/>
        <v>77.022266792590528</v>
      </c>
      <c r="P158" s="648">
        <f t="shared" si="486"/>
        <v>74.645374075059408</v>
      </c>
      <c r="Q158" s="580">
        <f t="shared" si="487"/>
        <v>72.304194067454873</v>
      </c>
      <c r="R158" s="626" t="s">
        <v>381</v>
      </c>
      <c r="S158" s="539" t="s">
        <v>381</v>
      </c>
      <c r="T158" s="738"/>
      <c r="U158" s="1021"/>
      <c r="V158" s="711">
        <f t="shared" si="513"/>
        <v>-40</v>
      </c>
      <c r="W158" s="540">
        <v>15</v>
      </c>
      <c r="X158" s="552">
        <v>-26</v>
      </c>
      <c r="Y158" s="531">
        <f>IF(MIN(AA158,Z158)*(1-(2.5+7)/(87.5-2))&gt;$AG$29,$AG$29,MIN(AA158,Z158)*(1-(2.5+7)/(87.5-2)))</f>
        <v>28.5</v>
      </c>
      <c r="Z158" s="504">
        <f>Z42</f>
        <v>45.968303766036101</v>
      </c>
      <c r="AA158" s="505">
        <f>AA42</f>
        <v>32.585828277117358</v>
      </c>
      <c r="AB158" s="542">
        <f t="shared" si="515"/>
        <v>2.8308380356554554</v>
      </c>
      <c r="AC158" s="543">
        <f t="shared" si="516"/>
        <v>2.4758887001450058</v>
      </c>
      <c r="AD158" s="669">
        <f>AD42</f>
        <v>18.750248441930456</v>
      </c>
      <c r="AE158" s="545">
        <f>AE42</f>
        <v>29.12924631258236</v>
      </c>
      <c r="AF158" s="738"/>
      <c r="AG158" s="1048"/>
      <c r="AH158" s="1050"/>
      <c r="AI158" s="738"/>
      <c r="AJ158" s="1021"/>
      <c r="AK158" s="503">
        <f t="shared" si="517"/>
        <v>-40</v>
      </c>
      <c r="AL158" s="489">
        <v>-40</v>
      </c>
      <c r="AM158" s="519">
        <f t="shared" si="518"/>
        <v>-40</v>
      </c>
      <c r="AN158" s="490">
        <f t="shared" si="519"/>
        <v>28.5</v>
      </c>
      <c r="AO158" s="738"/>
      <c r="AP158" s="1021"/>
      <c r="AQ158" s="503">
        <v>-40</v>
      </c>
      <c r="AR158" s="483">
        <f t="shared" si="488"/>
        <v>28.5</v>
      </c>
      <c r="AS158" s="477">
        <f t="shared" ref="AS158:BB158" si="581">AS42</f>
        <v>97.153132481477172</v>
      </c>
      <c r="AT158" s="479">
        <f t="shared" si="581"/>
        <v>96.682732069031331</v>
      </c>
      <c r="AU158" s="479">
        <f t="shared" si="581"/>
        <v>95.738836739057177</v>
      </c>
      <c r="AV158" s="479">
        <f t="shared" si="581"/>
        <v>94.141711312610568</v>
      </c>
      <c r="AW158" s="479">
        <f t="shared" si="581"/>
        <v>92.515667986016638</v>
      </c>
      <c r="AX158" s="479">
        <f t="shared" si="581"/>
        <v>90.842650794084022</v>
      </c>
      <c r="AY158" s="479">
        <f t="shared" si="581"/>
        <v>88.584561426667634</v>
      </c>
      <c r="AZ158" s="479">
        <f t="shared" si="581"/>
        <v>85.302169292535694</v>
      </c>
      <c r="BA158" s="479">
        <f t="shared" si="581"/>
        <v>82.879337909062386</v>
      </c>
      <c r="BB158" s="479">
        <f t="shared" si="581"/>
        <v>79.921219269799764</v>
      </c>
      <c r="BC158" s="713" t="s">
        <v>381</v>
      </c>
      <c r="BD158" s="480" t="s">
        <v>381</v>
      </c>
      <c r="BE158" s="738"/>
      <c r="BF158" s="1021"/>
      <c r="BG158" s="503">
        <v>-40</v>
      </c>
      <c r="BH158" s="483">
        <f t="shared" si="489"/>
        <v>32.0625</v>
      </c>
      <c r="BI158" s="477">
        <f t="shared" ref="BI158:BR158" si="582">BI42</f>
        <v>86.810143188146796</v>
      </c>
      <c r="BJ158" s="478">
        <f t="shared" si="582"/>
        <v>86.438405618642605</v>
      </c>
      <c r="BK158" s="478">
        <f t="shared" si="582"/>
        <v>85.678884016180476</v>
      </c>
      <c r="BL158" s="478">
        <f t="shared" si="582"/>
        <v>84.414217415089439</v>
      </c>
      <c r="BM158" s="478">
        <f t="shared" si="582"/>
        <v>83.152570892402636</v>
      </c>
      <c r="BN158" s="478">
        <f t="shared" si="582"/>
        <v>81.902338729463295</v>
      </c>
      <c r="BO158" s="478">
        <f t="shared" si="582"/>
        <v>79.438646562119274</v>
      </c>
      <c r="BP158" s="478">
        <f t="shared" si="582"/>
        <v>77.022266792590528</v>
      </c>
      <c r="BQ158" s="478">
        <f t="shared" si="582"/>
        <v>74.645374075059408</v>
      </c>
      <c r="BR158" s="478">
        <f t="shared" si="582"/>
        <v>72.304194067454873</v>
      </c>
      <c r="BS158" s="713" t="s">
        <v>381</v>
      </c>
      <c r="BT158" s="480" t="s">
        <v>381</v>
      </c>
      <c r="BU158" s="533"/>
      <c r="BV158" s="1021"/>
      <c r="BW158" s="503">
        <v>-40</v>
      </c>
      <c r="BX158" s="483">
        <f t="shared" si="490"/>
        <v>32.0625</v>
      </c>
      <c r="BY158" s="477">
        <f t="shared" ref="BY158:CH158" si="583">BY42</f>
        <v>75.533651990496494</v>
      </c>
      <c r="BZ158" s="478">
        <f t="shared" si="583"/>
        <v>81.940437758731335</v>
      </c>
      <c r="CA158" s="478">
        <f t="shared" si="583"/>
        <v>86.971949459511833</v>
      </c>
      <c r="CB158" s="478">
        <f t="shared" si="583"/>
        <v>85.585242260852354</v>
      </c>
      <c r="CC158" s="478">
        <f t="shared" si="583"/>
        <v>84.200554185113035</v>
      </c>
      <c r="CD158" s="478">
        <f t="shared" si="583"/>
        <v>82.828379718064411</v>
      </c>
      <c r="CE158" s="478">
        <f t="shared" si="583"/>
        <v>80.135928594557598</v>
      </c>
      <c r="CF158" s="478">
        <f t="shared" si="583"/>
        <v>77.504597252241169</v>
      </c>
      <c r="CG158" s="478">
        <f t="shared" si="583"/>
        <v>74.929831556637211</v>
      </c>
      <c r="CH158" s="478">
        <f t="shared" si="583"/>
        <v>72.410647722655256</v>
      </c>
      <c r="CI158" s="713" t="s">
        <v>381</v>
      </c>
      <c r="CJ158" s="480" t="s">
        <v>381</v>
      </c>
      <c r="CK158" s="738"/>
      <c r="CL158" s="1021"/>
      <c r="CM158" s="503">
        <f t="shared" si="520"/>
        <v>-40</v>
      </c>
      <c r="CN158" s="520">
        <f t="shared" ref="CN158:CW158" si="584">CN42</f>
        <v>1.2000000000000002</v>
      </c>
      <c r="CO158" s="521">
        <f t="shared" si="584"/>
        <v>1.2000000000000002</v>
      </c>
      <c r="CP158" s="521">
        <f t="shared" si="584"/>
        <v>1.2</v>
      </c>
      <c r="CQ158" s="521">
        <f t="shared" si="584"/>
        <v>1.2</v>
      </c>
      <c r="CR158" s="521">
        <f t="shared" si="584"/>
        <v>1.2000000000000104</v>
      </c>
      <c r="CS158" s="521">
        <f t="shared" si="584"/>
        <v>1.2000000000000006</v>
      </c>
      <c r="CT158" s="521">
        <f t="shared" si="584"/>
        <v>1.2000000000000006</v>
      </c>
      <c r="CU158" s="521">
        <f t="shared" si="584"/>
        <v>1.2</v>
      </c>
      <c r="CV158" s="521">
        <f t="shared" si="584"/>
        <v>1.2000000000000046</v>
      </c>
      <c r="CW158" s="562">
        <f t="shared" si="584"/>
        <v>1.2000000000000046</v>
      </c>
      <c r="CX158" s="522" t="s">
        <v>381</v>
      </c>
      <c r="CY158" s="748" t="s">
        <v>381</v>
      </c>
      <c r="CZ158" s="738"/>
      <c r="DA158" s="1021"/>
      <c r="DB158" s="503">
        <f t="shared" si="521"/>
        <v>-40</v>
      </c>
      <c r="DC158" s="520">
        <f t="shared" ref="DC158:DL158" si="585">DC42</f>
        <v>1.0000000000000138</v>
      </c>
      <c r="DD158" s="521">
        <f t="shared" si="585"/>
        <v>1.0000000000000002</v>
      </c>
      <c r="DE158" s="521">
        <f t="shared" si="585"/>
        <v>1.000000000000014</v>
      </c>
      <c r="DF158" s="521">
        <f t="shared" si="585"/>
        <v>1</v>
      </c>
      <c r="DG158" s="521">
        <f t="shared" si="585"/>
        <v>1.0000000000000007</v>
      </c>
      <c r="DH158" s="521">
        <f t="shared" si="585"/>
        <v>1</v>
      </c>
      <c r="DI158" s="521">
        <f t="shared" si="585"/>
        <v>1.0000000000000064</v>
      </c>
      <c r="DJ158" s="521">
        <f t="shared" si="585"/>
        <v>1</v>
      </c>
      <c r="DK158" s="521">
        <f t="shared" si="585"/>
        <v>1.0000000000000002</v>
      </c>
      <c r="DL158" s="562">
        <f t="shared" si="585"/>
        <v>1.0000000000000004</v>
      </c>
      <c r="DM158" s="522" t="s">
        <v>381</v>
      </c>
      <c r="DN158" s="748" t="s">
        <v>381</v>
      </c>
      <c r="DO158" s="744"/>
      <c r="DP158" s="1021"/>
      <c r="DQ158" s="503">
        <f t="shared" si="522"/>
        <v>-40</v>
      </c>
      <c r="DR158" s="520">
        <f t="shared" ref="DR158:EA158" si="586">DR42</f>
        <v>0.9032602918828937</v>
      </c>
      <c r="DS158" s="521">
        <f t="shared" si="586"/>
        <v>0.95625609454425264</v>
      </c>
      <c r="DT158" s="521">
        <f t="shared" si="586"/>
        <v>1.0000000000000004</v>
      </c>
      <c r="DU158" s="521">
        <f t="shared" si="586"/>
        <v>1</v>
      </c>
      <c r="DV158" s="521">
        <f t="shared" si="586"/>
        <v>1</v>
      </c>
      <c r="DW158" s="521">
        <f t="shared" si="586"/>
        <v>1</v>
      </c>
      <c r="DX158" s="521">
        <f t="shared" si="586"/>
        <v>1.0000000000000002</v>
      </c>
      <c r="DY158" s="521">
        <f t="shared" si="586"/>
        <v>1.000000000000006</v>
      </c>
      <c r="DZ158" s="521">
        <f t="shared" si="586"/>
        <v>1.0000000000000031</v>
      </c>
      <c r="EA158" s="562">
        <f t="shared" si="586"/>
        <v>1.0000000000000004</v>
      </c>
      <c r="EB158" s="522" t="s">
        <v>381</v>
      </c>
      <c r="EC158" s="748" t="s">
        <v>381</v>
      </c>
      <c r="ED158" s="738"/>
      <c r="EE158" s="1021"/>
      <c r="EF158" s="503">
        <f t="shared" si="523"/>
        <v>-40</v>
      </c>
      <c r="EG158" s="495">
        <f t="shared" ref="EG158:EP158" si="587">EG42</f>
        <v>27.999363732620111</v>
      </c>
      <c r="EH158" s="496">
        <f t="shared" si="587"/>
        <v>26.567387405251736</v>
      </c>
      <c r="EI158" s="496">
        <f t="shared" si="587"/>
        <v>23.696123273857893</v>
      </c>
      <c r="EJ158" s="496">
        <f t="shared" si="587"/>
        <v>18.844263991371463</v>
      </c>
      <c r="EK158" s="496">
        <f t="shared" si="587"/>
        <v>13.913065983107174</v>
      </c>
      <c r="EL158" s="497">
        <f t="shared" si="587"/>
        <v>8.8485470266273865</v>
      </c>
      <c r="EM158" s="497">
        <f t="shared" si="587"/>
        <v>2.027923902195937</v>
      </c>
      <c r="EN158" s="497">
        <f t="shared" si="587"/>
        <v>-7.8549781959106326</v>
      </c>
      <c r="EO158" s="497">
        <f t="shared" si="587"/>
        <v>-15.124990083955538</v>
      </c>
      <c r="EP158" s="563">
        <f t="shared" si="587"/>
        <v>-23.971533853891827</v>
      </c>
      <c r="EQ158" s="522" t="s">
        <v>381</v>
      </c>
      <c r="ER158" s="748" t="s">
        <v>381</v>
      </c>
      <c r="ES158" s="738"/>
      <c r="ET158" s="1021"/>
      <c r="EU158" s="503">
        <f t="shared" si="524"/>
        <v>-40</v>
      </c>
      <c r="EV158" s="495">
        <f t="shared" ref="EV158:FE158" si="588">EV42</f>
        <v>82.359354422167314</v>
      </c>
      <c r="EW158" s="496">
        <f t="shared" si="588"/>
        <v>80.856750090335765</v>
      </c>
      <c r="EX158" s="496">
        <f t="shared" si="588"/>
        <v>77.788384988709424</v>
      </c>
      <c r="EY158" s="496">
        <f t="shared" si="588"/>
        <v>72.684431693688509</v>
      </c>
      <c r="EZ158" s="496">
        <f t="shared" si="588"/>
        <v>67.599147846353219</v>
      </c>
      <c r="FA158" s="497">
        <f t="shared" si="588"/>
        <v>62.566365367889091</v>
      </c>
      <c r="FB158" s="497">
        <f t="shared" si="588"/>
        <v>52.668177363813811</v>
      </c>
      <c r="FC158" s="497">
        <f t="shared" si="588"/>
        <v>42.985723605762928</v>
      </c>
      <c r="FD158" s="497">
        <f t="shared" si="588"/>
        <v>33.487132752311311</v>
      </c>
      <c r="FE158" s="563">
        <f t="shared" si="588"/>
        <v>24.156973891173777</v>
      </c>
      <c r="FF158" s="522" t="s">
        <v>381</v>
      </c>
      <c r="FG158" s="748" t="s">
        <v>381</v>
      </c>
      <c r="FI158" s="1021"/>
      <c r="FJ158" s="503">
        <f t="shared" si="525"/>
        <v>-40</v>
      </c>
      <c r="FK158" s="495">
        <f t="shared" ref="FK158:FT158" si="589">FK42</f>
        <v>85</v>
      </c>
      <c r="FL158" s="496">
        <f t="shared" si="589"/>
        <v>85</v>
      </c>
      <c r="FM158" s="496">
        <f t="shared" si="589"/>
        <v>83.013563376866784</v>
      </c>
      <c r="FN158" s="496">
        <f t="shared" si="589"/>
        <v>77.410244275834486</v>
      </c>
      <c r="FO158" s="496">
        <f t="shared" si="589"/>
        <v>71.822766837620179</v>
      </c>
      <c r="FP158" s="497">
        <f t="shared" si="589"/>
        <v>66.293498088394983</v>
      </c>
      <c r="FQ158" s="497">
        <f t="shared" si="589"/>
        <v>55.466953359559113</v>
      </c>
      <c r="FR158" s="497">
        <f t="shared" si="589"/>
        <v>44.916354854286794</v>
      </c>
      <c r="FS158" s="497">
        <f t="shared" si="589"/>
        <v>34.622519614402393</v>
      </c>
      <c r="FT158" s="563">
        <f t="shared" si="589"/>
        <v>24.580650560943127</v>
      </c>
      <c r="FU158" s="522" t="s">
        <v>381</v>
      </c>
      <c r="FV158" s="748" t="s">
        <v>381</v>
      </c>
      <c r="FW158" s="744"/>
      <c r="FX158" s="1021"/>
      <c r="FY158" s="503">
        <f t="shared" si="526"/>
        <v>-40</v>
      </c>
      <c r="FZ158" s="491">
        <f t="shared" si="527"/>
        <v>0.9032602918828937</v>
      </c>
      <c r="GA158" s="492">
        <f t="shared" si="491"/>
        <v>0.95625609454425264</v>
      </c>
      <c r="GB158" s="492">
        <f t="shared" si="492"/>
        <v>1.0000000000000004</v>
      </c>
      <c r="GC158" s="492">
        <f t="shared" si="493"/>
        <v>1</v>
      </c>
      <c r="GD158" s="492">
        <f t="shared" si="494"/>
        <v>1</v>
      </c>
      <c r="GE158" s="493">
        <f t="shared" si="495"/>
        <v>1</v>
      </c>
      <c r="GF158" s="493">
        <f t="shared" si="496"/>
        <v>1.0000000000000002</v>
      </c>
      <c r="GG158" s="493">
        <f t="shared" si="497"/>
        <v>1</v>
      </c>
      <c r="GH158" s="493">
        <f t="shared" si="498"/>
        <v>1.0000000000000002</v>
      </c>
      <c r="GI158" s="493">
        <f t="shared" si="499"/>
        <v>1.0000000000000004</v>
      </c>
      <c r="GJ158" s="522" t="s">
        <v>381</v>
      </c>
      <c r="GK158" s="748" t="s">
        <v>381</v>
      </c>
      <c r="GM158" s="1021"/>
      <c r="GN158" s="503">
        <f t="shared" si="528"/>
        <v>-40</v>
      </c>
      <c r="GO158" s="495">
        <f t="shared" si="529"/>
        <v>85</v>
      </c>
      <c r="GP158" s="496">
        <f t="shared" si="500"/>
        <v>85</v>
      </c>
      <c r="GQ158" s="496">
        <f t="shared" si="501"/>
        <v>83.013563376866784</v>
      </c>
      <c r="GR158" s="496">
        <f t="shared" si="502"/>
        <v>77.410244275834486</v>
      </c>
      <c r="GS158" s="496">
        <f t="shared" si="503"/>
        <v>71.822766837620179</v>
      </c>
      <c r="GT158" s="497">
        <f t="shared" si="504"/>
        <v>66.293498088394983</v>
      </c>
      <c r="GU158" s="497">
        <f t="shared" si="505"/>
        <v>55.466953359559113</v>
      </c>
      <c r="GV158" s="497">
        <f t="shared" si="506"/>
        <v>44.916354854286794</v>
      </c>
      <c r="GW158" s="497">
        <f t="shared" si="507"/>
        <v>34.622519614402393</v>
      </c>
      <c r="GX158" s="497">
        <f t="shared" si="508"/>
        <v>24.580650560943127</v>
      </c>
      <c r="GY158" s="522" t="s">
        <v>381</v>
      </c>
      <c r="GZ158" s="748" t="s">
        <v>381</v>
      </c>
      <c r="HB158" s="1021"/>
      <c r="HC158" s="503">
        <f t="shared" si="530"/>
        <v>-40</v>
      </c>
      <c r="HD158" s="664" t="s">
        <v>381</v>
      </c>
      <c r="HE158" s="662" t="str">
        <f t="shared" si="571"/>
        <v>no fueling</v>
      </c>
      <c r="HF158" s="663" t="str">
        <f t="shared" si="571"/>
        <v>no fueling</v>
      </c>
      <c r="HH158" s="1021"/>
      <c r="HI158" s="503">
        <f t="shared" si="532"/>
        <v>-40</v>
      </c>
      <c r="HJ158" s="664" t="str">
        <f>HD158</f>
        <v>no fueling</v>
      </c>
      <c r="HK158" s="663" t="str">
        <f>HK42</f>
        <v>no fueling</v>
      </c>
    </row>
    <row r="159" spans="2:219" ht="15" customHeight="1" thickBot="1">
      <c r="B159" s="1047"/>
      <c r="C159" s="781" t="s">
        <v>382</v>
      </c>
      <c r="D159" s="507" t="s">
        <v>381</v>
      </c>
      <c r="E159" s="783" t="s">
        <v>381</v>
      </c>
      <c r="F159" s="784" t="s">
        <v>381</v>
      </c>
      <c r="G159" s="785" t="s">
        <v>381</v>
      </c>
      <c r="H159" s="783" t="s">
        <v>381</v>
      </c>
      <c r="I159" s="784" t="s">
        <v>381</v>
      </c>
      <c r="J159" s="752" t="s">
        <v>381</v>
      </c>
      <c r="K159" s="752" t="s">
        <v>381</v>
      </c>
      <c r="L159" s="752" t="s">
        <v>381</v>
      </c>
      <c r="M159" s="752" t="s">
        <v>381</v>
      </c>
      <c r="N159" s="752" t="s">
        <v>381</v>
      </c>
      <c r="O159" s="752" t="s">
        <v>381</v>
      </c>
      <c r="P159" s="752" t="s">
        <v>381</v>
      </c>
      <c r="Q159" s="752" t="s">
        <v>381</v>
      </c>
      <c r="R159" s="752" t="s">
        <v>381</v>
      </c>
      <c r="S159" s="754" t="s">
        <v>381</v>
      </c>
      <c r="T159" s="738"/>
      <c r="U159" s="1022"/>
      <c r="V159" s="750" t="str">
        <f t="shared" si="513"/>
        <v>&lt; -40</v>
      </c>
      <c r="W159" s="755" t="s">
        <v>381</v>
      </c>
      <c r="X159" s="756" t="s">
        <v>381</v>
      </c>
      <c r="Y159" s="507" t="s">
        <v>381</v>
      </c>
      <c r="Z159" s="554" t="s">
        <v>381</v>
      </c>
      <c r="AA159" s="555" t="s">
        <v>381</v>
      </c>
      <c r="AB159" s="548" t="s">
        <v>381</v>
      </c>
      <c r="AC159" s="514" t="s">
        <v>381</v>
      </c>
      <c r="AD159" s="755" t="s">
        <v>381</v>
      </c>
      <c r="AE159" s="756" t="s">
        <v>381</v>
      </c>
      <c r="AF159" s="738"/>
      <c r="AG159" s="1049"/>
      <c r="AH159" s="1051"/>
      <c r="AI159" s="738"/>
      <c r="AJ159" s="1022"/>
      <c r="AK159" s="750" t="str">
        <f t="shared" si="517"/>
        <v>&lt; -40</v>
      </c>
      <c r="AL159" s="755" t="s">
        <v>381</v>
      </c>
      <c r="AM159" s="756" t="s">
        <v>381</v>
      </c>
      <c r="AN159" s="515" t="s">
        <v>381</v>
      </c>
      <c r="AO159" s="738"/>
      <c r="AP159" s="1022"/>
      <c r="AQ159" s="750" t="s">
        <v>382</v>
      </c>
      <c r="AR159" s="507" t="s">
        <v>381</v>
      </c>
      <c r="AS159" s="751" t="s">
        <v>381</v>
      </c>
      <c r="AT159" s="752" t="s">
        <v>381</v>
      </c>
      <c r="AU159" s="752" t="s">
        <v>381</v>
      </c>
      <c r="AV159" s="752" t="s">
        <v>381</v>
      </c>
      <c r="AW159" s="752" t="s">
        <v>381</v>
      </c>
      <c r="AX159" s="752" t="s">
        <v>381</v>
      </c>
      <c r="AY159" s="752" t="s">
        <v>381</v>
      </c>
      <c r="AZ159" s="752" t="s">
        <v>381</v>
      </c>
      <c r="BA159" s="752" t="s">
        <v>381</v>
      </c>
      <c r="BB159" s="752" t="s">
        <v>381</v>
      </c>
      <c r="BC159" s="752" t="s">
        <v>381</v>
      </c>
      <c r="BD159" s="754" t="s">
        <v>381</v>
      </c>
      <c r="BE159" s="738"/>
      <c r="BF159" s="1022"/>
      <c r="BG159" s="750" t="s">
        <v>382</v>
      </c>
      <c r="BH159" s="507" t="s">
        <v>381</v>
      </c>
      <c r="BI159" s="751" t="s">
        <v>381</v>
      </c>
      <c r="BJ159" s="752" t="s">
        <v>381</v>
      </c>
      <c r="BK159" s="752" t="s">
        <v>381</v>
      </c>
      <c r="BL159" s="752" t="s">
        <v>381</v>
      </c>
      <c r="BM159" s="752" t="s">
        <v>381</v>
      </c>
      <c r="BN159" s="752" t="s">
        <v>381</v>
      </c>
      <c r="BO159" s="752" t="s">
        <v>381</v>
      </c>
      <c r="BP159" s="752" t="s">
        <v>381</v>
      </c>
      <c r="BQ159" s="752" t="s">
        <v>381</v>
      </c>
      <c r="BR159" s="752" t="s">
        <v>381</v>
      </c>
      <c r="BS159" s="752" t="s">
        <v>381</v>
      </c>
      <c r="BT159" s="754" t="s">
        <v>381</v>
      </c>
      <c r="BU159" s="738"/>
      <c r="BV159" s="1022"/>
      <c r="BW159" s="750" t="s">
        <v>382</v>
      </c>
      <c r="BX159" s="507" t="s">
        <v>381</v>
      </c>
      <c r="BY159" s="751" t="s">
        <v>381</v>
      </c>
      <c r="BZ159" s="752" t="s">
        <v>381</v>
      </c>
      <c r="CA159" s="752" t="s">
        <v>381</v>
      </c>
      <c r="CB159" s="752" t="s">
        <v>381</v>
      </c>
      <c r="CC159" s="752" t="s">
        <v>381</v>
      </c>
      <c r="CD159" s="752" t="s">
        <v>381</v>
      </c>
      <c r="CE159" s="752" t="s">
        <v>381</v>
      </c>
      <c r="CF159" s="752" t="s">
        <v>381</v>
      </c>
      <c r="CG159" s="752" t="s">
        <v>381</v>
      </c>
      <c r="CH159" s="752" t="s">
        <v>381</v>
      </c>
      <c r="CI159" s="752" t="s">
        <v>381</v>
      </c>
      <c r="CJ159" s="754" t="s">
        <v>381</v>
      </c>
      <c r="CK159" s="738"/>
      <c r="CL159" s="1022"/>
      <c r="CM159" s="750" t="str">
        <f t="shared" si="520"/>
        <v>&lt; -40</v>
      </c>
      <c r="CN159" s="757" t="s">
        <v>381</v>
      </c>
      <c r="CO159" s="758" t="s">
        <v>381</v>
      </c>
      <c r="CP159" s="758" t="s">
        <v>381</v>
      </c>
      <c r="CQ159" s="758" t="s">
        <v>381</v>
      </c>
      <c r="CR159" s="758" t="s">
        <v>381</v>
      </c>
      <c r="CS159" s="758" t="s">
        <v>381</v>
      </c>
      <c r="CT159" s="758" t="s">
        <v>381</v>
      </c>
      <c r="CU159" s="758" t="s">
        <v>381</v>
      </c>
      <c r="CV159" s="758" t="s">
        <v>381</v>
      </c>
      <c r="CW159" s="758" t="s">
        <v>381</v>
      </c>
      <c r="CX159" s="758" t="s">
        <v>381</v>
      </c>
      <c r="CY159" s="756" t="s">
        <v>381</v>
      </c>
      <c r="CZ159" s="738"/>
      <c r="DA159" s="1022"/>
      <c r="DB159" s="750" t="str">
        <f t="shared" si="521"/>
        <v>&lt; -40</v>
      </c>
      <c r="DC159" s="757" t="s">
        <v>381</v>
      </c>
      <c r="DD159" s="758" t="s">
        <v>381</v>
      </c>
      <c r="DE159" s="758" t="s">
        <v>381</v>
      </c>
      <c r="DF159" s="758" t="s">
        <v>381</v>
      </c>
      <c r="DG159" s="758" t="s">
        <v>381</v>
      </c>
      <c r="DH159" s="758" t="s">
        <v>381</v>
      </c>
      <c r="DI159" s="758" t="s">
        <v>381</v>
      </c>
      <c r="DJ159" s="758" t="s">
        <v>381</v>
      </c>
      <c r="DK159" s="758" t="s">
        <v>381</v>
      </c>
      <c r="DL159" s="758" t="s">
        <v>381</v>
      </c>
      <c r="DM159" s="758" t="s">
        <v>381</v>
      </c>
      <c r="DN159" s="756" t="s">
        <v>381</v>
      </c>
      <c r="DO159" s="744"/>
      <c r="DP159" s="1022"/>
      <c r="DQ159" s="750" t="str">
        <f t="shared" si="522"/>
        <v>&lt; -40</v>
      </c>
      <c r="DR159" s="757" t="s">
        <v>381</v>
      </c>
      <c r="DS159" s="758" t="s">
        <v>381</v>
      </c>
      <c r="DT159" s="758" t="s">
        <v>381</v>
      </c>
      <c r="DU159" s="758" t="s">
        <v>381</v>
      </c>
      <c r="DV159" s="758" t="s">
        <v>381</v>
      </c>
      <c r="DW159" s="758" t="s">
        <v>381</v>
      </c>
      <c r="DX159" s="758" t="s">
        <v>381</v>
      </c>
      <c r="DY159" s="758" t="s">
        <v>381</v>
      </c>
      <c r="DZ159" s="758" t="s">
        <v>381</v>
      </c>
      <c r="EA159" s="758" t="s">
        <v>381</v>
      </c>
      <c r="EB159" s="758" t="s">
        <v>381</v>
      </c>
      <c r="EC159" s="756" t="s">
        <v>381</v>
      </c>
      <c r="ED159" s="738"/>
      <c r="EE159" s="1022"/>
      <c r="EF159" s="750" t="str">
        <f t="shared" si="523"/>
        <v>&lt; -40</v>
      </c>
      <c r="EG159" s="757" t="s">
        <v>381</v>
      </c>
      <c r="EH159" s="758" t="s">
        <v>381</v>
      </c>
      <c r="EI159" s="758" t="s">
        <v>381</v>
      </c>
      <c r="EJ159" s="758" t="s">
        <v>381</v>
      </c>
      <c r="EK159" s="758" t="s">
        <v>381</v>
      </c>
      <c r="EL159" s="758" t="s">
        <v>381</v>
      </c>
      <c r="EM159" s="758" t="s">
        <v>381</v>
      </c>
      <c r="EN159" s="758" t="s">
        <v>381</v>
      </c>
      <c r="EO159" s="758" t="s">
        <v>381</v>
      </c>
      <c r="EP159" s="758" t="s">
        <v>381</v>
      </c>
      <c r="EQ159" s="758" t="s">
        <v>381</v>
      </c>
      <c r="ER159" s="756" t="s">
        <v>381</v>
      </c>
      <c r="ES159" s="738"/>
      <c r="ET159" s="1022"/>
      <c r="EU159" s="750" t="str">
        <f t="shared" si="524"/>
        <v>&lt; -40</v>
      </c>
      <c r="EV159" s="757" t="s">
        <v>381</v>
      </c>
      <c r="EW159" s="758" t="s">
        <v>381</v>
      </c>
      <c r="EX159" s="758" t="s">
        <v>381</v>
      </c>
      <c r="EY159" s="758" t="s">
        <v>381</v>
      </c>
      <c r="EZ159" s="758" t="s">
        <v>381</v>
      </c>
      <c r="FA159" s="758" t="s">
        <v>381</v>
      </c>
      <c r="FB159" s="758" t="s">
        <v>381</v>
      </c>
      <c r="FC159" s="758" t="s">
        <v>381</v>
      </c>
      <c r="FD159" s="758" t="s">
        <v>381</v>
      </c>
      <c r="FE159" s="758" t="s">
        <v>381</v>
      </c>
      <c r="FF159" s="758" t="s">
        <v>381</v>
      </c>
      <c r="FG159" s="756" t="s">
        <v>381</v>
      </c>
      <c r="FI159" s="1022"/>
      <c r="FJ159" s="750" t="str">
        <f t="shared" si="525"/>
        <v>&lt; -40</v>
      </c>
      <c r="FK159" s="757" t="s">
        <v>381</v>
      </c>
      <c r="FL159" s="758" t="s">
        <v>381</v>
      </c>
      <c r="FM159" s="758" t="s">
        <v>381</v>
      </c>
      <c r="FN159" s="758" t="s">
        <v>381</v>
      </c>
      <c r="FO159" s="758" t="s">
        <v>381</v>
      </c>
      <c r="FP159" s="758" t="s">
        <v>381</v>
      </c>
      <c r="FQ159" s="758" t="s">
        <v>381</v>
      </c>
      <c r="FR159" s="758" t="s">
        <v>381</v>
      </c>
      <c r="FS159" s="758" t="s">
        <v>381</v>
      </c>
      <c r="FT159" s="758" t="s">
        <v>381</v>
      </c>
      <c r="FU159" s="758" t="s">
        <v>381</v>
      </c>
      <c r="FV159" s="756" t="s">
        <v>381</v>
      </c>
      <c r="FW159" s="744"/>
      <c r="FX159" s="1022"/>
      <c r="FY159" s="750" t="str">
        <f t="shared" si="526"/>
        <v>&lt; -40</v>
      </c>
      <c r="FZ159" s="757" t="s">
        <v>381</v>
      </c>
      <c r="GA159" s="758" t="s">
        <v>381</v>
      </c>
      <c r="GB159" s="758" t="s">
        <v>381</v>
      </c>
      <c r="GC159" s="758" t="s">
        <v>381</v>
      </c>
      <c r="GD159" s="758" t="s">
        <v>381</v>
      </c>
      <c r="GE159" s="758" t="s">
        <v>381</v>
      </c>
      <c r="GF159" s="758" t="s">
        <v>381</v>
      </c>
      <c r="GG159" s="758" t="s">
        <v>381</v>
      </c>
      <c r="GH159" s="758" t="s">
        <v>381</v>
      </c>
      <c r="GI159" s="758" t="s">
        <v>381</v>
      </c>
      <c r="GJ159" s="758" t="s">
        <v>381</v>
      </c>
      <c r="GK159" s="756" t="s">
        <v>381</v>
      </c>
      <c r="GM159" s="1022"/>
      <c r="GN159" s="750" t="str">
        <f t="shared" si="528"/>
        <v>&lt; -40</v>
      </c>
      <c r="GO159" s="757" t="s">
        <v>381</v>
      </c>
      <c r="GP159" s="758" t="s">
        <v>381</v>
      </c>
      <c r="GQ159" s="758" t="s">
        <v>381</v>
      </c>
      <c r="GR159" s="758" t="s">
        <v>381</v>
      </c>
      <c r="GS159" s="758" t="s">
        <v>381</v>
      </c>
      <c r="GT159" s="758" t="s">
        <v>381</v>
      </c>
      <c r="GU159" s="758" t="s">
        <v>381</v>
      </c>
      <c r="GV159" s="758" t="s">
        <v>381</v>
      </c>
      <c r="GW159" s="758" t="s">
        <v>381</v>
      </c>
      <c r="GX159" s="758" t="s">
        <v>381</v>
      </c>
      <c r="GY159" s="758" t="s">
        <v>381</v>
      </c>
      <c r="GZ159" s="756" t="s">
        <v>381</v>
      </c>
      <c r="HB159" s="1022"/>
      <c r="HC159" s="750" t="str">
        <f t="shared" si="530"/>
        <v>&lt; -40</v>
      </c>
      <c r="HD159" s="507" t="s">
        <v>381</v>
      </c>
      <c r="HE159" s="554" t="s">
        <v>381</v>
      </c>
      <c r="HF159" s="759" t="s">
        <v>381</v>
      </c>
      <c r="HH159" s="1022"/>
      <c r="HI159" s="750" t="str">
        <f t="shared" si="532"/>
        <v>&lt; -40</v>
      </c>
      <c r="HJ159" s="507" t="s">
        <v>381</v>
      </c>
      <c r="HK159" s="759" t="s">
        <v>381</v>
      </c>
    </row>
  </sheetData>
  <mergeCells count="644">
    <mergeCell ref="H73:S73"/>
    <mergeCell ref="E74:S74"/>
    <mergeCell ref="H95:S95"/>
    <mergeCell ref="E96:S96"/>
    <mergeCell ref="H120:S120"/>
    <mergeCell ref="E121:S121"/>
    <mergeCell ref="HB29:HB43"/>
    <mergeCell ref="HH29:HH43"/>
    <mergeCell ref="HB48:HC50"/>
    <mergeCell ref="HD48:HE48"/>
    <mergeCell ref="HH48:HI50"/>
    <mergeCell ref="BF29:BF43"/>
    <mergeCell ref="BV29:BV43"/>
    <mergeCell ref="B46:S46"/>
    <mergeCell ref="Y46:AA46"/>
    <mergeCell ref="AC46:AE46"/>
    <mergeCell ref="AP46:BD46"/>
    <mergeCell ref="BF46:BT46"/>
    <mergeCell ref="BV46:CJ46"/>
    <mergeCell ref="B29:B43"/>
    <mergeCell ref="U29:U43"/>
    <mergeCell ref="AG29:AG43"/>
    <mergeCell ref="AH29:AH43"/>
    <mergeCell ref="AJ29:AJ43"/>
    <mergeCell ref="HJ48:HJ50"/>
    <mergeCell ref="HD49:HD50"/>
    <mergeCell ref="HE49:HE50"/>
    <mergeCell ref="HB51:HB65"/>
    <mergeCell ref="HH51:HH65"/>
    <mergeCell ref="HB4:HC6"/>
    <mergeCell ref="HD4:HE4"/>
    <mergeCell ref="HH4:HI6"/>
    <mergeCell ref="HJ4:HJ6"/>
    <mergeCell ref="HD5:HD6"/>
    <mergeCell ref="HE5:HE6"/>
    <mergeCell ref="HB7:HB21"/>
    <mergeCell ref="HH7:HH21"/>
    <mergeCell ref="HB26:HC28"/>
    <mergeCell ref="HD26:HE26"/>
    <mergeCell ref="HH26:HI28"/>
    <mergeCell ref="HJ26:HJ28"/>
    <mergeCell ref="HD27:HD28"/>
    <mergeCell ref="HE27:HE28"/>
    <mergeCell ref="B2:S2"/>
    <mergeCell ref="Y2:AA2"/>
    <mergeCell ref="AC2:AE2"/>
    <mergeCell ref="AP2:BD2"/>
    <mergeCell ref="BF2:BT2"/>
    <mergeCell ref="BV2:CJ2"/>
    <mergeCell ref="AG4:AG6"/>
    <mergeCell ref="AH4:AH6"/>
    <mergeCell ref="AJ4:AK6"/>
    <mergeCell ref="AL4:AM4"/>
    <mergeCell ref="AB5:AB6"/>
    <mergeCell ref="AC5:AC6"/>
    <mergeCell ref="AD5:AD6"/>
    <mergeCell ref="AE5:AE6"/>
    <mergeCell ref="B4:C6"/>
    <mergeCell ref="D4:D6"/>
    <mergeCell ref="U4:V6"/>
    <mergeCell ref="W4:X4"/>
    <mergeCell ref="Y4:AA4"/>
    <mergeCell ref="AL5:AL6"/>
    <mergeCell ref="AM5:AM6"/>
    <mergeCell ref="AS5:BD5"/>
    <mergeCell ref="BI5:BT5"/>
    <mergeCell ref="BY5:CJ5"/>
    <mergeCell ref="E6:G6"/>
    <mergeCell ref="BI4:BT4"/>
    <mergeCell ref="BV4:BW6"/>
    <mergeCell ref="BX4:BX6"/>
    <mergeCell ref="BY4:CJ4"/>
    <mergeCell ref="W5:W6"/>
    <mergeCell ref="X5:X6"/>
    <mergeCell ref="Y5:Y6"/>
    <mergeCell ref="Z5:Z6"/>
    <mergeCell ref="AA5:AA6"/>
    <mergeCell ref="AN4:AN6"/>
    <mergeCell ref="AP4:AQ6"/>
    <mergeCell ref="AR4:AR6"/>
    <mergeCell ref="AS4:BD4"/>
    <mergeCell ref="BF4:BG6"/>
    <mergeCell ref="BH4:BH6"/>
    <mergeCell ref="AB4:AC4"/>
    <mergeCell ref="AD4:AE4"/>
    <mergeCell ref="H4:S4"/>
    <mergeCell ref="E5:S5"/>
    <mergeCell ref="BF7:BF21"/>
    <mergeCell ref="BV7:BV21"/>
    <mergeCell ref="B24:S24"/>
    <mergeCell ref="Y24:AA24"/>
    <mergeCell ref="AC24:AE24"/>
    <mergeCell ref="AP24:BD24"/>
    <mergeCell ref="BF24:BT24"/>
    <mergeCell ref="BV24:CJ24"/>
    <mergeCell ref="B7:B21"/>
    <mergeCell ref="U7:U21"/>
    <mergeCell ref="AG7:AG21"/>
    <mergeCell ref="AH7:AH21"/>
    <mergeCell ref="AJ7:AJ21"/>
    <mergeCell ref="AP7:AP21"/>
    <mergeCell ref="AL26:AM26"/>
    <mergeCell ref="AB27:AB28"/>
    <mergeCell ref="AC27:AC28"/>
    <mergeCell ref="AD27:AD28"/>
    <mergeCell ref="AE27:AE28"/>
    <mergeCell ref="B26:C28"/>
    <mergeCell ref="D26:D28"/>
    <mergeCell ref="U26:V28"/>
    <mergeCell ref="W26:X26"/>
    <mergeCell ref="Y26:AA26"/>
    <mergeCell ref="AL27:AL28"/>
    <mergeCell ref="AM27:AM28"/>
    <mergeCell ref="H26:S26"/>
    <mergeCell ref="E27:S27"/>
    <mergeCell ref="AS27:BD27"/>
    <mergeCell ref="BI27:BT27"/>
    <mergeCell ref="BY27:CJ27"/>
    <mergeCell ref="E28:G28"/>
    <mergeCell ref="BI26:BT26"/>
    <mergeCell ref="BV26:BW28"/>
    <mergeCell ref="BX26:BX28"/>
    <mergeCell ref="BY26:CJ26"/>
    <mergeCell ref="W27:W28"/>
    <mergeCell ref="X27:X28"/>
    <mergeCell ref="Y27:Y28"/>
    <mergeCell ref="Z27:Z28"/>
    <mergeCell ref="AA27:AA28"/>
    <mergeCell ref="AN26:AN28"/>
    <mergeCell ref="AP26:AQ28"/>
    <mergeCell ref="AR26:AR28"/>
    <mergeCell ref="AS26:BD26"/>
    <mergeCell ref="BF26:BG28"/>
    <mergeCell ref="BH26:BH28"/>
    <mergeCell ref="AB26:AC26"/>
    <mergeCell ref="AD26:AE26"/>
    <mergeCell ref="AG26:AG28"/>
    <mergeCell ref="AH26:AH28"/>
    <mergeCell ref="AJ26:AK28"/>
    <mergeCell ref="AP29:AP43"/>
    <mergeCell ref="BY49:CJ49"/>
    <mergeCell ref="E50:G50"/>
    <mergeCell ref="BI48:BT48"/>
    <mergeCell ref="BV48:BW50"/>
    <mergeCell ref="BX48:BX50"/>
    <mergeCell ref="BY48:CJ48"/>
    <mergeCell ref="W49:W50"/>
    <mergeCell ref="X49:X50"/>
    <mergeCell ref="Y49:Y50"/>
    <mergeCell ref="Z49:Z50"/>
    <mergeCell ref="AA49:AA50"/>
    <mergeCell ref="AN48:AN50"/>
    <mergeCell ref="AP48:AQ50"/>
    <mergeCell ref="AR48:AR50"/>
    <mergeCell ref="AS48:BD48"/>
    <mergeCell ref="BF48:BG50"/>
    <mergeCell ref="BH48:BH50"/>
    <mergeCell ref="AB48:AC48"/>
    <mergeCell ref="AD48:AE48"/>
    <mergeCell ref="AG48:AG50"/>
    <mergeCell ref="AH48:AH50"/>
    <mergeCell ref="AJ48:AK50"/>
    <mergeCell ref="AL48:AM48"/>
    <mergeCell ref="BF51:BF65"/>
    <mergeCell ref="BV51:BV65"/>
    <mergeCell ref="B51:B65"/>
    <mergeCell ref="U51:U65"/>
    <mergeCell ref="AG51:AG65"/>
    <mergeCell ref="AH51:AH65"/>
    <mergeCell ref="AJ51:AJ65"/>
    <mergeCell ref="AP51:AP65"/>
    <mergeCell ref="AL49:AL50"/>
    <mergeCell ref="AM49:AM50"/>
    <mergeCell ref="AS49:BD49"/>
    <mergeCell ref="BI49:BT49"/>
    <mergeCell ref="AB49:AB50"/>
    <mergeCell ref="AC49:AC50"/>
    <mergeCell ref="AD49:AD50"/>
    <mergeCell ref="AE49:AE50"/>
    <mergeCell ref="B48:C50"/>
    <mergeCell ref="D48:D50"/>
    <mergeCell ref="U48:V50"/>
    <mergeCell ref="W48:X48"/>
    <mergeCell ref="Y48:AA48"/>
    <mergeCell ref="H48:S48"/>
    <mergeCell ref="E49:S49"/>
    <mergeCell ref="DA4:DB6"/>
    <mergeCell ref="DC4:DN4"/>
    <mergeCell ref="DP4:DQ6"/>
    <mergeCell ref="DR4:EC4"/>
    <mergeCell ref="ET4:EU6"/>
    <mergeCell ref="EV4:FG4"/>
    <mergeCell ref="FI4:FJ6"/>
    <mergeCell ref="FK4:FV4"/>
    <mergeCell ref="FX4:FY6"/>
    <mergeCell ref="FZ4:GK4"/>
    <mergeCell ref="GM4:GN6"/>
    <mergeCell ref="GO4:GZ4"/>
    <mergeCell ref="DC5:DN5"/>
    <mergeCell ref="DR5:EC5"/>
    <mergeCell ref="EV5:FG5"/>
    <mergeCell ref="FK5:FV5"/>
    <mergeCell ref="FZ5:GK5"/>
    <mergeCell ref="GO5:GZ5"/>
    <mergeCell ref="DA29:DA43"/>
    <mergeCell ref="DP29:DP43"/>
    <mergeCell ref="ET29:ET43"/>
    <mergeCell ref="FI29:FI43"/>
    <mergeCell ref="FX29:FX43"/>
    <mergeCell ref="GM29:GM43"/>
    <mergeCell ref="EG27:ER27"/>
    <mergeCell ref="EE29:EE43"/>
    <mergeCell ref="DA7:DA21"/>
    <mergeCell ref="DP7:DP21"/>
    <mergeCell ref="ET7:ET21"/>
    <mergeCell ref="FI7:FI21"/>
    <mergeCell ref="FX7:FX21"/>
    <mergeCell ref="GM7:GM21"/>
    <mergeCell ref="DA26:DB28"/>
    <mergeCell ref="DC26:DN26"/>
    <mergeCell ref="DP26:DQ28"/>
    <mergeCell ref="DR26:EC26"/>
    <mergeCell ref="ET26:EU28"/>
    <mergeCell ref="EV26:FG26"/>
    <mergeCell ref="FI26:FJ28"/>
    <mergeCell ref="FK26:FV26"/>
    <mergeCell ref="FX26:FY28"/>
    <mergeCell ref="FZ26:GK26"/>
    <mergeCell ref="DA48:DB50"/>
    <mergeCell ref="DC48:DN48"/>
    <mergeCell ref="DP48:DQ50"/>
    <mergeCell ref="DR48:EC48"/>
    <mergeCell ref="ET48:EU50"/>
    <mergeCell ref="EV48:FG48"/>
    <mergeCell ref="FI48:FJ50"/>
    <mergeCell ref="FK48:FV48"/>
    <mergeCell ref="FX48:FY50"/>
    <mergeCell ref="EG26:ER26"/>
    <mergeCell ref="FZ48:GK48"/>
    <mergeCell ref="GM48:GN50"/>
    <mergeCell ref="GO48:GZ48"/>
    <mergeCell ref="DC49:DN49"/>
    <mergeCell ref="DR49:EC49"/>
    <mergeCell ref="EV49:FG49"/>
    <mergeCell ref="FK49:FV49"/>
    <mergeCell ref="FZ49:GK49"/>
    <mergeCell ref="GO49:GZ49"/>
    <mergeCell ref="EE48:EF50"/>
    <mergeCell ref="EG48:ER48"/>
    <mergeCell ref="EG49:ER49"/>
    <mergeCell ref="GO26:GZ26"/>
    <mergeCell ref="DC27:DN27"/>
    <mergeCell ref="DR27:EC27"/>
    <mergeCell ref="EV27:FG27"/>
    <mergeCell ref="FK27:FV27"/>
    <mergeCell ref="FZ27:GK27"/>
    <mergeCell ref="GO27:GZ27"/>
    <mergeCell ref="GM26:GN28"/>
    <mergeCell ref="EE51:EE65"/>
    <mergeCell ref="DA51:DA65"/>
    <mergeCell ref="DP51:DP65"/>
    <mergeCell ref="ET51:ET65"/>
    <mergeCell ref="FI51:FI65"/>
    <mergeCell ref="FX51:FX65"/>
    <mergeCell ref="GM51:GM65"/>
    <mergeCell ref="CL4:CM6"/>
    <mergeCell ref="CN4:CY4"/>
    <mergeCell ref="CN5:CY5"/>
    <mergeCell ref="CL7:CL21"/>
    <mergeCell ref="CL26:CM28"/>
    <mergeCell ref="CN26:CY26"/>
    <mergeCell ref="CN27:CY27"/>
    <mergeCell ref="CL29:CL43"/>
    <mergeCell ref="CL48:CM50"/>
    <mergeCell ref="CN48:CY48"/>
    <mergeCell ref="CN49:CY49"/>
    <mergeCell ref="CL51:CL65"/>
    <mergeCell ref="EE4:EF6"/>
    <mergeCell ref="EG4:ER4"/>
    <mergeCell ref="EG5:ER5"/>
    <mergeCell ref="EE7:EE21"/>
    <mergeCell ref="EE26:EF28"/>
    <mergeCell ref="B71:S71"/>
    <mergeCell ref="Y71:AA71"/>
    <mergeCell ref="AC71:AE71"/>
    <mergeCell ref="AP71:BD71"/>
    <mergeCell ref="BF71:BT71"/>
    <mergeCell ref="BV71:CJ71"/>
    <mergeCell ref="B73:C75"/>
    <mergeCell ref="D73:D75"/>
    <mergeCell ref="U73:V75"/>
    <mergeCell ref="W73:X73"/>
    <mergeCell ref="Y73:AA73"/>
    <mergeCell ref="AB73:AC73"/>
    <mergeCell ref="AD73:AE73"/>
    <mergeCell ref="AG73:AG75"/>
    <mergeCell ref="AH73:AH75"/>
    <mergeCell ref="AJ73:AK75"/>
    <mergeCell ref="AL73:AM73"/>
    <mergeCell ref="AN73:AN75"/>
    <mergeCell ref="AP73:AQ75"/>
    <mergeCell ref="AR73:AR75"/>
    <mergeCell ref="AS73:BD73"/>
    <mergeCell ref="BF73:BG75"/>
    <mergeCell ref="BH73:BH75"/>
    <mergeCell ref="BI73:BT73"/>
    <mergeCell ref="FI73:FJ75"/>
    <mergeCell ref="FK73:FV73"/>
    <mergeCell ref="FX73:FY75"/>
    <mergeCell ref="FZ73:GK73"/>
    <mergeCell ref="EG74:ER74"/>
    <mergeCell ref="EV74:FG74"/>
    <mergeCell ref="FK74:FV74"/>
    <mergeCell ref="FZ74:GK74"/>
    <mergeCell ref="BV73:BW75"/>
    <mergeCell ref="BX73:BX75"/>
    <mergeCell ref="BY73:CJ73"/>
    <mergeCell ref="CL73:CM75"/>
    <mergeCell ref="CN73:CY73"/>
    <mergeCell ref="DA73:DB75"/>
    <mergeCell ref="DC73:DN73"/>
    <mergeCell ref="DP73:DQ75"/>
    <mergeCell ref="ET73:EU75"/>
    <mergeCell ref="HH73:HI75"/>
    <mergeCell ref="HJ73:HJ75"/>
    <mergeCell ref="W74:W75"/>
    <mergeCell ref="X74:X75"/>
    <mergeCell ref="Y74:Y75"/>
    <mergeCell ref="Z74:Z75"/>
    <mergeCell ref="AA74:AA75"/>
    <mergeCell ref="AB74:AB75"/>
    <mergeCell ref="AC74:AC75"/>
    <mergeCell ref="AD74:AD75"/>
    <mergeCell ref="AE74:AE75"/>
    <mergeCell ref="AL74:AL75"/>
    <mergeCell ref="AM74:AM75"/>
    <mergeCell ref="AS74:BD74"/>
    <mergeCell ref="BI74:BT74"/>
    <mergeCell ref="BY74:CJ74"/>
    <mergeCell ref="CN74:CY74"/>
    <mergeCell ref="DC74:DN74"/>
    <mergeCell ref="DR74:EC74"/>
    <mergeCell ref="DR73:EC73"/>
    <mergeCell ref="EE73:EF75"/>
    <mergeCell ref="EG73:ER73"/>
    <mergeCell ref="GO74:GZ74"/>
    <mergeCell ref="EV73:FG73"/>
    <mergeCell ref="HD74:HD75"/>
    <mergeCell ref="HE74:HE75"/>
    <mergeCell ref="E75:G75"/>
    <mergeCell ref="B76:B90"/>
    <mergeCell ref="U76:U90"/>
    <mergeCell ref="AG76:AG90"/>
    <mergeCell ref="AH76:AH90"/>
    <mergeCell ref="AJ76:AJ90"/>
    <mergeCell ref="AP76:AP90"/>
    <mergeCell ref="BF76:BF90"/>
    <mergeCell ref="BV76:BV90"/>
    <mergeCell ref="CL76:CL90"/>
    <mergeCell ref="DA76:DA90"/>
    <mergeCell ref="DP76:DP90"/>
    <mergeCell ref="EE76:EE90"/>
    <mergeCell ref="ET76:ET90"/>
    <mergeCell ref="FI76:FI90"/>
    <mergeCell ref="FX76:FX90"/>
    <mergeCell ref="GM76:GM90"/>
    <mergeCell ref="HB76:HB90"/>
    <mergeCell ref="GM73:GN75"/>
    <mergeCell ref="GO73:GZ73"/>
    <mergeCell ref="HB73:HC75"/>
    <mergeCell ref="HD73:HE73"/>
    <mergeCell ref="HH76:HH90"/>
    <mergeCell ref="B93:S93"/>
    <mergeCell ref="Y93:AA93"/>
    <mergeCell ref="AC93:AE93"/>
    <mergeCell ref="AP93:BD93"/>
    <mergeCell ref="BF93:BT93"/>
    <mergeCell ref="BV93:CJ93"/>
    <mergeCell ref="B95:C97"/>
    <mergeCell ref="D95:D97"/>
    <mergeCell ref="U95:V97"/>
    <mergeCell ref="W95:X95"/>
    <mergeCell ref="Y95:AA95"/>
    <mergeCell ref="AB95:AC95"/>
    <mergeCell ref="AD95:AE95"/>
    <mergeCell ref="AG95:AG97"/>
    <mergeCell ref="AH95:AH97"/>
    <mergeCell ref="AJ95:AK97"/>
    <mergeCell ref="AL95:AM95"/>
    <mergeCell ref="AN95:AN97"/>
    <mergeCell ref="AP95:AQ97"/>
    <mergeCell ref="AR95:AR97"/>
    <mergeCell ref="AS95:BD95"/>
    <mergeCell ref="BF95:BG97"/>
    <mergeCell ref="BH95:BH97"/>
    <mergeCell ref="BI95:BT95"/>
    <mergeCell ref="BV95:BW97"/>
    <mergeCell ref="BX95:BX97"/>
    <mergeCell ref="BY95:CJ95"/>
    <mergeCell ref="CL95:CM97"/>
    <mergeCell ref="CN95:CY95"/>
    <mergeCell ref="DA95:DB97"/>
    <mergeCell ref="DC95:DN95"/>
    <mergeCell ref="EE95:EF97"/>
    <mergeCell ref="ET95:EU97"/>
    <mergeCell ref="EV95:FG95"/>
    <mergeCell ref="FI95:FJ97"/>
    <mergeCell ref="FK95:FV95"/>
    <mergeCell ref="FX95:FY97"/>
    <mergeCell ref="DR96:EC96"/>
    <mergeCell ref="EG96:ER96"/>
    <mergeCell ref="EV96:FG96"/>
    <mergeCell ref="FK96:FV96"/>
    <mergeCell ref="GM95:GN97"/>
    <mergeCell ref="GO95:GZ95"/>
    <mergeCell ref="HB95:HC97"/>
    <mergeCell ref="HD95:HE95"/>
    <mergeCell ref="HH95:HI97"/>
    <mergeCell ref="HJ95:HJ97"/>
    <mergeCell ref="W96:W97"/>
    <mergeCell ref="X96:X97"/>
    <mergeCell ref="Y96:Y97"/>
    <mergeCell ref="Z96:Z97"/>
    <mergeCell ref="AA96:AA97"/>
    <mergeCell ref="AB96:AB97"/>
    <mergeCell ref="AC96:AC97"/>
    <mergeCell ref="AD96:AD97"/>
    <mergeCell ref="AE96:AE97"/>
    <mergeCell ref="AL96:AL97"/>
    <mergeCell ref="AM96:AM97"/>
    <mergeCell ref="AS96:BD96"/>
    <mergeCell ref="BI96:BT96"/>
    <mergeCell ref="BY96:CJ96"/>
    <mergeCell ref="CN96:CY96"/>
    <mergeCell ref="DC96:DN96"/>
    <mergeCell ref="FZ96:GK96"/>
    <mergeCell ref="EG95:ER95"/>
    <mergeCell ref="GO96:GZ96"/>
    <mergeCell ref="HD96:HD97"/>
    <mergeCell ref="HE96:HE97"/>
    <mergeCell ref="E97:G97"/>
    <mergeCell ref="B98:B112"/>
    <mergeCell ref="U98:U112"/>
    <mergeCell ref="AG98:AG112"/>
    <mergeCell ref="AH98:AH112"/>
    <mergeCell ref="AJ98:AJ112"/>
    <mergeCell ref="AP98:AP112"/>
    <mergeCell ref="BF98:BF112"/>
    <mergeCell ref="BV98:BV112"/>
    <mergeCell ref="CL98:CL112"/>
    <mergeCell ref="DA98:DA112"/>
    <mergeCell ref="DP98:DP112"/>
    <mergeCell ref="EE98:EE112"/>
    <mergeCell ref="ET98:ET112"/>
    <mergeCell ref="FI98:FI112"/>
    <mergeCell ref="FX98:FX112"/>
    <mergeCell ref="GM98:GM112"/>
    <mergeCell ref="HB98:HB112"/>
    <mergeCell ref="DP95:DQ97"/>
    <mergeCell ref="DR95:EC95"/>
    <mergeCell ref="FZ95:GK95"/>
    <mergeCell ref="HH98:HH112"/>
    <mergeCell ref="B118:S118"/>
    <mergeCell ref="Y118:AA118"/>
    <mergeCell ref="AC118:AE118"/>
    <mergeCell ref="AP118:BD118"/>
    <mergeCell ref="BF118:BT118"/>
    <mergeCell ref="BV118:CJ118"/>
    <mergeCell ref="B120:C122"/>
    <mergeCell ref="D120:D122"/>
    <mergeCell ref="U120:V122"/>
    <mergeCell ref="W120:X120"/>
    <mergeCell ref="Y120:AA120"/>
    <mergeCell ref="AB120:AC120"/>
    <mergeCell ref="AD120:AE120"/>
    <mergeCell ref="AG120:AG122"/>
    <mergeCell ref="AH120:AH122"/>
    <mergeCell ref="AJ120:AK122"/>
    <mergeCell ref="AL120:AM120"/>
    <mergeCell ref="AN120:AN122"/>
    <mergeCell ref="AP120:AQ122"/>
    <mergeCell ref="AR120:AR122"/>
    <mergeCell ref="AS120:BD120"/>
    <mergeCell ref="BF120:BG122"/>
    <mergeCell ref="BH120:BH122"/>
    <mergeCell ref="BI120:BT120"/>
    <mergeCell ref="BV120:BW122"/>
    <mergeCell ref="BX120:BX122"/>
    <mergeCell ref="BY120:CJ120"/>
    <mergeCell ref="CL120:CM122"/>
    <mergeCell ref="CN120:CY120"/>
    <mergeCell ref="DA120:DB122"/>
    <mergeCell ref="DC120:DN120"/>
    <mergeCell ref="EE120:EF122"/>
    <mergeCell ref="ET120:EU122"/>
    <mergeCell ref="EV120:FG120"/>
    <mergeCell ref="FI120:FJ122"/>
    <mergeCell ref="FK120:FV120"/>
    <mergeCell ref="FX120:FY122"/>
    <mergeCell ref="DR121:EC121"/>
    <mergeCell ref="EG121:ER121"/>
    <mergeCell ref="EV121:FG121"/>
    <mergeCell ref="FK121:FV121"/>
    <mergeCell ref="GM120:GN122"/>
    <mergeCell ref="GO120:GZ120"/>
    <mergeCell ref="HB120:HC122"/>
    <mergeCell ref="HD120:HE120"/>
    <mergeCell ref="HH120:HI122"/>
    <mergeCell ref="HJ120:HJ122"/>
    <mergeCell ref="W121:W122"/>
    <mergeCell ref="X121:X122"/>
    <mergeCell ref="Y121:Y122"/>
    <mergeCell ref="Z121:Z122"/>
    <mergeCell ref="AA121:AA122"/>
    <mergeCell ref="AB121:AB122"/>
    <mergeCell ref="AC121:AC122"/>
    <mergeCell ref="AD121:AD122"/>
    <mergeCell ref="AE121:AE122"/>
    <mergeCell ref="AL121:AL122"/>
    <mergeCell ref="AM121:AM122"/>
    <mergeCell ref="AS121:BD121"/>
    <mergeCell ref="BI121:BT121"/>
    <mergeCell ref="BY121:CJ121"/>
    <mergeCell ref="CN121:CY121"/>
    <mergeCell ref="DC121:DN121"/>
    <mergeCell ref="FZ121:GK121"/>
    <mergeCell ref="EG120:ER120"/>
    <mergeCell ref="GO121:GZ121"/>
    <mergeCell ref="HD121:HD122"/>
    <mergeCell ref="HE121:HE122"/>
    <mergeCell ref="E122:G122"/>
    <mergeCell ref="B123:B137"/>
    <mergeCell ref="U123:U137"/>
    <mergeCell ref="AG123:AG137"/>
    <mergeCell ref="AH123:AH137"/>
    <mergeCell ref="AJ123:AJ137"/>
    <mergeCell ref="AP123:AP137"/>
    <mergeCell ref="BF123:BF137"/>
    <mergeCell ref="BV123:BV137"/>
    <mergeCell ref="CL123:CL137"/>
    <mergeCell ref="DA123:DA137"/>
    <mergeCell ref="DP123:DP137"/>
    <mergeCell ref="EE123:EE137"/>
    <mergeCell ref="ET123:ET137"/>
    <mergeCell ref="FI123:FI137"/>
    <mergeCell ref="FX123:FX137"/>
    <mergeCell ref="GM123:GM137"/>
    <mergeCell ref="HB123:HB137"/>
    <mergeCell ref="DP120:DQ122"/>
    <mergeCell ref="DR120:EC120"/>
    <mergeCell ref="FZ120:GK120"/>
    <mergeCell ref="HH123:HH137"/>
    <mergeCell ref="B140:S140"/>
    <mergeCell ref="Y140:AA140"/>
    <mergeCell ref="AC140:AE140"/>
    <mergeCell ref="AP140:BD140"/>
    <mergeCell ref="BF140:BT140"/>
    <mergeCell ref="BV140:CJ140"/>
    <mergeCell ref="B142:C144"/>
    <mergeCell ref="D142:D144"/>
    <mergeCell ref="U142:V144"/>
    <mergeCell ref="W142:X142"/>
    <mergeCell ref="Y142:AA142"/>
    <mergeCell ref="AB142:AC142"/>
    <mergeCell ref="AD142:AE142"/>
    <mergeCell ref="AG142:AG144"/>
    <mergeCell ref="AH142:AH144"/>
    <mergeCell ref="AJ142:AK144"/>
    <mergeCell ref="AL142:AM142"/>
    <mergeCell ref="AN142:AN144"/>
    <mergeCell ref="AP142:AQ144"/>
    <mergeCell ref="AR142:AR144"/>
    <mergeCell ref="AS142:BD142"/>
    <mergeCell ref="BF142:BG144"/>
    <mergeCell ref="FX142:FY144"/>
    <mergeCell ref="HJ142:HJ144"/>
    <mergeCell ref="W143:W144"/>
    <mergeCell ref="X143:X144"/>
    <mergeCell ref="Y143:Y144"/>
    <mergeCell ref="Z143:Z144"/>
    <mergeCell ref="AA143:AA144"/>
    <mergeCell ref="AB143:AB144"/>
    <mergeCell ref="AC143:AC144"/>
    <mergeCell ref="AD143:AD144"/>
    <mergeCell ref="AE143:AE144"/>
    <mergeCell ref="AL143:AL144"/>
    <mergeCell ref="AM143:AM144"/>
    <mergeCell ref="AS143:BD143"/>
    <mergeCell ref="BI143:BT143"/>
    <mergeCell ref="BY143:CJ143"/>
    <mergeCell ref="CN143:CY143"/>
    <mergeCell ref="DC143:DN143"/>
    <mergeCell ref="DR142:EC142"/>
    <mergeCell ref="EE142:EF144"/>
    <mergeCell ref="EG142:ER142"/>
    <mergeCell ref="ET142:EU144"/>
    <mergeCell ref="EV142:FG142"/>
    <mergeCell ref="FI142:FJ144"/>
    <mergeCell ref="EG143:ER143"/>
    <mergeCell ref="B145:B159"/>
    <mergeCell ref="U145:U159"/>
    <mergeCell ref="AG145:AG159"/>
    <mergeCell ref="AH145:AH159"/>
    <mergeCell ref="AJ145:AJ159"/>
    <mergeCell ref="AP145:AP159"/>
    <mergeCell ref="BF145:BF159"/>
    <mergeCell ref="BV145:BV159"/>
    <mergeCell ref="CL145:CL159"/>
    <mergeCell ref="EV143:FG143"/>
    <mergeCell ref="FK143:FV143"/>
    <mergeCell ref="BH142:BH144"/>
    <mergeCell ref="BI142:BT142"/>
    <mergeCell ref="BV142:BW144"/>
    <mergeCell ref="BX142:BX144"/>
    <mergeCell ref="BY142:CJ142"/>
    <mergeCell ref="CL142:CM144"/>
    <mergeCell ref="CN142:CY142"/>
    <mergeCell ref="DA142:DB144"/>
    <mergeCell ref="DC142:DN142"/>
    <mergeCell ref="DR143:EC143"/>
    <mergeCell ref="H142:S142"/>
    <mergeCell ref="E143:S143"/>
    <mergeCell ref="HH145:HH159"/>
    <mergeCell ref="FZ143:GK143"/>
    <mergeCell ref="GO143:GZ143"/>
    <mergeCell ref="HD143:HD144"/>
    <mergeCell ref="HE143:HE144"/>
    <mergeCell ref="E144:G144"/>
    <mergeCell ref="DA145:DA159"/>
    <mergeCell ref="DP145:DP159"/>
    <mergeCell ref="EE145:EE159"/>
    <mergeCell ref="ET145:ET159"/>
    <mergeCell ref="FI145:FI159"/>
    <mergeCell ref="FX145:FX159"/>
    <mergeCell ref="GM145:GM159"/>
    <mergeCell ref="HB145:HB159"/>
    <mergeCell ref="DP142:DQ144"/>
    <mergeCell ref="FZ142:GK142"/>
    <mergeCell ref="GM142:GN144"/>
    <mergeCell ref="GO142:GZ142"/>
    <mergeCell ref="HB142:HC144"/>
    <mergeCell ref="HD142:HE142"/>
    <mergeCell ref="HH142:HI144"/>
    <mergeCell ref="FK142:FV142"/>
  </mergeCells>
  <conditionalFormatting sqref="AD3:AD4 AE3 AC2:AD2 HA1:HA43 AB1:AE1 AB3:AC7 W3:Z5 W1:Z1 Y2:Z2 T8:V20 T30:V42 AD7 Y6 AA1:AA6 AA29 AL29:AN29 AA43 AL43:AN43 BE1:BE43 AO1:AO23 AO25:AO43 D8:G15 AU65:BD66 AD43 AD29 D4 D7 D22:I25 D16:D20 D29:D43 J23:AE23 J25:AN25 A44:AC47 D1:V3 K30:R34 K35:P42 E43:G43 K52:R56 K57:P64 A65:G66 D21:G21 K21:AD21 K22:AE22 AT1:BD3 AS27 AT22:BD25 AU50:BD51 K43:Y43 K65:X66 AF22:AN23 AI5:AM5 AI6:AK6 AF1:AN4 AI8:AK20 AG7 AF5:AF21 AI21:AN21 AI7:AN7 AF26:AF43 K7:AA7 E5 T4:T5 K29:Y29 H49 T49:X49 K6:T6 J24:AO24 AP44:BD47 HL1:KL43 HL113:KL114 A113:CK114 CZ113:CZ114 HA113:HA114 HA160:HA65532 CZ160:CZ65532 A160:CK65532 HL160:KL65532 A115:KL117 GM67:KL70 A67:ED70 GL1:GL70 FX67:GK70 ES67:FH70 A48:D51 E49 K50:X51 X27:X28 T26:W28 Y26:Y28 AB26:AB28 AC27:AC28 AL26:AM28 AJ7:AJ21 AP1:AQ43 AI26:AK43 U29:U43 A1:C43 B51:B65 U51:U65 AP51:AQ66 EE51:EE65 FI51:FI65 AS5 AS49 W26:AD26 T48:AD48 AV6:BC15 AV21:BC21 AV16:BB20 AT28:BC37 AT43:BC43 AT38:BB42 FI53:FW70 R57:R59 AU52:BC64 EE53:ER70 R35:R37">
    <cfRule type="cellIs" dxfId="7151" priority="1668" operator="equal">
      <formula>"no fueling"</formula>
    </cfRule>
  </conditionalFormatting>
  <conditionalFormatting sqref="W8:X20">
    <cfRule type="cellIs" dxfId="7150" priority="1667" operator="equal">
      <formula>"no fueling"</formula>
    </cfRule>
  </conditionalFormatting>
  <conditionalFormatting sqref="AL8:AM20">
    <cfRule type="cellIs" dxfId="7149" priority="1666" operator="equal">
      <formula>"no fueling"</formula>
    </cfRule>
  </conditionalFormatting>
  <conditionalFormatting sqref="X30:X42">
    <cfRule type="cellIs" dxfId="7148" priority="1665" operator="equal">
      <formula>"no fueling"</formula>
    </cfRule>
  </conditionalFormatting>
  <conditionalFormatting sqref="AL30:AM42">
    <cfRule type="cellIs" dxfId="7147" priority="1664" operator="equal">
      <formula>"no fueling"</formula>
    </cfRule>
  </conditionalFormatting>
  <conditionalFormatting sqref="AN8:AN20">
    <cfRule type="cellIs" dxfId="7146" priority="1663" operator="equal">
      <formula>"no fueling"</formula>
    </cfRule>
  </conditionalFormatting>
  <conditionalFormatting sqref="AL52:AM64">
    <cfRule type="cellIs" dxfId="7145" priority="1660" operator="equal">
      <formula>"no fueling"</formula>
    </cfRule>
  </conditionalFormatting>
  <conditionalFormatting sqref="HA44:HA66 BE44:BE66 AO44:AO66 AD44:AN47 AL65:AM66 A52:C64 T52:V64 AF48:AF66 AI48:AM51 AI52:AK66 HL44:KL66">
    <cfRule type="cellIs" dxfId="7144" priority="1662" operator="equal">
      <formula>"no fueling"</formula>
    </cfRule>
  </conditionalFormatting>
  <conditionalFormatting sqref="X52:X64">
    <cfRule type="cellIs" dxfId="7143" priority="1661" operator="equal">
      <formula>"no fueling"</formula>
    </cfRule>
  </conditionalFormatting>
  <conditionalFormatting sqref="Y8:Y20 AB8:AD20">
    <cfRule type="cellIs" dxfId="7142" priority="1659" operator="equal">
      <formula>"no fueling"</formula>
    </cfRule>
  </conditionalFormatting>
  <conditionalFormatting sqref="AN30:AN42">
    <cfRule type="cellIs" dxfId="7141" priority="1651" operator="equal">
      <formula>"no fueling"</formula>
    </cfRule>
  </conditionalFormatting>
  <conditionalFormatting sqref="D52:D64">
    <cfRule type="cellIs" dxfId="7140" priority="1658" operator="equal">
      <formula>"no fueling"</formula>
    </cfRule>
  </conditionalFormatting>
  <conditionalFormatting sqref="S8:S20">
    <cfRule type="cellIs" dxfId="7139" priority="1657" operator="equal">
      <formula>"no fueling"</formula>
    </cfRule>
  </conditionalFormatting>
  <conditionalFormatting sqref="BD8:BD20">
    <cfRule type="cellIs" dxfId="7138" priority="1643" operator="equal">
      <formula>"no fueling"</formula>
    </cfRule>
  </conditionalFormatting>
  <conditionalFormatting sqref="Z27 AA27:AA28">
    <cfRule type="cellIs" dxfId="7137" priority="1647" operator="equal">
      <formula>"no fueling"</formula>
    </cfRule>
  </conditionalFormatting>
  <conditionalFormatting sqref="W30:W42">
    <cfRule type="cellIs" dxfId="7136" priority="1655" operator="equal">
      <formula>"no fueling"</formula>
    </cfRule>
  </conditionalFormatting>
  <conditionalFormatting sqref="AD26">
    <cfRule type="cellIs" dxfId="7135" priority="1654" operator="equal">
      <formula>"no fueling"</formula>
    </cfRule>
  </conditionalFormatting>
  <conditionalFormatting sqref="AD30:AD42">
    <cfRule type="cellIs" dxfId="7134" priority="1653" operator="equal">
      <formula>"no fueling"</formula>
    </cfRule>
  </conditionalFormatting>
  <conditionalFormatting sqref="BI6:BS12 BI5:BT5 BF44:BU47 BI13:BR17 BI40:BQ42 BI35:BR39 BF51:BG51 BF65:BG66 BI21:BS21 BI18:BQ20 BI28:BS34 BI43:BS43 BI27:BT27 BI65:BU66 BI62:BQ64 BI57:BR61 BI53:BS56 BU1:BU5 BI1:BT3 BU22:BU27 BI22:BT25 BU48:BU51 BI49:BT51">
    <cfRule type="cellIs" dxfId="7133" priority="1640" operator="equal">
      <formula>"no fueling"</formula>
    </cfRule>
  </conditionalFormatting>
  <conditionalFormatting sqref="BH1:BH4 BT43:BU43 BF1:BG3 BT6:BU7 BT28:BU29 BT21:BU21 BF29:BG43 BF7:BG25 BH7:BH43">
    <cfRule type="cellIs" dxfId="7132" priority="1639" operator="equal">
      <formula>"no fueling"</formula>
    </cfRule>
  </conditionalFormatting>
  <conditionalFormatting sqref="BF52:BG64">
    <cfRule type="cellIs" dxfId="7131" priority="1638" operator="equal">
      <formula>"no fueling"</formula>
    </cfRule>
  </conditionalFormatting>
  <conditionalFormatting sqref="AN26">
    <cfRule type="cellIs" dxfId="7130" priority="1652" operator="equal">
      <formula>"no fueling"</formula>
    </cfRule>
  </conditionalFormatting>
  <conditionalFormatting sqref="Z29 Z43">
    <cfRule type="cellIs" dxfId="7129" priority="1650" operator="equal">
      <formula>"no fueling"</formula>
    </cfRule>
  </conditionalFormatting>
  <conditionalFormatting sqref="Z30">
    <cfRule type="cellIs" dxfId="7128" priority="1649" operator="equal">
      <formula>"no fueling"</formula>
    </cfRule>
  </conditionalFormatting>
  <conditionalFormatting sqref="Z31:Z42">
    <cfRule type="cellIs" dxfId="7127" priority="1648" operator="equal">
      <formula>"no fueling"</formula>
    </cfRule>
  </conditionalFormatting>
  <conditionalFormatting sqref="Y30:Y42">
    <cfRule type="cellIs" dxfId="7126" priority="1646" operator="equal">
      <formula>"no fueling"</formula>
    </cfRule>
  </conditionalFormatting>
  <conditionalFormatting sqref="AR1:AS3 BD43 BD6:BD7 BD28:BD29 BD21 AR22:AS25 AR4 AR7:AR21 AR26:AR43">
    <cfRule type="cellIs" dxfId="7125" priority="1645" operator="equal">
      <formula>"no fueling"</formula>
    </cfRule>
  </conditionalFormatting>
  <conditionalFormatting sqref="BT8:BU20">
    <cfRule type="cellIs" dxfId="7124" priority="1637" operator="equal">
      <formula>"no fueling"</formula>
    </cfRule>
  </conditionalFormatting>
  <conditionalFormatting sqref="BD30:BD42">
    <cfRule type="cellIs" dxfId="7123" priority="1642" operator="equal">
      <formula>"no fueling"</formula>
    </cfRule>
  </conditionalFormatting>
  <conditionalFormatting sqref="BD52:BD64">
    <cfRule type="cellIs" dxfId="7122" priority="1641" operator="equal">
      <formula>"no fueling"</formula>
    </cfRule>
  </conditionalFormatting>
  <conditionalFormatting sqref="BB41">
    <cfRule type="cellIs" dxfId="7121" priority="1631" operator="equal">
      <formula>"no fueling"</formula>
    </cfRule>
  </conditionalFormatting>
  <conditionalFormatting sqref="BU30:BU42">
    <cfRule type="cellIs" dxfId="7120" priority="1636" operator="equal">
      <formula>"no fueling"</formula>
    </cfRule>
  </conditionalFormatting>
  <conditionalFormatting sqref="BT52:BU64">
    <cfRule type="cellIs" dxfId="7119" priority="1635" operator="equal">
      <formula>"no fueling"</formula>
    </cfRule>
  </conditionalFormatting>
  <conditionalFormatting sqref="CK1:CK43 CZ1:CZ43">
    <cfRule type="cellIs" dxfId="7118" priority="1634" operator="equal">
      <formula>"no fueling"</formula>
    </cfRule>
  </conditionalFormatting>
  <conditionalFormatting sqref="CK44:CK66 CZ44:CZ66">
    <cfRule type="cellIs" dxfId="7117" priority="1633" operator="equal">
      <formula>"no fueling"</formula>
    </cfRule>
  </conditionalFormatting>
  <conditionalFormatting sqref="BB40">
    <cfRule type="cellIs" dxfId="7116" priority="1632" operator="equal">
      <formula>"no fueling"</formula>
    </cfRule>
  </conditionalFormatting>
  <conditionalFormatting sqref="BB42">
    <cfRule type="cellIs" dxfId="7115" priority="1630" operator="equal">
      <formula>"no fueling"</formula>
    </cfRule>
  </conditionalFormatting>
  <conditionalFormatting sqref="BC36">
    <cfRule type="cellIs" dxfId="7114" priority="1629" operator="equal">
      <formula>"no fueling"</formula>
    </cfRule>
  </conditionalFormatting>
  <conditionalFormatting sqref="BC37">
    <cfRule type="cellIs" dxfId="7113" priority="1628" operator="equal">
      <formula>"no fueling"</formula>
    </cfRule>
  </conditionalFormatting>
  <conditionalFormatting sqref="BC14:BC15">
    <cfRule type="cellIs" dxfId="7112" priority="1622" operator="equal">
      <formula>"no fueling"</formula>
    </cfRule>
  </conditionalFormatting>
  <conditionalFormatting sqref="BB18">
    <cfRule type="cellIs" dxfId="7111" priority="1621" operator="equal">
      <formula>"no fueling"</formula>
    </cfRule>
  </conditionalFormatting>
  <conditionalFormatting sqref="BB19">
    <cfRule type="cellIs" dxfId="7110" priority="1620" operator="equal">
      <formula>"no fueling"</formula>
    </cfRule>
  </conditionalFormatting>
  <conditionalFormatting sqref="BB20">
    <cfRule type="cellIs" dxfId="7109" priority="1619" operator="equal">
      <formula>"no fueling"</formula>
    </cfRule>
  </conditionalFormatting>
  <conditionalFormatting sqref="BC13">
    <cfRule type="cellIs" dxfId="7108" priority="1618" operator="equal">
      <formula>"no fueling"</formula>
    </cfRule>
  </conditionalFormatting>
  <conditionalFormatting sqref="BC35">
    <cfRule type="cellIs" dxfId="7107" priority="1617" operator="equal">
      <formula>"no fueling"</formula>
    </cfRule>
  </conditionalFormatting>
  <conditionalFormatting sqref="BB40:BB42">
    <cfRule type="cellIs" dxfId="7106" priority="1616" operator="equal">
      <formula>"no fueling"</formula>
    </cfRule>
  </conditionalFormatting>
  <conditionalFormatting sqref="BS16:BS20">
    <cfRule type="cellIs" dxfId="7105" priority="1615" operator="equal">
      <formula>"no fueling"</formula>
    </cfRule>
  </conditionalFormatting>
  <conditionalFormatting sqref="BS16:BS20">
    <cfRule type="cellIs" dxfId="7104" priority="1614" operator="equal">
      <formula>"no fueling"</formula>
    </cfRule>
  </conditionalFormatting>
  <conditionalFormatting sqref="CJ30:CJ42">
    <cfRule type="cellIs" dxfId="7103" priority="1588" operator="equal">
      <formula>"no fueling"</formula>
    </cfRule>
  </conditionalFormatting>
  <conditionalFormatting sqref="R16:R20">
    <cfRule type="cellIs" dxfId="7102" priority="1608" operator="equal">
      <formula>"no fueling"</formula>
    </cfRule>
  </conditionalFormatting>
  <conditionalFormatting sqref="R16:R20">
    <cfRule type="cellIs" dxfId="7101" priority="1607" operator="equal">
      <formula>"no fueling"</formula>
    </cfRule>
  </conditionalFormatting>
  <conditionalFormatting sqref="BY27:CJ27 BV44:CJ47 BY13:CH17 BY18:CG20 BY40:CG42 BY35:CH39 BV51:BW51 BV65:BW66 BY43:CI43 BY65:CJ66 BY28:CI34 BY21:CI21 BY6:CI12 BY62:CG64 BY57:CH61 BY53:CI56 BY49:CJ51 BY22:CJ25 BY1:CJ3 BY5:CJ5">
    <cfRule type="cellIs" dxfId="7100" priority="1601" operator="equal">
      <formula>"no fueling"</formula>
    </cfRule>
  </conditionalFormatting>
  <conditionalFormatting sqref="BX1:BX4 CJ43 BV1:BW3 CJ6:CJ7 CJ28:CJ29 CJ21 BX7 BX21:BX29 BX43 BV7:BW25 BV29:BW43">
    <cfRule type="cellIs" dxfId="7099" priority="1600" operator="equal">
      <formula>"no fueling"</formula>
    </cfRule>
  </conditionalFormatting>
  <conditionalFormatting sqref="BV52:BW64">
    <cfRule type="cellIs" dxfId="7098" priority="1599" operator="equal">
      <formula>"no fueling"</formula>
    </cfRule>
  </conditionalFormatting>
  <conditionalFormatting sqref="CI16:CI20">
    <cfRule type="cellIs" dxfId="7097" priority="1597" operator="equal">
      <formula>"no fueling"</formula>
    </cfRule>
  </conditionalFormatting>
  <conditionalFormatting sqref="CJ52:CJ64">
    <cfRule type="cellIs" dxfId="7096" priority="1598" operator="equal">
      <formula>"no fueling"</formula>
    </cfRule>
  </conditionalFormatting>
  <conditionalFormatting sqref="CI16:CI20">
    <cfRule type="cellIs" dxfId="7095" priority="1596" operator="equal">
      <formula>"no fueling"</formula>
    </cfRule>
  </conditionalFormatting>
  <conditionalFormatting sqref="CJ8:CJ20">
    <cfRule type="cellIs" dxfId="7094" priority="1590" operator="equal">
      <formula>"no fueling"</formula>
    </cfRule>
  </conditionalFormatting>
  <conditionalFormatting sqref="BT30:BT42">
    <cfRule type="cellIs" dxfId="7093" priority="1589" operator="equal">
      <formula>"no fueling"</formula>
    </cfRule>
  </conditionalFormatting>
  <conditionalFormatting sqref="BX8:BX20">
    <cfRule type="cellIs" dxfId="7092" priority="1587" operator="equal">
      <formula>"no fueling"</formula>
    </cfRule>
  </conditionalFormatting>
  <conditionalFormatting sqref="AA51 AA65:AA66 Y65:Y66 Y49:Y51">
    <cfRule type="cellIs" dxfId="7091" priority="1556" operator="equal">
      <formula>"no fueling"</formula>
    </cfRule>
  </conditionalFormatting>
  <conditionalFormatting sqref="AA52">
    <cfRule type="cellIs" dxfId="7090" priority="1555" operator="equal">
      <formula>"no fueling"</formula>
    </cfRule>
  </conditionalFormatting>
  <conditionalFormatting sqref="AA57:AA64">
    <cfRule type="cellIs" dxfId="7089" priority="1554" operator="equal">
      <formula>"no fueling"</formula>
    </cfRule>
  </conditionalFormatting>
  <conditionalFormatting sqref="AA53:AA56">
    <cfRule type="cellIs" dxfId="7088" priority="1553" operator="equal">
      <formula>"no fueling"</formula>
    </cfRule>
  </conditionalFormatting>
  <conditionalFormatting sqref="BS38:BS42">
    <cfRule type="cellIs" dxfId="7087" priority="1575" operator="equal">
      <formula>"no fueling"</formula>
    </cfRule>
  </conditionalFormatting>
  <conditionalFormatting sqref="BS38">
    <cfRule type="cellIs" dxfId="7086" priority="1572" operator="equal">
      <formula>"no fueling"</formula>
    </cfRule>
  </conditionalFormatting>
  <conditionalFormatting sqref="BS39">
    <cfRule type="cellIs" dxfId="7085" priority="1571" operator="equal">
      <formula>"no fueling"</formula>
    </cfRule>
  </conditionalFormatting>
  <conditionalFormatting sqref="BS40">
    <cfRule type="cellIs" dxfId="7084" priority="1570" operator="equal">
      <formula>"no fueling"</formula>
    </cfRule>
  </conditionalFormatting>
  <conditionalFormatting sqref="BS41">
    <cfRule type="cellIs" dxfId="7083" priority="1569" operator="equal">
      <formula>"no fueling"</formula>
    </cfRule>
  </conditionalFormatting>
  <conditionalFormatting sqref="BS42">
    <cfRule type="cellIs" dxfId="7082" priority="1568" operator="equal">
      <formula>"no fueling"</formula>
    </cfRule>
  </conditionalFormatting>
  <conditionalFormatting sqref="CI38:CI42">
    <cfRule type="cellIs" dxfId="7081" priority="1566" operator="equal">
      <formula>"no fueling"</formula>
    </cfRule>
  </conditionalFormatting>
  <conditionalFormatting sqref="CI38">
    <cfRule type="cellIs" dxfId="7080" priority="1563" operator="equal">
      <formula>"no fueling"</formula>
    </cfRule>
  </conditionalFormatting>
  <conditionalFormatting sqref="CI39">
    <cfRule type="cellIs" dxfId="7079" priority="1562" operator="equal">
      <formula>"no fueling"</formula>
    </cfRule>
  </conditionalFormatting>
  <conditionalFormatting sqref="CI40">
    <cfRule type="cellIs" dxfId="7078" priority="1561" operator="equal">
      <formula>"no fueling"</formula>
    </cfRule>
  </conditionalFormatting>
  <conditionalFormatting sqref="CI41">
    <cfRule type="cellIs" dxfId="7077" priority="1560" operator="equal">
      <formula>"no fueling"</formula>
    </cfRule>
  </conditionalFormatting>
  <conditionalFormatting sqref="CI42">
    <cfRule type="cellIs" dxfId="7076" priority="1559" operator="equal">
      <formula>"no fueling"</formula>
    </cfRule>
  </conditionalFormatting>
  <conditionalFormatting sqref="AE7 AE21">
    <cfRule type="cellIs" dxfId="7075" priority="1536" operator="equal">
      <formula>"no fueling"</formula>
    </cfRule>
  </conditionalFormatting>
  <conditionalFormatting sqref="AE8">
    <cfRule type="cellIs" dxfId="7074" priority="1535" operator="equal">
      <formula>"no fueling"</formula>
    </cfRule>
  </conditionalFormatting>
  <conditionalFormatting sqref="AE13:AE20">
    <cfRule type="cellIs" dxfId="7073" priority="1534" operator="equal">
      <formula>"no fueling"</formula>
    </cfRule>
  </conditionalFormatting>
  <conditionalFormatting sqref="AE9:AE12">
    <cfRule type="cellIs" dxfId="7072" priority="1533" operator="equal">
      <formula>"no fueling"</formula>
    </cfRule>
  </conditionalFormatting>
  <conditionalFormatting sqref="AN51 AN65:AN66">
    <cfRule type="cellIs" dxfId="7071" priority="1532" operator="equal">
      <formula>"no fueling"</formula>
    </cfRule>
  </conditionalFormatting>
  <conditionalFormatting sqref="AN48">
    <cfRule type="cellIs" dxfId="7070" priority="1531" operator="equal">
      <formula>"no fueling"</formula>
    </cfRule>
  </conditionalFormatting>
  <conditionalFormatting sqref="AN52:AN64">
    <cfRule type="cellIs" dxfId="7069" priority="1530" operator="equal">
      <formula>"no fueling"</formula>
    </cfRule>
  </conditionalFormatting>
  <conditionalFormatting sqref="AR48:AR51 AR65:AR66">
    <cfRule type="cellIs" dxfId="7068" priority="1529" operator="equal">
      <formula>"no fueling"</formula>
    </cfRule>
  </conditionalFormatting>
  <conditionalFormatting sqref="Z8:AA20">
    <cfRule type="cellIs" dxfId="7067" priority="1557" operator="equal">
      <formula>"no fueling"</formula>
    </cfRule>
  </conditionalFormatting>
  <conditionalFormatting sqref="Z51 Z65:Z66">
    <cfRule type="cellIs" dxfId="7066" priority="1552" operator="equal">
      <formula>"no fueling"</formula>
    </cfRule>
  </conditionalFormatting>
  <conditionalFormatting sqref="Z52">
    <cfRule type="cellIs" dxfId="7065" priority="1551" operator="equal">
      <formula>"no fueling"</formula>
    </cfRule>
  </conditionalFormatting>
  <conditionalFormatting sqref="Z53:Z64">
    <cfRule type="cellIs" dxfId="7064" priority="1550" operator="equal">
      <formula>"no fueling"</formula>
    </cfRule>
  </conditionalFormatting>
  <conditionalFormatting sqref="Z49 AA49:AA50">
    <cfRule type="cellIs" dxfId="7063" priority="1549" operator="equal">
      <formula>"no fueling"</formula>
    </cfRule>
  </conditionalFormatting>
  <conditionalFormatting sqref="Y52:Y64">
    <cfRule type="cellIs" dxfId="7062" priority="1548" operator="equal">
      <formula>"no fueling"</formula>
    </cfRule>
  </conditionalFormatting>
  <conditionalFormatting sqref="AB48:AC50">
    <cfRule type="cellIs" dxfId="7061" priority="1547" operator="equal">
      <formula>"no fueling"</formula>
    </cfRule>
  </conditionalFormatting>
  <conditionalFormatting sqref="AD51:AE51 AD65:AE66">
    <cfRule type="cellIs" dxfId="7060" priority="1546" operator="equal">
      <formula>"no fueling"</formula>
    </cfRule>
  </conditionalFormatting>
  <conditionalFormatting sqref="AD48">
    <cfRule type="cellIs" dxfId="7059" priority="1545" operator="equal">
      <formula>"no fueling"</formula>
    </cfRule>
  </conditionalFormatting>
  <conditionalFormatting sqref="AD52:AD64">
    <cfRule type="cellIs" dxfId="7058" priority="1544" operator="equal">
      <formula>"no fueling"</formula>
    </cfRule>
  </conditionalFormatting>
  <conditionalFormatting sqref="AE52">
    <cfRule type="cellIs" dxfId="7057" priority="1543" operator="equal">
      <formula>"no fueling"</formula>
    </cfRule>
  </conditionalFormatting>
  <conditionalFormatting sqref="AE57:AE64">
    <cfRule type="cellIs" dxfId="7056" priority="1542" operator="equal">
      <formula>"no fueling"</formula>
    </cfRule>
  </conditionalFormatting>
  <conditionalFormatting sqref="AE53:AE56">
    <cfRule type="cellIs" dxfId="7055" priority="1541" operator="equal">
      <formula>"no fueling"</formula>
    </cfRule>
  </conditionalFormatting>
  <conditionalFormatting sqref="AE29 AE43">
    <cfRule type="cellIs" dxfId="7054" priority="1540" operator="equal">
      <formula>"no fueling"</formula>
    </cfRule>
  </conditionalFormatting>
  <conditionalFormatting sqref="AE30">
    <cfRule type="cellIs" dxfId="7053" priority="1539" operator="equal">
      <formula>"no fueling"</formula>
    </cfRule>
  </conditionalFormatting>
  <conditionalFormatting sqref="AE35:AE42">
    <cfRule type="cellIs" dxfId="7052" priority="1538" operator="equal">
      <formula>"no fueling"</formula>
    </cfRule>
  </conditionalFormatting>
  <conditionalFormatting sqref="AE31:AE34">
    <cfRule type="cellIs" dxfId="7051" priority="1537" operator="equal">
      <formula>"no fueling"</formula>
    </cfRule>
  </conditionalFormatting>
  <conditionalFormatting sqref="BH48:BH51 BH65:BH66">
    <cfRule type="cellIs" dxfId="7050" priority="1528" operator="equal">
      <formula>"no fueling"</formula>
    </cfRule>
  </conditionalFormatting>
  <conditionalFormatting sqref="BX48:BX51 BX65:BX66">
    <cfRule type="cellIs" dxfId="7049" priority="1527" operator="equal">
      <formula>"no fueling"</formula>
    </cfRule>
  </conditionalFormatting>
  <conditionalFormatting sqref="G16">
    <cfRule type="cellIs" dxfId="7048" priority="1519" operator="equal">
      <formula>"no fueling"</formula>
    </cfRule>
  </conditionalFormatting>
  <conditionalFormatting sqref="AB29:AC29 AB43:AC43">
    <cfRule type="cellIs" dxfId="7047" priority="1525" operator="equal">
      <formula>"no fueling"</formula>
    </cfRule>
  </conditionalFormatting>
  <conditionalFormatting sqref="AB30:AC42">
    <cfRule type="cellIs" dxfId="7046" priority="1524" operator="equal">
      <formula>"no fueling"</formula>
    </cfRule>
  </conditionalFormatting>
  <conditionalFormatting sqref="AB51:AC51 AB65:AC66">
    <cfRule type="cellIs" dxfId="7045" priority="1523" operator="equal">
      <formula>"no fueling"</formula>
    </cfRule>
  </conditionalFormatting>
  <conditionalFormatting sqref="AB52:AC64">
    <cfRule type="cellIs" dxfId="7044" priority="1522" operator="equal">
      <formula>"no fueling"</formula>
    </cfRule>
  </conditionalFormatting>
  <conditionalFormatting sqref="E7:G7">
    <cfRule type="cellIs" dxfId="7043" priority="1521" operator="equal">
      <formula>"no fueling"</formula>
    </cfRule>
  </conditionalFormatting>
  <conditionalFormatting sqref="G16">
    <cfRule type="cellIs" dxfId="7042" priority="1520" operator="equal">
      <formula>"no fueling"</formula>
    </cfRule>
  </conditionalFormatting>
  <conditionalFormatting sqref="G17:G20">
    <cfRule type="cellIs" dxfId="7041" priority="1518" operator="equal">
      <formula>"no fueling"</formula>
    </cfRule>
  </conditionalFormatting>
  <conditionalFormatting sqref="G17:G20">
    <cfRule type="cellIs" dxfId="7040" priority="1517" operator="equal">
      <formula>"no fueling"</formula>
    </cfRule>
  </conditionalFormatting>
  <conditionalFormatting sqref="F16:F20">
    <cfRule type="cellIs" dxfId="7039" priority="1516" operator="equal">
      <formula>"no fueling"</formula>
    </cfRule>
  </conditionalFormatting>
  <conditionalFormatting sqref="F16:F20">
    <cfRule type="cellIs" dxfId="7038" priority="1515" operator="equal">
      <formula>"no fueling"</formula>
    </cfRule>
  </conditionalFormatting>
  <conditionalFormatting sqref="E30 E32:G37 F31:G31 Q35:Q40">
    <cfRule type="cellIs" dxfId="7037" priority="1514" operator="equal">
      <formula>"no fueling"</formula>
    </cfRule>
  </conditionalFormatting>
  <conditionalFormatting sqref="R38:R42">
    <cfRule type="cellIs" dxfId="7036" priority="1512" operator="equal">
      <formula>"no fueling"</formula>
    </cfRule>
  </conditionalFormatting>
  <conditionalFormatting sqref="R38:R42">
    <cfRule type="cellIs" dxfId="7035" priority="1513" operator="equal">
      <formula>"no fueling"</formula>
    </cfRule>
  </conditionalFormatting>
  <conditionalFormatting sqref="E29:G29">
    <cfRule type="cellIs" dxfId="7034" priority="1506" operator="equal">
      <formula>"no fueling"</formula>
    </cfRule>
  </conditionalFormatting>
  <conditionalFormatting sqref="E52:G52 E48 Q57:Q64">
    <cfRule type="cellIs" dxfId="7033" priority="1505" operator="equal">
      <formula>"no fueling"</formula>
    </cfRule>
  </conditionalFormatting>
  <conditionalFormatting sqref="R60:R64">
    <cfRule type="cellIs" dxfId="7032" priority="1504" operator="equal">
      <formula>"no fueling"</formula>
    </cfRule>
  </conditionalFormatting>
  <conditionalFormatting sqref="R60:R64">
    <cfRule type="cellIs" dxfId="7031" priority="1503" operator="equal">
      <formula>"no fueling"</formula>
    </cfRule>
  </conditionalFormatting>
  <conditionalFormatting sqref="E51:G51">
    <cfRule type="cellIs" dxfId="7030" priority="1497" operator="equal">
      <formula>"no fueling"</formula>
    </cfRule>
  </conditionalFormatting>
  <conditionalFormatting sqref="H6:I6 H9:I14 H15">
    <cfRule type="cellIs" dxfId="7029" priority="1496" operator="equal">
      <formula>"no fueling"</formula>
    </cfRule>
  </conditionalFormatting>
  <conditionalFormatting sqref="H7">
    <cfRule type="cellIs" dxfId="7028" priority="1495" operator="equal">
      <formula>"no fueling"</formula>
    </cfRule>
  </conditionalFormatting>
  <conditionalFormatting sqref="J21:J22 H16:I20 J6:J12 K8:R12 I15 I8 J13:Q20 R13:R15">
    <cfRule type="cellIs" dxfId="7027" priority="1494" operator="equal">
      <formula>"no fueling"</formula>
    </cfRule>
  </conditionalFormatting>
  <conditionalFormatting sqref="H21">
    <cfRule type="cellIs" dxfId="7026" priority="1493" operator="equal">
      <formula>"no fueling"</formula>
    </cfRule>
  </conditionalFormatting>
  <conditionalFormatting sqref="AS29:AS43">
    <cfRule type="cellIs" dxfId="7025" priority="1492" operator="equal">
      <formula>"no fueling"</formula>
    </cfRule>
  </conditionalFormatting>
  <conditionalFormatting sqref="AS6">
    <cfRule type="cellIs" dxfId="7024" priority="1488" operator="equal">
      <formula>"no fueling"</formula>
    </cfRule>
  </conditionalFormatting>
  <conditionalFormatting sqref="AS28">
    <cfRule type="cellIs" dxfId="7023" priority="1491" operator="equal">
      <formula>"no fueling"</formula>
    </cfRule>
  </conditionalFormatting>
  <conditionalFormatting sqref="AT6:AU21">
    <cfRule type="cellIs" dxfId="7022" priority="1490" operator="equal">
      <formula>"no fueling"</formula>
    </cfRule>
  </conditionalFormatting>
  <conditionalFormatting sqref="AS7:AS21">
    <cfRule type="cellIs" dxfId="7021" priority="1489" operator="equal">
      <formula>"no fueling"</formula>
    </cfRule>
  </conditionalFormatting>
  <conditionalFormatting sqref="AT50:AT66">
    <cfRule type="cellIs" dxfId="7020" priority="1487" operator="equal">
      <formula>"no fueling"</formula>
    </cfRule>
  </conditionalFormatting>
  <conditionalFormatting sqref="AS51:AS66">
    <cfRule type="cellIs" dxfId="7019" priority="1486" operator="equal">
      <formula>"no fueling"</formula>
    </cfRule>
  </conditionalFormatting>
  <conditionalFormatting sqref="AS50">
    <cfRule type="cellIs" dxfId="7018" priority="1485" operator="equal">
      <formula>"no fueling"</formula>
    </cfRule>
  </conditionalFormatting>
  <conditionalFormatting sqref="H30:I42">
    <cfRule type="cellIs" dxfId="7017" priority="1484" operator="equal">
      <formula>"no fueling"</formula>
    </cfRule>
  </conditionalFormatting>
  <conditionalFormatting sqref="H29">
    <cfRule type="cellIs" dxfId="7016" priority="1483" operator="equal">
      <formula>"no fueling"</formula>
    </cfRule>
  </conditionalFormatting>
  <conditionalFormatting sqref="J29:J43">
    <cfRule type="cellIs" dxfId="7015" priority="1482" operator="equal">
      <formula>"no fueling"</formula>
    </cfRule>
  </conditionalFormatting>
  <conditionalFormatting sqref="H43">
    <cfRule type="cellIs" dxfId="7014" priority="1481" operator="equal">
      <formula>"no fueling"</formula>
    </cfRule>
  </conditionalFormatting>
  <conditionalFormatting sqref="H65:H66">
    <cfRule type="cellIs" dxfId="7013" priority="1477" operator="equal">
      <formula>"no fueling"</formula>
    </cfRule>
  </conditionalFormatting>
  <conditionalFormatting sqref="H50:I50 H52:I59">
    <cfRule type="cellIs" dxfId="7012" priority="1480" operator="equal">
      <formula>"no fueling"</formula>
    </cfRule>
  </conditionalFormatting>
  <conditionalFormatting sqref="H51">
    <cfRule type="cellIs" dxfId="7011" priority="1479" operator="equal">
      <formula>"no fueling"</formula>
    </cfRule>
  </conditionalFormatting>
  <conditionalFormatting sqref="J50:J66">
    <cfRule type="cellIs" dxfId="7010" priority="1478" operator="equal">
      <formula>"no fueling"</formula>
    </cfRule>
  </conditionalFormatting>
  <conditionalFormatting sqref="AG26:AH26 AG29">
    <cfRule type="cellIs" dxfId="7009" priority="1476" operator="equal">
      <formula>"no fueling"</formula>
    </cfRule>
  </conditionalFormatting>
  <conditionalFormatting sqref="AG48:AH48 AG51">
    <cfRule type="cellIs" dxfId="7008" priority="1475" operator="equal">
      <formula>"no fueling"</formula>
    </cfRule>
  </conditionalFormatting>
  <conditionalFormatting sqref="I7">
    <cfRule type="cellIs" dxfId="7007" priority="1474" operator="equal">
      <formula>"no fueling"</formula>
    </cfRule>
  </conditionalFormatting>
  <conditionalFormatting sqref="I21">
    <cfRule type="cellIs" dxfId="7006" priority="1473" operator="equal">
      <formula>"no fueling"</formula>
    </cfRule>
  </conditionalFormatting>
  <conditionalFormatting sqref="S52:S64">
    <cfRule type="cellIs" dxfId="7005" priority="1465" operator="equal">
      <formula>"no fueling"</formula>
    </cfRule>
  </conditionalFormatting>
  <conditionalFormatting sqref="E16:E20">
    <cfRule type="cellIs" dxfId="7004" priority="1472" operator="equal">
      <formula>"no fueling"</formula>
    </cfRule>
  </conditionalFormatting>
  <conditionalFormatting sqref="E16:E20">
    <cfRule type="cellIs" dxfId="7003" priority="1471" operator="equal">
      <formula>"no fueling"</formula>
    </cfRule>
  </conditionalFormatting>
  <conditionalFormatting sqref="I29">
    <cfRule type="cellIs" dxfId="7002" priority="1470" operator="equal">
      <formula>"no fueling"</formula>
    </cfRule>
  </conditionalFormatting>
  <conditionalFormatting sqref="I43">
    <cfRule type="cellIs" dxfId="7001" priority="1469" operator="equal">
      <formula>"no fueling"</formula>
    </cfRule>
  </conditionalFormatting>
  <conditionalFormatting sqref="I51">
    <cfRule type="cellIs" dxfId="7000" priority="1468" operator="equal">
      <formula>"no fueling"</formula>
    </cfRule>
  </conditionalFormatting>
  <conditionalFormatting sqref="I65:I66">
    <cfRule type="cellIs" dxfId="6999" priority="1467" operator="equal">
      <formula>"no fueling"</formula>
    </cfRule>
  </conditionalFormatting>
  <conditionalFormatting sqref="S30:S42">
    <cfRule type="cellIs" dxfId="6998" priority="1466" operator="equal">
      <formula>"no fueling"</formula>
    </cfRule>
  </conditionalFormatting>
  <conditionalFormatting sqref="AA30">
    <cfRule type="cellIs" dxfId="6997" priority="1464" operator="equal">
      <formula>"no fueling"</formula>
    </cfRule>
  </conditionalFormatting>
  <conditionalFormatting sqref="AA31:AA42">
    <cfRule type="cellIs" dxfId="6996" priority="1463" operator="equal">
      <formula>"no fueling"</formula>
    </cfRule>
  </conditionalFormatting>
  <conditionalFormatting sqref="E38:G41">
    <cfRule type="cellIs" dxfId="6995" priority="1462" operator="equal">
      <formula>"no fueling"</formula>
    </cfRule>
  </conditionalFormatting>
  <conditionalFormatting sqref="H60:I64">
    <cfRule type="cellIs" dxfId="6994" priority="1461" operator="equal">
      <formula>"no fueling"</formula>
    </cfRule>
  </conditionalFormatting>
  <conditionalFormatting sqref="E64">
    <cfRule type="cellIs" dxfId="6993" priority="1460" operator="equal">
      <formula>"no fueling"</formula>
    </cfRule>
  </conditionalFormatting>
  <conditionalFormatting sqref="AP48:AQ50">
    <cfRule type="cellIs" dxfId="6992" priority="1459" operator="equal">
      <formula>"no fueling"</formula>
    </cfRule>
  </conditionalFormatting>
  <conditionalFormatting sqref="BF48:BG50">
    <cfRule type="cellIs" dxfId="6991" priority="1458" operator="equal">
      <formula>"no fueling"</formula>
    </cfRule>
  </conditionalFormatting>
  <conditionalFormatting sqref="BF26:BG28">
    <cfRule type="cellIs" dxfId="6990" priority="1457" operator="equal">
      <formula>"no fueling"</formula>
    </cfRule>
  </conditionalFormatting>
  <conditionalFormatting sqref="BF4:BG6">
    <cfRule type="cellIs" dxfId="6989" priority="1456" operator="equal">
      <formula>"no fueling"</formula>
    </cfRule>
  </conditionalFormatting>
  <conditionalFormatting sqref="BV4:BW6">
    <cfRule type="cellIs" dxfId="6988" priority="1455" operator="equal">
      <formula>"no fueling"</formula>
    </cfRule>
  </conditionalFormatting>
  <conditionalFormatting sqref="BV26:BW28">
    <cfRule type="cellIs" dxfId="6987" priority="1454" operator="equal">
      <formula>"no fueling"</formula>
    </cfRule>
  </conditionalFormatting>
  <conditionalFormatting sqref="BV48:BW50">
    <cfRule type="cellIs" dxfId="6986" priority="1453" operator="equal">
      <formula>"no fueling"</formula>
    </cfRule>
  </conditionalFormatting>
  <conditionalFormatting sqref="U4:V6">
    <cfRule type="cellIs" dxfId="6985" priority="1452" operator="equal">
      <formula>"no fueling"</formula>
    </cfRule>
  </conditionalFormatting>
  <conditionalFormatting sqref="BB63">
    <cfRule type="cellIs" dxfId="6984" priority="1450" operator="equal">
      <formula>"no fueling"</formula>
    </cfRule>
  </conditionalFormatting>
  <conditionalFormatting sqref="BB62">
    <cfRule type="cellIs" dxfId="6983" priority="1451" operator="equal">
      <formula>"no fueling"</formula>
    </cfRule>
  </conditionalFormatting>
  <conditionalFormatting sqref="BB64">
    <cfRule type="cellIs" dxfId="6982" priority="1449" operator="equal">
      <formula>"no fueling"</formula>
    </cfRule>
  </conditionalFormatting>
  <conditionalFormatting sqref="BB62:BB64">
    <cfRule type="cellIs" dxfId="6981" priority="1448" operator="equal">
      <formula>"no fueling"</formula>
    </cfRule>
  </conditionalFormatting>
  <conditionalFormatting sqref="BC58">
    <cfRule type="cellIs" dxfId="6980" priority="1447" operator="equal">
      <formula>"no fueling"</formula>
    </cfRule>
  </conditionalFormatting>
  <conditionalFormatting sqref="BC59">
    <cfRule type="cellIs" dxfId="6979" priority="1446" operator="equal">
      <formula>"no fueling"</formula>
    </cfRule>
  </conditionalFormatting>
  <conditionalFormatting sqref="BC60">
    <cfRule type="cellIs" dxfId="6978" priority="1445" operator="equal">
      <formula>"no fueling"</formula>
    </cfRule>
  </conditionalFormatting>
  <conditionalFormatting sqref="BC61">
    <cfRule type="cellIs" dxfId="6977" priority="1444" operator="equal">
      <formula>"no fueling"</formula>
    </cfRule>
  </conditionalFormatting>
  <conditionalFormatting sqref="BC62">
    <cfRule type="cellIs" dxfId="6976" priority="1443" operator="equal">
      <formula>"no fueling"</formula>
    </cfRule>
  </conditionalFormatting>
  <conditionalFormatting sqref="BC63">
    <cfRule type="cellIs" dxfId="6975" priority="1442" operator="equal">
      <formula>"no fueling"</formula>
    </cfRule>
  </conditionalFormatting>
  <conditionalFormatting sqref="BC64">
    <cfRule type="cellIs" dxfId="6974" priority="1441" operator="equal">
      <formula>"no fueling"</formula>
    </cfRule>
  </conditionalFormatting>
  <conditionalFormatting sqref="BC57">
    <cfRule type="cellIs" dxfId="6973" priority="1440" operator="equal">
      <formula>"no fueling"</formula>
    </cfRule>
  </conditionalFormatting>
  <conditionalFormatting sqref="BS60:BS64">
    <cfRule type="cellIs" dxfId="6972" priority="1434" operator="equal">
      <formula>"no fueling"</formula>
    </cfRule>
  </conditionalFormatting>
  <conditionalFormatting sqref="BS60">
    <cfRule type="cellIs" dxfId="6971" priority="1431" operator="equal">
      <formula>"no fueling"</formula>
    </cfRule>
  </conditionalFormatting>
  <conditionalFormatting sqref="BS61">
    <cfRule type="cellIs" dxfId="6970" priority="1430" operator="equal">
      <formula>"no fueling"</formula>
    </cfRule>
  </conditionalFormatting>
  <conditionalFormatting sqref="BS62">
    <cfRule type="cellIs" dxfId="6969" priority="1429" operator="equal">
      <formula>"no fueling"</formula>
    </cfRule>
  </conditionalFormatting>
  <conditionalFormatting sqref="BS63">
    <cfRule type="cellIs" dxfId="6968" priority="1428" operator="equal">
      <formula>"no fueling"</formula>
    </cfRule>
  </conditionalFormatting>
  <conditionalFormatting sqref="BS64">
    <cfRule type="cellIs" dxfId="6967" priority="1427" operator="equal">
      <formula>"no fueling"</formula>
    </cfRule>
  </conditionalFormatting>
  <conditionalFormatting sqref="CI60:CI64">
    <cfRule type="cellIs" dxfId="6966" priority="1420" operator="equal">
      <formula>"no fueling"</formula>
    </cfRule>
  </conditionalFormatting>
  <conditionalFormatting sqref="CI60">
    <cfRule type="cellIs" dxfId="6965" priority="1417" operator="equal">
      <formula>"no fueling"</formula>
    </cfRule>
  </conditionalFormatting>
  <conditionalFormatting sqref="CI61">
    <cfRule type="cellIs" dxfId="6964" priority="1416" operator="equal">
      <formula>"no fueling"</formula>
    </cfRule>
  </conditionalFormatting>
  <conditionalFormatting sqref="CI62">
    <cfRule type="cellIs" dxfId="6963" priority="1415" operator="equal">
      <formula>"no fueling"</formula>
    </cfRule>
  </conditionalFormatting>
  <conditionalFormatting sqref="CI63">
    <cfRule type="cellIs" dxfId="6962" priority="1414" operator="equal">
      <formula>"no fueling"</formula>
    </cfRule>
  </conditionalFormatting>
  <conditionalFormatting sqref="CI64">
    <cfRule type="cellIs" dxfId="6961" priority="1413" operator="equal">
      <formula>"no fueling"</formula>
    </cfRule>
  </conditionalFormatting>
  <conditionalFormatting sqref="BY52">
    <cfRule type="cellIs" dxfId="6960" priority="1396" operator="equal">
      <formula>"no fueling"</formula>
    </cfRule>
  </conditionalFormatting>
  <conditionalFormatting sqref="G42">
    <cfRule type="cellIs" dxfId="6959" priority="1411" operator="equal">
      <formula>"no fueling"</formula>
    </cfRule>
  </conditionalFormatting>
  <conditionalFormatting sqref="G42">
    <cfRule type="cellIs" dxfId="6958" priority="1410" operator="equal">
      <formula>"no fueling"</formula>
    </cfRule>
  </conditionalFormatting>
  <conditionalFormatting sqref="F42">
    <cfRule type="cellIs" dxfId="6957" priority="1409" operator="equal">
      <formula>"no fueling"</formula>
    </cfRule>
  </conditionalFormatting>
  <conditionalFormatting sqref="F42">
    <cfRule type="cellIs" dxfId="6956" priority="1408" operator="equal">
      <formula>"no fueling"</formula>
    </cfRule>
  </conditionalFormatting>
  <conditionalFormatting sqref="E42">
    <cfRule type="cellIs" dxfId="6955" priority="1407" operator="equal">
      <formula>"no fueling"</formula>
    </cfRule>
  </conditionalFormatting>
  <conditionalFormatting sqref="E42">
    <cfRule type="cellIs" dxfId="6954" priority="1406" operator="equal">
      <formula>"no fueling"</formula>
    </cfRule>
  </conditionalFormatting>
  <conditionalFormatting sqref="AR52:AR64">
    <cfRule type="cellIs" dxfId="6953" priority="1405" operator="equal">
      <formula>"no fueling"</formula>
    </cfRule>
  </conditionalFormatting>
  <conditionalFormatting sqref="BH52:BH64">
    <cfRule type="cellIs" dxfId="6952" priority="1404" operator="equal">
      <formula>"no fueling"</formula>
    </cfRule>
  </conditionalFormatting>
  <conditionalFormatting sqref="BX30:BX42">
    <cfRule type="cellIs" dxfId="6951" priority="1403" operator="equal">
      <formula>"no fueling"</formula>
    </cfRule>
  </conditionalFormatting>
  <conditionalFormatting sqref="BX52:BX64">
    <cfRule type="cellIs" dxfId="6950" priority="1402" operator="equal">
      <formula>"no fueling"</formula>
    </cfRule>
  </conditionalFormatting>
  <conditionalFormatting sqref="BK52:BS52">
    <cfRule type="cellIs" dxfId="6949" priority="1401" operator="equal">
      <formula>"no fueling"</formula>
    </cfRule>
  </conditionalFormatting>
  <conditionalFormatting sqref="BJ52">
    <cfRule type="cellIs" dxfId="6948" priority="1400" operator="equal">
      <formula>"no fueling"</formula>
    </cfRule>
  </conditionalFormatting>
  <conditionalFormatting sqref="BI52">
    <cfRule type="cellIs" dxfId="6947" priority="1399" operator="equal">
      <formula>"no fueling"</formula>
    </cfRule>
  </conditionalFormatting>
  <conditionalFormatting sqref="CA52:CI52">
    <cfRule type="cellIs" dxfId="6946" priority="1398" operator="equal">
      <formula>"no fueling"</formula>
    </cfRule>
  </conditionalFormatting>
  <conditionalFormatting sqref="BZ52">
    <cfRule type="cellIs" dxfId="6945" priority="1397" operator="equal">
      <formula>"no fueling"</formula>
    </cfRule>
  </conditionalFormatting>
  <conditionalFormatting sqref="DC1:DD1 EX1:FG3 DB1:DB3 DA1:DA4 DB7:DB25 DA7:DA26 DA29:DB43 FH1:FH66 DB44:DB47 DA51:DB66 EX49:FG51 DL30:DO33 DL34 DN34:DO34 DC30:DF42 DR44:EC49 DR30:DU42 FI5:FW5 FI27:FW27 FZ44:GK49 FZ22:GK27 GM27:GZ27 GM5:GZ5 DA44:DA48 DN52:DO52 EC52:ED52 FG52 FI52:FJ52 FV52:FW52 GK52:GK64 GM52:GN64 DC3:DD29 DC43:DO51 DT50:EC50 ED1:ED51 ED53:ED66 GB28:GK28 GM28:GN28 GQ28:GZ28 GM6:GN6 GQ6:GZ6 GB50:GK50 ES28:EW51 ES6:EW26 ES52:EU52 ES27:FG27 ES5:FG5 ES1:EW4 GZ52:GZ64 DA113:ED114 ES113:GZ114 ES160:GZ65532 DA160:ED65532 DE1:DO29 EX6:FG25 DL35:DO42 EX28:FG47 DR53:EC64 ES53:FG66 DC53:DO66">
    <cfRule type="cellIs" dxfId="6944" priority="1395" operator="equal">
      <formula>"no fueling"</formula>
    </cfRule>
  </conditionalFormatting>
  <conditionalFormatting sqref="DG30 DG32:DG42 DH30:DK42">
    <cfRule type="cellIs" dxfId="6943" priority="1394" operator="equal">
      <formula>"no fueling"</formula>
    </cfRule>
  </conditionalFormatting>
  <conditionalFormatting sqref="DG31">
    <cfRule type="cellIs" dxfId="6942" priority="1393" operator="equal">
      <formula>"no fueling"</formula>
    </cfRule>
  </conditionalFormatting>
  <conditionalFormatting sqref="DR1:DS1 DQ1:DQ3 DP1:DP4 DQ7:DQ25 DP7:DP26 DP29:DQ43 DQ44:DQ47 DP51:DQ66 EA38:EC39 DP44:DP48 DR43:EC43 DR51:EC51 DR65:EC66 DR3:DS29 DT1:EC29 EA30:EA37 EC30:EC37 EB40:EC42">
    <cfRule type="cellIs" dxfId="6941" priority="1392" operator="equal">
      <formula>"no fueling"</formula>
    </cfRule>
  </conditionalFormatting>
  <conditionalFormatting sqref="DV30 DV32:DV42 DW30:DZ42">
    <cfRule type="cellIs" dxfId="6940" priority="1391" operator="equal">
      <formula>"no fueling"</formula>
    </cfRule>
  </conditionalFormatting>
  <conditionalFormatting sqref="DV31">
    <cfRule type="cellIs" dxfId="6939" priority="1390" operator="equal">
      <formula>"no fueling"</formula>
    </cfRule>
  </conditionalFormatting>
  <conditionalFormatting sqref="FM1:FW3 FM49:FW51 FI1:FL4 FI6:FL26 FI28:FL51 FM6:FW25 FM28:FW47">
    <cfRule type="cellIs" dxfId="6938" priority="1389" operator="equal">
      <formula>"no fueling"</formula>
    </cfRule>
  </conditionalFormatting>
  <conditionalFormatting sqref="EB30:EB34">
    <cfRule type="cellIs" dxfId="6937" priority="1388" operator="equal">
      <formula>"no fueling"</formula>
    </cfRule>
  </conditionalFormatting>
  <conditionalFormatting sqref="DM34">
    <cfRule type="cellIs" dxfId="6936" priority="1387" operator="equal">
      <formula>"no fueling"</formula>
    </cfRule>
  </conditionalFormatting>
  <conditionalFormatting sqref="GQ1:GZ3 GQ49:GZ51 GM1:GP4 GQ22:GZ25 GM30:GN42 GQ43:GZ47 GZ30:GZ42 GM29:GO29 GM65:GO66 GM7:GN21 GM51:GO51 GM50:GN50 GQ29:GZ29 GQ65:GZ66 GM43:GO43 GM22:GP26 GM44:GP49">
    <cfRule type="cellIs" dxfId="6935" priority="1386" operator="equal">
      <formula>"no fueling"</formula>
    </cfRule>
  </conditionalFormatting>
  <conditionalFormatting sqref="FZ1:GA1 FY1:FY3 FX1:FX4 FY7:FY25 FX7:FX26 FX29:FY43 FY44:FY47 FX44:FX48 FX51:FY66 GB1:GK7 GK8:GK20 GK30:GK42 FZ3:GA5 FZ7:GA7 FZ29:GK29 FZ51:GK51 FZ65:GK66 FZ43:GK43 FZ21:GK21">
    <cfRule type="cellIs" dxfId="6934" priority="1385" operator="equal">
      <formula>"no fueling"</formula>
    </cfRule>
  </conditionalFormatting>
  <conditionalFormatting sqref="DS52">
    <cfRule type="cellIs" dxfId="6933" priority="1354" operator="equal">
      <formula>"no fueling"</formula>
    </cfRule>
  </conditionalFormatting>
  <conditionalFormatting sqref="DR50:DS50">
    <cfRule type="cellIs" dxfId="6932" priority="1353" operator="equal">
      <formula>"no fueling"</formula>
    </cfRule>
  </conditionalFormatting>
  <conditionalFormatting sqref="DC52">
    <cfRule type="cellIs" dxfId="6931" priority="1371" operator="equal">
      <formula>"no fueling"</formula>
    </cfRule>
  </conditionalFormatting>
  <conditionalFormatting sqref="GQ52">
    <cfRule type="cellIs" dxfId="6930" priority="1357" operator="equal">
      <formula>"no fueling"</formula>
    </cfRule>
  </conditionalFormatting>
  <conditionalFormatting sqref="GO52">
    <cfRule type="cellIs" dxfId="6929" priority="1356" operator="equal">
      <formula>"no fueling"</formula>
    </cfRule>
  </conditionalFormatting>
  <conditionalFormatting sqref="DD52">
    <cfRule type="cellIs" dxfId="6928" priority="1355" operator="equal">
      <formula>"no fueling"</formula>
    </cfRule>
  </conditionalFormatting>
  <conditionalFormatting sqref="GZ8:GZ20 GO7 GO21 GQ7:GZ7 GQ21:GZ21">
    <cfRule type="cellIs" dxfId="6927" priority="1376" operator="equal">
      <formula>"no fueling"</formula>
    </cfRule>
  </conditionalFormatting>
  <conditionalFormatting sqref="DR52">
    <cfRule type="cellIs" dxfId="6926" priority="1368" operator="equal">
      <formula>"no fueling"</formula>
    </cfRule>
  </conditionalFormatting>
  <conditionalFormatting sqref="EY52:FF52">
    <cfRule type="cellIs" dxfId="6925" priority="1367" operator="equal">
      <formula>"no fueling"</formula>
    </cfRule>
  </conditionalFormatting>
  <conditionalFormatting sqref="DE52">
    <cfRule type="cellIs" dxfId="6924" priority="1372" operator="equal">
      <formula>"no fueling"</formula>
    </cfRule>
  </conditionalFormatting>
  <conditionalFormatting sqref="DF52:DM52">
    <cfRule type="cellIs" dxfId="6923" priority="1373" operator="equal">
      <formula>"no fueling"</formula>
    </cfRule>
  </conditionalFormatting>
  <conditionalFormatting sqref="DU52:EB52">
    <cfRule type="cellIs" dxfId="6922" priority="1370" operator="equal">
      <formula>"no fueling"</formula>
    </cfRule>
  </conditionalFormatting>
  <conditionalFormatting sqref="DT52">
    <cfRule type="cellIs" dxfId="6921" priority="1369" operator="equal">
      <formula>"no fueling"</formula>
    </cfRule>
  </conditionalFormatting>
  <conditionalFormatting sqref="EX52">
    <cfRule type="cellIs" dxfId="6920" priority="1366" operator="equal">
      <formula>"no fueling"</formula>
    </cfRule>
  </conditionalFormatting>
  <conditionalFormatting sqref="EV52">
    <cfRule type="cellIs" dxfId="6919" priority="1365" operator="equal">
      <formula>"no fueling"</formula>
    </cfRule>
  </conditionalFormatting>
  <conditionalFormatting sqref="FN52:FU52">
    <cfRule type="cellIs" dxfId="6918" priority="1364" operator="equal">
      <formula>"no fueling"</formula>
    </cfRule>
  </conditionalFormatting>
  <conditionalFormatting sqref="FM52">
    <cfRule type="cellIs" dxfId="6917" priority="1363" operator="equal">
      <formula>"no fueling"</formula>
    </cfRule>
  </conditionalFormatting>
  <conditionalFormatting sqref="FK52">
    <cfRule type="cellIs" dxfId="6916" priority="1362" operator="equal">
      <formula>"no fueling"</formula>
    </cfRule>
  </conditionalFormatting>
  <conditionalFormatting sqref="GC52:GJ52">
    <cfRule type="cellIs" dxfId="6915" priority="1361" operator="equal">
      <formula>"no fueling"</formula>
    </cfRule>
  </conditionalFormatting>
  <conditionalFormatting sqref="GB52">
    <cfRule type="cellIs" dxfId="6914" priority="1360" operator="equal">
      <formula>"no fueling"</formula>
    </cfRule>
  </conditionalFormatting>
  <conditionalFormatting sqref="FZ52">
    <cfRule type="cellIs" dxfId="6913" priority="1359" operator="equal">
      <formula>"no fueling"</formula>
    </cfRule>
  </conditionalFormatting>
  <conditionalFormatting sqref="GR52:GY52">
    <cfRule type="cellIs" dxfId="6912" priority="1358" operator="equal">
      <formula>"no fueling"</formula>
    </cfRule>
  </conditionalFormatting>
  <conditionalFormatting sqref="EW52">
    <cfRule type="cellIs" dxfId="6911" priority="1352" operator="equal">
      <formula>"no fueling"</formula>
    </cfRule>
  </conditionalFormatting>
  <conditionalFormatting sqref="FL52">
    <cfRule type="cellIs" dxfId="6910" priority="1351" operator="equal">
      <formula>"no fueling"</formula>
    </cfRule>
  </conditionalFormatting>
  <conditionalFormatting sqref="FZ6:GA6">
    <cfRule type="cellIs" dxfId="6909" priority="1350" operator="equal">
      <formula>"no fueling"</formula>
    </cfRule>
  </conditionalFormatting>
  <conditionalFormatting sqref="FZ28:GA28">
    <cfRule type="cellIs" dxfId="6908" priority="1349" operator="equal">
      <formula>"no fueling"</formula>
    </cfRule>
  </conditionalFormatting>
  <conditionalFormatting sqref="GO28:GP28">
    <cfRule type="cellIs" dxfId="6907" priority="1348" operator="equal">
      <formula>"no fueling"</formula>
    </cfRule>
  </conditionalFormatting>
  <conditionalFormatting sqref="GO6:GP6">
    <cfRule type="cellIs" dxfId="6906" priority="1347" operator="equal">
      <formula>"no fueling"</formula>
    </cfRule>
  </conditionalFormatting>
  <conditionalFormatting sqref="GO50:GP50">
    <cfRule type="cellIs" dxfId="6905" priority="1346" operator="equal">
      <formula>"no fueling"</formula>
    </cfRule>
  </conditionalFormatting>
  <conditionalFormatting sqref="FZ50:GA50">
    <cfRule type="cellIs" dxfId="6904" priority="1345" operator="equal">
      <formula>"no fueling"</formula>
    </cfRule>
  </conditionalFormatting>
  <conditionalFormatting sqref="GP7">
    <cfRule type="cellIs" dxfId="6903" priority="1344" operator="equal">
      <formula>"no fueling"</formula>
    </cfRule>
  </conditionalFormatting>
  <conditionalFormatting sqref="GP29">
    <cfRule type="cellIs" dxfId="6902" priority="1343" operator="equal">
      <formula>"no fueling"</formula>
    </cfRule>
  </conditionalFormatting>
  <conditionalFormatting sqref="GP51">
    <cfRule type="cellIs" dxfId="6901" priority="1342" operator="equal">
      <formula>"no fueling"</formula>
    </cfRule>
  </conditionalFormatting>
  <conditionalFormatting sqref="GP65:GP66">
    <cfRule type="cellIs" dxfId="6900" priority="1341" operator="equal">
      <formula>"no fueling"</formula>
    </cfRule>
  </conditionalFormatting>
  <conditionalFormatting sqref="GP43">
    <cfRule type="cellIs" dxfId="6899" priority="1340" operator="equal">
      <formula>"no fueling"</formula>
    </cfRule>
  </conditionalFormatting>
  <conditionalFormatting sqref="GP21">
    <cfRule type="cellIs" dxfId="6898" priority="1339" operator="equal">
      <formula>"no fueling"</formula>
    </cfRule>
  </conditionalFormatting>
  <conditionalFormatting sqref="GA52">
    <cfRule type="cellIs" dxfId="6897" priority="1338" operator="equal">
      <formula>"no fueling"</formula>
    </cfRule>
  </conditionalFormatting>
  <conditionalFormatting sqref="GP52">
    <cfRule type="cellIs" dxfId="6896" priority="1337" operator="equal">
      <formula>"no fueling"</formula>
    </cfRule>
  </conditionalFormatting>
  <conditionalFormatting sqref="CN1:CO1 CM1:CM3 CL1:CL4 CM7:CM25 CL7:CL26 CL29:CM43 CM44:CM47 CL51:CM66 CW30:CY33 CW34 CY34 CN30:CQ42 CL44:CL48 CY52 CN3:CO29 CL113:CY114 CL160:CY65532 CN43:CN51 CO43:CY47 CO49:CY51 CN26:CY26 CN48:CY48 CP1:CY12 CP21:CY29 CP18:CV18 CP13:CW17 CP19:CW20 CY13:CY20 CX41:CY42 CW35:CY40 CN53:CY66">
    <cfRule type="cellIs" dxfId="6895" priority="1336" operator="equal">
      <formula>"no fueling"</formula>
    </cfRule>
  </conditionalFormatting>
  <conditionalFormatting sqref="CR30 CR32:CR42 CS30:CV42">
    <cfRule type="cellIs" dxfId="6894" priority="1335" operator="equal">
      <formula>"no fueling"</formula>
    </cfRule>
  </conditionalFormatting>
  <conditionalFormatting sqref="CR31">
    <cfRule type="cellIs" dxfId="6893" priority="1334" operator="equal">
      <formula>"no fueling"</formula>
    </cfRule>
  </conditionalFormatting>
  <conditionalFormatting sqref="CX34">
    <cfRule type="cellIs" dxfId="6892" priority="1333" operator="equal">
      <formula>"no fueling"</formula>
    </cfRule>
  </conditionalFormatting>
  <conditionalFormatting sqref="CP52">
    <cfRule type="cellIs" dxfId="6891" priority="1331" operator="equal">
      <formula>"no fueling"</formula>
    </cfRule>
  </conditionalFormatting>
  <conditionalFormatting sqref="CQ52:CX52">
    <cfRule type="cellIs" dxfId="6890" priority="1332" operator="equal">
      <formula>"no fueling"</formula>
    </cfRule>
  </conditionalFormatting>
  <conditionalFormatting sqref="CN52">
    <cfRule type="cellIs" dxfId="6889" priority="1330" operator="equal">
      <formula>"no fueling"</formula>
    </cfRule>
  </conditionalFormatting>
  <conditionalFormatting sqref="CO52">
    <cfRule type="cellIs" dxfId="6888" priority="1329" operator="equal">
      <formula>"no fueling"</formula>
    </cfRule>
  </conditionalFormatting>
  <conditionalFormatting sqref="EI1:ER3 EI49:ER51 ER52 EE160:ER65532 EE52:EF52 EE27:ER27 EE5:ER5 EE1:EH4 EE113:ER114 EE6:EG26 EG26:EH26 EE28:EH51 EH6:ER12 EH21:ER25 EH13:EP17 EH18:EO18 EH19:EP20 ER13:ER20 EI28:ER47">
    <cfRule type="cellIs" dxfId="6887" priority="1328" operator="equal">
      <formula>"no fueling"</formula>
    </cfRule>
  </conditionalFormatting>
  <conditionalFormatting sqref="EJ52:EQ52">
    <cfRule type="cellIs" dxfId="6886" priority="1327" operator="equal">
      <formula>"no fueling"</formula>
    </cfRule>
  </conditionalFormatting>
  <conditionalFormatting sqref="EI52">
    <cfRule type="cellIs" dxfId="6885" priority="1326" operator="equal">
      <formula>"no fueling"</formula>
    </cfRule>
  </conditionalFormatting>
  <conditionalFormatting sqref="EG52">
    <cfRule type="cellIs" dxfId="6884" priority="1325" operator="equal">
      <formula>"no fueling"</formula>
    </cfRule>
  </conditionalFormatting>
  <conditionalFormatting sqref="EH52">
    <cfRule type="cellIs" dxfId="6883" priority="1324" operator="equal">
      <formula>"no fueling"</formula>
    </cfRule>
  </conditionalFormatting>
  <conditionalFormatting sqref="GO53:GP64">
    <cfRule type="cellIs" dxfId="6882" priority="1298" operator="equal">
      <formula>"no fueling"</formula>
    </cfRule>
  </conditionalFormatting>
  <conditionalFormatting sqref="FZ30:GJ30 FZ31:GH42">
    <cfRule type="cellIs" dxfId="6881" priority="1323" operator="equal">
      <formula>"no fueling"</formula>
    </cfRule>
  </conditionalFormatting>
  <conditionalFormatting sqref="GJ38:GJ42">
    <cfRule type="cellIs" dxfId="6880" priority="1322" operator="equal">
      <formula>"no fueling"</formula>
    </cfRule>
  </conditionalFormatting>
  <conditionalFormatting sqref="GJ31:GJ37 GI31:GI42">
    <cfRule type="cellIs" dxfId="6879" priority="1321" operator="equal">
      <formula>"no fueling"</formula>
    </cfRule>
  </conditionalFormatting>
  <conditionalFormatting sqref="GQ30:GY30">
    <cfRule type="cellIs" dxfId="6878" priority="1320" operator="equal">
      <formula>"no fueling"</formula>
    </cfRule>
  </conditionalFormatting>
  <conditionalFormatting sqref="GY38:GY42">
    <cfRule type="cellIs" dxfId="6877" priority="1319" operator="equal">
      <formula>"no fueling"</formula>
    </cfRule>
  </conditionalFormatting>
  <conditionalFormatting sqref="GQ31:GY34 GO31:GP42 GY35:GY37 GQ35:GX42">
    <cfRule type="cellIs" dxfId="6876" priority="1318" operator="equal">
      <formula>"no fueling"</formula>
    </cfRule>
  </conditionalFormatting>
  <conditionalFormatting sqref="GO30:GP42">
    <cfRule type="cellIs" dxfId="6875" priority="1317" operator="equal">
      <formula>"no fueling"</formula>
    </cfRule>
  </conditionalFormatting>
  <conditionalFormatting sqref="GY16:GY20">
    <cfRule type="cellIs" dxfId="6874" priority="1303" operator="equal">
      <formula>"no fueling"</formula>
    </cfRule>
  </conditionalFormatting>
  <conditionalFormatting sqref="GQ9:GY12 GO9:GP20 GQ13:GX20 GY13:GY15">
    <cfRule type="cellIs" dxfId="6873" priority="1302" operator="equal">
      <formula>"no fueling"</formula>
    </cfRule>
  </conditionalFormatting>
  <conditionalFormatting sqref="GO8:GP20">
    <cfRule type="cellIs" dxfId="6872" priority="1301" operator="equal">
      <formula>"no fueling"</formula>
    </cfRule>
  </conditionalFormatting>
  <conditionalFormatting sqref="FZ8:GJ8 FZ9:GH20">
    <cfRule type="cellIs" dxfId="6871" priority="1310" operator="equal">
      <formula>"no fueling"</formula>
    </cfRule>
  </conditionalFormatting>
  <conditionalFormatting sqref="GJ16:GJ20">
    <cfRule type="cellIs" dxfId="6870" priority="1309" operator="equal">
      <formula>"no fueling"</formula>
    </cfRule>
  </conditionalFormatting>
  <conditionalFormatting sqref="GI9:GI20 GJ9:GJ15">
    <cfRule type="cellIs" dxfId="6869" priority="1308" operator="equal">
      <formula>"no fueling"</formula>
    </cfRule>
  </conditionalFormatting>
  <conditionalFormatting sqref="FZ53:GH64">
    <cfRule type="cellIs" dxfId="6868" priority="1307" operator="equal">
      <formula>"no fueling"</formula>
    </cfRule>
  </conditionalFormatting>
  <conditionalFormatting sqref="GJ60:GJ64">
    <cfRule type="cellIs" dxfId="6867" priority="1306" operator="equal">
      <formula>"no fueling"</formula>
    </cfRule>
  </conditionalFormatting>
  <conditionalFormatting sqref="GJ53:GJ59 GI53:GI64">
    <cfRule type="cellIs" dxfId="6866" priority="1305" operator="equal">
      <formula>"no fueling"</formula>
    </cfRule>
  </conditionalFormatting>
  <conditionalFormatting sqref="GQ8:GY8">
    <cfRule type="cellIs" dxfId="6865" priority="1304" operator="equal">
      <formula>"no fueling"</formula>
    </cfRule>
  </conditionalFormatting>
  <conditionalFormatting sqref="GY60:GY64">
    <cfRule type="cellIs" dxfId="6864" priority="1300" operator="equal">
      <formula>"no fueling"</formula>
    </cfRule>
  </conditionalFormatting>
  <conditionalFormatting sqref="GQ53:GY56 GO53:GP64 GY57:GY59 GQ57:GX64">
    <cfRule type="cellIs" dxfId="6863" priority="1299" operator="equal">
      <formula>"no fueling"</formula>
    </cfRule>
  </conditionalFormatting>
  <conditionalFormatting sqref="E31">
    <cfRule type="cellIs" dxfId="6862" priority="1297" operator="equal">
      <formula>"no fueling"</formula>
    </cfRule>
  </conditionalFormatting>
  <conditionalFormatting sqref="E53:E63">
    <cfRule type="cellIs" dxfId="6861" priority="1296" operator="equal">
      <formula>"no fueling"</formula>
    </cfRule>
  </conditionalFormatting>
  <conditionalFormatting sqref="HG1:HG43 HD3:HE3 HD1:HE1 HB44:HE47 HB43:HD43 HB7:HE7 HB29:HD29 HB21:HE25 HD5:HE5 HD4 HB26:HC28 HB48:HC48 HG113:HG114 HB113:HE114 HB160:HE65532 HG160:HG65532">
    <cfRule type="cellIs" dxfId="6860" priority="1295" operator="equal">
      <formula>"no fueling"</formula>
    </cfRule>
  </conditionalFormatting>
  <conditionalFormatting sqref="HG44:HG66">
    <cfRule type="cellIs" dxfId="6859" priority="1294" operator="equal">
      <formula>"no fueling"</formula>
    </cfRule>
  </conditionalFormatting>
  <conditionalFormatting sqref="HD2:HE2 HB8:HC20 HB30:HC42 HD6 HB1:HC3 HB65:HC66 HB49:HC51">
    <cfRule type="cellIs" dxfId="6858" priority="1293" operator="equal">
      <formula>"no fueling"</formula>
    </cfRule>
  </conditionalFormatting>
  <conditionalFormatting sqref="HB52:HC64">
    <cfRule type="cellIs" dxfId="6857" priority="1292" operator="equal">
      <formula>"no fueling"</formula>
    </cfRule>
  </conditionalFormatting>
  <conditionalFormatting sqref="HD8:HD20">
    <cfRule type="cellIs" dxfId="6856" priority="1291" operator="equal">
      <formula>"no fueling"</formula>
    </cfRule>
  </conditionalFormatting>
  <conditionalFormatting sqref="HE51 HE65:HE66">
    <cfRule type="cellIs" dxfId="6855" priority="1285" operator="equal">
      <formula>"no fueling"</formula>
    </cfRule>
  </conditionalFormatting>
  <conditionalFormatting sqref="HE29 HE43">
    <cfRule type="cellIs" dxfId="6854" priority="1290" operator="equal">
      <formula>"no fueling"</formula>
    </cfRule>
  </conditionalFormatting>
  <conditionalFormatting sqref="HE30">
    <cfRule type="cellIs" dxfId="6853" priority="1289" operator="equal">
      <formula>"no fueling"</formula>
    </cfRule>
  </conditionalFormatting>
  <conditionalFormatting sqref="HE31:HE41">
    <cfRule type="cellIs" dxfId="6852" priority="1288" operator="equal">
      <formula>"no fueling"</formula>
    </cfRule>
  </conditionalFormatting>
  <conditionalFormatting sqref="HD65:HD66 HD51">
    <cfRule type="cellIs" dxfId="6851" priority="1286" operator="equal">
      <formula>"no fueling"</formula>
    </cfRule>
  </conditionalFormatting>
  <conditionalFormatting sqref="HE9:HE15">
    <cfRule type="cellIs" dxfId="6850" priority="1287" operator="equal">
      <formula>"no fueling"</formula>
    </cfRule>
  </conditionalFormatting>
  <conditionalFormatting sqref="HE53:HE64">
    <cfRule type="cellIs" dxfId="6849" priority="1283" operator="equal">
      <formula>"no fueling"</formula>
    </cfRule>
  </conditionalFormatting>
  <conditionalFormatting sqref="HB4:HC6">
    <cfRule type="cellIs" dxfId="6848" priority="1282" operator="equal">
      <formula>"no fueling"</formula>
    </cfRule>
  </conditionalFormatting>
  <conditionalFormatting sqref="HF4:HF5 HF44:HF47 HF113:HF114 HF160:HF65532">
    <cfRule type="cellIs" dxfId="6847" priority="1281" operator="equal">
      <formula>"no fueling"</formula>
    </cfRule>
  </conditionalFormatting>
  <conditionalFormatting sqref="HF1:HF3 HF22:HF25">
    <cfRule type="cellIs" dxfId="6846" priority="1280" operator="equal">
      <formula>"no fueling"</formula>
    </cfRule>
  </conditionalFormatting>
  <conditionalFormatting sqref="HD27:HE27 HD26">
    <cfRule type="cellIs" dxfId="6845" priority="1277" operator="equal">
      <formula>"no fueling"</formula>
    </cfRule>
  </conditionalFormatting>
  <conditionalFormatting sqref="HD28">
    <cfRule type="cellIs" dxfId="6844" priority="1276" operator="equal">
      <formula>"no fueling"</formula>
    </cfRule>
  </conditionalFormatting>
  <conditionalFormatting sqref="HD50">
    <cfRule type="cellIs" dxfId="6843" priority="1274" operator="equal">
      <formula>"no fueling"</formula>
    </cfRule>
  </conditionalFormatting>
  <conditionalFormatting sqref="HD49:HE49 HD48">
    <cfRule type="cellIs" dxfId="6842" priority="1275" operator="equal">
      <formula>"no fueling"</formula>
    </cfRule>
  </conditionalFormatting>
  <conditionalFormatting sqref="HJ1 HH43:HJ47 HH7:HJ7 HH29:HJ29 HH21:HJ25 HJ3:HJ4 HH26:HI28 HH48:HI48 HH113:HJ114 HH160:HJ65532">
    <cfRule type="cellIs" dxfId="6841" priority="1273" operator="equal">
      <formula>"no fueling"</formula>
    </cfRule>
  </conditionalFormatting>
  <conditionalFormatting sqref="HJ2 HH8:HI20 HH30:HI42 HH1:HI3 HH65:HI66 HH49:HI51">
    <cfRule type="cellIs" dxfId="6840" priority="1272" operator="equal">
      <formula>"no fueling"</formula>
    </cfRule>
  </conditionalFormatting>
  <conditionalFormatting sqref="HH52:HI64">
    <cfRule type="cellIs" dxfId="6839" priority="1271" operator="equal">
      <formula>"no fueling"</formula>
    </cfRule>
  </conditionalFormatting>
  <conditionalFormatting sqref="HJ8:HJ20">
    <cfRule type="cellIs" dxfId="6838" priority="1270" operator="equal">
      <formula>"no fueling"</formula>
    </cfRule>
  </conditionalFormatting>
  <conditionalFormatting sqref="HJ65:HJ66 HJ51">
    <cfRule type="cellIs" dxfId="6837" priority="1269" operator="equal">
      <formula>"no fueling"</formula>
    </cfRule>
  </conditionalFormatting>
  <conditionalFormatting sqref="HH4:HI6">
    <cfRule type="cellIs" dxfId="6836" priority="1268" operator="equal">
      <formula>"no fueling"</formula>
    </cfRule>
  </conditionalFormatting>
  <conditionalFormatting sqref="HF6">
    <cfRule type="cellIs" dxfId="6835" priority="1278" operator="equal">
      <formula>"no fueling"</formula>
    </cfRule>
  </conditionalFormatting>
  <conditionalFormatting sqref="HF7 HF21 HF9:HF15">
    <cfRule type="cellIs" dxfId="6834" priority="1279" operator="equal">
      <formula>"no fueling"</formula>
    </cfRule>
  </conditionalFormatting>
  <conditionalFormatting sqref="HK6">
    <cfRule type="cellIs" dxfId="6833" priority="1264" operator="equal">
      <formula>"no fueling"</formula>
    </cfRule>
  </conditionalFormatting>
  <conditionalFormatting sqref="HF43 HF29:HF41">
    <cfRule type="cellIs" dxfId="6832" priority="1263" operator="equal">
      <formula>"no fueling"</formula>
    </cfRule>
  </conditionalFormatting>
  <conditionalFormatting sqref="HF28">
    <cfRule type="cellIs" dxfId="6831" priority="1262" operator="equal">
      <formula>"no fueling"</formula>
    </cfRule>
  </conditionalFormatting>
  <conditionalFormatting sqref="HF51 HF53:HF66">
    <cfRule type="cellIs" dxfId="6830" priority="1261" operator="equal">
      <formula>"no fueling"</formula>
    </cfRule>
  </conditionalFormatting>
  <conditionalFormatting sqref="HF50">
    <cfRule type="cellIs" dxfId="6829" priority="1260" operator="equal">
      <formula>"no fueling"</formula>
    </cfRule>
  </conditionalFormatting>
  <conditionalFormatting sqref="HK43 HK29:HK41">
    <cfRule type="cellIs" dxfId="6828" priority="1259" operator="equal">
      <formula>"no fueling"</formula>
    </cfRule>
  </conditionalFormatting>
  <conditionalFormatting sqref="HK44:HK47 HK113:HK114 HK160:HK65532">
    <cfRule type="cellIs" dxfId="6827" priority="1267" operator="equal">
      <formula>"no fueling"</formula>
    </cfRule>
  </conditionalFormatting>
  <conditionalFormatting sqref="HK1:HK3 HK22:HK25">
    <cfRule type="cellIs" dxfId="6826" priority="1266" operator="equal">
      <formula>"no fueling"</formula>
    </cfRule>
  </conditionalFormatting>
  <conditionalFormatting sqref="HK7:HK21">
    <cfRule type="cellIs" dxfId="6825" priority="1265" operator="equal">
      <formula>"no fueling"</formula>
    </cfRule>
  </conditionalFormatting>
  <conditionalFormatting sqref="HK28">
    <cfRule type="cellIs" dxfId="6824" priority="1258" operator="equal">
      <formula>"no fueling"</formula>
    </cfRule>
  </conditionalFormatting>
  <conditionalFormatting sqref="HK50">
    <cfRule type="cellIs" dxfId="6823" priority="1256" operator="equal">
      <formula>"no fueling"</formula>
    </cfRule>
  </conditionalFormatting>
  <conditionalFormatting sqref="HK51 HK53:HK66">
    <cfRule type="cellIs" dxfId="6822" priority="1257" operator="equal">
      <formula>"no fueling"</formula>
    </cfRule>
  </conditionalFormatting>
  <conditionalFormatting sqref="HJ30:HJ42">
    <cfRule type="cellIs" dxfId="6821" priority="1255" operator="equal">
      <formula>"no fueling"</formula>
    </cfRule>
  </conditionalFormatting>
  <conditionalFormatting sqref="HJ26">
    <cfRule type="cellIs" dxfId="6820" priority="1254" operator="equal">
      <formula>"no fueling"</formula>
    </cfRule>
  </conditionalFormatting>
  <conditionalFormatting sqref="HJ48">
    <cfRule type="cellIs" dxfId="6819" priority="1253" operator="equal">
      <formula>"no fueling"</formula>
    </cfRule>
  </conditionalFormatting>
  <conditionalFormatting sqref="HJ52:HJ64">
    <cfRule type="cellIs" dxfId="6818" priority="1252" operator="equal">
      <formula>"no fueling"</formula>
    </cfRule>
  </conditionalFormatting>
  <conditionalFormatting sqref="HD30:HD41">
    <cfRule type="cellIs" dxfId="6817" priority="1251" operator="equal">
      <formula>"no fueling"</formula>
    </cfRule>
  </conditionalFormatting>
  <conditionalFormatting sqref="HD53:HD64">
    <cfRule type="cellIs" dxfId="6816" priority="1250" operator="equal">
      <formula>"no fueling"</formula>
    </cfRule>
  </conditionalFormatting>
  <conditionalFormatting sqref="HE16">
    <cfRule type="cellIs" dxfId="6815" priority="1249" operator="equal">
      <formula>"no fueling"</formula>
    </cfRule>
  </conditionalFormatting>
  <conditionalFormatting sqref="HE20">
    <cfRule type="cellIs" dxfId="6814" priority="1248" operator="equal">
      <formula>"no fueling"</formula>
    </cfRule>
  </conditionalFormatting>
  <conditionalFormatting sqref="HE19">
    <cfRule type="cellIs" dxfId="6813" priority="1247" operator="equal">
      <formula>"no fueling"</formula>
    </cfRule>
  </conditionalFormatting>
  <conditionalFormatting sqref="HE18">
    <cfRule type="cellIs" dxfId="6812" priority="1246" operator="equal">
      <formula>"no fueling"</formula>
    </cfRule>
  </conditionalFormatting>
  <conditionalFormatting sqref="HE17">
    <cfRule type="cellIs" dxfId="6811" priority="1245" operator="equal">
      <formula>"no fueling"</formula>
    </cfRule>
  </conditionalFormatting>
  <conditionalFormatting sqref="HF16">
    <cfRule type="cellIs" dxfId="6810" priority="1244" operator="equal">
      <formula>"no fueling"</formula>
    </cfRule>
  </conditionalFormatting>
  <conditionalFormatting sqref="HF17">
    <cfRule type="cellIs" dxfId="6809" priority="1243" operator="equal">
      <formula>"no fueling"</formula>
    </cfRule>
  </conditionalFormatting>
  <conditionalFormatting sqref="HF18">
    <cfRule type="cellIs" dxfId="6808" priority="1242" operator="equal">
      <formula>"no fueling"</formula>
    </cfRule>
  </conditionalFormatting>
  <conditionalFormatting sqref="HF19">
    <cfRule type="cellIs" dxfId="6807" priority="1241" operator="equal">
      <formula>"no fueling"</formula>
    </cfRule>
  </conditionalFormatting>
  <conditionalFormatting sqref="HF20">
    <cfRule type="cellIs" dxfId="6806" priority="1240" operator="equal">
      <formula>"no fueling"</formula>
    </cfRule>
  </conditionalFormatting>
  <conditionalFormatting sqref="HF26:HF27">
    <cfRule type="cellIs" dxfId="6805" priority="1239" operator="equal">
      <formula>"no fueling"</formula>
    </cfRule>
  </conditionalFormatting>
  <conditionalFormatting sqref="HK26:HK27">
    <cfRule type="cellIs" dxfId="6804" priority="1238" operator="equal">
      <formula>"no fueling"</formula>
    </cfRule>
  </conditionalFormatting>
  <conditionalFormatting sqref="HF48:HF49">
    <cfRule type="cellIs" dxfId="6803" priority="1236" operator="equal">
      <formula>"no fueling"</formula>
    </cfRule>
  </conditionalFormatting>
  <conditionalFormatting sqref="HK48:HK49">
    <cfRule type="cellIs" dxfId="6802" priority="1235" operator="equal">
      <formula>"no fueling"</formula>
    </cfRule>
  </conditionalFormatting>
  <conditionalFormatting sqref="HD42">
    <cfRule type="cellIs" dxfId="6801" priority="1234" operator="equal">
      <formula>"no fueling"</formula>
    </cfRule>
  </conditionalFormatting>
  <conditionalFormatting sqref="HE42">
    <cfRule type="cellIs" dxfId="6800" priority="1233" operator="equal">
      <formula>"no fueling"</formula>
    </cfRule>
  </conditionalFormatting>
  <conditionalFormatting sqref="HF42">
    <cfRule type="cellIs" dxfId="6799" priority="1230" operator="equal">
      <formula>"no fueling"</formula>
    </cfRule>
  </conditionalFormatting>
  <conditionalFormatting sqref="HK42">
    <cfRule type="cellIs" dxfId="6798" priority="1229" operator="equal">
      <formula>"no fueling"</formula>
    </cfRule>
  </conditionalFormatting>
  <conditionalFormatting sqref="HD52">
    <cfRule type="cellIs" dxfId="6797" priority="1228" operator="equal">
      <formula>"no fueling"</formula>
    </cfRule>
  </conditionalFormatting>
  <conditionalFormatting sqref="HE52">
    <cfRule type="cellIs" dxfId="6796" priority="1227" operator="equal">
      <formula>"no fueling"</formula>
    </cfRule>
  </conditionalFormatting>
  <conditionalFormatting sqref="HF52">
    <cfRule type="cellIs" dxfId="6795" priority="1226" operator="equal">
      <formula>"no fueling"</formula>
    </cfRule>
  </conditionalFormatting>
  <conditionalFormatting sqref="HK52">
    <cfRule type="cellIs" dxfId="6794" priority="1225" operator="equal">
      <formula>"no fueling"</formula>
    </cfRule>
  </conditionalFormatting>
  <conditionalFormatting sqref="HE8">
    <cfRule type="cellIs" dxfId="6793" priority="1224" operator="equal">
      <formula>"no fueling"</formula>
    </cfRule>
  </conditionalFormatting>
  <conditionalFormatting sqref="HF8">
    <cfRule type="cellIs" dxfId="6792" priority="1223" operator="equal">
      <formula>"no fueling"</formula>
    </cfRule>
  </conditionalFormatting>
  <conditionalFormatting sqref="F30:G30">
    <cfRule type="cellIs" dxfId="6791" priority="1222" operator="equal">
      <formula>"no fueling"</formula>
    </cfRule>
  </conditionalFormatting>
  <conditionalFormatting sqref="F53:G64">
    <cfRule type="cellIs" dxfId="6790" priority="1221" operator="equal">
      <formula>"no fueling"</formula>
    </cfRule>
  </conditionalFormatting>
  <conditionalFormatting sqref="W52:W64">
    <cfRule type="cellIs" dxfId="6789" priority="1220" operator="equal">
      <formula>"no fueling"</formula>
    </cfRule>
  </conditionalFormatting>
  <conditionalFormatting sqref="AD72:AD73 AE72 AC71:AD71 HA71:HA112 AB72:AC76 W72:Z74 Y71:Z71 T77:V89 T99:V111 AD76 AL95:AM97 Y75 AA71:AA75 AA98 AL98:AN98 AA112 AL112:AN112 AB96:AC97 BE71:BE112 AO71:AO92 AO94:AO112 AD112 AD98 D73:E73 D76 D91:I94 D85:D89 D95:D112 T95:AC95 J92:AE92 J94:AN94 D71:V72 K99:R103 K104:P111 E112:G112 D90:G90 K90:AD90 K91:AE91 AT71:BD72 D95:E95 AT91:BD94 AS74 K112:Y112 AF91:AN92 AI74:AM74 AI75:AK75 AF71:AN73 AI77:AK89 AG76 AF74:AF90 AI90:AN90 AI76:AN76 AF95:AF112 AI95:AK112 K76:AA76 D77:G84 T73:T74 H96 T96:Y96 K75:T75 J93:AO93 AP71:AQ112 HL71:KL112 K97:Y98 A71:C112 AS96 AV75:BC90 AT97:BC112 R104:R106">
    <cfRule type="cellIs" dxfId="6788" priority="1219" operator="equal">
      <formula>"no fueling"</formula>
    </cfRule>
  </conditionalFormatting>
  <conditionalFormatting sqref="W77:X89">
    <cfRule type="cellIs" dxfId="6787" priority="1218" operator="equal">
      <formula>"no fueling"</formula>
    </cfRule>
  </conditionalFormatting>
  <conditionalFormatting sqref="AL77:AM89">
    <cfRule type="cellIs" dxfId="6786" priority="1217" operator="equal">
      <formula>"no fueling"</formula>
    </cfRule>
  </conditionalFormatting>
  <conditionalFormatting sqref="X99:X111">
    <cfRule type="cellIs" dxfId="6785" priority="1216" operator="equal">
      <formula>"no fueling"</formula>
    </cfRule>
  </conditionalFormatting>
  <conditionalFormatting sqref="AL99:AM111">
    <cfRule type="cellIs" dxfId="6784" priority="1215" operator="equal">
      <formula>"no fueling"</formula>
    </cfRule>
  </conditionalFormatting>
  <conditionalFormatting sqref="AN77:AN89">
    <cfRule type="cellIs" dxfId="6783" priority="1214" operator="equal">
      <formula>"no fueling"</formula>
    </cfRule>
  </conditionalFormatting>
  <conditionalFormatting sqref="Y77:Y89 AB77:AD89">
    <cfRule type="cellIs" dxfId="6782" priority="1213" operator="equal">
      <formula>"no fueling"</formula>
    </cfRule>
  </conditionalFormatting>
  <conditionalFormatting sqref="AN99:AN111">
    <cfRule type="cellIs" dxfId="6781" priority="1207" operator="equal">
      <formula>"no fueling"</formula>
    </cfRule>
  </conditionalFormatting>
  <conditionalFormatting sqref="S77:S89">
    <cfRule type="cellIs" dxfId="6780" priority="1212" operator="equal">
      <formula>"no fueling"</formula>
    </cfRule>
  </conditionalFormatting>
  <conditionalFormatting sqref="BD77:BD89">
    <cfRule type="cellIs" dxfId="6779" priority="1200" operator="equal">
      <formula>"no fueling"</formula>
    </cfRule>
  </conditionalFormatting>
  <conditionalFormatting sqref="Z96 AA96:AA97">
    <cfRule type="cellIs" dxfId="6778" priority="1203" operator="equal">
      <formula>"no fueling"</formula>
    </cfRule>
  </conditionalFormatting>
  <conditionalFormatting sqref="W99:W111">
    <cfRule type="cellIs" dxfId="6777" priority="1211" operator="equal">
      <formula>"no fueling"</formula>
    </cfRule>
  </conditionalFormatting>
  <conditionalFormatting sqref="AD95">
    <cfRule type="cellIs" dxfId="6776" priority="1210" operator="equal">
      <formula>"no fueling"</formula>
    </cfRule>
  </conditionalFormatting>
  <conditionalFormatting sqref="AD99:AD111">
    <cfRule type="cellIs" dxfId="6775" priority="1209" operator="equal">
      <formula>"no fueling"</formula>
    </cfRule>
  </conditionalFormatting>
  <conditionalFormatting sqref="BI74:BT74 BI90:BS90 BI97:BS103 BI112:BS112 BI75:BS81 BU71:BU74 BI71:BT72 BU91:BU96 BI91:BT94 BI96:BT96 BI82:BR89 BI104:BR111">
    <cfRule type="cellIs" dxfId="6774" priority="1198" operator="equal">
      <formula>"no fueling"</formula>
    </cfRule>
  </conditionalFormatting>
  <conditionalFormatting sqref="BH71:BH73 BT112:BU112 BF71:BG72 BT75:BU76 BT97:BU98 BT90:BU90 BF98:BG112 BF76:BG94 BH76:BH112">
    <cfRule type="cellIs" dxfId="6773" priority="1197" operator="equal">
      <formula>"no fueling"</formula>
    </cfRule>
  </conditionalFormatting>
  <conditionalFormatting sqref="AN95">
    <cfRule type="cellIs" dxfId="6772" priority="1208" operator="equal">
      <formula>"no fueling"</formula>
    </cfRule>
  </conditionalFormatting>
  <conditionalFormatting sqref="Z98 Z112">
    <cfRule type="cellIs" dxfId="6771" priority="1206" operator="equal">
      <formula>"no fueling"</formula>
    </cfRule>
  </conditionalFormatting>
  <conditionalFormatting sqref="Z99">
    <cfRule type="cellIs" dxfId="6770" priority="1205" operator="equal">
      <formula>"no fueling"</formula>
    </cfRule>
  </conditionalFormatting>
  <conditionalFormatting sqref="Z100:Z106 Z108:Z111">
    <cfRule type="cellIs" dxfId="6769" priority="1204" operator="equal">
      <formula>"no fueling"</formula>
    </cfRule>
  </conditionalFormatting>
  <conditionalFormatting sqref="Y99:Y111">
    <cfRule type="cellIs" dxfId="6768" priority="1202" operator="equal">
      <formula>"no fueling"</formula>
    </cfRule>
  </conditionalFormatting>
  <conditionalFormatting sqref="AR71:AS72 BD112 BD75:BD76 BD97:BD98 BD90 AR91:AS94 AR73 AR95:AR112 AR76:AR90">
    <cfRule type="cellIs" dxfId="6767" priority="1201" operator="equal">
      <formula>"no fueling"</formula>
    </cfRule>
  </conditionalFormatting>
  <conditionalFormatting sqref="BT77:BU89">
    <cfRule type="cellIs" dxfId="6766" priority="1196" operator="equal">
      <formula>"no fueling"</formula>
    </cfRule>
  </conditionalFormatting>
  <conditionalFormatting sqref="BD99:BD111">
    <cfRule type="cellIs" dxfId="6765" priority="1199" operator="equal">
      <formula>"no fueling"</formula>
    </cfRule>
  </conditionalFormatting>
  <conditionalFormatting sqref="BB110">
    <cfRule type="cellIs" dxfId="6764" priority="1192" operator="equal">
      <formula>"no fueling"</formula>
    </cfRule>
  </conditionalFormatting>
  <conditionalFormatting sqref="BU99:BU111">
    <cfRule type="cellIs" dxfId="6763" priority="1195" operator="equal">
      <formula>"no fueling"</formula>
    </cfRule>
  </conditionalFormatting>
  <conditionalFormatting sqref="CK71:CK112 CZ71:CZ112">
    <cfRule type="cellIs" dxfId="6762" priority="1194" operator="equal">
      <formula>"no fueling"</formula>
    </cfRule>
  </conditionalFormatting>
  <conditionalFormatting sqref="BB109">
    <cfRule type="cellIs" dxfId="6761" priority="1193" operator="equal">
      <formula>"no fueling"</formula>
    </cfRule>
  </conditionalFormatting>
  <conditionalFormatting sqref="BB111">
    <cfRule type="cellIs" dxfId="6760" priority="1191" operator="equal">
      <formula>"no fueling"</formula>
    </cfRule>
  </conditionalFormatting>
  <conditionalFormatting sqref="BC105">
    <cfRule type="cellIs" dxfId="6759" priority="1190" operator="equal">
      <formula>"no fueling"</formula>
    </cfRule>
  </conditionalFormatting>
  <conditionalFormatting sqref="BC106">
    <cfRule type="cellIs" dxfId="6758" priority="1189" operator="equal">
      <formula>"no fueling"</formula>
    </cfRule>
  </conditionalFormatting>
  <conditionalFormatting sqref="BC107">
    <cfRule type="cellIs" dxfId="6757" priority="1188" operator="equal">
      <formula>"no fueling"</formula>
    </cfRule>
  </conditionalFormatting>
  <conditionalFormatting sqref="BC108">
    <cfRule type="cellIs" dxfId="6756" priority="1187" operator="equal">
      <formula>"no fueling"</formula>
    </cfRule>
  </conditionalFormatting>
  <conditionalFormatting sqref="BC109">
    <cfRule type="cellIs" dxfId="6755" priority="1186" operator="equal">
      <formula>"no fueling"</formula>
    </cfRule>
  </conditionalFormatting>
  <conditionalFormatting sqref="BC110">
    <cfRule type="cellIs" dxfId="6754" priority="1185" operator="equal">
      <formula>"no fueling"</formula>
    </cfRule>
  </conditionalFormatting>
  <conditionalFormatting sqref="BC111">
    <cfRule type="cellIs" dxfId="6753" priority="1184" operator="equal">
      <formula>"no fueling"</formula>
    </cfRule>
  </conditionalFormatting>
  <conditionalFormatting sqref="BC83:BC89">
    <cfRule type="cellIs" dxfId="6752" priority="1183" operator="equal">
      <formula>"no fueling"</formula>
    </cfRule>
  </conditionalFormatting>
  <conditionalFormatting sqref="BB87">
    <cfRule type="cellIs" dxfId="6751" priority="1182" operator="equal">
      <formula>"no fueling"</formula>
    </cfRule>
  </conditionalFormatting>
  <conditionalFormatting sqref="BB88">
    <cfRule type="cellIs" dxfId="6750" priority="1181" operator="equal">
      <formula>"no fueling"</formula>
    </cfRule>
  </conditionalFormatting>
  <conditionalFormatting sqref="BB89">
    <cfRule type="cellIs" dxfId="6749" priority="1180" operator="equal">
      <formula>"no fueling"</formula>
    </cfRule>
  </conditionalFormatting>
  <conditionalFormatting sqref="BC82">
    <cfRule type="cellIs" dxfId="6748" priority="1179" operator="equal">
      <formula>"no fueling"</formula>
    </cfRule>
  </conditionalFormatting>
  <conditionalFormatting sqref="BC104">
    <cfRule type="cellIs" dxfId="6747" priority="1178" operator="equal">
      <formula>"no fueling"</formula>
    </cfRule>
  </conditionalFormatting>
  <conditionalFormatting sqref="BB109:BB111">
    <cfRule type="cellIs" dxfId="6746" priority="1177" operator="equal">
      <formula>"no fueling"</formula>
    </cfRule>
  </conditionalFormatting>
  <conditionalFormatting sqref="BS85:BS89">
    <cfRule type="cellIs" dxfId="6745" priority="1176" operator="equal">
      <formula>"no fueling"</formula>
    </cfRule>
  </conditionalFormatting>
  <conditionalFormatting sqref="BS85:BS89">
    <cfRule type="cellIs" dxfId="6744" priority="1175" operator="equal">
      <formula>"no fueling"</formula>
    </cfRule>
  </conditionalFormatting>
  <conditionalFormatting sqref="CJ99:CJ111">
    <cfRule type="cellIs" dxfId="6743" priority="1151" operator="equal">
      <formula>"no fueling"</formula>
    </cfRule>
  </conditionalFormatting>
  <conditionalFormatting sqref="R85:R89">
    <cfRule type="cellIs" dxfId="6742" priority="1169" operator="equal">
      <formula>"no fueling"</formula>
    </cfRule>
  </conditionalFormatting>
  <conditionalFormatting sqref="R85:R89">
    <cfRule type="cellIs" dxfId="6741" priority="1168" operator="equal">
      <formula>"no fueling"</formula>
    </cfRule>
  </conditionalFormatting>
  <conditionalFormatting sqref="BY96:CJ96 BY82:CH84 BY112:CI112 BY97:CI103 BY90:CI90 BY75:CI81 BZ85:CH86 BY91:CJ94 BY71:CJ72 BY74:CJ74 BY87:CH89 BY104:CH111">
    <cfRule type="cellIs" dxfId="6740" priority="1162" operator="equal">
      <formula>"no fueling"</formula>
    </cfRule>
  </conditionalFormatting>
  <conditionalFormatting sqref="BX71:BX73 CJ112 BV71:BW72 CJ75:CJ76 CJ97:CJ98 CJ90 BX76 BX90:BX98 BX112 BV76:BW94 BV98:BW112">
    <cfRule type="cellIs" dxfId="6739" priority="1161" operator="equal">
      <formula>"no fueling"</formula>
    </cfRule>
  </conditionalFormatting>
  <conditionalFormatting sqref="CI85:CI89">
    <cfRule type="cellIs" dxfId="6738" priority="1160" operator="equal">
      <formula>"no fueling"</formula>
    </cfRule>
  </conditionalFormatting>
  <conditionalFormatting sqref="CI85:CI89">
    <cfRule type="cellIs" dxfId="6737" priority="1159" operator="equal">
      <formula>"no fueling"</formula>
    </cfRule>
  </conditionalFormatting>
  <conditionalFormatting sqref="CJ77:CJ89">
    <cfRule type="cellIs" dxfId="6736" priority="1153" operator="equal">
      <formula>"no fueling"</formula>
    </cfRule>
  </conditionalFormatting>
  <conditionalFormatting sqref="BT99:BT111">
    <cfRule type="cellIs" dxfId="6735" priority="1152" operator="equal">
      <formula>"no fueling"</formula>
    </cfRule>
  </conditionalFormatting>
  <conditionalFormatting sqref="BX77:BX89">
    <cfRule type="cellIs" dxfId="6734" priority="1150" operator="equal">
      <formula>"no fueling"</formula>
    </cfRule>
  </conditionalFormatting>
  <conditionalFormatting sqref="BS107:BS111">
    <cfRule type="cellIs" dxfId="6733" priority="1139" operator="equal">
      <formula>"no fueling"</formula>
    </cfRule>
  </conditionalFormatting>
  <conditionalFormatting sqref="BS107">
    <cfRule type="cellIs" dxfId="6732" priority="1136" operator="equal">
      <formula>"no fueling"</formula>
    </cfRule>
  </conditionalFormatting>
  <conditionalFormatting sqref="BS108">
    <cfRule type="cellIs" dxfId="6731" priority="1135" operator="equal">
      <formula>"no fueling"</formula>
    </cfRule>
  </conditionalFormatting>
  <conditionalFormatting sqref="BS109">
    <cfRule type="cellIs" dxfId="6730" priority="1134" operator="equal">
      <formula>"no fueling"</formula>
    </cfRule>
  </conditionalFormatting>
  <conditionalFormatting sqref="BS110">
    <cfRule type="cellIs" dxfId="6729" priority="1133" operator="equal">
      <formula>"no fueling"</formula>
    </cfRule>
  </conditionalFormatting>
  <conditionalFormatting sqref="BS111">
    <cfRule type="cellIs" dxfId="6728" priority="1132" operator="equal">
      <formula>"no fueling"</formula>
    </cfRule>
  </conditionalFormatting>
  <conditionalFormatting sqref="CI107:CI111">
    <cfRule type="cellIs" dxfId="6727" priority="1130" operator="equal">
      <formula>"no fueling"</formula>
    </cfRule>
  </conditionalFormatting>
  <conditionalFormatting sqref="CI107">
    <cfRule type="cellIs" dxfId="6726" priority="1127" operator="equal">
      <formula>"no fueling"</formula>
    </cfRule>
  </conditionalFormatting>
  <conditionalFormatting sqref="CI108">
    <cfRule type="cellIs" dxfId="6725" priority="1126" operator="equal">
      <formula>"no fueling"</formula>
    </cfRule>
  </conditionalFormatting>
  <conditionalFormatting sqref="CI109">
    <cfRule type="cellIs" dxfId="6724" priority="1125" operator="equal">
      <formula>"no fueling"</formula>
    </cfRule>
  </conditionalFormatting>
  <conditionalFormatting sqref="CI110">
    <cfRule type="cellIs" dxfId="6723" priority="1124" operator="equal">
      <formula>"no fueling"</formula>
    </cfRule>
  </conditionalFormatting>
  <conditionalFormatting sqref="CI111">
    <cfRule type="cellIs" dxfId="6722" priority="1123" operator="equal">
      <formula>"no fueling"</formula>
    </cfRule>
  </conditionalFormatting>
  <conditionalFormatting sqref="AE76 AE90">
    <cfRule type="cellIs" dxfId="6721" priority="1116" operator="equal">
      <formula>"no fueling"</formula>
    </cfRule>
  </conditionalFormatting>
  <conditionalFormatting sqref="AE77">
    <cfRule type="cellIs" dxfId="6720" priority="1115" operator="equal">
      <formula>"no fueling"</formula>
    </cfRule>
  </conditionalFormatting>
  <conditionalFormatting sqref="AE82:AE89">
    <cfRule type="cellIs" dxfId="6719" priority="1114" operator="equal">
      <formula>"no fueling"</formula>
    </cfRule>
  </conditionalFormatting>
  <conditionalFormatting sqref="AE78:AE81">
    <cfRule type="cellIs" dxfId="6718" priority="1113" operator="equal">
      <formula>"no fueling"</formula>
    </cfRule>
  </conditionalFormatting>
  <conditionalFormatting sqref="Z77:AA89">
    <cfRule type="cellIs" dxfId="6717" priority="1121" operator="equal">
      <formula>"no fueling"</formula>
    </cfRule>
  </conditionalFormatting>
  <conditionalFormatting sqref="AE98 AE112">
    <cfRule type="cellIs" dxfId="6716" priority="1120" operator="equal">
      <formula>"no fueling"</formula>
    </cfRule>
  </conditionalFormatting>
  <conditionalFormatting sqref="AE99">
    <cfRule type="cellIs" dxfId="6715" priority="1119" operator="equal">
      <formula>"no fueling"</formula>
    </cfRule>
  </conditionalFormatting>
  <conditionalFormatting sqref="AE104:AE111">
    <cfRule type="cellIs" dxfId="6714" priority="1118" operator="equal">
      <formula>"no fueling"</formula>
    </cfRule>
  </conditionalFormatting>
  <conditionalFormatting sqref="AE100:AE103">
    <cfRule type="cellIs" dxfId="6713" priority="1117" operator="equal">
      <formula>"no fueling"</formula>
    </cfRule>
  </conditionalFormatting>
  <conditionalFormatting sqref="G85">
    <cfRule type="cellIs" dxfId="6712" priority="1108" operator="equal">
      <formula>"no fueling"</formula>
    </cfRule>
  </conditionalFormatting>
  <conditionalFormatting sqref="AB98:AC98 AB112:AC112">
    <cfRule type="cellIs" dxfId="6711" priority="1112" operator="equal">
      <formula>"no fueling"</formula>
    </cfRule>
  </conditionalFormatting>
  <conditionalFormatting sqref="AB99:AC111">
    <cfRule type="cellIs" dxfId="6710" priority="1111" operator="equal">
      <formula>"no fueling"</formula>
    </cfRule>
  </conditionalFormatting>
  <conditionalFormatting sqref="E76:G76">
    <cfRule type="cellIs" dxfId="6709" priority="1110" operator="equal">
      <formula>"no fueling"</formula>
    </cfRule>
  </conditionalFormatting>
  <conditionalFormatting sqref="G85">
    <cfRule type="cellIs" dxfId="6708" priority="1109" operator="equal">
      <formula>"no fueling"</formula>
    </cfRule>
  </conditionalFormatting>
  <conditionalFormatting sqref="G86:G89">
    <cfRule type="cellIs" dxfId="6707" priority="1107" operator="equal">
      <formula>"no fueling"</formula>
    </cfRule>
  </conditionalFormatting>
  <conditionalFormatting sqref="G86:G89">
    <cfRule type="cellIs" dxfId="6706" priority="1106" operator="equal">
      <formula>"no fueling"</formula>
    </cfRule>
  </conditionalFormatting>
  <conditionalFormatting sqref="F85:F89">
    <cfRule type="cellIs" dxfId="6705" priority="1105" operator="equal">
      <formula>"no fueling"</formula>
    </cfRule>
  </conditionalFormatting>
  <conditionalFormatting sqref="F85:F89">
    <cfRule type="cellIs" dxfId="6704" priority="1104" operator="equal">
      <formula>"no fueling"</formula>
    </cfRule>
  </conditionalFormatting>
  <conditionalFormatting sqref="E99 E95 E101:G106 F100:G100 Q104:Q109 Q111">
    <cfRule type="cellIs" dxfId="6703" priority="1103" operator="equal">
      <formula>"no fueling"</formula>
    </cfRule>
  </conditionalFormatting>
  <conditionalFormatting sqref="R107:R111">
    <cfRule type="cellIs" dxfId="6702" priority="1101" operator="equal">
      <formula>"no fueling"</formula>
    </cfRule>
  </conditionalFormatting>
  <conditionalFormatting sqref="R107:R111">
    <cfRule type="cellIs" dxfId="6701" priority="1102" operator="equal">
      <formula>"no fueling"</formula>
    </cfRule>
  </conditionalFormatting>
  <conditionalFormatting sqref="E98:G98">
    <cfRule type="cellIs" dxfId="6700" priority="1095" operator="equal">
      <formula>"no fueling"</formula>
    </cfRule>
  </conditionalFormatting>
  <conditionalFormatting sqref="H75:I75 H77:I84">
    <cfRule type="cellIs" dxfId="6699" priority="1094" operator="equal">
      <formula>"no fueling"</formula>
    </cfRule>
  </conditionalFormatting>
  <conditionalFormatting sqref="H76">
    <cfRule type="cellIs" dxfId="6698" priority="1093" operator="equal">
      <formula>"no fueling"</formula>
    </cfRule>
  </conditionalFormatting>
  <conditionalFormatting sqref="J90:J91 H85:I89 J75:J81 K77:R81 R82:R84 J82:Q89">
    <cfRule type="cellIs" dxfId="6697" priority="1092" operator="equal">
      <formula>"no fueling"</formula>
    </cfRule>
  </conditionalFormatting>
  <conditionalFormatting sqref="H90">
    <cfRule type="cellIs" dxfId="6696" priority="1091" operator="equal">
      <formula>"no fueling"</formula>
    </cfRule>
  </conditionalFormatting>
  <conditionalFormatting sqref="AS98:AS112">
    <cfRule type="cellIs" dxfId="6695" priority="1090" operator="equal">
      <formula>"no fueling"</formula>
    </cfRule>
  </conditionalFormatting>
  <conditionalFormatting sqref="AS75">
    <cfRule type="cellIs" dxfId="6694" priority="1086" operator="equal">
      <formula>"no fueling"</formula>
    </cfRule>
  </conditionalFormatting>
  <conditionalFormatting sqref="AS97">
    <cfRule type="cellIs" dxfId="6693" priority="1089" operator="equal">
      <formula>"no fueling"</formula>
    </cfRule>
  </conditionalFormatting>
  <conditionalFormatting sqref="AT75:AU90">
    <cfRule type="cellIs" dxfId="6692" priority="1088" operator="equal">
      <formula>"no fueling"</formula>
    </cfRule>
  </conditionalFormatting>
  <conditionalFormatting sqref="AS76:AS90">
    <cfRule type="cellIs" dxfId="6691" priority="1087" operator="equal">
      <formula>"no fueling"</formula>
    </cfRule>
  </conditionalFormatting>
  <conditionalFormatting sqref="H97:I97 H99:I110 I111">
    <cfRule type="cellIs" dxfId="6690" priority="1085" operator="equal">
      <formula>"no fueling"</formula>
    </cfRule>
  </conditionalFormatting>
  <conditionalFormatting sqref="H98">
    <cfRule type="cellIs" dxfId="6689" priority="1084" operator="equal">
      <formula>"no fueling"</formula>
    </cfRule>
  </conditionalFormatting>
  <conditionalFormatting sqref="J97:J112">
    <cfRule type="cellIs" dxfId="6688" priority="1083" operator="equal">
      <formula>"no fueling"</formula>
    </cfRule>
  </conditionalFormatting>
  <conditionalFormatting sqref="H112">
    <cfRule type="cellIs" dxfId="6687" priority="1082" operator="equal">
      <formula>"no fueling"</formula>
    </cfRule>
  </conditionalFormatting>
  <conditionalFormatting sqref="AG95:AH95 AG98">
    <cfRule type="cellIs" dxfId="6686" priority="1081" operator="equal">
      <formula>"no fueling"</formula>
    </cfRule>
  </conditionalFormatting>
  <conditionalFormatting sqref="I76">
    <cfRule type="cellIs" dxfId="6685" priority="1080" operator="equal">
      <formula>"no fueling"</formula>
    </cfRule>
  </conditionalFormatting>
  <conditionalFormatting sqref="I90">
    <cfRule type="cellIs" dxfId="6684" priority="1079" operator="equal">
      <formula>"no fueling"</formula>
    </cfRule>
  </conditionalFormatting>
  <conditionalFormatting sqref="E85:E89">
    <cfRule type="cellIs" dxfId="6683" priority="1078" operator="equal">
      <formula>"no fueling"</formula>
    </cfRule>
  </conditionalFormatting>
  <conditionalFormatting sqref="E85:E89">
    <cfRule type="cellIs" dxfId="6682" priority="1077" operator="equal">
      <formula>"no fueling"</formula>
    </cfRule>
  </conditionalFormatting>
  <conditionalFormatting sqref="I98">
    <cfRule type="cellIs" dxfId="6681" priority="1076" operator="equal">
      <formula>"no fueling"</formula>
    </cfRule>
  </conditionalFormatting>
  <conditionalFormatting sqref="I112">
    <cfRule type="cellIs" dxfId="6680" priority="1075" operator="equal">
      <formula>"no fueling"</formula>
    </cfRule>
  </conditionalFormatting>
  <conditionalFormatting sqref="S99:S111">
    <cfRule type="cellIs" dxfId="6679" priority="1074" operator="equal">
      <formula>"no fueling"</formula>
    </cfRule>
  </conditionalFormatting>
  <conditionalFormatting sqref="AA99">
    <cfRule type="cellIs" dxfId="6678" priority="1073" operator="equal">
      <formula>"no fueling"</formula>
    </cfRule>
  </conditionalFormatting>
  <conditionalFormatting sqref="AA100:AA111">
    <cfRule type="cellIs" dxfId="6677" priority="1072" operator="equal">
      <formula>"no fueling"</formula>
    </cfRule>
  </conditionalFormatting>
  <conditionalFormatting sqref="E107:G111">
    <cfRule type="cellIs" dxfId="6676" priority="1071" operator="equal">
      <formula>"no fueling"</formula>
    </cfRule>
  </conditionalFormatting>
  <conditionalFormatting sqref="BF95:BG97">
    <cfRule type="cellIs" dxfId="6675" priority="1070" operator="equal">
      <formula>"no fueling"</formula>
    </cfRule>
  </conditionalFormatting>
  <conditionalFormatting sqref="BF73:BG75">
    <cfRule type="cellIs" dxfId="6674" priority="1069" operator="equal">
      <formula>"no fueling"</formula>
    </cfRule>
  </conditionalFormatting>
  <conditionalFormatting sqref="BV73:BW75">
    <cfRule type="cellIs" dxfId="6673" priority="1068" operator="equal">
      <formula>"no fueling"</formula>
    </cfRule>
  </conditionalFormatting>
  <conditionalFormatting sqref="BV95:BW97">
    <cfRule type="cellIs" dxfId="6672" priority="1067" operator="equal">
      <formula>"no fueling"</formula>
    </cfRule>
  </conditionalFormatting>
  <conditionalFormatting sqref="U73:V75">
    <cfRule type="cellIs" dxfId="6671" priority="1066" operator="equal">
      <formula>"no fueling"</formula>
    </cfRule>
  </conditionalFormatting>
  <conditionalFormatting sqref="BX99:BX111">
    <cfRule type="cellIs" dxfId="6670" priority="1059" operator="equal">
      <formula>"no fueling"</formula>
    </cfRule>
  </conditionalFormatting>
  <conditionalFormatting sqref="EX71:FG72 DB71:DB72 DA71:DA73 DB76:DB94 DA76:DA95 DA98:DB112 FH71:FH112 DL99:DO102 FI74:FW74 FI96:FW96 FZ91:GK96 GM96:GZ96 GM74:GZ74 GL71:GL112 DC112:DO112 ED71:ED112 GB97:GK97 GM97:GN97 GQ97:GZ97 GM75:GN75 GQ75:GZ75 ES71:EW73 ES90:EW95 EX90:FG94 DC99:DF111 DR99:DU111 DC72:DD85 DC86:DO98 DE71:DO85 ES74:FG89 DL107:DO111 DL103:DL106 DN103:DO106 ES96:FG112">
    <cfRule type="cellIs" dxfId="6669" priority="1058" operator="equal">
      <formula>"no fueling"</formula>
    </cfRule>
  </conditionalFormatting>
  <conditionalFormatting sqref="DG99 DG101:DG107 DH99:DK107 DG108:DK111">
    <cfRule type="cellIs" dxfId="6668" priority="1057" operator="equal">
      <formula>"no fueling"</formula>
    </cfRule>
  </conditionalFormatting>
  <conditionalFormatting sqref="DG100">
    <cfRule type="cellIs" dxfId="6667" priority="1056" operator="equal">
      <formula>"no fueling"</formula>
    </cfRule>
  </conditionalFormatting>
  <conditionalFormatting sqref="DQ71:DQ72 DP71:DP73 DQ76:DQ94 DP76:DP95 DP98:DQ112 DR112:EC112 DR72:DS85 DR86:EC98 DT71:EC85 EA107:EC111 EA99:EA106 EC99:EC106">
    <cfRule type="cellIs" dxfId="6666" priority="1055" operator="equal">
      <formula>"no fueling"</formula>
    </cfRule>
  </conditionalFormatting>
  <conditionalFormatting sqref="DV99 DV101:DV107 DW99:DZ107 DV108:DZ111">
    <cfRule type="cellIs" dxfId="6665" priority="1054" operator="equal">
      <formula>"no fueling"</formula>
    </cfRule>
  </conditionalFormatting>
  <conditionalFormatting sqref="DV100">
    <cfRule type="cellIs" dxfId="6664" priority="1053" operator="equal">
      <formula>"no fueling"</formula>
    </cfRule>
  </conditionalFormatting>
  <conditionalFormatting sqref="FM71:FW72 FI71:FL73 FI90:FL95 FM90:FW94 FI75:FW89 FI97:FW112">
    <cfRule type="cellIs" dxfId="6663" priority="1052" operator="equal">
      <formula>"no fueling"</formula>
    </cfRule>
  </conditionalFormatting>
  <conditionalFormatting sqref="EB99:EB103">
    <cfRule type="cellIs" dxfId="6662" priority="1051" operator="equal">
      <formula>"no fueling"</formula>
    </cfRule>
  </conditionalFormatting>
  <conditionalFormatting sqref="DM103">
    <cfRule type="cellIs" dxfId="6661" priority="1050" operator="equal">
      <formula>"no fueling"</formula>
    </cfRule>
  </conditionalFormatting>
  <conditionalFormatting sqref="GQ71:GZ72 GM71:GP73 GM91:GP95 GQ91:GZ94 GM99:GN111 GQ112:GZ112 GZ99:GZ111 GM98:GO98 GM76:GN90 GQ98:GZ98 GM112:GO112">
    <cfRule type="cellIs" dxfId="6660" priority="1049" operator="equal">
      <formula>"no fueling"</formula>
    </cfRule>
  </conditionalFormatting>
  <conditionalFormatting sqref="FY71:FY72 FX71:FX73 FY76:FY94 FX76:FX95 FX98:FY112 GB71:GK76 GK77:GK89 GK99:GK111 FZ72:GA74 FZ76:GA76 FZ98:GK98 FZ112:GK112 FZ90:GK90">
    <cfRule type="cellIs" dxfId="6659" priority="1048" operator="equal">
      <formula>"no fueling"</formula>
    </cfRule>
  </conditionalFormatting>
  <conditionalFormatting sqref="GZ77:GZ89 GO76 GO90 GQ76:GZ76 GQ90:GZ90">
    <cfRule type="cellIs" dxfId="6658" priority="1047" operator="equal">
      <formula>"no fueling"</formula>
    </cfRule>
  </conditionalFormatting>
  <conditionalFormatting sqref="FZ75:GA75">
    <cfRule type="cellIs" dxfId="6657" priority="1046" operator="equal">
      <formula>"no fueling"</formula>
    </cfRule>
  </conditionalFormatting>
  <conditionalFormatting sqref="FZ97:GA97">
    <cfRule type="cellIs" dxfId="6656" priority="1045" operator="equal">
      <formula>"no fueling"</formula>
    </cfRule>
  </conditionalFormatting>
  <conditionalFormatting sqref="GO97:GP97">
    <cfRule type="cellIs" dxfId="6655" priority="1044" operator="equal">
      <formula>"no fueling"</formula>
    </cfRule>
  </conditionalFormatting>
  <conditionalFormatting sqref="GO75:GP75">
    <cfRule type="cellIs" dxfId="6654" priority="1043" operator="equal">
      <formula>"no fueling"</formula>
    </cfRule>
  </conditionalFormatting>
  <conditionalFormatting sqref="GP76">
    <cfRule type="cellIs" dxfId="6653" priority="1042" operator="equal">
      <formula>"no fueling"</formula>
    </cfRule>
  </conditionalFormatting>
  <conditionalFormatting sqref="GP98">
    <cfRule type="cellIs" dxfId="6652" priority="1041" operator="equal">
      <formula>"no fueling"</formula>
    </cfRule>
  </conditionalFormatting>
  <conditionalFormatting sqref="GP112">
    <cfRule type="cellIs" dxfId="6651" priority="1040" operator="equal">
      <formula>"no fueling"</formula>
    </cfRule>
  </conditionalFormatting>
  <conditionalFormatting sqref="GP90">
    <cfRule type="cellIs" dxfId="6650" priority="1039" operator="equal">
      <formula>"no fueling"</formula>
    </cfRule>
  </conditionalFormatting>
  <conditionalFormatting sqref="CM71:CM72 CL71:CL73 CM76:CM94 CL76:CL95 CL98:CM112 CW99:CY102 CW103 CY103 CN72:CO85 CN112:CY112 CN99:CQ111 CN86:CY98 CP71:CY85 CW104:CY111">
    <cfRule type="cellIs" dxfId="6649" priority="1038" operator="equal">
      <formula>"no fueling"</formula>
    </cfRule>
  </conditionalFormatting>
  <conditionalFormatting sqref="CR99 CR101:CR107 CS99:CV107 CR108:CV111">
    <cfRule type="cellIs" dxfId="6648" priority="1037" operator="equal">
      <formula>"no fueling"</formula>
    </cfRule>
  </conditionalFormatting>
  <conditionalFormatting sqref="CR100">
    <cfRule type="cellIs" dxfId="6647" priority="1036" operator="equal">
      <formula>"no fueling"</formula>
    </cfRule>
  </conditionalFormatting>
  <conditionalFormatting sqref="CX103">
    <cfRule type="cellIs" dxfId="6646" priority="1035" operator="equal">
      <formula>"no fueling"</formula>
    </cfRule>
  </conditionalFormatting>
  <conditionalFormatting sqref="EI71:ER72 EE75:EH95 EE74:ER74 EE71:EH73 EI75:ER94 EE96:ER112">
    <cfRule type="cellIs" dxfId="6645" priority="1034" operator="equal">
      <formula>"no fueling"</formula>
    </cfRule>
  </conditionalFormatting>
  <conditionalFormatting sqref="FZ99:GJ99 FZ100:GH111">
    <cfRule type="cellIs" dxfId="6644" priority="1033" operator="equal">
      <formula>"no fueling"</formula>
    </cfRule>
  </conditionalFormatting>
  <conditionalFormatting sqref="GJ107:GJ111">
    <cfRule type="cellIs" dxfId="6643" priority="1032" operator="equal">
      <formula>"no fueling"</formula>
    </cfRule>
  </conditionalFormatting>
  <conditionalFormatting sqref="GI100:GI111 GJ100:GJ106">
    <cfRule type="cellIs" dxfId="6642" priority="1031" operator="equal">
      <formula>"no fueling"</formula>
    </cfRule>
  </conditionalFormatting>
  <conditionalFormatting sqref="GQ99:GY99">
    <cfRule type="cellIs" dxfId="6641" priority="1030" operator="equal">
      <formula>"no fueling"</formula>
    </cfRule>
  </conditionalFormatting>
  <conditionalFormatting sqref="GY107:GY111">
    <cfRule type="cellIs" dxfId="6640" priority="1029" operator="equal">
      <formula>"no fueling"</formula>
    </cfRule>
  </conditionalFormatting>
  <conditionalFormatting sqref="GQ100:GY103 GO100:GP111 GQ104:GX111 GY104:GY106">
    <cfRule type="cellIs" dxfId="6639" priority="1028" operator="equal">
      <formula>"no fueling"</formula>
    </cfRule>
  </conditionalFormatting>
  <conditionalFormatting sqref="GO99:GP111">
    <cfRule type="cellIs" dxfId="6638" priority="1027" operator="equal">
      <formula>"no fueling"</formula>
    </cfRule>
  </conditionalFormatting>
  <conditionalFormatting sqref="GY85:GY89">
    <cfRule type="cellIs" dxfId="6637" priority="1022" operator="equal">
      <formula>"no fueling"</formula>
    </cfRule>
  </conditionalFormatting>
  <conditionalFormatting sqref="GQ78:GY81 GO78:GP89 GY82:GY84 GQ82:GX89">
    <cfRule type="cellIs" dxfId="6636" priority="1021" operator="equal">
      <formula>"no fueling"</formula>
    </cfRule>
  </conditionalFormatting>
  <conditionalFormatting sqref="GO77:GP89">
    <cfRule type="cellIs" dxfId="6635" priority="1020" operator="equal">
      <formula>"no fueling"</formula>
    </cfRule>
  </conditionalFormatting>
  <conditionalFormatting sqref="FZ78:GH89 FZ77:GJ77">
    <cfRule type="cellIs" dxfId="6634" priority="1026" operator="equal">
      <formula>"no fueling"</formula>
    </cfRule>
  </conditionalFormatting>
  <conditionalFormatting sqref="GJ85:GJ89">
    <cfRule type="cellIs" dxfId="6633" priority="1025" operator="equal">
      <formula>"no fueling"</formula>
    </cfRule>
  </conditionalFormatting>
  <conditionalFormatting sqref="GJ78:GJ84 GI78:GI89">
    <cfRule type="cellIs" dxfId="6632" priority="1024" operator="equal">
      <formula>"no fueling"</formula>
    </cfRule>
  </conditionalFormatting>
  <conditionalFormatting sqref="GQ77:GY77">
    <cfRule type="cellIs" dxfId="6631" priority="1023" operator="equal">
      <formula>"no fueling"</formula>
    </cfRule>
  </conditionalFormatting>
  <conditionalFormatting sqref="E100">
    <cfRule type="cellIs" dxfId="6630" priority="1019" operator="equal">
      <formula>"no fueling"</formula>
    </cfRule>
  </conditionalFormatting>
  <conditionalFormatting sqref="HG71:HG112 HD72:HE72 HB112:HD112 HB76:HE76 HB98:HD98 HB90:HE94 HD74:HE74 HD73 HB95:HC97">
    <cfRule type="cellIs" dxfId="6629" priority="1018" operator="equal">
      <formula>"no fueling"</formula>
    </cfRule>
  </conditionalFormatting>
  <conditionalFormatting sqref="HD71:HE71 HB77:HC89 HB99:HC111 HD75 HB71:HC72">
    <cfRule type="cellIs" dxfId="6628" priority="1017" operator="equal">
      <formula>"no fueling"</formula>
    </cfRule>
  </conditionalFormatting>
  <conditionalFormatting sqref="HD77:HD89">
    <cfRule type="cellIs" dxfId="6627" priority="1016" operator="equal">
      <formula>"no fueling"</formula>
    </cfRule>
  </conditionalFormatting>
  <conditionalFormatting sqref="HE98 HE112">
    <cfRule type="cellIs" dxfId="6626" priority="1015" operator="equal">
      <formula>"no fueling"</formula>
    </cfRule>
  </conditionalFormatting>
  <conditionalFormatting sqref="HE99">
    <cfRule type="cellIs" dxfId="6625" priority="1014" operator="equal">
      <formula>"no fueling"</formula>
    </cfRule>
  </conditionalFormatting>
  <conditionalFormatting sqref="HE100:HE111">
    <cfRule type="cellIs" dxfId="6624" priority="1013" operator="equal">
      <formula>"no fueling"</formula>
    </cfRule>
  </conditionalFormatting>
  <conditionalFormatting sqref="HE77:HE84">
    <cfRule type="cellIs" dxfId="6623" priority="1012" operator="equal">
      <formula>"no fueling"</formula>
    </cfRule>
  </conditionalFormatting>
  <conditionalFormatting sqref="HB73:HC75">
    <cfRule type="cellIs" dxfId="6622" priority="1011" operator="equal">
      <formula>"no fueling"</formula>
    </cfRule>
  </conditionalFormatting>
  <conditionalFormatting sqref="HF73:HF74">
    <cfRule type="cellIs" dxfId="6621" priority="1010" operator="equal">
      <formula>"no fueling"</formula>
    </cfRule>
  </conditionalFormatting>
  <conditionalFormatting sqref="HF71:HF72 HF91:HF94">
    <cfRule type="cellIs" dxfId="6620" priority="1009" operator="equal">
      <formula>"no fueling"</formula>
    </cfRule>
  </conditionalFormatting>
  <conditionalFormatting sqref="HD96:HE96 HD95">
    <cfRule type="cellIs" dxfId="6619" priority="1006" operator="equal">
      <formula>"no fueling"</formula>
    </cfRule>
  </conditionalFormatting>
  <conditionalFormatting sqref="HD97">
    <cfRule type="cellIs" dxfId="6618" priority="1005" operator="equal">
      <formula>"no fueling"</formula>
    </cfRule>
  </conditionalFormatting>
  <conditionalFormatting sqref="HH112:HJ112 HH76:HJ76 HH98:HJ98 HH90:HJ94 HJ72:HJ73 HH95:HI97">
    <cfRule type="cellIs" dxfId="6617" priority="1004" operator="equal">
      <formula>"no fueling"</formula>
    </cfRule>
  </conditionalFormatting>
  <conditionalFormatting sqref="HJ71 HH77:HI89 HH99:HI111 HH71:HI72">
    <cfRule type="cellIs" dxfId="6616" priority="1003" operator="equal">
      <formula>"no fueling"</formula>
    </cfRule>
  </conditionalFormatting>
  <conditionalFormatting sqref="HJ77:HJ89">
    <cfRule type="cellIs" dxfId="6615" priority="1002" operator="equal">
      <formula>"no fueling"</formula>
    </cfRule>
  </conditionalFormatting>
  <conditionalFormatting sqref="HH73:HI75">
    <cfRule type="cellIs" dxfId="6614" priority="1001" operator="equal">
      <formula>"no fueling"</formula>
    </cfRule>
  </conditionalFormatting>
  <conditionalFormatting sqref="HF75">
    <cfRule type="cellIs" dxfId="6613" priority="1007" operator="equal">
      <formula>"no fueling"</formula>
    </cfRule>
  </conditionalFormatting>
  <conditionalFormatting sqref="HF90 HF76:HF84">
    <cfRule type="cellIs" dxfId="6612" priority="1008" operator="equal">
      <formula>"no fueling"</formula>
    </cfRule>
  </conditionalFormatting>
  <conditionalFormatting sqref="HK75">
    <cfRule type="cellIs" dxfId="6611" priority="998" operator="equal">
      <formula>"no fueling"</formula>
    </cfRule>
  </conditionalFormatting>
  <conditionalFormatting sqref="HF98:HF112">
    <cfRule type="cellIs" dxfId="6610" priority="997" operator="equal">
      <formula>"no fueling"</formula>
    </cfRule>
  </conditionalFormatting>
  <conditionalFormatting sqref="HF97">
    <cfRule type="cellIs" dxfId="6609" priority="996" operator="equal">
      <formula>"no fueling"</formula>
    </cfRule>
  </conditionalFormatting>
  <conditionalFormatting sqref="HK98:HK112">
    <cfRule type="cellIs" dxfId="6608" priority="995" operator="equal">
      <formula>"no fueling"</formula>
    </cfRule>
  </conditionalFormatting>
  <conditionalFormatting sqref="HK71:HK72 HK91:HK94">
    <cfRule type="cellIs" dxfId="6607" priority="1000" operator="equal">
      <formula>"no fueling"</formula>
    </cfRule>
  </conditionalFormatting>
  <conditionalFormatting sqref="HK76:HK90">
    <cfRule type="cellIs" dxfId="6606" priority="999" operator="equal">
      <formula>"no fueling"</formula>
    </cfRule>
  </conditionalFormatting>
  <conditionalFormatting sqref="HK97">
    <cfRule type="cellIs" dxfId="6605" priority="994" operator="equal">
      <formula>"no fueling"</formula>
    </cfRule>
  </conditionalFormatting>
  <conditionalFormatting sqref="HJ99:HJ111">
    <cfRule type="cellIs" dxfId="6604" priority="993" operator="equal">
      <formula>"no fueling"</formula>
    </cfRule>
  </conditionalFormatting>
  <conditionalFormatting sqref="HJ95">
    <cfRule type="cellIs" dxfId="6603" priority="992" operator="equal">
      <formula>"no fueling"</formula>
    </cfRule>
  </conditionalFormatting>
  <conditionalFormatting sqref="HD99:HD110">
    <cfRule type="cellIs" dxfId="6602" priority="991" operator="equal">
      <formula>"no fueling"</formula>
    </cfRule>
  </conditionalFormatting>
  <conditionalFormatting sqref="HE85">
    <cfRule type="cellIs" dxfId="6601" priority="990" operator="equal">
      <formula>"no fueling"</formula>
    </cfRule>
  </conditionalFormatting>
  <conditionalFormatting sqref="HE89">
    <cfRule type="cellIs" dxfId="6600" priority="989" operator="equal">
      <formula>"no fueling"</formula>
    </cfRule>
  </conditionalFormatting>
  <conditionalFormatting sqref="HE88">
    <cfRule type="cellIs" dxfId="6599" priority="988" operator="equal">
      <formula>"no fueling"</formula>
    </cfRule>
  </conditionalFormatting>
  <conditionalFormatting sqref="HE87">
    <cfRule type="cellIs" dxfId="6598" priority="987" operator="equal">
      <formula>"no fueling"</formula>
    </cfRule>
  </conditionalFormatting>
  <conditionalFormatting sqref="HE86">
    <cfRule type="cellIs" dxfId="6597" priority="986" operator="equal">
      <formula>"no fueling"</formula>
    </cfRule>
  </conditionalFormatting>
  <conditionalFormatting sqref="HF85">
    <cfRule type="cellIs" dxfId="6596" priority="985" operator="equal">
      <formula>"no fueling"</formula>
    </cfRule>
  </conditionalFormatting>
  <conditionalFormatting sqref="HF86">
    <cfRule type="cellIs" dxfId="6595" priority="984" operator="equal">
      <formula>"no fueling"</formula>
    </cfRule>
  </conditionalFormatting>
  <conditionalFormatting sqref="HF87">
    <cfRule type="cellIs" dxfId="6594" priority="983" operator="equal">
      <formula>"no fueling"</formula>
    </cfRule>
  </conditionalFormatting>
  <conditionalFormatting sqref="HF88">
    <cfRule type="cellIs" dxfId="6593" priority="982" operator="equal">
      <formula>"no fueling"</formula>
    </cfRule>
  </conditionalFormatting>
  <conditionalFormatting sqref="HF89">
    <cfRule type="cellIs" dxfId="6592" priority="981" operator="equal">
      <formula>"no fueling"</formula>
    </cfRule>
  </conditionalFormatting>
  <conditionalFormatting sqref="HF95:HF96">
    <cfRule type="cellIs" dxfId="6591" priority="980" operator="equal">
      <formula>"no fueling"</formula>
    </cfRule>
  </conditionalFormatting>
  <conditionalFormatting sqref="HK95:HK96">
    <cfRule type="cellIs" dxfId="6590" priority="979" operator="equal">
      <formula>"no fueling"</formula>
    </cfRule>
  </conditionalFormatting>
  <conditionalFormatting sqref="HK73:HK74">
    <cfRule type="cellIs" dxfId="6589" priority="978" operator="equal">
      <formula>"no fueling"</formula>
    </cfRule>
  </conditionalFormatting>
  <conditionalFormatting sqref="F99:G99">
    <cfRule type="cellIs" dxfId="6588" priority="969" operator="equal">
      <formula>"no fueling"</formula>
    </cfRule>
  </conditionalFormatting>
  <conditionalFormatting sqref="AD119:AD120 AE119 AC118:AD118 HA118:HA159 AB119:AC123 W119:Z121 Y118:Z118 T124:V136 T146:V158 A118:C159 AD123 AL142:AM144 Y122 AA118:AA122 AA145 AL145:AN145 AA159 AL159:AN159 AB143:AC144 BE118:BE159 AO118:AO139 AO141:AO159 AD159 AD145 D120:E120 D123 D138:I141 D132:D136 D142:D159 T142:AC142 J139:AE139 J141:AN141 D118:V119 K146:R150 K151:P158 E159:G159 D137:G137 K137:AD137 K138:AE138 AT118:BD119 D142:E142 AT138:BD141 AS121 K159:Y159 AF138:AN139 AI121:AM121 AI122:AK122 AF118:AN120 AI124:AK136 AG123 AF121:AF137 AI137:AN137 AI123:AN123 AF142:AF159 AI142:AK159 K123:AA123 H121 T120:T121 T143:Y143 K122:T122 J140:AO140 AP118:AQ159 HL118:KL159 D124:G131 H143 K144:Y145 AS143 AV122:BC137 AT144:BC159 R151:R153">
    <cfRule type="cellIs" dxfId="6587" priority="960" operator="equal">
      <formula>"no fueling"</formula>
    </cfRule>
  </conditionalFormatting>
  <conditionalFormatting sqref="W124:X136">
    <cfRule type="cellIs" dxfId="6586" priority="959" operator="equal">
      <formula>"no fueling"</formula>
    </cfRule>
  </conditionalFormatting>
  <conditionalFormatting sqref="AL124:AM136">
    <cfRule type="cellIs" dxfId="6585" priority="958" operator="equal">
      <formula>"no fueling"</formula>
    </cfRule>
  </conditionalFormatting>
  <conditionalFormatting sqref="X146:X158">
    <cfRule type="cellIs" dxfId="6584" priority="957" operator="equal">
      <formula>"no fueling"</formula>
    </cfRule>
  </conditionalFormatting>
  <conditionalFormatting sqref="AL146:AM158">
    <cfRule type="cellIs" dxfId="6583" priority="956" operator="equal">
      <formula>"no fueling"</formula>
    </cfRule>
  </conditionalFormatting>
  <conditionalFormatting sqref="AN124:AN136">
    <cfRule type="cellIs" dxfId="6582" priority="955" operator="equal">
      <formula>"no fueling"</formula>
    </cfRule>
  </conditionalFormatting>
  <conditionalFormatting sqref="Y124:Y136 AB124:AD132 AB133:AC136">
    <cfRule type="cellIs" dxfId="6581" priority="954" operator="equal">
      <formula>"no fueling"</formula>
    </cfRule>
  </conditionalFormatting>
  <conditionalFormatting sqref="AN146:AN158">
    <cfRule type="cellIs" dxfId="6580" priority="948" operator="equal">
      <formula>"no fueling"</formula>
    </cfRule>
  </conditionalFormatting>
  <conditionalFormatting sqref="S124:S136">
    <cfRule type="cellIs" dxfId="6579" priority="953" operator="equal">
      <formula>"no fueling"</formula>
    </cfRule>
  </conditionalFormatting>
  <conditionalFormatting sqref="BD124:BD136">
    <cfRule type="cellIs" dxfId="6578" priority="941" operator="equal">
      <formula>"no fueling"</formula>
    </cfRule>
  </conditionalFormatting>
  <conditionalFormatting sqref="Z143 AA143:AA144">
    <cfRule type="cellIs" dxfId="6577" priority="944" operator="equal">
      <formula>"no fueling"</formula>
    </cfRule>
  </conditionalFormatting>
  <conditionalFormatting sqref="W146:W158">
    <cfRule type="cellIs" dxfId="6576" priority="952" operator="equal">
      <formula>"no fueling"</formula>
    </cfRule>
  </conditionalFormatting>
  <conditionalFormatting sqref="AD142">
    <cfRule type="cellIs" dxfId="6575" priority="951" operator="equal">
      <formula>"no fueling"</formula>
    </cfRule>
  </conditionalFormatting>
  <conditionalFormatting sqref="AD146:AD154">
    <cfRule type="cellIs" dxfId="6574" priority="950" operator="equal">
      <formula>"no fueling"</formula>
    </cfRule>
  </conditionalFormatting>
  <conditionalFormatting sqref="BI122:BS128 BI121:BT121 BI129:BR132 BI151:BR154 BI137:BS137 BI144:BS150 BI159:BS159 BU118:BU121 BI118:BT119 BU138:BU143 BI138:BT141 BI143:BT143 BJ133:BR136 BJ155:BR158">
    <cfRule type="cellIs" dxfId="6573" priority="939" operator="equal">
      <formula>"no fueling"</formula>
    </cfRule>
  </conditionalFormatting>
  <conditionalFormatting sqref="BT159:BU159 BF118:BG119 BT122:BU123 BT144:BU145 BT137:BU137 BF145:BG159 BF123:BG141 BH118:BH159">
    <cfRule type="cellIs" dxfId="6572" priority="938" operator="equal">
      <formula>"no fueling"</formula>
    </cfRule>
  </conditionalFormatting>
  <conditionalFormatting sqref="AN142">
    <cfRule type="cellIs" dxfId="6571" priority="949" operator="equal">
      <formula>"no fueling"</formula>
    </cfRule>
  </conditionalFormatting>
  <conditionalFormatting sqref="Z145 Z159">
    <cfRule type="cellIs" dxfId="6570" priority="947" operator="equal">
      <formula>"no fueling"</formula>
    </cfRule>
  </conditionalFormatting>
  <conditionalFormatting sqref="Z146">
    <cfRule type="cellIs" dxfId="6569" priority="946" operator="equal">
      <formula>"no fueling"</formula>
    </cfRule>
  </conditionalFormatting>
  <conditionalFormatting sqref="Z147:Z154">
    <cfRule type="cellIs" dxfId="6568" priority="945" operator="equal">
      <formula>"no fueling"</formula>
    </cfRule>
  </conditionalFormatting>
  <conditionalFormatting sqref="Y146:Y158">
    <cfRule type="cellIs" dxfId="6567" priority="943" operator="equal">
      <formula>"no fueling"</formula>
    </cfRule>
  </conditionalFormatting>
  <conditionalFormatting sqref="AR118:AS119 BD159 BD122:BD123 BD144:BD145 BD137 AR138:AS141 AR120 AR142:AR159 AR123:AR137">
    <cfRule type="cellIs" dxfId="6566" priority="942" operator="equal">
      <formula>"no fueling"</formula>
    </cfRule>
  </conditionalFormatting>
  <conditionalFormatting sqref="BT124:BU136">
    <cfRule type="cellIs" dxfId="6565" priority="937" operator="equal">
      <formula>"no fueling"</formula>
    </cfRule>
  </conditionalFormatting>
  <conditionalFormatting sqref="BD146:BD158">
    <cfRule type="cellIs" dxfId="6564" priority="940" operator="equal">
      <formula>"no fueling"</formula>
    </cfRule>
  </conditionalFormatting>
  <conditionalFormatting sqref="BB157">
    <cfRule type="cellIs" dxfId="6563" priority="933" operator="equal">
      <formula>"no fueling"</formula>
    </cfRule>
  </conditionalFormatting>
  <conditionalFormatting sqref="BU146:BU158">
    <cfRule type="cellIs" dxfId="6562" priority="936" operator="equal">
      <formula>"no fueling"</formula>
    </cfRule>
  </conditionalFormatting>
  <conditionalFormatting sqref="CK118:CK159 CZ118:CZ159">
    <cfRule type="cellIs" dxfId="6561" priority="935" operator="equal">
      <formula>"no fueling"</formula>
    </cfRule>
  </conditionalFormatting>
  <conditionalFormatting sqref="BB156">
    <cfRule type="cellIs" dxfId="6560" priority="934" operator="equal">
      <formula>"no fueling"</formula>
    </cfRule>
  </conditionalFormatting>
  <conditionalFormatting sqref="BB158">
    <cfRule type="cellIs" dxfId="6559" priority="932" operator="equal">
      <formula>"no fueling"</formula>
    </cfRule>
  </conditionalFormatting>
  <conditionalFormatting sqref="BC152">
    <cfRule type="cellIs" dxfId="6558" priority="931" operator="equal">
      <formula>"no fueling"</formula>
    </cfRule>
  </conditionalFormatting>
  <conditionalFormatting sqref="BC153">
    <cfRule type="cellIs" dxfId="6557" priority="930" operator="equal">
      <formula>"no fueling"</formula>
    </cfRule>
  </conditionalFormatting>
  <conditionalFormatting sqref="BC154">
    <cfRule type="cellIs" dxfId="6556" priority="929" operator="equal">
      <formula>"no fueling"</formula>
    </cfRule>
  </conditionalFormatting>
  <conditionalFormatting sqref="BC155">
    <cfRule type="cellIs" dxfId="6555" priority="928" operator="equal">
      <formula>"no fueling"</formula>
    </cfRule>
  </conditionalFormatting>
  <conditionalFormatting sqref="BC156">
    <cfRule type="cellIs" dxfId="6554" priority="927" operator="equal">
      <formula>"no fueling"</formula>
    </cfRule>
  </conditionalFormatting>
  <conditionalFormatting sqref="BC157">
    <cfRule type="cellIs" dxfId="6553" priority="926" operator="equal">
      <formula>"no fueling"</formula>
    </cfRule>
  </conditionalFormatting>
  <conditionalFormatting sqref="BC158">
    <cfRule type="cellIs" dxfId="6552" priority="925" operator="equal">
      <formula>"no fueling"</formula>
    </cfRule>
  </conditionalFormatting>
  <conditionalFormatting sqref="BC130:BC136">
    <cfRule type="cellIs" dxfId="6551" priority="924" operator="equal">
      <formula>"no fueling"</formula>
    </cfRule>
  </conditionalFormatting>
  <conditionalFormatting sqref="BB134">
    <cfRule type="cellIs" dxfId="6550" priority="923" operator="equal">
      <formula>"no fueling"</formula>
    </cfRule>
  </conditionalFormatting>
  <conditionalFormatting sqref="BB135">
    <cfRule type="cellIs" dxfId="6549" priority="922" operator="equal">
      <formula>"no fueling"</formula>
    </cfRule>
  </conditionalFormatting>
  <conditionalFormatting sqref="BB136">
    <cfRule type="cellIs" dxfId="6548" priority="921" operator="equal">
      <formula>"no fueling"</formula>
    </cfRule>
  </conditionalFormatting>
  <conditionalFormatting sqref="BC129">
    <cfRule type="cellIs" dxfId="6547" priority="920" operator="equal">
      <formula>"no fueling"</formula>
    </cfRule>
  </conditionalFormatting>
  <conditionalFormatting sqref="BC151">
    <cfRule type="cellIs" dxfId="6546" priority="919" operator="equal">
      <formula>"no fueling"</formula>
    </cfRule>
  </conditionalFormatting>
  <conditionalFormatting sqref="BB156:BB158">
    <cfRule type="cellIs" dxfId="6545" priority="918" operator="equal">
      <formula>"no fueling"</formula>
    </cfRule>
  </conditionalFormatting>
  <conditionalFormatting sqref="BS133:BS136">
    <cfRule type="cellIs" dxfId="6544" priority="917" operator="equal">
      <formula>"no fueling"</formula>
    </cfRule>
  </conditionalFormatting>
  <conditionalFormatting sqref="BS133:BS136">
    <cfRule type="cellIs" dxfId="6543" priority="916" operator="equal">
      <formula>"no fueling"</formula>
    </cfRule>
  </conditionalFormatting>
  <conditionalFormatting sqref="CJ146:CJ158">
    <cfRule type="cellIs" dxfId="6542" priority="892" operator="equal">
      <formula>"no fueling"</formula>
    </cfRule>
  </conditionalFormatting>
  <conditionalFormatting sqref="R133:R136">
    <cfRule type="cellIs" dxfId="6541" priority="910" operator="equal">
      <formula>"no fueling"</formula>
    </cfRule>
  </conditionalFormatting>
  <conditionalFormatting sqref="R133:R136">
    <cfRule type="cellIs" dxfId="6540" priority="909" operator="equal">
      <formula>"no fueling"</formula>
    </cfRule>
  </conditionalFormatting>
  <conditionalFormatting sqref="BY143:CJ143 BY129:CH132 BY151:CH154 BY159:CI159 BY144:CI150 BY137:CI137 BY122:CI128 BY138:CJ141 BY118:CJ119 BY121:CJ121 BZ133:CH136 BZ155:CH158">
    <cfRule type="cellIs" dxfId="6539" priority="903" operator="equal">
      <formula>"no fueling"</formula>
    </cfRule>
  </conditionalFormatting>
  <conditionalFormatting sqref="BX118:BX120 CJ159 BV118:BW119 CJ122:CJ123 CJ144:CJ145 CJ137 BX123 BX137:BX145 BX159 BV123:BW141 BV145:BW159">
    <cfRule type="cellIs" dxfId="6538" priority="902" operator="equal">
      <formula>"no fueling"</formula>
    </cfRule>
  </conditionalFormatting>
  <conditionalFormatting sqref="CI133:CI136">
    <cfRule type="cellIs" dxfId="6537" priority="901" operator="equal">
      <formula>"no fueling"</formula>
    </cfRule>
  </conditionalFormatting>
  <conditionalFormatting sqref="CI133:CI136">
    <cfRule type="cellIs" dxfId="6536" priority="900" operator="equal">
      <formula>"no fueling"</formula>
    </cfRule>
  </conditionalFormatting>
  <conditionalFormatting sqref="CJ124:CJ136">
    <cfRule type="cellIs" dxfId="6535" priority="894" operator="equal">
      <formula>"no fueling"</formula>
    </cfRule>
  </conditionalFormatting>
  <conditionalFormatting sqref="BT146:BT158">
    <cfRule type="cellIs" dxfId="6534" priority="893" operator="equal">
      <formula>"no fueling"</formula>
    </cfRule>
  </conditionalFormatting>
  <conditionalFormatting sqref="BX124:BX136">
    <cfRule type="cellIs" dxfId="6533" priority="891" operator="equal">
      <formula>"no fueling"</formula>
    </cfRule>
  </conditionalFormatting>
  <conditionalFormatting sqref="BS155:BS158">
    <cfRule type="cellIs" dxfId="6532" priority="880" operator="equal">
      <formula>"no fueling"</formula>
    </cfRule>
  </conditionalFormatting>
  <conditionalFormatting sqref="BS155">
    <cfRule type="cellIs" dxfId="6531" priority="876" operator="equal">
      <formula>"no fueling"</formula>
    </cfRule>
  </conditionalFormatting>
  <conditionalFormatting sqref="BS156">
    <cfRule type="cellIs" dxfId="6530" priority="875" operator="equal">
      <formula>"no fueling"</formula>
    </cfRule>
  </conditionalFormatting>
  <conditionalFormatting sqref="BS157">
    <cfRule type="cellIs" dxfId="6529" priority="874" operator="equal">
      <formula>"no fueling"</formula>
    </cfRule>
  </conditionalFormatting>
  <conditionalFormatting sqref="BS158">
    <cfRule type="cellIs" dxfId="6528" priority="873" operator="equal">
      <formula>"no fueling"</formula>
    </cfRule>
  </conditionalFormatting>
  <conditionalFormatting sqref="CI155:CI158">
    <cfRule type="cellIs" dxfId="6527" priority="871" operator="equal">
      <formula>"no fueling"</formula>
    </cfRule>
  </conditionalFormatting>
  <conditionalFormatting sqref="CI155">
    <cfRule type="cellIs" dxfId="6526" priority="867" operator="equal">
      <formula>"no fueling"</formula>
    </cfRule>
  </conditionalFormatting>
  <conditionalFormatting sqref="CI156">
    <cfRule type="cellIs" dxfId="6525" priority="866" operator="equal">
      <formula>"no fueling"</formula>
    </cfRule>
  </conditionalFormatting>
  <conditionalFormatting sqref="CI157">
    <cfRule type="cellIs" dxfId="6524" priority="865" operator="equal">
      <formula>"no fueling"</formula>
    </cfRule>
  </conditionalFormatting>
  <conditionalFormatting sqref="CI158">
    <cfRule type="cellIs" dxfId="6523" priority="864" operator="equal">
      <formula>"no fueling"</formula>
    </cfRule>
  </conditionalFormatting>
  <conditionalFormatting sqref="AE123 AE137">
    <cfRule type="cellIs" dxfId="6522" priority="857" operator="equal">
      <formula>"no fueling"</formula>
    </cfRule>
  </conditionalFormatting>
  <conditionalFormatting sqref="AE124">
    <cfRule type="cellIs" dxfId="6521" priority="856" operator="equal">
      <formula>"no fueling"</formula>
    </cfRule>
  </conditionalFormatting>
  <conditionalFormatting sqref="AE129:AE132">
    <cfRule type="cellIs" dxfId="6520" priority="855" operator="equal">
      <formula>"no fueling"</formula>
    </cfRule>
  </conditionalFormatting>
  <conditionalFormatting sqref="AE125:AE128">
    <cfRule type="cellIs" dxfId="6519" priority="854" operator="equal">
      <formula>"no fueling"</formula>
    </cfRule>
  </conditionalFormatting>
  <conditionalFormatting sqref="Z124:AA136">
    <cfRule type="cellIs" dxfId="6518" priority="862" operator="equal">
      <formula>"no fueling"</formula>
    </cfRule>
  </conditionalFormatting>
  <conditionalFormatting sqref="AE145 AE159">
    <cfRule type="cellIs" dxfId="6517" priority="861" operator="equal">
      <formula>"no fueling"</formula>
    </cfRule>
  </conditionalFormatting>
  <conditionalFormatting sqref="AE146">
    <cfRule type="cellIs" dxfId="6516" priority="860" operator="equal">
      <formula>"no fueling"</formula>
    </cfRule>
  </conditionalFormatting>
  <conditionalFormatting sqref="AE151:AE158">
    <cfRule type="cellIs" dxfId="6515" priority="859" operator="equal">
      <formula>"no fueling"</formula>
    </cfRule>
  </conditionalFormatting>
  <conditionalFormatting sqref="AE147:AE150">
    <cfRule type="cellIs" dxfId="6514" priority="858" operator="equal">
      <formula>"no fueling"</formula>
    </cfRule>
  </conditionalFormatting>
  <conditionalFormatting sqref="G132">
    <cfRule type="cellIs" dxfId="6513" priority="849" operator="equal">
      <formula>"no fueling"</formula>
    </cfRule>
  </conditionalFormatting>
  <conditionalFormatting sqref="AB145:AC145 AB159:AC159">
    <cfRule type="cellIs" dxfId="6512" priority="853" operator="equal">
      <formula>"no fueling"</formula>
    </cfRule>
  </conditionalFormatting>
  <conditionalFormatting sqref="AB146:AC158">
    <cfRule type="cellIs" dxfId="6511" priority="852" operator="equal">
      <formula>"no fueling"</formula>
    </cfRule>
  </conditionalFormatting>
  <conditionalFormatting sqref="E123:G123">
    <cfRule type="cellIs" dxfId="6510" priority="851" operator="equal">
      <formula>"no fueling"</formula>
    </cfRule>
  </conditionalFormatting>
  <conditionalFormatting sqref="G132">
    <cfRule type="cellIs" dxfId="6509" priority="850" operator="equal">
      <formula>"no fueling"</formula>
    </cfRule>
  </conditionalFormatting>
  <conditionalFormatting sqref="G133:G136">
    <cfRule type="cellIs" dxfId="6508" priority="848" operator="equal">
      <formula>"no fueling"</formula>
    </cfRule>
  </conditionalFormatting>
  <conditionalFormatting sqref="G133:G136">
    <cfRule type="cellIs" dxfId="6507" priority="847" operator="equal">
      <formula>"no fueling"</formula>
    </cfRule>
  </conditionalFormatting>
  <conditionalFormatting sqref="F132:F136">
    <cfRule type="cellIs" dxfId="6506" priority="846" operator="equal">
      <formula>"no fueling"</formula>
    </cfRule>
  </conditionalFormatting>
  <conditionalFormatting sqref="F132:F136">
    <cfRule type="cellIs" dxfId="6505" priority="845" operator="equal">
      <formula>"no fueling"</formula>
    </cfRule>
  </conditionalFormatting>
  <conditionalFormatting sqref="E146 E142 E148:G153 F147:G147 Q151:Q156 Q158">
    <cfRule type="cellIs" dxfId="6504" priority="844" operator="equal">
      <formula>"no fueling"</formula>
    </cfRule>
  </conditionalFormatting>
  <conditionalFormatting sqref="R155:R158">
    <cfRule type="cellIs" dxfId="6503" priority="842" operator="equal">
      <formula>"no fueling"</formula>
    </cfRule>
  </conditionalFormatting>
  <conditionalFormatting sqref="R155:R158">
    <cfRule type="cellIs" dxfId="6502" priority="843" operator="equal">
      <formula>"no fueling"</formula>
    </cfRule>
  </conditionalFormatting>
  <conditionalFormatting sqref="E145:G145">
    <cfRule type="cellIs" dxfId="6501" priority="836" operator="equal">
      <formula>"no fueling"</formula>
    </cfRule>
  </conditionalFormatting>
  <conditionalFormatting sqref="H122:I122 H124:I131">
    <cfRule type="cellIs" dxfId="6500" priority="835" operator="equal">
      <formula>"no fueling"</formula>
    </cfRule>
  </conditionalFormatting>
  <conditionalFormatting sqref="H123">
    <cfRule type="cellIs" dxfId="6499" priority="834" operator="equal">
      <formula>"no fueling"</formula>
    </cfRule>
  </conditionalFormatting>
  <conditionalFormatting sqref="J137:J138 H132:I136 J122:J128 K124:R128 J129:Q136 R129:R131">
    <cfRule type="cellIs" dxfId="6498" priority="833" operator="equal">
      <formula>"no fueling"</formula>
    </cfRule>
  </conditionalFormatting>
  <conditionalFormatting sqref="H137">
    <cfRule type="cellIs" dxfId="6497" priority="832" operator="equal">
      <formula>"no fueling"</formula>
    </cfRule>
  </conditionalFormatting>
  <conditionalFormatting sqref="AS145:AS159">
    <cfRule type="cellIs" dxfId="6496" priority="831" operator="equal">
      <formula>"no fueling"</formula>
    </cfRule>
  </conditionalFormatting>
  <conditionalFormatting sqref="AS122">
    <cfRule type="cellIs" dxfId="6495" priority="827" operator="equal">
      <formula>"no fueling"</formula>
    </cfRule>
  </conditionalFormatting>
  <conditionalFormatting sqref="AS144">
    <cfRule type="cellIs" dxfId="6494" priority="830" operator="equal">
      <formula>"no fueling"</formula>
    </cfRule>
  </conditionalFormatting>
  <conditionalFormatting sqref="AT122:AU137">
    <cfRule type="cellIs" dxfId="6493" priority="829" operator="equal">
      <formula>"no fueling"</formula>
    </cfRule>
  </conditionalFormatting>
  <conditionalFormatting sqref="AS123:AS137">
    <cfRule type="cellIs" dxfId="6492" priority="828" operator="equal">
      <formula>"no fueling"</formula>
    </cfRule>
  </conditionalFormatting>
  <conditionalFormatting sqref="H144:I144 H146:I157">
    <cfRule type="cellIs" dxfId="6491" priority="826" operator="equal">
      <formula>"no fueling"</formula>
    </cfRule>
  </conditionalFormatting>
  <conditionalFormatting sqref="H145">
    <cfRule type="cellIs" dxfId="6490" priority="825" operator="equal">
      <formula>"no fueling"</formula>
    </cfRule>
  </conditionalFormatting>
  <conditionalFormatting sqref="J144:J159 H158:I158">
    <cfRule type="cellIs" dxfId="6489" priority="824" operator="equal">
      <formula>"no fueling"</formula>
    </cfRule>
  </conditionalFormatting>
  <conditionalFormatting sqref="H159">
    <cfRule type="cellIs" dxfId="6488" priority="823" operator="equal">
      <formula>"no fueling"</formula>
    </cfRule>
  </conditionalFormatting>
  <conditionalFormatting sqref="AG142:AH142 AG145">
    <cfRule type="cellIs" dxfId="6487" priority="822" operator="equal">
      <formula>"no fueling"</formula>
    </cfRule>
  </conditionalFormatting>
  <conditionalFormatting sqref="I123">
    <cfRule type="cellIs" dxfId="6486" priority="821" operator="equal">
      <formula>"no fueling"</formula>
    </cfRule>
  </conditionalFormatting>
  <conditionalFormatting sqref="I137">
    <cfRule type="cellIs" dxfId="6485" priority="820" operator="equal">
      <formula>"no fueling"</formula>
    </cfRule>
  </conditionalFormatting>
  <conditionalFormatting sqref="E132:E136">
    <cfRule type="cellIs" dxfId="6484" priority="819" operator="equal">
      <formula>"no fueling"</formula>
    </cfRule>
  </conditionalFormatting>
  <conditionalFormatting sqref="E132:E136">
    <cfRule type="cellIs" dxfId="6483" priority="818" operator="equal">
      <formula>"no fueling"</formula>
    </cfRule>
  </conditionalFormatting>
  <conditionalFormatting sqref="I145">
    <cfRule type="cellIs" dxfId="6482" priority="817" operator="equal">
      <formula>"no fueling"</formula>
    </cfRule>
  </conditionalFormatting>
  <conditionalFormatting sqref="I159">
    <cfRule type="cellIs" dxfId="6481" priority="816" operator="equal">
      <formula>"no fueling"</formula>
    </cfRule>
  </conditionalFormatting>
  <conditionalFormatting sqref="S146:S158">
    <cfRule type="cellIs" dxfId="6480" priority="815" operator="equal">
      <formula>"no fueling"</formula>
    </cfRule>
  </conditionalFormatting>
  <conditionalFormatting sqref="AA146">
    <cfRule type="cellIs" dxfId="6479" priority="814" operator="equal">
      <formula>"no fueling"</formula>
    </cfRule>
  </conditionalFormatting>
  <conditionalFormatting sqref="AA147:AA158">
    <cfRule type="cellIs" dxfId="6478" priority="813" operator="equal">
      <formula>"no fueling"</formula>
    </cfRule>
  </conditionalFormatting>
  <conditionalFormatting sqref="E154:G157">
    <cfRule type="cellIs" dxfId="6477" priority="812" operator="equal">
      <formula>"no fueling"</formula>
    </cfRule>
  </conditionalFormatting>
  <conditionalFormatting sqref="BF142:BG144">
    <cfRule type="cellIs" dxfId="6476" priority="811" operator="equal">
      <formula>"no fueling"</formula>
    </cfRule>
  </conditionalFormatting>
  <conditionalFormatting sqref="BF120:BG122">
    <cfRule type="cellIs" dxfId="6475" priority="810" operator="equal">
      <formula>"no fueling"</formula>
    </cfRule>
  </conditionalFormatting>
  <conditionalFormatting sqref="BV120:BW122">
    <cfRule type="cellIs" dxfId="6474" priority="809" operator="equal">
      <formula>"no fueling"</formula>
    </cfRule>
  </conditionalFormatting>
  <conditionalFormatting sqref="BV142:BW144">
    <cfRule type="cellIs" dxfId="6473" priority="808" operator="equal">
      <formula>"no fueling"</formula>
    </cfRule>
  </conditionalFormatting>
  <conditionalFormatting sqref="U120:V122">
    <cfRule type="cellIs" dxfId="6472" priority="807" operator="equal">
      <formula>"no fueling"</formula>
    </cfRule>
  </conditionalFormatting>
  <conditionalFormatting sqref="BX146:BX158">
    <cfRule type="cellIs" dxfId="6471" priority="800" operator="equal">
      <formula>"no fueling"</formula>
    </cfRule>
  </conditionalFormatting>
  <conditionalFormatting sqref="EX118:FG119 DB118:DB119 DA118:DA120 DB123:DB141 DA123:DA142 DA145:DB159 FH118:FH159 DL146:DO149 DC146:DF154 DR146:DU154 FI121:FW121 FI143:FW143 FZ138:GK143 GM143:GZ143 GM121:GZ121 GL118:GL159 DC159:DO159 ED118:ED159 GB144:GK144 GM144:GN144 GQ144:GZ144 GM122:GN122 GQ122:GZ122 ES122:EW132 ES121:FG121 ES118:EW120 DC137:DO145 ES137:EW142 ES133:EU136 EW133:EW136 DD155:DF158 DS155:DU158 ES159:FG159 ES155:EU158 DC119:DD132 DE118:DO131 EX122:FG131 DL150:DL154 DN150:DO154 DL155:DO158 EW155:FG158 ES143:FG153 ES154:FE154 FG154 DD133:DO136 DE132:DL132 DN132:DO132 EX133:FG141 EX132:FE132 FG132">
    <cfRule type="cellIs" dxfId="6470" priority="799" operator="equal">
      <formula>"no fueling"</formula>
    </cfRule>
  </conditionalFormatting>
  <conditionalFormatting sqref="DG146 DG148:DG158 DH146:DK158">
    <cfRule type="cellIs" dxfId="6469" priority="798" operator="equal">
      <formula>"no fueling"</formula>
    </cfRule>
  </conditionalFormatting>
  <conditionalFormatting sqref="DG147">
    <cfRule type="cellIs" dxfId="6468" priority="797" operator="equal">
      <formula>"no fueling"</formula>
    </cfRule>
  </conditionalFormatting>
  <conditionalFormatting sqref="DQ118:DQ119 DP118:DP120 DQ123:DQ141 DP123:DP142 DP145:DQ159 DR159:EC159 DR119:DS132 DR137:EC145 DT118:EC131 EA146:EA154 EC146:EC154 EA155:EC158 DS133:EC136 DT132:EA132 EC132">
    <cfRule type="cellIs" dxfId="6467" priority="796" operator="equal">
      <formula>"no fueling"</formula>
    </cfRule>
  </conditionalFormatting>
  <conditionalFormatting sqref="DV146 DV148:DV158 DW146:DZ158">
    <cfRule type="cellIs" dxfId="6466" priority="795" operator="equal">
      <formula>"no fueling"</formula>
    </cfRule>
  </conditionalFormatting>
  <conditionalFormatting sqref="DV147">
    <cfRule type="cellIs" dxfId="6465" priority="794" operator="equal">
      <formula>"no fueling"</formula>
    </cfRule>
  </conditionalFormatting>
  <conditionalFormatting sqref="FM118:FW119 FI122:FL132 FI137:FL142 FI133:FJ136 FL133:FL136 FI159:FW159 FI155:FJ158 FI118:FL120 FM122:FW131 FL155:FW158 FI144:FW153 FI154:FT154 FV154:FW154 FM133:FW141 FM132:FT132 FV132:FW132">
    <cfRule type="cellIs" dxfId="6464" priority="793" operator="equal">
      <formula>"no fueling"</formula>
    </cfRule>
  </conditionalFormatting>
  <conditionalFormatting sqref="EB146:EB150">
    <cfRule type="cellIs" dxfId="6463" priority="792" operator="equal">
      <formula>"no fueling"</formula>
    </cfRule>
  </conditionalFormatting>
  <conditionalFormatting sqref="DM150">
    <cfRule type="cellIs" dxfId="6462" priority="791" operator="equal">
      <formula>"no fueling"</formula>
    </cfRule>
  </conditionalFormatting>
  <conditionalFormatting sqref="GQ118:GZ119 GM118:GP120 GM138:GP142 GQ138:GZ141 GM146:GN158 GQ159:GZ159 GZ146:GZ158 GM145:GO145 GM123:GN137 GQ145:GZ145 GM159:GO159">
    <cfRule type="cellIs" dxfId="6461" priority="790" operator="equal">
      <formula>"no fueling"</formula>
    </cfRule>
  </conditionalFormatting>
  <conditionalFormatting sqref="FY118:FY119 FX118:FX120 FY123:FY141 FX123:FX142 FX145:FY159 GB118:GK123 GK124:GK136 GK146:GK158 FZ119:GA121 FZ123:GA123 FZ145:GK145 FZ159:GK159 FZ137:GK137">
    <cfRule type="cellIs" dxfId="6460" priority="789" operator="equal">
      <formula>"no fueling"</formula>
    </cfRule>
  </conditionalFormatting>
  <conditionalFormatting sqref="GZ124:GZ136 GO123 GO137 GQ123:GZ123 GQ137:GZ137">
    <cfRule type="cellIs" dxfId="6459" priority="788" operator="equal">
      <formula>"no fueling"</formula>
    </cfRule>
  </conditionalFormatting>
  <conditionalFormatting sqref="FZ122:GA122">
    <cfRule type="cellIs" dxfId="6458" priority="787" operator="equal">
      <formula>"no fueling"</formula>
    </cfRule>
  </conditionalFormatting>
  <conditionalFormatting sqref="FZ144:GA144">
    <cfRule type="cellIs" dxfId="6457" priority="786" operator="equal">
      <formula>"no fueling"</formula>
    </cfRule>
  </conditionalFormatting>
  <conditionalFormatting sqref="GO144:GP144">
    <cfRule type="cellIs" dxfId="6456" priority="785" operator="equal">
      <formula>"no fueling"</formula>
    </cfRule>
  </conditionalFormatting>
  <conditionalFormatting sqref="GO122:GP122">
    <cfRule type="cellIs" dxfId="6455" priority="784" operator="equal">
      <formula>"no fueling"</formula>
    </cfRule>
  </conditionalFormatting>
  <conditionalFormatting sqref="GP123">
    <cfRule type="cellIs" dxfId="6454" priority="783" operator="equal">
      <formula>"no fueling"</formula>
    </cfRule>
  </conditionalFormatting>
  <conditionalFormatting sqref="GP145">
    <cfRule type="cellIs" dxfId="6453" priority="782" operator="equal">
      <formula>"no fueling"</formula>
    </cfRule>
  </conditionalFormatting>
  <conditionalFormatting sqref="GP159">
    <cfRule type="cellIs" dxfId="6452" priority="781" operator="equal">
      <formula>"no fueling"</formula>
    </cfRule>
  </conditionalFormatting>
  <conditionalFormatting sqref="GP137">
    <cfRule type="cellIs" dxfId="6451" priority="780" operator="equal">
      <formula>"no fueling"</formula>
    </cfRule>
  </conditionalFormatting>
  <conditionalFormatting sqref="CM118:CM119 CL118:CL120 CM123:CM141 CL123:CL142 CL145:CM159 CW146:CY149 CN159:CY159 CN137:CY145 CN119:CO136 CN146:CQ158 CP118:CY136 CW155:CY158 CW150:CW154 CY150:CY154">
    <cfRule type="cellIs" dxfId="6450" priority="779" operator="equal">
      <formula>"no fueling"</formula>
    </cfRule>
  </conditionalFormatting>
  <conditionalFormatting sqref="CR146 CR148:CR158 CS146:CV158">
    <cfRule type="cellIs" dxfId="6449" priority="778" operator="equal">
      <formula>"no fueling"</formula>
    </cfRule>
  </conditionalFormatting>
  <conditionalFormatting sqref="CR147">
    <cfRule type="cellIs" dxfId="6448" priority="777" operator="equal">
      <formula>"no fueling"</formula>
    </cfRule>
  </conditionalFormatting>
  <conditionalFormatting sqref="CX150">
    <cfRule type="cellIs" dxfId="6447" priority="776" operator="equal">
      <formula>"no fueling"</formula>
    </cfRule>
  </conditionalFormatting>
  <conditionalFormatting sqref="EI118:ER119 EE122:EH132 EE121:ER121 EE118:EH120 EE134:EH142 EE133:EF133 EH133 EI122:ER128 EI133:ER141 EI129:EP132 ER129:ER132 EE143:ER150 EE155:ER159 EE151:EP154 ER151:ER154">
    <cfRule type="cellIs" dxfId="6446" priority="775" operator="equal">
      <formula>"no fueling"</formula>
    </cfRule>
  </conditionalFormatting>
  <conditionalFormatting sqref="FZ146:GJ146 FZ147:GH158">
    <cfRule type="cellIs" dxfId="6445" priority="774" operator="equal">
      <formula>"no fueling"</formula>
    </cfRule>
  </conditionalFormatting>
  <conditionalFormatting sqref="GJ155:GJ158">
    <cfRule type="cellIs" dxfId="6444" priority="773" operator="equal">
      <formula>"no fueling"</formula>
    </cfRule>
  </conditionalFormatting>
  <conditionalFormatting sqref="GI147:GI158 GJ147:GJ153">
    <cfRule type="cellIs" dxfId="6443" priority="772" operator="equal">
      <formula>"no fueling"</formula>
    </cfRule>
  </conditionalFormatting>
  <conditionalFormatting sqref="GQ146:GY146">
    <cfRule type="cellIs" dxfId="6442" priority="771" operator="equal">
      <formula>"no fueling"</formula>
    </cfRule>
  </conditionalFormatting>
  <conditionalFormatting sqref="GY155:GY158">
    <cfRule type="cellIs" dxfId="6441" priority="770" operator="equal">
      <formula>"no fueling"</formula>
    </cfRule>
  </conditionalFormatting>
  <conditionalFormatting sqref="GQ147:GY150 GO147:GP158 GQ151:GX158 GY151:GY153">
    <cfRule type="cellIs" dxfId="6440" priority="769" operator="equal">
      <formula>"no fueling"</formula>
    </cfRule>
  </conditionalFormatting>
  <conditionalFormatting sqref="GO146:GP158">
    <cfRule type="cellIs" dxfId="6439" priority="768" operator="equal">
      <formula>"no fueling"</formula>
    </cfRule>
  </conditionalFormatting>
  <conditionalFormatting sqref="GY133:GY136">
    <cfRule type="cellIs" dxfId="6438" priority="763" operator="equal">
      <formula>"no fueling"</formula>
    </cfRule>
  </conditionalFormatting>
  <conditionalFormatting sqref="GQ125:GY128 GO125:GP136 GY129:GY131 GQ129:GX136">
    <cfRule type="cellIs" dxfId="6437" priority="762" operator="equal">
      <formula>"no fueling"</formula>
    </cfRule>
  </conditionalFormatting>
  <conditionalFormatting sqref="GO124:GP136">
    <cfRule type="cellIs" dxfId="6436" priority="761" operator="equal">
      <formula>"no fueling"</formula>
    </cfRule>
  </conditionalFormatting>
  <conditionalFormatting sqref="FZ124:GJ124 FZ125:GH136">
    <cfRule type="cellIs" dxfId="6435" priority="767" operator="equal">
      <formula>"no fueling"</formula>
    </cfRule>
  </conditionalFormatting>
  <conditionalFormatting sqref="GJ133:GJ136">
    <cfRule type="cellIs" dxfId="6434" priority="766" operator="equal">
      <formula>"no fueling"</formula>
    </cfRule>
  </conditionalFormatting>
  <conditionalFormatting sqref="GI125:GI136 GJ125:GJ131">
    <cfRule type="cellIs" dxfId="6433" priority="765" operator="equal">
      <formula>"no fueling"</formula>
    </cfRule>
  </conditionalFormatting>
  <conditionalFormatting sqref="GQ124:GY124">
    <cfRule type="cellIs" dxfId="6432" priority="764" operator="equal">
      <formula>"no fueling"</formula>
    </cfRule>
  </conditionalFormatting>
  <conditionalFormatting sqref="E147">
    <cfRule type="cellIs" dxfId="6431" priority="760" operator="equal">
      <formula>"no fueling"</formula>
    </cfRule>
  </conditionalFormatting>
  <conditionalFormatting sqref="HG118:HG159 HD119:HE119 HB159:HD159 HB123:HE123 HB145:HD145 HB137:HE141 HD121:HE121 HD120 HB142:HC144">
    <cfRule type="cellIs" dxfId="6430" priority="759" operator="equal">
      <formula>"no fueling"</formula>
    </cfRule>
  </conditionalFormatting>
  <conditionalFormatting sqref="HD118:HE118 HB124:HC136 HB146:HC158 HD122 HB118:HC119">
    <cfRule type="cellIs" dxfId="6429" priority="758" operator="equal">
      <formula>"no fueling"</formula>
    </cfRule>
  </conditionalFormatting>
  <conditionalFormatting sqref="HD124:HD136">
    <cfRule type="cellIs" dxfId="6428" priority="757" operator="equal">
      <formula>"no fueling"</formula>
    </cfRule>
  </conditionalFormatting>
  <conditionalFormatting sqref="HE145 HE159">
    <cfRule type="cellIs" dxfId="6427" priority="756" operator="equal">
      <formula>"no fueling"</formula>
    </cfRule>
  </conditionalFormatting>
  <conditionalFormatting sqref="HE146">
    <cfRule type="cellIs" dxfId="6426" priority="755" operator="equal">
      <formula>"no fueling"</formula>
    </cfRule>
  </conditionalFormatting>
  <conditionalFormatting sqref="HE147:HE158">
    <cfRule type="cellIs" dxfId="6425" priority="754" operator="equal">
      <formula>"no fueling"</formula>
    </cfRule>
  </conditionalFormatting>
  <conditionalFormatting sqref="HE124:HE131">
    <cfRule type="cellIs" dxfId="6424" priority="753" operator="equal">
      <formula>"no fueling"</formula>
    </cfRule>
  </conditionalFormatting>
  <conditionalFormatting sqref="HB120:HC122">
    <cfRule type="cellIs" dxfId="6423" priority="752" operator="equal">
      <formula>"no fueling"</formula>
    </cfRule>
  </conditionalFormatting>
  <conditionalFormatting sqref="HF120:HF121">
    <cfRule type="cellIs" dxfId="6422" priority="751" operator="equal">
      <formula>"no fueling"</formula>
    </cfRule>
  </conditionalFormatting>
  <conditionalFormatting sqref="HF118:HF119 HF138:HF141">
    <cfRule type="cellIs" dxfId="6421" priority="750" operator="equal">
      <formula>"no fueling"</formula>
    </cfRule>
  </conditionalFormatting>
  <conditionalFormatting sqref="HD143:HE143 HD142">
    <cfRule type="cellIs" dxfId="6420" priority="747" operator="equal">
      <formula>"no fueling"</formula>
    </cfRule>
  </conditionalFormatting>
  <conditionalFormatting sqref="HD144">
    <cfRule type="cellIs" dxfId="6419" priority="746" operator="equal">
      <formula>"no fueling"</formula>
    </cfRule>
  </conditionalFormatting>
  <conditionalFormatting sqref="HH159:HJ159 HH123:HJ123 HH145:HJ145 HH137:HJ141 HJ119:HJ120 HH142:HI144">
    <cfRule type="cellIs" dxfId="6418" priority="745" operator="equal">
      <formula>"no fueling"</formula>
    </cfRule>
  </conditionalFormatting>
  <conditionalFormatting sqref="HJ118 HH124:HI136 HH146:HI158 HH118:HI119">
    <cfRule type="cellIs" dxfId="6417" priority="744" operator="equal">
      <formula>"no fueling"</formula>
    </cfRule>
  </conditionalFormatting>
  <conditionalFormatting sqref="HJ124:HJ136">
    <cfRule type="cellIs" dxfId="6416" priority="743" operator="equal">
      <formula>"no fueling"</formula>
    </cfRule>
  </conditionalFormatting>
  <conditionalFormatting sqref="HH120:HI122">
    <cfRule type="cellIs" dxfId="6415" priority="742" operator="equal">
      <formula>"no fueling"</formula>
    </cfRule>
  </conditionalFormatting>
  <conditionalFormatting sqref="HF122">
    <cfRule type="cellIs" dxfId="6414" priority="748" operator="equal">
      <formula>"no fueling"</formula>
    </cfRule>
  </conditionalFormatting>
  <conditionalFormatting sqref="HF137 HF123:HF131">
    <cfRule type="cellIs" dxfId="6413" priority="749" operator="equal">
      <formula>"no fueling"</formula>
    </cfRule>
  </conditionalFormatting>
  <conditionalFormatting sqref="HK122">
    <cfRule type="cellIs" dxfId="6412" priority="739" operator="equal">
      <formula>"no fueling"</formula>
    </cfRule>
  </conditionalFormatting>
  <conditionalFormatting sqref="HF145:HF159">
    <cfRule type="cellIs" dxfId="6411" priority="738" operator="equal">
      <formula>"no fueling"</formula>
    </cfRule>
  </conditionalFormatting>
  <conditionalFormatting sqref="HF144">
    <cfRule type="cellIs" dxfId="6410" priority="737" operator="equal">
      <formula>"no fueling"</formula>
    </cfRule>
  </conditionalFormatting>
  <conditionalFormatting sqref="HK145:HK159">
    <cfRule type="cellIs" dxfId="6409" priority="736" operator="equal">
      <formula>"no fueling"</formula>
    </cfRule>
  </conditionalFormatting>
  <conditionalFormatting sqref="HK118:HK119 HK138:HK141">
    <cfRule type="cellIs" dxfId="6408" priority="741" operator="equal">
      <formula>"no fueling"</formula>
    </cfRule>
  </conditionalFormatting>
  <conditionalFormatting sqref="HK123:HK137">
    <cfRule type="cellIs" dxfId="6407" priority="740" operator="equal">
      <formula>"no fueling"</formula>
    </cfRule>
  </conditionalFormatting>
  <conditionalFormatting sqref="HK144">
    <cfRule type="cellIs" dxfId="6406" priority="735" operator="equal">
      <formula>"no fueling"</formula>
    </cfRule>
  </conditionalFormatting>
  <conditionalFormatting sqref="HJ146:HJ158">
    <cfRule type="cellIs" dxfId="6405" priority="734" operator="equal">
      <formula>"no fueling"</formula>
    </cfRule>
  </conditionalFormatting>
  <conditionalFormatting sqref="HJ142">
    <cfRule type="cellIs" dxfId="6404" priority="733" operator="equal">
      <formula>"no fueling"</formula>
    </cfRule>
  </conditionalFormatting>
  <conditionalFormatting sqref="HD146:HD158">
    <cfRule type="cellIs" dxfId="6403" priority="732" operator="equal">
      <formula>"no fueling"</formula>
    </cfRule>
  </conditionalFormatting>
  <conditionalFormatting sqref="HE132">
    <cfRule type="cellIs" dxfId="6402" priority="731" operator="equal">
      <formula>"no fueling"</formula>
    </cfRule>
  </conditionalFormatting>
  <conditionalFormatting sqref="HE136">
    <cfRule type="cellIs" dxfId="6401" priority="730" operator="equal">
      <formula>"no fueling"</formula>
    </cfRule>
  </conditionalFormatting>
  <conditionalFormatting sqref="HE135">
    <cfRule type="cellIs" dxfId="6400" priority="729" operator="equal">
      <formula>"no fueling"</formula>
    </cfRule>
  </conditionalFormatting>
  <conditionalFormatting sqref="HE134">
    <cfRule type="cellIs" dxfId="6399" priority="728" operator="equal">
      <formula>"no fueling"</formula>
    </cfRule>
  </conditionalFormatting>
  <conditionalFormatting sqref="HE133">
    <cfRule type="cellIs" dxfId="6398" priority="727" operator="equal">
      <formula>"no fueling"</formula>
    </cfRule>
  </conditionalFormatting>
  <conditionalFormatting sqref="HF132">
    <cfRule type="cellIs" dxfId="6397" priority="726" operator="equal">
      <formula>"no fueling"</formula>
    </cfRule>
  </conditionalFormatting>
  <conditionalFormatting sqref="HF133">
    <cfRule type="cellIs" dxfId="6396" priority="725" operator="equal">
      <formula>"no fueling"</formula>
    </cfRule>
  </conditionalFormatting>
  <conditionalFormatting sqref="HF134">
    <cfRule type="cellIs" dxfId="6395" priority="724" operator="equal">
      <formula>"no fueling"</formula>
    </cfRule>
  </conditionalFormatting>
  <conditionalFormatting sqref="HF135">
    <cfRule type="cellIs" dxfId="6394" priority="723" operator="equal">
      <formula>"no fueling"</formula>
    </cfRule>
  </conditionalFormatting>
  <conditionalFormatting sqref="HF136">
    <cfRule type="cellIs" dxfId="6393" priority="722" operator="equal">
      <formula>"no fueling"</formula>
    </cfRule>
  </conditionalFormatting>
  <conditionalFormatting sqref="HF142:HF143">
    <cfRule type="cellIs" dxfId="6392" priority="721" operator="equal">
      <formula>"no fueling"</formula>
    </cfRule>
  </conditionalFormatting>
  <conditionalFormatting sqref="HK142:HK143">
    <cfRule type="cellIs" dxfId="6391" priority="720" operator="equal">
      <formula>"no fueling"</formula>
    </cfRule>
  </conditionalFormatting>
  <conditionalFormatting sqref="HK120:HK121">
    <cfRule type="cellIs" dxfId="6390" priority="719" operator="equal">
      <formula>"no fueling"</formula>
    </cfRule>
  </conditionalFormatting>
  <conditionalFormatting sqref="F146:G146">
    <cfRule type="cellIs" dxfId="6389" priority="710" operator="equal">
      <formula>"no fueling"</formula>
    </cfRule>
  </conditionalFormatting>
  <conditionalFormatting sqref="BB87:BB89">
    <cfRule type="cellIs" dxfId="6388" priority="708" operator="equal">
      <formula>"no fueling"</formula>
    </cfRule>
  </conditionalFormatting>
  <conditionalFormatting sqref="BY85:BY89">
    <cfRule type="cellIs" dxfId="6387" priority="707" operator="equal">
      <formula>"no fueling"</formula>
    </cfRule>
  </conditionalFormatting>
  <conditionalFormatting sqref="Z107:Z111">
    <cfRule type="cellIs" dxfId="6386" priority="706" operator="equal">
      <formula>"no fueling"</formula>
    </cfRule>
  </conditionalFormatting>
  <conditionalFormatting sqref="HD111">
    <cfRule type="cellIs" dxfId="6385" priority="704" operator="equal">
      <formula>"no fueling"</formula>
    </cfRule>
  </conditionalFormatting>
  <conditionalFormatting sqref="H111">
    <cfRule type="cellIs" dxfId="6384" priority="703" operator="equal">
      <formula>"no fueling"</formula>
    </cfRule>
  </conditionalFormatting>
  <conditionalFormatting sqref="AD133:AD136">
    <cfRule type="cellIs" dxfId="6383" priority="702" operator="equal">
      <formula>"no fueling"</formula>
    </cfRule>
  </conditionalFormatting>
  <conditionalFormatting sqref="AE133:AE136">
    <cfRule type="cellIs" dxfId="6382" priority="701" operator="equal">
      <formula>"no fueling"</formula>
    </cfRule>
  </conditionalFormatting>
  <conditionalFormatting sqref="BI133:BI136">
    <cfRule type="cellIs" dxfId="6381" priority="700" operator="equal">
      <formula>"no fueling"</formula>
    </cfRule>
  </conditionalFormatting>
  <conditionalFormatting sqref="BY133:BY136">
    <cfRule type="cellIs" dxfId="6380" priority="699" operator="equal">
      <formula>"no fueling"</formula>
    </cfRule>
  </conditionalFormatting>
  <conditionalFormatting sqref="DC133:DC136">
    <cfRule type="cellIs" dxfId="6379" priority="698" operator="equal">
      <formula>"no fueling"</formula>
    </cfRule>
  </conditionalFormatting>
  <conditionalFormatting sqref="DR133:DR136">
    <cfRule type="cellIs" dxfId="6378" priority="697" operator="equal">
      <formula>"no fueling"</formula>
    </cfRule>
  </conditionalFormatting>
  <conditionalFormatting sqref="EG133:EG136">
    <cfRule type="cellIs" dxfId="6377" priority="696" operator="equal">
      <formula>"no fueling"</formula>
    </cfRule>
  </conditionalFormatting>
  <conditionalFormatting sqref="EV133:EV136">
    <cfRule type="cellIs" dxfId="6376" priority="695" operator="equal">
      <formula>"no fueling"</formula>
    </cfRule>
  </conditionalFormatting>
  <conditionalFormatting sqref="FK133:FK136">
    <cfRule type="cellIs" dxfId="6375" priority="694" operator="equal">
      <formula>"no fueling"</formula>
    </cfRule>
  </conditionalFormatting>
  <conditionalFormatting sqref="Z155:Z158">
    <cfRule type="cellIs" dxfId="6374" priority="693" operator="equal">
      <formula>"no fueling"</formula>
    </cfRule>
  </conditionalFormatting>
  <conditionalFormatting sqref="AD155:AD158">
    <cfRule type="cellIs" dxfId="6373" priority="692" operator="equal">
      <formula>"no fueling"</formula>
    </cfRule>
  </conditionalFormatting>
  <conditionalFormatting sqref="BI155:BI158">
    <cfRule type="cellIs" dxfId="6372" priority="691" operator="equal">
      <formula>"no fueling"</formula>
    </cfRule>
  </conditionalFormatting>
  <conditionalFormatting sqref="BY155:BY158">
    <cfRule type="cellIs" dxfId="6371" priority="690" operator="equal">
      <formula>"no fueling"</formula>
    </cfRule>
  </conditionalFormatting>
  <conditionalFormatting sqref="DC155:DC158">
    <cfRule type="cellIs" dxfId="6370" priority="689" operator="equal">
      <formula>"no fueling"</formula>
    </cfRule>
  </conditionalFormatting>
  <conditionalFormatting sqref="DR155:DR158">
    <cfRule type="cellIs" dxfId="6369" priority="688" operator="equal">
      <formula>"no fueling"</formula>
    </cfRule>
  </conditionalFormatting>
  <conditionalFormatting sqref="EV155:EV158">
    <cfRule type="cellIs" dxfId="6368" priority="687" operator="equal">
      <formula>"no fueling"</formula>
    </cfRule>
  </conditionalFormatting>
  <conditionalFormatting sqref="FK155:FK158">
    <cfRule type="cellIs" dxfId="6367" priority="686" operator="equal">
      <formula>"no fueling"</formula>
    </cfRule>
  </conditionalFormatting>
  <conditionalFormatting sqref="G158">
    <cfRule type="cellIs" dxfId="6366" priority="684" operator="equal">
      <formula>"no fueling"</formula>
    </cfRule>
  </conditionalFormatting>
  <conditionalFormatting sqref="G158">
    <cfRule type="cellIs" dxfId="6365" priority="685" operator="equal">
      <formula>"no fueling"</formula>
    </cfRule>
  </conditionalFormatting>
  <conditionalFormatting sqref="F158">
    <cfRule type="cellIs" dxfId="6364" priority="683" operator="equal">
      <formula>"no fueling"</formula>
    </cfRule>
  </conditionalFormatting>
  <conditionalFormatting sqref="F158">
    <cfRule type="cellIs" dxfId="6363" priority="682" operator="equal">
      <formula>"no fueling"</formula>
    </cfRule>
  </conditionalFormatting>
  <conditionalFormatting sqref="E158">
    <cfRule type="cellIs" dxfId="6362" priority="681" operator="equal">
      <formula>"no fueling"</formula>
    </cfRule>
  </conditionalFormatting>
  <conditionalFormatting sqref="E158">
    <cfRule type="cellIs" dxfId="6361" priority="680" operator="equal">
      <formula>"no fueling"</formula>
    </cfRule>
  </conditionalFormatting>
  <conditionalFormatting sqref="D26 K28:S28">
    <cfRule type="cellIs" dxfId="6360" priority="676" operator="equal">
      <formula>"no fueling"</formula>
    </cfRule>
  </conditionalFormatting>
  <conditionalFormatting sqref="H28:I28">
    <cfRule type="cellIs" dxfId="6359" priority="675" operator="equal">
      <formula>"no fueling"</formula>
    </cfRule>
  </conditionalFormatting>
  <conditionalFormatting sqref="J28">
    <cfRule type="cellIs" dxfId="6358" priority="674" operator="equal">
      <formula>"no fueling"</formula>
    </cfRule>
  </conditionalFormatting>
  <conditionalFormatting sqref="E27">
    <cfRule type="cellIs" dxfId="6357" priority="673" operator="equal">
      <formula>"no fueling"</formula>
    </cfRule>
  </conditionalFormatting>
  <conditionalFormatting sqref="HK4">
    <cfRule type="cellIs" dxfId="6356" priority="672" operator="equal">
      <formula>"no fueling"</formula>
    </cfRule>
  </conditionalFormatting>
  <conditionalFormatting sqref="HK5">
    <cfRule type="cellIs" dxfId="6355" priority="671" operator="equal">
      <formula>"no fueling"</formula>
    </cfRule>
  </conditionalFormatting>
  <conditionalFormatting sqref="E49">
    <cfRule type="cellIs" dxfId="6354" priority="670" operator="equal">
      <formula>"no fueling"</formula>
    </cfRule>
  </conditionalFormatting>
  <conditionalFormatting sqref="H50:I50">
    <cfRule type="cellIs" dxfId="6353" priority="669" operator="equal">
      <formula>"no fueling"</formula>
    </cfRule>
  </conditionalFormatting>
  <conditionalFormatting sqref="J50">
    <cfRule type="cellIs" dxfId="6352" priority="668" operator="equal">
      <formula>"no fueling"</formula>
    </cfRule>
  </conditionalFormatting>
  <conditionalFormatting sqref="D73 K75:S75">
    <cfRule type="cellIs" dxfId="6351" priority="667" operator="equal">
      <formula>"no fueling"</formula>
    </cfRule>
  </conditionalFormatting>
  <conditionalFormatting sqref="H75:I75">
    <cfRule type="cellIs" dxfId="6350" priority="666" operator="equal">
      <formula>"no fueling"</formula>
    </cfRule>
  </conditionalFormatting>
  <conditionalFormatting sqref="J75">
    <cfRule type="cellIs" dxfId="6349" priority="665" operator="equal">
      <formula>"no fueling"</formula>
    </cfRule>
  </conditionalFormatting>
  <conditionalFormatting sqref="E74">
    <cfRule type="cellIs" dxfId="6348" priority="664" operator="equal">
      <formula>"no fueling"</formula>
    </cfRule>
  </conditionalFormatting>
  <conditionalFormatting sqref="D48">
    <cfRule type="cellIs" dxfId="6347" priority="663" operator="equal">
      <formula>"no fueling"</formula>
    </cfRule>
  </conditionalFormatting>
  <conditionalFormatting sqref="D48">
    <cfRule type="cellIs" dxfId="6346" priority="662" operator="equal">
      <formula>"no fueling"</formula>
    </cfRule>
  </conditionalFormatting>
  <conditionalFormatting sqref="H73">
    <cfRule type="cellIs" dxfId="6345" priority="661" operator="equal">
      <formula>"no fueling"</formula>
    </cfRule>
  </conditionalFormatting>
  <conditionalFormatting sqref="H97:I97">
    <cfRule type="cellIs" dxfId="6344" priority="660" operator="equal">
      <formula>"no fueling"</formula>
    </cfRule>
  </conditionalFormatting>
  <conditionalFormatting sqref="J97">
    <cfRule type="cellIs" dxfId="6343" priority="659" operator="equal">
      <formula>"no fueling"</formula>
    </cfRule>
  </conditionalFormatting>
  <conditionalFormatting sqref="D95 K97:S97">
    <cfRule type="cellIs" dxfId="6342" priority="658" operator="equal">
      <formula>"no fueling"</formula>
    </cfRule>
  </conditionalFormatting>
  <conditionalFormatting sqref="H97:I97">
    <cfRule type="cellIs" dxfId="6341" priority="657" operator="equal">
      <formula>"no fueling"</formula>
    </cfRule>
  </conditionalFormatting>
  <conditionalFormatting sqref="J97">
    <cfRule type="cellIs" dxfId="6340" priority="656" operator="equal">
      <formula>"no fueling"</formula>
    </cfRule>
  </conditionalFormatting>
  <conditionalFormatting sqref="E96">
    <cfRule type="cellIs" dxfId="6339" priority="655" operator="equal">
      <formula>"no fueling"</formula>
    </cfRule>
  </conditionalFormatting>
  <conditionalFormatting sqref="H95">
    <cfRule type="cellIs" dxfId="6338" priority="654" operator="equal">
      <formula>"no fueling"</formula>
    </cfRule>
  </conditionalFormatting>
  <conditionalFormatting sqref="D120:E120 K122:S122">
    <cfRule type="cellIs" dxfId="6337" priority="653" operator="equal">
      <formula>"no fueling"</formula>
    </cfRule>
  </conditionalFormatting>
  <conditionalFormatting sqref="H122:I122">
    <cfRule type="cellIs" dxfId="6336" priority="652" operator="equal">
      <formula>"no fueling"</formula>
    </cfRule>
  </conditionalFormatting>
  <conditionalFormatting sqref="J122">
    <cfRule type="cellIs" dxfId="6335" priority="651" operator="equal">
      <formula>"no fueling"</formula>
    </cfRule>
  </conditionalFormatting>
  <conditionalFormatting sqref="D120 K122:S122">
    <cfRule type="cellIs" dxfId="6334" priority="650" operator="equal">
      <formula>"no fueling"</formula>
    </cfRule>
  </conditionalFormatting>
  <conditionalFormatting sqref="H122:I122">
    <cfRule type="cellIs" dxfId="6333" priority="649" operator="equal">
      <formula>"no fueling"</formula>
    </cfRule>
  </conditionalFormatting>
  <conditionalFormatting sqref="J122">
    <cfRule type="cellIs" dxfId="6332" priority="648" operator="equal">
      <formula>"no fueling"</formula>
    </cfRule>
  </conditionalFormatting>
  <conditionalFormatting sqref="E121">
    <cfRule type="cellIs" dxfId="6331" priority="647" operator="equal">
      <formula>"no fueling"</formula>
    </cfRule>
  </conditionalFormatting>
  <conditionalFormatting sqref="H120">
    <cfRule type="cellIs" dxfId="6330" priority="646" operator="equal">
      <formula>"no fueling"</formula>
    </cfRule>
  </conditionalFormatting>
  <conditionalFormatting sqref="H144:I144">
    <cfRule type="cellIs" dxfId="6329" priority="645" operator="equal">
      <formula>"no fueling"</formula>
    </cfRule>
  </conditionalFormatting>
  <conditionalFormatting sqref="J144">
    <cfRule type="cellIs" dxfId="6328" priority="644" operator="equal">
      <formula>"no fueling"</formula>
    </cfRule>
  </conditionalFormatting>
  <conditionalFormatting sqref="D142:E142 K144:S144">
    <cfRule type="cellIs" dxfId="6327" priority="643" operator="equal">
      <formula>"no fueling"</formula>
    </cfRule>
  </conditionalFormatting>
  <conditionalFormatting sqref="H144:I144">
    <cfRule type="cellIs" dxfId="6326" priority="642" operator="equal">
      <formula>"no fueling"</formula>
    </cfRule>
  </conditionalFormatting>
  <conditionalFormatting sqref="J144">
    <cfRule type="cellIs" dxfId="6325" priority="641" operator="equal">
      <formula>"no fueling"</formula>
    </cfRule>
  </conditionalFormatting>
  <conditionalFormatting sqref="D142 K144:S144">
    <cfRule type="cellIs" dxfId="6324" priority="640" operator="equal">
      <formula>"no fueling"</formula>
    </cfRule>
  </conditionalFormatting>
  <conditionalFormatting sqref="H144:I144">
    <cfRule type="cellIs" dxfId="6323" priority="639" operator="equal">
      <formula>"no fueling"</formula>
    </cfRule>
  </conditionalFormatting>
  <conditionalFormatting sqref="J144">
    <cfRule type="cellIs" dxfId="6322" priority="638" operator="equal">
      <formula>"no fueling"</formula>
    </cfRule>
  </conditionalFormatting>
  <conditionalFormatting sqref="E143">
    <cfRule type="cellIs" dxfId="6321" priority="637" operator="equal">
      <formula>"no fueling"</formula>
    </cfRule>
  </conditionalFormatting>
  <conditionalFormatting sqref="H142">
    <cfRule type="cellIs" dxfId="6320" priority="636" operator="equal">
      <formula>"no fueling"</formula>
    </cfRule>
  </conditionalFormatting>
  <conditionalFormatting sqref="CN73:CY73">
    <cfRule type="cellIs" dxfId="6319" priority="635" operator="equal">
      <formula>"no fueling"</formula>
    </cfRule>
  </conditionalFormatting>
  <conditionalFormatting sqref="CN95:CY95">
    <cfRule type="cellIs" dxfId="6318" priority="634" operator="equal">
      <formula>"no fueling"</formula>
    </cfRule>
  </conditionalFormatting>
  <conditionalFormatting sqref="CN120:CY120">
    <cfRule type="cellIs" dxfId="6317" priority="633" operator="equal">
      <formula>"no fueling"</formula>
    </cfRule>
  </conditionalFormatting>
  <conditionalFormatting sqref="CN142:CY142">
    <cfRule type="cellIs" dxfId="6316" priority="632" operator="equal">
      <formula>"no fueling"</formula>
    </cfRule>
  </conditionalFormatting>
  <conditionalFormatting sqref="EG73:EH73">
    <cfRule type="cellIs" dxfId="6315" priority="631" operator="equal">
      <formula>"no fueling"</formula>
    </cfRule>
  </conditionalFormatting>
  <conditionalFormatting sqref="EG95:EH95">
    <cfRule type="cellIs" dxfId="6314" priority="630" operator="equal">
      <formula>"no fueling"</formula>
    </cfRule>
  </conditionalFormatting>
  <conditionalFormatting sqref="EG120:EH120">
    <cfRule type="cellIs" dxfId="6313" priority="629" operator="equal">
      <formula>"no fueling"</formula>
    </cfRule>
  </conditionalFormatting>
  <conditionalFormatting sqref="EG142:EH142">
    <cfRule type="cellIs" dxfId="6312" priority="628" operator="equal">
      <formula>"no fueling"</formula>
    </cfRule>
  </conditionalFormatting>
  <conditionalFormatting sqref="HK48:HK49">
    <cfRule type="cellIs" dxfId="6311" priority="627" operator="equal">
      <formula>"no fueling"</formula>
    </cfRule>
  </conditionalFormatting>
  <conditionalFormatting sqref="W73:X73">
    <cfRule type="cellIs" dxfId="6310" priority="626" operator="equal">
      <formula>"no fueling"</formula>
    </cfRule>
  </conditionalFormatting>
  <conditionalFormatting sqref="W95:X95">
    <cfRule type="cellIs" dxfId="6309" priority="625" operator="equal">
      <formula>"no fueling"</formula>
    </cfRule>
  </conditionalFormatting>
  <conditionalFormatting sqref="W73:AD73">
    <cfRule type="cellIs" dxfId="6308" priority="624" operator="equal">
      <formula>"no fueling"</formula>
    </cfRule>
  </conditionalFormatting>
  <conditionalFormatting sqref="AB73:AC73">
    <cfRule type="cellIs" dxfId="6307" priority="623" operator="equal">
      <formula>"no fueling"</formula>
    </cfRule>
  </conditionalFormatting>
  <conditionalFormatting sqref="AD73">
    <cfRule type="cellIs" dxfId="6306" priority="622" operator="equal">
      <formula>"no fueling"</formula>
    </cfRule>
  </conditionalFormatting>
  <conditionalFormatting sqref="W95:AD95">
    <cfRule type="cellIs" dxfId="6305" priority="621" operator="equal">
      <formula>"no fueling"</formula>
    </cfRule>
  </conditionalFormatting>
  <conditionalFormatting sqref="AB95:AC95">
    <cfRule type="cellIs" dxfId="6304" priority="620" operator="equal">
      <formula>"no fueling"</formula>
    </cfRule>
  </conditionalFormatting>
  <conditionalFormatting sqref="AD95">
    <cfRule type="cellIs" dxfId="6303" priority="619" operator="equal">
      <formula>"no fueling"</formula>
    </cfRule>
  </conditionalFormatting>
  <conditionalFormatting sqref="W120:AD120">
    <cfRule type="cellIs" dxfId="6302" priority="618" operator="equal">
      <formula>"no fueling"</formula>
    </cfRule>
  </conditionalFormatting>
  <conditionalFormatting sqref="AB120:AC120">
    <cfRule type="cellIs" dxfId="6301" priority="617" operator="equal">
      <formula>"no fueling"</formula>
    </cfRule>
  </conditionalFormatting>
  <conditionalFormatting sqref="AD120">
    <cfRule type="cellIs" dxfId="6300" priority="616" operator="equal">
      <formula>"no fueling"</formula>
    </cfRule>
  </conditionalFormatting>
  <conditionalFormatting sqref="W142:AD142">
    <cfRule type="cellIs" dxfId="6299" priority="615" operator="equal">
      <formula>"no fueling"</formula>
    </cfRule>
  </conditionalFormatting>
  <conditionalFormatting sqref="AB142:AC142">
    <cfRule type="cellIs" dxfId="6298" priority="614" operator="equal">
      <formula>"no fueling"</formula>
    </cfRule>
  </conditionalFormatting>
  <conditionalFormatting sqref="AD142">
    <cfRule type="cellIs" dxfId="6297" priority="613" operator="equal">
      <formula>"no fueling"</formula>
    </cfRule>
  </conditionalFormatting>
  <conditionalFormatting sqref="AL48:AM48">
    <cfRule type="cellIs" dxfId="6296" priority="612" operator="equal">
      <formula>"no fueling"</formula>
    </cfRule>
  </conditionalFormatting>
  <conditionalFormatting sqref="AL73:AM73">
    <cfRule type="cellIs" dxfId="6295" priority="611" operator="equal">
      <formula>"no fueling"</formula>
    </cfRule>
  </conditionalFormatting>
  <conditionalFormatting sqref="AL95:AM95">
    <cfRule type="cellIs" dxfId="6294" priority="610" operator="equal">
      <formula>"no fueling"</formula>
    </cfRule>
  </conditionalFormatting>
  <conditionalFormatting sqref="AL120:AM120">
    <cfRule type="cellIs" dxfId="6293" priority="609" operator="equal">
      <formula>"no fueling"</formula>
    </cfRule>
  </conditionalFormatting>
  <conditionalFormatting sqref="AL142:AM142">
    <cfRule type="cellIs" dxfId="6292" priority="608" operator="equal">
      <formula>"no fueling"</formula>
    </cfRule>
  </conditionalFormatting>
  <conditionalFormatting sqref="BF7:BF21">
    <cfRule type="cellIs" dxfId="6291" priority="607" operator="equal">
      <formula>"no fueling"</formula>
    </cfRule>
  </conditionalFormatting>
  <conditionalFormatting sqref="BV7:BV21">
    <cfRule type="cellIs" dxfId="6290" priority="606" operator="equal">
      <formula>"no fueling"</formula>
    </cfRule>
  </conditionalFormatting>
  <conditionalFormatting sqref="CL7:CL21">
    <cfRule type="cellIs" dxfId="6289" priority="605" operator="equal">
      <formula>"no fueling"</formula>
    </cfRule>
  </conditionalFormatting>
  <conditionalFormatting sqref="DA7:DA21">
    <cfRule type="cellIs" dxfId="6288" priority="604" operator="equal">
      <formula>"no fueling"</formula>
    </cfRule>
  </conditionalFormatting>
  <conditionalFormatting sqref="DP7:DP21">
    <cfRule type="cellIs" dxfId="6287" priority="603" operator="equal">
      <formula>"no fueling"</formula>
    </cfRule>
  </conditionalFormatting>
  <conditionalFormatting sqref="EE7:EE21">
    <cfRule type="cellIs" dxfId="6286" priority="602" operator="equal">
      <formula>"no fueling"</formula>
    </cfRule>
  </conditionalFormatting>
  <conditionalFormatting sqref="ET7:ET21">
    <cfRule type="cellIs" dxfId="6285" priority="601" operator="equal">
      <formula>"no fueling"</formula>
    </cfRule>
  </conditionalFormatting>
  <conditionalFormatting sqref="FI7:FI21">
    <cfRule type="cellIs" dxfId="6284" priority="600" operator="equal">
      <formula>"no fueling"</formula>
    </cfRule>
  </conditionalFormatting>
  <conditionalFormatting sqref="FX7:FX21">
    <cfRule type="cellIs" dxfId="6283" priority="599" operator="equal">
      <formula>"no fueling"</formula>
    </cfRule>
  </conditionalFormatting>
  <conditionalFormatting sqref="GM7:GM21">
    <cfRule type="cellIs" dxfId="6282" priority="598" operator="equal">
      <formula>"no fueling"</formula>
    </cfRule>
  </conditionalFormatting>
  <conditionalFormatting sqref="HB7:HB21">
    <cfRule type="cellIs" dxfId="6281" priority="597" operator="equal">
      <formula>"no fueling"</formula>
    </cfRule>
  </conditionalFormatting>
  <conditionalFormatting sqref="HH7:HH21">
    <cfRule type="cellIs" dxfId="6280" priority="596" operator="equal">
      <formula>"no fueling"</formula>
    </cfRule>
  </conditionalFormatting>
  <conditionalFormatting sqref="HH29:HH43">
    <cfRule type="cellIs" dxfId="6279" priority="595" operator="equal">
      <formula>"no fueling"</formula>
    </cfRule>
  </conditionalFormatting>
  <conditionalFormatting sqref="HB29:HB43">
    <cfRule type="cellIs" dxfId="6278" priority="594" operator="equal">
      <formula>"no fueling"</formula>
    </cfRule>
  </conditionalFormatting>
  <conditionalFormatting sqref="GM29:GM43">
    <cfRule type="cellIs" dxfId="6277" priority="593" operator="equal">
      <formula>"no fueling"</formula>
    </cfRule>
  </conditionalFormatting>
  <conditionalFormatting sqref="FX29:FX43">
    <cfRule type="cellIs" dxfId="6276" priority="592" operator="equal">
      <formula>"no fueling"</formula>
    </cfRule>
  </conditionalFormatting>
  <conditionalFormatting sqref="FI29:FI43">
    <cfRule type="cellIs" dxfId="6275" priority="591" operator="equal">
      <formula>"no fueling"</formula>
    </cfRule>
  </conditionalFormatting>
  <conditionalFormatting sqref="ET29:ET43">
    <cfRule type="cellIs" dxfId="6274" priority="590" operator="equal">
      <formula>"no fueling"</formula>
    </cfRule>
  </conditionalFormatting>
  <conditionalFormatting sqref="EE29:EE43">
    <cfRule type="cellIs" dxfId="6273" priority="589" operator="equal">
      <formula>"no fueling"</formula>
    </cfRule>
  </conditionalFormatting>
  <conditionalFormatting sqref="DP29:DP43">
    <cfRule type="cellIs" dxfId="6272" priority="588" operator="equal">
      <formula>"no fueling"</formula>
    </cfRule>
  </conditionalFormatting>
  <conditionalFormatting sqref="DA29:DA43">
    <cfRule type="cellIs" dxfId="6271" priority="587" operator="equal">
      <formula>"no fueling"</formula>
    </cfRule>
  </conditionalFormatting>
  <conditionalFormatting sqref="CL29:CL43">
    <cfRule type="cellIs" dxfId="6270" priority="586" operator="equal">
      <formula>"no fueling"</formula>
    </cfRule>
  </conditionalFormatting>
  <conditionalFormatting sqref="BV29:BV43">
    <cfRule type="cellIs" dxfId="6269" priority="585" operator="equal">
      <formula>"no fueling"</formula>
    </cfRule>
  </conditionalFormatting>
  <conditionalFormatting sqref="BF29:BF43">
    <cfRule type="cellIs" dxfId="6268" priority="584" operator="equal">
      <formula>"no fueling"</formula>
    </cfRule>
  </conditionalFormatting>
  <conditionalFormatting sqref="AJ51:AJ65">
    <cfRule type="cellIs" dxfId="6267" priority="583" operator="equal">
      <formula>"no fueling"</formula>
    </cfRule>
  </conditionalFormatting>
  <conditionalFormatting sqref="U76:U90">
    <cfRule type="cellIs" dxfId="6266" priority="582" operator="equal">
      <formula>"no fueling"</formula>
    </cfRule>
  </conditionalFormatting>
  <conditionalFormatting sqref="U98:U112">
    <cfRule type="cellIs" dxfId="6265" priority="581" operator="equal">
      <formula>"no fueling"</formula>
    </cfRule>
  </conditionalFormatting>
  <conditionalFormatting sqref="U123:U137">
    <cfRule type="cellIs" dxfId="6264" priority="580" operator="equal">
      <formula>"no fueling"</formula>
    </cfRule>
  </conditionalFormatting>
  <conditionalFormatting sqref="U145:U159">
    <cfRule type="cellIs" dxfId="6263" priority="579" operator="equal">
      <formula>"no fueling"</formula>
    </cfRule>
  </conditionalFormatting>
  <conditionalFormatting sqref="AJ145:AJ159">
    <cfRule type="cellIs" dxfId="6262" priority="578" operator="equal">
      <formula>"no fueling"</formula>
    </cfRule>
  </conditionalFormatting>
  <conditionalFormatting sqref="AP145:AP159">
    <cfRule type="cellIs" dxfId="6261" priority="577" operator="equal">
      <formula>"no fueling"</formula>
    </cfRule>
  </conditionalFormatting>
  <conditionalFormatting sqref="AJ123:AJ137">
    <cfRule type="cellIs" dxfId="6260" priority="576" operator="equal">
      <formula>"no fueling"</formula>
    </cfRule>
  </conditionalFormatting>
  <conditionalFormatting sqref="AP123:AP137">
    <cfRule type="cellIs" dxfId="6259" priority="575" operator="equal">
      <formula>"no fueling"</formula>
    </cfRule>
  </conditionalFormatting>
  <conditionalFormatting sqref="AP98:AP112">
    <cfRule type="cellIs" dxfId="6258" priority="574" operator="equal">
      <formula>"no fueling"</formula>
    </cfRule>
  </conditionalFormatting>
  <conditionalFormatting sqref="AJ98:AJ112">
    <cfRule type="cellIs" dxfId="6257" priority="573" operator="equal">
      <formula>"no fueling"</formula>
    </cfRule>
  </conditionalFormatting>
  <conditionalFormatting sqref="AJ76:AJ90">
    <cfRule type="cellIs" dxfId="6256" priority="572" operator="equal">
      <formula>"no fueling"</formula>
    </cfRule>
  </conditionalFormatting>
  <conditionalFormatting sqref="AP76:AP90">
    <cfRule type="cellIs" dxfId="6255" priority="571" operator="equal">
      <formula>"no fueling"</formula>
    </cfRule>
  </conditionalFormatting>
  <conditionalFormatting sqref="BF51:BF65">
    <cfRule type="cellIs" dxfId="6254" priority="570" operator="equal">
      <formula>"no fueling"</formula>
    </cfRule>
  </conditionalFormatting>
  <conditionalFormatting sqref="BV51:BV65">
    <cfRule type="cellIs" dxfId="6253" priority="569" operator="equal">
      <formula>"no fueling"</formula>
    </cfRule>
  </conditionalFormatting>
  <conditionalFormatting sqref="CL51:CL65">
    <cfRule type="cellIs" dxfId="6252" priority="568" operator="equal">
      <formula>"no fueling"</formula>
    </cfRule>
  </conditionalFormatting>
  <conditionalFormatting sqref="DA51:DA65">
    <cfRule type="cellIs" dxfId="6251" priority="567" operator="equal">
      <formula>"no fueling"</formula>
    </cfRule>
  </conditionalFormatting>
  <conditionalFormatting sqref="DP51:DP65">
    <cfRule type="cellIs" dxfId="6250" priority="566" operator="equal">
      <formula>"no fueling"</formula>
    </cfRule>
  </conditionalFormatting>
  <conditionalFormatting sqref="ET51:ET65">
    <cfRule type="cellIs" dxfId="6249" priority="565" operator="equal">
      <formula>"no fueling"</formula>
    </cfRule>
  </conditionalFormatting>
  <conditionalFormatting sqref="FX51:FX65">
    <cfRule type="cellIs" dxfId="6248" priority="564" operator="equal">
      <formula>"no fueling"</formula>
    </cfRule>
  </conditionalFormatting>
  <conditionalFormatting sqref="GM51:GM65">
    <cfRule type="cellIs" dxfId="6247" priority="563" operator="equal">
      <formula>"no fueling"</formula>
    </cfRule>
  </conditionalFormatting>
  <conditionalFormatting sqref="HB51:HB65">
    <cfRule type="cellIs" dxfId="6246" priority="562" operator="equal">
      <formula>"no fueling"</formula>
    </cfRule>
  </conditionalFormatting>
  <conditionalFormatting sqref="HH51:HH65">
    <cfRule type="cellIs" dxfId="6245" priority="561" operator="equal">
      <formula>"no fueling"</formula>
    </cfRule>
  </conditionalFormatting>
  <conditionalFormatting sqref="HB76:HB90">
    <cfRule type="cellIs" dxfId="6244" priority="560" operator="equal">
      <formula>"no fueling"</formula>
    </cfRule>
  </conditionalFormatting>
  <conditionalFormatting sqref="HH76:HH90">
    <cfRule type="cellIs" dxfId="6243" priority="559" operator="equal">
      <formula>"no fueling"</formula>
    </cfRule>
  </conditionalFormatting>
  <conditionalFormatting sqref="HB98:HB112">
    <cfRule type="cellIs" dxfId="6242" priority="558" operator="equal">
      <formula>"no fueling"</formula>
    </cfRule>
  </conditionalFormatting>
  <conditionalFormatting sqref="HH98:HH112">
    <cfRule type="cellIs" dxfId="6241" priority="557" operator="equal">
      <formula>"no fueling"</formula>
    </cfRule>
  </conditionalFormatting>
  <conditionalFormatting sqref="HB123:HB137">
    <cfRule type="cellIs" dxfId="6240" priority="556" operator="equal">
      <formula>"no fueling"</formula>
    </cfRule>
  </conditionalFormatting>
  <conditionalFormatting sqref="HH123:HH137">
    <cfRule type="cellIs" dxfId="6239" priority="555" operator="equal">
      <formula>"no fueling"</formula>
    </cfRule>
  </conditionalFormatting>
  <conditionalFormatting sqref="HB145:HB159">
    <cfRule type="cellIs" dxfId="6238" priority="554" operator="equal">
      <formula>"no fueling"</formula>
    </cfRule>
  </conditionalFormatting>
  <conditionalFormatting sqref="HH145:HH159">
    <cfRule type="cellIs" dxfId="6237" priority="553" operator="equal">
      <formula>"no fueling"</formula>
    </cfRule>
  </conditionalFormatting>
  <conditionalFormatting sqref="GM145:GM159">
    <cfRule type="cellIs" dxfId="6236" priority="552" operator="equal">
      <formula>"no fueling"</formula>
    </cfRule>
  </conditionalFormatting>
  <conditionalFormatting sqref="GM123:GM137">
    <cfRule type="cellIs" dxfId="6235" priority="551" operator="equal">
      <formula>"no fueling"</formula>
    </cfRule>
  </conditionalFormatting>
  <conditionalFormatting sqref="GM98:GM112">
    <cfRule type="cellIs" dxfId="6234" priority="550" operator="equal">
      <formula>"no fueling"</formula>
    </cfRule>
  </conditionalFormatting>
  <conditionalFormatting sqref="GM76:GM90">
    <cfRule type="cellIs" dxfId="6233" priority="549" operator="equal">
      <formula>"no fueling"</formula>
    </cfRule>
  </conditionalFormatting>
  <conditionalFormatting sqref="FX76:FX90">
    <cfRule type="cellIs" dxfId="6232" priority="548" operator="equal">
      <formula>"no fueling"</formula>
    </cfRule>
  </conditionalFormatting>
  <conditionalFormatting sqref="FI76:FI90">
    <cfRule type="cellIs" dxfId="6231" priority="547" operator="equal">
      <formula>"no fueling"</formula>
    </cfRule>
  </conditionalFormatting>
  <conditionalFormatting sqref="ET76:ET90">
    <cfRule type="cellIs" dxfId="6230" priority="546" operator="equal">
      <formula>"no fueling"</formula>
    </cfRule>
  </conditionalFormatting>
  <conditionalFormatting sqref="EE76:EE90">
    <cfRule type="cellIs" dxfId="6229" priority="545" operator="equal">
      <formula>"no fueling"</formula>
    </cfRule>
  </conditionalFormatting>
  <conditionalFormatting sqref="DP76:DP90">
    <cfRule type="cellIs" dxfId="6228" priority="544" operator="equal">
      <formula>"no fueling"</formula>
    </cfRule>
  </conditionalFormatting>
  <conditionalFormatting sqref="DA76:DA90">
    <cfRule type="cellIs" dxfId="6227" priority="543" operator="equal">
      <formula>"no fueling"</formula>
    </cfRule>
  </conditionalFormatting>
  <conditionalFormatting sqref="CL76:CL90">
    <cfRule type="cellIs" dxfId="6226" priority="542" operator="equal">
      <formula>"no fueling"</formula>
    </cfRule>
  </conditionalFormatting>
  <conditionalFormatting sqref="BV76:BV90">
    <cfRule type="cellIs" dxfId="6225" priority="541" operator="equal">
      <formula>"no fueling"</formula>
    </cfRule>
  </conditionalFormatting>
  <conditionalFormatting sqref="BF76:BF90">
    <cfRule type="cellIs" dxfId="6224" priority="540" operator="equal">
      <formula>"no fueling"</formula>
    </cfRule>
  </conditionalFormatting>
  <conditionalFormatting sqref="BF98:BF112">
    <cfRule type="cellIs" dxfId="6223" priority="539" operator="equal">
      <formula>"no fueling"</formula>
    </cfRule>
  </conditionalFormatting>
  <conditionalFormatting sqref="BV98:BV112">
    <cfRule type="cellIs" dxfId="6222" priority="538" operator="equal">
      <formula>"no fueling"</formula>
    </cfRule>
  </conditionalFormatting>
  <conditionalFormatting sqref="BF123:BF137">
    <cfRule type="cellIs" dxfId="6221" priority="537" operator="equal">
      <formula>"no fueling"</formula>
    </cfRule>
  </conditionalFormatting>
  <conditionalFormatting sqref="BV123:BV137">
    <cfRule type="cellIs" dxfId="6220" priority="536" operator="equal">
      <formula>"no fueling"</formula>
    </cfRule>
  </conditionalFormatting>
  <conditionalFormatting sqref="CL123:CL137">
    <cfRule type="cellIs" dxfId="6219" priority="535" operator="equal">
      <formula>"no fueling"</formula>
    </cfRule>
  </conditionalFormatting>
  <conditionalFormatting sqref="DA123:DA137">
    <cfRule type="cellIs" dxfId="6218" priority="534" operator="equal">
      <formula>"no fueling"</formula>
    </cfRule>
  </conditionalFormatting>
  <conditionalFormatting sqref="DA98:DA112">
    <cfRule type="cellIs" dxfId="6217" priority="533" operator="equal">
      <formula>"no fueling"</formula>
    </cfRule>
  </conditionalFormatting>
  <conditionalFormatting sqref="CL98:CL112">
    <cfRule type="cellIs" dxfId="6216" priority="532" operator="equal">
      <formula>"no fueling"</formula>
    </cfRule>
  </conditionalFormatting>
  <conditionalFormatting sqref="DP98:DP112">
    <cfRule type="cellIs" dxfId="6215" priority="531" operator="equal">
      <formula>"no fueling"</formula>
    </cfRule>
  </conditionalFormatting>
  <conditionalFormatting sqref="DP123:DP137">
    <cfRule type="cellIs" dxfId="6214" priority="530" operator="equal">
      <formula>"no fueling"</formula>
    </cfRule>
  </conditionalFormatting>
  <conditionalFormatting sqref="EE123:EE137">
    <cfRule type="cellIs" dxfId="6213" priority="529" operator="equal">
      <formula>"no fueling"</formula>
    </cfRule>
  </conditionalFormatting>
  <conditionalFormatting sqref="EE98:EE112">
    <cfRule type="cellIs" dxfId="6212" priority="528" operator="equal">
      <formula>"no fueling"</formula>
    </cfRule>
  </conditionalFormatting>
  <conditionalFormatting sqref="ET98:ET112">
    <cfRule type="cellIs" dxfId="6211" priority="527" operator="equal">
      <formula>"no fueling"</formula>
    </cfRule>
  </conditionalFormatting>
  <conditionalFormatting sqref="ET123:ET137">
    <cfRule type="cellIs" dxfId="6210" priority="526" operator="equal">
      <formula>"no fueling"</formula>
    </cfRule>
  </conditionalFormatting>
  <conditionalFormatting sqref="FI123:FI137">
    <cfRule type="cellIs" dxfId="6209" priority="525" operator="equal">
      <formula>"no fueling"</formula>
    </cfRule>
  </conditionalFormatting>
  <conditionalFormatting sqref="FI98:FI112">
    <cfRule type="cellIs" dxfId="6208" priority="524" operator="equal">
      <formula>"no fueling"</formula>
    </cfRule>
  </conditionalFormatting>
  <conditionalFormatting sqref="FX98:FX112">
    <cfRule type="cellIs" dxfId="6207" priority="523" operator="equal">
      <formula>"no fueling"</formula>
    </cfRule>
  </conditionalFormatting>
  <conditionalFormatting sqref="FX123:FX137">
    <cfRule type="cellIs" dxfId="6206" priority="522" operator="equal">
      <formula>"no fueling"</formula>
    </cfRule>
  </conditionalFormatting>
  <conditionalFormatting sqref="FX145:FX159">
    <cfRule type="cellIs" dxfId="6205" priority="521" operator="equal">
      <formula>"no fueling"</formula>
    </cfRule>
  </conditionalFormatting>
  <conditionalFormatting sqref="FI145:FI159">
    <cfRule type="cellIs" dxfId="6204" priority="520" operator="equal">
      <formula>"no fueling"</formula>
    </cfRule>
  </conditionalFormatting>
  <conditionalFormatting sqref="ET145:ET159">
    <cfRule type="cellIs" dxfId="6203" priority="519" operator="equal">
      <formula>"no fueling"</formula>
    </cfRule>
  </conditionalFormatting>
  <conditionalFormatting sqref="EE145:EE159">
    <cfRule type="cellIs" dxfId="6202" priority="518" operator="equal">
      <formula>"no fueling"</formula>
    </cfRule>
  </conditionalFormatting>
  <conditionalFormatting sqref="DP145:DP159">
    <cfRule type="cellIs" dxfId="6201" priority="517" operator="equal">
      <formula>"no fueling"</formula>
    </cfRule>
  </conditionalFormatting>
  <conditionalFormatting sqref="DA145:DA159">
    <cfRule type="cellIs" dxfId="6200" priority="516" operator="equal">
      <formula>"no fueling"</formula>
    </cfRule>
  </conditionalFormatting>
  <conditionalFormatting sqref="CL145:CL159">
    <cfRule type="cellIs" dxfId="6199" priority="515" operator="equal">
      <formula>"no fueling"</formula>
    </cfRule>
  </conditionalFormatting>
  <conditionalFormatting sqref="BV145:BV159">
    <cfRule type="cellIs" dxfId="6198" priority="514" operator="equal">
      <formula>"no fueling"</formula>
    </cfRule>
  </conditionalFormatting>
  <conditionalFormatting sqref="BF145:BF159">
    <cfRule type="cellIs" dxfId="6197" priority="513" operator="equal">
      <formula>"no fueling"</formula>
    </cfRule>
  </conditionalFormatting>
  <conditionalFormatting sqref="B123:B137">
    <cfRule type="cellIs" dxfId="6196" priority="512" operator="equal">
      <formula>"no fueling"</formula>
    </cfRule>
  </conditionalFormatting>
  <conditionalFormatting sqref="B145:B159">
    <cfRule type="cellIs" dxfId="6195" priority="511" operator="equal">
      <formula>"no fueling"</formula>
    </cfRule>
  </conditionalFormatting>
  <conditionalFormatting sqref="AS5:BD5">
    <cfRule type="cellIs" dxfId="6194" priority="492" operator="equal">
      <formula>"no fueling"</formula>
    </cfRule>
  </conditionalFormatting>
  <conditionalFormatting sqref="BI5:BT5">
    <cfRule type="cellIs" dxfId="6193" priority="491" operator="equal">
      <formula>"no fueling"</formula>
    </cfRule>
  </conditionalFormatting>
  <conditionalFormatting sqref="AS27:BD27">
    <cfRule type="cellIs" dxfId="6192" priority="490" operator="equal">
      <formula>"no fueling"</formula>
    </cfRule>
  </conditionalFormatting>
  <conditionalFormatting sqref="BI27:BT27">
    <cfRule type="cellIs" dxfId="6191" priority="489" operator="equal">
      <formula>"no fueling"</formula>
    </cfRule>
  </conditionalFormatting>
  <conditionalFormatting sqref="AS49:BD49">
    <cfRule type="cellIs" dxfId="6190" priority="488" operator="equal">
      <formula>"no fueling"</formula>
    </cfRule>
  </conditionalFormatting>
  <conditionalFormatting sqref="BI49:BT49">
    <cfRule type="cellIs" dxfId="6189" priority="487" operator="equal">
      <formula>"no fueling"</formula>
    </cfRule>
  </conditionalFormatting>
  <conditionalFormatting sqref="CN5:CY5">
    <cfRule type="cellIs" dxfId="6188" priority="486" operator="equal">
      <formula>"no fueling"</formula>
    </cfRule>
  </conditionalFormatting>
  <conditionalFormatting sqref="CN27:CY27">
    <cfRule type="cellIs" dxfId="6187" priority="485" operator="equal">
      <formula>"no fueling"</formula>
    </cfRule>
  </conditionalFormatting>
  <conditionalFormatting sqref="CN49:CY49">
    <cfRule type="cellIs" dxfId="6186" priority="484" operator="equal">
      <formula>"no fueling"</formula>
    </cfRule>
  </conditionalFormatting>
  <conditionalFormatting sqref="DC5:DN5">
    <cfRule type="cellIs" dxfId="6185" priority="483" operator="equal">
      <formula>"no fueling"</formula>
    </cfRule>
  </conditionalFormatting>
  <conditionalFormatting sqref="DC27:DN27">
    <cfRule type="cellIs" dxfId="6184" priority="482" operator="equal">
      <formula>"no fueling"</formula>
    </cfRule>
  </conditionalFormatting>
  <conditionalFormatting sqref="DC49:DN49">
    <cfRule type="cellIs" dxfId="6183" priority="481" operator="equal">
      <formula>"no fueling"</formula>
    </cfRule>
  </conditionalFormatting>
  <conditionalFormatting sqref="DR5:EC5">
    <cfRule type="cellIs" dxfId="6182" priority="480" operator="equal">
      <formula>"no fueling"</formula>
    </cfRule>
  </conditionalFormatting>
  <conditionalFormatting sqref="DR27:EC27">
    <cfRule type="cellIs" dxfId="6181" priority="479" operator="equal">
      <formula>"no fueling"</formula>
    </cfRule>
  </conditionalFormatting>
  <conditionalFormatting sqref="DR49:EC49">
    <cfRule type="cellIs" dxfId="6180" priority="478" operator="equal">
      <formula>"no fueling"</formula>
    </cfRule>
  </conditionalFormatting>
  <conditionalFormatting sqref="BI74:BT74">
    <cfRule type="cellIs" dxfId="6179" priority="477" operator="equal">
      <formula>"no fueling"</formula>
    </cfRule>
  </conditionalFormatting>
  <conditionalFormatting sqref="BY74:CJ74">
    <cfRule type="cellIs" dxfId="6178" priority="476" operator="equal">
      <formula>"no fueling"</formula>
    </cfRule>
  </conditionalFormatting>
  <conditionalFormatting sqref="CN74:CY74">
    <cfRule type="cellIs" dxfId="6177" priority="475" operator="equal">
      <formula>"no fueling"</formula>
    </cfRule>
  </conditionalFormatting>
  <conditionalFormatting sqref="BI96:BT96">
    <cfRule type="cellIs" dxfId="6176" priority="474" operator="equal">
      <formula>"no fueling"</formula>
    </cfRule>
  </conditionalFormatting>
  <conditionalFormatting sqref="BY96:CJ96">
    <cfRule type="cellIs" dxfId="6175" priority="473" operator="equal">
      <formula>"no fueling"</formula>
    </cfRule>
  </conditionalFormatting>
  <conditionalFormatting sqref="CN96:CY96">
    <cfRule type="cellIs" dxfId="6174" priority="472" operator="equal">
      <formula>"no fueling"</formula>
    </cfRule>
  </conditionalFormatting>
  <conditionalFormatting sqref="BI121:BT121">
    <cfRule type="cellIs" dxfId="6173" priority="471" operator="equal">
      <formula>"no fueling"</formula>
    </cfRule>
  </conditionalFormatting>
  <conditionalFormatting sqref="BY121:CJ121">
    <cfRule type="cellIs" dxfId="6172" priority="470" operator="equal">
      <formula>"no fueling"</formula>
    </cfRule>
  </conditionalFormatting>
  <conditionalFormatting sqref="CN121:CY121">
    <cfRule type="cellIs" dxfId="6171" priority="469" operator="equal">
      <formula>"no fueling"</formula>
    </cfRule>
  </conditionalFormatting>
  <conditionalFormatting sqref="BI143:BT143">
    <cfRule type="cellIs" dxfId="6170" priority="468" operator="equal">
      <formula>"no fueling"</formula>
    </cfRule>
  </conditionalFormatting>
  <conditionalFormatting sqref="BY143:CJ143">
    <cfRule type="cellIs" dxfId="6169" priority="467" operator="equal">
      <formula>"no fueling"</formula>
    </cfRule>
  </conditionalFormatting>
  <conditionalFormatting sqref="CN143:CY143">
    <cfRule type="cellIs" dxfId="6168" priority="466" operator="equal">
      <formula>"no fueling"</formula>
    </cfRule>
  </conditionalFormatting>
  <conditionalFormatting sqref="DC74:DN74">
    <cfRule type="cellIs" dxfId="6167" priority="465" operator="equal">
      <formula>"no fueling"</formula>
    </cfRule>
  </conditionalFormatting>
  <conditionalFormatting sqref="DR74:EC74">
    <cfRule type="cellIs" dxfId="6166" priority="464" operator="equal">
      <formula>"no fueling"</formula>
    </cfRule>
  </conditionalFormatting>
  <conditionalFormatting sqref="DC96:DN96">
    <cfRule type="cellIs" dxfId="6165" priority="463" operator="equal">
      <formula>"no fueling"</formula>
    </cfRule>
  </conditionalFormatting>
  <conditionalFormatting sqref="DR96:EC96">
    <cfRule type="cellIs" dxfId="6164" priority="462" operator="equal">
      <formula>"no fueling"</formula>
    </cfRule>
  </conditionalFormatting>
  <conditionalFormatting sqref="EG96:ER96">
    <cfRule type="cellIs" dxfId="6163" priority="461" operator="equal">
      <formula>"no fueling"</formula>
    </cfRule>
  </conditionalFormatting>
  <conditionalFormatting sqref="EG74:ER74">
    <cfRule type="cellIs" dxfId="6162" priority="460" operator="equal">
      <formula>"no fueling"</formula>
    </cfRule>
  </conditionalFormatting>
  <conditionalFormatting sqref="EG49:ER49">
    <cfRule type="cellIs" dxfId="6161" priority="459" operator="equal">
      <formula>"no fueling"</formula>
    </cfRule>
  </conditionalFormatting>
  <conditionalFormatting sqref="EG121:ER121">
    <cfRule type="cellIs" dxfId="6160" priority="458" operator="equal">
      <formula>"no fueling"</formula>
    </cfRule>
  </conditionalFormatting>
  <conditionalFormatting sqref="DR121:EC121">
    <cfRule type="cellIs" dxfId="6159" priority="457" operator="equal">
      <formula>"no fueling"</formula>
    </cfRule>
  </conditionalFormatting>
  <conditionalFormatting sqref="DC121:DN121">
    <cfRule type="cellIs" dxfId="6158" priority="456" operator="equal">
      <formula>"no fueling"</formula>
    </cfRule>
  </conditionalFormatting>
  <conditionalFormatting sqref="DC143:DN143">
    <cfRule type="cellIs" dxfId="6157" priority="455" operator="equal">
      <formula>"no fueling"</formula>
    </cfRule>
  </conditionalFormatting>
  <conditionalFormatting sqref="DR143:EC143">
    <cfRule type="cellIs" dxfId="6156" priority="454" operator="equal">
      <formula>"no fueling"</formula>
    </cfRule>
  </conditionalFormatting>
  <conditionalFormatting sqref="EG143:ER143">
    <cfRule type="cellIs" dxfId="6155" priority="453" operator="equal">
      <formula>"no fueling"</formula>
    </cfRule>
  </conditionalFormatting>
  <conditionalFormatting sqref="EV143:FG143">
    <cfRule type="cellIs" dxfId="6154" priority="452" operator="equal">
      <formula>"no fueling"</formula>
    </cfRule>
  </conditionalFormatting>
  <conditionalFormatting sqref="FK143:FV143">
    <cfRule type="cellIs" dxfId="6153" priority="451" operator="equal">
      <formula>"no fueling"</formula>
    </cfRule>
  </conditionalFormatting>
  <conditionalFormatting sqref="EV121:FG121">
    <cfRule type="cellIs" dxfId="6152" priority="450" operator="equal">
      <formula>"no fueling"</formula>
    </cfRule>
  </conditionalFormatting>
  <conditionalFormatting sqref="EV96:FG96">
    <cfRule type="cellIs" dxfId="6151" priority="449" operator="equal">
      <formula>"no fueling"</formula>
    </cfRule>
  </conditionalFormatting>
  <conditionalFormatting sqref="EV74:FG74">
    <cfRule type="cellIs" dxfId="6150" priority="448" operator="equal">
      <formula>"no fueling"</formula>
    </cfRule>
  </conditionalFormatting>
  <conditionalFormatting sqref="EV49:FG49">
    <cfRule type="cellIs" dxfId="6149" priority="447" operator="equal">
      <formula>"no fueling"</formula>
    </cfRule>
  </conditionalFormatting>
  <conditionalFormatting sqref="FK49:FV49">
    <cfRule type="cellIs" dxfId="6148" priority="446" operator="equal">
      <formula>"no fueling"</formula>
    </cfRule>
  </conditionalFormatting>
  <conditionalFormatting sqref="FK74:FV74">
    <cfRule type="cellIs" dxfId="6147" priority="445" operator="equal">
      <formula>"no fueling"</formula>
    </cfRule>
  </conditionalFormatting>
  <conditionalFormatting sqref="FK27:FV27">
    <cfRule type="cellIs" dxfId="6146" priority="444" operator="equal">
      <formula>"no fueling"</formula>
    </cfRule>
  </conditionalFormatting>
  <conditionalFormatting sqref="EV27:FG27">
    <cfRule type="cellIs" dxfId="6145" priority="443" operator="equal">
      <formula>"no fueling"</formula>
    </cfRule>
  </conditionalFormatting>
  <conditionalFormatting sqref="EV5:FG5">
    <cfRule type="cellIs" dxfId="6144" priority="442" operator="equal">
      <formula>"no fueling"</formula>
    </cfRule>
  </conditionalFormatting>
  <conditionalFormatting sqref="FK5:FV5">
    <cfRule type="cellIs" dxfId="6143" priority="441" operator="equal">
      <formula>"no fueling"</formula>
    </cfRule>
  </conditionalFormatting>
  <conditionalFormatting sqref="FZ5:GK5">
    <cfRule type="cellIs" dxfId="6142" priority="440" operator="equal">
      <formula>"no fueling"</formula>
    </cfRule>
  </conditionalFormatting>
  <conditionalFormatting sqref="GO5:GZ5">
    <cfRule type="cellIs" dxfId="6141" priority="439" operator="equal">
      <formula>"no fueling"</formula>
    </cfRule>
  </conditionalFormatting>
  <conditionalFormatting sqref="GO27:GZ27">
    <cfRule type="cellIs" dxfId="6140" priority="438" operator="equal">
      <formula>"no fueling"</formula>
    </cfRule>
  </conditionalFormatting>
  <conditionalFormatting sqref="FZ27:GK27">
    <cfRule type="cellIs" dxfId="6139" priority="437" operator="equal">
      <formula>"no fueling"</formula>
    </cfRule>
  </conditionalFormatting>
  <conditionalFormatting sqref="FZ49:GK49">
    <cfRule type="cellIs" dxfId="6138" priority="436" operator="equal">
      <formula>"no fueling"</formula>
    </cfRule>
  </conditionalFormatting>
  <conditionalFormatting sqref="GO49:GZ49">
    <cfRule type="cellIs" dxfId="6137" priority="435" operator="equal">
      <formula>"no fueling"</formula>
    </cfRule>
  </conditionalFormatting>
  <conditionalFormatting sqref="FZ74:GK74">
    <cfRule type="cellIs" dxfId="6136" priority="434" operator="equal">
      <formula>"no fueling"</formula>
    </cfRule>
  </conditionalFormatting>
  <conditionalFormatting sqref="GO74:GZ74">
    <cfRule type="cellIs" dxfId="6135" priority="433" operator="equal">
      <formula>"no fueling"</formula>
    </cfRule>
  </conditionalFormatting>
  <conditionalFormatting sqref="GO96:GZ96">
    <cfRule type="cellIs" dxfId="6134" priority="432" operator="equal">
      <formula>"no fueling"</formula>
    </cfRule>
  </conditionalFormatting>
  <conditionalFormatting sqref="FZ96:GK96">
    <cfRule type="cellIs" dxfId="6133" priority="431" operator="equal">
      <formula>"no fueling"</formula>
    </cfRule>
  </conditionalFormatting>
  <conditionalFormatting sqref="FK96:FV96">
    <cfRule type="cellIs" dxfId="6132" priority="430" operator="equal">
      <formula>"no fueling"</formula>
    </cfRule>
  </conditionalFormatting>
  <conditionalFormatting sqref="FK121:FV121">
    <cfRule type="cellIs" dxfId="6131" priority="429" operator="equal">
      <formula>"no fueling"</formula>
    </cfRule>
  </conditionalFormatting>
  <conditionalFormatting sqref="FZ121:GK121">
    <cfRule type="cellIs" dxfId="6130" priority="428" operator="equal">
      <formula>"no fueling"</formula>
    </cfRule>
  </conditionalFormatting>
  <conditionalFormatting sqref="GO121:GZ121">
    <cfRule type="cellIs" dxfId="6129" priority="427" operator="equal">
      <formula>"no fueling"</formula>
    </cfRule>
  </conditionalFormatting>
  <conditionalFormatting sqref="GO143:GZ143">
    <cfRule type="cellIs" dxfId="6128" priority="426" operator="equal">
      <formula>"no fueling"</formula>
    </cfRule>
  </conditionalFormatting>
  <conditionalFormatting sqref="FZ143:GK143">
    <cfRule type="cellIs" dxfId="6127" priority="425" operator="equal">
      <formula>"no fueling"</formula>
    </cfRule>
  </conditionalFormatting>
  <conditionalFormatting sqref="HK143">
    <cfRule type="cellIs" dxfId="6126" priority="424" operator="equal">
      <formula>"no fueling"</formula>
    </cfRule>
  </conditionalFormatting>
  <conditionalFormatting sqref="HF121">
    <cfRule type="cellIs" dxfId="6125" priority="423" operator="equal">
      <formula>"no fueling"</formula>
    </cfRule>
  </conditionalFormatting>
  <conditionalFormatting sqref="HK121">
    <cfRule type="cellIs" dxfId="6124" priority="422" operator="equal">
      <formula>"no fueling"</formula>
    </cfRule>
  </conditionalFormatting>
  <conditionalFormatting sqref="HK96">
    <cfRule type="cellIs" dxfId="6123" priority="421" operator="equal">
      <formula>"no fueling"</formula>
    </cfRule>
  </conditionalFormatting>
  <conditionalFormatting sqref="HF96">
    <cfRule type="cellIs" dxfId="6122" priority="420" operator="equal">
      <formula>"no fueling"</formula>
    </cfRule>
  </conditionalFormatting>
  <conditionalFormatting sqref="HF74">
    <cfRule type="cellIs" dxfId="6121" priority="419" operator="equal">
      <formula>"no fueling"</formula>
    </cfRule>
  </conditionalFormatting>
  <conditionalFormatting sqref="HK74">
    <cfRule type="cellIs" dxfId="6120" priority="418" operator="equal">
      <formula>"no fueling"</formula>
    </cfRule>
  </conditionalFormatting>
  <conditionalFormatting sqref="HF49">
    <cfRule type="cellIs" dxfId="6119" priority="417" operator="equal">
      <formula>"no fueling"</formula>
    </cfRule>
  </conditionalFormatting>
  <conditionalFormatting sqref="HF49">
    <cfRule type="cellIs" dxfId="6118" priority="416" operator="equal">
      <formula>"no fueling"</formula>
    </cfRule>
  </conditionalFormatting>
  <conditionalFormatting sqref="HK27">
    <cfRule type="cellIs" dxfId="6117" priority="415" operator="equal">
      <formula>"no fueling"</formula>
    </cfRule>
  </conditionalFormatting>
  <conditionalFormatting sqref="HK27">
    <cfRule type="cellIs" dxfId="6116" priority="414" operator="equal">
      <formula>"no fueling"</formula>
    </cfRule>
  </conditionalFormatting>
  <conditionalFormatting sqref="HF27">
    <cfRule type="cellIs" dxfId="6115" priority="413" operator="equal">
      <formula>"no fueling"</formula>
    </cfRule>
  </conditionalFormatting>
  <conditionalFormatting sqref="HF27">
    <cfRule type="cellIs" dxfId="6114" priority="412" operator="equal">
      <formula>"no fueling"</formula>
    </cfRule>
  </conditionalFormatting>
  <conditionalFormatting sqref="BI74">
    <cfRule type="cellIs" dxfId="6113" priority="411" operator="equal">
      <formula>"no fueling"</formula>
    </cfRule>
  </conditionalFormatting>
  <conditionalFormatting sqref="AS74:BD74">
    <cfRule type="cellIs" dxfId="6112" priority="410" operator="equal">
      <formula>"no fueling"</formula>
    </cfRule>
  </conditionalFormatting>
  <conditionalFormatting sqref="AS74:BD74">
    <cfRule type="cellIs" dxfId="6111" priority="409" operator="equal">
      <formula>"no fueling"</formula>
    </cfRule>
  </conditionalFormatting>
  <conditionalFormatting sqref="AS74">
    <cfRule type="cellIs" dxfId="6110" priority="408" operator="equal">
      <formula>"no fueling"</formula>
    </cfRule>
  </conditionalFormatting>
  <conditionalFormatting sqref="AS49:BD49">
    <cfRule type="cellIs" dxfId="6109" priority="407" operator="equal">
      <formula>"no fueling"</formula>
    </cfRule>
  </conditionalFormatting>
  <conditionalFormatting sqref="AS49:BD49">
    <cfRule type="cellIs" dxfId="6108" priority="406" operator="equal">
      <formula>"no fueling"</formula>
    </cfRule>
  </conditionalFormatting>
  <conditionalFormatting sqref="AS49">
    <cfRule type="cellIs" dxfId="6107" priority="405" operator="equal">
      <formula>"no fueling"</formula>
    </cfRule>
  </conditionalFormatting>
  <conditionalFormatting sqref="BI49:BT49">
    <cfRule type="cellIs" dxfId="6106" priority="404" operator="equal">
      <formula>"no fueling"</formula>
    </cfRule>
  </conditionalFormatting>
  <conditionalFormatting sqref="BI49:BT49">
    <cfRule type="cellIs" dxfId="6105" priority="403" operator="equal">
      <formula>"no fueling"</formula>
    </cfRule>
  </conditionalFormatting>
  <conditionalFormatting sqref="BI49">
    <cfRule type="cellIs" dxfId="6104" priority="402" operator="equal">
      <formula>"no fueling"</formula>
    </cfRule>
  </conditionalFormatting>
  <conditionalFormatting sqref="BI27:BT27">
    <cfRule type="cellIs" dxfId="6103" priority="401" operator="equal">
      <formula>"no fueling"</formula>
    </cfRule>
  </conditionalFormatting>
  <conditionalFormatting sqref="BI27:BT27">
    <cfRule type="cellIs" dxfId="6102" priority="400" operator="equal">
      <formula>"no fueling"</formula>
    </cfRule>
  </conditionalFormatting>
  <conditionalFormatting sqref="BI27">
    <cfRule type="cellIs" dxfId="6101" priority="399" operator="equal">
      <formula>"no fueling"</formula>
    </cfRule>
  </conditionalFormatting>
  <conditionalFormatting sqref="AS27:BD27">
    <cfRule type="cellIs" dxfId="6100" priority="398" operator="equal">
      <formula>"no fueling"</formula>
    </cfRule>
  </conditionalFormatting>
  <conditionalFormatting sqref="AS27:BD27">
    <cfRule type="cellIs" dxfId="6099" priority="397" operator="equal">
      <formula>"no fueling"</formula>
    </cfRule>
  </conditionalFormatting>
  <conditionalFormatting sqref="AS27">
    <cfRule type="cellIs" dxfId="6098" priority="396" operator="equal">
      <formula>"no fueling"</formula>
    </cfRule>
  </conditionalFormatting>
  <conditionalFormatting sqref="AS5:BD5">
    <cfRule type="cellIs" dxfId="6097" priority="395" operator="equal">
      <formula>"no fueling"</formula>
    </cfRule>
  </conditionalFormatting>
  <conditionalFormatting sqref="AS5:BD5">
    <cfRule type="cellIs" dxfId="6096" priority="394" operator="equal">
      <formula>"no fueling"</formula>
    </cfRule>
  </conditionalFormatting>
  <conditionalFormatting sqref="AS5">
    <cfRule type="cellIs" dxfId="6095" priority="393" operator="equal">
      <formula>"no fueling"</formula>
    </cfRule>
  </conditionalFormatting>
  <conditionalFormatting sqref="BI5:BT5">
    <cfRule type="cellIs" dxfId="6094" priority="392" operator="equal">
      <formula>"no fueling"</formula>
    </cfRule>
  </conditionalFormatting>
  <conditionalFormatting sqref="BI5:BT5">
    <cfRule type="cellIs" dxfId="6093" priority="391" operator="equal">
      <formula>"no fueling"</formula>
    </cfRule>
  </conditionalFormatting>
  <conditionalFormatting sqref="BI5">
    <cfRule type="cellIs" dxfId="6092" priority="390" operator="equal">
      <formula>"no fueling"</formula>
    </cfRule>
  </conditionalFormatting>
  <conditionalFormatting sqref="BI96:BT96">
    <cfRule type="cellIs" dxfId="6091" priority="389" operator="equal">
      <formula>"no fueling"</formula>
    </cfRule>
  </conditionalFormatting>
  <conditionalFormatting sqref="BI96">
    <cfRule type="cellIs" dxfId="6090" priority="388" operator="equal">
      <formula>"no fueling"</formula>
    </cfRule>
  </conditionalFormatting>
  <conditionalFormatting sqref="BI121:BT121">
    <cfRule type="cellIs" dxfId="6089" priority="387" operator="equal">
      <formula>"no fueling"</formula>
    </cfRule>
  </conditionalFormatting>
  <conditionalFormatting sqref="BI121:BT121">
    <cfRule type="cellIs" dxfId="6088" priority="386" operator="equal">
      <formula>"no fueling"</formula>
    </cfRule>
  </conditionalFormatting>
  <conditionalFormatting sqref="BI121">
    <cfRule type="cellIs" dxfId="6087" priority="385" operator="equal">
      <formula>"no fueling"</formula>
    </cfRule>
  </conditionalFormatting>
  <conditionalFormatting sqref="AS121:BD121">
    <cfRule type="cellIs" dxfId="6086" priority="384" operator="equal">
      <formula>"no fueling"</formula>
    </cfRule>
  </conditionalFormatting>
  <conditionalFormatting sqref="AS121:BD121">
    <cfRule type="cellIs" dxfId="6085" priority="383" operator="equal">
      <formula>"no fueling"</formula>
    </cfRule>
  </conditionalFormatting>
  <conditionalFormatting sqref="AS121">
    <cfRule type="cellIs" dxfId="6084" priority="382" operator="equal">
      <formula>"no fueling"</formula>
    </cfRule>
  </conditionalFormatting>
  <conditionalFormatting sqref="AS143:BD143">
    <cfRule type="cellIs" dxfId="6083" priority="381" operator="equal">
      <formula>"no fueling"</formula>
    </cfRule>
  </conditionalFormatting>
  <conditionalFormatting sqref="AS143:BD143">
    <cfRule type="cellIs" dxfId="6082" priority="380" operator="equal">
      <formula>"no fueling"</formula>
    </cfRule>
  </conditionalFormatting>
  <conditionalFormatting sqref="AS143">
    <cfRule type="cellIs" dxfId="6081" priority="379" operator="equal">
      <formula>"no fueling"</formula>
    </cfRule>
  </conditionalFormatting>
  <conditionalFormatting sqref="BI143:BT143">
    <cfRule type="cellIs" dxfId="6080" priority="378" operator="equal">
      <formula>"no fueling"</formula>
    </cfRule>
  </conditionalFormatting>
  <conditionalFormatting sqref="BI143:BT143">
    <cfRule type="cellIs" dxfId="6079" priority="377" operator="equal">
      <formula>"no fueling"</formula>
    </cfRule>
  </conditionalFormatting>
  <conditionalFormatting sqref="BI143">
    <cfRule type="cellIs" dxfId="6078" priority="376" operator="equal">
      <formula>"no fueling"</formula>
    </cfRule>
  </conditionalFormatting>
  <conditionalFormatting sqref="BY143:CJ143">
    <cfRule type="cellIs" dxfId="6077" priority="375" operator="equal">
      <formula>"no fueling"</formula>
    </cfRule>
  </conditionalFormatting>
  <conditionalFormatting sqref="BY143:CJ143">
    <cfRule type="cellIs" dxfId="6076" priority="374" operator="equal">
      <formula>"no fueling"</formula>
    </cfRule>
  </conditionalFormatting>
  <conditionalFormatting sqref="BY143">
    <cfRule type="cellIs" dxfId="6075" priority="373" operator="equal">
      <formula>"no fueling"</formula>
    </cfRule>
  </conditionalFormatting>
  <conditionalFormatting sqref="CN143:CY143">
    <cfRule type="cellIs" dxfId="6074" priority="372" operator="equal">
      <formula>"no fueling"</formula>
    </cfRule>
  </conditionalFormatting>
  <conditionalFormatting sqref="CN143:CY143">
    <cfRule type="cellIs" dxfId="6073" priority="371" operator="equal">
      <formula>"no fueling"</formula>
    </cfRule>
  </conditionalFormatting>
  <conditionalFormatting sqref="CN143">
    <cfRule type="cellIs" dxfId="6072" priority="370" operator="equal">
      <formula>"no fueling"</formula>
    </cfRule>
  </conditionalFormatting>
  <conditionalFormatting sqref="DC143:DN143">
    <cfRule type="cellIs" dxfId="6071" priority="369" operator="equal">
      <formula>"no fueling"</formula>
    </cfRule>
  </conditionalFormatting>
  <conditionalFormatting sqref="DC143:DN143">
    <cfRule type="cellIs" dxfId="6070" priority="368" operator="equal">
      <formula>"no fueling"</formula>
    </cfRule>
  </conditionalFormatting>
  <conditionalFormatting sqref="DC143">
    <cfRule type="cellIs" dxfId="6069" priority="367" operator="equal">
      <formula>"no fueling"</formula>
    </cfRule>
  </conditionalFormatting>
  <conditionalFormatting sqref="DR143:EC143">
    <cfRule type="cellIs" dxfId="6068" priority="366" operator="equal">
      <formula>"no fueling"</formula>
    </cfRule>
  </conditionalFormatting>
  <conditionalFormatting sqref="DR143:EC143">
    <cfRule type="cellIs" dxfId="6067" priority="365" operator="equal">
      <formula>"no fueling"</formula>
    </cfRule>
  </conditionalFormatting>
  <conditionalFormatting sqref="DR143">
    <cfRule type="cellIs" dxfId="6066" priority="364" operator="equal">
      <formula>"no fueling"</formula>
    </cfRule>
  </conditionalFormatting>
  <conditionalFormatting sqref="DR121:EC121">
    <cfRule type="cellIs" dxfId="6065" priority="363" operator="equal">
      <formula>"no fueling"</formula>
    </cfRule>
  </conditionalFormatting>
  <conditionalFormatting sqref="DR121:EC121">
    <cfRule type="cellIs" dxfId="6064" priority="362" operator="equal">
      <formula>"no fueling"</formula>
    </cfRule>
  </conditionalFormatting>
  <conditionalFormatting sqref="DR121">
    <cfRule type="cellIs" dxfId="6063" priority="361" operator="equal">
      <formula>"no fueling"</formula>
    </cfRule>
  </conditionalFormatting>
  <conditionalFormatting sqref="DC121:DN121">
    <cfRule type="cellIs" dxfId="6062" priority="360" operator="equal">
      <formula>"no fueling"</formula>
    </cfRule>
  </conditionalFormatting>
  <conditionalFormatting sqref="DC121:DN121">
    <cfRule type="cellIs" dxfId="6061" priority="359" operator="equal">
      <formula>"no fueling"</formula>
    </cfRule>
  </conditionalFormatting>
  <conditionalFormatting sqref="DC121">
    <cfRule type="cellIs" dxfId="6060" priority="358" operator="equal">
      <formula>"no fueling"</formula>
    </cfRule>
  </conditionalFormatting>
  <conditionalFormatting sqref="CN121:CY121">
    <cfRule type="cellIs" dxfId="6059" priority="357" operator="equal">
      <formula>"no fueling"</formula>
    </cfRule>
  </conditionalFormatting>
  <conditionalFormatting sqref="CN121:CY121">
    <cfRule type="cellIs" dxfId="6058" priority="356" operator="equal">
      <formula>"no fueling"</formula>
    </cfRule>
  </conditionalFormatting>
  <conditionalFormatting sqref="CN121">
    <cfRule type="cellIs" dxfId="6057" priority="355" operator="equal">
      <formula>"no fueling"</formula>
    </cfRule>
  </conditionalFormatting>
  <conditionalFormatting sqref="BY121:CJ121">
    <cfRule type="cellIs" dxfId="6056" priority="354" operator="equal">
      <formula>"no fueling"</formula>
    </cfRule>
  </conditionalFormatting>
  <conditionalFormatting sqref="BY121:CJ121">
    <cfRule type="cellIs" dxfId="6055" priority="353" operator="equal">
      <formula>"no fueling"</formula>
    </cfRule>
  </conditionalFormatting>
  <conditionalFormatting sqref="BY121">
    <cfRule type="cellIs" dxfId="6054" priority="352" operator="equal">
      <formula>"no fueling"</formula>
    </cfRule>
  </conditionalFormatting>
  <conditionalFormatting sqref="BI121:BT121">
    <cfRule type="cellIs" dxfId="6053" priority="351" operator="equal">
      <formula>"no fueling"</formula>
    </cfRule>
  </conditionalFormatting>
  <conditionalFormatting sqref="BI121:BT121">
    <cfRule type="cellIs" dxfId="6052" priority="350" operator="equal">
      <formula>"no fueling"</formula>
    </cfRule>
  </conditionalFormatting>
  <conditionalFormatting sqref="BI121">
    <cfRule type="cellIs" dxfId="6051" priority="349" operator="equal">
      <formula>"no fueling"</formula>
    </cfRule>
  </conditionalFormatting>
  <conditionalFormatting sqref="BI96:BT96">
    <cfRule type="cellIs" dxfId="6050" priority="348" operator="equal">
      <formula>"no fueling"</formula>
    </cfRule>
  </conditionalFormatting>
  <conditionalFormatting sqref="BI96">
    <cfRule type="cellIs" dxfId="6049" priority="347" operator="equal">
      <formula>"no fueling"</formula>
    </cfRule>
  </conditionalFormatting>
  <conditionalFormatting sqref="BY96:CJ96">
    <cfRule type="cellIs" dxfId="6048" priority="346" operator="equal">
      <formula>"no fueling"</formula>
    </cfRule>
  </conditionalFormatting>
  <conditionalFormatting sqref="BY96:CJ96">
    <cfRule type="cellIs" dxfId="6047" priority="345" operator="equal">
      <formula>"no fueling"</formula>
    </cfRule>
  </conditionalFormatting>
  <conditionalFormatting sqref="BY96">
    <cfRule type="cellIs" dxfId="6046" priority="344" operator="equal">
      <formula>"no fueling"</formula>
    </cfRule>
  </conditionalFormatting>
  <conditionalFormatting sqref="CN96:CY96">
    <cfRule type="cellIs" dxfId="6045" priority="343" operator="equal">
      <formula>"no fueling"</formula>
    </cfRule>
  </conditionalFormatting>
  <conditionalFormatting sqref="CN96:CY96">
    <cfRule type="cellIs" dxfId="6044" priority="342" operator="equal">
      <formula>"no fueling"</formula>
    </cfRule>
  </conditionalFormatting>
  <conditionalFormatting sqref="CN96">
    <cfRule type="cellIs" dxfId="6043" priority="341" operator="equal">
      <formula>"no fueling"</formula>
    </cfRule>
  </conditionalFormatting>
  <conditionalFormatting sqref="DC96:DN96">
    <cfRule type="cellIs" dxfId="6042" priority="340" operator="equal">
      <formula>"no fueling"</formula>
    </cfRule>
  </conditionalFormatting>
  <conditionalFormatting sqref="DC96:DN96">
    <cfRule type="cellIs" dxfId="6041" priority="339" operator="equal">
      <formula>"no fueling"</formula>
    </cfRule>
  </conditionalFormatting>
  <conditionalFormatting sqref="DC96">
    <cfRule type="cellIs" dxfId="6040" priority="338" operator="equal">
      <formula>"no fueling"</formula>
    </cfRule>
  </conditionalFormatting>
  <conditionalFormatting sqref="DR96:EC96">
    <cfRule type="cellIs" dxfId="6039" priority="337" operator="equal">
      <formula>"no fueling"</formula>
    </cfRule>
  </conditionalFormatting>
  <conditionalFormatting sqref="DR96:EC96">
    <cfRule type="cellIs" dxfId="6038" priority="336" operator="equal">
      <formula>"no fueling"</formula>
    </cfRule>
  </conditionalFormatting>
  <conditionalFormatting sqref="DR96">
    <cfRule type="cellIs" dxfId="6037" priority="335" operator="equal">
      <formula>"no fueling"</formula>
    </cfRule>
  </conditionalFormatting>
  <conditionalFormatting sqref="DR74:EC74">
    <cfRule type="cellIs" dxfId="6036" priority="334" operator="equal">
      <formula>"no fueling"</formula>
    </cfRule>
  </conditionalFormatting>
  <conditionalFormatting sqref="DR74:EC74">
    <cfRule type="cellIs" dxfId="6035" priority="333" operator="equal">
      <formula>"no fueling"</formula>
    </cfRule>
  </conditionalFormatting>
  <conditionalFormatting sqref="DR74">
    <cfRule type="cellIs" dxfId="6034" priority="332" operator="equal">
      <formula>"no fueling"</formula>
    </cfRule>
  </conditionalFormatting>
  <conditionalFormatting sqref="DC74:DN74">
    <cfRule type="cellIs" dxfId="6033" priority="331" operator="equal">
      <formula>"no fueling"</formula>
    </cfRule>
  </conditionalFormatting>
  <conditionalFormatting sqref="DC74:DN74">
    <cfRule type="cellIs" dxfId="6032" priority="330" operator="equal">
      <formula>"no fueling"</formula>
    </cfRule>
  </conditionalFormatting>
  <conditionalFormatting sqref="DC74">
    <cfRule type="cellIs" dxfId="6031" priority="329" operator="equal">
      <formula>"no fueling"</formula>
    </cfRule>
  </conditionalFormatting>
  <conditionalFormatting sqref="CN74:CY74">
    <cfRule type="cellIs" dxfId="6030" priority="328" operator="equal">
      <formula>"no fueling"</formula>
    </cfRule>
  </conditionalFormatting>
  <conditionalFormatting sqref="CN74:CY74">
    <cfRule type="cellIs" dxfId="6029" priority="327" operator="equal">
      <formula>"no fueling"</formula>
    </cfRule>
  </conditionalFormatting>
  <conditionalFormatting sqref="CN74">
    <cfRule type="cellIs" dxfId="6028" priority="326" operator="equal">
      <formula>"no fueling"</formula>
    </cfRule>
  </conditionalFormatting>
  <conditionalFormatting sqref="BY74:CJ74">
    <cfRule type="cellIs" dxfId="6027" priority="325" operator="equal">
      <formula>"no fueling"</formula>
    </cfRule>
  </conditionalFormatting>
  <conditionalFormatting sqref="BY74:CJ74">
    <cfRule type="cellIs" dxfId="6026" priority="324" operator="equal">
      <formula>"no fueling"</formula>
    </cfRule>
  </conditionalFormatting>
  <conditionalFormatting sqref="BY74">
    <cfRule type="cellIs" dxfId="6025" priority="323" operator="equal">
      <formula>"no fueling"</formula>
    </cfRule>
  </conditionalFormatting>
  <conditionalFormatting sqref="AS74:BD74">
    <cfRule type="cellIs" dxfId="6024" priority="322" operator="equal">
      <formula>"no fueling"</formula>
    </cfRule>
  </conditionalFormatting>
  <conditionalFormatting sqref="AS74:BD74">
    <cfRule type="cellIs" dxfId="6023" priority="321" operator="equal">
      <formula>"no fueling"</formula>
    </cfRule>
  </conditionalFormatting>
  <conditionalFormatting sqref="AS74">
    <cfRule type="cellIs" dxfId="6022" priority="320" operator="equal">
      <formula>"no fueling"</formula>
    </cfRule>
  </conditionalFormatting>
  <conditionalFormatting sqref="BI74:BT74">
    <cfRule type="cellIs" dxfId="6021" priority="319" operator="equal">
      <formula>"no fueling"</formula>
    </cfRule>
  </conditionalFormatting>
  <conditionalFormatting sqref="BI74:BT74">
    <cfRule type="cellIs" dxfId="6020" priority="318" operator="equal">
      <formula>"no fueling"</formula>
    </cfRule>
  </conditionalFormatting>
  <conditionalFormatting sqref="BI74:BT74">
    <cfRule type="cellIs" dxfId="6019" priority="317" operator="equal">
      <formula>"no fueling"</formula>
    </cfRule>
  </conditionalFormatting>
  <conditionalFormatting sqref="BI74:BT74">
    <cfRule type="cellIs" dxfId="6018" priority="316" operator="equal">
      <formula>"no fueling"</formula>
    </cfRule>
  </conditionalFormatting>
  <conditionalFormatting sqref="BI74">
    <cfRule type="cellIs" dxfId="6017" priority="315" operator="equal">
      <formula>"no fueling"</formula>
    </cfRule>
  </conditionalFormatting>
  <conditionalFormatting sqref="AS74:BD74">
    <cfRule type="cellIs" dxfId="6016" priority="314" operator="equal">
      <formula>"no fueling"</formula>
    </cfRule>
  </conditionalFormatting>
  <conditionalFormatting sqref="AS74:BD74">
    <cfRule type="cellIs" dxfId="6015" priority="313" operator="equal">
      <formula>"no fueling"</formula>
    </cfRule>
  </conditionalFormatting>
  <conditionalFormatting sqref="AS74:BD74">
    <cfRule type="cellIs" dxfId="6014" priority="312" operator="equal">
      <formula>"no fueling"</formula>
    </cfRule>
  </conditionalFormatting>
  <conditionalFormatting sqref="AS74:BD74">
    <cfRule type="cellIs" dxfId="6013" priority="311" operator="equal">
      <formula>"no fueling"</formula>
    </cfRule>
  </conditionalFormatting>
  <conditionalFormatting sqref="AS74">
    <cfRule type="cellIs" dxfId="6012" priority="310" operator="equal">
      <formula>"no fueling"</formula>
    </cfRule>
  </conditionalFormatting>
  <conditionalFormatting sqref="AS96:BD96">
    <cfRule type="cellIs" dxfId="6011" priority="309" operator="equal">
      <formula>"no fueling"</formula>
    </cfRule>
  </conditionalFormatting>
  <conditionalFormatting sqref="AS96:BD96">
    <cfRule type="cellIs" dxfId="6010" priority="308" operator="equal">
      <formula>"no fueling"</formula>
    </cfRule>
  </conditionalFormatting>
  <conditionalFormatting sqref="AS96:BD96">
    <cfRule type="cellIs" dxfId="6009" priority="307" operator="equal">
      <formula>"no fueling"</formula>
    </cfRule>
  </conditionalFormatting>
  <conditionalFormatting sqref="AS96:BD96">
    <cfRule type="cellIs" dxfId="6008" priority="306" operator="equal">
      <formula>"no fueling"</formula>
    </cfRule>
  </conditionalFormatting>
  <conditionalFormatting sqref="AS96">
    <cfRule type="cellIs" dxfId="6007" priority="305" operator="equal">
      <formula>"no fueling"</formula>
    </cfRule>
  </conditionalFormatting>
  <conditionalFormatting sqref="HJ26">
    <cfRule type="cellIs" dxfId="6006" priority="304" operator="equal">
      <formula>"no fueling"</formula>
    </cfRule>
  </conditionalFormatting>
  <conditionalFormatting sqref="HK28">
    <cfRule type="cellIs" dxfId="6005" priority="303" operator="equal">
      <formula>"no fueling"</formula>
    </cfRule>
  </conditionalFormatting>
  <conditionalFormatting sqref="HK26">
    <cfRule type="cellIs" dxfId="6004" priority="302" operator="equal">
      <formula>"no fueling"</formula>
    </cfRule>
  </conditionalFormatting>
  <conditionalFormatting sqref="HK27">
    <cfRule type="cellIs" dxfId="6003" priority="301" operator="equal">
      <formula>"no fueling"</formula>
    </cfRule>
  </conditionalFormatting>
  <conditionalFormatting sqref="HJ48">
    <cfRule type="cellIs" dxfId="6002" priority="300" operator="equal">
      <formula>"no fueling"</formula>
    </cfRule>
  </conditionalFormatting>
  <conditionalFormatting sqref="HK50">
    <cfRule type="cellIs" dxfId="6001" priority="299" operator="equal">
      <formula>"no fueling"</formula>
    </cfRule>
  </conditionalFormatting>
  <conditionalFormatting sqref="HK48">
    <cfRule type="cellIs" dxfId="6000" priority="298" operator="equal">
      <formula>"no fueling"</formula>
    </cfRule>
  </conditionalFormatting>
  <conditionalFormatting sqref="HK49">
    <cfRule type="cellIs" dxfId="5999" priority="297" operator="equal">
      <formula>"no fueling"</formula>
    </cfRule>
  </conditionalFormatting>
  <conditionalFormatting sqref="HJ73">
    <cfRule type="cellIs" dxfId="5998" priority="296" operator="equal">
      <formula>"no fueling"</formula>
    </cfRule>
  </conditionalFormatting>
  <conditionalFormatting sqref="HK75">
    <cfRule type="cellIs" dxfId="5997" priority="295" operator="equal">
      <formula>"no fueling"</formula>
    </cfRule>
  </conditionalFormatting>
  <conditionalFormatting sqref="HK73">
    <cfRule type="cellIs" dxfId="5996" priority="294" operator="equal">
      <formula>"no fueling"</formula>
    </cfRule>
  </conditionalFormatting>
  <conditionalFormatting sqref="HK74">
    <cfRule type="cellIs" dxfId="5995" priority="293" operator="equal">
      <formula>"no fueling"</formula>
    </cfRule>
  </conditionalFormatting>
  <conditionalFormatting sqref="HJ95">
    <cfRule type="cellIs" dxfId="5994" priority="292" operator="equal">
      <formula>"no fueling"</formula>
    </cfRule>
  </conditionalFormatting>
  <conditionalFormatting sqref="HK97">
    <cfRule type="cellIs" dxfId="5993" priority="291" operator="equal">
      <formula>"no fueling"</formula>
    </cfRule>
  </conditionalFormatting>
  <conditionalFormatting sqref="HK95">
    <cfRule type="cellIs" dxfId="5992" priority="290" operator="equal">
      <formula>"no fueling"</formula>
    </cfRule>
  </conditionalFormatting>
  <conditionalFormatting sqref="HK96">
    <cfRule type="cellIs" dxfId="5991" priority="289" operator="equal">
      <formula>"no fueling"</formula>
    </cfRule>
  </conditionalFormatting>
  <conditionalFormatting sqref="HJ120">
    <cfRule type="cellIs" dxfId="5990" priority="288" operator="equal">
      <formula>"no fueling"</formula>
    </cfRule>
  </conditionalFormatting>
  <conditionalFormatting sqref="HJ120">
    <cfRule type="cellIs" dxfId="5989" priority="287" operator="equal">
      <formula>"no fueling"</formula>
    </cfRule>
  </conditionalFormatting>
  <conditionalFormatting sqref="HJ142">
    <cfRule type="cellIs" dxfId="5988" priority="286" operator="equal">
      <formula>"no fueling"</formula>
    </cfRule>
  </conditionalFormatting>
  <conditionalFormatting sqref="HJ142">
    <cfRule type="cellIs" dxfId="5987" priority="285" operator="equal">
      <formula>"no fueling"</formula>
    </cfRule>
  </conditionalFormatting>
  <conditionalFormatting sqref="HD26">
    <cfRule type="cellIs" dxfId="5986" priority="284" operator="equal">
      <formula>"no fueling"</formula>
    </cfRule>
  </conditionalFormatting>
  <conditionalFormatting sqref="HD48">
    <cfRule type="cellIs" dxfId="5985" priority="283" operator="equal">
      <formula>"no fueling"</formula>
    </cfRule>
  </conditionalFormatting>
  <conditionalFormatting sqref="HD73">
    <cfRule type="cellIs" dxfId="5984" priority="282" operator="equal">
      <formula>"no fueling"</formula>
    </cfRule>
  </conditionalFormatting>
  <conditionalFormatting sqref="HD95">
    <cfRule type="cellIs" dxfId="5983" priority="281" operator="equal">
      <formula>"no fueling"</formula>
    </cfRule>
  </conditionalFormatting>
  <conditionalFormatting sqref="HD120">
    <cfRule type="cellIs" dxfId="5982" priority="280" operator="equal">
      <formula>"no fueling"</formula>
    </cfRule>
  </conditionalFormatting>
  <conditionalFormatting sqref="HD142">
    <cfRule type="cellIs" dxfId="5981" priority="279" operator="equal">
      <formula>"no fueling"</formula>
    </cfRule>
  </conditionalFormatting>
  <conditionalFormatting sqref="EG4:EH4">
    <cfRule type="cellIs" dxfId="5980" priority="278" operator="equal">
      <formula>"no fueling"</formula>
    </cfRule>
  </conditionalFormatting>
  <conditionalFormatting sqref="EG4:ER4">
    <cfRule type="cellIs" dxfId="5979" priority="277" operator="equal">
      <formula>"no fueling"</formula>
    </cfRule>
  </conditionalFormatting>
  <conditionalFormatting sqref="EG4:EH4">
    <cfRule type="cellIs" dxfId="5978" priority="276" operator="equal">
      <formula>"no fueling"</formula>
    </cfRule>
  </conditionalFormatting>
  <conditionalFormatting sqref="EG26:EH26">
    <cfRule type="cellIs" dxfId="5977" priority="275" operator="equal">
      <formula>"no fueling"</formula>
    </cfRule>
  </conditionalFormatting>
  <conditionalFormatting sqref="EG26:ER26">
    <cfRule type="cellIs" dxfId="5976" priority="274" operator="equal">
      <formula>"no fueling"</formula>
    </cfRule>
  </conditionalFormatting>
  <conditionalFormatting sqref="EG26:EH26">
    <cfRule type="cellIs" dxfId="5975" priority="273" operator="equal">
      <formula>"no fueling"</formula>
    </cfRule>
  </conditionalFormatting>
  <conditionalFormatting sqref="EG73:EH73">
    <cfRule type="cellIs" dxfId="5974" priority="272" operator="equal">
      <formula>"no fueling"</formula>
    </cfRule>
  </conditionalFormatting>
  <conditionalFormatting sqref="EG73:ER73">
    <cfRule type="cellIs" dxfId="5973" priority="271" operator="equal">
      <formula>"no fueling"</formula>
    </cfRule>
  </conditionalFormatting>
  <conditionalFormatting sqref="EG73:EH73">
    <cfRule type="cellIs" dxfId="5972" priority="270" operator="equal">
      <formula>"no fueling"</formula>
    </cfRule>
  </conditionalFormatting>
  <conditionalFormatting sqref="EG48:EH48">
    <cfRule type="cellIs" dxfId="5971" priority="269" operator="equal">
      <formula>"no fueling"</formula>
    </cfRule>
  </conditionalFormatting>
  <conditionalFormatting sqref="EG48:ER48">
    <cfRule type="cellIs" dxfId="5970" priority="268" operator="equal">
      <formula>"no fueling"</formula>
    </cfRule>
  </conditionalFormatting>
  <conditionalFormatting sqref="EG48:EH48">
    <cfRule type="cellIs" dxfId="5969" priority="267" operator="equal">
      <formula>"no fueling"</formula>
    </cfRule>
  </conditionalFormatting>
  <conditionalFormatting sqref="EG95:EH95">
    <cfRule type="cellIs" dxfId="5968" priority="266" operator="equal">
      <formula>"no fueling"</formula>
    </cfRule>
  </conditionalFormatting>
  <conditionalFormatting sqref="EG95:ER95">
    <cfRule type="cellIs" dxfId="5967" priority="265" operator="equal">
      <formula>"no fueling"</formula>
    </cfRule>
  </conditionalFormatting>
  <conditionalFormatting sqref="EG95:EH95">
    <cfRule type="cellIs" dxfId="5966" priority="264" operator="equal">
      <formula>"no fueling"</formula>
    </cfRule>
  </conditionalFormatting>
  <conditionalFormatting sqref="EG120:EH120">
    <cfRule type="cellIs" dxfId="5965" priority="263" operator="equal">
      <formula>"no fueling"</formula>
    </cfRule>
  </conditionalFormatting>
  <conditionalFormatting sqref="EG120:ER120">
    <cfRule type="cellIs" dxfId="5964" priority="262" operator="equal">
      <formula>"no fueling"</formula>
    </cfRule>
  </conditionalFormatting>
  <conditionalFormatting sqref="EG120:EH120">
    <cfRule type="cellIs" dxfId="5963" priority="261" operator="equal">
      <formula>"no fueling"</formula>
    </cfRule>
  </conditionalFormatting>
  <conditionalFormatting sqref="EG142:EH142">
    <cfRule type="cellIs" dxfId="5962" priority="260" operator="equal">
      <formula>"no fueling"</formula>
    </cfRule>
  </conditionalFormatting>
  <conditionalFormatting sqref="EG142:ER142">
    <cfRule type="cellIs" dxfId="5961" priority="259" operator="equal">
      <formula>"no fueling"</formula>
    </cfRule>
  </conditionalFormatting>
  <conditionalFormatting sqref="EG142:EH142">
    <cfRule type="cellIs" dxfId="5960" priority="258" operator="equal">
      <formula>"no fueling"</formula>
    </cfRule>
  </conditionalFormatting>
  <conditionalFormatting sqref="EG5:ER5 EG4:EH4">
    <cfRule type="cellIs" dxfId="5959" priority="257" operator="equal">
      <formula>"no fueling"</formula>
    </cfRule>
  </conditionalFormatting>
  <conditionalFormatting sqref="EG4:ER4">
    <cfRule type="cellIs" dxfId="5958" priority="256" operator="equal">
      <formula>"no fueling"</formula>
    </cfRule>
  </conditionalFormatting>
  <conditionalFormatting sqref="EG4:EH4">
    <cfRule type="cellIs" dxfId="5957" priority="255" operator="equal">
      <formula>"no fueling"</formula>
    </cfRule>
  </conditionalFormatting>
  <conditionalFormatting sqref="EG5">
    <cfRule type="cellIs" dxfId="5956" priority="254" operator="equal">
      <formula>"no fueling"</formula>
    </cfRule>
  </conditionalFormatting>
  <conditionalFormatting sqref="EG27:ER27">
    <cfRule type="cellIs" dxfId="5955" priority="253" operator="equal">
      <formula>"no fueling"</formula>
    </cfRule>
  </conditionalFormatting>
  <conditionalFormatting sqref="EG27">
    <cfRule type="cellIs" dxfId="5954" priority="252" operator="equal">
      <formula>"no fueling"</formula>
    </cfRule>
  </conditionalFormatting>
  <conditionalFormatting sqref="DR5:EC5">
    <cfRule type="cellIs" dxfId="5953" priority="251" operator="equal">
      <formula>"no fueling"</formula>
    </cfRule>
  </conditionalFormatting>
  <conditionalFormatting sqref="DR5">
    <cfRule type="cellIs" dxfId="5952" priority="250" operator="equal">
      <formula>"no fueling"</formula>
    </cfRule>
  </conditionalFormatting>
  <conditionalFormatting sqref="DR27:EC27">
    <cfRule type="cellIs" dxfId="5951" priority="249" operator="equal">
      <formula>"no fueling"</formula>
    </cfRule>
  </conditionalFormatting>
  <conditionalFormatting sqref="DR27">
    <cfRule type="cellIs" dxfId="5950" priority="248" operator="equal">
      <formula>"no fueling"</formula>
    </cfRule>
  </conditionalFormatting>
  <conditionalFormatting sqref="DC27:DN27">
    <cfRule type="cellIs" dxfId="5949" priority="247" operator="equal">
      <formula>"no fueling"</formula>
    </cfRule>
  </conditionalFormatting>
  <conditionalFormatting sqref="DC27">
    <cfRule type="cellIs" dxfId="5948" priority="246" operator="equal">
      <formula>"no fueling"</formula>
    </cfRule>
  </conditionalFormatting>
  <conditionalFormatting sqref="DC5:DN5">
    <cfRule type="cellIs" dxfId="5947" priority="245" operator="equal">
      <formula>"no fueling"</formula>
    </cfRule>
  </conditionalFormatting>
  <conditionalFormatting sqref="DC5">
    <cfRule type="cellIs" dxfId="5946" priority="244" operator="equal">
      <formula>"no fueling"</formula>
    </cfRule>
  </conditionalFormatting>
  <conditionalFormatting sqref="CN27:CY27">
    <cfRule type="cellIs" dxfId="5945" priority="243" operator="equal">
      <formula>"no fueling"</formula>
    </cfRule>
  </conditionalFormatting>
  <conditionalFormatting sqref="CN27">
    <cfRule type="cellIs" dxfId="5944" priority="242" operator="equal">
      <formula>"no fueling"</formula>
    </cfRule>
  </conditionalFormatting>
  <conditionalFormatting sqref="CN5:CY5">
    <cfRule type="cellIs" dxfId="5943" priority="241" operator="equal">
      <formula>"no fueling"</formula>
    </cfRule>
  </conditionalFormatting>
  <conditionalFormatting sqref="CN5">
    <cfRule type="cellIs" dxfId="5942" priority="240" operator="equal">
      <formula>"no fueling"</formula>
    </cfRule>
  </conditionalFormatting>
  <conditionalFormatting sqref="BY27:CJ27">
    <cfRule type="cellIs" dxfId="5941" priority="239" operator="equal">
      <formula>"no fueling"</formula>
    </cfRule>
  </conditionalFormatting>
  <conditionalFormatting sqref="BY27">
    <cfRule type="cellIs" dxfId="5940" priority="238" operator="equal">
      <formula>"no fueling"</formula>
    </cfRule>
  </conditionalFormatting>
  <conditionalFormatting sqref="BY5:CJ5">
    <cfRule type="cellIs" dxfId="5939" priority="237" operator="equal">
      <formula>"no fueling"</formula>
    </cfRule>
  </conditionalFormatting>
  <conditionalFormatting sqref="BY5">
    <cfRule type="cellIs" dxfId="5938" priority="236" operator="equal">
      <formula>"no fueling"</formula>
    </cfRule>
  </conditionalFormatting>
  <conditionalFormatting sqref="EG96:ER96">
    <cfRule type="cellIs" dxfId="5937" priority="235" operator="equal">
      <formula>"no fueling"</formula>
    </cfRule>
  </conditionalFormatting>
  <conditionalFormatting sqref="EG96">
    <cfRule type="cellIs" dxfId="5936" priority="234" operator="equal">
      <formula>"no fueling"</formula>
    </cfRule>
  </conditionalFormatting>
  <conditionalFormatting sqref="EV96:FG96">
    <cfRule type="cellIs" dxfId="5935" priority="233" operator="equal">
      <formula>"no fueling"</formula>
    </cfRule>
  </conditionalFormatting>
  <conditionalFormatting sqref="EV96">
    <cfRule type="cellIs" dxfId="5934" priority="232" operator="equal">
      <formula>"no fueling"</formula>
    </cfRule>
  </conditionalFormatting>
  <conditionalFormatting sqref="EV74:FG74">
    <cfRule type="cellIs" dxfId="5933" priority="231" operator="equal">
      <formula>"no fueling"</formula>
    </cfRule>
  </conditionalFormatting>
  <conditionalFormatting sqref="EV74">
    <cfRule type="cellIs" dxfId="5932" priority="230" operator="equal">
      <formula>"no fueling"</formula>
    </cfRule>
  </conditionalFormatting>
  <conditionalFormatting sqref="EG74:ER74">
    <cfRule type="cellIs" dxfId="5931" priority="229" operator="equal">
      <formula>"no fueling"</formula>
    </cfRule>
  </conditionalFormatting>
  <conditionalFormatting sqref="EG74">
    <cfRule type="cellIs" dxfId="5930" priority="228" operator="equal">
      <formula>"no fueling"</formula>
    </cfRule>
  </conditionalFormatting>
  <conditionalFormatting sqref="EG49:ER49">
    <cfRule type="cellIs" dxfId="5929" priority="227" operator="equal">
      <formula>"no fueling"</formula>
    </cfRule>
  </conditionalFormatting>
  <conditionalFormatting sqref="EG49">
    <cfRule type="cellIs" dxfId="5928" priority="226" operator="equal">
      <formula>"no fueling"</formula>
    </cfRule>
  </conditionalFormatting>
  <conditionalFormatting sqref="EV49:FG49">
    <cfRule type="cellIs" dxfId="5927" priority="225" operator="equal">
      <formula>"no fueling"</formula>
    </cfRule>
  </conditionalFormatting>
  <conditionalFormatting sqref="EV49">
    <cfRule type="cellIs" dxfId="5926" priority="224" operator="equal">
      <formula>"no fueling"</formula>
    </cfRule>
  </conditionalFormatting>
  <conditionalFormatting sqref="FK49:FV49">
    <cfRule type="cellIs" dxfId="5925" priority="223" operator="equal">
      <formula>"no fueling"</formula>
    </cfRule>
  </conditionalFormatting>
  <conditionalFormatting sqref="FK49">
    <cfRule type="cellIs" dxfId="5924" priority="222" operator="equal">
      <formula>"no fueling"</formula>
    </cfRule>
  </conditionalFormatting>
  <conditionalFormatting sqref="FK74:FV74">
    <cfRule type="cellIs" dxfId="5923" priority="221" operator="equal">
      <formula>"no fueling"</formula>
    </cfRule>
  </conditionalFormatting>
  <conditionalFormatting sqref="FK74">
    <cfRule type="cellIs" dxfId="5922" priority="220" operator="equal">
      <formula>"no fueling"</formula>
    </cfRule>
  </conditionalFormatting>
  <conditionalFormatting sqref="EV5:FG5">
    <cfRule type="cellIs" dxfId="5921" priority="219" operator="equal">
      <formula>"no fueling"</formula>
    </cfRule>
  </conditionalFormatting>
  <conditionalFormatting sqref="EV5">
    <cfRule type="cellIs" dxfId="5920" priority="218" operator="equal">
      <formula>"no fueling"</formula>
    </cfRule>
  </conditionalFormatting>
  <conditionalFormatting sqref="FK5:FV5">
    <cfRule type="cellIs" dxfId="5919" priority="217" operator="equal">
      <formula>"no fueling"</formula>
    </cfRule>
  </conditionalFormatting>
  <conditionalFormatting sqref="FK5">
    <cfRule type="cellIs" dxfId="5918" priority="216" operator="equal">
      <formula>"no fueling"</formula>
    </cfRule>
  </conditionalFormatting>
  <conditionalFormatting sqref="FK27:FV27">
    <cfRule type="cellIs" dxfId="5917" priority="215" operator="equal">
      <formula>"no fueling"</formula>
    </cfRule>
  </conditionalFormatting>
  <conditionalFormatting sqref="FK27">
    <cfRule type="cellIs" dxfId="5916" priority="214" operator="equal">
      <formula>"no fueling"</formula>
    </cfRule>
  </conditionalFormatting>
  <conditionalFormatting sqref="EV27:FG27">
    <cfRule type="cellIs" dxfId="5915" priority="213" operator="equal">
      <formula>"no fueling"</formula>
    </cfRule>
  </conditionalFormatting>
  <conditionalFormatting sqref="EV27">
    <cfRule type="cellIs" dxfId="5914" priority="212" operator="equal">
      <formula>"no fueling"</formula>
    </cfRule>
  </conditionalFormatting>
  <conditionalFormatting sqref="FZ5:GK5">
    <cfRule type="cellIs" dxfId="5913" priority="211" operator="equal">
      <formula>"no fueling"</formula>
    </cfRule>
  </conditionalFormatting>
  <conditionalFormatting sqref="FZ5">
    <cfRule type="cellIs" dxfId="5912" priority="210" operator="equal">
      <formula>"no fueling"</formula>
    </cfRule>
  </conditionalFormatting>
  <conditionalFormatting sqref="FZ27:GK27">
    <cfRule type="cellIs" dxfId="5911" priority="209" operator="equal">
      <formula>"no fueling"</formula>
    </cfRule>
  </conditionalFormatting>
  <conditionalFormatting sqref="FZ27">
    <cfRule type="cellIs" dxfId="5910" priority="208" operator="equal">
      <formula>"no fueling"</formula>
    </cfRule>
  </conditionalFormatting>
  <conditionalFormatting sqref="FZ49:GK49">
    <cfRule type="cellIs" dxfId="5909" priority="207" operator="equal">
      <formula>"no fueling"</formula>
    </cfRule>
  </conditionalFormatting>
  <conditionalFormatting sqref="FZ49">
    <cfRule type="cellIs" dxfId="5908" priority="206" operator="equal">
      <formula>"no fueling"</formula>
    </cfRule>
  </conditionalFormatting>
  <conditionalFormatting sqref="FZ74:GK74">
    <cfRule type="cellIs" dxfId="5907" priority="205" operator="equal">
      <formula>"no fueling"</formula>
    </cfRule>
  </conditionalFormatting>
  <conditionalFormatting sqref="FZ74">
    <cfRule type="cellIs" dxfId="5906" priority="204" operator="equal">
      <formula>"no fueling"</formula>
    </cfRule>
  </conditionalFormatting>
  <conditionalFormatting sqref="FK96:FV96">
    <cfRule type="cellIs" dxfId="5905" priority="203" operator="equal">
      <formula>"no fueling"</formula>
    </cfRule>
  </conditionalFormatting>
  <conditionalFormatting sqref="FK96">
    <cfRule type="cellIs" dxfId="5904" priority="202" operator="equal">
      <formula>"no fueling"</formula>
    </cfRule>
  </conditionalFormatting>
  <conditionalFormatting sqref="FZ96:GK96">
    <cfRule type="cellIs" dxfId="5903" priority="201" operator="equal">
      <formula>"no fueling"</formula>
    </cfRule>
  </conditionalFormatting>
  <conditionalFormatting sqref="FZ96">
    <cfRule type="cellIs" dxfId="5902" priority="200" operator="equal">
      <formula>"no fueling"</formula>
    </cfRule>
  </conditionalFormatting>
  <conditionalFormatting sqref="FZ121:GK121">
    <cfRule type="cellIs" dxfId="5901" priority="199" operator="equal">
      <formula>"no fueling"</formula>
    </cfRule>
  </conditionalFormatting>
  <conditionalFormatting sqref="FZ121">
    <cfRule type="cellIs" dxfId="5900" priority="198" operator="equal">
      <formula>"no fueling"</formula>
    </cfRule>
  </conditionalFormatting>
  <conditionalFormatting sqref="FK121:FV121">
    <cfRule type="cellIs" dxfId="5899" priority="197" operator="equal">
      <formula>"no fueling"</formula>
    </cfRule>
  </conditionalFormatting>
  <conditionalFormatting sqref="FK121">
    <cfRule type="cellIs" dxfId="5898" priority="196" operator="equal">
      <formula>"no fueling"</formula>
    </cfRule>
  </conditionalFormatting>
  <conditionalFormatting sqref="EV121:FG121">
    <cfRule type="cellIs" dxfId="5897" priority="195" operator="equal">
      <formula>"no fueling"</formula>
    </cfRule>
  </conditionalFormatting>
  <conditionalFormatting sqref="EV121">
    <cfRule type="cellIs" dxfId="5896" priority="194" operator="equal">
      <formula>"no fueling"</formula>
    </cfRule>
  </conditionalFormatting>
  <conditionalFormatting sqref="EV143:FG143">
    <cfRule type="cellIs" dxfId="5895" priority="193" operator="equal">
      <formula>"no fueling"</formula>
    </cfRule>
  </conditionalFormatting>
  <conditionalFormatting sqref="EV143">
    <cfRule type="cellIs" dxfId="5894" priority="192" operator="equal">
      <formula>"no fueling"</formula>
    </cfRule>
  </conditionalFormatting>
  <conditionalFormatting sqref="FK143:FV143">
    <cfRule type="cellIs" dxfId="5893" priority="191" operator="equal">
      <formula>"no fueling"</formula>
    </cfRule>
  </conditionalFormatting>
  <conditionalFormatting sqref="FK143">
    <cfRule type="cellIs" dxfId="5892" priority="190" operator="equal">
      <formula>"no fueling"</formula>
    </cfRule>
  </conditionalFormatting>
  <conditionalFormatting sqref="FZ143:GK143">
    <cfRule type="cellIs" dxfId="5891" priority="189" operator="equal">
      <formula>"no fueling"</formula>
    </cfRule>
  </conditionalFormatting>
  <conditionalFormatting sqref="FZ143">
    <cfRule type="cellIs" dxfId="5890" priority="188" operator="equal">
      <formula>"no fueling"</formula>
    </cfRule>
  </conditionalFormatting>
  <conditionalFormatting sqref="GO143:GZ143">
    <cfRule type="cellIs" dxfId="5889" priority="187" operator="equal">
      <formula>"no fueling"</formula>
    </cfRule>
  </conditionalFormatting>
  <conditionalFormatting sqref="GO143">
    <cfRule type="cellIs" dxfId="5888" priority="186" operator="equal">
      <formula>"no fueling"</formula>
    </cfRule>
  </conditionalFormatting>
  <conditionalFormatting sqref="GO121:GZ121">
    <cfRule type="cellIs" dxfId="5887" priority="185" operator="equal">
      <formula>"no fueling"</formula>
    </cfRule>
  </conditionalFormatting>
  <conditionalFormatting sqref="GO121">
    <cfRule type="cellIs" dxfId="5886" priority="184" operator="equal">
      <formula>"no fueling"</formula>
    </cfRule>
  </conditionalFormatting>
  <conditionalFormatting sqref="GO96:GZ96">
    <cfRule type="cellIs" dxfId="5885" priority="183" operator="equal">
      <formula>"no fueling"</formula>
    </cfRule>
  </conditionalFormatting>
  <conditionalFormatting sqref="GO96">
    <cfRule type="cellIs" dxfId="5884" priority="182" operator="equal">
      <formula>"no fueling"</formula>
    </cfRule>
  </conditionalFormatting>
  <conditionalFormatting sqref="GO74:GZ74">
    <cfRule type="cellIs" dxfId="5883" priority="181" operator="equal">
      <formula>"no fueling"</formula>
    </cfRule>
  </conditionalFormatting>
  <conditionalFormatting sqref="GO74">
    <cfRule type="cellIs" dxfId="5882" priority="180" operator="equal">
      <formula>"no fueling"</formula>
    </cfRule>
  </conditionalFormatting>
  <conditionalFormatting sqref="GO49:GZ49">
    <cfRule type="cellIs" dxfId="5881" priority="179" operator="equal">
      <formula>"no fueling"</formula>
    </cfRule>
  </conditionalFormatting>
  <conditionalFormatting sqref="GO49">
    <cfRule type="cellIs" dxfId="5880" priority="178" operator="equal">
      <formula>"no fueling"</formula>
    </cfRule>
  </conditionalFormatting>
  <conditionalFormatting sqref="GO27:GZ27">
    <cfRule type="cellIs" dxfId="5879" priority="177" operator="equal">
      <formula>"no fueling"</formula>
    </cfRule>
  </conditionalFormatting>
  <conditionalFormatting sqref="GO27">
    <cfRule type="cellIs" dxfId="5878" priority="176" operator="equal">
      <formula>"no fueling"</formula>
    </cfRule>
  </conditionalFormatting>
  <conditionalFormatting sqref="GO5:GZ5">
    <cfRule type="cellIs" dxfId="5877" priority="175" operator="equal">
      <formula>"no fueling"</formula>
    </cfRule>
  </conditionalFormatting>
  <conditionalFormatting sqref="GO5">
    <cfRule type="cellIs" dxfId="5876" priority="174" operator="equal">
      <formula>"no fueling"</formula>
    </cfRule>
  </conditionalFormatting>
  <conditionalFormatting sqref="AR48">
    <cfRule type="cellIs" dxfId="5875" priority="173" operator="equal">
      <formula>"no fueling"</formula>
    </cfRule>
  </conditionalFormatting>
  <conditionalFormatting sqref="AR73">
    <cfRule type="cellIs" dxfId="5874" priority="172" operator="equal">
      <formula>"no fueling"</formula>
    </cfRule>
  </conditionalFormatting>
  <conditionalFormatting sqref="AR95">
    <cfRule type="cellIs" dxfId="5873" priority="171" operator="equal">
      <formula>"no fueling"</formula>
    </cfRule>
  </conditionalFormatting>
  <conditionalFormatting sqref="AR120">
    <cfRule type="cellIs" dxfId="5872" priority="170" operator="equal">
      <formula>"no fueling"</formula>
    </cfRule>
  </conditionalFormatting>
  <conditionalFormatting sqref="AR142">
    <cfRule type="cellIs" dxfId="5871" priority="169" operator="equal">
      <formula>"no fueling"</formula>
    </cfRule>
  </conditionalFormatting>
  <conditionalFormatting sqref="BH95:BH97">
    <cfRule type="cellIs" dxfId="5870" priority="168" operator="equal">
      <formula>"no fueling"</formula>
    </cfRule>
  </conditionalFormatting>
  <conditionalFormatting sqref="BH73:BH75">
    <cfRule type="cellIs" dxfId="5869" priority="167" operator="equal">
      <formula>"no fueling"</formula>
    </cfRule>
  </conditionalFormatting>
  <conditionalFormatting sqref="BH48:BH50">
    <cfRule type="cellIs" dxfId="5868" priority="166" operator="equal">
      <formula>"no fueling"</formula>
    </cfRule>
  </conditionalFormatting>
  <conditionalFormatting sqref="BH26:BH28">
    <cfRule type="cellIs" dxfId="5867" priority="165" operator="equal">
      <formula>"no fueling"</formula>
    </cfRule>
  </conditionalFormatting>
  <conditionalFormatting sqref="BH4:BH6">
    <cfRule type="cellIs" dxfId="5866" priority="164" operator="equal">
      <formula>"no fueling"</formula>
    </cfRule>
  </conditionalFormatting>
  <conditionalFormatting sqref="BX4:BX6">
    <cfRule type="cellIs" dxfId="5865" priority="163" operator="equal">
      <formula>"no fueling"</formula>
    </cfRule>
  </conditionalFormatting>
  <conditionalFormatting sqref="BX26:BX28">
    <cfRule type="cellIs" dxfId="5864" priority="162" operator="equal">
      <formula>"no fueling"</formula>
    </cfRule>
  </conditionalFormatting>
  <conditionalFormatting sqref="BX48:BX50">
    <cfRule type="cellIs" dxfId="5863" priority="161" operator="equal">
      <formula>"no fueling"</formula>
    </cfRule>
  </conditionalFormatting>
  <conditionalFormatting sqref="BX73:BX75">
    <cfRule type="cellIs" dxfId="5862" priority="160" operator="equal">
      <formula>"no fueling"</formula>
    </cfRule>
  </conditionalFormatting>
  <conditionalFormatting sqref="BX95:BX97">
    <cfRule type="cellIs" dxfId="5861" priority="159" operator="equal">
      <formula>"no fueling"</formula>
    </cfRule>
  </conditionalFormatting>
  <conditionalFormatting sqref="BX120:BX122">
    <cfRule type="cellIs" dxfId="5860" priority="158" operator="equal">
      <formula>"no fueling"</formula>
    </cfRule>
  </conditionalFormatting>
  <conditionalFormatting sqref="BX142:BX144">
    <cfRule type="cellIs" dxfId="5859" priority="157" operator="equal">
      <formula>"no fueling"</formula>
    </cfRule>
  </conditionalFormatting>
  <conditionalFormatting sqref="D26">
    <cfRule type="cellIs" dxfId="5858" priority="156" operator="equal">
      <formula>"no fueling"</formula>
    </cfRule>
  </conditionalFormatting>
  <conditionalFormatting sqref="D73">
    <cfRule type="cellIs" dxfId="5857" priority="155" operator="equal">
      <formula>"no fueling"</formula>
    </cfRule>
  </conditionalFormatting>
  <conditionalFormatting sqref="D95">
    <cfRule type="cellIs" dxfId="5856" priority="154" operator="equal">
      <formula>"no fueling"</formula>
    </cfRule>
  </conditionalFormatting>
  <conditionalFormatting sqref="D95">
    <cfRule type="cellIs" dxfId="5855" priority="153" operator="equal">
      <formula>"no fueling"</formula>
    </cfRule>
  </conditionalFormatting>
  <conditionalFormatting sqref="D120">
    <cfRule type="cellIs" dxfId="5854" priority="152" operator="equal">
      <formula>"no fueling"</formula>
    </cfRule>
  </conditionalFormatting>
  <conditionalFormatting sqref="D120">
    <cfRule type="cellIs" dxfId="5853" priority="151" operator="equal">
      <formula>"no fueling"</formula>
    </cfRule>
  </conditionalFormatting>
  <conditionalFormatting sqref="D120">
    <cfRule type="cellIs" dxfId="5852" priority="150" operator="equal">
      <formula>"no fueling"</formula>
    </cfRule>
  </conditionalFormatting>
  <conditionalFormatting sqref="D142">
    <cfRule type="cellIs" dxfId="5851" priority="149" operator="equal">
      <formula>"no fueling"</formula>
    </cfRule>
  </conditionalFormatting>
  <conditionalFormatting sqref="D142">
    <cfRule type="cellIs" dxfId="5850" priority="148" operator="equal">
      <formula>"no fueling"</formula>
    </cfRule>
  </conditionalFormatting>
  <conditionalFormatting sqref="D142">
    <cfRule type="cellIs" dxfId="5849" priority="147" operator="equal">
      <formula>"no fueling"</formula>
    </cfRule>
  </conditionalFormatting>
  <conditionalFormatting sqref="D142">
    <cfRule type="cellIs" dxfId="5848" priority="146" operator="equal">
      <formula>"no fueling"</formula>
    </cfRule>
  </conditionalFormatting>
  <conditionalFormatting sqref="D142">
    <cfRule type="cellIs" dxfId="5847" priority="145" operator="equal">
      <formula>"no fueling"</formula>
    </cfRule>
  </conditionalFormatting>
  <conditionalFormatting sqref="GO73:GP73">
    <cfRule type="cellIs" dxfId="5846" priority="144" operator="equal">
      <formula>"no fueling"</formula>
    </cfRule>
  </conditionalFormatting>
  <conditionalFormatting sqref="GO95:GP95">
    <cfRule type="cellIs" dxfId="5845" priority="143" operator="equal">
      <formula>"no fueling"</formula>
    </cfRule>
  </conditionalFormatting>
  <conditionalFormatting sqref="GO120:GP120">
    <cfRule type="cellIs" dxfId="5844" priority="142" operator="equal">
      <formula>"no fueling"</formula>
    </cfRule>
  </conditionalFormatting>
  <conditionalFormatting sqref="GO142:GP142">
    <cfRule type="cellIs" dxfId="5843" priority="141" operator="equal">
      <formula>"no fueling"</formula>
    </cfRule>
  </conditionalFormatting>
  <conditionalFormatting sqref="FZ26:GK26">
    <cfRule type="cellIs" dxfId="5842" priority="140" operator="equal">
      <formula>"no fueling"</formula>
    </cfRule>
  </conditionalFormatting>
  <conditionalFormatting sqref="FZ48:GK48">
    <cfRule type="cellIs" dxfId="5841" priority="139" operator="equal">
      <formula>"no fueling"</formula>
    </cfRule>
  </conditionalFormatting>
  <conditionalFormatting sqref="FZ73:GK73">
    <cfRule type="cellIs" dxfId="5840" priority="138" operator="equal">
      <formula>"no fueling"</formula>
    </cfRule>
  </conditionalFormatting>
  <conditionalFormatting sqref="FZ95:GK95">
    <cfRule type="cellIs" dxfId="5839" priority="137" operator="equal">
      <formula>"no fueling"</formula>
    </cfRule>
  </conditionalFormatting>
  <conditionalFormatting sqref="FZ120:GK120">
    <cfRule type="cellIs" dxfId="5838" priority="136" operator="equal">
      <formula>"no fueling"</formula>
    </cfRule>
  </conditionalFormatting>
  <conditionalFormatting sqref="FZ142:GK142">
    <cfRule type="cellIs" dxfId="5837" priority="135" operator="equal">
      <formula>"no fueling"</formula>
    </cfRule>
  </conditionalFormatting>
  <conditionalFormatting sqref="FK95:FL95">
    <cfRule type="cellIs" dxfId="5836" priority="134" operator="equal">
      <formula>"no fueling"</formula>
    </cfRule>
  </conditionalFormatting>
  <conditionalFormatting sqref="FK73:FL73">
    <cfRule type="cellIs" dxfId="5835" priority="133" operator="equal">
      <formula>"no fueling"</formula>
    </cfRule>
  </conditionalFormatting>
  <conditionalFormatting sqref="FK48:FL48">
    <cfRule type="cellIs" dxfId="5834" priority="132" operator="equal">
      <formula>"no fueling"</formula>
    </cfRule>
  </conditionalFormatting>
  <conditionalFormatting sqref="FK26:FL26">
    <cfRule type="cellIs" dxfId="5833" priority="131" operator="equal">
      <formula>"no fueling"</formula>
    </cfRule>
  </conditionalFormatting>
  <conditionalFormatting sqref="FK4:FL4">
    <cfRule type="cellIs" dxfId="5832" priority="130" operator="equal">
      <formula>"no fueling"</formula>
    </cfRule>
  </conditionalFormatting>
  <conditionalFormatting sqref="EV4:EW4">
    <cfRule type="cellIs" dxfId="5831" priority="129" operator="equal">
      <formula>"no fueling"</formula>
    </cfRule>
  </conditionalFormatting>
  <conditionalFormatting sqref="EV26:EW26">
    <cfRule type="cellIs" dxfId="5830" priority="128" operator="equal">
      <formula>"no fueling"</formula>
    </cfRule>
  </conditionalFormatting>
  <conditionalFormatting sqref="EV48:EW48">
    <cfRule type="cellIs" dxfId="5829" priority="127" operator="equal">
      <formula>"no fueling"</formula>
    </cfRule>
  </conditionalFormatting>
  <conditionalFormatting sqref="EV73:EW73">
    <cfRule type="cellIs" dxfId="5828" priority="126" operator="equal">
      <formula>"no fueling"</formula>
    </cfRule>
  </conditionalFormatting>
  <conditionalFormatting sqref="EV95:EW95">
    <cfRule type="cellIs" dxfId="5827" priority="125" operator="equal">
      <formula>"no fueling"</formula>
    </cfRule>
  </conditionalFormatting>
  <conditionalFormatting sqref="EV120:EW120">
    <cfRule type="cellIs" dxfId="5826" priority="124" operator="equal">
      <formula>"no fueling"</formula>
    </cfRule>
  </conditionalFormatting>
  <conditionalFormatting sqref="EV142:EW142">
    <cfRule type="cellIs" dxfId="5825" priority="123" operator="equal">
      <formula>"no fueling"</formula>
    </cfRule>
  </conditionalFormatting>
  <conditionalFormatting sqref="AB73:AC73">
    <cfRule type="cellIs" dxfId="5824" priority="122" operator="equal">
      <formula>"no fueling"</formula>
    </cfRule>
  </conditionalFormatting>
  <conditionalFormatting sqref="AB95:AC95">
    <cfRule type="cellIs" dxfId="5823" priority="121" operator="equal">
      <formula>"no fueling"</formula>
    </cfRule>
  </conditionalFormatting>
  <conditionalFormatting sqref="AB120:AC120">
    <cfRule type="cellIs" dxfId="5822" priority="120" operator="equal">
      <formula>"no fueling"</formula>
    </cfRule>
  </conditionalFormatting>
  <conditionalFormatting sqref="AB142:AC142">
    <cfRule type="cellIs" dxfId="5821" priority="119" operator="equal">
      <formula>"no fueling"</formula>
    </cfRule>
  </conditionalFormatting>
  <conditionalFormatting sqref="BS13:BS15">
    <cfRule type="cellIs" dxfId="5820" priority="118" operator="equal">
      <formula>"no fueling"</formula>
    </cfRule>
  </conditionalFormatting>
  <conditionalFormatting sqref="BR18:BR20">
    <cfRule type="cellIs" dxfId="5819" priority="117" operator="equal">
      <formula>"no fueling"</formula>
    </cfRule>
  </conditionalFormatting>
  <conditionalFormatting sqref="CI13:CI15">
    <cfRule type="cellIs" dxfId="5818" priority="116" operator="equal">
      <formula>"no fueling"</formula>
    </cfRule>
  </conditionalFormatting>
  <conditionalFormatting sqref="CH18:CH20">
    <cfRule type="cellIs" dxfId="5817" priority="115" operator="equal">
      <formula>"no fueling"</formula>
    </cfRule>
  </conditionalFormatting>
  <conditionalFormatting sqref="BC13:BC15">
    <cfRule type="cellIs" dxfId="5816" priority="114" operator="equal">
      <formula>"no fueling"</formula>
    </cfRule>
  </conditionalFormatting>
  <conditionalFormatting sqref="CW18">
    <cfRule type="cellIs" dxfId="5815" priority="113" operator="equal">
      <formula>"no fueling"</formula>
    </cfRule>
  </conditionalFormatting>
  <conditionalFormatting sqref="CW18">
    <cfRule type="cellIs" dxfId="5814" priority="112" operator="equal">
      <formula>"no fueling"</formula>
    </cfRule>
  </conditionalFormatting>
  <conditionalFormatting sqref="CX13:CX15">
    <cfRule type="cellIs" dxfId="5813" priority="111" operator="equal">
      <formula>"no fueling"</formula>
    </cfRule>
  </conditionalFormatting>
  <conditionalFormatting sqref="CX13:CX15">
    <cfRule type="cellIs" dxfId="5812" priority="110" operator="equal">
      <formula>"no fueling"</formula>
    </cfRule>
  </conditionalFormatting>
  <conditionalFormatting sqref="EQ13:EQ15">
    <cfRule type="cellIs" dxfId="5811" priority="109" operator="equal">
      <formula>"no fueling"</formula>
    </cfRule>
  </conditionalFormatting>
  <conditionalFormatting sqref="EQ13:EQ15">
    <cfRule type="cellIs" dxfId="5810" priority="108" operator="equal">
      <formula>"no fueling"</formula>
    </cfRule>
  </conditionalFormatting>
  <conditionalFormatting sqref="EP18">
    <cfRule type="cellIs" dxfId="5809" priority="107" operator="equal">
      <formula>"no fueling"</formula>
    </cfRule>
  </conditionalFormatting>
  <conditionalFormatting sqref="EP18">
    <cfRule type="cellIs" dxfId="5808" priority="106" operator="equal">
      <formula>"no fueling"</formula>
    </cfRule>
  </conditionalFormatting>
  <conditionalFormatting sqref="BC16:BC20">
    <cfRule type="cellIs" dxfId="5807" priority="105" operator="equal">
      <formula>"no fueling"</formula>
    </cfRule>
  </conditionalFormatting>
  <conditionalFormatting sqref="BC16:BC20">
    <cfRule type="cellIs" dxfId="5806" priority="104" operator="equal">
      <formula>"no fueling"</formula>
    </cfRule>
  </conditionalFormatting>
  <conditionalFormatting sqref="EQ16:EQ20">
    <cfRule type="cellIs" dxfId="5805" priority="103" operator="equal">
      <formula>"no fueling"</formula>
    </cfRule>
  </conditionalFormatting>
  <conditionalFormatting sqref="EQ16:EQ20">
    <cfRule type="cellIs" dxfId="5804" priority="102" operator="equal">
      <formula>"no fueling"</formula>
    </cfRule>
  </conditionalFormatting>
  <conditionalFormatting sqref="CX16:CX20">
    <cfRule type="cellIs" dxfId="5803" priority="101" operator="equal">
      <formula>"no fueling"</formula>
    </cfRule>
  </conditionalFormatting>
  <conditionalFormatting sqref="CX16:CX20">
    <cfRule type="cellIs" dxfId="5802" priority="100" operator="equal">
      <formula>"no fueling"</formula>
    </cfRule>
  </conditionalFormatting>
  <conditionalFormatting sqref="BC35:BC37">
    <cfRule type="cellIs" dxfId="5801" priority="99" operator="equal">
      <formula>"no fueling"</formula>
    </cfRule>
  </conditionalFormatting>
  <conditionalFormatting sqref="BC35:BC37">
    <cfRule type="cellIs" dxfId="5800" priority="98" operator="equal">
      <formula>"no fueling"</formula>
    </cfRule>
  </conditionalFormatting>
  <conditionalFormatting sqref="BS35:BS37">
    <cfRule type="cellIs" dxfId="5799" priority="97" operator="equal">
      <formula>"no fueling"</formula>
    </cfRule>
  </conditionalFormatting>
  <conditionalFormatting sqref="BR40:BR42">
    <cfRule type="cellIs" dxfId="5798" priority="96" operator="equal">
      <formula>"no fueling"</formula>
    </cfRule>
  </conditionalFormatting>
  <conditionalFormatting sqref="BC38:BC42">
    <cfRule type="cellIs" dxfId="5797" priority="95" operator="equal">
      <formula>"no fueling"</formula>
    </cfRule>
  </conditionalFormatting>
  <conditionalFormatting sqref="BC38:BC42">
    <cfRule type="cellIs" dxfId="5796" priority="94" operator="equal">
      <formula>"no fueling"</formula>
    </cfRule>
  </conditionalFormatting>
  <conditionalFormatting sqref="CI35:CI37">
    <cfRule type="cellIs" dxfId="5795" priority="93" operator="equal">
      <formula>"no fueling"</formula>
    </cfRule>
  </conditionalFormatting>
  <conditionalFormatting sqref="CH40:CH42">
    <cfRule type="cellIs" dxfId="5794" priority="92" operator="equal">
      <formula>"no fueling"</formula>
    </cfRule>
  </conditionalFormatting>
  <conditionalFormatting sqref="EB35:EB37">
    <cfRule type="cellIs" dxfId="5793" priority="91" operator="equal">
      <formula>"no fueling"</formula>
    </cfRule>
  </conditionalFormatting>
  <conditionalFormatting sqref="EA40:EA42">
    <cfRule type="cellIs" dxfId="5792" priority="90" operator="equal">
      <formula>"no fueling"</formula>
    </cfRule>
  </conditionalFormatting>
  <conditionalFormatting sqref="CW41:CW42">
    <cfRule type="cellIs" dxfId="5791" priority="89" operator="equal">
      <formula>"no fueling"</formula>
    </cfRule>
  </conditionalFormatting>
  <conditionalFormatting sqref="Q41:Q42">
    <cfRule type="cellIs" dxfId="5790" priority="88" operator="equal">
      <formula>"no fueling"</formula>
    </cfRule>
  </conditionalFormatting>
  <conditionalFormatting sqref="BS57:BS59">
    <cfRule type="cellIs" dxfId="5789" priority="87" operator="equal">
      <formula>"no fueling"</formula>
    </cfRule>
  </conditionalFormatting>
  <conditionalFormatting sqref="BR62:BR64">
    <cfRule type="cellIs" dxfId="5788" priority="86" operator="equal">
      <formula>"no fueling"</formula>
    </cfRule>
  </conditionalFormatting>
  <conditionalFormatting sqref="CI57:CI59">
    <cfRule type="cellIs" dxfId="5787" priority="85" operator="equal">
      <formula>"no fueling"</formula>
    </cfRule>
  </conditionalFormatting>
  <conditionalFormatting sqref="CH62:CH64">
    <cfRule type="cellIs" dxfId="5786" priority="84" operator="equal">
      <formula>"no fueling"</formula>
    </cfRule>
  </conditionalFormatting>
  <conditionalFormatting sqref="BC57:BC59">
    <cfRule type="cellIs" dxfId="5785" priority="83" operator="equal">
      <formula>"no fueling"</formula>
    </cfRule>
  </conditionalFormatting>
  <conditionalFormatting sqref="BC57:BC59">
    <cfRule type="cellIs" dxfId="5784" priority="82" operator="equal">
      <formula>"no fueling"</formula>
    </cfRule>
  </conditionalFormatting>
  <conditionalFormatting sqref="BS82:BS84">
    <cfRule type="cellIs" dxfId="5783" priority="81" operator="equal">
      <formula>"no fueling"</formula>
    </cfRule>
  </conditionalFormatting>
  <conditionalFormatting sqref="CI82:CI84">
    <cfRule type="cellIs" dxfId="5782" priority="80" operator="equal">
      <formula>"no fueling"</formula>
    </cfRule>
  </conditionalFormatting>
  <conditionalFormatting sqref="BB87">
    <cfRule type="cellIs" dxfId="5781" priority="79" operator="equal">
      <formula>"no fueling"</formula>
    </cfRule>
  </conditionalFormatting>
  <conditionalFormatting sqref="BC82:BC84">
    <cfRule type="cellIs" dxfId="5780" priority="78" operator="equal">
      <formula>"no fueling"</formula>
    </cfRule>
  </conditionalFormatting>
  <conditionalFormatting sqref="BC82:BC84">
    <cfRule type="cellIs" dxfId="5779" priority="77" operator="equal">
      <formula>"no fueling"</formula>
    </cfRule>
  </conditionalFormatting>
  <conditionalFormatting sqref="BC82:BC84">
    <cfRule type="cellIs" dxfId="5778" priority="76" operator="equal">
      <formula>"no fueling"</formula>
    </cfRule>
  </conditionalFormatting>
  <conditionalFormatting sqref="BS104:BS106">
    <cfRule type="cellIs" dxfId="5777" priority="75" operator="equal">
      <formula>"no fueling"</formula>
    </cfRule>
  </conditionalFormatting>
  <conditionalFormatting sqref="CI104:CI106">
    <cfRule type="cellIs" dxfId="5776" priority="74" operator="equal">
      <formula>"no fueling"</formula>
    </cfRule>
  </conditionalFormatting>
  <conditionalFormatting sqref="BB109">
    <cfRule type="cellIs" dxfId="5775" priority="73" operator="equal">
      <formula>"no fueling"</formula>
    </cfRule>
  </conditionalFormatting>
  <conditionalFormatting sqref="DM104:DM105">
    <cfRule type="cellIs" dxfId="5774" priority="72" operator="equal">
      <formula>"no fueling"</formula>
    </cfRule>
  </conditionalFormatting>
  <conditionalFormatting sqref="DM106">
    <cfRule type="cellIs" dxfId="5773" priority="70" operator="equal">
      <formula>"no fueling"</formula>
    </cfRule>
  </conditionalFormatting>
  <conditionalFormatting sqref="EB104:EB106">
    <cfRule type="cellIs" dxfId="5772" priority="68" operator="equal">
      <formula>"no fueling"</formula>
    </cfRule>
  </conditionalFormatting>
  <conditionalFormatting sqref="BC104:BC106">
    <cfRule type="cellIs" dxfId="5771" priority="67" operator="equal">
      <formula>"no fueling"</formula>
    </cfRule>
  </conditionalFormatting>
  <conditionalFormatting sqref="BC104:BC106">
    <cfRule type="cellIs" dxfId="5770" priority="66" operator="equal">
      <formula>"no fueling"</formula>
    </cfRule>
  </conditionalFormatting>
  <conditionalFormatting sqref="BC104:BC106">
    <cfRule type="cellIs" dxfId="5769" priority="65" operator="equal">
      <formula>"no fueling"</formula>
    </cfRule>
  </conditionalFormatting>
  <conditionalFormatting sqref="Q110">
    <cfRule type="cellIs" dxfId="5768" priority="64" operator="equal">
      <formula>"no fueling"</formula>
    </cfRule>
  </conditionalFormatting>
  <conditionalFormatting sqref="BS129:BS131">
    <cfRule type="cellIs" dxfId="5767" priority="63" operator="equal">
      <formula>"no fueling"</formula>
    </cfRule>
  </conditionalFormatting>
  <conditionalFormatting sqref="BB134">
    <cfRule type="cellIs" dxfId="5766" priority="62" operator="equal">
      <formula>"no fueling"</formula>
    </cfRule>
  </conditionalFormatting>
  <conditionalFormatting sqref="CI129:CI131">
    <cfRule type="cellIs" dxfId="5765" priority="61" operator="equal">
      <formula>"no fueling"</formula>
    </cfRule>
  </conditionalFormatting>
  <conditionalFormatting sqref="BC129:BC132">
    <cfRule type="cellIs" dxfId="5764" priority="60" operator="equal">
      <formula>"no fueling"</formula>
    </cfRule>
  </conditionalFormatting>
  <conditionalFormatting sqref="BC129:BC132">
    <cfRule type="cellIs" dxfId="5763" priority="59" operator="equal">
      <formula>"no fueling"</formula>
    </cfRule>
  </conditionalFormatting>
  <conditionalFormatting sqref="EQ129">
    <cfRule type="cellIs" dxfId="5762" priority="58" operator="equal">
      <formula>"no fueling"</formula>
    </cfRule>
  </conditionalFormatting>
  <conditionalFormatting sqref="EQ130:EQ132">
    <cfRule type="cellIs" dxfId="5761" priority="57" operator="equal">
      <formula>"no fueling"</formula>
    </cfRule>
  </conditionalFormatting>
  <conditionalFormatting sqref="BS151:BS153">
    <cfRule type="cellIs" dxfId="5760" priority="56" operator="equal">
      <formula>"no fueling"</formula>
    </cfRule>
  </conditionalFormatting>
  <conditionalFormatting sqref="BB156">
    <cfRule type="cellIs" dxfId="5759" priority="55" operator="equal">
      <formula>"no fueling"</formula>
    </cfRule>
  </conditionalFormatting>
  <conditionalFormatting sqref="CI151:CI153">
    <cfRule type="cellIs" dxfId="5758" priority="54" operator="equal">
      <formula>"no fueling"</formula>
    </cfRule>
  </conditionalFormatting>
  <conditionalFormatting sqref="DM151:DM153">
    <cfRule type="cellIs" dxfId="5757" priority="52" operator="equal">
      <formula>"no fueling"</formula>
    </cfRule>
  </conditionalFormatting>
  <conditionalFormatting sqref="EB151:EB153">
    <cfRule type="cellIs" dxfId="5756" priority="50" operator="equal">
      <formula>"no fueling"</formula>
    </cfRule>
  </conditionalFormatting>
  <conditionalFormatting sqref="BC151:BC154">
    <cfRule type="cellIs" dxfId="5755" priority="49" operator="equal">
      <formula>"no fueling"</formula>
    </cfRule>
  </conditionalFormatting>
  <conditionalFormatting sqref="BC151:BC154">
    <cfRule type="cellIs" dxfId="5754" priority="48" operator="equal">
      <formula>"no fueling"</formula>
    </cfRule>
  </conditionalFormatting>
  <conditionalFormatting sqref="BC151:BC154">
    <cfRule type="cellIs" dxfId="5753" priority="47" operator="equal">
      <formula>"no fueling"</formula>
    </cfRule>
  </conditionalFormatting>
  <conditionalFormatting sqref="CX151:CX154">
    <cfRule type="cellIs" dxfId="5752" priority="46" operator="equal">
      <formula>"no fueling"</formula>
    </cfRule>
  </conditionalFormatting>
  <conditionalFormatting sqref="CX151:CX154">
    <cfRule type="cellIs" dxfId="5751" priority="45" operator="equal">
      <formula>"no fueling"</formula>
    </cfRule>
  </conditionalFormatting>
  <conditionalFormatting sqref="CX151:CX154">
    <cfRule type="cellIs" dxfId="5750" priority="44" operator="equal">
      <formula>"no fueling"</formula>
    </cfRule>
  </conditionalFormatting>
  <conditionalFormatting sqref="CX151:CX154">
    <cfRule type="cellIs" dxfId="5749" priority="43" operator="equal">
      <formula>"no fueling"</formula>
    </cfRule>
  </conditionalFormatting>
  <conditionalFormatting sqref="EQ151:EQ154">
    <cfRule type="cellIs" dxfId="5748" priority="42" operator="equal">
      <formula>"no fueling"</formula>
    </cfRule>
  </conditionalFormatting>
  <conditionalFormatting sqref="EQ151:EQ154">
    <cfRule type="cellIs" dxfId="5747" priority="41" operator="equal">
      <formula>"no fueling"</formula>
    </cfRule>
  </conditionalFormatting>
  <conditionalFormatting sqref="EQ151:EQ154">
    <cfRule type="cellIs" dxfId="5746" priority="40" operator="equal">
      <formula>"no fueling"</formula>
    </cfRule>
  </conditionalFormatting>
  <conditionalFormatting sqref="EQ151:EQ154">
    <cfRule type="cellIs" dxfId="5745" priority="39" operator="equal">
      <formula>"no fueling"</formula>
    </cfRule>
  </conditionalFormatting>
  <conditionalFormatting sqref="Q157">
    <cfRule type="cellIs" dxfId="5744" priority="38" operator="equal">
      <formula>"no fueling"</formula>
    </cfRule>
  </conditionalFormatting>
  <conditionalFormatting sqref="R154">
    <cfRule type="cellIs" dxfId="5743" priority="36" operator="equal">
      <formula>"no fueling"</formula>
    </cfRule>
  </conditionalFormatting>
  <conditionalFormatting sqref="R154">
    <cfRule type="cellIs" dxfId="5742" priority="37" operator="equal">
      <formula>"no fueling"</formula>
    </cfRule>
  </conditionalFormatting>
  <conditionalFormatting sqref="BS154">
    <cfRule type="cellIs" dxfId="5741" priority="34" operator="equal">
      <formula>"no fueling"</formula>
    </cfRule>
  </conditionalFormatting>
  <conditionalFormatting sqref="BS154">
    <cfRule type="cellIs" dxfId="5740" priority="35" operator="equal">
      <formula>"no fueling"</formula>
    </cfRule>
  </conditionalFormatting>
  <conditionalFormatting sqref="CI154">
    <cfRule type="cellIs" dxfId="5739" priority="32" operator="equal">
      <formula>"no fueling"</formula>
    </cfRule>
  </conditionalFormatting>
  <conditionalFormatting sqref="CI154">
    <cfRule type="cellIs" dxfId="5738" priority="33" operator="equal">
      <formula>"no fueling"</formula>
    </cfRule>
  </conditionalFormatting>
  <conditionalFormatting sqref="DM154">
    <cfRule type="cellIs" dxfId="5737" priority="30" operator="equal">
      <formula>"no fueling"</formula>
    </cfRule>
  </conditionalFormatting>
  <conditionalFormatting sqref="DM154">
    <cfRule type="cellIs" dxfId="5736" priority="31" operator="equal">
      <formula>"no fueling"</formula>
    </cfRule>
  </conditionalFormatting>
  <conditionalFormatting sqref="EB154">
    <cfRule type="cellIs" dxfId="5735" priority="28" operator="equal">
      <formula>"no fueling"</formula>
    </cfRule>
  </conditionalFormatting>
  <conditionalFormatting sqref="EB154">
    <cfRule type="cellIs" dxfId="5734" priority="29" operator="equal">
      <formula>"no fueling"</formula>
    </cfRule>
  </conditionalFormatting>
  <conditionalFormatting sqref="FF154">
    <cfRule type="cellIs" dxfId="5733" priority="26" operator="equal">
      <formula>"no fueling"</formula>
    </cfRule>
  </conditionalFormatting>
  <conditionalFormatting sqref="FF154">
    <cfRule type="cellIs" dxfId="5732" priority="27" operator="equal">
      <formula>"no fueling"</formula>
    </cfRule>
  </conditionalFormatting>
  <conditionalFormatting sqref="FU154">
    <cfRule type="cellIs" dxfId="5731" priority="24" operator="equal">
      <formula>"no fueling"</formula>
    </cfRule>
  </conditionalFormatting>
  <conditionalFormatting sqref="FU154">
    <cfRule type="cellIs" dxfId="5730" priority="25" operator="equal">
      <formula>"no fueling"</formula>
    </cfRule>
  </conditionalFormatting>
  <conditionalFormatting sqref="GJ154">
    <cfRule type="cellIs" dxfId="5729" priority="22" operator="equal">
      <formula>"no fueling"</formula>
    </cfRule>
  </conditionalFormatting>
  <conditionalFormatting sqref="GJ154">
    <cfRule type="cellIs" dxfId="5728" priority="23" operator="equal">
      <formula>"no fueling"</formula>
    </cfRule>
  </conditionalFormatting>
  <conditionalFormatting sqref="GY154">
    <cfRule type="cellIs" dxfId="5727" priority="20" operator="equal">
      <formula>"no fueling"</formula>
    </cfRule>
  </conditionalFormatting>
  <conditionalFormatting sqref="GY154">
    <cfRule type="cellIs" dxfId="5726" priority="21" operator="equal">
      <formula>"no fueling"</formula>
    </cfRule>
  </conditionalFormatting>
  <conditionalFormatting sqref="R132">
    <cfRule type="cellIs" dxfId="5725" priority="18" operator="equal">
      <formula>"no fueling"</formula>
    </cfRule>
  </conditionalFormatting>
  <conditionalFormatting sqref="R132">
    <cfRule type="cellIs" dxfId="5724" priority="19" operator="equal">
      <formula>"no fueling"</formula>
    </cfRule>
  </conditionalFormatting>
  <conditionalFormatting sqref="BS132">
    <cfRule type="cellIs" dxfId="5723" priority="16" operator="equal">
      <formula>"no fueling"</formula>
    </cfRule>
  </conditionalFormatting>
  <conditionalFormatting sqref="BS132">
    <cfRule type="cellIs" dxfId="5722" priority="17" operator="equal">
      <formula>"no fueling"</formula>
    </cfRule>
  </conditionalFormatting>
  <conditionalFormatting sqref="CI132">
    <cfRule type="cellIs" dxfId="5721" priority="14" operator="equal">
      <formula>"no fueling"</formula>
    </cfRule>
  </conditionalFormatting>
  <conditionalFormatting sqref="CI132">
    <cfRule type="cellIs" dxfId="5720" priority="15" operator="equal">
      <formula>"no fueling"</formula>
    </cfRule>
  </conditionalFormatting>
  <conditionalFormatting sqref="DM132">
    <cfRule type="cellIs" dxfId="5719" priority="12" operator="equal">
      <formula>"no fueling"</formula>
    </cfRule>
  </conditionalFormatting>
  <conditionalFormatting sqref="DM132">
    <cfRule type="cellIs" dxfId="5718" priority="13" operator="equal">
      <formula>"no fueling"</formula>
    </cfRule>
  </conditionalFormatting>
  <conditionalFormatting sqref="EB132">
    <cfRule type="cellIs" dxfId="5717" priority="10" operator="equal">
      <formula>"no fueling"</formula>
    </cfRule>
  </conditionalFormatting>
  <conditionalFormatting sqref="EB132">
    <cfRule type="cellIs" dxfId="5716" priority="11" operator="equal">
      <formula>"no fueling"</formula>
    </cfRule>
  </conditionalFormatting>
  <conditionalFormatting sqref="FF132">
    <cfRule type="cellIs" dxfId="5715" priority="8" operator="equal">
      <formula>"no fueling"</formula>
    </cfRule>
  </conditionalFormatting>
  <conditionalFormatting sqref="FF132">
    <cfRule type="cellIs" dxfId="5714" priority="9" operator="equal">
      <formula>"no fueling"</formula>
    </cfRule>
  </conditionalFormatting>
  <conditionalFormatting sqref="FU132">
    <cfRule type="cellIs" dxfId="5713" priority="6" operator="equal">
      <formula>"no fueling"</formula>
    </cfRule>
  </conditionalFormatting>
  <conditionalFormatting sqref="FU132">
    <cfRule type="cellIs" dxfId="5712" priority="7" operator="equal">
      <formula>"no fueling"</formula>
    </cfRule>
  </conditionalFormatting>
  <conditionalFormatting sqref="GJ132">
    <cfRule type="cellIs" dxfId="5711" priority="4" operator="equal">
      <formula>"no fueling"</formula>
    </cfRule>
  </conditionalFormatting>
  <conditionalFormatting sqref="GJ132">
    <cfRule type="cellIs" dxfId="5710" priority="5" operator="equal">
      <formula>"no fueling"</formula>
    </cfRule>
  </conditionalFormatting>
  <conditionalFormatting sqref="GY132">
    <cfRule type="cellIs" dxfId="5709" priority="2" operator="equal">
      <formula>"no fueling"</formula>
    </cfRule>
  </conditionalFormatting>
  <conditionalFormatting sqref="GY132">
    <cfRule type="cellIs" dxfId="5708" priority="3" operator="equal">
      <formula>"no fueling"</formula>
    </cfRule>
  </conditionalFormatting>
  <conditionalFormatting sqref="H8">
    <cfRule type="cellIs" dxfId="5707" priority="1" operator="equal">
      <formula>"no fueling"</formula>
    </cfRule>
  </conditionalFormatting>
  <pageMargins left="0.7" right="0.7" top="0.75" bottom="0.75" header="0.3" footer="0.3"/>
  <pageSetup paperSize="9" scale="16"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outlinePr summaryBelow="0" summaryRight="0"/>
    <pageSetUpPr fitToPage="1"/>
  </sheetPr>
  <dimension ref="B2:DW159"/>
  <sheetViews>
    <sheetView showGridLines="0" tabSelected="1" zoomScale="90" zoomScaleNormal="90" workbookViewId="0">
      <selection activeCell="B26" sqref="B26:C28"/>
    </sheetView>
  </sheetViews>
  <sheetFormatPr defaultColWidth="9.140625" defaultRowHeight="12.75" outlineLevelCol="1"/>
  <cols>
    <col min="1" max="1" width="1.85546875" style="447" customWidth="1"/>
    <col min="2" max="2" width="6" style="447" customWidth="1"/>
    <col min="3" max="3" width="7.140625" style="447" customWidth="1"/>
    <col min="4" max="4" width="11.42578125" style="447" customWidth="1"/>
    <col min="5" max="6" width="8.28515625" style="447" customWidth="1"/>
    <col min="7" max="8" width="9.28515625" style="447" bestFit="1" customWidth="1"/>
    <col min="9" max="15" width="8.28515625" style="447" bestFit="1" customWidth="1"/>
    <col min="16" max="16" width="7.85546875" style="447" customWidth="1"/>
    <col min="17" max="17" width="2.28515625" style="450" customWidth="1"/>
    <col min="18" max="18" width="6.85546875" style="447" customWidth="1"/>
    <col min="19" max="19" width="6.7109375" style="447" customWidth="1"/>
    <col min="20" max="24" width="7.85546875" style="447" customWidth="1"/>
    <col min="25" max="25" width="11" style="447" customWidth="1"/>
    <col min="26" max="26" width="10.85546875" style="447" customWidth="1"/>
    <col min="27" max="28" width="7.85546875" style="447" customWidth="1"/>
    <col min="29" max="29" width="2.28515625" style="450" customWidth="1"/>
    <col min="30" max="31" width="11.28515625" style="450" bestFit="1" customWidth="1"/>
    <col min="32" max="32" width="2.28515625" style="450" customWidth="1"/>
    <col min="33" max="33" width="6.85546875" style="447" customWidth="1"/>
    <col min="34" max="34" width="6.7109375" style="447" customWidth="1"/>
    <col min="35" max="36" width="7.85546875" style="447" customWidth="1"/>
    <col min="37" max="37" width="11.140625" style="447" customWidth="1"/>
    <col min="38" max="38" width="4.85546875" style="450" customWidth="1"/>
    <col min="39" max="39" width="7.28515625" style="447" customWidth="1" outlineLevel="1"/>
    <col min="40" max="40" width="6.7109375" style="447" customWidth="1" outlineLevel="1"/>
    <col min="41" max="52" width="7.85546875" style="447" customWidth="1" outlineLevel="1"/>
    <col min="53" max="53" width="1.85546875" style="447" customWidth="1" outlineLevel="1"/>
    <col min="54" max="54" width="6.42578125" style="447" customWidth="1" outlineLevel="1"/>
    <col min="55" max="55" width="6.7109375" style="447" customWidth="1" outlineLevel="1"/>
    <col min="56" max="67" width="7.85546875" style="447" customWidth="1" outlineLevel="1"/>
    <col min="68" max="68" width="2.28515625" style="450" customWidth="1" outlineLevel="1"/>
    <col min="69" max="69" width="6.5703125" style="447" customWidth="1" outlineLevel="1"/>
    <col min="70" max="70" width="6.7109375" style="447" customWidth="1" outlineLevel="1"/>
    <col min="71" max="82" width="7.85546875" style="447" customWidth="1" outlineLevel="1"/>
    <col min="83" max="83" width="2" style="447" customWidth="1" outlineLevel="1"/>
    <col min="84" max="84" width="6.42578125" style="447" customWidth="1" outlineLevel="1"/>
    <col min="85" max="85" width="6.7109375" style="447" customWidth="1" outlineLevel="1"/>
    <col min="86" max="97" width="7.85546875" style="447" customWidth="1" outlineLevel="1"/>
    <col min="98" max="98" width="2.5703125" style="447" customWidth="1" outlineLevel="1"/>
    <col min="99" max="99" width="6.42578125" style="447" customWidth="1"/>
    <col min="100" max="100" width="6.7109375" style="447" customWidth="1"/>
    <col min="101" max="112" width="7.85546875" style="447" customWidth="1"/>
    <col min="113" max="113" width="1.85546875" style="447" customWidth="1"/>
    <col min="114" max="114" width="6.42578125" style="447" customWidth="1"/>
    <col min="115" max="115" width="6.7109375" style="447" customWidth="1"/>
    <col min="116" max="127" width="7.85546875" style="447" customWidth="1"/>
    <col min="128" max="16384" width="9.140625" style="447"/>
  </cols>
  <sheetData>
    <row r="2" spans="2:127" s="445" customFormat="1" ht="18">
      <c r="B2" s="962" t="s">
        <v>695</v>
      </c>
      <c r="C2" s="962"/>
      <c r="D2" s="962"/>
      <c r="E2" s="962"/>
      <c r="F2" s="962"/>
      <c r="G2" s="962"/>
      <c r="H2" s="962"/>
      <c r="I2" s="962"/>
      <c r="J2" s="962"/>
      <c r="K2" s="962"/>
      <c r="L2" s="962"/>
      <c r="M2" s="962"/>
      <c r="N2" s="962"/>
      <c r="O2" s="962"/>
      <c r="P2" s="962"/>
      <c r="Q2" s="444"/>
      <c r="R2" s="445" t="s">
        <v>487</v>
      </c>
      <c r="S2" s="444"/>
      <c r="V2" s="963" t="s">
        <v>505</v>
      </c>
      <c r="W2" s="963"/>
      <c r="X2" s="963"/>
      <c r="Y2" s="446"/>
      <c r="Z2" s="964" t="s">
        <v>490</v>
      </c>
      <c r="AA2" s="964"/>
      <c r="AB2" s="964"/>
      <c r="AC2" s="444"/>
      <c r="AD2" s="444"/>
      <c r="AE2" s="444"/>
      <c r="AF2" s="444"/>
      <c r="AG2" s="445" t="s">
        <v>696</v>
      </c>
      <c r="AH2" s="444"/>
      <c r="AK2" s="444"/>
      <c r="AL2" s="444"/>
      <c r="AM2" s="445" t="s">
        <v>700</v>
      </c>
      <c r="AN2" s="444"/>
      <c r="BB2" s="445" t="s">
        <v>701</v>
      </c>
      <c r="BC2" s="444"/>
      <c r="BP2" s="444"/>
      <c r="BQ2" s="445" t="s">
        <v>700</v>
      </c>
      <c r="BR2" s="444"/>
      <c r="CF2" s="445" t="s">
        <v>701</v>
      </c>
      <c r="CG2" s="444"/>
      <c r="CU2" s="445" t="s">
        <v>489</v>
      </c>
      <c r="CV2" s="444"/>
      <c r="DJ2" s="445" t="s">
        <v>489</v>
      </c>
      <c r="DK2" s="444"/>
    </row>
    <row r="3" spans="2:127" ht="13.5" thickBot="1">
      <c r="C3" s="448"/>
      <c r="D3" s="449"/>
      <c r="S3" s="448"/>
      <c r="T3" s="451"/>
      <c r="U3" s="451"/>
      <c r="V3" s="449"/>
      <c r="W3" s="449"/>
      <c r="X3" s="449"/>
      <c r="Y3" s="449"/>
      <c r="Z3" s="449"/>
      <c r="AH3" s="448"/>
      <c r="AI3" s="451"/>
      <c r="AJ3" s="451"/>
      <c r="AK3" s="449"/>
      <c r="AN3" s="448"/>
      <c r="AO3" s="451"/>
      <c r="AP3" s="451"/>
      <c r="BC3" s="448"/>
      <c r="BD3" s="451"/>
      <c r="BE3" s="451"/>
      <c r="BR3" s="448"/>
      <c r="BS3" s="451"/>
      <c r="BT3" s="451"/>
      <c r="CG3" s="448"/>
      <c r="CH3" s="451"/>
      <c r="CI3" s="451"/>
      <c r="CV3" s="448"/>
      <c r="CW3" s="451"/>
      <c r="CX3" s="451"/>
      <c r="DK3" s="448"/>
      <c r="DL3" s="451"/>
      <c r="DM3" s="451"/>
    </row>
    <row r="4" spans="2:127" ht="54" customHeight="1" thickBot="1">
      <c r="B4" s="934" t="s">
        <v>939</v>
      </c>
      <c r="C4" s="965"/>
      <c r="D4" s="970" t="s">
        <v>886</v>
      </c>
      <c r="E4" s="942" t="s">
        <v>933</v>
      </c>
      <c r="F4" s="942"/>
      <c r="G4" s="942"/>
      <c r="H4" s="942"/>
      <c r="I4" s="942"/>
      <c r="J4" s="942"/>
      <c r="K4" s="942"/>
      <c r="L4" s="942"/>
      <c r="M4" s="942"/>
      <c r="N4" s="942"/>
      <c r="O4" s="942"/>
      <c r="P4" s="943"/>
      <c r="Q4" s="311"/>
      <c r="R4" s="934" t="str">
        <f>$B4</f>
        <v>H70-T40
4-7kg non-comm</v>
      </c>
      <c r="S4" s="965"/>
      <c r="T4" s="957" t="s">
        <v>907</v>
      </c>
      <c r="U4" s="958"/>
      <c r="V4" s="957" t="s">
        <v>909</v>
      </c>
      <c r="W4" s="975"/>
      <c r="X4" s="958"/>
      <c r="Y4" s="976" t="s">
        <v>958</v>
      </c>
      <c r="Z4" s="977"/>
      <c r="AA4" s="957" t="s">
        <v>908</v>
      </c>
      <c r="AB4" s="958"/>
      <c r="AC4" s="311"/>
      <c r="AD4" s="978" t="s">
        <v>722</v>
      </c>
      <c r="AE4" s="980" t="s">
        <v>723</v>
      </c>
      <c r="AF4" s="311"/>
      <c r="AG4" s="934" t="str">
        <f>$B4</f>
        <v>H70-T40
4-7kg non-comm</v>
      </c>
      <c r="AH4" s="965"/>
      <c r="AI4" s="957" t="s">
        <v>907</v>
      </c>
      <c r="AJ4" s="958"/>
      <c r="AK4" s="959" t="s">
        <v>167</v>
      </c>
      <c r="AL4" s="311"/>
      <c r="AM4" s="934" t="str">
        <f>$B4</f>
        <v>H70-T40
4-7kg non-comm</v>
      </c>
      <c r="AN4" s="935"/>
      <c r="AO4" s="940" t="s">
        <v>530</v>
      </c>
      <c r="AP4" s="941"/>
      <c r="AQ4" s="942"/>
      <c r="AR4" s="942"/>
      <c r="AS4" s="942"/>
      <c r="AT4" s="942"/>
      <c r="AU4" s="942"/>
      <c r="AV4" s="942"/>
      <c r="AW4" s="942"/>
      <c r="AX4" s="942"/>
      <c r="AY4" s="942"/>
      <c r="AZ4" s="943"/>
      <c r="BA4" s="311"/>
      <c r="BB4" s="934" t="str">
        <f>$B4</f>
        <v>H70-T40
4-7kg non-comm</v>
      </c>
      <c r="BC4" s="935"/>
      <c r="BD4" s="940" t="s">
        <v>530</v>
      </c>
      <c r="BE4" s="941"/>
      <c r="BF4" s="942"/>
      <c r="BG4" s="942"/>
      <c r="BH4" s="942"/>
      <c r="BI4" s="942"/>
      <c r="BJ4" s="942"/>
      <c r="BK4" s="942"/>
      <c r="BL4" s="942"/>
      <c r="BM4" s="942"/>
      <c r="BN4" s="942"/>
      <c r="BO4" s="943"/>
      <c r="BP4" s="311"/>
      <c r="BQ4" s="934" t="str">
        <f>$B4</f>
        <v>H70-T40
4-7kg non-comm</v>
      </c>
      <c r="BR4" s="935"/>
      <c r="BS4" s="940" t="s">
        <v>911</v>
      </c>
      <c r="BT4" s="941"/>
      <c r="BU4" s="942"/>
      <c r="BV4" s="942"/>
      <c r="BW4" s="942"/>
      <c r="BX4" s="942"/>
      <c r="BY4" s="942"/>
      <c r="BZ4" s="942"/>
      <c r="CA4" s="942"/>
      <c r="CB4" s="942"/>
      <c r="CC4" s="942"/>
      <c r="CD4" s="943"/>
      <c r="CF4" s="934" t="str">
        <f>$B4</f>
        <v>H70-T40
4-7kg non-comm</v>
      </c>
      <c r="CG4" s="935"/>
      <c r="CH4" s="940" t="s">
        <v>911</v>
      </c>
      <c r="CI4" s="941"/>
      <c r="CJ4" s="942"/>
      <c r="CK4" s="942"/>
      <c r="CL4" s="942"/>
      <c r="CM4" s="942"/>
      <c r="CN4" s="942"/>
      <c r="CO4" s="942"/>
      <c r="CP4" s="942"/>
      <c r="CQ4" s="942"/>
      <c r="CR4" s="942"/>
      <c r="CS4" s="943"/>
      <c r="CT4" s="311"/>
      <c r="CU4" s="934" t="str">
        <f>$B4</f>
        <v>H70-T40
4-7kg non-comm</v>
      </c>
      <c r="CV4" s="935"/>
      <c r="CW4" s="940" t="s">
        <v>956</v>
      </c>
      <c r="CX4" s="941"/>
      <c r="CY4" s="942"/>
      <c r="CZ4" s="942"/>
      <c r="DA4" s="942"/>
      <c r="DB4" s="942"/>
      <c r="DC4" s="942"/>
      <c r="DD4" s="942"/>
      <c r="DE4" s="942"/>
      <c r="DF4" s="942"/>
      <c r="DG4" s="942"/>
      <c r="DH4" s="943"/>
      <c r="DJ4" s="934" t="str">
        <f>$B4</f>
        <v>H70-T40
4-7kg non-comm</v>
      </c>
      <c r="DK4" s="935"/>
      <c r="DL4" s="940" t="s">
        <v>955</v>
      </c>
      <c r="DM4" s="941"/>
      <c r="DN4" s="942"/>
      <c r="DO4" s="942"/>
      <c r="DP4" s="942"/>
      <c r="DQ4" s="942"/>
      <c r="DR4" s="942"/>
      <c r="DS4" s="942"/>
      <c r="DT4" s="942"/>
      <c r="DU4" s="942"/>
      <c r="DV4" s="942"/>
      <c r="DW4" s="943"/>
    </row>
    <row r="5" spans="2:127" ht="14.25">
      <c r="B5" s="966"/>
      <c r="C5" s="967"/>
      <c r="D5" s="971"/>
      <c r="E5" s="928" t="s">
        <v>891</v>
      </c>
      <c r="F5" s="928"/>
      <c r="G5" s="928"/>
      <c r="H5" s="928"/>
      <c r="I5" s="928"/>
      <c r="J5" s="928"/>
      <c r="K5" s="1109"/>
      <c r="L5" s="1109"/>
      <c r="M5" s="928"/>
      <c r="N5" s="928"/>
      <c r="O5" s="928"/>
      <c r="P5" s="929"/>
      <c r="Q5" s="452"/>
      <c r="R5" s="966"/>
      <c r="S5" s="967"/>
      <c r="T5" s="944" t="s">
        <v>496</v>
      </c>
      <c r="U5" s="946" t="s">
        <v>497</v>
      </c>
      <c r="V5" s="948" t="s">
        <v>128</v>
      </c>
      <c r="W5" s="950" t="s">
        <v>691</v>
      </c>
      <c r="X5" s="946" t="s">
        <v>692</v>
      </c>
      <c r="Y5" s="953" t="s">
        <v>130</v>
      </c>
      <c r="Z5" s="955" t="s">
        <v>131</v>
      </c>
      <c r="AA5" s="988" t="s">
        <v>166</v>
      </c>
      <c r="AB5" s="946" t="s">
        <v>492</v>
      </c>
      <c r="AC5" s="452"/>
      <c r="AD5" s="979"/>
      <c r="AE5" s="981"/>
      <c r="AF5" s="452"/>
      <c r="AG5" s="966"/>
      <c r="AH5" s="967"/>
      <c r="AI5" s="944" t="s">
        <v>498</v>
      </c>
      <c r="AJ5" s="989" t="s">
        <v>497</v>
      </c>
      <c r="AK5" s="960"/>
      <c r="AL5" s="452"/>
      <c r="AM5" s="936"/>
      <c r="AN5" s="937"/>
      <c r="AO5" s="928" t="s">
        <v>891</v>
      </c>
      <c r="AP5" s="928"/>
      <c r="AQ5" s="928"/>
      <c r="AR5" s="928"/>
      <c r="AS5" s="928"/>
      <c r="AT5" s="928"/>
      <c r="AU5" s="928"/>
      <c r="AV5" s="928"/>
      <c r="AW5" s="928"/>
      <c r="AX5" s="928"/>
      <c r="AY5" s="928"/>
      <c r="AZ5" s="929"/>
      <c r="BA5" s="452"/>
      <c r="BB5" s="936"/>
      <c r="BC5" s="937"/>
      <c r="BD5" s="928" t="s">
        <v>891</v>
      </c>
      <c r="BE5" s="928"/>
      <c r="BF5" s="928"/>
      <c r="BG5" s="928"/>
      <c r="BH5" s="928"/>
      <c r="BI5" s="928"/>
      <c r="BJ5" s="928"/>
      <c r="BK5" s="928"/>
      <c r="BL5" s="928"/>
      <c r="BM5" s="928"/>
      <c r="BN5" s="928"/>
      <c r="BO5" s="929"/>
      <c r="BP5" s="452"/>
      <c r="BQ5" s="936"/>
      <c r="BR5" s="937"/>
      <c r="BS5" s="928" t="s">
        <v>891</v>
      </c>
      <c r="BT5" s="928"/>
      <c r="BU5" s="928"/>
      <c r="BV5" s="928"/>
      <c r="BW5" s="928"/>
      <c r="BX5" s="928"/>
      <c r="BY5" s="928"/>
      <c r="BZ5" s="928"/>
      <c r="CA5" s="928"/>
      <c r="CB5" s="928"/>
      <c r="CC5" s="928"/>
      <c r="CD5" s="929"/>
      <c r="CF5" s="936"/>
      <c r="CG5" s="937"/>
      <c r="CH5" s="928" t="s">
        <v>891</v>
      </c>
      <c r="CI5" s="928"/>
      <c r="CJ5" s="928"/>
      <c r="CK5" s="928"/>
      <c r="CL5" s="928"/>
      <c r="CM5" s="928"/>
      <c r="CN5" s="928"/>
      <c r="CO5" s="928"/>
      <c r="CP5" s="928"/>
      <c r="CQ5" s="928"/>
      <c r="CR5" s="928"/>
      <c r="CS5" s="929"/>
      <c r="CT5" s="452"/>
      <c r="CU5" s="936"/>
      <c r="CV5" s="937"/>
      <c r="CW5" s="928" t="s">
        <v>891</v>
      </c>
      <c r="CX5" s="928"/>
      <c r="CY5" s="928"/>
      <c r="CZ5" s="928"/>
      <c r="DA5" s="928"/>
      <c r="DB5" s="928"/>
      <c r="DC5" s="928"/>
      <c r="DD5" s="928"/>
      <c r="DE5" s="928"/>
      <c r="DF5" s="928"/>
      <c r="DG5" s="928"/>
      <c r="DH5" s="929"/>
      <c r="DJ5" s="936"/>
      <c r="DK5" s="937"/>
      <c r="DL5" s="928" t="s">
        <v>891</v>
      </c>
      <c r="DM5" s="928"/>
      <c r="DN5" s="928"/>
      <c r="DO5" s="928"/>
      <c r="DP5" s="928"/>
      <c r="DQ5" s="928"/>
      <c r="DR5" s="928"/>
      <c r="DS5" s="928"/>
      <c r="DT5" s="928"/>
      <c r="DU5" s="928"/>
      <c r="DV5" s="928"/>
      <c r="DW5" s="929"/>
    </row>
    <row r="6" spans="2:127" ht="13.5" thickBot="1">
      <c r="B6" s="968"/>
      <c r="C6" s="969"/>
      <c r="D6" s="972"/>
      <c r="E6" s="453">
        <v>0.5</v>
      </c>
      <c r="F6" s="453">
        <v>2</v>
      </c>
      <c r="G6" s="453">
        <v>5</v>
      </c>
      <c r="H6" s="453">
        <v>10</v>
      </c>
      <c r="I6" s="453">
        <v>15</v>
      </c>
      <c r="J6" s="443">
        <v>20</v>
      </c>
      <c r="K6" s="453">
        <v>30</v>
      </c>
      <c r="L6" s="453">
        <v>40</v>
      </c>
      <c r="M6" s="453">
        <v>50</v>
      </c>
      <c r="N6" s="454">
        <v>60</v>
      </c>
      <c r="O6" s="454">
        <v>70</v>
      </c>
      <c r="P6" s="456" t="s">
        <v>379</v>
      </c>
      <c r="Q6" s="452"/>
      <c r="R6" s="968"/>
      <c r="S6" s="969"/>
      <c r="T6" s="945"/>
      <c r="U6" s="947"/>
      <c r="V6" s="949"/>
      <c r="W6" s="951"/>
      <c r="X6" s="952"/>
      <c r="Y6" s="954"/>
      <c r="Z6" s="956"/>
      <c r="AA6" s="945"/>
      <c r="AB6" s="947"/>
      <c r="AC6" s="452"/>
      <c r="AD6" s="945"/>
      <c r="AE6" s="947"/>
      <c r="AF6" s="452"/>
      <c r="AG6" s="968"/>
      <c r="AH6" s="969"/>
      <c r="AI6" s="945"/>
      <c r="AJ6" s="990"/>
      <c r="AK6" s="961"/>
      <c r="AL6" s="452"/>
      <c r="AM6" s="938"/>
      <c r="AN6" s="939"/>
      <c r="AO6" s="457">
        <v>0.5</v>
      </c>
      <c r="AP6" s="458">
        <v>2</v>
      </c>
      <c r="AQ6" s="458">
        <v>5</v>
      </c>
      <c r="AR6" s="458">
        <v>10</v>
      </c>
      <c r="AS6" s="458">
        <v>15</v>
      </c>
      <c r="AT6" s="459">
        <v>20</v>
      </c>
      <c r="AU6" s="460">
        <v>30</v>
      </c>
      <c r="AV6" s="459">
        <v>40</v>
      </c>
      <c r="AW6" s="459">
        <v>50</v>
      </c>
      <c r="AX6" s="459">
        <v>60</v>
      </c>
      <c r="AY6" s="459">
        <v>70</v>
      </c>
      <c r="AZ6" s="456" t="s">
        <v>379</v>
      </c>
      <c r="BA6" s="452"/>
      <c r="BB6" s="938"/>
      <c r="BC6" s="939"/>
      <c r="BD6" s="457">
        <v>0.5</v>
      </c>
      <c r="BE6" s="458">
        <v>2</v>
      </c>
      <c r="BF6" s="458">
        <v>5</v>
      </c>
      <c r="BG6" s="458">
        <v>10</v>
      </c>
      <c r="BH6" s="458">
        <v>15</v>
      </c>
      <c r="BI6" s="459">
        <v>20</v>
      </c>
      <c r="BJ6" s="460">
        <v>30</v>
      </c>
      <c r="BK6" s="459">
        <v>40</v>
      </c>
      <c r="BL6" s="459">
        <v>50</v>
      </c>
      <c r="BM6" s="459">
        <v>60</v>
      </c>
      <c r="BN6" s="459">
        <v>70</v>
      </c>
      <c r="BO6" s="456" t="s">
        <v>379</v>
      </c>
      <c r="BP6" s="452"/>
      <c r="BQ6" s="938"/>
      <c r="BR6" s="939"/>
      <c r="BS6" s="457">
        <v>0.5</v>
      </c>
      <c r="BT6" s="458">
        <v>2</v>
      </c>
      <c r="BU6" s="458">
        <v>5</v>
      </c>
      <c r="BV6" s="458">
        <v>10</v>
      </c>
      <c r="BW6" s="458">
        <v>15</v>
      </c>
      <c r="BX6" s="459">
        <v>20</v>
      </c>
      <c r="BY6" s="460">
        <v>30</v>
      </c>
      <c r="BZ6" s="459">
        <v>40</v>
      </c>
      <c r="CA6" s="459">
        <v>50</v>
      </c>
      <c r="CB6" s="459">
        <v>60</v>
      </c>
      <c r="CC6" s="459">
        <v>70</v>
      </c>
      <c r="CD6" s="456" t="s">
        <v>379</v>
      </c>
      <c r="CF6" s="938"/>
      <c r="CG6" s="939"/>
      <c r="CH6" s="457">
        <v>0.5</v>
      </c>
      <c r="CI6" s="458">
        <v>2</v>
      </c>
      <c r="CJ6" s="458">
        <v>5</v>
      </c>
      <c r="CK6" s="458">
        <v>10</v>
      </c>
      <c r="CL6" s="458">
        <v>15</v>
      </c>
      <c r="CM6" s="459">
        <v>20</v>
      </c>
      <c r="CN6" s="460">
        <v>30</v>
      </c>
      <c r="CO6" s="459">
        <v>40</v>
      </c>
      <c r="CP6" s="459">
        <v>50</v>
      </c>
      <c r="CQ6" s="459">
        <v>60</v>
      </c>
      <c r="CR6" s="459">
        <v>70</v>
      </c>
      <c r="CS6" s="456" t="s">
        <v>379</v>
      </c>
      <c r="CT6" s="452"/>
      <c r="CU6" s="938"/>
      <c r="CV6" s="939"/>
      <c r="CW6" s="457">
        <v>0.5</v>
      </c>
      <c r="CX6" s="458">
        <v>2</v>
      </c>
      <c r="CY6" s="458">
        <v>5</v>
      </c>
      <c r="CZ6" s="458">
        <v>10</v>
      </c>
      <c r="DA6" s="458">
        <v>15</v>
      </c>
      <c r="DB6" s="459">
        <v>20</v>
      </c>
      <c r="DC6" s="460">
        <v>30</v>
      </c>
      <c r="DD6" s="459">
        <v>40</v>
      </c>
      <c r="DE6" s="459">
        <v>50</v>
      </c>
      <c r="DF6" s="459">
        <v>60</v>
      </c>
      <c r="DG6" s="459">
        <v>70</v>
      </c>
      <c r="DH6" s="456" t="s">
        <v>379</v>
      </c>
      <c r="DJ6" s="938"/>
      <c r="DK6" s="939"/>
      <c r="DL6" s="457">
        <v>0.5</v>
      </c>
      <c r="DM6" s="458">
        <v>2</v>
      </c>
      <c r="DN6" s="458">
        <v>5</v>
      </c>
      <c r="DO6" s="458">
        <v>10</v>
      </c>
      <c r="DP6" s="458">
        <v>15</v>
      </c>
      <c r="DQ6" s="459">
        <v>20</v>
      </c>
      <c r="DR6" s="460">
        <v>30</v>
      </c>
      <c r="DS6" s="459">
        <v>40</v>
      </c>
      <c r="DT6" s="459">
        <v>50</v>
      </c>
      <c r="DU6" s="459">
        <v>60</v>
      </c>
      <c r="DV6" s="459">
        <v>70</v>
      </c>
      <c r="DW6" s="456" t="s">
        <v>379</v>
      </c>
    </row>
    <row r="7" spans="2:127" ht="15" customHeight="1">
      <c r="B7" s="924" t="s">
        <v>890</v>
      </c>
      <c r="C7" s="461" t="s">
        <v>380</v>
      </c>
      <c r="D7" s="462" t="s">
        <v>381</v>
      </c>
      <c r="E7" s="463" t="s">
        <v>381</v>
      </c>
      <c r="F7" s="464" t="s">
        <v>381</v>
      </c>
      <c r="G7" s="464" t="s">
        <v>381</v>
      </c>
      <c r="H7" s="464" t="s">
        <v>381</v>
      </c>
      <c r="I7" s="464" t="s">
        <v>381</v>
      </c>
      <c r="J7" s="464" t="s">
        <v>381</v>
      </c>
      <c r="K7" s="464" t="s">
        <v>381</v>
      </c>
      <c r="L7" s="464" t="s">
        <v>381</v>
      </c>
      <c r="M7" s="464" t="s">
        <v>381</v>
      </c>
      <c r="N7" s="464" t="s">
        <v>381</v>
      </c>
      <c r="O7" s="464" t="s">
        <v>381</v>
      </c>
      <c r="P7" s="465" t="s">
        <v>381</v>
      </c>
      <c r="Q7" s="466"/>
      <c r="R7" s="924" t="s">
        <v>890</v>
      </c>
      <c r="S7" s="461" t="str">
        <f>$C7</f>
        <v>&gt; 50</v>
      </c>
      <c r="T7" s="467" t="s">
        <v>381</v>
      </c>
      <c r="U7" s="468" t="s">
        <v>381</v>
      </c>
      <c r="V7" s="462" t="s">
        <v>381</v>
      </c>
      <c r="W7" s="469" t="s">
        <v>381</v>
      </c>
      <c r="X7" s="470" t="s">
        <v>381</v>
      </c>
      <c r="Y7" s="462" t="s">
        <v>381</v>
      </c>
      <c r="Z7" s="470" t="s">
        <v>381</v>
      </c>
      <c r="AA7" s="467" t="s">
        <v>381</v>
      </c>
      <c r="AB7" s="468" t="s">
        <v>381</v>
      </c>
      <c r="AC7" s="466"/>
      <c r="AD7" s="930">
        <f>(87.5-2)/3</f>
        <v>28.5</v>
      </c>
      <c r="AE7" s="932">
        <f>AD7/(1-(2.5+7)/(87.5-2))</f>
        <v>32.0625</v>
      </c>
      <c r="AF7" s="466"/>
      <c r="AG7" s="924" t="s">
        <v>890</v>
      </c>
      <c r="AH7" s="461" t="str">
        <f>$C7</f>
        <v>&gt; 50</v>
      </c>
      <c r="AI7" s="467" t="s">
        <v>381</v>
      </c>
      <c r="AJ7" s="468" t="s">
        <v>381</v>
      </c>
      <c r="AK7" s="471" t="s">
        <v>381</v>
      </c>
      <c r="AL7" s="466"/>
      <c r="AM7" s="924" t="s">
        <v>890</v>
      </c>
      <c r="AN7" s="461" t="str">
        <f>$C7</f>
        <v>&gt; 50</v>
      </c>
      <c r="AO7" s="472" t="s">
        <v>381</v>
      </c>
      <c r="AP7" s="473" t="s">
        <v>381</v>
      </c>
      <c r="AQ7" s="473" t="s">
        <v>381</v>
      </c>
      <c r="AR7" s="473" t="s">
        <v>381</v>
      </c>
      <c r="AS7" s="473" t="s">
        <v>381</v>
      </c>
      <c r="AT7" s="473" t="s">
        <v>381</v>
      </c>
      <c r="AU7" s="473" t="s">
        <v>381</v>
      </c>
      <c r="AV7" s="473" t="s">
        <v>381</v>
      </c>
      <c r="AW7" s="473" t="s">
        <v>381</v>
      </c>
      <c r="AX7" s="473" t="s">
        <v>381</v>
      </c>
      <c r="AY7" s="473" t="s">
        <v>381</v>
      </c>
      <c r="AZ7" s="468" t="s">
        <v>381</v>
      </c>
      <c r="BA7" s="474"/>
      <c r="BB7" s="924" t="s">
        <v>890</v>
      </c>
      <c r="BC7" s="461" t="str">
        <f>$C7</f>
        <v>&gt; 50</v>
      </c>
      <c r="BD7" s="472" t="s">
        <v>381</v>
      </c>
      <c r="BE7" s="473" t="s">
        <v>381</v>
      </c>
      <c r="BF7" s="473" t="s">
        <v>381</v>
      </c>
      <c r="BG7" s="473" t="s">
        <v>381</v>
      </c>
      <c r="BH7" s="473" t="s">
        <v>381</v>
      </c>
      <c r="BI7" s="473" t="s">
        <v>381</v>
      </c>
      <c r="BJ7" s="473" t="s">
        <v>381</v>
      </c>
      <c r="BK7" s="473" t="s">
        <v>381</v>
      </c>
      <c r="BL7" s="473" t="s">
        <v>381</v>
      </c>
      <c r="BM7" s="473" t="s">
        <v>381</v>
      </c>
      <c r="BN7" s="473" t="s">
        <v>381</v>
      </c>
      <c r="BO7" s="468" t="s">
        <v>381</v>
      </c>
      <c r="BP7" s="466"/>
      <c r="BQ7" s="924" t="s">
        <v>890</v>
      </c>
      <c r="BR7" s="461" t="str">
        <f>$C7</f>
        <v>&gt; 50</v>
      </c>
      <c r="BS7" s="472" t="s">
        <v>381</v>
      </c>
      <c r="BT7" s="473" t="s">
        <v>381</v>
      </c>
      <c r="BU7" s="473" t="s">
        <v>381</v>
      </c>
      <c r="BV7" s="473" t="s">
        <v>381</v>
      </c>
      <c r="BW7" s="473" t="s">
        <v>381</v>
      </c>
      <c r="BX7" s="473" t="s">
        <v>381</v>
      </c>
      <c r="BY7" s="473" t="s">
        <v>381</v>
      </c>
      <c r="BZ7" s="473" t="s">
        <v>381</v>
      </c>
      <c r="CA7" s="473" t="s">
        <v>381</v>
      </c>
      <c r="CB7" s="473" t="s">
        <v>381</v>
      </c>
      <c r="CC7" s="473" t="s">
        <v>381</v>
      </c>
      <c r="CD7" s="468" t="s">
        <v>381</v>
      </c>
      <c r="CF7" s="924" t="s">
        <v>890</v>
      </c>
      <c r="CG7" s="461" t="str">
        <f>$C7</f>
        <v>&gt; 50</v>
      </c>
      <c r="CH7" s="472" t="s">
        <v>381</v>
      </c>
      <c r="CI7" s="473" t="s">
        <v>381</v>
      </c>
      <c r="CJ7" s="473" t="s">
        <v>381</v>
      </c>
      <c r="CK7" s="473" t="s">
        <v>381</v>
      </c>
      <c r="CL7" s="473" t="s">
        <v>381</v>
      </c>
      <c r="CM7" s="473" t="s">
        <v>381</v>
      </c>
      <c r="CN7" s="473" t="s">
        <v>381</v>
      </c>
      <c r="CO7" s="473" t="s">
        <v>381</v>
      </c>
      <c r="CP7" s="473" t="s">
        <v>381</v>
      </c>
      <c r="CQ7" s="473" t="s">
        <v>381</v>
      </c>
      <c r="CR7" s="473" t="s">
        <v>381</v>
      </c>
      <c r="CS7" s="468" t="s">
        <v>381</v>
      </c>
      <c r="CT7" s="474"/>
      <c r="CU7" s="924" t="s">
        <v>890</v>
      </c>
      <c r="CV7" s="461" t="str">
        <f>$C7</f>
        <v>&gt; 50</v>
      </c>
      <c r="CW7" s="472" t="s">
        <v>381</v>
      </c>
      <c r="CX7" s="473" t="s">
        <v>381</v>
      </c>
      <c r="CY7" s="473" t="s">
        <v>381</v>
      </c>
      <c r="CZ7" s="473" t="s">
        <v>381</v>
      </c>
      <c r="DA7" s="473" t="s">
        <v>381</v>
      </c>
      <c r="DB7" s="473" t="s">
        <v>381</v>
      </c>
      <c r="DC7" s="473" t="s">
        <v>381</v>
      </c>
      <c r="DD7" s="473" t="s">
        <v>381</v>
      </c>
      <c r="DE7" s="473" t="s">
        <v>381</v>
      </c>
      <c r="DF7" s="473" t="s">
        <v>381</v>
      </c>
      <c r="DG7" s="473" t="s">
        <v>381</v>
      </c>
      <c r="DH7" s="468" t="s">
        <v>381</v>
      </c>
      <c r="DJ7" s="924" t="s">
        <v>890</v>
      </c>
      <c r="DK7" s="461" t="str">
        <f>$C7</f>
        <v>&gt; 50</v>
      </c>
      <c r="DL7" s="472" t="s">
        <v>381</v>
      </c>
      <c r="DM7" s="473" t="s">
        <v>381</v>
      </c>
      <c r="DN7" s="473" t="s">
        <v>381</v>
      </c>
      <c r="DO7" s="473" t="s">
        <v>381</v>
      </c>
      <c r="DP7" s="473" t="s">
        <v>381</v>
      </c>
      <c r="DQ7" s="473" t="s">
        <v>381</v>
      </c>
      <c r="DR7" s="473" t="s">
        <v>381</v>
      </c>
      <c r="DS7" s="473" t="s">
        <v>381</v>
      </c>
      <c r="DT7" s="473" t="s">
        <v>381</v>
      </c>
      <c r="DU7" s="473" t="s">
        <v>381</v>
      </c>
      <c r="DV7" s="473" t="s">
        <v>381</v>
      </c>
      <c r="DW7" s="468" t="s">
        <v>381</v>
      </c>
    </row>
    <row r="8" spans="2:127" ht="15" customHeight="1">
      <c r="B8" s="925"/>
      <c r="C8" s="475">
        <v>50</v>
      </c>
      <c r="D8" s="476">
        <f>V8</f>
        <v>5.115089763152441</v>
      </c>
      <c r="E8" s="477">
        <v>77.824018434254242</v>
      </c>
      <c r="F8" s="478">
        <v>77.645205765847962</v>
      </c>
      <c r="G8" s="479">
        <v>77.345980501153775</v>
      </c>
      <c r="H8" s="479">
        <v>76.922994901557104</v>
      </c>
      <c r="I8" s="479">
        <v>76.56179938865688</v>
      </c>
      <c r="J8" s="479">
        <v>76.24219150804258</v>
      </c>
      <c r="K8" s="479">
        <v>75.65536535879194</v>
      </c>
      <c r="L8" s="479">
        <v>75.285672479208472</v>
      </c>
      <c r="M8" s="479">
        <v>74.691099814300841</v>
      </c>
      <c r="N8" s="479">
        <v>73.928378237945793</v>
      </c>
      <c r="O8" s="479">
        <v>72.753108178789759</v>
      </c>
      <c r="P8" s="480" t="s">
        <v>381</v>
      </c>
      <c r="Q8" s="466"/>
      <c r="R8" s="925"/>
      <c r="S8" s="475">
        <f>$C8</f>
        <v>50</v>
      </c>
      <c r="T8" s="481">
        <v>50</v>
      </c>
      <c r="U8" s="482">
        <v>-33</v>
      </c>
      <c r="V8" s="483">
        <f>IF(MIN(X8,W8)*(1-(2.5+7)/(87.5-2))&gt;$AD$7,$AD$7,MIN(X8,W8)*(1-(2.5+7)/(87.5-2)))</f>
        <v>5.115089763152441</v>
      </c>
      <c r="W8" s="484">
        <f>'70MPa, 4-7kg (comm)'!Z8</f>
        <v>5.7544759835464969</v>
      </c>
      <c r="X8" s="485">
        <f>'70MPa, 4-7kg (comm)'!AA8</f>
        <v>8.5688897999999991</v>
      </c>
      <c r="Y8" s="483">
        <f>(F8-2)/V8</f>
        <v>14.788637007071339</v>
      </c>
      <c r="Z8" s="486">
        <f>(F8-2)/MIN(W8,X8)</f>
        <v>13.145455117396745</v>
      </c>
      <c r="AA8" s="487">
        <f>'70MPa, 4-7kg (comm)'!AD8</f>
        <v>6.1087303527288501</v>
      </c>
      <c r="AB8" s="488">
        <f>'70MPa, 4-7kg (comm)'!AE8</f>
        <v>15.850931136683791</v>
      </c>
      <c r="AC8" s="466"/>
      <c r="AD8" s="930"/>
      <c r="AE8" s="932"/>
      <c r="AF8" s="466"/>
      <c r="AG8" s="925"/>
      <c r="AH8" s="475">
        <f>$C8</f>
        <v>50</v>
      </c>
      <c r="AI8" s="489">
        <v>25</v>
      </c>
      <c r="AJ8" s="482">
        <f>MIN(-40,AH8)</f>
        <v>-40</v>
      </c>
      <c r="AK8" s="490">
        <f>V8</f>
        <v>5.115089763152441</v>
      </c>
      <c r="AL8" s="466"/>
      <c r="AM8" s="925"/>
      <c r="AN8" s="475">
        <f>$C8</f>
        <v>50</v>
      </c>
      <c r="AO8" s="491">
        <v>0.92257543918744622</v>
      </c>
      <c r="AP8" s="492">
        <v>0.92127303698558194</v>
      </c>
      <c r="AQ8" s="492">
        <v>0.9193224300259295</v>
      </c>
      <c r="AR8" s="492">
        <v>0.91710778033183082</v>
      </c>
      <c r="AS8" s="492">
        <v>0.91579534843773469</v>
      </c>
      <c r="AT8" s="493">
        <v>0.91519226952845867</v>
      </c>
      <c r="AU8" s="493">
        <v>0.91567827174000538</v>
      </c>
      <c r="AV8" s="493">
        <v>0.91979403974244089</v>
      </c>
      <c r="AW8" s="493">
        <v>0.92443738843921586</v>
      </c>
      <c r="AX8" s="493">
        <v>0.93112452719947292</v>
      </c>
      <c r="AY8" s="493">
        <v>0.9403772867927126</v>
      </c>
      <c r="AZ8" s="494" t="s">
        <v>381</v>
      </c>
      <c r="BA8" s="474"/>
      <c r="BB8" s="925"/>
      <c r="BC8" s="475">
        <f>$C8</f>
        <v>50</v>
      </c>
      <c r="BD8" s="491">
        <v>0.92631049149716815</v>
      </c>
      <c r="BE8" s="492">
        <v>0.92509799190898412</v>
      </c>
      <c r="BF8" s="492">
        <v>0.9233007282836978</v>
      </c>
      <c r="BG8" s="492">
        <v>0.92124104291370212</v>
      </c>
      <c r="BH8" s="492">
        <v>0.9200990837123264</v>
      </c>
      <c r="BI8" s="493">
        <v>0.91965045010470214</v>
      </c>
      <c r="BJ8" s="493">
        <v>0.92028984764021637</v>
      </c>
      <c r="BK8" s="493">
        <v>0.92415012458199663</v>
      </c>
      <c r="BL8" s="493">
        <v>0.9279665245520281</v>
      </c>
      <c r="BM8" s="493">
        <v>0.93309544772875053</v>
      </c>
      <c r="BN8" s="493">
        <v>0.94047844641042755</v>
      </c>
      <c r="BO8" s="494" t="s">
        <v>381</v>
      </c>
      <c r="BP8" s="466"/>
      <c r="BQ8" s="925"/>
      <c r="BR8" s="475">
        <f>$C8</f>
        <v>50</v>
      </c>
      <c r="BS8" s="495">
        <v>84.950172144318955</v>
      </c>
      <c r="BT8" s="496">
        <v>84.852924735550403</v>
      </c>
      <c r="BU8" s="496">
        <v>84.550378440726831</v>
      </c>
      <c r="BV8" s="496">
        <v>83.832511723938708</v>
      </c>
      <c r="BW8" s="496">
        <v>82.892194636016811</v>
      </c>
      <c r="BX8" s="497">
        <v>81.75327071584843</v>
      </c>
      <c r="BY8" s="497">
        <v>78.812017369358387</v>
      </c>
      <c r="BZ8" s="497">
        <v>74.939029065944055</v>
      </c>
      <c r="CA8" s="497">
        <v>69.819442010511423</v>
      </c>
      <c r="CB8" s="497">
        <v>62.982421112259829</v>
      </c>
      <c r="CC8" s="497">
        <v>53.204624352479307</v>
      </c>
      <c r="CD8" s="494" t="s">
        <v>381</v>
      </c>
      <c r="CF8" s="925"/>
      <c r="CG8" s="475">
        <f>$C8</f>
        <v>50</v>
      </c>
      <c r="CH8" s="495">
        <v>82.932168701518819</v>
      </c>
      <c r="CI8" s="496">
        <v>82.777849343774761</v>
      </c>
      <c r="CJ8" s="496">
        <v>82.39957274470035</v>
      </c>
      <c r="CK8" s="496">
        <v>81.592526289376551</v>
      </c>
      <c r="CL8" s="496">
        <v>80.569620775092773</v>
      </c>
      <c r="CM8" s="497">
        <v>79.356274882413473</v>
      </c>
      <c r="CN8" s="497">
        <v>76.351188050630455</v>
      </c>
      <c r="CO8" s="497">
        <v>72.643556736203223</v>
      </c>
      <c r="CP8" s="497">
        <v>67.994452908360969</v>
      </c>
      <c r="CQ8" s="497">
        <v>61.98796292501379</v>
      </c>
      <c r="CR8" s="497">
        <v>53.15535517675481</v>
      </c>
      <c r="CS8" s="494" t="s">
        <v>381</v>
      </c>
      <c r="CT8" s="474"/>
      <c r="CU8" s="925"/>
      <c r="CV8" s="475">
        <f>$C8</f>
        <v>50</v>
      </c>
      <c r="CW8" s="491">
        <f t="shared" ref="CW8:CX20" si="0">MIN(AO8,BD8)</f>
        <v>0.92257543918744622</v>
      </c>
      <c r="CX8" s="492">
        <f t="shared" si="0"/>
        <v>0.92127303698558194</v>
      </c>
      <c r="CY8" s="492">
        <f t="shared" ref="CY8:DG8" si="1">MIN(AQ8,BF8)</f>
        <v>0.9193224300259295</v>
      </c>
      <c r="CZ8" s="492">
        <f t="shared" si="1"/>
        <v>0.91710778033183082</v>
      </c>
      <c r="DA8" s="492">
        <f t="shared" si="1"/>
        <v>0.91579534843773469</v>
      </c>
      <c r="DB8" s="493">
        <f t="shared" si="1"/>
        <v>0.91519226952845867</v>
      </c>
      <c r="DC8" s="493">
        <f t="shared" si="1"/>
        <v>0.91567827174000538</v>
      </c>
      <c r="DD8" s="493">
        <f t="shared" si="1"/>
        <v>0.91979403974244089</v>
      </c>
      <c r="DE8" s="493">
        <f t="shared" si="1"/>
        <v>0.92443738843921586</v>
      </c>
      <c r="DF8" s="493">
        <f t="shared" si="1"/>
        <v>0.93112452719947292</v>
      </c>
      <c r="DG8" s="493">
        <f t="shared" si="1"/>
        <v>0.9403772867927126</v>
      </c>
      <c r="DH8" s="494" t="s">
        <v>381</v>
      </c>
      <c r="DJ8" s="925"/>
      <c r="DK8" s="475">
        <f>$C8</f>
        <v>50</v>
      </c>
      <c r="DL8" s="495">
        <f t="shared" ref="DL8:DM20" si="2">MAX(BS8,CH8)</f>
        <v>84.950172144318955</v>
      </c>
      <c r="DM8" s="496">
        <f t="shared" si="2"/>
        <v>84.852924735550403</v>
      </c>
      <c r="DN8" s="496">
        <f t="shared" ref="DN8:DV12" si="3">MAX(BU8,CJ8)</f>
        <v>84.550378440726831</v>
      </c>
      <c r="DO8" s="496">
        <f t="shared" si="3"/>
        <v>83.832511723938708</v>
      </c>
      <c r="DP8" s="496">
        <f t="shared" si="3"/>
        <v>82.892194636016811</v>
      </c>
      <c r="DQ8" s="497">
        <f t="shared" si="3"/>
        <v>81.75327071584843</v>
      </c>
      <c r="DR8" s="497">
        <f t="shared" si="3"/>
        <v>78.812017369358387</v>
      </c>
      <c r="DS8" s="497">
        <f t="shared" si="3"/>
        <v>74.939029065944055</v>
      </c>
      <c r="DT8" s="497">
        <f t="shared" si="3"/>
        <v>69.819442010511423</v>
      </c>
      <c r="DU8" s="497">
        <f t="shared" si="3"/>
        <v>62.982421112259829</v>
      </c>
      <c r="DV8" s="497">
        <f t="shared" si="3"/>
        <v>53.204624352479307</v>
      </c>
      <c r="DW8" s="494" t="s">
        <v>381</v>
      </c>
    </row>
    <row r="9" spans="2:127" ht="15" customHeight="1">
      <c r="B9" s="925"/>
      <c r="C9" s="475">
        <v>45</v>
      </c>
      <c r="D9" s="476">
        <f t="shared" ref="D9:D20" si="4">V9</f>
        <v>8.0804345177583361</v>
      </c>
      <c r="E9" s="477">
        <v>76.344483616519184</v>
      </c>
      <c r="F9" s="478">
        <v>77.204811873284186</v>
      </c>
      <c r="G9" s="479">
        <v>76.916685819380149</v>
      </c>
      <c r="H9" s="479">
        <v>76.476511477987401</v>
      </c>
      <c r="I9" s="479">
        <v>76.435754601311103</v>
      </c>
      <c r="J9" s="479">
        <v>76.164961437590392</v>
      </c>
      <c r="K9" s="479">
        <v>75.619636531719522</v>
      </c>
      <c r="L9" s="479">
        <v>75.335432507583832</v>
      </c>
      <c r="M9" s="479">
        <v>74.685950602770475</v>
      </c>
      <c r="N9" s="479">
        <v>73.903790564955443</v>
      </c>
      <c r="O9" s="479">
        <v>72.716546068845645</v>
      </c>
      <c r="P9" s="480" t="s">
        <v>381</v>
      </c>
      <c r="Q9" s="466"/>
      <c r="R9" s="925"/>
      <c r="S9" s="475">
        <f t="shared" ref="S9:S21" si="5">$C9</f>
        <v>45</v>
      </c>
      <c r="T9" s="481">
        <v>45</v>
      </c>
      <c r="U9" s="482">
        <v>-33</v>
      </c>
      <c r="V9" s="483">
        <f t="shared" ref="V9:V15" si="6">IF(MIN(X9,W9)*(1-(2.5+7)/(87.5-2))&gt;$AD$7,$AD$7,MIN(X9,W9)*(1-(2.5+7)/(87.5-2)))</f>
        <v>8.0804345177583361</v>
      </c>
      <c r="W9" s="484">
        <f>'70MPa, 4-7kg (comm)'!Z9</f>
        <v>9.0904888324781279</v>
      </c>
      <c r="X9" s="485">
        <f>'70MPa, 4-7kg (comm)'!AA9</f>
        <v>12.350074599999999</v>
      </c>
      <c r="Y9" s="483">
        <f t="shared" ref="Y9:Y20" si="7">(F9-2)/V9</f>
        <v>9.3070257184817091</v>
      </c>
      <c r="Z9" s="486">
        <f t="shared" ref="Z9:Z20" si="8">(F9-2)/MIN(W9,X9)</f>
        <v>8.2729117497615192</v>
      </c>
      <c r="AA9" s="487">
        <f>'70MPa, 4-7kg (comm)'!AD9</f>
        <v>9.4656916948460097</v>
      </c>
      <c r="AB9" s="488">
        <f>'70MPa, 4-7kg (comm)'!AE9</f>
        <v>22.085453578075018</v>
      </c>
      <c r="AC9" s="466"/>
      <c r="AD9" s="930"/>
      <c r="AE9" s="932"/>
      <c r="AF9" s="466"/>
      <c r="AG9" s="925"/>
      <c r="AH9" s="475">
        <f t="shared" ref="AH9:AH20" si="9">$C9</f>
        <v>45</v>
      </c>
      <c r="AI9" s="489">
        <v>25</v>
      </c>
      <c r="AJ9" s="482">
        <f t="shared" ref="AJ9:AJ20" si="10">MIN(-40,AH9)</f>
        <v>-40</v>
      </c>
      <c r="AK9" s="490">
        <f>V9</f>
        <v>8.0804345177583361</v>
      </c>
      <c r="AL9" s="466"/>
      <c r="AM9" s="925"/>
      <c r="AN9" s="475">
        <f t="shared" ref="AN9:AN21" si="11">$C9</f>
        <v>45</v>
      </c>
      <c r="AO9" s="491">
        <v>0.91010752087682401</v>
      </c>
      <c r="AP9" s="492">
        <v>0.91742088555898615</v>
      </c>
      <c r="AQ9" s="492">
        <v>0.91592201007879159</v>
      </c>
      <c r="AR9" s="492">
        <v>0.91426127637127708</v>
      </c>
      <c r="AS9" s="492">
        <v>0.91633683292257895</v>
      </c>
      <c r="AT9" s="493">
        <v>0.91699772252932799</v>
      </c>
      <c r="AU9" s="493">
        <v>0.91959818188527409</v>
      </c>
      <c r="AV9" s="493">
        <v>0.92624499150320472</v>
      </c>
      <c r="AW9" s="493">
        <v>0.93221630165745895</v>
      </c>
      <c r="AX9" s="493">
        <v>0.94020664151931266</v>
      </c>
      <c r="AY9" s="493">
        <v>0.95047689569915272</v>
      </c>
      <c r="AZ9" s="494" t="s">
        <v>381</v>
      </c>
      <c r="BA9" s="474"/>
      <c r="BB9" s="925"/>
      <c r="BC9" s="475">
        <f t="shared" ref="BC9:BC21" si="12">$C9</f>
        <v>45</v>
      </c>
      <c r="BD9" s="491">
        <v>0.92204361358444575</v>
      </c>
      <c r="BE9" s="492">
        <v>0.92112008000218815</v>
      </c>
      <c r="BF9" s="492">
        <v>0.91979940251016978</v>
      </c>
      <c r="BG9" s="492">
        <v>0.91841621082205038</v>
      </c>
      <c r="BH9" s="492">
        <v>0.92069229850559675</v>
      </c>
      <c r="BI9" s="493">
        <v>0.92148341290869695</v>
      </c>
      <c r="BJ9" s="493">
        <v>0.92421844408440235</v>
      </c>
      <c r="BK9" s="493">
        <v>0.93056666323241433</v>
      </c>
      <c r="BL9" s="493">
        <v>0.93570835975873656</v>
      </c>
      <c r="BM9" s="493">
        <v>0.9421416794384857</v>
      </c>
      <c r="BN9" s="493">
        <v>0.95055185083191984</v>
      </c>
      <c r="BO9" s="494" t="s">
        <v>381</v>
      </c>
      <c r="BP9" s="466"/>
      <c r="BQ9" s="925"/>
      <c r="BR9" s="475">
        <f t="shared" ref="BR9:BR21" si="13">$C9</f>
        <v>45</v>
      </c>
      <c r="BS9" s="495">
        <v>85</v>
      </c>
      <c r="BT9" s="496">
        <v>84.947344641759813</v>
      </c>
      <c r="BU9" s="496">
        <v>84.444150945587793</v>
      </c>
      <c r="BV9" s="496">
        <v>83.337243260079518</v>
      </c>
      <c r="BW9" s="496">
        <v>82.01962985239534</v>
      </c>
      <c r="BX9" s="497">
        <v>80.427993523880588</v>
      </c>
      <c r="BY9" s="497">
        <v>76.554986545155401</v>
      </c>
      <c r="BZ9" s="497">
        <v>71.777161931384654</v>
      </c>
      <c r="CA9" s="497">
        <v>65.795093747848</v>
      </c>
      <c r="CB9" s="497">
        <v>58.328638900779644</v>
      </c>
      <c r="CC9" s="497">
        <v>48.181444503609939</v>
      </c>
      <c r="CD9" s="494" t="s">
        <v>381</v>
      </c>
      <c r="CF9" s="925"/>
      <c r="CG9" s="475">
        <f t="shared" ref="CG9:CG21" si="14">$C9</f>
        <v>45</v>
      </c>
      <c r="CH9" s="495">
        <v>83.188897470881471</v>
      </c>
      <c r="CI9" s="496">
        <v>82.933228819885315</v>
      </c>
      <c r="CJ9" s="496">
        <v>82.340333879377653</v>
      </c>
      <c r="CK9" s="496">
        <v>81.08128902619157</v>
      </c>
      <c r="CL9" s="496">
        <v>79.672120099432263</v>
      </c>
      <c r="CM9" s="497">
        <v>78.024922003933511</v>
      </c>
      <c r="CN9" s="497">
        <v>74.112197670543836</v>
      </c>
      <c r="CO9" s="497">
        <v>69.529881168274869</v>
      </c>
      <c r="CP9" s="497">
        <v>64.023613130618543</v>
      </c>
      <c r="CQ9" s="497">
        <v>57.371895575967905</v>
      </c>
      <c r="CR9" s="497">
        <v>48.145732169058121</v>
      </c>
      <c r="CS9" s="494" t="s">
        <v>381</v>
      </c>
      <c r="CT9" s="474"/>
      <c r="CU9" s="925"/>
      <c r="CV9" s="475">
        <f t="shared" ref="CV9:CV21" si="15">$C9</f>
        <v>45</v>
      </c>
      <c r="CW9" s="491">
        <f t="shared" si="0"/>
        <v>0.91010752087682401</v>
      </c>
      <c r="CX9" s="492">
        <f t="shared" si="0"/>
        <v>0.91742088555898615</v>
      </c>
      <c r="CY9" s="492">
        <f t="shared" ref="CY9:DG12" si="16">MIN(AQ9,BF9)</f>
        <v>0.91592201007879159</v>
      </c>
      <c r="CZ9" s="492">
        <f t="shared" si="16"/>
        <v>0.91426127637127708</v>
      </c>
      <c r="DA9" s="492">
        <f t="shared" si="16"/>
        <v>0.91633683292257895</v>
      </c>
      <c r="DB9" s="493">
        <f t="shared" si="16"/>
        <v>0.91699772252932799</v>
      </c>
      <c r="DC9" s="493">
        <f t="shared" si="16"/>
        <v>0.91959818188527409</v>
      </c>
      <c r="DD9" s="493">
        <f t="shared" si="16"/>
        <v>0.92624499150320472</v>
      </c>
      <c r="DE9" s="493">
        <f t="shared" si="16"/>
        <v>0.93221630165745895</v>
      </c>
      <c r="DF9" s="493">
        <f t="shared" si="16"/>
        <v>0.94020664151931266</v>
      </c>
      <c r="DG9" s="493">
        <f t="shared" si="16"/>
        <v>0.95047689569915272</v>
      </c>
      <c r="DH9" s="494" t="s">
        <v>381</v>
      </c>
      <c r="DJ9" s="925"/>
      <c r="DK9" s="475">
        <f t="shared" ref="DK9:DK21" si="17">$C9</f>
        <v>45</v>
      </c>
      <c r="DL9" s="495">
        <f t="shared" si="2"/>
        <v>85</v>
      </c>
      <c r="DM9" s="496">
        <f t="shared" si="2"/>
        <v>84.947344641759813</v>
      </c>
      <c r="DN9" s="496">
        <f t="shared" si="3"/>
        <v>84.444150945587793</v>
      </c>
      <c r="DO9" s="496">
        <f t="shared" si="3"/>
        <v>83.337243260079518</v>
      </c>
      <c r="DP9" s="496">
        <f t="shared" si="3"/>
        <v>82.01962985239534</v>
      </c>
      <c r="DQ9" s="497">
        <f t="shared" si="3"/>
        <v>80.427993523880588</v>
      </c>
      <c r="DR9" s="497">
        <f t="shared" si="3"/>
        <v>76.554986545155401</v>
      </c>
      <c r="DS9" s="497">
        <f t="shared" si="3"/>
        <v>71.777161931384654</v>
      </c>
      <c r="DT9" s="497">
        <f t="shared" si="3"/>
        <v>65.795093747848</v>
      </c>
      <c r="DU9" s="497">
        <f t="shared" si="3"/>
        <v>58.328638900779644</v>
      </c>
      <c r="DV9" s="497">
        <f t="shared" si="3"/>
        <v>48.181444503609939</v>
      </c>
      <c r="DW9" s="494" t="s">
        <v>381</v>
      </c>
    </row>
    <row r="10" spans="2:127" ht="15" customHeight="1">
      <c r="B10" s="925"/>
      <c r="C10" s="475">
        <v>40</v>
      </c>
      <c r="D10" s="476">
        <f t="shared" si="4"/>
        <v>11.454842091453537</v>
      </c>
      <c r="E10" s="477">
        <v>73.214577050407385</v>
      </c>
      <c r="F10" s="478">
        <v>75.572449064056869</v>
      </c>
      <c r="G10" s="479">
        <v>76.780992189137635</v>
      </c>
      <c r="H10" s="479">
        <v>76.337990511351123</v>
      </c>
      <c r="I10" s="479">
        <v>76.438798204174546</v>
      </c>
      <c r="J10" s="479">
        <v>76.166238520432117</v>
      </c>
      <c r="K10" s="479">
        <v>75.583191228051959</v>
      </c>
      <c r="L10" s="479">
        <v>75.341574618189469</v>
      </c>
      <c r="M10" s="479">
        <v>74.638956376202316</v>
      </c>
      <c r="N10" s="479">
        <v>73.861431663341861</v>
      </c>
      <c r="O10" s="479">
        <v>72.681653248961766</v>
      </c>
      <c r="P10" s="480" t="s">
        <v>381</v>
      </c>
      <c r="Q10" s="466"/>
      <c r="R10" s="925"/>
      <c r="S10" s="475">
        <f t="shared" si="5"/>
        <v>40</v>
      </c>
      <c r="T10" s="481">
        <v>40</v>
      </c>
      <c r="U10" s="482">
        <v>-33</v>
      </c>
      <c r="V10" s="483">
        <f t="shared" si="6"/>
        <v>11.454842091453537</v>
      </c>
      <c r="W10" s="484">
        <f>'70MPa, 4-7kg (comm)'!Z10</f>
        <v>12.88669735288523</v>
      </c>
      <c r="X10" s="485">
        <f>'70MPa, 4-7kg (comm)'!AA10</f>
        <v>16.302537999999998</v>
      </c>
      <c r="Y10" s="483">
        <f t="shared" si="7"/>
        <v>6.4228252538679085</v>
      </c>
      <c r="Z10" s="486">
        <f t="shared" si="8"/>
        <v>5.7091780034381401</v>
      </c>
      <c r="AA10" s="487">
        <f>'70MPa, 4-7kg (comm)'!AD10</f>
        <v>13.008957265041907</v>
      </c>
      <c r="AB10" s="488">
        <f>'70MPa, 4-7kg (comm)'!AE10</f>
        <v>28.098437430948607</v>
      </c>
      <c r="AC10" s="466"/>
      <c r="AD10" s="930"/>
      <c r="AE10" s="932"/>
      <c r="AF10" s="466"/>
      <c r="AG10" s="925"/>
      <c r="AH10" s="475">
        <f t="shared" si="9"/>
        <v>40</v>
      </c>
      <c r="AI10" s="489">
        <v>25</v>
      </c>
      <c r="AJ10" s="482">
        <f t="shared" si="10"/>
        <v>-40</v>
      </c>
      <c r="AK10" s="490">
        <f t="shared" ref="AK10:AK20" si="18">V10</f>
        <v>11.454842091453537</v>
      </c>
      <c r="AL10" s="466"/>
      <c r="AM10" s="925"/>
      <c r="AN10" s="475">
        <f t="shared" si="11"/>
        <v>40</v>
      </c>
      <c r="AO10" s="491">
        <v>0.88344332577817064</v>
      </c>
      <c r="AP10" s="492">
        <v>0.90358887318876935</v>
      </c>
      <c r="AQ10" s="492">
        <v>0.91490584130166774</v>
      </c>
      <c r="AR10" s="492">
        <v>0.91422490807290324</v>
      </c>
      <c r="AS10" s="492">
        <v>0.91838906725977498</v>
      </c>
      <c r="AT10" s="493">
        <v>0.92005052706838619</v>
      </c>
      <c r="AU10" s="493">
        <v>0.92430965236044327</v>
      </c>
      <c r="AV10" s="493">
        <v>0.93312637515903196</v>
      </c>
      <c r="AW10" s="493">
        <v>0.9402636574792369</v>
      </c>
      <c r="AX10" s="493">
        <v>0.94951653721640883</v>
      </c>
      <c r="AY10" s="493">
        <v>0.9608918808753697</v>
      </c>
      <c r="AZ10" s="494" t="s">
        <v>381</v>
      </c>
      <c r="BA10" s="474"/>
      <c r="BB10" s="925"/>
      <c r="BC10" s="475">
        <f t="shared" si="12"/>
        <v>40</v>
      </c>
      <c r="BD10" s="491">
        <v>0.91980645946794581</v>
      </c>
      <c r="BE10" s="492">
        <v>0.9192009483404181</v>
      </c>
      <c r="BF10" s="492">
        <v>0.91852259288747984</v>
      </c>
      <c r="BG10" s="492">
        <v>0.91815711543906953</v>
      </c>
      <c r="BH10" s="492">
        <v>0.92257963572425794</v>
      </c>
      <c r="BI10" s="493">
        <v>0.92434064984392439</v>
      </c>
      <c r="BJ10" s="493">
        <v>0.92874780528733958</v>
      </c>
      <c r="BK10" s="493">
        <v>0.93724735359024325</v>
      </c>
      <c r="BL10" s="493">
        <v>0.94359475682458127</v>
      </c>
      <c r="BM10" s="493">
        <v>0.95132208814229346</v>
      </c>
      <c r="BN10" s="493">
        <v>0.96095272327274928</v>
      </c>
      <c r="BO10" s="494" t="s">
        <v>381</v>
      </c>
      <c r="BP10" s="466"/>
      <c r="BQ10" s="925"/>
      <c r="BR10" s="475">
        <f t="shared" si="13"/>
        <v>40</v>
      </c>
      <c r="BS10" s="495">
        <v>85</v>
      </c>
      <c r="BT10" s="496">
        <v>85</v>
      </c>
      <c r="BU10" s="496">
        <v>84.377935813746504</v>
      </c>
      <c r="BV10" s="496">
        <v>82.718129362939663</v>
      </c>
      <c r="BW10" s="496">
        <v>80.91713524776992</v>
      </c>
      <c r="BX10" s="497">
        <v>78.795205719563256</v>
      </c>
      <c r="BY10" s="497">
        <v>73.893320741717986</v>
      </c>
      <c r="BZ10" s="497">
        <v>68.242797403550242</v>
      </c>
      <c r="CA10" s="497">
        <v>61.521576993539412</v>
      </c>
      <c r="CB10" s="497">
        <v>53.580242137040784</v>
      </c>
      <c r="CC10" s="497">
        <v>43.129008898055503</v>
      </c>
      <c r="CD10" s="494" t="s">
        <v>381</v>
      </c>
      <c r="CF10" s="925"/>
      <c r="CG10" s="475">
        <f t="shared" si="14"/>
        <v>40</v>
      </c>
      <c r="CH10" s="495">
        <v>83.742181583306674</v>
      </c>
      <c r="CI10" s="496">
        <v>83.327807213956532</v>
      </c>
      <c r="CJ10" s="496">
        <v>82.401205905274196</v>
      </c>
      <c r="CK10" s="496">
        <v>80.595144528273167</v>
      </c>
      <c r="CL10" s="496">
        <v>78.680561244747082</v>
      </c>
      <c r="CM10" s="497">
        <v>76.502493630236728</v>
      </c>
      <c r="CN10" s="497">
        <v>71.583141397496576</v>
      </c>
      <c r="CO10" s="497">
        <v>66.132324698839696</v>
      </c>
      <c r="CP10" s="497">
        <v>59.862648532443401</v>
      </c>
      <c r="CQ10" s="497">
        <v>52.704877411527214</v>
      </c>
      <c r="CR10" s="497">
        <v>43.100619973836274</v>
      </c>
      <c r="CS10" s="494" t="s">
        <v>381</v>
      </c>
      <c r="CT10" s="474"/>
      <c r="CU10" s="925"/>
      <c r="CV10" s="475">
        <f t="shared" si="15"/>
        <v>40</v>
      </c>
      <c r="CW10" s="491">
        <f t="shared" si="0"/>
        <v>0.88344332577817064</v>
      </c>
      <c r="CX10" s="492">
        <f t="shared" si="0"/>
        <v>0.90358887318876935</v>
      </c>
      <c r="CY10" s="492">
        <f t="shared" si="16"/>
        <v>0.91490584130166774</v>
      </c>
      <c r="CZ10" s="492">
        <f t="shared" si="16"/>
        <v>0.91422490807290324</v>
      </c>
      <c r="DA10" s="492">
        <f t="shared" si="16"/>
        <v>0.91838906725977498</v>
      </c>
      <c r="DB10" s="493">
        <f t="shared" si="16"/>
        <v>0.92005052706838619</v>
      </c>
      <c r="DC10" s="493">
        <f t="shared" si="16"/>
        <v>0.92430965236044327</v>
      </c>
      <c r="DD10" s="493">
        <f t="shared" si="16"/>
        <v>0.93312637515903196</v>
      </c>
      <c r="DE10" s="493">
        <f t="shared" si="16"/>
        <v>0.9402636574792369</v>
      </c>
      <c r="DF10" s="493">
        <f t="shared" si="16"/>
        <v>0.94951653721640883</v>
      </c>
      <c r="DG10" s="493">
        <f t="shared" si="16"/>
        <v>0.9608918808753697</v>
      </c>
      <c r="DH10" s="494" t="s">
        <v>381</v>
      </c>
      <c r="DJ10" s="925"/>
      <c r="DK10" s="475">
        <f t="shared" si="17"/>
        <v>40</v>
      </c>
      <c r="DL10" s="495">
        <f t="shared" si="2"/>
        <v>85</v>
      </c>
      <c r="DM10" s="496">
        <f t="shared" si="2"/>
        <v>85</v>
      </c>
      <c r="DN10" s="496">
        <f t="shared" si="3"/>
        <v>84.377935813746504</v>
      </c>
      <c r="DO10" s="496">
        <f t="shared" si="3"/>
        <v>82.718129362939663</v>
      </c>
      <c r="DP10" s="496">
        <f t="shared" si="3"/>
        <v>80.91713524776992</v>
      </c>
      <c r="DQ10" s="497">
        <f t="shared" si="3"/>
        <v>78.795205719563256</v>
      </c>
      <c r="DR10" s="497">
        <f t="shared" si="3"/>
        <v>73.893320741717986</v>
      </c>
      <c r="DS10" s="497">
        <f t="shared" si="3"/>
        <v>68.242797403550242</v>
      </c>
      <c r="DT10" s="497">
        <f t="shared" si="3"/>
        <v>61.521576993539412</v>
      </c>
      <c r="DU10" s="497">
        <f t="shared" si="3"/>
        <v>53.580242137040784</v>
      </c>
      <c r="DV10" s="497">
        <f t="shared" si="3"/>
        <v>43.129008898055503</v>
      </c>
      <c r="DW10" s="494" t="s">
        <v>381</v>
      </c>
    </row>
    <row r="11" spans="2:127" ht="15" customHeight="1">
      <c r="B11" s="925"/>
      <c r="C11" s="475">
        <v>35</v>
      </c>
      <c r="D11" s="476">
        <f t="shared" si="4"/>
        <v>12.425857524655171</v>
      </c>
      <c r="E11" s="477">
        <v>72.920068272084237</v>
      </c>
      <c r="F11" s="478">
        <v>75.341282691401119</v>
      </c>
      <c r="G11" s="479">
        <v>76.401463935346698</v>
      </c>
      <c r="H11" s="479">
        <v>75.968043554562882</v>
      </c>
      <c r="I11" s="479">
        <v>76.132719589825115</v>
      </c>
      <c r="J11" s="479">
        <v>75.876108306731794</v>
      </c>
      <c r="K11" s="479">
        <v>75.320081539662084</v>
      </c>
      <c r="L11" s="479">
        <v>75.142308964521561</v>
      </c>
      <c r="M11" s="479">
        <v>74.480874575714253</v>
      </c>
      <c r="N11" s="479">
        <v>73.764797316052153</v>
      </c>
      <c r="O11" s="479">
        <v>72.653652197908372</v>
      </c>
      <c r="P11" s="480" t="s">
        <v>381</v>
      </c>
      <c r="Q11" s="466"/>
      <c r="R11" s="925"/>
      <c r="S11" s="475">
        <f t="shared" si="5"/>
        <v>35</v>
      </c>
      <c r="T11" s="481">
        <v>40</v>
      </c>
      <c r="U11" s="482">
        <v>-33</v>
      </c>
      <c r="V11" s="483">
        <f t="shared" si="6"/>
        <v>12.425857524655171</v>
      </c>
      <c r="W11" s="484">
        <f>'70MPa, 4-7kg (comm)'!Z11</f>
        <v>13.979089715237068</v>
      </c>
      <c r="X11" s="485">
        <f>'70MPa, 4-7kg (comm)'!AA11</f>
        <v>17.1736355</v>
      </c>
      <c r="Y11" s="483">
        <f t="shared" si="7"/>
        <v>5.9023115745435364</v>
      </c>
      <c r="Z11" s="486">
        <f t="shared" si="8"/>
        <v>5.2464991773720326</v>
      </c>
      <c r="AA11" s="487">
        <f>'70MPa, 4-7kg (comm)'!AD11</f>
        <v>13.989595215734568</v>
      </c>
      <c r="AB11" s="488">
        <f>'70MPa, 4-7kg (comm)'!AE11</f>
        <v>29.378586857094177</v>
      </c>
      <c r="AC11" s="466"/>
      <c r="AD11" s="930"/>
      <c r="AE11" s="932"/>
      <c r="AF11" s="466"/>
      <c r="AG11" s="925"/>
      <c r="AH11" s="475">
        <f t="shared" si="9"/>
        <v>35</v>
      </c>
      <c r="AI11" s="489">
        <f t="shared" ref="AI11:AI19" si="19">AH11-10</f>
        <v>25</v>
      </c>
      <c r="AJ11" s="482">
        <f t="shared" si="10"/>
        <v>-40</v>
      </c>
      <c r="AK11" s="490">
        <f t="shared" si="18"/>
        <v>12.425857524655171</v>
      </c>
      <c r="AL11" s="466"/>
      <c r="AM11" s="925"/>
      <c r="AN11" s="475">
        <f t="shared" si="11"/>
        <v>35</v>
      </c>
      <c r="AO11" s="491">
        <v>0.88090159146901015</v>
      </c>
      <c r="AP11" s="492">
        <v>0.9016296529730774</v>
      </c>
      <c r="AQ11" s="492">
        <v>0.91188691848429015</v>
      </c>
      <c r="AR11" s="492">
        <v>0.9113957735705146</v>
      </c>
      <c r="AS11" s="492">
        <v>0.91629095627835899</v>
      </c>
      <c r="AT11" s="493">
        <v>0.91818895899880126</v>
      </c>
      <c r="AU11" s="493">
        <v>0.92290159871224997</v>
      </c>
      <c r="AV11" s="493">
        <v>0.93234871380010975</v>
      </c>
      <c r="AW11" s="561">
        <v>0.93982267189272117</v>
      </c>
      <c r="AX11" s="493">
        <v>0.94938428973487476</v>
      </c>
      <c r="AY11" s="493">
        <v>0.96088181411454621</v>
      </c>
      <c r="AZ11" s="494" t="s">
        <v>381</v>
      </c>
      <c r="BA11" s="474"/>
      <c r="BB11" s="925"/>
      <c r="BC11" s="475">
        <f t="shared" si="12"/>
        <v>35</v>
      </c>
      <c r="BD11" s="491">
        <v>0.91618055311665836</v>
      </c>
      <c r="BE11" s="492">
        <v>0.91566848589983996</v>
      </c>
      <c r="BF11" s="492">
        <v>0.91516428900245028</v>
      </c>
      <c r="BG11" s="492">
        <v>0.91498686865857426</v>
      </c>
      <c r="BH11" s="492">
        <v>0.92010996432450853</v>
      </c>
      <c r="BI11" s="493">
        <v>0.92217129985053115</v>
      </c>
      <c r="BJ11" s="493">
        <v>0.92699106715836177</v>
      </c>
      <c r="BK11" s="493">
        <v>0.93618259098154044</v>
      </c>
      <c r="BL11" s="561">
        <v>0.9429174231925217</v>
      </c>
      <c r="BM11" s="493">
        <v>0.95105522104370721</v>
      </c>
      <c r="BN11" s="493">
        <v>0.96093710680717526</v>
      </c>
      <c r="BO11" s="494" t="s">
        <v>381</v>
      </c>
      <c r="BP11" s="466"/>
      <c r="BQ11" s="925"/>
      <c r="BR11" s="475">
        <f t="shared" si="13"/>
        <v>35</v>
      </c>
      <c r="BS11" s="495">
        <v>85</v>
      </c>
      <c r="BT11" s="496">
        <v>85</v>
      </c>
      <c r="BU11" s="496">
        <v>84.281088097993148</v>
      </c>
      <c r="BV11" s="496">
        <v>82.547238403082929</v>
      </c>
      <c r="BW11" s="496">
        <v>80.664655671203164</v>
      </c>
      <c r="BX11" s="497">
        <v>78.469797193693779</v>
      </c>
      <c r="BY11" s="497">
        <v>73.456502729634039</v>
      </c>
      <c r="BZ11" s="497">
        <v>67.752601538375302</v>
      </c>
      <c r="CA11" s="497">
        <v>61.048319697826301</v>
      </c>
      <c r="CB11" s="497">
        <v>53.226145346535503</v>
      </c>
      <c r="CC11" s="497">
        <v>43.015073317613513</v>
      </c>
      <c r="CD11" s="494" t="s">
        <v>381</v>
      </c>
      <c r="CF11" s="925"/>
      <c r="CG11" s="475">
        <f t="shared" si="14"/>
        <v>35</v>
      </c>
      <c r="CH11" s="495">
        <v>83.950535230199279</v>
      </c>
      <c r="CI11" s="496">
        <v>83.487647767009463</v>
      </c>
      <c r="CJ11" s="496">
        <v>82.501294494129155</v>
      </c>
      <c r="CK11" s="496">
        <v>80.605138429098218</v>
      </c>
      <c r="CL11" s="496">
        <v>78.610323203609966</v>
      </c>
      <c r="CM11" s="497">
        <v>76.345366600082116</v>
      </c>
      <c r="CN11" s="497">
        <v>71.318490263685277</v>
      </c>
      <c r="CO11" s="497">
        <v>65.797779175812835</v>
      </c>
      <c r="CP11" s="497">
        <v>59.507563798899177</v>
      </c>
      <c r="CQ11" s="497">
        <v>52.418406429844552</v>
      </c>
      <c r="CR11" s="497">
        <v>42.989320897177123</v>
      </c>
      <c r="CS11" s="494" t="s">
        <v>381</v>
      </c>
      <c r="CT11" s="474"/>
      <c r="CU11" s="925"/>
      <c r="CV11" s="475">
        <f t="shared" si="15"/>
        <v>35</v>
      </c>
      <c r="CW11" s="491">
        <f t="shared" si="0"/>
        <v>0.88090159146901015</v>
      </c>
      <c r="CX11" s="492">
        <f t="shared" si="0"/>
        <v>0.9016296529730774</v>
      </c>
      <c r="CY11" s="492">
        <f t="shared" si="16"/>
        <v>0.91188691848429015</v>
      </c>
      <c r="CZ11" s="492">
        <f t="shared" si="16"/>
        <v>0.9113957735705146</v>
      </c>
      <c r="DA11" s="492">
        <f t="shared" si="16"/>
        <v>0.91629095627835899</v>
      </c>
      <c r="DB11" s="493">
        <f t="shared" si="16"/>
        <v>0.91818895899880126</v>
      </c>
      <c r="DC11" s="493">
        <f t="shared" si="16"/>
        <v>0.92290159871224997</v>
      </c>
      <c r="DD11" s="493">
        <f t="shared" si="16"/>
        <v>0.93234871380010975</v>
      </c>
      <c r="DE11" s="493">
        <f t="shared" si="16"/>
        <v>0.93982267189272117</v>
      </c>
      <c r="DF11" s="493">
        <f t="shared" si="16"/>
        <v>0.94938428973487476</v>
      </c>
      <c r="DG11" s="493">
        <f t="shared" si="16"/>
        <v>0.96088181411454621</v>
      </c>
      <c r="DH11" s="494" t="s">
        <v>381</v>
      </c>
      <c r="DJ11" s="925"/>
      <c r="DK11" s="475">
        <f t="shared" si="17"/>
        <v>35</v>
      </c>
      <c r="DL11" s="495">
        <f t="shared" si="2"/>
        <v>85</v>
      </c>
      <c r="DM11" s="496">
        <f t="shared" si="2"/>
        <v>85</v>
      </c>
      <c r="DN11" s="496">
        <f t="shared" si="3"/>
        <v>84.281088097993148</v>
      </c>
      <c r="DO11" s="496">
        <f t="shared" si="3"/>
        <v>82.547238403082929</v>
      </c>
      <c r="DP11" s="496">
        <f t="shared" si="3"/>
        <v>80.664655671203164</v>
      </c>
      <c r="DQ11" s="497">
        <f t="shared" si="3"/>
        <v>78.469797193693779</v>
      </c>
      <c r="DR11" s="497">
        <f t="shared" si="3"/>
        <v>73.456502729634039</v>
      </c>
      <c r="DS11" s="497">
        <f t="shared" si="3"/>
        <v>67.752601538375302</v>
      </c>
      <c r="DT11" s="497">
        <f t="shared" si="3"/>
        <v>61.048319697826301</v>
      </c>
      <c r="DU11" s="497">
        <f t="shared" si="3"/>
        <v>53.226145346535503</v>
      </c>
      <c r="DV11" s="497">
        <f t="shared" si="3"/>
        <v>43.015073317613513</v>
      </c>
      <c r="DW11" s="494" t="s">
        <v>381</v>
      </c>
    </row>
    <row r="12" spans="2:127" ht="15" customHeight="1">
      <c r="B12" s="925"/>
      <c r="C12" s="670">
        <v>30</v>
      </c>
      <c r="D12" s="602">
        <f t="shared" si="4"/>
        <v>15.348680427959291</v>
      </c>
      <c r="E12" s="477">
        <v>70.638468642221198</v>
      </c>
      <c r="F12" s="671">
        <v>73.88871451519735</v>
      </c>
      <c r="G12" s="478">
        <v>75.758172930558516</v>
      </c>
      <c r="H12" s="479">
        <v>75.217581166358002</v>
      </c>
      <c r="I12" s="479">
        <v>75.428524424895855</v>
      </c>
      <c r="J12" s="479">
        <v>75.085467557023748</v>
      </c>
      <c r="K12" s="479">
        <v>74.337473081190495</v>
      </c>
      <c r="L12" s="479">
        <v>74.099656626815488</v>
      </c>
      <c r="M12" s="479">
        <v>73.266318696648923</v>
      </c>
      <c r="N12" s="479">
        <v>72.448818119257368</v>
      </c>
      <c r="O12" s="479">
        <v>71.298837409863637</v>
      </c>
      <c r="P12" s="480" t="s">
        <v>381</v>
      </c>
      <c r="Q12" s="466"/>
      <c r="R12" s="925"/>
      <c r="S12" s="475">
        <f t="shared" si="5"/>
        <v>30</v>
      </c>
      <c r="T12" s="498">
        <v>36.700000000000003</v>
      </c>
      <c r="U12" s="482">
        <v>-33</v>
      </c>
      <c r="V12" s="483">
        <f t="shared" si="6"/>
        <v>15.348680427959291</v>
      </c>
      <c r="W12" s="484">
        <f>'70MPa, 4-7kg (comm)'!Z12</f>
        <v>17.267265481454203</v>
      </c>
      <c r="X12" s="485">
        <f>'70MPa, 4-7kg (comm)'!AA12</f>
        <v>20.1778306</v>
      </c>
      <c r="Y12" s="483">
        <f t="shared" si="7"/>
        <v>4.6837065148769552</v>
      </c>
      <c r="Z12" s="486">
        <f t="shared" si="8"/>
        <v>4.163294679890627</v>
      </c>
      <c r="AA12" s="487">
        <f>'70MPa, 4-7kg (comm)'!AD12</f>
        <v>16.792673926699667</v>
      </c>
      <c r="AB12" s="488">
        <f>'70MPa, 4-7kg (comm)'!AE12</f>
        <v>33.594397301827421</v>
      </c>
      <c r="AC12" s="466"/>
      <c r="AD12" s="930"/>
      <c r="AE12" s="932"/>
      <c r="AF12" s="466"/>
      <c r="AG12" s="925"/>
      <c r="AH12" s="475">
        <f t="shared" si="9"/>
        <v>30</v>
      </c>
      <c r="AI12" s="489">
        <f t="shared" si="19"/>
        <v>20</v>
      </c>
      <c r="AJ12" s="482">
        <f t="shared" si="10"/>
        <v>-40</v>
      </c>
      <c r="AK12" s="490">
        <f t="shared" si="18"/>
        <v>15.348680427959291</v>
      </c>
      <c r="AL12" s="466"/>
      <c r="AM12" s="925"/>
      <c r="AN12" s="475">
        <f t="shared" si="11"/>
        <v>30</v>
      </c>
      <c r="AO12" s="491">
        <v>0.86101452941777057</v>
      </c>
      <c r="AP12" s="492">
        <v>0.88923996742698153</v>
      </c>
      <c r="AQ12" s="492">
        <v>0.90667761991222229</v>
      </c>
      <c r="AR12" s="492">
        <v>0.90617895890409494</v>
      </c>
      <c r="AS12" s="492">
        <v>0.91230461070838265</v>
      </c>
      <c r="AT12" s="493">
        <v>0.91428078751152209</v>
      </c>
      <c r="AU12" s="493">
        <v>0.91891871939828262</v>
      </c>
      <c r="AV12" s="493">
        <v>0.92920704669008214</v>
      </c>
      <c r="AW12" s="493">
        <v>0.93643760808858434</v>
      </c>
      <c r="AX12" s="493">
        <v>0.94624696811968889</v>
      </c>
      <c r="AY12" s="493">
        <v>0.95894943028233748</v>
      </c>
      <c r="AZ12" s="494" t="s">
        <v>381</v>
      </c>
      <c r="BA12" s="474"/>
      <c r="BB12" s="925"/>
      <c r="BC12" s="475">
        <f t="shared" si="12"/>
        <v>30</v>
      </c>
      <c r="BD12" s="491">
        <v>0.91059748770057247</v>
      </c>
      <c r="BE12" s="492">
        <v>0.91004365735735948</v>
      </c>
      <c r="BF12" s="492">
        <v>0.9096067534961475</v>
      </c>
      <c r="BG12" s="492">
        <v>0.90942887590047428</v>
      </c>
      <c r="BH12" s="492">
        <v>0.91573498693033017</v>
      </c>
      <c r="BI12" s="493">
        <v>0.91791956031826694</v>
      </c>
      <c r="BJ12" s="493">
        <v>0.92264886489438569</v>
      </c>
      <c r="BK12" s="493">
        <v>0.93271220451949532</v>
      </c>
      <c r="BL12" s="493">
        <v>0.93921856312099006</v>
      </c>
      <c r="BM12" s="493">
        <v>0.94756897621230363</v>
      </c>
      <c r="BN12" s="493">
        <v>0.95896129843542777</v>
      </c>
      <c r="BO12" s="494" t="s">
        <v>381</v>
      </c>
      <c r="BP12" s="466"/>
      <c r="BQ12" s="925"/>
      <c r="BR12" s="475">
        <f t="shared" si="13"/>
        <v>30</v>
      </c>
      <c r="BS12" s="495">
        <v>85</v>
      </c>
      <c r="BT12" s="496">
        <v>85</v>
      </c>
      <c r="BU12" s="496">
        <v>84.157579011912446</v>
      </c>
      <c r="BV12" s="496">
        <v>81.919591863120942</v>
      </c>
      <c r="BW12" s="496">
        <v>79.584050305891537</v>
      </c>
      <c r="BX12" s="497">
        <v>76.946475023099296</v>
      </c>
      <c r="BY12" s="497">
        <v>71.091243966727362</v>
      </c>
      <c r="BZ12" s="497">
        <v>64.714718720870138</v>
      </c>
      <c r="CA12" s="497">
        <v>57.390579070366115</v>
      </c>
      <c r="CB12" s="497">
        <v>49.044470180671802</v>
      </c>
      <c r="CC12" s="497">
        <v>38.165461168587882</v>
      </c>
      <c r="CD12" s="494" t="s">
        <v>381</v>
      </c>
      <c r="CF12" s="925"/>
      <c r="CG12" s="475">
        <f t="shared" si="14"/>
        <v>30</v>
      </c>
      <c r="CH12" s="495">
        <v>84.461082361642312</v>
      </c>
      <c r="CI12" s="496">
        <v>83.869303749352312</v>
      </c>
      <c r="CJ12" s="496">
        <v>82.566388812028023</v>
      </c>
      <c r="CK12" s="496">
        <v>80.161909625375628</v>
      </c>
      <c r="CL12" s="496">
        <v>77.731861510727683</v>
      </c>
      <c r="CM12" s="497">
        <v>75.016159386718272</v>
      </c>
      <c r="CN12" s="497">
        <v>69.141965636031713</v>
      </c>
      <c r="CO12" s="497">
        <v>62.936067275001562</v>
      </c>
      <c r="CP12" s="497">
        <v>56.019688484745615</v>
      </c>
      <c r="CQ12" s="497">
        <v>48.412492300755822</v>
      </c>
      <c r="CR12" s="497">
        <v>38.160031744719959</v>
      </c>
      <c r="CS12" s="494" t="s">
        <v>381</v>
      </c>
      <c r="CT12" s="474"/>
      <c r="CU12" s="925"/>
      <c r="CV12" s="475">
        <f t="shared" si="15"/>
        <v>30</v>
      </c>
      <c r="CW12" s="491">
        <f t="shared" si="0"/>
        <v>0.86101452941777057</v>
      </c>
      <c r="CX12" s="492">
        <f t="shared" si="0"/>
        <v>0.88923996742698153</v>
      </c>
      <c r="CY12" s="492">
        <f t="shared" si="16"/>
        <v>0.90667761991222229</v>
      </c>
      <c r="CZ12" s="492">
        <f t="shared" si="16"/>
        <v>0.90617895890409494</v>
      </c>
      <c r="DA12" s="492">
        <f t="shared" si="16"/>
        <v>0.91230461070838265</v>
      </c>
      <c r="DB12" s="493">
        <f t="shared" si="16"/>
        <v>0.91428078751152209</v>
      </c>
      <c r="DC12" s="493">
        <f t="shared" si="16"/>
        <v>0.91891871939828262</v>
      </c>
      <c r="DD12" s="493">
        <f t="shared" si="16"/>
        <v>0.92920704669008214</v>
      </c>
      <c r="DE12" s="493">
        <f t="shared" si="16"/>
        <v>0.93643760808858434</v>
      </c>
      <c r="DF12" s="493">
        <f t="shared" si="16"/>
        <v>0.94624696811968889</v>
      </c>
      <c r="DG12" s="493">
        <f t="shared" si="16"/>
        <v>0.95894943028233748</v>
      </c>
      <c r="DH12" s="494" t="s">
        <v>381</v>
      </c>
      <c r="DJ12" s="925"/>
      <c r="DK12" s="475">
        <f t="shared" si="17"/>
        <v>30</v>
      </c>
      <c r="DL12" s="495">
        <f t="shared" si="2"/>
        <v>85</v>
      </c>
      <c r="DM12" s="496">
        <f t="shared" si="2"/>
        <v>85</v>
      </c>
      <c r="DN12" s="496">
        <f t="shared" si="3"/>
        <v>84.157579011912446</v>
      </c>
      <c r="DO12" s="496">
        <f t="shared" si="3"/>
        <v>81.919591863120942</v>
      </c>
      <c r="DP12" s="496">
        <f t="shared" si="3"/>
        <v>79.584050305891537</v>
      </c>
      <c r="DQ12" s="497">
        <f t="shared" si="3"/>
        <v>76.946475023099296</v>
      </c>
      <c r="DR12" s="497">
        <f t="shared" si="3"/>
        <v>71.091243966727362</v>
      </c>
      <c r="DS12" s="497">
        <f t="shared" si="3"/>
        <v>64.714718720870138</v>
      </c>
      <c r="DT12" s="497">
        <f t="shared" si="3"/>
        <v>57.390579070366115</v>
      </c>
      <c r="DU12" s="497">
        <f t="shared" si="3"/>
        <v>49.044470180671802</v>
      </c>
      <c r="DV12" s="497">
        <f t="shared" si="3"/>
        <v>38.165461168587882</v>
      </c>
      <c r="DW12" s="494" t="s">
        <v>381</v>
      </c>
    </row>
    <row r="13" spans="2:127" ht="15" customHeight="1">
      <c r="B13" s="925"/>
      <c r="C13" s="670">
        <v>25</v>
      </c>
      <c r="D13" s="602">
        <f t="shared" si="4"/>
        <v>18.45976639032709</v>
      </c>
      <c r="E13" s="477">
        <v>69.010744247597842</v>
      </c>
      <c r="F13" s="478">
        <v>72.782296044847087</v>
      </c>
      <c r="G13" s="479">
        <v>75.11535419601239</v>
      </c>
      <c r="H13" s="479">
        <v>74.454107412189998</v>
      </c>
      <c r="I13" s="479">
        <v>74.707009869108887</v>
      </c>
      <c r="J13" s="479">
        <v>74.268749563091333</v>
      </c>
      <c r="K13" s="479">
        <v>73.313331205363426</v>
      </c>
      <c r="L13" s="479">
        <v>73.022921808614285</v>
      </c>
      <c r="M13" s="479">
        <v>72.012246981688691</v>
      </c>
      <c r="N13" s="479">
        <v>71.099428111440432</v>
      </c>
      <c r="O13" s="522" t="s">
        <v>381</v>
      </c>
      <c r="P13" s="480" t="s">
        <v>381</v>
      </c>
      <c r="Q13" s="466"/>
      <c r="R13" s="925"/>
      <c r="S13" s="475">
        <f t="shared" si="5"/>
        <v>25</v>
      </c>
      <c r="T13" s="498">
        <v>33.299999999999997</v>
      </c>
      <c r="U13" s="482">
        <v>-33</v>
      </c>
      <c r="V13" s="483">
        <f t="shared" si="6"/>
        <v>18.45976639032709</v>
      </c>
      <c r="W13" s="484">
        <f>'70MPa, 4-7kg (comm)'!Z13</f>
        <v>20.767237189117978</v>
      </c>
      <c r="X13" s="485">
        <f>'70MPa, 4-7kg (comm)'!AA13</f>
        <v>23.275545900000001</v>
      </c>
      <c r="Y13" s="483">
        <f t="shared" si="7"/>
        <v>3.8344090899187639</v>
      </c>
      <c r="Z13" s="486">
        <f t="shared" si="8"/>
        <v>3.4083636354833455</v>
      </c>
      <c r="AA13" s="487">
        <f>'70MPa, 4-7kg (comm)'!AD13</f>
        <v>19.599632547607587</v>
      </c>
      <c r="AB13" s="488">
        <f>'70MPa, 4-7kg (comm)'!AE13</f>
        <v>37.73280488254926</v>
      </c>
      <c r="AC13" s="466"/>
      <c r="AD13" s="930"/>
      <c r="AE13" s="932"/>
      <c r="AF13" s="466"/>
      <c r="AG13" s="925"/>
      <c r="AH13" s="475">
        <f t="shared" si="9"/>
        <v>25</v>
      </c>
      <c r="AI13" s="489">
        <f t="shared" si="19"/>
        <v>15</v>
      </c>
      <c r="AJ13" s="482">
        <f t="shared" si="10"/>
        <v>-40</v>
      </c>
      <c r="AK13" s="490">
        <f t="shared" si="18"/>
        <v>18.45976639032709</v>
      </c>
      <c r="AL13" s="466"/>
      <c r="AM13" s="925"/>
      <c r="AN13" s="475">
        <f t="shared" si="11"/>
        <v>25</v>
      </c>
      <c r="AO13" s="491">
        <v>0.84661069132582256</v>
      </c>
      <c r="AP13" s="492">
        <v>0.87971059311717026</v>
      </c>
      <c r="AQ13" s="492">
        <v>0.90157598413646522</v>
      </c>
      <c r="AR13" s="492">
        <v>0.90098916884730096</v>
      </c>
      <c r="AS13" s="492">
        <v>0.90830860508534728</v>
      </c>
      <c r="AT13" s="493">
        <v>0.91035828606833213</v>
      </c>
      <c r="AU13" s="493">
        <v>0.91478581874960962</v>
      </c>
      <c r="AV13" s="493">
        <v>0.92595544702387322</v>
      </c>
      <c r="AW13" s="493">
        <v>0.93286734984035624</v>
      </c>
      <c r="AX13" s="562">
        <v>0.94299648984543105</v>
      </c>
      <c r="AY13" s="522" t="s">
        <v>381</v>
      </c>
      <c r="AZ13" s="502" t="s">
        <v>381</v>
      </c>
      <c r="BA13" s="474"/>
      <c r="BB13" s="925"/>
      <c r="BC13" s="475">
        <f t="shared" si="12"/>
        <v>25</v>
      </c>
      <c r="BD13" s="491">
        <v>0.9021281459143512</v>
      </c>
      <c r="BE13" s="492">
        <v>0.90437836656189163</v>
      </c>
      <c r="BF13" s="492">
        <v>0.90395423313135248</v>
      </c>
      <c r="BG13" s="492">
        <v>0.90374208474472706</v>
      </c>
      <c r="BH13" s="492">
        <v>0.91132414008655216</v>
      </c>
      <c r="BI13" s="493">
        <v>0.91353653062934159</v>
      </c>
      <c r="BJ13" s="493">
        <v>0.91813612088738861</v>
      </c>
      <c r="BK13" s="493">
        <v>0.92910115806900195</v>
      </c>
      <c r="BL13" s="493">
        <v>0.93530117738278062</v>
      </c>
      <c r="BM13" s="562">
        <v>0.94396322065720395</v>
      </c>
      <c r="BN13" s="522" t="s">
        <v>381</v>
      </c>
      <c r="BO13" s="502" t="s">
        <v>381</v>
      </c>
      <c r="BP13" s="466"/>
      <c r="BQ13" s="925"/>
      <c r="BR13" s="475">
        <f t="shared" si="13"/>
        <v>25</v>
      </c>
      <c r="BS13" s="495">
        <v>85</v>
      </c>
      <c r="BT13" s="496">
        <v>85</v>
      </c>
      <c r="BU13" s="496">
        <v>83.965306824604767</v>
      </c>
      <c r="BV13" s="496">
        <v>81.192278100217962</v>
      </c>
      <c r="BW13" s="496">
        <v>78.403185423259757</v>
      </c>
      <c r="BX13" s="497">
        <v>75.286470679935888</v>
      </c>
      <c r="BY13" s="497">
        <v>68.576170518055335</v>
      </c>
      <c r="BZ13" s="497">
        <v>61.54256337225037</v>
      </c>
      <c r="CA13" s="497">
        <v>53.609066899713568</v>
      </c>
      <c r="CB13" s="563">
        <v>44.731214620783419</v>
      </c>
      <c r="CC13" s="522" t="s">
        <v>381</v>
      </c>
      <c r="CD13" s="502" t="s">
        <v>381</v>
      </c>
      <c r="CF13" s="925"/>
      <c r="CG13" s="475">
        <f t="shared" si="14"/>
        <v>25</v>
      </c>
      <c r="CH13" s="495">
        <v>85.000000000000057</v>
      </c>
      <c r="CI13" s="496">
        <v>84.297469952199677</v>
      </c>
      <c r="CJ13" s="496">
        <v>82.668939457100251</v>
      </c>
      <c r="CK13" s="496">
        <v>79.699288289637806</v>
      </c>
      <c r="CL13" s="496">
        <v>76.791833366364244</v>
      </c>
      <c r="CM13" s="497">
        <v>73.60094939581731</v>
      </c>
      <c r="CN13" s="497">
        <v>66.84251691822702</v>
      </c>
      <c r="CO13" s="497">
        <v>59.965632349539476</v>
      </c>
      <c r="CP13" s="497">
        <v>52.420634725419156</v>
      </c>
      <c r="CQ13" s="563">
        <v>44.275012775109673</v>
      </c>
      <c r="CR13" s="522" t="s">
        <v>381</v>
      </c>
      <c r="CS13" s="502" t="s">
        <v>381</v>
      </c>
      <c r="CT13" s="474"/>
      <c r="CU13" s="925"/>
      <c r="CV13" s="475">
        <f t="shared" si="15"/>
        <v>25</v>
      </c>
      <c r="CW13" s="491">
        <f t="shared" si="0"/>
        <v>0.84661069132582256</v>
      </c>
      <c r="CX13" s="492">
        <f t="shared" si="0"/>
        <v>0.87971059311717026</v>
      </c>
      <c r="CY13" s="492">
        <f t="shared" ref="CY13:DF17" si="20">MIN(AQ13,BF13)</f>
        <v>0.90157598413646522</v>
      </c>
      <c r="CZ13" s="492">
        <f t="shared" si="20"/>
        <v>0.90098916884730096</v>
      </c>
      <c r="DA13" s="492">
        <f t="shared" si="20"/>
        <v>0.90830860508534728</v>
      </c>
      <c r="DB13" s="493">
        <f t="shared" si="20"/>
        <v>0.91035828606833213</v>
      </c>
      <c r="DC13" s="493">
        <f t="shared" si="20"/>
        <v>0.91478581874960962</v>
      </c>
      <c r="DD13" s="493">
        <f t="shared" si="20"/>
        <v>0.92595544702387322</v>
      </c>
      <c r="DE13" s="493">
        <f t="shared" si="20"/>
        <v>0.93286734984035624</v>
      </c>
      <c r="DF13" s="493">
        <f t="shared" si="20"/>
        <v>0.94299648984543105</v>
      </c>
      <c r="DG13" s="522" t="s">
        <v>381</v>
      </c>
      <c r="DH13" s="502" t="s">
        <v>381</v>
      </c>
      <c r="DJ13" s="925"/>
      <c r="DK13" s="475">
        <f t="shared" si="17"/>
        <v>25</v>
      </c>
      <c r="DL13" s="495">
        <f t="shared" si="2"/>
        <v>85.000000000000057</v>
      </c>
      <c r="DM13" s="496">
        <f t="shared" si="2"/>
        <v>85</v>
      </c>
      <c r="DN13" s="496">
        <f t="shared" ref="DN13:DU17" si="21">MAX(BU13,CJ13)</f>
        <v>83.965306824604767</v>
      </c>
      <c r="DO13" s="496">
        <f t="shared" si="21"/>
        <v>81.192278100217962</v>
      </c>
      <c r="DP13" s="496">
        <f t="shared" si="21"/>
        <v>78.403185423259757</v>
      </c>
      <c r="DQ13" s="497">
        <f t="shared" si="21"/>
        <v>75.286470679935888</v>
      </c>
      <c r="DR13" s="497">
        <f t="shared" si="21"/>
        <v>68.576170518055335</v>
      </c>
      <c r="DS13" s="497">
        <f t="shared" si="21"/>
        <v>61.54256337225037</v>
      </c>
      <c r="DT13" s="497">
        <f t="shared" si="21"/>
        <v>53.609066899713568</v>
      </c>
      <c r="DU13" s="497">
        <f t="shared" si="21"/>
        <v>44.731214620783419</v>
      </c>
      <c r="DV13" s="522" t="s">
        <v>381</v>
      </c>
      <c r="DW13" s="502" t="s">
        <v>381</v>
      </c>
    </row>
    <row r="14" spans="2:127" ht="15" customHeight="1">
      <c r="B14" s="1110"/>
      <c r="C14" s="670">
        <v>20</v>
      </c>
      <c r="D14" s="602">
        <f t="shared" si="4"/>
        <v>21.761090088540104</v>
      </c>
      <c r="E14" s="477">
        <v>67.937678117872181</v>
      </c>
      <c r="F14" s="478">
        <v>72.142436020179133</v>
      </c>
      <c r="G14" s="479">
        <v>74.467609145660447</v>
      </c>
      <c r="H14" s="479">
        <v>73.672474287661856</v>
      </c>
      <c r="I14" s="479">
        <v>73.967636030834853</v>
      </c>
      <c r="J14" s="479">
        <v>73.427133115950255</v>
      </c>
      <c r="K14" s="479">
        <v>72.247460354683398</v>
      </c>
      <c r="L14" s="479">
        <v>71.916748681548597</v>
      </c>
      <c r="M14" s="479">
        <v>70.709155551764496</v>
      </c>
      <c r="N14" s="479">
        <v>69.719205693012555</v>
      </c>
      <c r="O14" s="522" t="s">
        <v>381</v>
      </c>
      <c r="P14" s="480" t="s">
        <v>381</v>
      </c>
      <c r="Q14" s="466"/>
      <c r="R14" s="925"/>
      <c r="S14" s="503">
        <f t="shared" si="5"/>
        <v>20</v>
      </c>
      <c r="T14" s="481">
        <v>30</v>
      </c>
      <c r="U14" s="482">
        <v>-33</v>
      </c>
      <c r="V14" s="483">
        <f t="shared" si="6"/>
        <v>21.761090088540104</v>
      </c>
      <c r="W14" s="484">
        <f>'70MPa, 4-7kg (comm)'!Z14</f>
        <v>24.481226349607617</v>
      </c>
      <c r="X14" s="485">
        <f>'70MPa, 4-7kg (comm)'!AA14</f>
        <v>26.4595661</v>
      </c>
      <c r="Y14" s="483">
        <f t="shared" si="7"/>
        <v>3.2232960635146566</v>
      </c>
      <c r="Z14" s="486">
        <f t="shared" si="8"/>
        <v>2.8651520564574726</v>
      </c>
      <c r="AA14" s="487">
        <f>'70MPa, 4-7kg (comm)'!AD14</f>
        <v>22.40445523393489</v>
      </c>
      <c r="AB14" s="488">
        <f>'70MPa, 4-7kg (comm)'!AE14</f>
        <v>41.780985636054176</v>
      </c>
      <c r="AC14" s="466"/>
      <c r="AD14" s="930"/>
      <c r="AE14" s="932"/>
      <c r="AF14" s="466"/>
      <c r="AG14" s="925"/>
      <c r="AH14" s="503">
        <f t="shared" si="9"/>
        <v>20</v>
      </c>
      <c r="AI14" s="489">
        <f t="shared" si="19"/>
        <v>10</v>
      </c>
      <c r="AJ14" s="482">
        <f t="shared" si="10"/>
        <v>-40</v>
      </c>
      <c r="AK14" s="490">
        <f t="shared" si="18"/>
        <v>21.761090088540104</v>
      </c>
      <c r="AL14" s="466"/>
      <c r="AM14" s="925"/>
      <c r="AN14" s="503">
        <f t="shared" si="11"/>
        <v>20</v>
      </c>
      <c r="AO14" s="491">
        <v>0.8370143887337318</v>
      </c>
      <c r="AP14" s="492">
        <v>0.87416269785092326</v>
      </c>
      <c r="AQ14" s="492">
        <v>0.89655936550621762</v>
      </c>
      <c r="AR14" s="492">
        <v>0.89577804146927631</v>
      </c>
      <c r="AS14" s="492">
        <v>0.90433253121450774</v>
      </c>
      <c r="AT14" s="493">
        <v>0.90635428052415101</v>
      </c>
      <c r="AU14" s="493">
        <v>0.91048211799601098</v>
      </c>
      <c r="AV14" s="493">
        <v>0.92262351099192474</v>
      </c>
      <c r="AW14" s="493">
        <v>0.9290227492670976</v>
      </c>
      <c r="AX14" s="562">
        <v>0.93966388886099561</v>
      </c>
      <c r="AY14" s="522" t="s">
        <v>381</v>
      </c>
      <c r="AZ14" s="502" t="s">
        <v>381</v>
      </c>
      <c r="BA14" s="474"/>
      <c r="BB14" s="925"/>
      <c r="BC14" s="503">
        <f t="shared" si="12"/>
        <v>20</v>
      </c>
      <c r="BD14" s="491">
        <v>0.87314324266778431</v>
      </c>
      <c r="BE14" s="492">
        <v>0.89889251234641077</v>
      </c>
      <c r="BF14" s="492">
        <v>0.89831233757900453</v>
      </c>
      <c r="BG14" s="492">
        <v>0.89796669986409783</v>
      </c>
      <c r="BH14" s="492">
        <v>0.90680638567618865</v>
      </c>
      <c r="BI14" s="493">
        <v>0.90904694423091759</v>
      </c>
      <c r="BJ14" s="493">
        <v>0.91337957472845932</v>
      </c>
      <c r="BK14" s="493">
        <v>0.92536869989158421</v>
      </c>
      <c r="BL14" s="493">
        <v>0.93109474533362069</v>
      </c>
      <c r="BM14" s="562">
        <v>0.94030715877241811</v>
      </c>
      <c r="BN14" s="522" t="s">
        <v>381</v>
      </c>
      <c r="BO14" s="502" t="s">
        <v>381</v>
      </c>
      <c r="BP14" s="466"/>
      <c r="BQ14" s="925"/>
      <c r="BR14" s="503">
        <f t="shared" si="13"/>
        <v>20</v>
      </c>
      <c r="BS14" s="495">
        <v>85</v>
      </c>
      <c r="BT14" s="496">
        <v>85.000000000000057</v>
      </c>
      <c r="BU14" s="496">
        <v>83.689048682325208</v>
      </c>
      <c r="BV14" s="496">
        <v>80.371354440005547</v>
      </c>
      <c r="BW14" s="496">
        <v>77.118685502164226</v>
      </c>
      <c r="BX14" s="497">
        <v>73.525223346624927</v>
      </c>
      <c r="BY14" s="497">
        <v>65.92946150488379</v>
      </c>
      <c r="BZ14" s="497">
        <v>58.257059890177715</v>
      </c>
      <c r="CA14" s="497">
        <v>49.700327354837405</v>
      </c>
      <c r="CB14" s="563">
        <v>40.281001954930964</v>
      </c>
      <c r="CC14" s="522" t="s">
        <v>381</v>
      </c>
      <c r="CD14" s="502" t="s">
        <v>381</v>
      </c>
      <c r="CF14" s="925"/>
      <c r="CG14" s="503">
        <f t="shared" si="14"/>
        <v>20</v>
      </c>
      <c r="CH14" s="495">
        <v>85</v>
      </c>
      <c r="CI14" s="496">
        <v>84.717674040512378</v>
      </c>
      <c r="CJ14" s="496">
        <v>82.720797617413183</v>
      </c>
      <c r="CK14" s="496">
        <v>79.174384996095796</v>
      </c>
      <c r="CL14" s="496">
        <v>75.792278990395744</v>
      </c>
      <c r="CM14" s="497">
        <v>72.108725479994703</v>
      </c>
      <c r="CN14" s="497">
        <v>64.443386086170577</v>
      </c>
      <c r="CO14" s="497">
        <v>56.887844734621417</v>
      </c>
      <c r="CP14" s="497">
        <v>48.70022368216609</v>
      </c>
      <c r="CQ14" s="563">
        <v>39.981174231398548</v>
      </c>
      <c r="CR14" s="522" t="s">
        <v>381</v>
      </c>
      <c r="CS14" s="502" t="s">
        <v>381</v>
      </c>
      <c r="CT14" s="474"/>
      <c r="CU14" s="925"/>
      <c r="CV14" s="503">
        <f t="shared" si="15"/>
        <v>20</v>
      </c>
      <c r="CW14" s="491">
        <f t="shared" si="0"/>
        <v>0.8370143887337318</v>
      </c>
      <c r="CX14" s="492">
        <f t="shared" si="0"/>
        <v>0.87416269785092326</v>
      </c>
      <c r="CY14" s="492">
        <f t="shared" si="20"/>
        <v>0.89655936550621762</v>
      </c>
      <c r="CZ14" s="492">
        <f t="shared" si="20"/>
        <v>0.89577804146927631</v>
      </c>
      <c r="DA14" s="492">
        <f t="shared" si="20"/>
        <v>0.90433253121450774</v>
      </c>
      <c r="DB14" s="493">
        <f t="shared" si="20"/>
        <v>0.90635428052415101</v>
      </c>
      <c r="DC14" s="493">
        <f t="shared" si="20"/>
        <v>0.91048211799601098</v>
      </c>
      <c r="DD14" s="493">
        <f t="shared" si="20"/>
        <v>0.92262351099192474</v>
      </c>
      <c r="DE14" s="493">
        <f t="shared" si="20"/>
        <v>0.9290227492670976</v>
      </c>
      <c r="DF14" s="493">
        <f t="shared" si="20"/>
        <v>0.93966388886099561</v>
      </c>
      <c r="DG14" s="522" t="s">
        <v>381</v>
      </c>
      <c r="DH14" s="502" t="s">
        <v>381</v>
      </c>
      <c r="DJ14" s="925"/>
      <c r="DK14" s="503">
        <f t="shared" si="17"/>
        <v>20</v>
      </c>
      <c r="DL14" s="495">
        <f t="shared" si="2"/>
        <v>85</v>
      </c>
      <c r="DM14" s="496">
        <f t="shared" si="2"/>
        <v>85.000000000000057</v>
      </c>
      <c r="DN14" s="496">
        <f t="shared" si="21"/>
        <v>83.689048682325208</v>
      </c>
      <c r="DO14" s="496">
        <f t="shared" si="21"/>
        <v>80.371354440005547</v>
      </c>
      <c r="DP14" s="496">
        <f t="shared" si="21"/>
        <v>77.118685502164226</v>
      </c>
      <c r="DQ14" s="497">
        <f t="shared" si="21"/>
        <v>73.525223346624927</v>
      </c>
      <c r="DR14" s="497">
        <f t="shared" si="21"/>
        <v>65.92946150488379</v>
      </c>
      <c r="DS14" s="497">
        <f t="shared" si="21"/>
        <v>58.257059890177715</v>
      </c>
      <c r="DT14" s="497">
        <f t="shared" si="21"/>
        <v>49.700327354837405</v>
      </c>
      <c r="DU14" s="497">
        <f t="shared" si="21"/>
        <v>40.281001954930964</v>
      </c>
      <c r="DV14" s="522" t="s">
        <v>381</v>
      </c>
      <c r="DW14" s="502" t="s">
        <v>381</v>
      </c>
    </row>
    <row r="15" spans="2:127" ht="15" customHeight="1">
      <c r="B15" s="1110"/>
      <c r="C15" s="670">
        <v>10</v>
      </c>
      <c r="D15" s="602">
        <f t="shared" si="4"/>
        <v>28.003626162893088</v>
      </c>
      <c r="E15" s="477">
        <v>66.329572441386958</v>
      </c>
      <c r="F15" s="478">
        <v>71.103293072920309</v>
      </c>
      <c r="G15" s="479">
        <v>74.142545520009293</v>
      </c>
      <c r="H15" s="479">
        <v>73.157745997263078</v>
      </c>
      <c r="I15" s="479">
        <v>72.380992224186244</v>
      </c>
      <c r="J15" s="479">
        <v>71.631248346110993</v>
      </c>
      <c r="K15" s="479">
        <v>70.868091628268928</v>
      </c>
      <c r="L15" s="479">
        <v>69.593607054447034</v>
      </c>
      <c r="M15" s="479">
        <v>68.441568447284979</v>
      </c>
      <c r="N15" s="479">
        <v>66.88317086024108</v>
      </c>
      <c r="O15" s="522" t="s">
        <v>381</v>
      </c>
      <c r="P15" s="480" t="s">
        <v>381</v>
      </c>
      <c r="Q15" s="466"/>
      <c r="R15" s="925"/>
      <c r="S15" s="475">
        <f t="shared" si="5"/>
        <v>10</v>
      </c>
      <c r="T15" s="481">
        <f>S15+15</f>
        <v>25</v>
      </c>
      <c r="U15" s="482">
        <v>-33</v>
      </c>
      <c r="V15" s="483">
        <f t="shared" si="6"/>
        <v>28.003626162893088</v>
      </c>
      <c r="W15" s="484">
        <f>'70MPa, 4-7kg (comm)'!Z15</f>
        <v>31.504079433254727</v>
      </c>
      <c r="X15" s="485">
        <f>'70MPa, 4-7kg (comm)'!AA15</f>
        <v>32.078051600000002</v>
      </c>
      <c r="Y15" s="483">
        <f t="shared" si="7"/>
        <v>2.4676551769030315</v>
      </c>
      <c r="Z15" s="486">
        <f t="shared" si="8"/>
        <v>2.19347126835825</v>
      </c>
      <c r="AA15" s="487">
        <f>'70MPa, 4-7kg (comm)'!AD15</f>
        <v>27.315856939553669</v>
      </c>
      <c r="AB15" s="488">
        <f>'70MPa, 4-7kg (comm)'!AE15</f>
        <v>48.498184517349678</v>
      </c>
      <c r="AC15" s="466"/>
      <c r="AD15" s="930"/>
      <c r="AE15" s="932"/>
      <c r="AF15" s="466"/>
      <c r="AG15" s="925"/>
      <c r="AH15" s="475">
        <f t="shared" si="9"/>
        <v>10</v>
      </c>
      <c r="AI15" s="489">
        <f t="shared" si="19"/>
        <v>0</v>
      </c>
      <c r="AJ15" s="482">
        <f t="shared" si="10"/>
        <v>-40</v>
      </c>
      <c r="AK15" s="490">
        <f t="shared" si="18"/>
        <v>28.003626162893088</v>
      </c>
      <c r="AL15" s="466"/>
      <c r="AM15" s="925"/>
      <c r="AN15" s="475">
        <f t="shared" si="11"/>
        <v>10</v>
      </c>
      <c r="AO15" s="491">
        <v>0.82248057665937835</v>
      </c>
      <c r="AP15" s="492">
        <v>0.86509448351925555</v>
      </c>
      <c r="AQ15" s="492">
        <v>0.89430611301467922</v>
      </c>
      <c r="AR15" s="492">
        <v>0.89357712531078259</v>
      </c>
      <c r="AS15" s="492">
        <v>0.89482144014058018</v>
      </c>
      <c r="AT15" s="493">
        <v>0.89650260693438066</v>
      </c>
      <c r="AU15" s="493">
        <v>0.90644121795259025</v>
      </c>
      <c r="AV15" s="493">
        <v>0.9128763966162452</v>
      </c>
      <c r="AW15" s="493">
        <v>0.92138361833832794</v>
      </c>
      <c r="AX15" s="562">
        <v>0.92945168843675385</v>
      </c>
      <c r="AY15" s="522" t="s">
        <v>381</v>
      </c>
      <c r="AZ15" s="502" t="s">
        <v>381</v>
      </c>
      <c r="BA15" s="474"/>
      <c r="BB15" s="925"/>
      <c r="BC15" s="475">
        <f t="shared" si="12"/>
        <v>10</v>
      </c>
      <c r="BD15" s="491">
        <v>0.82728774060863863</v>
      </c>
      <c r="BE15" s="492">
        <v>0.87152018715948232</v>
      </c>
      <c r="BF15" s="492">
        <v>0.89485350001430963</v>
      </c>
      <c r="BG15" s="492">
        <v>0.89460116932308009</v>
      </c>
      <c r="BH15" s="492">
        <v>0.896218125994377</v>
      </c>
      <c r="BI15" s="493">
        <v>0.89816527857569917</v>
      </c>
      <c r="BJ15" s="493">
        <v>0.90841471755393122</v>
      </c>
      <c r="BK15" s="493">
        <v>0.91484620597645017</v>
      </c>
      <c r="BL15" s="493">
        <v>0.92277980301031115</v>
      </c>
      <c r="BM15" s="562">
        <v>0.92968091731544189</v>
      </c>
      <c r="BN15" s="522" t="s">
        <v>381</v>
      </c>
      <c r="BO15" s="502" t="s">
        <v>381</v>
      </c>
      <c r="BP15" s="466"/>
      <c r="BQ15" s="925"/>
      <c r="BR15" s="475">
        <f t="shared" si="13"/>
        <v>10</v>
      </c>
      <c r="BS15" s="495">
        <v>85</v>
      </c>
      <c r="BT15" s="496">
        <v>85</v>
      </c>
      <c r="BU15" s="496">
        <v>83.387181933138891</v>
      </c>
      <c r="BV15" s="496">
        <v>79.134035368095525</v>
      </c>
      <c r="BW15" s="496">
        <v>74.795610113002184</v>
      </c>
      <c r="BX15" s="497">
        <v>70.378148590358762</v>
      </c>
      <c r="BY15" s="497">
        <v>61.660772750383003</v>
      </c>
      <c r="BZ15" s="497">
        <v>52.576313971239188</v>
      </c>
      <c r="CA15" s="497">
        <v>43.236204458530992</v>
      </c>
      <c r="CB15" s="563">
        <v>32.527427645771127</v>
      </c>
      <c r="CC15" s="522" t="s">
        <v>381</v>
      </c>
      <c r="CD15" s="502" t="s">
        <v>381</v>
      </c>
      <c r="CF15" s="925"/>
      <c r="CG15" s="475">
        <f t="shared" si="14"/>
        <v>10</v>
      </c>
      <c r="CH15" s="495">
        <v>85.000000000000114</v>
      </c>
      <c r="CI15" s="496">
        <v>85</v>
      </c>
      <c r="CJ15" s="496">
        <v>83.075812049954493</v>
      </c>
      <c r="CK15" s="496">
        <v>78.584259395866354</v>
      </c>
      <c r="CL15" s="496">
        <v>74.051004081428886</v>
      </c>
      <c r="CM15" s="497">
        <v>69.502292100833287</v>
      </c>
      <c r="CN15" s="497">
        <v>60.648087014158932</v>
      </c>
      <c r="CO15" s="497">
        <v>51.603943512395091</v>
      </c>
      <c r="CP15" s="497">
        <v>42.572503449875832</v>
      </c>
      <c r="CQ15" s="563">
        <v>32.423846256351609</v>
      </c>
      <c r="CR15" s="522" t="s">
        <v>381</v>
      </c>
      <c r="CS15" s="502" t="s">
        <v>381</v>
      </c>
      <c r="CT15" s="474"/>
      <c r="CU15" s="925"/>
      <c r="CV15" s="475">
        <f t="shared" si="15"/>
        <v>10</v>
      </c>
      <c r="CW15" s="491">
        <f t="shared" si="0"/>
        <v>0.82248057665937835</v>
      </c>
      <c r="CX15" s="492">
        <f t="shared" si="0"/>
        <v>0.86509448351925555</v>
      </c>
      <c r="CY15" s="492">
        <f t="shared" si="20"/>
        <v>0.89430611301467922</v>
      </c>
      <c r="CZ15" s="492">
        <f t="shared" si="20"/>
        <v>0.89357712531078259</v>
      </c>
      <c r="DA15" s="492">
        <f t="shared" si="20"/>
        <v>0.89482144014058018</v>
      </c>
      <c r="DB15" s="493">
        <f t="shared" si="20"/>
        <v>0.89650260693438066</v>
      </c>
      <c r="DC15" s="493">
        <f t="shared" si="20"/>
        <v>0.90644121795259025</v>
      </c>
      <c r="DD15" s="493">
        <f t="shared" si="20"/>
        <v>0.9128763966162452</v>
      </c>
      <c r="DE15" s="493">
        <f t="shared" si="20"/>
        <v>0.92138361833832794</v>
      </c>
      <c r="DF15" s="493">
        <f t="shared" si="20"/>
        <v>0.92945168843675385</v>
      </c>
      <c r="DG15" s="522" t="s">
        <v>381</v>
      </c>
      <c r="DH15" s="502" t="s">
        <v>381</v>
      </c>
      <c r="DJ15" s="925"/>
      <c r="DK15" s="475">
        <f t="shared" si="17"/>
        <v>10</v>
      </c>
      <c r="DL15" s="495">
        <f t="shared" si="2"/>
        <v>85.000000000000114</v>
      </c>
      <c r="DM15" s="496">
        <f t="shared" si="2"/>
        <v>85</v>
      </c>
      <c r="DN15" s="496">
        <f t="shared" si="21"/>
        <v>83.387181933138891</v>
      </c>
      <c r="DO15" s="496">
        <f t="shared" si="21"/>
        <v>79.134035368095525</v>
      </c>
      <c r="DP15" s="496">
        <f t="shared" si="21"/>
        <v>74.795610113002184</v>
      </c>
      <c r="DQ15" s="497">
        <f t="shared" si="21"/>
        <v>70.378148590358762</v>
      </c>
      <c r="DR15" s="497">
        <f t="shared" si="21"/>
        <v>61.660772750383003</v>
      </c>
      <c r="DS15" s="497">
        <f t="shared" si="21"/>
        <v>52.576313971239188</v>
      </c>
      <c r="DT15" s="497">
        <f t="shared" si="21"/>
        <v>43.236204458530992</v>
      </c>
      <c r="DU15" s="497">
        <f t="shared" si="21"/>
        <v>32.527427645771127</v>
      </c>
      <c r="DV15" s="522" t="s">
        <v>381</v>
      </c>
      <c r="DW15" s="502" t="s">
        <v>381</v>
      </c>
    </row>
    <row r="16" spans="2:127" ht="15" customHeight="1">
      <c r="B16" s="925"/>
      <c r="C16" s="475">
        <v>0</v>
      </c>
      <c r="D16" s="476">
        <f t="shared" si="4"/>
        <v>28.5</v>
      </c>
      <c r="E16" s="477">
        <v>73.975200364321438</v>
      </c>
      <c r="F16" s="478">
        <v>73.412287968109609</v>
      </c>
      <c r="G16" s="479">
        <v>72.41338592610586</v>
      </c>
      <c r="H16" s="479">
        <v>70.615005605532332</v>
      </c>
      <c r="I16" s="479">
        <v>70.717708585025662</v>
      </c>
      <c r="J16" s="479">
        <v>69.570675209649281</v>
      </c>
      <c r="K16" s="479">
        <v>68.616437869026569</v>
      </c>
      <c r="L16" s="479">
        <v>67.06048929667881</v>
      </c>
      <c r="M16" s="479">
        <v>65.710224081065462</v>
      </c>
      <c r="N16" s="479">
        <v>63.999489526970635</v>
      </c>
      <c r="O16" s="522" t="s">
        <v>381</v>
      </c>
      <c r="P16" s="480" t="s">
        <v>381</v>
      </c>
      <c r="Q16" s="466"/>
      <c r="R16" s="925"/>
      <c r="S16" s="475">
        <f t="shared" si="5"/>
        <v>0</v>
      </c>
      <c r="T16" s="481">
        <f>S16+15</f>
        <v>15</v>
      </c>
      <c r="U16" s="482">
        <v>-33</v>
      </c>
      <c r="V16" s="483">
        <f>IF(MIN(X16,W16)*(1-(2.5+7)/(87.5-2))&gt;$AD$7,$AD$7,MIN(X16,W16)*(1-(2.5+7)/(87.5-2)))</f>
        <v>28.5</v>
      </c>
      <c r="W16" s="504">
        <f>'70MPa, 4-7kg (comm)'!Z16</f>
        <v>35.381</v>
      </c>
      <c r="X16" s="505">
        <f>'70MPa, 4-7kg (comm)'!AA16</f>
        <v>33.875999999999998</v>
      </c>
      <c r="Y16" s="483">
        <f t="shared" si="7"/>
        <v>2.5056943146705124</v>
      </c>
      <c r="Z16" s="486">
        <f t="shared" si="8"/>
        <v>2.1080495916905662</v>
      </c>
      <c r="AA16" s="487">
        <f>'70MPa, 4-7kg (comm)'!AD16</f>
        <v>31</v>
      </c>
      <c r="AB16" s="488">
        <f>'70MPa, 4-7kg (comm)'!AE16</f>
        <v>52.6</v>
      </c>
      <c r="AC16" s="466"/>
      <c r="AD16" s="930"/>
      <c r="AE16" s="932"/>
      <c r="AF16" s="466"/>
      <c r="AG16" s="925"/>
      <c r="AH16" s="475">
        <f t="shared" si="9"/>
        <v>0</v>
      </c>
      <c r="AI16" s="489">
        <f t="shared" si="19"/>
        <v>-10</v>
      </c>
      <c r="AJ16" s="482">
        <f t="shared" si="10"/>
        <v>-40</v>
      </c>
      <c r="AK16" s="490">
        <f t="shared" si="18"/>
        <v>28.5</v>
      </c>
      <c r="AL16" s="466"/>
      <c r="AM16" s="925"/>
      <c r="AN16" s="475">
        <f t="shared" si="11"/>
        <v>0</v>
      </c>
      <c r="AO16" s="491">
        <v>0.89296382768163174</v>
      </c>
      <c r="AP16" s="492">
        <v>0.89084570858656786</v>
      </c>
      <c r="AQ16" s="492">
        <v>0.88782919155325124</v>
      </c>
      <c r="AR16" s="492">
        <v>0.88205888096358365</v>
      </c>
      <c r="AS16" s="492">
        <v>0.89230297281800908</v>
      </c>
      <c r="AT16" s="493">
        <v>0.89232522620172061</v>
      </c>
      <c r="AU16" s="493">
        <v>0.90387452846512162</v>
      </c>
      <c r="AV16" s="493">
        <v>0.91087571267526157</v>
      </c>
      <c r="AW16" s="493">
        <v>0.92047182983650566</v>
      </c>
      <c r="AX16" s="562">
        <v>0.93009447456273753</v>
      </c>
      <c r="AY16" s="522" t="s">
        <v>381</v>
      </c>
      <c r="AZ16" s="502" t="s">
        <v>381</v>
      </c>
      <c r="BA16" s="474"/>
      <c r="BB16" s="925"/>
      <c r="BC16" s="475">
        <f t="shared" si="12"/>
        <v>0</v>
      </c>
      <c r="BD16" s="491">
        <v>0.89182431253854211</v>
      </c>
      <c r="BE16" s="492">
        <v>0.88984628917841335</v>
      </c>
      <c r="BF16" s="492">
        <v>0.88727398574672123</v>
      </c>
      <c r="BG16" s="492">
        <v>0.88203028183537457</v>
      </c>
      <c r="BH16" s="492">
        <v>0.89267285497142979</v>
      </c>
      <c r="BI16" s="493">
        <v>0.8930859735874932</v>
      </c>
      <c r="BJ16" s="493">
        <v>0.90506519083806214</v>
      </c>
      <c r="BK16" s="493">
        <v>0.91218867675062176</v>
      </c>
      <c r="BL16" s="493">
        <v>0.92132107279930398</v>
      </c>
      <c r="BM16" s="562">
        <v>0.93015487827492682</v>
      </c>
      <c r="BN16" s="522" t="s">
        <v>381</v>
      </c>
      <c r="BO16" s="502" t="s">
        <v>381</v>
      </c>
      <c r="BP16" s="466"/>
      <c r="BQ16" s="925"/>
      <c r="BR16" s="475">
        <f t="shared" si="13"/>
        <v>0</v>
      </c>
      <c r="BS16" s="495">
        <v>83.338412324302055</v>
      </c>
      <c r="BT16" s="496">
        <v>81.832893063673112</v>
      </c>
      <c r="BU16" s="496">
        <v>78.72300275534846</v>
      </c>
      <c r="BV16" s="496">
        <v>73.257440756671201</v>
      </c>
      <c r="BW16" s="496">
        <v>68.280347813335112</v>
      </c>
      <c r="BX16" s="497">
        <v>62.861176404830815</v>
      </c>
      <c r="BY16" s="497">
        <v>52.551879051151261</v>
      </c>
      <c r="BZ16" s="497">
        <v>41.992730766555731</v>
      </c>
      <c r="CA16" s="497">
        <v>31.406706607584159</v>
      </c>
      <c r="CB16" s="563">
        <v>19.5124516450275</v>
      </c>
      <c r="CC16" s="522" t="s">
        <v>381</v>
      </c>
      <c r="CD16" s="502" t="s">
        <v>381</v>
      </c>
      <c r="CF16" s="925"/>
      <c r="CG16" s="475">
        <f t="shared" si="14"/>
        <v>0</v>
      </c>
      <c r="CH16" s="495">
        <v>83.973380071841817</v>
      </c>
      <c r="CI16" s="496">
        <v>82.384450994855143</v>
      </c>
      <c r="CJ16" s="496">
        <v>79.042210036040998</v>
      </c>
      <c r="CK16" s="496">
        <v>73.27531741966564</v>
      </c>
      <c r="CL16" s="496">
        <v>68.082817498139406</v>
      </c>
      <c r="CM16" s="497">
        <v>62.469570325879829</v>
      </c>
      <c r="CN16" s="497">
        <v>51.95249674209294</v>
      </c>
      <c r="CO16" s="497">
        <v>41.370037528804872</v>
      </c>
      <c r="CP16" s="497">
        <v>31.017860981935094</v>
      </c>
      <c r="CQ16" s="563">
        <v>19.486405459239794</v>
      </c>
      <c r="CR16" s="522" t="s">
        <v>381</v>
      </c>
      <c r="CS16" s="502" t="s">
        <v>381</v>
      </c>
      <c r="CT16" s="474"/>
      <c r="CU16" s="925"/>
      <c r="CV16" s="475">
        <f t="shared" si="15"/>
        <v>0</v>
      </c>
      <c r="CW16" s="491">
        <f t="shared" si="0"/>
        <v>0.89182431253854211</v>
      </c>
      <c r="CX16" s="492">
        <f t="shared" si="0"/>
        <v>0.88984628917841335</v>
      </c>
      <c r="CY16" s="492">
        <f t="shared" si="20"/>
        <v>0.88727398574672123</v>
      </c>
      <c r="CZ16" s="492">
        <f t="shared" si="20"/>
        <v>0.88203028183537457</v>
      </c>
      <c r="DA16" s="492">
        <f t="shared" si="20"/>
        <v>0.89230297281800908</v>
      </c>
      <c r="DB16" s="493">
        <f t="shared" si="20"/>
        <v>0.89232522620172061</v>
      </c>
      <c r="DC16" s="493">
        <f t="shared" si="20"/>
        <v>0.90387452846512162</v>
      </c>
      <c r="DD16" s="493">
        <f t="shared" si="20"/>
        <v>0.91087571267526157</v>
      </c>
      <c r="DE16" s="493">
        <f t="shared" si="20"/>
        <v>0.92047182983650566</v>
      </c>
      <c r="DF16" s="493">
        <f t="shared" si="20"/>
        <v>0.93009447456273753</v>
      </c>
      <c r="DG16" s="522" t="s">
        <v>381</v>
      </c>
      <c r="DH16" s="502" t="s">
        <v>381</v>
      </c>
      <c r="DJ16" s="925"/>
      <c r="DK16" s="475">
        <f t="shared" si="17"/>
        <v>0</v>
      </c>
      <c r="DL16" s="495">
        <f t="shared" si="2"/>
        <v>83.973380071841817</v>
      </c>
      <c r="DM16" s="496">
        <f t="shared" si="2"/>
        <v>82.384450994855143</v>
      </c>
      <c r="DN16" s="496">
        <f t="shared" si="21"/>
        <v>79.042210036040998</v>
      </c>
      <c r="DO16" s="496">
        <f t="shared" si="21"/>
        <v>73.27531741966564</v>
      </c>
      <c r="DP16" s="496">
        <f t="shared" si="21"/>
        <v>68.280347813335112</v>
      </c>
      <c r="DQ16" s="497">
        <f t="shared" si="21"/>
        <v>62.861176404830815</v>
      </c>
      <c r="DR16" s="497">
        <f t="shared" si="21"/>
        <v>52.551879051151261</v>
      </c>
      <c r="DS16" s="497">
        <f t="shared" si="21"/>
        <v>41.992730766555731</v>
      </c>
      <c r="DT16" s="497">
        <f t="shared" si="21"/>
        <v>31.406706607584159</v>
      </c>
      <c r="DU16" s="497">
        <f t="shared" si="21"/>
        <v>19.5124516450275</v>
      </c>
      <c r="DV16" s="522" t="s">
        <v>381</v>
      </c>
      <c r="DW16" s="502" t="s">
        <v>381</v>
      </c>
    </row>
    <row r="17" spans="2:127" ht="15" customHeight="1">
      <c r="B17" s="925"/>
      <c r="C17" s="475">
        <v>-10</v>
      </c>
      <c r="D17" s="476">
        <f t="shared" si="4"/>
        <v>28.5</v>
      </c>
      <c r="E17" s="477">
        <v>73.425939313403404</v>
      </c>
      <c r="F17" s="478">
        <v>72.874072822586029</v>
      </c>
      <c r="G17" s="479">
        <v>71.870202776387458</v>
      </c>
      <c r="H17" s="479">
        <v>69.998260553772312</v>
      </c>
      <c r="I17" s="479">
        <v>70.011592010446222</v>
      </c>
      <c r="J17" s="479">
        <v>68.4460547090098</v>
      </c>
      <c r="K17" s="479">
        <v>66.469218455782894</v>
      </c>
      <c r="L17" s="479">
        <v>64.426171064016245</v>
      </c>
      <c r="M17" s="479">
        <v>62.881302812140255</v>
      </c>
      <c r="N17" s="479">
        <v>61.177986703001338</v>
      </c>
      <c r="O17" s="522" t="s">
        <v>381</v>
      </c>
      <c r="P17" s="480" t="s">
        <v>381</v>
      </c>
      <c r="Q17" s="466"/>
      <c r="R17" s="925"/>
      <c r="S17" s="475">
        <f t="shared" si="5"/>
        <v>-10</v>
      </c>
      <c r="T17" s="481">
        <v>15</v>
      </c>
      <c r="U17" s="482">
        <v>-33</v>
      </c>
      <c r="V17" s="483">
        <f>IF(MIN(X17,W17)*(1-(2.5+7)/(87.5-2))&gt;$AD$7,$AD$7,MIN(X17,W17)*(1-(2.5+7)/(87.5-2)))</f>
        <v>28.5</v>
      </c>
      <c r="W17" s="484">
        <f>'70MPa, 4-7kg (comm)'!Z17</f>
        <v>38.712000000000003</v>
      </c>
      <c r="X17" s="485">
        <f>'70MPa, 4-7kg (comm)'!AA17</f>
        <v>35.97</v>
      </c>
      <c r="Y17" s="483">
        <f t="shared" si="7"/>
        <v>2.4868095727223167</v>
      </c>
      <c r="Z17" s="486">
        <f t="shared" si="8"/>
        <v>1.9703662169192668</v>
      </c>
      <c r="AA17" s="487">
        <f>'70MPa, 4-7kg (comm)'!AD17</f>
        <v>33.200000000000003</v>
      </c>
      <c r="AB17" s="488">
        <f>'70MPa, 4-7kg (comm)'!AE17</f>
        <v>55</v>
      </c>
      <c r="AC17" s="466"/>
      <c r="AD17" s="930"/>
      <c r="AE17" s="932"/>
      <c r="AF17" s="466"/>
      <c r="AG17" s="925"/>
      <c r="AH17" s="475">
        <f t="shared" si="9"/>
        <v>-10</v>
      </c>
      <c r="AI17" s="489">
        <f t="shared" si="19"/>
        <v>-20</v>
      </c>
      <c r="AJ17" s="482">
        <f t="shared" si="10"/>
        <v>-40</v>
      </c>
      <c r="AK17" s="490">
        <f t="shared" si="18"/>
        <v>28.5</v>
      </c>
      <c r="AL17" s="466"/>
      <c r="AM17" s="925"/>
      <c r="AN17" s="475">
        <f t="shared" si="11"/>
        <v>-10</v>
      </c>
      <c r="AO17" s="491">
        <v>0.89087996660048763</v>
      </c>
      <c r="AP17" s="492">
        <v>0.8888735883481419</v>
      </c>
      <c r="AQ17" s="492">
        <v>0.88594053034726694</v>
      </c>
      <c r="AR17" s="492">
        <v>0.87959260367679615</v>
      </c>
      <c r="AS17" s="492">
        <v>0.88920017058808054</v>
      </c>
      <c r="AT17" s="493">
        <v>0.8856941400826337</v>
      </c>
      <c r="AU17" s="493">
        <v>0.88859620003806217</v>
      </c>
      <c r="AV17" s="493">
        <v>0.8913107655775121</v>
      </c>
      <c r="AW17" s="493">
        <v>0.89909480864457492</v>
      </c>
      <c r="AX17" s="562">
        <v>0.90847476969160135</v>
      </c>
      <c r="AY17" s="522" t="s">
        <v>381</v>
      </c>
      <c r="AZ17" s="502" t="s">
        <v>381</v>
      </c>
      <c r="BA17" s="474"/>
      <c r="BB17" s="925"/>
      <c r="BC17" s="475">
        <f t="shared" si="12"/>
        <v>-10</v>
      </c>
      <c r="BD17" s="491">
        <v>0.88892378607783118</v>
      </c>
      <c r="BE17" s="492">
        <v>0.88710105196546096</v>
      </c>
      <c r="BF17" s="492">
        <v>0.88452391714129397</v>
      </c>
      <c r="BG17" s="492">
        <v>0.87872007589752044</v>
      </c>
      <c r="BH17" s="492">
        <v>0.88879568095274064</v>
      </c>
      <c r="BI17" s="493">
        <v>0.88568767436215079</v>
      </c>
      <c r="BJ17" s="493">
        <v>0.88912988731052089</v>
      </c>
      <c r="BK17" s="493">
        <v>0.89204574499452738</v>
      </c>
      <c r="BL17" s="493">
        <v>0.89952045739881836</v>
      </c>
      <c r="BM17" s="562">
        <v>0.90847973103810054</v>
      </c>
      <c r="BN17" s="522" t="s">
        <v>381</v>
      </c>
      <c r="BO17" s="502" t="s">
        <v>381</v>
      </c>
      <c r="BP17" s="466"/>
      <c r="BQ17" s="925"/>
      <c r="BR17" s="475">
        <f t="shared" si="13"/>
        <v>-10</v>
      </c>
      <c r="BS17" s="495">
        <v>81.891012336337752</v>
      </c>
      <c r="BT17" s="496">
        <v>80.363012013592581</v>
      </c>
      <c r="BU17" s="496">
        <v>77.174547354260341</v>
      </c>
      <c r="BV17" s="496">
        <v>71.613277985653397</v>
      </c>
      <c r="BW17" s="496">
        <v>66.574057988047755</v>
      </c>
      <c r="BX17" s="497">
        <v>60.956416685399525</v>
      </c>
      <c r="BY17" s="497">
        <v>50.104816190306479</v>
      </c>
      <c r="BZ17" s="497">
        <v>39.148125635396262</v>
      </c>
      <c r="CA17" s="497">
        <v>28.302332817541004</v>
      </c>
      <c r="CB17" s="563">
        <v>16.299198340159023</v>
      </c>
      <c r="CC17" s="522" t="s">
        <v>381</v>
      </c>
      <c r="CD17" s="502" t="s">
        <v>381</v>
      </c>
      <c r="CF17" s="925"/>
      <c r="CG17" s="475">
        <f t="shared" si="14"/>
        <v>-10</v>
      </c>
      <c r="CH17" s="495">
        <v>82.968895511168625</v>
      </c>
      <c r="CI17" s="496">
        <v>81.340002064292449</v>
      </c>
      <c r="CJ17" s="496">
        <v>77.946319573063306</v>
      </c>
      <c r="CK17" s="496">
        <v>72.078584669833774</v>
      </c>
      <c r="CL17" s="496">
        <v>66.795879081524788</v>
      </c>
      <c r="CM17" s="497">
        <v>60.968337263040311</v>
      </c>
      <c r="CN17" s="497">
        <v>49.837999579198019</v>
      </c>
      <c r="CO17" s="497">
        <v>38.795903559701799</v>
      </c>
      <c r="CP17" s="497">
        <v>28.107216135748047</v>
      </c>
      <c r="CQ17" s="563">
        <v>16.297038117431061</v>
      </c>
      <c r="CR17" s="522" t="s">
        <v>381</v>
      </c>
      <c r="CS17" s="502" t="s">
        <v>381</v>
      </c>
      <c r="CT17" s="474"/>
      <c r="CU17" s="925"/>
      <c r="CV17" s="475">
        <f t="shared" si="15"/>
        <v>-10</v>
      </c>
      <c r="CW17" s="491">
        <f t="shared" si="0"/>
        <v>0.88892378607783118</v>
      </c>
      <c r="CX17" s="492">
        <f t="shared" si="0"/>
        <v>0.88710105196546096</v>
      </c>
      <c r="CY17" s="492">
        <f t="shared" si="20"/>
        <v>0.88452391714129397</v>
      </c>
      <c r="CZ17" s="492">
        <f t="shared" si="20"/>
        <v>0.87872007589752044</v>
      </c>
      <c r="DA17" s="492">
        <f t="shared" si="20"/>
        <v>0.88879568095274064</v>
      </c>
      <c r="DB17" s="493">
        <f t="shared" si="20"/>
        <v>0.88568767436215079</v>
      </c>
      <c r="DC17" s="493">
        <f t="shared" si="20"/>
        <v>0.88859620003806217</v>
      </c>
      <c r="DD17" s="493">
        <f t="shared" si="20"/>
        <v>0.8913107655775121</v>
      </c>
      <c r="DE17" s="493">
        <f t="shared" si="20"/>
        <v>0.89909480864457492</v>
      </c>
      <c r="DF17" s="493">
        <f t="shared" si="20"/>
        <v>0.90847476969160135</v>
      </c>
      <c r="DG17" s="522" t="s">
        <v>381</v>
      </c>
      <c r="DH17" s="502" t="s">
        <v>381</v>
      </c>
      <c r="DJ17" s="925"/>
      <c r="DK17" s="475">
        <f t="shared" si="17"/>
        <v>-10</v>
      </c>
      <c r="DL17" s="495">
        <f t="shared" si="2"/>
        <v>82.968895511168625</v>
      </c>
      <c r="DM17" s="496">
        <f t="shared" si="2"/>
        <v>81.340002064292449</v>
      </c>
      <c r="DN17" s="496">
        <f t="shared" si="21"/>
        <v>77.946319573063306</v>
      </c>
      <c r="DO17" s="496">
        <f t="shared" si="21"/>
        <v>72.078584669833774</v>
      </c>
      <c r="DP17" s="496">
        <f t="shared" si="21"/>
        <v>66.795879081524788</v>
      </c>
      <c r="DQ17" s="497">
        <f t="shared" si="21"/>
        <v>60.968337263040311</v>
      </c>
      <c r="DR17" s="497">
        <f t="shared" si="21"/>
        <v>50.104816190306479</v>
      </c>
      <c r="DS17" s="497">
        <f t="shared" si="21"/>
        <v>39.148125635396262</v>
      </c>
      <c r="DT17" s="497">
        <f t="shared" si="21"/>
        <v>28.302332817541004</v>
      </c>
      <c r="DU17" s="497">
        <f t="shared" si="21"/>
        <v>16.299198340159023</v>
      </c>
      <c r="DV17" s="522" t="s">
        <v>381</v>
      </c>
      <c r="DW17" s="502" t="s">
        <v>381</v>
      </c>
    </row>
    <row r="18" spans="2:127" ht="15" customHeight="1">
      <c r="B18" s="925"/>
      <c r="C18" s="475">
        <v>-20</v>
      </c>
      <c r="D18" s="476">
        <f t="shared" si="4"/>
        <v>28.5</v>
      </c>
      <c r="E18" s="477">
        <v>72.873015038595</v>
      </c>
      <c r="F18" s="478">
        <v>72.337448170006866</v>
      </c>
      <c r="G18" s="479">
        <v>71.335293137013338</v>
      </c>
      <c r="H18" s="479">
        <v>71.030026105358758</v>
      </c>
      <c r="I18" s="479">
        <v>69.536078970782569</v>
      </c>
      <c r="J18" s="479">
        <v>67.960802448968536</v>
      </c>
      <c r="K18" s="479">
        <v>65.679814645263534</v>
      </c>
      <c r="L18" s="479">
        <v>62.360919309821952</v>
      </c>
      <c r="M18" s="479">
        <v>59.954977021708132</v>
      </c>
      <c r="N18" s="522" t="s">
        <v>381</v>
      </c>
      <c r="O18" s="522" t="s">
        <v>381</v>
      </c>
      <c r="P18" s="480" t="s">
        <v>381</v>
      </c>
      <c r="Q18" s="466"/>
      <c r="R18" s="925"/>
      <c r="S18" s="475">
        <f t="shared" si="5"/>
        <v>-20</v>
      </c>
      <c r="T18" s="481">
        <v>15</v>
      </c>
      <c r="U18" s="482">
        <v>-33</v>
      </c>
      <c r="V18" s="483">
        <f>IF(MIN(X18,W18)*(1-(2.5+7)/(87.5-2))&gt;$AD$7,$AD$7,MIN(X18,W18)*(1-(2.5+7)/(87.5-2)))</f>
        <v>28.5</v>
      </c>
      <c r="W18" s="484">
        <f>'70MPa, 4-7kg (comm)'!Z18</f>
        <v>42.326999999999998</v>
      </c>
      <c r="X18" s="485">
        <f>'70MPa, 4-7kg (comm)'!AA18</f>
        <v>38.183</v>
      </c>
      <c r="Y18" s="483">
        <f t="shared" si="7"/>
        <v>2.4679806375441005</v>
      </c>
      <c r="Z18" s="486">
        <f t="shared" si="8"/>
        <v>1.8421142437735869</v>
      </c>
      <c r="AA18" s="487">
        <f>'70MPa, 4-7kg (comm)'!AD18</f>
        <v>35.4</v>
      </c>
      <c r="AB18" s="488">
        <f>'70MPa, 4-7kg (comm)'!AE18</f>
        <v>57.5</v>
      </c>
      <c r="AC18" s="466"/>
      <c r="AD18" s="930"/>
      <c r="AE18" s="932"/>
      <c r="AF18" s="466"/>
      <c r="AG18" s="925"/>
      <c r="AH18" s="475">
        <f t="shared" si="9"/>
        <v>-20</v>
      </c>
      <c r="AI18" s="489">
        <f t="shared" si="19"/>
        <v>-30</v>
      </c>
      <c r="AJ18" s="482">
        <f t="shared" si="10"/>
        <v>-40</v>
      </c>
      <c r="AK18" s="490">
        <f t="shared" si="18"/>
        <v>28.5</v>
      </c>
      <c r="AL18" s="466"/>
      <c r="AM18" s="925"/>
      <c r="AN18" s="475">
        <f t="shared" si="11"/>
        <v>-20</v>
      </c>
      <c r="AO18" s="491">
        <v>0.88872519886054491</v>
      </c>
      <c r="AP18" s="492">
        <v>0.88690006948748579</v>
      </c>
      <c r="AQ18" s="492">
        <v>0.88407269619485374</v>
      </c>
      <c r="AR18" s="492">
        <v>0.89092858475807357</v>
      </c>
      <c r="AS18" s="492">
        <v>0.88802044585138618</v>
      </c>
      <c r="AT18" s="493">
        <v>0.88442345269453648</v>
      </c>
      <c r="AU18" s="493">
        <v>0.88465997464860591</v>
      </c>
      <c r="AV18" s="493">
        <v>0.87613980514886713</v>
      </c>
      <c r="AW18" s="493">
        <v>0.8761206861450499</v>
      </c>
      <c r="AX18" s="522" t="s">
        <v>381</v>
      </c>
      <c r="AY18" s="522" t="s">
        <v>381</v>
      </c>
      <c r="AZ18" s="502" t="s">
        <v>381</v>
      </c>
      <c r="BA18" s="474"/>
      <c r="BB18" s="925"/>
      <c r="BC18" s="475">
        <f t="shared" si="12"/>
        <v>-20</v>
      </c>
      <c r="BD18" s="491">
        <v>0.88599461315446026</v>
      </c>
      <c r="BE18" s="492">
        <v>0.88436891073946478</v>
      </c>
      <c r="BF18" s="492">
        <v>0.88189585682101101</v>
      </c>
      <c r="BG18" s="492">
        <v>0.88925169210261013</v>
      </c>
      <c r="BH18" s="492">
        <v>0.8868064693554456</v>
      </c>
      <c r="BI18" s="493">
        <v>0.88362621531395391</v>
      </c>
      <c r="BJ18" s="493">
        <v>0.88448662902147723</v>
      </c>
      <c r="BK18" s="493">
        <v>0.87634592903662634</v>
      </c>
      <c r="BL18" s="493">
        <v>0.87624353670510613</v>
      </c>
      <c r="BM18" s="522" t="s">
        <v>381</v>
      </c>
      <c r="BN18" s="522" t="s">
        <v>381</v>
      </c>
      <c r="BO18" s="502" t="s">
        <v>381</v>
      </c>
      <c r="BP18" s="466"/>
      <c r="BQ18" s="925"/>
      <c r="BR18" s="475">
        <f t="shared" si="13"/>
        <v>-20</v>
      </c>
      <c r="BS18" s="495">
        <v>80.441322469175645</v>
      </c>
      <c r="BT18" s="496">
        <v>78.879624451980348</v>
      </c>
      <c r="BU18" s="496">
        <v>75.619131145677486</v>
      </c>
      <c r="BV18" s="496">
        <v>70.488962932993303</v>
      </c>
      <c r="BW18" s="496">
        <v>64.937050202356033</v>
      </c>
      <c r="BX18" s="497">
        <v>59.304445853689501</v>
      </c>
      <c r="BY18" s="497">
        <v>48.313680562219403</v>
      </c>
      <c r="BZ18" s="497">
        <v>36.595176272777088</v>
      </c>
      <c r="CA18" s="497">
        <v>25.057155146148524</v>
      </c>
      <c r="CB18" s="522" t="s">
        <v>381</v>
      </c>
      <c r="CC18" s="522" t="s">
        <v>381</v>
      </c>
      <c r="CD18" s="502" t="s">
        <v>381</v>
      </c>
      <c r="CF18" s="925"/>
      <c r="CG18" s="475">
        <f t="shared" si="14"/>
        <v>-20</v>
      </c>
      <c r="CH18" s="495">
        <v>81.945568366439829</v>
      </c>
      <c r="CI18" s="496">
        <v>80.275165154708361</v>
      </c>
      <c r="CJ18" s="496">
        <v>76.812795609896838</v>
      </c>
      <c r="CK18" s="496">
        <v>71.389285563401955</v>
      </c>
      <c r="CL18" s="496">
        <v>65.57485337365631</v>
      </c>
      <c r="CM18" s="497">
        <v>59.713431523780869</v>
      </c>
      <c r="CN18" s="497">
        <v>48.401063952073947</v>
      </c>
      <c r="CO18" s="497">
        <v>36.497513665935585</v>
      </c>
      <c r="CP18" s="497">
        <v>25.000918437453908</v>
      </c>
      <c r="CQ18" s="522" t="s">
        <v>381</v>
      </c>
      <c r="CR18" s="522" t="s">
        <v>381</v>
      </c>
      <c r="CS18" s="502" t="s">
        <v>381</v>
      </c>
      <c r="CT18" s="474"/>
      <c r="CU18" s="925"/>
      <c r="CV18" s="475">
        <f t="shared" si="15"/>
        <v>-20</v>
      </c>
      <c r="CW18" s="491">
        <f t="shared" si="0"/>
        <v>0.88599461315446026</v>
      </c>
      <c r="CX18" s="492">
        <f t="shared" si="0"/>
        <v>0.88436891073946478</v>
      </c>
      <c r="CY18" s="492">
        <f t="shared" ref="CY18:DE20" si="22">MIN(AQ18,BF18)</f>
        <v>0.88189585682101101</v>
      </c>
      <c r="CZ18" s="492">
        <f t="shared" si="22"/>
        <v>0.88925169210261013</v>
      </c>
      <c r="DA18" s="492">
        <f t="shared" si="22"/>
        <v>0.8868064693554456</v>
      </c>
      <c r="DB18" s="493">
        <f t="shared" si="22"/>
        <v>0.88362621531395391</v>
      </c>
      <c r="DC18" s="493">
        <f t="shared" si="22"/>
        <v>0.88448662902147723</v>
      </c>
      <c r="DD18" s="493">
        <f t="shared" si="22"/>
        <v>0.87613980514886713</v>
      </c>
      <c r="DE18" s="493">
        <f t="shared" si="22"/>
        <v>0.8761206861450499</v>
      </c>
      <c r="DF18" s="522" t="s">
        <v>381</v>
      </c>
      <c r="DG18" s="522" t="s">
        <v>381</v>
      </c>
      <c r="DH18" s="502" t="s">
        <v>381</v>
      </c>
      <c r="DJ18" s="925"/>
      <c r="DK18" s="475">
        <f t="shared" si="17"/>
        <v>-20</v>
      </c>
      <c r="DL18" s="495">
        <f t="shared" si="2"/>
        <v>81.945568366439829</v>
      </c>
      <c r="DM18" s="496">
        <f t="shared" si="2"/>
        <v>80.275165154708361</v>
      </c>
      <c r="DN18" s="496">
        <f t="shared" ref="DN18:DT20" si="23">MAX(BU18,CJ18)</f>
        <v>76.812795609896838</v>
      </c>
      <c r="DO18" s="496">
        <f t="shared" si="23"/>
        <v>71.389285563401955</v>
      </c>
      <c r="DP18" s="496">
        <f t="shared" si="23"/>
        <v>65.57485337365631</v>
      </c>
      <c r="DQ18" s="497">
        <f t="shared" si="23"/>
        <v>59.713431523780869</v>
      </c>
      <c r="DR18" s="497">
        <f t="shared" si="23"/>
        <v>48.401063952073947</v>
      </c>
      <c r="DS18" s="497">
        <f t="shared" si="23"/>
        <v>36.595176272777088</v>
      </c>
      <c r="DT18" s="497">
        <f t="shared" si="23"/>
        <v>25.057155146148524</v>
      </c>
      <c r="DU18" s="522" t="s">
        <v>381</v>
      </c>
      <c r="DV18" s="522" t="s">
        <v>381</v>
      </c>
      <c r="DW18" s="502" t="s">
        <v>381</v>
      </c>
    </row>
    <row r="19" spans="2:127" ht="15" customHeight="1">
      <c r="B19" s="925"/>
      <c r="C19" s="475">
        <v>-30</v>
      </c>
      <c r="D19" s="476">
        <f t="shared" si="4"/>
        <v>28.5</v>
      </c>
      <c r="E19" s="477">
        <v>72.056093187486042</v>
      </c>
      <c r="F19" s="478">
        <v>71.600861408769745</v>
      </c>
      <c r="G19" s="479">
        <v>70.641584378526261</v>
      </c>
      <c r="H19" s="479">
        <v>70.448406220506712</v>
      </c>
      <c r="I19" s="479">
        <v>68.959424669706777</v>
      </c>
      <c r="J19" s="479">
        <v>67.385578314939607</v>
      </c>
      <c r="K19" s="479">
        <v>65.18495771388389</v>
      </c>
      <c r="L19" s="479">
        <v>61.846512946512924</v>
      </c>
      <c r="M19" s="479">
        <v>58.663648961838547</v>
      </c>
      <c r="N19" s="522" t="s">
        <v>381</v>
      </c>
      <c r="O19" s="522" t="s">
        <v>381</v>
      </c>
      <c r="P19" s="480" t="s">
        <v>381</v>
      </c>
      <c r="Q19" s="466"/>
      <c r="R19" s="925"/>
      <c r="S19" s="475">
        <f t="shared" si="5"/>
        <v>-30</v>
      </c>
      <c r="T19" s="481">
        <v>15</v>
      </c>
      <c r="U19" s="482">
        <v>-33</v>
      </c>
      <c r="V19" s="483">
        <f>IF(MIN(X19,W19)*(1-(2.5+7)/(87.5-2))&gt;$AD$7,$AD$7,MIN(X19,W19)*(1-(2.5+7)/(87.5-2)))</f>
        <v>28.5</v>
      </c>
      <c r="W19" s="484">
        <f>'70MPa, 4-7kg (comm)'!Z19</f>
        <v>45.936999999999998</v>
      </c>
      <c r="X19" s="485">
        <f>'70MPa, 4-7kg (comm)'!AA19</f>
        <v>40.423000000000002</v>
      </c>
      <c r="Y19" s="483">
        <f t="shared" si="7"/>
        <v>2.4421354880270085</v>
      </c>
      <c r="Z19" s="486">
        <f t="shared" si="8"/>
        <v>1.7218133589483646</v>
      </c>
      <c r="AA19" s="487">
        <f>'70MPa, 4-7kg (comm)'!AD19</f>
        <v>37.5</v>
      </c>
      <c r="AB19" s="488">
        <f>'70MPa, 4-7kg (comm)'!AE19</f>
        <v>59.9</v>
      </c>
      <c r="AC19" s="466"/>
      <c r="AD19" s="930"/>
      <c r="AE19" s="932"/>
      <c r="AF19" s="466"/>
      <c r="AG19" s="925"/>
      <c r="AH19" s="475">
        <f t="shared" si="9"/>
        <v>-30</v>
      </c>
      <c r="AI19" s="489">
        <f t="shared" si="19"/>
        <v>-40</v>
      </c>
      <c r="AJ19" s="482">
        <f t="shared" si="10"/>
        <v>-40</v>
      </c>
      <c r="AK19" s="490">
        <f t="shared" si="18"/>
        <v>28.5</v>
      </c>
      <c r="AL19" s="466"/>
      <c r="AM19" s="925"/>
      <c r="AN19" s="475">
        <f t="shared" si="11"/>
        <v>-30</v>
      </c>
      <c r="AO19" s="491">
        <v>0.88429936212440308</v>
      </c>
      <c r="AP19" s="492">
        <v>0.88326344448434668</v>
      </c>
      <c r="AQ19" s="492">
        <v>0.88086665747331871</v>
      </c>
      <c r="AR19" s="492">
        <v>0.88879400467620084</v>
      </c>
      <c r="AS19" s="492">
        <v>0.88597644342511339</v>
      </c>
      <c r="AT19" s="493">
        <v>0.88238497920393311</v>
      </c>
      <c r="AU19" s="493">
        <v>0.88322209961745779</v>
      </c>
      <c r="AV19" s="493">
        <v>0.87420282175734232</v>
      </c>
      <c r="AW19" s="493">
        <v>0.86661568643838827</v>
      </c>
      <c r="AX19" s="522" t="s">
        <v>381</v>
      </c>
      <c r="AY19" s="522" t="s">
        <v>381</v>
      </c>
      <c r="AZ19" s="502" t="s">
        <v>381</v>
      </c>
      <c r="BA19" s="474"/>
      <c r="BB19" s="925"/>
      <c r="BC19" s="475">
        <f t="shared" si="12"/>
        <v>-30</v>
      </c>
      <c r="BD19" s="491">
        <v>0.88079190146710795</v>
      </c>
      <c r="BE19" s="492">
        <v>0.87990666465553113</v>
      </c>
      <c r="BF19" s="492">
        <v>0.87785950032659887</v>
      </c>
      <c r="BG19" s="492">
        <v>0.88629948855829943</v>
      </c>
      <c r="BH19" s="492">
        <v>0.88396185023032681</v>
      </c>
      <c r="BI19" s="493">
        <v>0.88081617536090284</v>
      </c>
      <c r="BJ19" s="493">
        <v>0.88235228221520301</v>
      </c>
      <c r="BK19" s="493">
        <v>0.87388684807445116</v>
      </c>
      <c r="BL19" s="493">
        <v>0.86657747837981347</v>
      </c>
      <c r="BM19" s="522" t="s">
        <v>381</v>
      </c>
      <c r="BN19" s="522" t="s">
        <v>381</v>
      </c>
      <c r="BO19" s="502" t="s">
        <v>381</v>
      </c>
      <c r="BP19" s="466"/>
      <c r="BQ19" s="925"/>
      <c r="BR19" s="475">
        <f t="shared" si="13"/>
        <v>-30</v>
      </c>
      <c r="BS19" s="495">
        <v>78.953388530230995</v>
      </c>
      <c r="BT19" s="496">
        <v>77.344984995759617</v>
      </c>
      <c r="BU19" s="496">
        <v>74.032687681945944</v>
      </c>
      <c r="BV19" s="496">
        <v>68.868319677295503</v>
      </c>
      <c r="BW19" s="496">
        <v>63.264559327114597</v>
      </c>
      <c r="BX19" s="497">
        <v>57.602888041253422</v>
      </c>
      <c r="BY19" s="497">
        <v>46.670251066518915</v>
      </c>
      <c r="BZ19" s="497">
        <v>35.044723285185981</v>
      </c>
      <c r="CA19" s="497">
        <v>23.18872467859001</v>
      </c>
      <c r="CB19" s="522" t="s">
        <v>381</v>
      </c>
      <c r="CC19" s="522" t="s">
        <v>381</v>
      </c>
      <c r="CD19" s="502" t="s">
        <v>381</v>
      </c>
      <c r="CF19" s="925"/>
      <c r="CG19" s="475">
        <f t="shared" si="14"/>
        <v>-30</v>
      </c>
      <c r="CH19" s="495">
        <v>80.886275561329896</v>
      </c>
      <c r="CI19" s="496">
        <v>79.180463314170879</v>
      </c>
      <c r="CJ19" s="496">
        <v>75.66417937485744</v>
      </c>
      <c r="CK19" s="496">
        <v>70.194918655555796</v>
      </c>
      <c r="CL19" s="496">
        <v>64.315682987068115</v>
      </c>
      <c r="CM19" s="497">
        <v>58.408498339087224</v>
      </c>
      <c r="CN19" s="497">
        <v>47.100586905341899</v>
      </c>
      <c r="CO19" s="497">
        <v>35.196344263134606</v>
      </c>
      <c r="CP19" s="497">
        <v>23.206132208597289</v>
      </c>
      <c r="CQ19" s="522" t="s">
        <v>381</v>
      </c>
      <c r="CR19" s="522" t="s">
        <v>381</v>
      </c>
      <c r="CS19" s="502" t="s">
        <v>381</v>
      </c>
      <c r="CT19" s="474"/>
      <c r="CU19" s="925"/>
      <c r="CV19" s="475">
        <f t="shared" si="15"/>
        <v>-30</v>
      </c>
      <c r="CW19" s="491">
        <f t="shared" si="0"/>
        <v>0.88079190146710795</v>
      </c>
      <c r="CX19" s="492">
        <f t="shared" si="0"/>
        <v>0.87990666465553113</v>
      </c>
      <c r="CY19" s="492">
        <f t="shared" si="22"/>
        <v>0.87785950032659887</v>
      </c>
      <c r="CZ19" s="492">
        <f t="shared" si="22"/>
        <v>0.88629948855829943</v>
      </c>
      <c r="DA19" s="492">
        <f t="shared" si="22"/>
        <v>0.88396185023032681</v>
      </c>
      <c r="DB19" s="493">
        <f t="shared" si="22"/>
        <v>0.88081617536090284</v>
      </c>
      <c r="DC19" s="493">
        <f t="shared" si="22"/>
        <v>0.88235228221520301</v>
      </c>
      <c r="DD19" s="493">
        <f t="shared" si="22"/>
        <v>0.87388684807445116</v>
      </c>
      <c r="DE19" s="493">
        <f t="shared" si="22"/>
        <v>0.86657747837981347</v>
      </c>
      <c r="DF19" s="522" t="s">
        <v>381</v>
      </c>
      <c r="DG19" s="522" t="s">
        <v>381</v>
      </c>
      <c r="DH19" s="502" t="s">
        <v>381</v>
      </c>
      <c r="DJ19" s="925"/>
      <c r="DK19" s="475">
        <f t="shared" si="17"/>
        <v>-30</v>
      </c>
      <c r="DL19" s="495">
        <f t="shared" si="2"/>
        <v>80.886275561329896</v>
      </c>
      <c r="DM19" s="496">
        <f t="shared" si="2"/>
        <v>79.180463314170879</v>
      </c>
      <c r="DN19" s="496">
        <f t="shared" si="23"/>
        <v>75.66417937485744</v>
      </c>
      <c r="DO19" s="496">
        <f t="shared" si="23"/>
        <v>70.194918655555796</v>
      </c>
      <c r="DP19" s="496">
        <f t="shared" si="23"/>
        <v>64.315682987068115</v>
      </c>
      <c r="DQ19" s="497">
        <f t="shared" si="23"/>
        <v>58.408498339087224</v>
      </c>
      <c r="DR19" s="497">
        <f t="shared" si="23"/>
        <v>47.100586905341899</v>
      </c>
      <c r="DS19" s="497">
        <f t="shared" si="23"/>
        <v>35.196344263134606</v>
      </c>
      <c r="DT19" s="497">
        <f t="shared" si="23"/>
        <v>23.206132208597289</v>
      </c>
      <c r="DU19" s="522" t="s">
        <v>381</v>
      </c>
      <c r="DV19" s="522" t="s">
        <v>381</v>
      </c>
      <c r="DW19" s="502" t="s">
        <v>381</v>
      </c>
    </row>
    <row r="20" spans="2:127" ht="15" customHeight="1">
      <c r="B20" s="925"/>
      <c r="C20" s="475">
        <v>-40</v>
      </c>
      <c r="D20" s="476">
        <f t="shared" si="4"/>
        <v>28.5</v>
      </c>
      <c r="E20" s="477">
        <v>71.580423607328882</v>
      </c>
      <c r="F20" s="478">
        <v>71.124331262565917</v>
      </c>
      <c r="G20" s="479">
        <v>70.160265610586976</v>
      </c>
      <c r="H20" s="479">
        <v>69.979761765621731</v>
      </c>
      <c r="I20" s="479">
        <v>68.500604359302002</v>
      </c>
      <c r="J20" s="479">
        <v>66.939297880093363</v>
      </c>
      <c r="K20" s="479">
        <v>64.78523263187796</v>
      </c>
      <c r="L20" s="479">
        <v>61.53023230081287</v>
      </c>
      <c r="M20" s="479">
        <v>58.49212766080008</v>
      </c>
      <c r="N20" s="522" t="s">
        <v>381</v>
      </c>
      <c r="O20" s="522" t="s">
        <v>381</v>
      </c>
      <c r="P20" s="480" t="s">
        <v>381</v>
      </c>
      <c r="Q20" s="466"/>
      <c r="R20" s="925"/>
      <c r="S20" s="475">
        <f t="shared" si="5"/>
        <v>-40</v>
      </c>
      <c r="T20" s="481">
        <v>15</v>
      </c>
      <c r="U20" s="482">
        <v>-33</v>
      </c>
      <c r="V20" s="483">
        <f>IF(MIN(X20,W20)*(1-(2.5+7)/(87.5-2))&gt;$AD$7,$AD$7,MIN(X20,W20)*(1-(2.5+7)/(87.5-2)))</f>
        <v>28.5</v>
      </c>
      <c r="W20" s="484">
        <f>'70MPa, 4-7kg (comm)'!Z20</f>
        <v>49.356000000000002</v>
      </c>
      <c r="X20" s="485">
        <f>'70MPa, 4-7kg (comm)'!AA20</f>
        <v>40.478000000000002</v>
      </c>
      <c r="Y20" s="483">
        <f t="shared" si="7"/>
        <v>2.4254151320198569</v>
      </c>
      <c r="Z20" s="486">
        <f t="shared" si="8"/>
        <v>1.707701251607439</v>
      </c>
      <c r="AA20" s="487">
        <f>'70MPa, 4-7kg (comm)'!AD20</f>
        <v>39.5</v>
      </c>
      <c r="AB20" s="488">
        <f>'70MPa, 4-7kg (comm)'!AE20</f>
        <v>60</v>
      </c>
      <c r="AC20" s="466"/>
      <c r="AD20" s="930"/>
      <c r="AE20" s="932"/>
      <c r="AF20" s="466"/>
      <c r="AG20" s="925"/>
      <c r="AH20" s="475">
        <f t="shared" si="9"/>
        <v>-40</v>
      </c>
      <c r="AI20" s="489">
        <v>-40</v>
      </c>
      <c r="AJ20" s="482">
        <f t="shared" si="10"/>
        <v>-40</v>
      </c>
      <c r="AK20" s="490">
        <f t="shared" si="18"/>
        <v>28.5</v>
      </c>
      <c r="AL20" s="466"/>
      <c r="AM20" s="925"/>
      <c r="AN20" s="475">
        <f t="shared" si="11"/>
        <v>-40</v>
      </c>
      <c r="AO20" s="491">
        <v>0.8825326414918957</v>
      </c>
      <c r="AP20" s="492">
        <v>0.88147041631154477</v>
      </c>
      <c r="AQ20" s="492">
        <v>0.87912011765123954</v>
      </c>
      <c r="AR20" s="492">
        <v>0.8872156821339352</v>
      </c>
      <c r="AS20" s="492">
        <v>0.88447325407284005</v>
      </c>
      <c r="AT20" s="493">
        <v>0.88097359363561689</v>
      </c>
      <c r="AU20" s="493">
        <v>0.88208369491410021</v>
      </c>
      <c r="AV20" s="493">
        <v>0.87345803600616423</v>
      </c>
      <c r="AW20" s="493">
        <v>0.86640424868743093</v>
      </c>
      <c r="AX20" s="522" t="s">
        <v>381</v>
      </c>
      <c r="AY20" s="522" t="s">
        <v>381</v>
      </c>
      <c r="AZ20" s="502" t="s">
        <v>381</v>
      </c>
      <c r="BA20" s="474"/>
      <c r="BB20" s="925"/>
      <c r="BC20" s="475">
        <f t="shared" si="12"/>
        <v>-40</v>
      </c>
      <c r="BD20" s="491">
        <v>0.87820855233588035</v>
      </c>
      <c r="BE20" s="492">
        <v>0.87734837104441277</v>
      </c>
      <c r="BF20" s="492">
        <v>0.87530270217647155</v>
      </c>
      <c r="BG20" s="492">
        <v>0.88391192452174239</v>
      </c>
      <c r="BH20" s="492">
        <v>0.88161634753243967</v>
      </c>
      <c r="BI20" s="493">
        <v>0.87859106538321075</v>
      </c>
      <c r="BJ20" s="493">
        <v>0.88045581168223674</v>
      </c>
      <c r="BK20" s="493">
        <v>0.87254947010944461</v>
      </c>
      <c r="BL20" s="493">
        <v>0.86611833779247882</v>
      </c>
      <c r="BM20" s="522" t="s">
        <v>381</v>
      </c>
      <c r="BN20" s="522" t="s">
        <v>381</v>
      </c>
      <c r="BO20" s="502" t="s">
        <v>381</v>
      </c>
      <c r="BP20" s="466"/>
      <c r="BQ20" s="925"/>
      <c r="BR20" s="475">
        <f t="shared" si="13"/>
        <v>-40</v>
      </c>
      <c r="BS20" s="495">
        <v>77.644090710579277</v>
      </c>
      <c r="BT20" s="496">
        <v>76.018794424998958</v>
      </c>
      <c r="BU20" s="496">
        <v>72.652745408119472</v>
      </c>
      <c r="BV20" s="496">
        <v>67.470557718815812</v>
      </c>
      <c r="BW20" s="496">
        <v>61.853637980273639</v>
      </c>
      <c r="BX20" s="497">
        <v>56.184776133239055</v>
      </c>
      <c r="BY20" s="497">
        <v>45.32409581200131</v>
      </c>
      <c r="BZ20" s="497">
        <v>33.874747788537611</v>
      </c>
      <c r="CA20" s="497">
        <v>22.451712717137021</v>
      </c>
      <c r="CB20" s="522" t="s">
        <v>381</v>
      </c>
      <c r="CC20" s="522" t="s">
        <v>381</v>
      </c>
      <c r="CD20" s="502" t="s">
        <v>381</v>
      </c>
      <c r="CF20" s="925"/>
      <c r="CG20" s="475">
        <f t="shared" si="14"/>
        <v>-40</v>
      </c>
      <c r="CH20" s="495">
        <v>80.013355751947131</v>
      </c>
      <c r="CI20" s="496">
        <v>78.280125540306557</v>
      </c>
      <c r="CJ20" s="496">
        <v>74.719899000642229</v>
      </c>
      <c r="CK20" s="496">
        <v>69.219844861748498</v>
      </c>
      <c r="CL20" s="496">
        <v>63.336230102007576</v>
      </c>
      <c r="CM20" s="497">
        <v>57.403832232403289</v>
      </c>
      <c r="CN20" s="497">
        <v>46.125171388023062</v>
      </c>
      <c r="CO20" s="497">
        <v>34.307660528039541</v>
      </c>
      <c r="CP20" s="497">
        <v>22.581955692046041</v>
      </c>
      <c r="CQ20" s="522" t="s">
        <v>381</v>
      </c>
      <c r="CR20" s="522" t="s">
        <v>381</v>
      </c>
      <c r="CS20" s="502" t="s">
        <v>381</v>
      </c>
      <c r="CT20" s="474"/>
      <c r="CU20" s="925"/>
      <c r="CV20" s="475">
        <f t="shared" si="15"/>
        <v>-40</v>
      </c>
      <c r="CW20" s="491">
        <f t="shared" si="0"/>
        <v>0.87820855233588035</v>
      </c>
      <c r="CX20" s="492">
        <f t="shared" si="0"/>
        <v>0.87734837104441277</v>
      </c>
      <c r="CY20" s="492">
        <f t="shared" si="22"/>
        <v>0.87530270217647155</v>
      </c>
      <c r="CZ20" s="492">
        <f t="shared" si="22"/>
        <v>0.88391192452174239</v>
      </c>
      <c r="DA20" s="492">
        <f t="shared" si="22"/>
        <v>0.88161634753243967</v>
      </c>
      <c r="DB20" s="493">
        <f t="shared" si="22"/>
        <v>0.87859106538321075</v>
      </c>
      <c r="DC20" s="493">
        <f t="shared" si="22"/>
        <v>0.88045581168223674</v>
      </c>
      <c r="DD20" s="493">
        <f t="shared" si="22"/>
        <v>0.87254947010944461</v>
      </c>
      <c r="DE20" s="493">
        <f t="shared" si="22"/>
        <v>0.86611833779247882</v>
      </c>
      <c r="DF20" s="522" t="s">
        <v>381</v>
      </c>
      <c r="DG20" s="522" t="s">
        <v>381</v>
      </c>
      <c r="DH20" s="502" t="s">
        <v>381</v>
      </c>
      <c r="DJ20" s="925"/>
      <c r="DK20" s="475">
        <f t="shared" si="17"/>
        <v>-40</v>
      </c>
      <c r="DL20" s="495">
        <f t="shared" si="2"/>
        <v>80.013355751947131</v>
      </c>
      <c r="DM20" s="496">
        <f t="shared" si="2"/>
        <v>78.280125540306557</v>
      </c>
      <c r="DN20" s="496">
        <f t="shared" si="23"/>
        <v>74.719899000642229</v>
      </c>
      <c r="DO20" s="496">
        <f t="shared" si="23"/>
        <v>69.219844861748498</v>
      </c>
      <c r="DP20" s="496">
        <f t="shared" si="23"/>
        <v>63.336230102007576</v>
      </c>
      <c r="DQ20" s="497">
        <f t="shared" si="23"/>
        <v>57.403832232403289</v>
      </c>
      <c r="DR20" s="497">
        <f t="shared" si="23"/>
        <v>46.125171388023062</v>
      </c>
      <c r="DS20" s="497">
        <f t="shared" si="23"/>
        <v>34.307660528039541</v>
      </c>
      <c r="DT20" s="497">
        <f t="shared" si="23"/>
        <v>22.581955692046041</v>
      </c>
      <c r="DU20" s="522" t="s">
        <v>381</v>
      </c>
      <c r="DV20" s="522" t="s">
        <v>381</v>
      </c>
      <c r="DW20" s="502" t="s">
        <v>381</v>
      </c>
    </row>
    <row r="21" spans="2:127" ht="15" customHeight="1" thickBot="1">
      <c r="B21" s="926"/>
      <c r="C21" s="506" t="s">
        <v>382</v>
      </c>
      <c r="D21" s="507" t="s">
        <v>381</v>
      </c>
      <c r="E21" s="508" t="s">
        <v>381</v>
      </c>
      <c r="F21" s="509" t="s">
        <v>381</v>
      </c>
      <c r="G21" s="509" t="s">
        <v>381</v>
      </c>
      <c r="H21" s="509" t="s">
        <v>381</v>
      </c>
      <c r="I21" s="509" t="s">
        <v>381</v>
      </c>
      <c r="J21" s="509" t="s">
        <v>381</v>
      </c>
      <c r="K21" s="509" t="s">
        <v>381</v>
      </c>
      <c r="L21" s="509" t="s">
        <v>381</v>
      </c>
      <c r="M21" s="509" t="s">
        <v>381</v>
      </c>
      <c r="N21" s="509" t="s">
        <v>381</v>
      </c>
      <c r="O21" s="509" t="s">
        <v>381</v>
      </c>
      <c r="P21" s="510" t="s">
        <v>381</v>
      </c>
      <c r="Q21" s="466"/>
      <c r="R21" s="926"/>
      <c r="S21" s="506" t="str">
        <f t="shared" si="5"/>
        <v>&lt; -40</v>
      </c>
      <c r="T21" s="511" t="s">
        <v>381</v>
      </c>
      <c r="U21" s="512" t="s">
        <v>381</v>
      </c>
      <c r="V21" s="507" t="s">
        <v>381</v>
      </c>
      <c r="W21" s="513" t="s">
        <v>381</v>
      </c>
      <c r="X21" s="514" t="s">
        <v>381</v>
      </c>
      <c r="Y21" s="507" t="s">
        <v>381</v>
      </c>
      <c r="Z21" s="514" t="s">
        <v>381</v>
      </c>
      <c r="AA21" s="511" t="s">
        <v>381</v>
      </c>
      <c r="AB21" s="512" t="s">
        <v>381</v>
      </c>
      <c r="AC21" s="466"/>
      <c r="AD21" s="931"/>
      <c r="AE21" s="933"/>
      <c r="AF21" s="466"/>
      <c r="AG21" s="926"/>
      <c r="AH21" s="506" t="str">
        <f>$C21</f>
        <v>&lt; -40</v>
      </c>
      <c r="AI21" s="511" t="s">
        <v>381</v>
      </c>
      <c r="AJ21" s="512" t="s">
        <v>381</v>
      </c>
      <c r="AK21" s="515" t="s">
        <v>381</v>
      </c>
      <c r="AL21" s="466"/>
      <c r="AM21" s="926"/>
      <c r="AN21" s="506" t="str">
        <f t="shared" si="11"/>
        <v>&lt; -40</v>
      </c>
      <c r="AO21" s="516" t="s">
        <v>381</v>
      </c>
      <c r="AP21" s="517" t="s">
        <v>381</v>
      </c>
      <c r="AQ21" s="517" t="s">
        <v>381</v>
      </c>
      <c r="AR21" s="517" t="s">
        <v>381</v>
      </c>
      <c r="AS21" s="517" t="s">
        <v>381</v>
      </c>
      <c r="AT21" s="517" t="s">
        <v>381</v>
      </c>
      <c r="AU21" s="517" t="s">
        <v>381</v>
      </c>
      <c r="AV21" s="517" t="s">
        <v>381</v>
      </c>
      <c r="AW21" s="517" t="s">
        <v>381</v>
      </c>
      <c r="AX21" s="517" t="s">
        <v>381</v>
      </c>
      <c r="AY21" s="517" t="s">
        <v>381</v>
      </c>
      <c r="AZ21" s="512" t="s">
        <v>381</v>
      </c>
      <c r="BA21" s="474"/>
      <c r="BB21" s="926"/>
      <c r="BC21" s="506" t="str">
        <f t="shared" si="12"/>
        <v>&lt; -40</v>
      </c>
      <c r="BD21" s="516" t="s">
        <v>381</v>
      </c>
      <c r="BE21" s="517" t="s">
        <v>381</v>
      </c>
      <c r="BF21" s="517" t="s">
        <v>381</v>
      </c>
      <c r="BG21" s="517" t="s">
        <v>381</v>
      </c>
      <c r="BH21" s="517" t="s">
        <v>381</v>
      </c>
      <c r="BI21" s="517" t="s">
        <v>381</v>
      </c>
      <c r="BJ21" s="517" t="s">
        <v>381</v>
      </c>
      <c r="BK21" s="517" t="s">
        <v>381</v>
      </c>
      <c r="BL21" s="517" t="s">
        <v>381</v>
      </c>
      <c r="BM21" s="517" t="s">
        <v>381</v>
      </c>
      <c r="BN21" s="517" t="s">
        <v>381</v>
      </c>
      <c r="BO21" s="512" t="s">
        <v>381</v>
      </c>
      <c r="BP21" s="466"/>
      <c r="BQ21" s="926"/>
      <c r="BR21" s="506" t="str">
        <f t="shared" si="13"/>
        <v>&lt; -40</v>
      </c>
      <c r="BS21" s="516" t="s">
        <v>381</v>
      </c>
      <c r="BT21" s="517" t="s">
        <v>381</v>
      </c>
      <c r="BU21" s="517" t="s">
        <v>381</v>
      </c>
      <c r="BV21" s="517" t="s">
        <v>381</v>
      </c>
      <c r="BW21" s="517" t="s">
        <v>381</v>
      </c>
      <c r="BX21" s="517" t="s">
        <v>381</v>
      </c>
      <c r="BY21" s="517" t="s">
        <v>381</v>
      </c>
      <c r="BZ21" s="517" t="s">
        <v>381</v>
      </c>
      <c r="CA21" s="517" t="s">
        <v>381</v>
      </c>
      <c r="CB21" s="517" t="s">
        <v>381</v>
      </c>
      <c r="CC21" s="517" t="s">
        <v>381</v>
      </c>
      <c r="CD21" s="512" t="s">
        <v>381</v>
      </c>
      <c r="CF21" s="926"/>
      <c r="CG21" s="506" t="str">
        <f t="shared" si="14"/>
        <v>&lt; -40</v>
      </c>
      <c r="CH21" s="516" t="s">
        <v>381</v>
      </c>
      <c r="CI21" s="517" t="s">
        <v>381</v>
      </c>
      <c r="CJ21" s="517" t="s">
        <v>381</v>
      </c>
      <c r="CK21" s="517" t="s">
        <v>381</v>
      </c>
      <c r="CL21" s="517" t="s">
        <v>381</v>
      </c>
      <c r="CM21" s="517" t="s">
        <v>381</v>
      </c>
      <c r="CN21" s="517" t="s">
        <v>381</v>
      </c>
      <c r="CO21" s="517" t="s">
        <v>381</v>
      </c>
      <c r="CP21" s="517" t="s">
        <v>381</v>
      </c>
      <c r="CQ21" s="517" t="s">
        <v>381</v>
      </c>
      <c r="CR21" s="517" t="s">
        <v>381</v>
      </c>
      <c r="CS21" s="512" t="s">
        <v>381</v>
      </c>
      <c r="CT21" s="474"/>
      <c r="CU21" s="926"/>
      <c r="CV21" s="506" t="str">
        <f t="shared" si="15"/>
        <v>&lt; -40</v>
      </c>
      <c r="CW21" s="516" t="s">
        <v>381</v>
      </c>
      <c r="CX21" s="517" t="s">
        <v>381</v>
      </c>
      <c r="CY21" s="517" t="s">
        <v>381</v>
      </c>
      <c r="CZ21" s="517" t="s">
        <v>381</v>
      </c>
      <c r="DA21" s="517" t="s">
        <v>381</v>
      </c>
      <c r="DB21" s="517" t="s">
        <v>381</v>
      </c>
      <c r="DC21" s="517" t="s">
        <v>381</v>
      </c>
      <c r="DD21" s="517" t="s">
        <v>381</v>
      </c>
      <c r="DE21" s="517" t="s">
        <v>381</v>
      </c>
      <c r="DF21" s="517" t="s">
        <v>381</v>
      </c>
      <c r="DG21" s="517" t="s">
        <v>381</v>
      </c>
      <c r="DH21" s="512" t="s">
        <v>381</v>
      </c>
      <c r="DJ21" s="926"/>
      <c r="DK21" s="506" t="str">
        <f t="shared" si="17"/>
        <v>&lt; -40</v>
      </c>
      <c r="DL21" s="516" t="s">
        <v>381</v>
      </c>
      <c r="DM21" s="517" t="s">
        <v>381</v>
      </c>
      <c r="DN21" s="517" t="s">
        <v>381</v>
      </c>
      <c r="DO21" s="517" t="s">
        <v>381</v>
      </c>
      <c r="DP21" s="517" t="s">
        <v>381</v>
      </c>
      <c r="DQ21" s="517" t="s">
        <v>381</v>
      </c>
      <c r="DR21" s="517" t="s">
        <v>381</v>
      </c>
      <c r="DS21" s="517" t="s">
        <v>381</v>
      </c>
      <c r="DT21" s="517" t="s">
        <v>381</v>
      </c>
      <c r="DU21" s="517" t="s">
        <v>381</v>
      </c>
      <c r="DV21" s="517" t="s">
        <v>381</v>
      </c>
      <c r="DW21" s="512" t="s">
        <v>381</v>
      </c>
    </row>
    <row r="23" spans="2:127">
      <c r="V23" s="518"/>
    </row>
    <row r="24" spans="2:127" ht="18">
      <c r="B24" s="962" t="s">
        <v>702</v>
      </c>
      <c r="C24" s="962"/>
      <c r="D24" s="962"/>
      <c r="E24" s="962"/>
      <c r="F24" s="962"/>
      <c r="G24" s="962"/>
      <c r="H24" s="962"/>
      <c r="I24" s="962"/>
      <c r="J24" s="962"/>
      <c r="K24" s="962"/>
      <c r="L24" s="962"/>
      <c r="M24" s="962"/>
      <c r="N24" s="962"/>
      <c r="O24" s="962"/>
      <c r="P24" s="962"/>
      <c r="Q24" s="444"/>
      <c r="R24" s="445" t="s">
        <v>487</v>
      </c>
      <c r="S24" s="444"/>
      <c r="T24" s="445"/>
      <c r="U24" s="445"/>
      <c r="V24" s="963" t="s">
        <v>505</v>
      </c>
      <c r="W24" s="963"/>
      <c r="X24" s="963"/>
      <c r="Y24" s="445"/>
      <c r="Z24" s="964" t="s">
        <v>490</v>
      </c>
      <c r="AA24" s="964"/>
      <c r="AB24" s="964"/>
      <c r="AC24" s="444"/>
      <c r="AD24" s="444"/>
      <c r="AE24" s="444"/>
      <c r="AF24" s="444"/>
      <c r="AG24" s="445" t="s">
        <v>488</v>
      </c>
      <c r="AH24" s="444"/>
      <c r="AI24" s="445"/>
      <c r="AJ24" s="445"/>
      <c r="AK24" s="444"/>
      <c r="AL24" s="444"/>
      <c r="AM24" s="445" t="s">
        <v>700</v>
      </c>
      <c r="AN24" s="444"/>
      <c r="BB24" s="445" t="s">
        <v>701</v>
      </c>
      <c r="BC24" s="444"/>
      <c r="BP24" s="444"/>
      <c r="BQ24" s="445" t="s">
        <v>700</v>
      </c>
      <c r="BR24" s="444"/>
      <c r="CF24" s="445" t="s">
        <v>701</v>
      </c>
      <c r="CG24" s="444"/>
      <c r="CU24" s="445" t="s">
        <v>489</v>
      </c>
      <c r="CV24" s="444"/>
      <c r="DJ24" s="445" t="s">
        <v>489</v>
      </c>
      <c r="DK24" s="444"/>
    </row>
    <row r="25" spans="2:127" ht="13.5" thickBot="1">
      <c r="C25" s="448"/>
      <c r="D25" s="449"/>
      <c r="S25" s="448"/>
      <c r="T25" s="451"/>
      <c r="U25" s="451"/>
      <c r="V25" s="449"/>
      <c r="W25" s="449"/>
      <c r="X25" s="449"/>
      <c r="Y25" s="449"/>
      <c r="Z25" s="449"/>
      <c r="AH25" s="448"/>
      <c r="AI25" s="451"/>
      <c r="AJ25" s="451"/>
      <c r="AK25" s="449"/>
      <c r="AN25" s="448"/>
      <c r="AO25" s="451"/>
      <c r="AP25" s="451"/>
      <c r="BC25" s="448"/>
      <c r="BD25" s="451"/>
      <c r="BE25" s="451"/>
      <c r="BR25" s="448"/>
      <c r="BS25" s="451"/>
      <c r="BT25" s="451"/>
      <c r="CG25" s="448"/>
      <c r="CH25" s="451"/>
      <c r="CI25" s="451"/>
      <c r="CV25" s="448"/>
      <c r="CW25" s="451"/>
      <c r="CX25" s="451"/>
      <c r="DK25" s="448"/>
      <c r="DL25" s="451"/>
      <c r="DM25" s="451"/>
    </row>
    <row r="26" spans="2:127" ht="56.25" customHeight="1" thickBot="1">
      <c r="B26" s="934" t="s">
        <v>940</v>
      </c>
      <c r="C26" s="965"/>
      <c r="D26" s="970" t="s">
        <v>886</v>
      </c>
      <c r="E26" s="942" t="s">
        <v>933</v>
      </c>
      <c r="F26" s="942"/>
      <c r="G26" s="942"/>
      <c r="H26" s="942"/>
      <c r="I26" s="942"/>
      <c r="J26" s="942"/>
      <c r="K26" s="942"/>
      <c r="L26" s="942"/>
      <c r="M26" s="942"/>
      <c r="N26" s="942"/>
      <c r="O26" s="942"/>
      <c r="P26" s="943"/>
      <c r="Q26" s="311"/>
      <c r="R26" s="934" t="str">
        <f>$B26</f>
        <v>H70-T30
4-7kg non-comm</v>
      </c>
      <c r="S26" s="965"/>
      <c r="T26" s="957" t="s">
        <v>907</v>
      </c>
      <c r="U26" s="958"/>
      <c r="V26" s="957" t="s">
        <v>909</v>
      </c>
      <c r="W26" s="975"/>
      <c r="X26" s="958"/>
      <c r="Y26" s="976" t="s">
        <v>958</v>
      </c>
      <c r="Z26" s="977"/>
      <c r="AA26" s="957" t="s">
        <v>908</v>
      </c>
      <c r="AB26" s="958"/>
      <c r="AC26" s="311"/>
      <c r="AD26" s="978" t="s">
        <v>722</v>
      </c>
      <c r="AE26" s="980" t="s">
        <v>723</v>
      </c>
      <c r="AF26" s="311"/>
      <c r="AG26" s="934" t="str">
        <f>$B26</f>
        <v>H70-T30
4-7kg non-comm</v>
      </c>
      <c r="AH26" s="965"/>
      <c r="AI26" s="957" t="s">
        <v>907</v>
      </c>
      <c r="AJ26" s="958"/>
      <c r="AK26" s="959" t="s">
        <v>167</v>
      </c>
      <c r="AL26" s="311"/>
      <c r="AM26" s="934" t="str">
        <f>$B26</f>
        <v>H70-T30
4-7kg non-comm</v>
      </c>
      <c r="AN26" s="935"/>
      <c r="AO26" s="940" t="s">
        <v>530</v>
      </c>
      <c r="AP26" s="941"/>
      <c r="AQ26" s="942"/>
      <c r="AR26" s="942"/>
      <c r="AS26" s="942"/>
      <c r="AT26" s="942"/>
      <c r="AU26" s="942"/>
      <c r="AV26" s="942"/>
      <c r="AW26" s="942"/>
      <c r="AX26" s="942"/>
      <c r="AY26" s="942"/>
      <c r="AZ26" s="943"/>
      <c r="BA26" s="311"/>
      <c r="BB26" s="934" t="str">
        <f>$B26</f>
        <v>H70-T30
4-7kg non-comm</v>
      </c>
      <c r="BC26" s="935"/>
      <c r="BD26" s="940" t="s">
        <v>530</v>
      </c>
      <c r="BE26" s="941"/>
      <c r="BF26" s="942"/>
      <c r="BG26" s="942"/>
      <c r="BH26" s="942"/>
      <c r="BI26" s="942"/>
      <c r="BJ26" s="942"/>
      <c r="BK26" s="942"/>
      <c r="BL26" s="942"/>
      <c r="BM26" s="942"/>
      <c r="BN26" s="942"/>
      <c r="BO26" s="943"/>
      <c r="BP26" s="311"/>
      <c r="BQ26" s="934" t="str">
        <f>$B26</f>
        <v>H70-T30
4-7kg non-comm</v>
      </c>
      <c r="BR26" s="935"/>
      <c r="BS26" s="940" t="s">
        <v>911</v>
      </c>
      <c r="BT26" s="941"/>
      <c r="BU26" s="942"/>
      <c r="BV26" s="942"/>
      <c r="BW26" s="942"/>
      <c r="BX26" s="942"/>
      <c r="BY26" s="942"/>
      <c r="BZ26" s="942"/>
      <c r="CA26" s="942"/>
      <c r="CB26" s="942"/>
      <c r="CC26" s="942"/>
      <c r="CD26" s="943"/>
      <c r="CF26" s="934" t="str">
        <f>$B26</f>
        <v>H70-T30
4-7kg non-comm</v>
      </c>
      <c r="CG26" s="935"/>
      <c r="CH26" s="940" t="s">
        <v>911</v>
      </c>
      <c r="CI26" s="941"/>
      <c r="CJ26" s="942"/>
      <c r="CK26" s="942"/>
      <c r="CL26" s="942"/>
      <c r="CM26" s="942"/>
      <c r="CN26" s="942"/>
      <c r="CO26" s="942"/>
      <c r="CP26" s="942"/>
      <c r="CQ26" s="942"/>
      <c r="CR26" s="942"/>
      <c r="CS26" s="943"/>
      <c r="CT26" s="311"/>
      <c r="CU26" s="934" t="str">
        <f>$B26</f>
        <v>H70-T30
4-7kg non-comm</v>
      </c>
      <c r="CV26" s="935"/>
      <c r="CW26" s="940" t="s">
        <v>956</v>
      </c>
      <c r="CX26" s="941"/>
      <c r="CY26" s="942"/>
      <c r="CZ26" s="942"/>
      <c r="DA26" s="942"/>
      <c r="DB26" s="942"/>
      <c r="DC26" s="942"/>
      <c r="DD26" s="942"/>
      <c r="DE26" s="942"/>
      <c r="DF26" s="942"/>
      <c r="DG26" s="942"/>
      <c r="DH26" s="943"/>
      <c r="DJ26" s="934" t="str">
        <f>$B26</f>
        <v>H70-T30
4-7kg non-comm</v>
      </c>
      <c r="DK26" s="935"/>
      <c r="DL26" s="940" t="s">
        <v>955</v>
      </c>
      <c r="DM26" s="941"/>
      <c r="DN26" s="942"/>
      <c r="DO26" s="942"/>
      <c r="DP26" s="942"/>
      <c r="DQ26" s="942"/>
      <c r="DR26" s="942"/>
      <c r="DS26" s="942"/>
      <c r="DT26" s="942"/>
      <c r="DU26" s="942"/>
      <c r="DV26" s="942"/>
      <c r="DW26" s="943"/>
    </row>
    <row r="27" spans="2:127" ht="14.25">
      <c r="B27" s="966"/>
      <c r="C27" s="967"/>
      <c r="D27" s="971"/>
      <c r="E27" s="928" t="s">
        <v>891</v>
      </c>
      <c r="F27" s="928"/>
      <c r="G27" s="928"/>
      <c r="H27" s="928"/>
      <c r="I27" s="928"/>
      <c r="J27" s="928"/>
      <c r="K27" s="928"/>
      <c r="L27" s="928"/>
      <c r="M27" s="928"/>
      <c r="N27" s="928"/>
      <c r="O27" s="928"/>
      <c r="P27" s="929"/>
      <c r="Q27" s="452"/>
      <c r="R27" s="966"/>
      <c r="S27" s="967"/>
      <c r="T27" s="944" t="s">
        <v>496</v>
      </c>
      <c r="U27" s="946" t="s">
        <v>497</v>
      </c>
      <c r="V27" s="948" t="s">
        <v>128</v>
      </c>
      <c r="W27" s="950" t="s">
        <v>691</v>
      </c>
      <c r="X27" s="946" t="s">
        <v>692</v>
      </c>
      <c r="Y27" s="953" t="s">
        <v>130</v>
      </c>
      <c r="Z27" s="955" t="s">
        <v>131</v>
      </c>
      <c r="AA27" s="988" t="s">
        <v>166</v>
      </c>
      <c r="AB27" s="946" t="s">
        <v>492</v>
      </c>
      <c r="AC27" s="452"/>
      <c r="AD27" s="979"/>
      <c r="AE27" s="981"/>
      <c r="AF27" s="452"/>
      <c r="AG27" s="966"/>
      <c r="AH27" s="967"/>
      <c r="AI27" s="944" t="s">
        <v>498</v>
      </c>
      <c r="AJ27" s="946" t="s">
        <v>497</v>
      </c>
      <c r="AK27" s="960"/>
      <c r="AL27" s="452"/>
      <c r="AM27" s="936"/>
      <c r="AN27" s="937"/>
      <c r="AO27" s="928" t="s">
        <v>891</v>
      </c>
      <c r="AP27" s="928"/>
      <c r="AQ27" s="928"/>
      <c r="AR27" s="928"/>
      <c r="AS27" s="928"/>
      <c r="AT27" s="928"/>
      <c r="AU27" s="928"/>
      <c r="AV27" s="928"/>
      <c r="AW27" s="928"/>
      <c r="AX27" s="928"/>
      <c r="AY27" s="928"/>
      <c r="AZ27" s="929"/>
      <c r="BA27" s="452"/>
      <c r="BB27" s="936"/>
      <c r="BC27" s="937"/>
      <c r="BD27" s="928" t="s">
        <v>891</v>
      </c>
      <c r="BE27" s="928"/>
      <c r="BF27" s="928"/>
      <c r="BG27" s="928"/>
      <c r="BH27" s="928"/>
      <c r="BI27" s="928"/>
      <c r="BJ27" s="928"/>
      <c r="BK27" s="928"/>
      <c r="BL27" s="928"/>
      <c r="BM27" s="928"/>
      <c r="BN27" s="928"/>
      <c r="BO27" s="929"/>
      <c r="BP27" s="452"/>
      <c r="BQ27" s="936"/>
      <c r="BR27" s="937"/>
      <c r="BS27" s="928" t="s">
        <v>891</v>
      </c>
      <c r="BT27" s="928"/>
      <c r="BU27" s="928"/>
      <c r="BV27" s="928"/>
      <c r="BW27" s="928"/>
      <c r="BX27" s="928"/>
      <c r="BY27" s="928"/>
      <c r="BZ27" s="928"/>
      <c r="CA27" s="928"/>
      <c r="CB27" s="928"/>
      <c r="CC27" s="928"/>
      <c r="CD27" s="929"/>
      <c r="CF27" s="936"/>
      <c r="CG27" s="937"/>
      <c r="CH27" s="928" t="s">
        <v>891</v>
      </c>
      <c r="CI27" s="928"/>
      <c r="CJ27" s="928"/>
      <c r="CK27" s="928"/>
      <c r="CL27" s="928"/>
      <c r="CM27" s="928"/>
      <c r="CN27" s="928"/>
      <c r="CO27" s="928"/>
      <c r="CP27" s="928"/>
      <c r="CQ27" s="928"/>
      <c r="CR27" s="928"/>
      <c r="CS27" s="929"/>
      <c r="CT27" s="452"/>
      <c r="CU27" s="936"/>
      <c r="CV27" s="937"/>
      <c r="CW27" s="928" t="s">
        <v>891</v>
      </c>
      <c r="CX27" s="928"/>
      <c r="CY27" s="928"/>
      <c r="CZ27" s="928"/>
      <c r="DA27" s="928"/>
      <c r="DB27" s="928"/>
      <c r="DC27" s="928"/>
      <c r="DD27" s="928"/>
      <c r="DE27" s="928"/>
      <c r="DF27" s="928"/>
      <c r="DG27" s="928"/>
      <c r="DH27" s="929"/>
      <c r="DJ27" s="936"/>
      <c r="DK27" s="937"/>
      <c r="DL27" s="928" t="s">
        <v>891</v>
      </c>
      <c r="DM27" s="928"/>
      <c r="DN27" s="928"/>
      <c r="DO27" s="928"/>
      <c r="DP27" s="928"/>
      <c r="DQ27" s="928"/>
      <c r="DR27" s="928"/>
      <c r="DS27" s="928"/>
      <c r="DT27" s="928"/>
      <c r="DU27" s="928"/>
      <c r="DV27" s="928"/>
      <c r="DW27" s="929"/>
    </row>
    <row r="28" spans="2:127" ht="13.5" thickBot="1">
      <c r="B28" s="968"/>
      <c r="C28" s="969"/>
      <c r="D28" s="972"/>
      <c r="E28" s="453">
        <v>0.5</v>
      </c>
      <c r="F28" s="453">
        <v>2</v>
      </c>
      <c r="G28" s="453">
        <v>5</v>
      </c>
      <c r="H28" s="453">
        <v>10</v>
      </c>
      <c r="I28" s="453">
        <v>15</v>
      </c>
      <c r="J28" s="454">
        <v>20</v>
      </c>
      <c r="K28" s="455">
        <v>30</v>
      </c>
      <c r="L28" s="454">
        <v>40</v>
      </c>
      <c r="M28" s="454">
        <v>50</v>
      </c>
      <c r="N28" s="454">
        <v>60</v>
      </c>
      <c r="O28" s="454">
        <v>70</v>
      </c>
      <c r="P28" s="456" t="s">
        <v>379</v>
      </c>
      <c r="Q28" s="452"/>
      <c r="R28" s="968"/>
      <c r="S28" s="969"/>
      <c r="T28" s="945"/>
      <c r="U28" s="947"/>
      <c r="V28" s="949"/>
      <c r="W28" s="951"/>
      <c r="X28" s="952"/>
      <c r="Y28" s="954"/>
      <c r="Z28" s="956"/>
      <c r="AA28" s="945"/>
      <c r="AB28" s="947"/>
      <c r="AC28" s="452"/>
      <c r="AD28" s="945"/>
      <c r="AE28" s="947"/>
      <c r="AF28" s="452"/>
      <c r="AG28" s="968"/>
      <c r="AH28" s="969"/>
      <c r="AI28" s="945"/>
      <c r="AJ28" s="947"/>
      <c r="AK28" s="961"/>
      <c r="AL28" s="452"/>
      <c r="AM28" s="938"/>
      <c r="AN28" s="939"/>
      <c r="AO28" s="457">
        <v>0.5</v>
      </c>
      <c r="AP28" s="458">
        <v>2</v>
      </c>
      <c r="AQ28" s="458">
        <v>5</v>
      </c>
      <c r="AR28" s="458">
        <v>10</v>
      </c>
      <c r="AS28" s="458">
        <v>15</v>
      </c>
      <c r="AT28" s="459">
        <v>20</v>
      </c>
      <c r="AU28" s="460">
        <v>30</v>
      </c>
      <c r="AV28" s="459">
        <v>40</v>
      </c>
      <c r="AW28" s="459">
        <v>50</v>
      </c>
      <c r="AX28" s="459">
        <v>60</v>
      </c>
      <c r="AY28" s="459">
        <v>70</v>
      </c>
      <c r="AZ28" s="456" t="s">
        <v>379</v>
      </c>
      <c r="BA28" s="452"/>
      <c r="BB28" s="938"/>
      <c r="BC28" s="939"/>
      <c r="BD28" s="457">
        <v>0.5</v>
      </c>
      <c r="BE28" s="458">
        <v>2</v>
      </c>
      <c r="BF28" s="458">
        <v>5</v>
      </c>
      <c r="BG28" s="458">
        <v>10</v>
      </c>
      <c r="BH28" s="458">
        <v>15</v>
      </c>
      <c r="BI28" s="459">
        <v>20</v>
      </c>
      <c r="BJ28" s="460">
        <v>30</v>
      </c>
      <c r="BK28" s="459">
        <v>40</v>
      </c>
      <c r="BL28" s="459">
        <v>50</v>
      </c>
      <c r="BM28" s="459">
        <v>60</v>
      </c>
      <c r="BN28" s="459">
        <v>70</v>
      </c>
      <c r="BO28" s="456" t="s">
        <v>379</v>
      </c>
      <c r="BP28" s="452"/>
      <c r="BQ28" s="938"/>
      <c r="BR28" s="939"/>
      <c r="BS28" s="457">
        <v>0.5</v>
      </c>
      <c r="BT28" s="458">
        <v>2</v>
      </c>
      <c r="BU28" s="458">
        <v>5</v>
      </c>
      <c r="BV28" s="458">
        <v>10</v>
      </c>
      <c r="BW28" s="458">
        <v>15</v>
      </c>
      <c r="BX28" s="459">
        <v>20</v>
      </c>
      <c r="BY28" s="460">
        <v>30</v>
      </c>
      <c r="BZ28" s="459">
        <v>40</v>
      </c>
      <c r="CA28" s="459">
        <v>50</v>
      </c>
      <c r="CB28" s="459">
        <v>60</v>
      </c>
      <c r="CC28" s="459">
        <v>70</v>
      </c>
      <c r="CD28" s="456" t="s">
        <v>379</v>
      </c>
      <c r="CF28" s="938"/>
      <c r="CG28" s="939"/>
      <c r="CH28" s="457">
        <v>0.5</v>
      </c>
      <c r="CI28" s="458">
        <v>2</v>
      </c>
      <c r="CJ28" s="458">
        <v>5</v>
      </c>
      <c r="CK28" s="458">
        <v>10</v>
      </c>
      <c r="CL28" s="458">
        <v>15</v>
      </c>
      <c r="CM28" s="459">
        <v>20</v>
      </c>
      <c r="CN28" s="460">
        <v>30</v>
      </c>
      <c r="CO28" s="459">
        <v>40</v>
      </c>
      <c r="CP28" s="459">
        <v>50</v>
      </c>
      <c r="CQ28" s="459">
        <v>60</v>
      </c>
      <c r="CR28" s="459">
        <v>70</v>
      </c>
      <c r="CS28" s="456" t="s">
        <v>379</v>
      </c>
      <c r="CT28" s="452"/>
      <c r="CU28" s="938"/>
      <c r="CV28" s="939"/>
      <c r="CW28" s="457">
        <v>0.5</v>
      </c>
      <c r="CX28" s="458">
        <v>2</v>
      </c>
      <c r="CY28" s="458">
        <v>5</v>
      </c>
      <c r="CZ28" s="458">
        <v>10</v>
      </c>
      <c r="DA28" s="458">
        <v>15</v>
      </c>
      <c r="DB28" s="459">
        <v>20</v>
      </c>
      <c r="DC28" s="460">
        <v>30</v>
      </c>
      <c r="DD28" s="459">
        <v>40</v>
      </c>
      <c r="DE28" s="459">
        <v>50</v>
      </c>
      <c r="DF28" s="459">
        <v>60</v>
      </c>
      <c r="DG28" s="459">
        <v>70</v>
      </c>
      <c r="DH28" s="456" t="s">
        <v>379</v>
      </c>
      <c r="DJ28" s="938"/>
      <c r="DK28" s="939"/>
      <c r="DL28" s="457">
        <v>0.5</v>
      </c>
      <c r="DM28" s="458">
        <v>2</v>
      </c>
      <c r="DN28" s="458">
        <v>5</v>
      </c>
      <c r="DO28" s="458">
        <v>10</v>
      </c>
      <c r="DP28" s="458">
        <v>15</v>
      </c>
      <c r="DQ28" s="459">
        <v>20</v>
      </c>
      <c r="DR28" s="460">
        <v>30</v>
      </c>
      <c r="DS28" s="459">
        <v>40</v>
      </c>
      <c r="DT28" s="459">
        <v>50</v>
      </c>
      <c r="DU28" s="459">
        <v>60</v>
      </c>
      <c r="DV28" s="459">
        <v>70</v>
      </c>
      <c r="DW28" s="456" t="s">
        <v>379</v>
      </c>
    </row>
    <row r="29" spans="2:127" ht="15" customHeight="1">
      <c r="B29" s="924" t="s">
        <v>890</v>
      </c>
      <c r="C29" s="461" t="s">
        <v>380</v>
      </c>
      <c r="D29" s="462" t="s">
        <v>381</v>
      </c>
      <c r="E29" s="463" t="s">
        <v>381</v>
      </c>
      <c r="F29" s="464" t="s">
        <v>381</v>
      </c>
      <c r="G29" s="464" t="s">
        <v>381</v>
      </c>
      <c r="H29" s="464" t="s">
        <v>381</v>
      </c>
      <c r="I29" s="464" t="s">
        <v>381</v>
      </c>
      <c r="J29" s="464" t="s">
        <v>381</v>
      </c>
      <c r="K29" s="464" t="s">
        <v>381</v>
      </c>
      <c r="L29" s="464" t="s">
        <v>381</v>
      </c>
      <c r="M29" s="464" t="s">
        <v>381</v>
      </c>
      <c r="N29" s="464" t="s">
        <v>381</v>
      </c>
      <c r="O29" s="464" t="s">
        <v>381</v>
      </c>
      <c r="P29" s="465" t="s">
        <v>381</v>
      </c>
      <c r="Q29" s="466"/>
      <c r="R29" s="924" t="s">
        <v>890</v>
      </c>
      <c r="S29" s="461" t="str">
        <f>$C29</f>
        <v>&gt; 50</v>
      </c>
      <c r="T29" s="467" t="s">
        <v>381</v>
      </c>
      <c r="U29" s="468" t="s">
        <v>381</v>
      </c>
      <c r="V29" s="462" t="s">
        <v>381</v>
      </c>
      <c r="W29" s="469" t="s">
        <v>381</v>
      </c>
      <c r="X29" s="470" t="s">
        <v>381</v>
      </c>
      <c r="Y29" s="462" t="s">
        <v>381</v>
      </c>
      <c r="Z29" s="470" t="s">
        <v>381</v>
      </c>
      <c r="AA29" s="467" t="s">
        <v>381</v>
      </c>
      <c r="AB29" s="468" t="s">
        <v>381</v>
      </c>
      <c r="AC29" s="466"/>
      <c r="AD29" s="930">
        <f>AD7</f>
        <v>28.5</v>
      </c>
      <c r="AE29" s="932">
        <f>AE7</f>
        <v>32.0625</v>
      </c>
      <c r="AF29" s="466"/>
      <c r="AG29" s="924" t="s">
        <v>890</v>
      </c>
      <c r="AH29" s="461" t="str">
        <f>$C29</f>
        <v>&gt; 50</v>
      </c>
      <c r="AI29" s="467" t="s">
        <v>381</v>
      </c>
      <c r="AJ29" s="468" t="s">
        <v>381</v>
      </c>
      <c r="AK29" s="471" t="s">
        <v>381</v>
      </c>
      <c r="AL29" s="466"/>
      <c r="AM29" s="924" t="s">
        <v>890</v>
      </c>
      <c r="AN29" s="461" t="str">
        <f>$C29</f>
        <v>&gt; 50</v>
      </c>
      <c r="AO29" s="472" t="s">
        <v>381</v>
      </c>
      <c r="AP29" s="473" t="s">
        <v>381</v>
      </c>
      <c r="AQ29" s="473" t="s">
        <v>381</v>
      </c>
      <c r="AR29" s="473" t="s">
        <v>381</v>
      </c>
      <c r="AS29" s="473" t="s">
        <v>381</v>
      </c>
      <c r="AT29" s="473" t="s">
        <v>381</v>
      </c>
      <c r="AU29" s="473" t="s">
        <v>381</v>
      </c>
      <c r="AV29" s="473" t="s">
        <v>381</v>
      </c>
      <c r="AW29" s="473" t="s">
        <v>381</v>
      </c>
      <c r="AX29" s="473" t="s">
        <v>381</v>
      </c>
      <c r="AY29" s="473" t="s">
        <v>381</v>
      </c>
      <c r="AZ29" s="468" t="s">
        <v>381</v>
      </c>
      <c r="BA29" s="474"/>
      <c r="BB29" s="924" t="s">
        <v>890</v>
      </c>
      <c r="BC29" s="461" t="str">
        <f>$C29</f>
        <v>&gt; 50</v>
      </c>
      <c r="BD29" s="472" t="s">
        <v>381</v>
      </c>
      <c r="BE29" s="473" t="s">
        <v>381</v>
      </c>
      <c r="BF29" s="473" t="s">
        <v>381</v>
      </c>
      <c r="BG29" s="473" t="s">
        <v>381</v>
      </c>
      <c r="BH29" s="473" t="s">
        <v>381</v>
      </c>
      <c r="BI29" s="473" t="s">
        <v>381</v>
      </c>
      <c r="BJ29" s="473" t="s">
        <v>381</v>
      </c>
      <c r="BK29" s="473" t="s">
        <v>381</v>
      </c>
      <c r="BL29" s="473" t="s">
        <v>381</v>
      </c>
      <c r="BM29" s="473" t="s">
        <v>381</v>
      </c>
      <c r="BN29" s="473" t="s">
        <v>381</v>
      </c>
      <c r="BO29" s="468" t="s">
        <v>381</v>
      </c>
      <c r="BP29" s="466"/>
      <c r="BQ29" s="924" t="s">
        <v>890</v>
      </c>
      <c r="BR29" s="461" t="str">
        <f>$C29</f>
        <v>&gt; 50</v>
      </c>
      <c r="BS29" s="472" t="s">
        <v>381</v>
      </c>
      <c r="BT29" s="473" t="s">
        <v>381</v>
      </c>
      <c r="BU29" s="473" t="s">
        <v>381</v>
      </c>
      <c r="BV29" s="473" t="s">
        <v>381</v>
      </c>
      <c r="BW29" s="473" t="s">
        <v>381</v>
      </c>
      <c r="BX29" s="473" t="s">
        <v>381</v>
      </c>
      <c r="BY29" s="473" t="s">
        <v>381</v>
      </c>
      <c r="BZ29" s="473" t="s">
        <v>381</v>
      </c>
      <c r="CA29" s="473" t="s">
        <v>381</v>
      </c>
      <c r="CB29" s="473" t="s">
        <v>381</v>
      </c>
      <c r="CC29" s="473" t="s">
        <v>381</v>
      </c>
      <c r="CD29" s="468" t="s">
        <v>381</v>
      </c>
      <c r="CF29" s="924" t="s">
        <v>890</v>
      </c>
      <c r="CG29" s="461" t="str">
        <f>$C29</f>
        <v>&gt; 50</v>
      </c>
      <c r="CH29" s="472" t="s">
        <v>381</v>
      </c>
      <c r="CI29" s="473" t="s">
        <v>381</v>
      </c>
      <c r="CJ29" s="473" t="s">
        <v>381</v>
      </c>
      <c r="CK29" s="473" t="s">
        <v>381</v>
      </c>
      <c r="CL29" s="473" t="s">
        <v>381</v>
      </c>
      <c r="CM29" s="473" t="s">
        <v>381</v>
      </c>
      <c r="CN29" s="473" t="s">
        <v>381</v>
      </c>
      <c r="CO29" s="473" t="s">
        <v>381</v>
      </c>
      <c r="CP29" s="473" t="s">
        <v>381</v>
      </c>
      <c r="CQ29" s="473" t="s">
        <v>381</v>
      </c>
      <c r="CR29" s="473" t="s">
        <v>381</v>
      </c>
      <c r="CS29" s="468" t="s">
        <v>381</v>
      </c>
      <c r="CT29" s="474"/>
      <c r="CU29" s="924" t="s">
        <v>890</v>
      </c>
      <c r="CV29" s="461" t="str">
        <f>$C29</f>
        <v>&gt; 50</v>
      </c>
      <c r="CW29" s="472" t="s">
        <v>381</v>
      </c>
      <c r="CX29" s="473" t="s">
        <v>381</v>
      </c>
      <c r="CY29" s="473" t="s">
        <v>381</v>
      </c>
      <c r="CZ29" s="473" t="s">
        <v>381</v>
      </c>
      <c r="DA29" s="473" t="s">
        <v>381</v>
      </c>
      <c r="DB29" s="473" t="s">
        <v>381</v>
      </c>
      <c r="DC29" s="473" t="s">
        <v>381</v>
      </c>
      <c r="DD29" s="473" t="s">
        <v>381</v>
      </c>
      <c r="DE29" s="473" t="s">
        <v>381</v>
      </c>
      <c r="DF29" s="473" t="s">
        <v>381</v>
      </c>
      <c r="DG29" s="473" t="s">
        <v>381</v>
      </c>
      <c r="DH29" s="468" t="s">
        <v>381</v>
      </c>
      <c r="DJ29" s="924" t="s">
        <v>890</v>
      </c>
      <c r="DK29" s="461" t="str">
        <f>$C29</f>
        <v>&gt; 50</v>
      </c>
      <c r="DL29" s="472" t="s">
        <v>381</v>
      </c>
      <c r="DM29" s="473" t="s">
        <v>381</v>
      </c>
      <c r="DN29" s="473" t="s">
        <v>381</v>
      </c>
      <c r="DO29" s="473" t="s">
        <v>381</v>
      </c>
      <c r="DP29" s="473" t="s">
        <v>381</v>
      </c>
      <c r="DQ29" s="473" t="s">
        <v>381</v>
      </c>
      <c r="DR29" s="473" t="s">
        <v>381</v>
      </c>
      <c r="DS29" s="473" t="s">
        <v>381</v>
      </c>
      <c r="DT29" s="473" t="s">
        <v>381</v>
      </c>
      <c r="DU29" s="473" t="s">
        <v>381</v>
      </c>
      <c r="DV29" s="473" t="s">
        <v>381</v>
      </c>
      <c r="DW29" s="468" t="s">
        <v>381</v>
      </c>
    </row>
    <row r="30" spans="2:127" ht="15" customHeight="1">
      <c r="B30" s="925"/>
      <c r="C30" s="475">
        <v>50</v>
      </c>
      <c r="D30" s="476">
        <f>V30</f>
        <v>2.5274555377777776</v>
      </c>
      <c r="E30" s="477">
        <v>76.694479037493537</v>
      </c>
      <c r="F30" s="478">
        <v>78.21008450654891</v>
      </c>
      <c r="G30" s="478">
        <v>78.002638345092507</v>
      </c>
      <c r="H30" s="478">
        <v>77.387554247321674</v>
      </c>
      <c r="I30" s="478">
        <v>76.913561755399513</v>
      </c>
      <c r="J30" s="478">
        <v>76.45302937184357</v>
      </c>
      <c r="K30" s="478">
        <v>75.649716913975126</v>
      </c>
      <c r="L30" s="478">
        <v>75.057477329560967</v>
      </c>
      <c r="M30" s="478">
        <v>74.466889210666963</v>
      </c>
      <c r="N30" s="478">
        <v>73.813843770612507</v>
      </c>
      <c r="O30" s="478">
        <v>72.767361443061532</v>
      </c>
      <c r="P30" s="480" t="s">
        <v>381</v>
      </c>
      <c r="Q30" s="466"/>
      <c r="R30" s="925"/>
      <c r="S30" s="475">
        <f>$C30</f>
        <v>50</v>
      </c>
      <c r="T30" s="481">
        <v>50</v>
      </c>
      <c r="U30" s="519">
        <v>-26</v>
      </c>
      <c r="V30" s="483">
        <f>IF(MIN(X30,W30)*(1-(2.5+7)/(87.5-2))&gt;$AD$29,$AD$7,MIN(X30,W30)*(1-(2.5+7)/(87.5-2)))</f>
        <v>2.5274555377777776</v>
      </c>
      <c r="W30" s="484">
        <f>'70MPa, 4-7kg (comm)'!Z30</f>
        <v>2.8433874800000001</v>
      </c>
      <c r="X30" s="485">
        <f>'70MPa, 4-7kg (comm)'!AA30</f>
        <v>3.4594725300000002</v>
      </c>
      <c r="Y30" s="483">
        <f>(F30-2)/V30</f>
        <v>30.152888297119297</v>
      </c>
      <c r="Z30" s="486">
        <f>(F30-2)/MIN(W30,X30)</f>
        <v>26.802567375217151</v>
      </c>
      <c r="AA30" s="487">
        <f>'70MPa, 4-7kg (comm)'!AD30</f>
        <v>3.0224022000000001</v>
      </c>
      <c r="AB30" s="488">
        <f>'70MPa, 4-7kg (comm)'!AE30</f>
        <v>6.54130696</v>
      </c>
      <c r="AC30" s="466"/>
      <c r="AD30" s="930"/>
      <c r="AE30" s="932"/>
      <c r="AF30" s="466"/>
      <c r="AG30" s="925"/>
      <c r="AH30" s="475">
        <f>$C30</f>
        <v>50</v>
      </c>
      <c r="AI30" s="489">
        <v>25</v>
      </c>
      <c r="AJ30" s="519">
        <f>MIN(-33,AH30)</f>
        <v>-33</v>
      </c>
      <c r="AK30" s="490">
        <f>V30</f>
        <v>2.5274555377777776</v>
      </c>
      <c r="AL30" s="466"/>
      <c r="AM30" s="925"/>
      <c r="AN30" s="475">
        <f>$C30</f>
        <v>50</v>
      </c>
      <c r="AO30" s="520">
        <v>0.91305028167871405</v>
      </c>
      <c r="AP30" s="521">
        <v>0.92570515608865955</v>
      </c>
      <c r="AQ30" s="521">
        <v>0.92499966461744842</v>
      </c>
      <c r="AR30" s="521">
        <v>0.92188722481046992</v>
      </c>
      <c r="AS30" s="521">
        <v>0.92015859043404358</v>
      </c>
      <c r="AT30" s="521">
        <v>0.9188095634054162</v>
      </c>
      <c r="AU30" s="521">
        <v>0.91791610320202499</v>
      </c>
      <c r="AV30" s="521">
        <v>0.9201290807419289</v>
      </c>
      <c r="AW30" s="521">
        <v>0.92432416532289863</v>
      </c>
      <c r="AX30" s="493">
        <v>0.93114405738993389</v>
      </c>
      <c r="AY30" s="493">
        <v>0.94065819322500377</v>
      </c>
      <c r="AZ30" s="494" t="s">
        <v>381</v>
      </c>
      <c r="BA30" s="474"/>
      <c r="BB30" s="925"/>
      <c r="BC30" s="475">
        <f>$C30</f>
        <v>50</v>
      </c>
      <c r="BD30" s="520">
        <v>0.93054668281795083</v>
      </c>
      <c r="BE30" s="521">
        <v>0.92915044050307527</v>
      </c>
      <c r="BF30" s="521">
        <v>0.92687119391882566</v>
      </c>
      <c r="BG30" s="521">
        <v>0.92385049002000885</v>
      </c>
      <c r="BH30" s="521">
        <v>0.92226854542682046</v>
      </c>
      <c r="BI30" s="521">
        <v>0.92107465306736236</v>
      </c>
      <c r="BJ30" s="521">
        <v>0.92051568535401584</v>
      </c>
      <c r="BK30" s="521">
        <v>0.92286660421286493</v>
      </c>
      <c r="BL30" s="521">
        <v>0.92670996781319281</v>
      </c>
      <c r="BM30" s="493">
        <v>0.93251938162028414</v>
      </c>
      <c r="BN30" s="521">
        <v>0.94076524103343107</v>
      </c>
      <c r="BO30" s="494" t="s">
        <v>381</v>
      </c>
      <c r="BP30" s="466"/>
      <c r="BQ30" s="925"/>
      <c r="BR30" s="475">
        <f>$C30</f>
        <v>50</v>
      </c>
      <c r="BS30" s="495">
        <v>85</v>
      </c>
      <c r="BT30" s="496">
        <v>85</v>
      </c>
      <c r="BU30" s="496">
        <v>84.446483405950403</v>
      </c>
      <c r="BV30" s="496">
        <v>83.351484523771077</v>
      </c>
      <c r="BW30" s="496">
        <v>82.136098220823996</v>
      </c>
      <c r="BX30" s="497">
        <v>80.769205741110866</v>
      </c>
      <c r="BY30" s="497">
        <v>77.591390888172072</v>
      </c>
      <c r="BZ30" s="497">
        <v>73.726395980883652</v>
      </c>
      <c r="CA30" s="497">
        <v>68.869788337786062</v>
      </c>
      <c r="CB30" s="497">
        <v>62.462426786075881</v>
      </c>
      <c r="CC30" s="497">
        <v>53.130173316604932</v>
      </c>
      <c r="CD30" s="494" t="s">
        <v>381</v>
      </c>
      <c r="CF30" s="925"/>
      <c r="CG30" s="475">
        <f>$C30</f>
        <v>50</v>
      </c>
      <c r="CH30" s="495">
        <v>84.307382353334646</v>
      </c>
      <c r="CI30" s="496">
        <v>84.028488242915472</v>
      </c>
      <c r="CJ30" s="496">
        <v>83.432914127915311</v>
      </c>
      <c r="CK30" s="496">
        <v>82.29120707893594</v>
      </c>
      <c r="CL30" s="496">
        <v>80.999127761338087</v>
      </c>
      <c r="CM30" s="497">
        <v>79.553072520230558</v>
      </c>
      <c r="CN30" s="497">
        <v>76.206307776842976</v>
      </c>
      <c r="CO30" s="497">
        <v>72.290565151533912</v>
      </c>
      <c r="CP30" s="497">
        <v>67.639297012767074</v>
      </c>
      <c r="CQ30" s="497">
        <v>61.769721208979711</v>
      </c>
      <c r="CR30" s="497">
        <v>53.078050107585696</v>
      </c>
      <c r="CS30" s="494" t="s">
        <v>381</v>
      </c>
      <c r="CT30" s="474"/>
      <c r="CU30" s="925"/>
      <c r="CV30" s="475">
        <f>$C30</f>
        <v>50</v>
      </c>
      <c r="CW30" s="491">
        <f t="shared" ref="CW30:CX42" si="24">MIN(AO30,BD30)</f>
        <v>0.91305028167871405</v>
      </c>
      <c r="CX30" s="492">
        <f t="shared" si="24"/>
        <v>0.92570515608865955</v>
      </c>
      <c r="CY30" s="521">
        <f t="shared" ref="CY30:DG34" si="25">MIN(AQ30,BF30)</f>
        <v>0.92499966461744842</v>
      </c>
      <c r="CZ30" s="521">
        <f t="shared" si="25"/>
        <v>0.92188722481046992</v>
      </c>
      <c r="DA30" s="521">
        <f t="shared" si="25"/>
        <v>0.92015859043404358</v>
      </c>
      <c r="DB30" s="521">
        <f t="shared" si="25"/>
        <v>0.9188095634054162</v>
      </c>
      <c r="DC30" s="521">
        <f t="shared" si="25"/>
        <v>0.91791610320202499</v>
      </c>
      <c r="DD30" s="521">
        <f t="shared" si="25"/>
        <v>0.9201290807419289</v>
      </c>
      <c r="DE30" s="521">
        <f t="shared" si="25"/>
        <v>0.92432416532289863</v>
      </c>
      <c r="DF30" s="493">
        <f t="shared" si="25"/>
        <v>0.93114405738993389</v>
      </c>
      <c r="DG30" s="521">
        <f t="shared" si="25"/>
        <v>0.94065819322500377</v>
      </c>
      <c r="DH30" s="494" t="s">
        <v>381</v>
      </c>
      <c r="DJ30" s="925"/>
      <c r="DK30" s="475">
        <f>$C30</f>
        <v>50</v>
      </c>
      <c r="DL30" s="495">
        <f t="shared" ref="DL30:DM42" si="26">MAX(BS30,CH30)</f>
        <v>85</v>
      </c>
      <c r="DM30" s="496">
        <f t="shared" si="26"/>
        <v>85</v>
      </c>
      <c r="DN30" s="496">
        <f t="shared" ref="DN30:DV34" si="27">MAX(BU30,CJ30)</f>
        <v>84.446483405950403</v>
      </c>
      <c r="DO30" s="496">
        <f t="shared" si="27"/>
        <v>83.351484523771077</v>
      </c>
      <c r="DP30" s="496">
        <f t="shared" si="27"/>
        <v>82.136098220823996</v>
      </c>
      <c r="DQ30" s="497">
        <f t="shared" si="27"/>
        <v>80.769205741110866</v>
      </c>
      <c r="DR30" s="497">
        <f t="shared" si="27"/>
        <v>77.591390888172072</v>
      </c>
      <c r="DS30" s="497">
        <f t="shared" si="27"/>
        <v>73.726395980883652</v>
      </c>
      <c r="DT30" s="497">
        <f t="shared" si="27"/>
        <v>68.869788337786062</v>
      </c>
      <c r="DU30" s="497">
        <f t="shared" si="27"/>
        <v>62.462426786075881</v>
      </c>
      <c r="DV30" s="497">
        <f t="shared" si="27"/>
        <v>53.130173316604932</v>
      </c>
      <c r="DW30" s="494" t="s">
        <v>381</v>
      </c>
    </row>
    <row r="31" spans="2:127" ht="15" customHeight="1">
      <c r="B31" s="925"/>
      <c r="C31" s="475">
        <v>45</v>
      </c>
      <c r="D31" s="476">
        <f t="shared" ref="D31:D42" si="28">V31</f>
        <v>4.3619940711111109</v>
      </c>
      <c r="E31" s="477">
        <v>74.937706879173518</v>
      </c>
      <c r="F31" s="478">
        <v>76.89284180758888</v>
      </c>
      <c r="G31" s="478">
        <v>77.114437196276427</v>
      </c>
      <c r="H31" s="478">
        <v>76.593021839025297</v>
      </c>
      <c r="I31" s="478">
        <v>76.317853311614968</v>
      </c>
      <c r="J31" s="478">
        <v>75.976098118486561</v>
      </c>
      <c r="K31" s="478">
        <v>75.375443167663718</v>
      </c>
      <c r="L31" s="478">
        <v>75.013875532822681</v>
      </c>
      <c r="M31" s="478">
        <v>74.484457271170143</v>
      </c>
      <c r="N31" s="478">
        <v>73.812785938486215</v>
      </c>
      <c r="O31" s="478">
        <v>72.735185345256141</v>
      </c>
      <c r="P31" s="480" t="s">
        <v>381</v>
      </c>
      <c r="Q31" s="466"/>
      <c r="R31" s="925"/>
      <c r="S31" s="475">
        <f t="shared" ref="S31:S43" si="29">$C31</f>
        <v>45</v>
      </c>
      <c r="T31" s="481">
        <v>45</v>
      </c>
      <c r="U31" s="519">
        <v>-26</v>
      </c>
      <c r="V31" s="483">
        <f t="shared" ref="V31:V42" si="30">IF(MIN(X31,W31)*(1-(2.5+7)/(87.5-2))&gt;$AD$29,$AD$7,MIN(X31,W31)*(1-(2.5+7)/(87.5-2)))</f>
        <v>4.3619940711111109</v>
      </c>
      <c r="W31" s="484">
        <f>'70MPa, 4-7kg (comm)'!Z31</f>
        <v>4.90724333</v>
      </c>
      <c r="X31" s="485">
        <f>'70MPa, 4-7kg (comm)'!AA31</f>
        <v>5.5301073799999996</v>
      </c>
      <c r="Y31" s="483">
        <f t="shared" ref="Y31:Y42" si="31">(F31-2)/V31</f>
        <v>17.169404769161403</v>
      </c>
      <c r="Z31" s="486">
        <f t="shared" ref="Z31:Z42" si="32">(F31-2)/MIN(W31,X31)</f>
        <v>15.26169312814347</v>
      </c>
      <c r="AA31" s="487">
        <f>'70MPa, 4-7kg (comm)'!AD31</f>
        <v>5.2300288699999999</v>
      </c>
      <c r="AB31" s="488">
        <f>'70MPa, 4-7kg (comm)'!AE31</f>
        <v>10.429893</v>
      </c>
      <c r="AC31" s="466"/>
      <c r="AD31" s="930"/>
      <c r="AE31" s="932"/>
      <c r="AF31" s="466"/>
      <c r="AG31" s="925"/>
      <c r="AH31" s="475">
        <f t="shared" ref="AH31:AH43" si="33">$C31</f>
        <v>45</v>
      </c>
      <c r="AI31" s="489">
        <v>25</v>
      </c>
      <c r="AJ31" s="519">
        <f t="shared" ref="AJ31:AJ42" si="34">MIN(-33,AH31)</f>
        <v>-33</v>
      </c>
      <c r="AK31" s="490">
        <f t="shared" ref="AK31:AK42" si="35">V31</f>
        <v>4.3619940711111109</v>
      </c>
      <c r="AL31" s="466"/>
      <c r="AM31" s="925"/>
      <c r="AN31" s="475">
        <f t="shared" ref="AN31:AN43" si="36">$C31</f>
        <v>45</v>
      </c>
      <c r="AO31" s="520">
        <v>0.89820100106076195</v>
      </c>
      <c r="AP31" s="521">
        <v>0.91471469736796396</v>
      </c>
      <c r="AQ31" s="521">
        <v>0.91765713465119758</v>
      </c>
      <c r="AR31" s="521">
        <v>0.9156768662989051</v>
      </c>
      <c r="AS31" s="521">
        <v>0.9160939308247652</v>
      </c>
      <c r="AT31" s="521">
        <v>0.91636515107291372</v>
      </c>
      <c r="AU31" s="521">
        <v>0.91866238796852939</v>
      </c>
      <c r="AV31" s="521">
        <v>0.92459573673271911</v>
      </c>
      <c r="AW31" s="521">
        <v>0.93131175606726491</v>
      </c>
      <c r="AX31" s="493">
        <v>0.93997142053167293</v>
      </c>
      <c r="AY31" s="493">
        <v>0.95074109395313455</v>
      </c>
      <c r="AZ31" s="494" t="s">
        <v>381</v>
      </c>
      <c r="BA31" s="474"/>
      <c r="BB31" s="925"/>
      <c r="BC31" s="475">
        <f t="shared" ref="BC31:BC43" si="37">$C31</f>
        <v>45</v>
      </c>
      <c r="BD31" s="520">
        <v>0.92180332245731089</v>
      </c>
      <c r="BE31" s="521">
        <v>0.92075063976373295</v>
      </c>
      <c r="BF31" s="521">
        <v>0.9192238897490973</v>
      </c>
      <c r="BG31" s="521">
        <v>0.91753013231797342</v>
      </c>
      <c r="BH31" s="521">
        <v>0.91826100232414765</v>
      </c>
      <c r="BI31" s="521">
        <v>0.91880943207544252</v>
      </c>
      <c r="BJ31" s="521">
        <v>0.9215523662817412</v>
      </c>
      <c r="BK31" s="521">
        <v>0.92760585714741151</v>
      </c>
      <c r="BL31" s="521">
        <v>0.93388602806695753</v>
      </c>
      <c r="BM31" s="493">
        <v>0.94146238047304642</v>
      </c>
      <c r="BN31" s="521">
        <v>0.95082963316018398</v>
      </c>
      <c r="BO31" s="494" t="s">
        <v>381</v>
      </c>
      <c r="BP31" s="466"/>
      <c r="BQ31" s="925"/>
      <c r="BR31" s="475">
        <f t="shared" ref="BR31:BR43" si="38">$C31</f>
        <v>45</v>
      </c>
      <c r="BS31" s="495">
        <v>85</v>
      </c>
      <c r="BT31" s="496">
        <v>85</v>
      </c>
      <c r="BU31" s="496">
        <v>84.407287578690557</v>
      </c>
      <c r="BV31" s="496">
        <v>83.097319949019806</v>
      </c>
      <c r="BW31" s="496">
        <v>81.612114779242503</v>
      </c>
      <c r="BX31" s="497">
        <v>79.910372577198714</v>
      </c>
      <c r="BY31" s="497">
        <v>75.944874573578687</v>
      </c>
      <c r="BZ31" s="497">
        <v>71.190434265885784</v>
      </c>
      <c r="CA31" s="497">
        <v>65.361880998178805</v>
      </c>
      <c r="CB31" s="497">
        <v>58.044941683541154</v>
      </c>
      <c r="CC31" s="497">
        <v>48.135942519155208</v>
      </c>
      <c r="CD31" s="494" t="s">
        <v>381</v>
      </c>
      <c r="CF31" s="925"/>
      <c r="CG31" s="475">
        <f t="shared" ref="CG31:CG43" si="39">$C31</f>
        <v>45</v>
      </c>
      <c r="CH31" s="495">
        <v>84.669508873606986</v>
      </c>
      <c r="CI31" s="496">
        <v>84.322117274020457</v>
      </c>
      <c r="CJ31" s="496">
        <v>83.55576686634889</v>
      </c>
      <c r="CK31" s="496">
        <v>82.087728465157909</v>
      </c>
      <c r="CL31" s="496">
        <v>80.448377523358843</v>
      </c>
      <c r="CM31" s="497">
        <v>78.597014888164651</v>
      </c>
      <c r="CN31" s="497">
        <v>74.412963247925262</v>
      </c>
      <c r="CO31" s="497">
        <v>69.628171539926342</v>
      </c>
      <c r="CP31" s="497">
        <v>64.054183450549417</v>
      </c>
      <c r="CQ31" s="497">
        <v>57.309296602292974</v>
      </c>
      <c r="CR31" s="497">
        <v>48.093798321222224</v>
      </c>
      <c r="CS31" s="494" t="s">
        <v>381</v>
      </c>
      <c r="CT31" s="474"/>
      <c r="CU31" s="925"/>
      <c r="CV31" s="475">
        <f t="shared" ref="CV31:CV43" si="40">$C31</f>
        <v>45</v>
      </c>
      <c r="CW31" s="491">
        <f t="shared" si="24"/>
        <v>0.89820100106076195</v>
      </c>
      <c r="CX31" s="492">
        <f t="shared" si="24"/>
        <v>0.91471469736796396</v>
      </c>
      <c r="CY31" s="521">
        <f t="shared" si="25"/>
        <v>0.91765713465119758</v>
      </c>
      <c r="CZ31" s="521">
        <f t="shared" si="25"/>
        <v>0.9156768662989051</v>
      </c>
      <c r="DA31" s="521">
        <f t="shared" si="25"/>
        <v>0.9160939308247652</v>
      </c>
      <c r="DB31" s="521">
        <f t="shared" si="25"/>
        <v>0.91636515107291372</v>
      </c>
      <c r="DC31" s="521">
        <f t="shared" si="25"/>
        <v>0.91866238796852939</v>
      </c>
      <c r="DD31" s="521">
        <f t="shared" si="25"/>
        <v>0.92459573673271911</v>
      </c>
      <c r="DE31" s="521">
        <f t="shared" si="25"/>
        <v>0.93131175606726491</v>
      </c>
      <c r="DF31" s="493">
        <f t="shared" si="25"/>
        <v>0.93997142053167293</v>
      </c>
      <c r="DG31" s="521">
        <f t="shared" si="25"/>
        <v>0.95074109395313455</v>
      </c>
      <c r="DH31" s="494" t="s">
        <v>381</v>
      </c>
      <c r="DJ31" s="925"/>
      <c r="DK31" s="475">
        <f t="shared" ref="DK31:DK43" si="41">$C31</f>
        <v>45</v>
      </c>
      <c r="DL31" s="495">
        <f t="shared" si="26"/>
        <v>85</v>
      </c>
      <c r="DM31" s="496">
        <f t="shared" si="26"/>
        <v>85</v>
      </c>
      <c r="DN31" s="496">
        <f t="shared" si="27"/>
        <v>84.407287578690557</v>
      </c>
      <c r="DO31" s="496">
        <f t="shared" si="27"/>
        <v>83.097319949019806</v>
      </c>
      <c r="DP31" s="496">
        <f t="shared" si="27"/>
        <v>81.612114779242503</v>
      </c>
      <c r="DQ31" s="497">
        <f t="shared" si="27"/>
        <v>79.910372577198714</v>
      </c>
      <c r="DR31" s="497">
        <f t="shared" si="27"/>
        <v>75.944874573578687</v>
      </c>
      <c r="DS31" s="497">
        <f t="shared" si="27"/>
        <v>71.190434265885784</v>
      </c>
      <c r="DT31" s="497">
        <f t="shared" si="27"/>
        <v>65.361880998178805</v>
      </c>
      <c r="DU31" s="497">
        <f t="shared" si="27"/>
        <v>58.044941683541154</v>
      </c>
      <c r="DV31" s="497">
        <f t="shared" si="27"/>
        <v>48.135942519155208</v>
      </c>
      <c r="DW31" s="494" t="s">
        <v>381</v>
      </c>
    </row>
    <row r="32" spans="2:127" ht="15" customHeight="1">
      <c r="B32" s="925"/>
      <c r="C32" s="475">
        <v>40</v>
      </c>
      <c r="D32" s="476">
        <f t="shared" si="28"/>
        <v>6.4272583377777774</v>
      </c>
      <c r="E32" s="477">
        <v>72.834802474898396</v>
      </c>
      <c r="F32" s="478">
        <v>75.489996320465337</v>
      </c>
      <c r="G32" s="478">
        <v>76.694464952632387</v>
      </c>
      <c r="H32" s="478">
        <v>76.220113142554851</v>
      </c>
      <c r="I32" s="478">
        <v>76.102905733666006</v>
      </c>
      <c r="J32" s="478">
        <v>75.816870483898768</v>
      </c>
      <c r="K32" s="478">
        <v>75.28560258447871</v>
      </c>
      <c r="L32" s="478">
        <v>75.021232783698196</v>
      </c>
      <c r="M32" s="478">
        <v>74.466161349444789</v>
      </c>
      <c r="N32" s="478">
        <v>73.780024158561687</v>
      </c>
      <c r="O32" s="478">
        <v>72.70113433269195</v>
      </c>
      <c r="P32" s="480" t="s">
        <v>381</v>
      </c>
      <c r="Q32" s="466"/>
      <c r="R32" s="925"/>
      <c r="S32" s="475">
        <f t="shared" si="29"/>
        <v>40</v>
      </c>
      <c r="T32" s="481">
        <v>40</v>
      </c>
      <c r="U32" s="519">
        <v>-26</v>
      </c>
      <c r="V32" s="483">
        <f t="shared" si="30"/>
        <v>6.4272583377777774</v>
      </c>
      <c r="W32" s="484">
        <f>'70MPa, 4-7kg (comm)'!Z32</f>
        <v>7.2306656299999998</v>
      </c>
      <c r="X32" s="485">
        <f>'70MPa, 4-7kg (comm)'!AA32</f>
        <v>7.9312377999999999</v>
      </c>
      <c r="Y32" s="483">
        <f t="shared" si="31"/>
        <v>11.43411272089531</v>
      </c>
      <c r="Z32" s="486">
        <f t="shared" si="32"/>
        <v>10.163655751906942</v>
      </c>
      <c r="AA32" s="487">
        <f>'70MPa, 4-7kg (comm)'!AD32</f>
        <v>7.6237848799999997</v>
      </c>
      <c r="AB32" s="488">
        <f>'70MPa, 4-7kg (comm)'!AE32</f>
        <v>14.713137</v>
      </c>
      <c r="AC32" s="466"/>
      <c r="AD32" s="930"/>
      <c r="AE32" s="932"/>
      <c r="AF32" s="466"/>
      <c r="AG32" s="925"/>
      <c r="AH32" s="475">
        <f t="shared" si="33"/>
        <v>40</v>
      </c>
      <c r="AI32" s="489">
        <v>25</v>
      </c>
      <c r="AJ32" s="519">
        <f t="shared" si="34"/>
        <v>-33</v>
      </c>
      <c r="AK32" s="490">
        <f t="shared" si="35"/>
        <v>6.4272583377777774</v>
      </c>
      <c r="AL32" s="466"/>
      <c r="AM32" s="925"/>
      <c r="AN32" s="475">
        <f t="shared" si="36"/>
        <v>40</v>
      </c>
      <c r="AO32" s="520">
        <v>0.88016464242936898</v>
      </c>
      <c r="AP32" s="521">
        <v>0.90289044697737331</v>
      </c>
      <c r="AQ32" s="521">
        <v>0.91432790920770901</v>
      </c>
      <c r="AR32" s="521">
        <v>0.91347052401178219</v>
      </c>
      <c r="AS32" s="521">
        <v>0.9160368527019741</v>
      </c>
      <c r="AT32" s="521">
        <v>0.91760729287950671</v>
      </c>
      <c r="AU32" s="521">
        <v>0.9222895626084604</v>
      </c>
      <c r="AV32" s="521">
        <v>0.93086723708316488</v>
      </c>
      <c r="AW32" s="521">
        <v>0.93918528527929701</v>
      </c>
      <c r="AX32" s="493">
        <v>0.94926629629022363</v>
      </c>
      <c r="AY32" s="493">
        <v>0.9611079205181523</v>
      </c>
      <c r="AZ32" s="494" t="s">
        <v>381</v>
      </c>
      <c r="BA32" s="474"/>
      <c r="BB32" s="925"/>
      <c r="BC32" s="475">
        <f t="shared" si="37"/>
        <v>40</v>
      </c>
      <c r="BD32" s="520">
        <v>0.91718829943097135</v>
      </c>
      <c r="BE32" s="521">
        <v>0.9165152523102551</v>
      </c>
      <c r="BF32" s="521">
        <v>0.91575322375941215</v>
      </c>
      <c r="BG32" s="521">
        <v>0.91532943851341175</v>
      </c>
      <c r="BH32" s="521">
        <v>0.91819423721496318</v>
      </c>
      <c r="BI32" s="521">
        <v>0.92004605258103156</v>
      </c>
      <c r="BJ32" s="521">
        <v>0.92518793119772602</v>
      </c>
      <c r="BK32" s="521">
        <v>0.93384737028881304</v>
      </c>
      <c r="BL32" s="521">
        <v>0.94172165434833255</v>
      </c>
      <c r="BM32" s="493">
        <v>0.95073449265897825</v>
      </c>
      <c r="BN32" s="521">
        <v>0.96117440867759452</v>
      </c>
      <c r="BO32" s="494" t="s">
        <v>381</v>
      </c>
      <c r="BP32" s="466"/>
      <c r="BQ32" s="925"/>
      <c r="BR32" s="475">
        <f t="shared" si="38"/>
        <v>40</v>
      </c>
      <c r="BS32" s="495">
        <v>85</v>
      </c>
      <c r="BT32" s="496">
        <v>85</v>
      </c>
      <c r="BU32" s="496">
        <v>84.28809980765007</v>
      </c>
      <c r="BV32" s="496">
        <v>82.581128294765406</v>
      </c>
      <c r="BW32" s="496">
        <v>80.661596969632086</v>
      </c>
      <c r="BX32" s="497">
        <v>78.511568742121881</v>
      </c>
      <c r="BY32" s="497">
        <v>73.619869392348136</v>
      </c>
      <c r="BZ32" s="497">
        <v>67.976237438018316</v>
      </c>
      <c r="CA32" s="497">
        <v>61.305430716877162</v>
      </c>
      <c r="CB32" s="497">
        <v>53.349930679456889</v>
      </c>
      <c r="CC32" s="497">
        <v>43.110938284179944</v>
      </c>
      <c r="CD32" s="494" t="s">
        <v>381</v>
      </c>
      <c r="CF32" s="925"/>
      <c r="CG32" s="475">
        <f t="shared" si="39"/>
        <v>40</v>
      </c>
      <c r="CH32" s="495">
        <v>85</v>
      </c>
      <c r="CI32" s="496">
        <v>84.549085972865697</v>
      </c>
      <c r="CJ32" s="496">
        <v>83.524756878525878</v>
      </c>
      <c r="CK32" s="496">
        <v>81.580796495555518</v>
      </c>
      <c r="CL32" s="496">
        <v>79.504166568391227</v>
      </c>
      <c r="CM32" s="497">
        <v>77.208050614489906</v>
      </c>
      <c r="CN32" s="497">
        <v>72.099528628973033</v>
      </c>
      <c r="CO32" s="497">
        <v>66.449958789227736</v>
      </c>
      <c r="CP32" s="497">
        <v>60.039239680212845</v>
      </c>
      <c r="CQ32" s="497">
        <v>52.638508843449699</v>
      </c>
      <c r="CR32" s="497">
        <v>43.08001201265656</v>
      </c>
      <c r="CS32" s="494" t="s">
        <v>381</v>
      </c>
      <c r="CT32" s="474"/>
      <c r="CU32" s="925"/>
      <c r="CV32" s="475">
        <f t="shared" si="40"/>
        <v>40</v>
      </c>
      <c r="CW32" s="491">
        <f t="shared" si="24"/>
        <v>0.88016464242936898</v>
      </c>
      <c r="CX32" s="492">
        <f t="shared" si="24"/>
        <v>0.90289044697737331</v>
      </c>
      <c r="CY32" s="521">
        <f t="shared" si="25"/>
        <v>0.91432790920770901</v>
      </c>
      <c r="CZ32" s="521">
        <f t="shared" si="25"/>
        <v>0.91347052401178219</v>
      </c>
      <c r="DA32" s="521">
        <f t="shared" si="25"/>
        <v>0.9160368527019741</v>
      </c>
      <c r="DB32" s="521">
        <f t="shared" si="25"/>
        <v>0.91760729287950671</v>
      </c>
      <c r="DC32" s="521">
        <f t="shared" si="25"/>
        <v>0.9222895626084604</v>
      </c>
      <c r="DD32" s="521">
        <f t="shared" si="25"/>
        <v>0.93086723708316488</v>
      </c>
      <c r="DE32" s="521">
        <f t="shared" si="25"/>
        <v>0.93918528527929701</v>
      </c>
      <c r="DF32" s="493">
        <f t="shared" si="25"/>
        <v>0.94926629629022363</v>
      </c>
      <c r="DG32" s="521">
        <f t="shared" si="25"/>
        <v>0.9611079205181523</v>
      </c>
      <c r="DH32" s="494" t="s">
        <v>381</v>
      </c>
      <c r="DJ32" s="925"/>
      <c r="DK32" s="475">
        <f t="shared" si="41"/>
        <v>40</v>
      </c>
      <c r="DL32" s="495">
        <f t="shared" si="26"/>
        <v>85</v>
      </c>
      <c r="DM32" s="496">
        <f t="shared" si="26"/>
        <v>85</v>
      </c>
      <c r="DN32" s="496">
        <f t="shared" si="27"/>
        <v>84.28809980765007</v>
      </c>
      <c r="DO32" s="496">
        <f t="shared" si="27"/>
        <v>82.581128294765406</v>
      </c>
      <c r="DP32" s="496">
        <f t="shared" si="27"/>
        <v>80.661596969632086</v>
      </c>
      <c r="DQ32" s="497">
        <f t="shared" si="27"/>
        <v>78.511568742121881</v>
      </c>
      <c r="DR32" s="497">
        <f t="shared" si="27"/>
        <v>73.619869392348136</v>
      </c>
      <c r="DS32" s="497">
        <f t="shared" si="27"/>
        <v>67.976237438018316</v>
      </c>
      <c r="DT32" s="497">
        <f t="shared" si="27"/>
        <v>61.305430716877162</v>
      </c>
      <c r="DU32" s="497">
        <f t="shared" si="27"/>
        <v>53.349930679456889</v>
      </c>
      <c r="DV32" s="497">
        <f t="shared" si="27"/>
        <v>43.110938284179944</v>
      </c>
      <c r="DW32" s="494" t="s">
        <v>381</v>
      </c>
    </row>
    <row r="33" spans="2:127" ht="15" customHeight="1">
      <c r="B33" s="925"/>
      <c r="C33" s="475">
        <v>35</v>
      </c>
      <c r="D33" s="476">
        <f t="shared" si="28"/>
        <v>6.9608224088888884</v>
      </c>
      <c r="E33" s="477">
        <v>72.473059438522782</v>
      </c>
      <c r="F33" s="478">
        <v>75.314546350556554</v>
      </c>
      <c r="G33" s="478">
        <v>76.237826672718214</v>
      </c>
      <c r="H33" s="478">
        <v>75.791289732381273</v>
      </c>
      <c r="I33" s="478">
        <v>75.746087662857164</v>
      </c>
      <c r="J33" s="478">
        <v>75.493653177098452</v>
      </c>
      <c r="K33" s="478">
        <v>75.018427711228085</v>
      </c>
      <c r="L33" s="478">
        <v>74.827824574412659</v>
      </c>
      <c r="M33" s="478">
        <v>74.316485189790299</v>
      </c>
      <c r="N33" s="478">
        <v>73.688814619277494</v>
      </c>
      <c r="O33" s="478">
        <v>72.673266839184578</v>
      </c>
      <c r="P33" s="480" t="s">
        <v>381</v>
      </c>
      <c r="Q33" s="466"/>
      <c r="R33" s="925"/>
      <c r="S33" s="475">
        <f t="shared" si="29"/>
        <v>35</v>
      </c>
      <c r="T33" s="481">
        <v>40</v>
      </c>
      <c r="U33" s="519">
        <v>-26</v>
      </c>
      <c r="V33" s="483">
        <f t="shared" si="30"/>
        <v>6.9608224088888884</v>
      </c>
      <c r="W33" s="484">
        <f>'70MPa, 4-7kg (comm)'!Z33</f>
        <v>7.8309252100000002</v>
      </c>
      <c r="X33" s="485">
        <f>'70MPa, 4-7kg (comm)'!AA33</f>
        <v>8.4008848599999997</v>
      </c>
      <c r="Y33" s="483">
        <f t="shared" si="31"/>
        <v>10.532454650320448</v>
      </c>
      <c r="Z33" s="486">
        <f t="shared" si="32"/>
        <v>9.3621819113959521</v>
      </c>
      <c r="AA33" s="487">
        <f>'70MPa, 4-7kg (comm)'!AD33</f>
        <v>8.2347724600000003</v>
      </c>
      <c r="AB33" s="488">
        <f>'70MPa, 4-7kg (comm)'!AE33</f>
        <v>15.5360341</v>
      </c>
      <c r="AC33" s="466"/>
      <c r="AD33" s="930"/>
      <c r="AE33" s="932"/>
      <c r="AF33" s="466"/>
      <c r="AG33" s="925"/>
      <c r="AH33" s="475">
        <f t="shared" si="33"/>
        <v>35</v>
      </c>
      <c r="AI33" s="489">
        <f t="shared" ref="AI33:AI41" si="42">AH33-10</f>
        <v>25</v>
      </c>
      <c r="AJ33" s="519">
        <f t="shared" si="34"/>
        <v>-33</v>
      </c>
      <c r="AK33" s="490">
        <f t="shared" si="35"/>
        <v>6.9608224088888884</v>
      </c>
      <c r="AL33" s="466"/>
      <c r="AM33" s="925"/>
      <c r="AN33" s="475">
        <f t="shared" si="36"/>
        <v>35</v>
      </c>
      <c r="AO33" s="520">
        <v>0.87703276043205447</v>
      </c>
      <c r="AP33" s="521">
        <v>0.90140283174374469</v>
      </c>
      <c r="AQ33" s="521">
        <v>0.91061705075299082</v>
      </c>
      <c r="AR33" s="521">
        <v>0.91014430684004533</v>
      </c>
      <c r="AS33" s="521">
        <v>0.91335916693118335</v>
      </c>
      <c r="AT33" s="521">
        <v>0.91531382848232901</v>
      </c>
      <c r="AU33" s="521">
        <v>0.92068028460930451</v>
      </c>
      <c r="AV33" s="521">
        <v>0.93000896494073526</v>
      </c>
      <c r="AW33" s="521">
        <v>0.9387251922019898</v>
      </c>
      <c r="AX33" s="493">
        <v>0.949153198049419</v>
      </c>
      <c r="AY33" s="493">
        <v>0.96108704708588955</v>
      </c>
      <c r="AZ33" s="494" t="s">
        <v>381</v>
      </c>
      <c r="BA33" s="474"/>
      <c r="BB33" s="925"/>
      <c r="BC33" s="475">
        <f t="shared" si="37"/>
        <v>35</v>
      </c>
      <c r="BD33" s="520">
        <v>0.90642835923778187</v>
      </c>
      <c r="BE33" s="521">
        <v>0.9123315971181547</v>
      </c>
      <c r="BF33" s="521">
        <v>0.91175654573480469</v>
      </c>
      <c r="BG33" s="521">
        <v>0.91166724873027083</v>
      </c>
      <c r="BH33" s="521">
        <v>0.9152490536092186</v>
      </c>
      <c r="BI33" s="521">
        <v>0.91751091458851453</v>
      </c>
      <c r="BJ33" s="521">
        <v>0.9233071514909954</v>
      </c>
      <c r="BK33" s="521">
        <v>0.9327217871414657</v>
      </c>
      <c r="BL33" s="521">
        <v>0.94106395200460113</v>
      </c>
      <c r="BM33" s="493">
        <v>0.95051496818593761</v>
      </c>
      <c r="BN33" s="521">
        <v>0.96114676295967916</v>
      </c>
      <c r="BO33" s="494" t="s">
        <v>381</v>
      </c>
      <c r="BP33" s="466"/>
      <c r="BQ33" s="925"/>
      <c r="BR33" s="475">
        <f t="shared" si="38"/>
        <v>35</v>
      </c>
      <c r="BS33" s="495">
        <v>85</v>
      </c>
      <c r="BT33" s="496">
        <v>85</v>
      </c>
      <c r="BU33" s="496">
        <v>84.226371195970529</v>
      </c>
      <c r="BV33" s="496">
        <v>82.422563301775654</v>
      </c>
      <c r="BW33" s="496">
        <v>80.469174328610507</v>
      </c>
      <c r="BX33" s="497">
        <v>78.267139266011554</v>
      </c>
      <c r="BY33" s="497">
        <v>73.259756640605531</v>
      </c>
      <c r="BZ33" s="497">
        <v>67.557154896189758</v>
      </c>
      <c r="CA33" s="497">
        <v>60.876987237569303</v>
      </c>
      <c r="CB33" s="497">
        <v>53.009704334216131</v>
      </c>
      <c r="CC33" s="497">
        <v>43.002674133366746</v>
      </c>
      <c r="CD33" s="494" t="s">
        <v>381</v>
      </c>
      <c r="CF33" s="925"/>
      <c r="CG33" s="475">
        <f t="shared" si="39"/>
        <v>35</v>
      </c>
      <c r="CH33" s="495">
        <v>85</v>
      </c>
      <c r="CI33" s="496">
        <v>84.649710339403796</v>
      </c>
      <c r="CJ33" s="496">
        <v>83.588413079356613</v>
      </c>
      <c r="CK33" s="496">
        <v>81.581805814308893</v>
      </c>
      <c r="CL33" s="496">
        <v>79.453461783856596</v>
      </c>
      <c r="CM33" s="497">
        <v>77.090294109072516</v>
      </c>
      <c r="CN33" s="497">
        <v>71.882317632859369</v>
      </c>
      <c r="CO33" s="497">
        <v>66.165177204530636</v>
      </c>
      <c r="CP33" s="497">
        <v>59.710637477294057</v>
      </c>
      <c r="CQ33" s="497">
        <v>52.351558839014672</v>
      </c>
      <c r="CR33" s="497">
        <v>42.974854137085266</v>
      </c>
      <c r="CS33" s="494" t="s">
        <v>381</v>
      </c>
      <c r="CT33" s="474"/>
      <c r="CU33" s="925"/>
      <c r="CV33" s="475">
        <f t="shared" si="40"/>
        <v>35</v>
      </c>
      <c r="CW33" s="491">
        <f t="shared" si="24"/>
        <v>0.87703276043205447</v>
      </c>
      <c r="CX33" s="492">
        <f t="shared" si="24"/>
        <v>0.90140283174374469</v>
      </c>
      <c r="CY33" s="521">
        <f t="shared" si="25"/>
        <v>0.91061705075299082</v>
      </c>
      <c r="CZ33" s="521">
        <f t="shared" si="25"/>
        <v>0.91014430684004533</v>
      </c>
      <c r="DA33" s="521">
        <f t="shared" si="25"/>
        <v>0.91335916693118335</v>
      </c>
      <c r="DB33" s="521">
        <f t="shared" si="25"/>
        <v>0.91531382848232901</v>
      </c>
      <c r="DC33" s="521">
        <f t="shared" si="25"/>
        <v>0.92068028460930451</v>
      </c>
      <c r="DD33" s="521">
        <f t="shared" si="25"/>
        <v>0.93000896494073526</v>
      </c>
      <c r="DE33" s="521">
        <f t="shared" si="25"/>
        <v>0.9387251922019898</v>
      </c>
      <c r="DF33" s="493">
        <f t="shared" si="25"/>
        <v>0.949153198049419</v>
      </c>
      <c r="DG33" s="521">
        <f t="shared" si="25"/>
        <v>0.96108704708588955</v>
      </c>
      <c r="DH33" s="494" t="s">
        <v>381</v>
      </c>
      <c r="DJ33" s="925"/>
      <c r="DK33" s="475">
        <f t="shared" si="41"/>
        <v>35</v>
      </c>
      <c r="DL33" s="495">
        <f t="shared" si="26"/>
        <v>85</v>
      </c>
      <c r="DM33" s="496">
        <f t="shared" si="26"/>
        <v>85</v>
      </c>
      <c r="DN33" s="496">
        <f t="shared" si="27"/>
        <v>84.226371195970529</v>
      </c>
      <c r="DO33" s="496">
        <f t="shared" si="27"/>
        <v>82.422563301775654</v>
      </c>
      <c r="DP33" s="496">
        <f t="shared" si="27"/>
        <v>80.469174328610507</v>
      </c>
      <c r="DQ33" s="497">
        <f t="shared" si="27"/>
        <v>78.267139266011554</v>
      </c>
      <c r="DR33" s="497">
        <f t="shared" si="27"/>
        <v>73.259756640605531</v>
      </c>
      <c r="DS33" s="497">
        <f t="shared" si="27"/>
        <v>67.557154896189758</v>
      </c>
      <c r="DT33" s="497">
        <f t="shared" si="27"/>
        <v>60.876987237569303</v>
      </c>
      <c r="DU33" s="497">
        <f t="shared" si="27"/>
        <v>53.009704334216131</v>
      </c>
      <c r="DV33" s="497">
        <f t="shared" si="27"/>
        <v>43.002674133366746</v>
      </c>
      <c r="DW33" s="494" t="s">
        <v>381</v>
      </c>
    </row>
    <row r="34" spans="2:127" ht="15" customHeight="1">
      <c r="B34" s="925"/>
      <c r="C34" s="475">
        <v>30</v>
      </c>
      <c r="D34" s="476">
        <f t="shared" si="28"/>
        <v>8.8211909422222217</v>
      </c>
      <c r="E34" s="477">
        <v>70.556732879287637</v>
      </c>
      <c r="F34" s="478">
        <v>74.057803924013641</v>
      </c>
      <c r="G34" s="478">
        <v>75.494938889542809</v>
      </c>
      <c r="H34" s="478">
        <v>74.978796239171274</v>
      </c>
      <c r="I34" s="478">
        <v>74.992151409274527</v>
      </c>
      <c r="J34" s="478">
        <v>74.684625332315292</v>
      </c>
      <c r="K34" s="478">
        <v>74.064758461081666</v>
      </c>
      <c r="L34" s="478">
        <v>73.814248015862887</v>
      </c>
      <c r="M34" s="478">
        <v>73.134270769586649</v>
      </c>
      <c r="N34" s="478">
        <v>72.393963286705414</v>
      </c>
      <c r="O34" s="478">
        <v>71.307210938140841</v>
      </c>
      <c r="P34" s="480" t="s">
        <v>381</v>
      </c>
      <c r="Q34" s="466"/>
      <c r="R34" s="925"/>
      <c r="S34" s="475">
        <f t="shared" si="29"/>
        <v>30</v>
      </c>
      <c r="T34" s="498">
        <v>36.700000000000003</v>
      </c>
      <c r="U34" s="519">
        <v>-26</v>
      </c>
      <c r="V34" s="483">
        <f t="shared" si="30"/>
        <v>8.8211909422222217</v>
      </c>
      <c r="W34" s="484">
        <f>'70MPa, 4-7kg (comm)'!Z34</f>
        <v>9.9238398100000005</v>
      </c>
      <c r="X34" s="485">
        <f>'70MPa, 4-7kg (comm)'!AA34</f>
        <v>10.433033999999999</v>
      </c>
      <c r="Y34" s="483">
        <f t="shared" si="31"/>
        <v>8.1687160380025681</v>
      </c>
      <c r="Z34" s="486">
        <f t="shared" si="32"/>
        <v>7.2610809226689481</v>
      </c>
      <c r="AA34" s="487">
        <f>'70MPa, 4-7kg (comm)'!AD34</f>
        <v>10.2683977</v>
      </c>
      <c r="AB34" s="488">
        <f>'70MPa, 4-7kg (comm)'!AE34</f>
        <v>18.939498400000002</v>
      </c>
      <c r="AC34" s="466"/>
      <c r="AD34" s="930"/>
      <c r="AE34" s="932"/>
      <c r="AF34" s="466"/>
      <c r="AG34" s="925"/>
      <c r="AH34" s="475">
        <f t="shared" si="33"/>
        <v>30</v>
      </c>
      <c r="AI34" s="489">
        <f t="shared" si="42"/>
        <v>20</v>
      </c>
      <c r="AJ34" s="519">
        <f t="shared" si="34"/>
        <v>-33</v>
      </c>
      <c r="AK34" s="490">
        <f t="shared" si="35"/>
        <v>8.8211909422222217</v>
      </c>
      <c r="AL34" s="466"/>
      <c r="AM34" s="925"/>
      <c r="AN34" s="475">
        <f t="shared" si="36"/>
        <v>30</v>
      </c>
      <c r="AO34" s="520">
        <v>0.86029558177854493</v>
      </c>
      <c r="AP34" s="521">
        <v>0.89068924081659884</v>
      </c>
      <c r="AQ34" s="521">
        <v>0.90455331580087894</v>
      </c>
      <c r="AR34" s="521">
        <v>0.90423583285742271</v>
      </c>
      <c r="AS34" s="521">
        <v>0.90868851400138717</v>
      </c>
      <c r="AT34" s="521">
        <v>0.91090362172218575</v>
      </c>
      <c r="AU34" s="521">
        <v>0.91650656605603054</v>
      </c>
      <c r="AV34" s="521">
        <v>0.92676867002879426</v>
      </c>
      <c r="AW34" s="521">
        <v>0.9354418968383742</v>
      </c>
      <c r="AX34" s="493">
        <v>0.94617451178387935</v>
      </c>
      <c r="AY34" s="521">
        <v>0.95901651535343968</v>
      </c>
      <c r="AZ34" s="494" t="s">
        <v>381</v>
      </c>
      <c r="BA34" s="474"/>
      <c r="BB34" s="925"/>
      <c r="BC34" s="475">
        <f t="shared" si="37"/>
        <v>30</v>
      </c>
      <c r="BD34" s="520">
        <v>0.88436029024346086</v>
      </c>
      <c r="BE34" s="521">
        <v>0.90598592616683293</v>
      </c>
      <c r="BF34" s="521">
        <v>0.90560034618122731</v>
      </c>
      <c r="BG34" s="521">
        <v>0.90564343596877728</v>
      </c>
      <c r="BH34" s="521">
        <v>0.91042680896436701</v>
      </c>
      <c r="BI34" s="521">
        <v>0.91295862635260994</v>
      </c>
      <c r="BJ34" s="521">
        <v>0.91897763512111208</v>
      </c>
      <c r="BK34" s="521">
        <v>0.92930399609011172</v>
      </c>
      <c r="BL34" s="521">
        <v>0.93758836444790217</v>
      </c>
      <c r="BM34" s="493">
        <v>0.94731849419152425</v>
      </c>
      <c r="BN34" s="521">
        <v>0.95902843059573339</v>
      </c>
      <c r="BO34" s="494" t="s">
        <v>381</v>
      </c>
      <c r="BP34" s="466"/>
      <c r="BQ34" s="925"/>
      <c r="BR34" s="475">
        <f t="shared" si="38"/>
        <v>30</v>
      </c>
      <c r="BS34" s="495">
        <v>85</v>
      </c>
      <c r="BT34" s="496">
        <v>85</v>
      </c>
      <c r="BU34" s="496">
        <v>84.09754532216391</v>
      </c>
      <c r="BV34" s="496">
        <v>81.875517209068605</v>
      </c>
      <c r="BW34" s="496">
        <v>79.526963359977245</v>
      </c>
      <c r="BX34" s="497">
        <v>76.916938828494594</v>
      </c>
      <c r="BY34" s="497">
        <v>71.108335080679367</v>
      </c>
      <c r="BZ34" s="497">
        <v>64.682041106427633</v>
      </c>
      <c r="CA34" s="497">
        <v>57.301808075804573</v>
      </c>
      <c r="CB34" s="497">
        <v>48.840893017370369</v>
      </c>
      <c r="CC34" s="497">
        <v>38.170261969323519</v>
      </c>
      <c r="CD34" s="494" t="s">
        <v>381</v>
      </c>
      <c r="CF34" s="925"/>
      <c r="CG34" s="475">
        <f t="shared" si="39"/>
        <v>30</v>
      </c>
      <c r="CH34" s="495">
        <v>85</v>
      </c>
      <c r="CI34" s="496">
        <v>84.864603053405077</v>
      </c>
      <c r="CJ34" s="496">
        <v>83.532660926209331</v>
      </c>
      <c r="CK34" s="496">
        <v>81.109893971729747</v>
      </c>
      <c r="CL34" s="496">
        <v>78.588833731305286</v>
      </c>
      <c r="CM34" s="497">
        <v>75.822584815715771</v>
      </c>
      <c r="CN34" s="497">
        <v>69.819694295993727</v>
      </c>
      <c r="CO34" s="497">
        <v>63.392724005092248</v>
      </c>
      <c r="CP34" s="497">
        <v>56.241271085185616</v>
      </c>
      <c r="CQ34" s="497">
        <v>48.29385087657225</v>
      </c>
      <c r="CR34" s="497">
        <v>38.164804018108207</v>
      </c>
      <c r="CS34" s="494" t="s">
        <v>381</v>
      </c>
      <c r="CT34" s="474"/>
      <c r="CU34" s="925"/>
      <c r="CV34" s="475">
        <f t="shared" si="40"/>
        <v>30</v>
      </c>
      <c r="CW34" s="491">
        <f t="shared" si="24"/>
        <v>0.86029558177854493</v>
      </c>
      <c r="CX34" s="492">
        <f t="shared" si="24"/>
        <v>0.89068924081659884</v>
      </c>
      <c r="CY34" s="521">
        <f t="shared" si="25"/>
        <v>0.90455331580087894</v>
      </c>
      <c r="CZ34" s="521">
        <f t="shared" si="25"/>
        <v>0.90423583285742271</v>
      </c>
      <c r="DA34" s="521">
        <f t="shared" si="25"/>
        <v>0.90868851400138717</v>
      </c>
      <c r="DB34" s="521">
        <f t="shared" si="25"/>
        <v>0.91090362172218575</v>
      </c>
      <c r="DC34" s="521">
        <f t="shared" si="25"/>
        <v>0.91650656605603054</v>
      </c>
      <c r="DD34" s="521">
        <f t="shared" si="25"/>
        <v>0.92676867002879426</v>
      </c>
      <c r="DE34" s="521">
        <f t="shared" si="25"/>
        <v>0.9354418968383742</v>
      </c>
      <c r="DF34" s="493">
        <f t="shared" si="25"/>
        <v>0.94617451178387935</v>
      </c>
      <c r="DG34" s="521">
        <f t="shared" si="25"/>
        <v>0.95901651535343968</v>
      </c>
      <c r="DH34" s="494" t="s">
        <v>381</v>
      </c>
      <c r="DJ34" s="925"/>
      <c r="DK34" s="475">
        <f t="shared" si="41"/>
        <v>30</v>
      </c>
      <c r="DL34" s="495">
        <f t="shared" si="26"/>
        <v>85</v>
      </c>
      <c r="DM34" s="496">
        <f t="shared" si="26"/>
        <v>85</v>
      </c>
      <c r="DN34" s="496">
        <f t="shared" si="27"/>
        <v>84.09754532216391</v>
      </c>
      <c r="DO34" s="496">
        <f t="shared" si="27"/>
        <v>81.875517209068605</v>
      </c>
      <c r="DP34" s="496">
        <f t="shared" si="27"/>
        <v>79.526963359977245</v>
      </c>
      <c r="DQ34" s="497">
        <f t="shared" si="27"/>
        <v>76.916938828494594</v>
      </c>
      <c r="DR34" s="497">
        <f t="shared" si="27"/>
        <v>71.108335080679367</v>
      </c>
      <c r="DS34" s="497">
        <f t="shared" si="27"/>
        <v>64.682041106427633</v>
      </c>
      <c r="DT34" s="497">
        <f t="shared" si="27"/>
        <v>57.301808075804573</v>
      </c>
      <c r="DU34" s="497">
        <f t="shared" si="27"/>
        <v>48.840893017370369</v>
      </c>
      <c r="DV34" s="497">
        <f t="shared" si="27"/>
        <v>38.170261969323519</v>
      </c>
      <c r="DW34" s="494" t="s">
        <v>381</v>
      </c>
    </row>
    <row r="35" spans="2:127" ht="15" customHeight="1">
      <c r="B35" s="925"/>
      <c r="C35" s="475">
        <v>25</v>
      </c>
      <c r="D35" s="476">
        <f t="shared" si="28"/>
        <v>10.899334044444444</v>
      </c>
      <c r="E35" s="477">
        <v>68.019184392437978</v>
      </c>
      <c r="F35" s="478">
        <v>72.273432066021712</v>
      </c>
      <c r="G35" s="478">
        <v>74.820448733582893</v>
      </c>
      <c r="H35" s="478">
        <v>74.209685703310896</v>
      </c>
      <c r="I35" s="478">
        <v>74.276946928450144</v>
      </c>
      <c r="J35" s="478">
        <v>73.895684334264573</v>
      </c>
      <c r="K35" s="478">
        <v>73.089504131626455</v>
      </c>
      <c r="L35" s="478">
        <v>72.77456022106027</v>
      </c>
      <c r="M35" s="478">
        <v>71.911205785607351</v>
      </c>
      <c r="N35" s="478">
        <v>71.068659321502025</v>
      </c>
      <c r="O35" s="522" t="s">
        <v>381</v>
      </c>
      <c r="P35" s="480" t="s">
        <v>381</v>
      </c>
      <c r="Q35" s="466"/>
      <c r="R35" s="925"/>
      <c r="S35" s="475">
        <f t="shared" si="29"/>
        <v>25</v>
      </c>
      <c r="T35" s="498">
        <v>33.299999999999997</v>
      </c>
      <c r="U35" s="519">
        <v>-26</v>
      </c>
      <c r="V35" s="483">
        <f t="shared" si="30"/>
        <v>10.899334044444444</v>
      </c>
      <c r="W35" s="484">
        <f>'70MPa, 4-7kg (comm)'!Z35</f>
        <v>12.2617508</v>
      </c>
      <c r="X35" s="485">
        <f>'70MPa, 4-7kg (comm)'!AA35</f>
        <v>12.6268768</v>
      </c>
      <c r="Y35" s="483">
        <f t="shared" si="31"/>
        <v>6.4474977810081109</v>
      </c>
      <c r="Z35" s="486">
        <f t="shared" si="32"/>
        <v>5.7311091386738759</v>
      </c>
      <c r="AA35" s="487">
        <f>'70MPa, 4-7kg (comm)'!AD35</f>
        <v>12.433184900000001</v>
      </c>
      <c r="AB35" s="488">
        <f>'70MPa, 4-7kg (comm)'!AE35</f>
        <v>22.4480434</v>
      </c>
      <c r="AC35" s="466"/>
      <c r="AD35" s="930"/>
      <c r="AE35" s="932"/>
      <c r="AF35" s="466"/>
      <c r="AG35" s="925"/>
      <c r="AH35" s="475">
        <f t="shared" si="33"/>
        <v>25</v>
      </c>
      <c r="AI35" s="489">
        <f t="shared" si="42"/>
        <v>15</v>
      </c>
      <c r="AJ35" s="519">
        <f t="shared" si="34"/>
        <v>-33</v>
      </c>
      <c r="AK35" s="490">
        <f t="shared" si="35"/>
        <v>10.899334044444444</v>
      </c>
      <c r="AL35" s="466"/>
      <c r="AM35" s="925"/>
      <c r="AN35" s="475">
        <f t="shared" si="36"/>
        <v>25</v>
      </c>
      <c r="AO35" s="520">
        <v>0.83774613069447479</v>
      </c>
      <c r="AP35" s="521">
        <v>0.87530071368310669</v>
      </c>
      <c r="AQ35" s="521">
        <v>0.89902811077462919</v>
      </c>
      <c r="AR35" s="521">
        <v>0.89868689245271449</v>
      </c>
      <c r="AS35" s="521">
        <v>0.90439193953131469</v>
      </c>
      <c r="AT35" s="521">
        <v>0.90680041286664381</v>
      </c>
      <c r="AU35" s="521">
        <v>0.91241948072939427</v>
      </c>
      <c r="AV35" s="521">
        <v>0.92357489545376437</v>
      </c>
      <c r="AW35" s="521">
        <v>0.93203784618013397</v>
      </c>
      <c r="AX35" s="562">
        <v>0.94309845241349088</v>
      </c>
      <c r="AY35" s="522" t="s">
        <v>381</v>
      </c>
      <c r="AZ35" s="502" t="s">
        <v>381</v>
      </c>
      <c r="BA35" s="474"/>
      <c r="BB35" s="925"/>
      <c r="BC35" s="475">
        <f t="shared" si="37"/>
        <v>25</v>
      </c>
      <c r="BD35" s="520">
        <v>0.85712498867608622</v>
      </c>
      <c r="BE35" s="521">
        <v>0.89175833415052019</v>
      </c>
      <c r="BF35" s="521">
        <v>0.89980486107347368</v>
      </c>
      <c r="BG35" s="521">
        <v>0.89991079457126388</v>
      </c>
      <c r="BH35" s="521">
        <v>0.90595781938359843</v>
      </c>
      <c r="BI35" s="521">
        <v>0.90866563644700515</v>
      </c>
      <c r="BJ35" s="521">
        <v>0.91468372146853549</v>
      </c>
      <c r="BK35" s="521">
        <v>0.92589444874917604</v>
      </c>
      <c r="BL35" s="521">
        <v>0.93396785332141063</v>
      </c>
      <c r="BM35" s="562">
        <v>0.94400312579250645</v>
      </c>
      <c r="BN35" s="522" t="s">
        <v>381</v>
      </c>
      <c r="BO35" s="502" t="s">
        <v>381</v>
      </c>
      <c r="BP35" s="466"/>
      <c r="BQ35" s="925"/>
      <c r="BR35" s="475">
        <f t="shared" si="38"/>
        <v>25</v>
      </c>
      <c r="BS35" s="495">
        <v>85</v>
      </c>
      <c r="BT35" s="496">
        <v>85</v>
      </c>
      <c r="BU35" s="496">
        <v>83.987062170535197</v>
      </c>
      <c r="BV35" s="496">
        <v>81.303876859647758</v>
      </c>
      <c r="BW35" s="496">
        <v>78.521954188730348</v>
      </c>
      <c r="BX35" s="497">
        <v>75.460131644536105</v>
      </c>
      <c r="BY35" s="497">
        <v>68.789063894339478</v>
      </c>
      <c r="BZ35" s="497">
        <v>61.638689383472119</v>
      </c>
      <c r="CA35" s="497">
        <v>53.570492233857145</v>
      </c>
      <c r="CB35" s="563">
        <v>44.548317009435678</v>
      </c>
      <c r="CC35" s="522" t="s">
        <v>381</v>
      </c>
      <c r="CD35" s="502" t="s">
        <v>381</v>
      </c>
      <c r="CF35" s="925"/>
      <c r="CG35" s="475">
        <f t="shared" si="39"/>
        <v>25</v>
      </c>
      <c r="CH35" s="495">
        <v>85</v>
      </c>
      <c r="CI35" s="496">
        <v>85</v>
      </c>
      <c r="CJ35" s="496">
        <v>83.564540771937914</v>
      </c>
      <c r="CK35" s="496">
        <v>80.644804722242128</v>
      </c>
      <c r="CL35" s="496">
        <v>77.684547906739823</v>
      </c>
      <c r="CM35" s="497">
        <v>74.470037500911957</v>
      </c>
      <c r="CN35" s="497">
        <v>67.609783247005623</v>
      </c>
      <c r="CO35" s="497">
        <v>60.465261950628516</v>
      </c>
      <c r="CP35" s="497">
        <v>52.625762427383449</v>
      </c>
      <c r="CQ35" s="563">
        <v>44.121967885895451</v>
      </c>
      <c r="CR35" s="522" t="s">
        <v>381</v>
      </c>
      <c r="CS35" s="502" t="s">
        <v>381</v>
      </c>
      <c r="CT35" s="474"/>
      <c r="CU35" s="925"/>
      <c r="CV35" s="475">
        <f t="shared" si="40"/>
        <v>25</v>
      </c>
      <c r="CW35" s="491">
        <f t="shared" si="24"/>
        <v>0.83774613069447479</v>
      </c>
      <c r="CX35" s="492">
        <f t="shared" si="24"/>
        <v>0.87530071368310669</v>
      </c>
      <c r="CY35" s="521">
        <f t="shared" ref="CY35:DF39" si="43">MIN(AQ35,BF35)</f>
        <v>0.89902811077462919</v>
      </c>
      <c r="CZ35" s="521">
        <f t="shared" si="43"/>
        <v>0.89868689245271449</v>
      </c>
      <c r="DA35" s="521">
        <f t="shared" si="43"/>
        <v>0.90439193953131469</v>
      </c>
      <c r="DB35" s="521">
        <f t="shared" si="43"/>
        <v>0.90680041286664381</v>
      </c>
      <c r="DC35" s="521">
        <f t="shared" si="43"/>
        <v>0.91241948072939427</v>
      </c>
      <c r="DD35" s="521">
        <f t="shared" si="43"/>
        <v>0.92357489545376437</v>
      </c>
      <c r="DE35" s="521">
        <f t="shared" si="43"/>
        <v>0.93203784618013397</v>
      </c>
      <c r="DF35" s="493">
        <f t="shared" si="43"/>
        <v>0.94309845241349088</v>
      </c>
      <c r="DG35" s="522" t="s">
        <v>381</v>
      </c>
      <c r="DH35" s="502" t="s">
        <v>381</v>
      </c>
      <c r="DJ35" s="925"/>
      <c r="DK35" s="475">
        <f t="shared" si="41"/>
        <v>25</v>
      </c>
      <c r="DL35" s="495">
        <f t="shared" si="26"/>
        <v>85</v>
      </c>
      <c r="DM35" s="496">
        <f t="shared" si="26"/>
        <v>85</v>
      </c>
      <c r="DN35" s="496">
        <f t="shared" ref="DN35:DU39" si="44">MAX(BU35,CJ35)</f>
        <v>83.987062170535197</v>
      </c>
      <c r="DO35" s="496">
        <f t="shared" si="44"/>
        <v>81.303876859647758</v>
      </c>
      <c r="DP35" s="496">
        <f t="shared" si="44"/>
        <v>78.521954188730348</v>
      </c>
      <c r="DQ35" s="497">
        <f t="shared" si="44"/>
        <v>75.460131644536105</v>
      </c>
      <c r="DR35" s="497">
        <f t="shared" si="44"/>
        <v>68.789063894339478</v>
      </c>
      <c r="DS35" s="497">
        <f t="shared" si="44"/>
        <v>61.638689383472119</v>
      </c>
      <c r="DT35" s="497">
        <f t="shared" si="44"/>
        <v>53.570492233857145</v>
      </c>
      <c r="DU35" s="497">
        <f t="shared" si="44"/>
        <v>44.548317009435678</v>
      </c>
      <c r="DV35" s="522" t="s">
        <v>381</v>
      </c>
      <c r="DW35" s="502" t="s">
        <v>381</v>
      </c>
    </row>
    <row r="36" spans="2:127" ht="15" customHeight="1">
      <c r="B36" s="925"/>
      <c r="C36" s="503">
        <v>20</v>
      </c>
      <c r="D36" s="476">
        <f t="shared" si="28"/>
        <v>13.181593599999999</v>
      </c>
      <c r="E36" s="477">
        <v>66.369590767135065</v>
      </c>
      <c r="F36" s="478">
        <v>71.324021676950892</v>
      </c>
      <c r="G36" s="478">
        <v>74.1749239403415</v>
      </c>
      <c r="H36" s="478">
        <v>73.449388295423134</v>
      </c>
      <c r="I36" s="478">
        <v>73.564404118408859</v>
      </c>
      <c r="J36" s="478">
        <v>73.093078763457456</v>
      </c>
      <c r="K36" s="478">
        <v>72.072609724786361</v>
      </c>
      <c r="L36" s="478">
        <v>71.700203029750256</v>
      </c>
      <c r="M36" s="478">
        <v>70.631560571424899</v>
      </c>
      <c r="N36" s="478">
        <v>69.710332424440892</v>
      </c>
      <c r="O36" s="522" t="s">
        <v>381</v>
      </c>
      <c r="P36" s="480" t="s">
        <v>381</v>
      </c>
      <c r="Q36" s="466"/>
      <c r="R36" s="925"/>
      <c r="S36" s="503">
        <f t="shared" si="29"/>
        <v>20</v>
      </c>
      <c r="T36" s="481">
        <v>30</v>
      </c>
      <c r="U36" s="519">
        <v>-26</v>
      </c>
      <c r="V36" s="483">
        <f t="shared" si="30"/>
        <v>13.181593599999999</v>
      </c>
      <c r="W36" s="484">
        <f>'70MPa, 4-7kg (comm)'!Z36</f>
        <v>14.829292799999999</v>
      </c>
      <c r="X36" s="485">
        <f>'70MPa, 4-7kg (comm)'!AA36</f>
        <v>14.9615537</v>
      </c>
      <c r="Y36" s="483">
        <f t="shared" si="31"/>
        <v>5.2591533148883371</v>
      </c>
      <c r="Z36" s="486">
        <f t="shared" si="32"/>
        <v>4.6748029465674108</v>
      </c>
      <c r="AA36" s="487">
        <f>'70MPa, 4-7kg (comm)'!AD36</f>
        <v>14.6924271</v>
      </c>
      <c r="AB36" s="488">
        <f>'70MPa, 4-7kg (comm)'!AE36</f>
        <v>26.006862900000002</v>
      </c>
      <c r="AC36" s="466"/>
      <c r="AD36" s="930"/>
      <c r="AE36" s="932"/>
      <c r="AF36" s="466"/>
      <c r="AG36" s="925"/>
      <c r="AH36" s="503">
        <f t="shared" si="33"/>
        <v>20</v>
      </c>
      <c r="AI36" s="489">
        <f t="shared" si="42"/>
        <v>10</v>
      </c>
      <c r="AJ36" s="519">
        <f t="shared" si="34"/>
        <v>-33</v>
      </c>
      <c r="AK36" s="490">
        <f t="shared" si="35"/>
        <v>13.181593599999999</v>
      </c>
      <c r="AL36" s="466"/>
      <c r="AM36" s="925"/>
      <c r="AN36" s="503">
        <f t="shared" si="36"/>
        <v>20</v>
      </c>
      <c r="AO36" s="520">
        <v>0.8228445060415015</v>
      </c>
      <c r="AP36" s="521">
        <v>0.8670267799566459</v>
      </c>
      <c r="AQ36" s="521">
        <v>0.89388259675264181</v>
      </c>
      <c r="AR36" s="521">
        <v>0.89346719180158218</v>
      </c>
      <c r="AS36" s="521">
        <v>0.90041978432313052</v>
      </c>
      <c r="AT36" s="521">
        <v>0.90291959956015266</v>
      </c>
      <c r="AU36" s="521">
        <v>0.90828762890424652</v>
      </c>
      <c r="AV36" s="521">
        <v>0.92035785766490585</v>
      </c>
      <c r="AW36" s="521">
        <v>0.92837272277199046</v>
      </c>
      <c r="AX36" s="562">
        <v>0.93991752287567265</v>
      </c>
      <c r="AY36" s="522" t="s">
        <v>381</v>
      </c>
      <c r="AZ36" s="502" t="s">
        <v>381</v>
      </c>
      <c r="BA36" s="474"/>
      <c r="BB36" s="925"/>
      <c r="BC36" s="503">
        <f t="shared" si="37"/>
        <v>20</v>
      </c>
      <c r="BD36" s="520">
        <v>0.83367610830160077</v>
      </c>
      <c r="BE36" s="521">
        <v>0.87533342230454025</v>
      </c>
      <c r="BF36" s="521">
        <v>0.89441563835146287</v>
      </c>
      <c r="BG36" s="521">
        <v>0.89441010955067424</v>
      </c>
      <c r="BH36" s="521">
        <v>0.90172131078228057</v>
      </c>
      <c r="BI36" s="521">
        <v>0.90450818443259895</v>
      </c>
      <c r="BJ36" s="521">
        <v>0.91030663171200943</v>
      </c>
      <c r="BK36" s="521">
        <v>0.92243635548061365</v>
      </c>
      <c r="BL36" s="521">
        <v>0.93006289823329358</v>
      </c>
      <c r="BM36" s="562">
        <v>0.9405731998175455</v>
      </c>
      <c r="BN36" s="522" t="s">
        <v>381</v>
      </c>
      <c r="BO36" s="502" t="s">
        <v>381</v>
      </c>
      <c r="BP36" s="466"/>
      <c r="BQ36" s="925"/>
      <c r="BR36" s="503">
        <f t="shared" si="38"/>
        <v>20</v>
      </c>
      <c r="BS36" s="495">
        <v>85</v>
      </c>
      <c r="BT36" s="496">
        <v>85.000000000000057</v>
      </c>
      <c r="BU36" s="496">
        <v>83.774676426476148</v>
      </c>
      <c r="BV36" s="496">
        <v>80.571635107210852</v>
      </c>
      <c r="BW36" s="496">
        <v>77.342913033935417</v>
      </c>
      <c r="BX36" s="497">
        <v>73.811581199491528</v>
      </c>
      <c r="BY36" s="497">
        <v>66.261672221651907</v>
      </c>
      <c r="BZ36" s="497">
        <v>58.412965361245554</v>
      </c>
      <c r="CA36" s="497">
        <v>49.670818401140878</v>
      </c>
      <c r="CB36" s="563">
        <v>40.123499055346009</v>
      </c>
      <c r="CC36" s="522" t="s">
        <v>381</v>
      </c>
      <c r="CD36" s="502" t="s">
        <v>381</v>
      </c>
      <c r="CF36" s="925"/>
      <c r="CG36" s="503">
        <f t="shared" si="39"/>
        <v>20</v>
      </c>
      <c r="CH36" s="495">
        <v>85</v>
      </c>
      <c r="CI36" s="496">
        <v>85</v>
      </c>
      <c r="CJ36" s="496">
        <v>83.493378744249824</v>
      </c>
      <c r="CK36" s="496">
        <v>80.055675899269147</v>
      </c>
      <c r="CL36" s="496">
        <v>76.643188177152865</v>
      </c>
      <c r="CM36" s="497">
        <v>72.956489900043692</v>
      </c>
      <c r="CN36" s="497">
        <v>65.21521545151495</v>
      </c>
      <c r="CO36" s="497">
        <v>57.372355001339045</v>
      </c>
      <c r="CP36" s="497">
        <v>48.853902404491983</v>
      </c>
      <c r="CQ36" s="563">
        <v>39.818232972302795</v>
      </c>
      <c r="CR36" s="522" t="s">
        <v>381</v>
      </c>
      <c r="CS36" s="502" t="s">
        <v>381</v>
      </c>
      <c r="CT36" s="474"/>
      <c r="CU36" s="925"/>
      <c r="CV36" s="503">
        <f t="shared" si="40"/>
        <v>20</v>
      </c>
      <c r="CW36" s="491">
        <f t="shared" si="24"/>
        <v>0.8228445060415015</v>
      </c>
      <c r="CX36" s="492">
        <f t="shared" si="24"/>
        <v>0.8670267799566459</v>
      </c>
      <c r="CY36" s="521">
        <f t="shared" si="43"/>
        <v>0.89388259675264181</v>
      </c>
      <c r="CZ36" s="521">
        <f t="shared" si="43"/>
        <v>0.89346719180158218</v>
      </c>
      <c r="DA36" s="521">
        <f t="shared" si="43"/>
        <v>0.90041978432313052</v>
      </c>
      <c r="DB36" s="521">
        <f t="shared" si="43"/>
        <v>0.90291959956015266</v>
      </c>
      <c r="DC36" s="521">
        <f t="shared" si="43"/>
        <v>0.90828762890424652</v>
      </c>
      <c r="DD36" s="521">
        <f t="shared" si="43"/>
        <v>0.92035785766490585</v>
      </c>
      <c r="DE36" s="521">
        <f t="shared" si="43"/>
        <v>0.92837272277199046</v>
      </c>
      <c r="DF36" s="493">
        <f t="shared" si="43"/>
        <v>0.93991752287567265</v>
      </c>
      <c r="DG36" s="522" t="s">
        <v>381</v>
      </c>
      <c r="DH36" s="502" t="s">
        <v>381</v>
      </c>
      <c r="DJ36" s="925"/>
      <c r="DK36" s="503">
        <f t="shared" si="41"/>
        <v>20</v>
      </c>
      <c r="DL36" s="495">
        <f t="shared" si="26"/>
        <v>85</v>
      </c>
      <c r="DM36" s="496">
        <f t="shared" si="26"/>
        <v>85.000000000000057</v>
      </c>
      <c r="DN36" s="496">
        <f t="shared" si="44"/>
        <v>83.774676426476148</v>
      </c>
      <c r="DO36" s="496">
        <f t="shared" si="44"/>
        <v>80.571635107210852</v>
      </c>
      <c r="DP36" s="496">
        <f t="shared" si="44"/>
        <v>77.342913033935417</v>
      </c>
      <c r="DQ36" s="497">
        <f t="shared" si="44"/>
        <v>73.811581199491528</v>
      </c>
      <c r="DR36" s="497">
        <f t="shared" si="44"/>
        <v>66.261672221651907</v>
      </c>
      <c r="DS36" s="497">
        <f t="shared" si="44"/>
        <v>58.412965361245554</v>
      </c>
      <c r="DT36" s="497">
        <f t="shared" si="44"/>
        <v>49.670818401140878</v>
      </c>
      <c r="DU36" s="497">
        <f t="shared" si="44"/>
        <v>40.123499055346009</v>
      </c>
      <c r="DV36" s="522" t="s">
        <v>381</v>
      </c>
      <c r="DW36" s="502" t="s">
        <v>381</v>
      </c>
    </row>
    <row r="37" spans="2:127" ht="15" customHeight="1">
      <c r="B37" s="925"/>
      <c r="C37" s="475">
        <v>10</v>
      </c>
      <c r="D37" s="476">
        <f t="shared" si="28"/>
        <v>16.945786399999999</v>
      </c>
      <c r="E37" s="477">
        <v>64.684443813293313</v>
      </c>
      <c r="F37" s="478">
        <v>70.039194589547961</v>
      </c>
      <c r="G37" s="478">
        <v>72.869656387674112</v>
      </c>
      <c r="H37" s="478">
        <v>71.70637659906734</v>
      </c>
      <c r="I37" s="478">
        <v>71.941886113094782</v>
      </c>
      <c r="J37" s="478">
        <v>71.287933255276329</v>
      </c>
      <c r="K37" s="478">
        <v>70.512389724434229</v>
      </c>
      <c r="L37" s="478">
        <v>69.387996478909741</v>
      </c>
      <c r="M37" s="478">
        <v>68.32290701367107</v>
      </c>
      <c r="N37" s="478">
        <v>66.899532158269352</v>
      </c>
      <c r="O37" s="522" t="s">
        <v>381</v>
      </c>
      <c r="P37" s="480" t="s">
        <v>381</v>
      </c>
      <c r="Q37" s="466"/>
      <c r="R37" s="925"/>
      <c r="S37" s="475">
        <f t="shared" si="29"/>
        <v>10</v>
      </c>
      <c r="T37" s="481">
        <f>S37+15</f>
        <v>25</v>
      </c>
      <c r="U37" s="519">
        <v>-26</v>
      </c>
      <c r="V37" s="483">
        <f t="shared" si="30"/>
        <v>16.945786399999999</v>
      </c>
      <c r="W37" s="484">
        <f>'70MPa, 4-7kg (comm)'!Z37</f>
        <v>19.597090000000001</v>
      </c>
      <c r="X37" s="485">
        <f>'70MPa, 4-7kg (comm)'!AA37</f>
        <v>19.0640097</v>
      </c>
      <c r="Y37" s="483">
        <f t="shared" si="31"/>
        <v>4.0151098912439949</v>
      </c>
      <c r="Z37" s="486">
        <f t="shared" si="32"/>
        <v>3.5689865699946619</v>
      </c>
      <c r="AA37" s="487">
        <f>'70MPa, 4-7kg (comm)'!AD37</f>
        <v>18.6124787</v>
      </c>
      <c r="AB37" s="488">
        <f>'70MPa, 4-7kg (comm)'!AE37</f>
        <v>31.893095500000001</v>
      </c>
      <c r="AC37" s="466"/>
      <c r="AD37" s="930"/>
      <c r="AE37" s="932"/>
      <c r="AF37" s="466"/>
      <c r="AG37" s="925"/>
      <c r="AH37" s="475">
        <f t="shared" si="33"/>
        <v>10</v>
      </c>
      <c r="AI37" s="489">
        <f t="shared" si="42"/>
        <v>0</v>
      </c>
      <c r="AJ37" s="519">
        <f t="shared" si="34"/>
        <v>-33</v>
      </c>
      <c r="AK37" s="490">
        <f t="shared" si="35"/>
        <v>16.945786399999999</v>
      </c>
      <c r="AL37" s="466"/>
      <c r="AM37" s="925"/>
      <c r="AN37" s="475">
        <f t="shared" si="36"/>
        <v>10</v>
      </c>
      <c r="AO37" s="520">
        <v>0.81842955177095533</v>
      </c>
      <c r="AP37" s="521">
        <v>0.86748801907029305</v>
      </c>
      <c r="AQ37" s="521">
        <v>0.88389510068136112</v>
      </c>
      <c r="AR37" s="521">
        <v>0.88126620347339868</v>
      </c>
      <c r="AS37" s="521">
        <v>0.89066394108767577</v>
      </c>
      <c r="AT37" s="521">
        <v>0.89295127863864299</v>
      </c>
      <c r="AU37" s="521">
        <v>0.90272284615636111</v>
      </c>
      <c r="AV37" s="521">
        <v>0.91071812410173791</v>
      </c>
      <c r="AW37" s="521">
        <v>0.92048251768162226</v>
      </c>
      <c r="AX37" s="562">
        <v>0.92972694001273815</v>
      </c>
      <c r="AY37" s="522" t="s">
        <v>381</v>
      </c>
      <c r="AZ37" s="502" t="s">
        <v>381</v>
      </c>
      <c r="BA37" s="474"/>
      <c r="BB37" s="925"/>
      <c r="BC37" s="475">
        <f t="shared" si="37"/>
        <v>10</v>
      </c>
      <c r="BD37" s="520">
        <v>0.80741883919909707</v>
      </c>
      <c r="BE37" s="521">
        <v>0.85573272158364788</v>
      </c>
      <c r="BF37" s="521">
        <v>0.88369425309851479</v>
      </c>
      <c r="BG37" s="521">
        <v>0.88154221647638231</v>
      </c>
      <c r="BH37" s="521">
        <v>0.89129280369314445</v>
      </c>
      <c r="BI37" s="521">
        <v>0.89389498743693774</v>
      </c>
      <c r="BJ37" s="521">
        <v>0.90412314275096961</v>
      </c>
      <c r="BK37" s="521">
        <v>0.91223306132001514</v>
      </c>
      <c r="BL37" s="521">
        <v>0.92166846228611354</v>
      </c>
      <c r="BM37" s="562">
        <v>0.92997303741875692</v>
      </c>
      <c r="BN37" s="522" t="s">
        <v>381</v>
      </c>
      <c r="BO37" s="502" t="s">
        <v>381</v>
      </c>
      <c r="BP37" s="466"/>
      <c r="BQ37" s="925"/>
      <c r="BR37" s="475">
        <f t="shared" si="38"/>
        <v>10</v>
      </c>
      <c r="BS37" s="495">
        <v>85</v>
      </c>
      <c r="BT37" s="496">
        <v>85</v>
      </c>
      <c r="BU37" s="496">
        <v>83.081153033436181</v>
      </c>
      <c r="BV37" s="496">
        <v>78.936650195043995</v>
      </c>
      <c r="BW37" s="496">
        <v>74.957586909033168</v>
      </c>
      <c r="BX37" s="497">
        <v>70.64586318131019</v>
      </c>
      <c r="BY37" s="497">
        <v>61.911516125929126</v>
      </c>
      <c r="BZ37" s="497">
        <v>52.70417393903687</v>
      </c>
      <c r="CA37" s="497">
        <v>43.133407648403001</v>
      </c>
      <c r="CB37" s="563">
        <v>32.474475535972118</v>
      </c>
      <c r="CC37" s="522" t="s">
        <v>381</v>
      </c>
      <c r="CD37" s="502" t="s">
        <v>381</v>
      </c>
      <c r="CF37" s="925"/>
      <c r="CG37" s="475">
        <f t="shared" si="39"/>
        <v>10</v>
      </c>
      <c r="CH37" s="495">
        <v>85</v>
      </c>
      <c r="CI37" s="496">
        <v>85</v>
      </c>
      <c r="CJ37" s="496">
        <v>83.20147559431058</v>
      </c>
      <c r="CK37" s="496">
        <v>78.793262147596991</v>
      </c>
      <c r="CL37" s="496">
        <v>74.625432052840665</v>
      </c>
      <c r="CM37" s="497">
        <v>70.141283463883269</v>
      </c>
      <c r="CN37" s="497">
        <v>61.197960140952283</v>
      </c>
      <c r="CO37" s="497">
        <v>51.956301115695716</v>
      </c>
      <c r="CP37" s="497">
        <v>42.569139752570564</v>
      </c>
      <c r="CQ37" s="563">
        <v>32.362440142831638</v>
      </c>
      <c r="CR37" s="522" t="s">
        <v>381</v>
      </c>
      <c r="CS37" s="502" t="s">
        <v>381</v>
      </c>
      <c r="CT37" s="474"/>
      <c r="CU37" s="925"/>
      <c r="CV37" s="475">
        <f t="shared" si="40"/>
        <v>10</v>
      </c>
      <c r="CW37" s="491">
        <f t="shared" si="24"/>
        <v>0.80741883919909707</v>
      </c>
      <c r="CX37" s="492">
        <f t="shared" si="24"/>
        <v>0.85573272158364788</v>
      </c>
      <c r="CY37" s="521">
        <f t="shared" si="43"/>
        <v>0.88369425309851479</v>
      </c>
      <c r="CZ37" s="521">
        <f t="shared" si="43"/>
        <v>0.88126620347339868</v>
      </c>
      <c r="DA37" s="521">
        <f t="shared" si="43"/>
        <v>0.89066394108767577</v>
      </c>
      <c r="DB37" s="521">
        <f t="shared" si="43"/>
        <v>0.89295127863864299</v>
      </c>
      <c r="DC37" s="521">
        <f t="shared" si="43"/>
        <v>0.90272284615636111</v>
      </c>
      <c r="DD37" s="521">
        <f t="shared" si="43"/>
        <v>0.91071812410173791</v>
      </c>
      <c r="DE37" s="521">
        <f t="shared" si="43"/>
        <v>0.92048251768162226</v>
      </c>
      <c r="DF37" s="493">
        <f t="shared" si="43"/>
        <v>0.92972694001273815</v>
      </c>
      <c r="DG37" s="522" t="s">
        <v>381</v>
      </c>
      <c r="DH37" s="502" t="s">
        <v>381</v>
      </c>
      <c r="DJ37" s="925"/>
      <c r="DK37" s="475">
        <f t="shared" si="41"/>
        <v>10</v>
      </c>
      <c r="DL37" s="495">
        <f t="shared" si="26"/>
        <v>85</v>
      </c>
      <c r="DM37" s="496">
        <f t="shared" si="26"/>
        <v>85</v>
      </c>
      <c r="DN37" s="496">
        <f t="shared" si="44"/>
        <v>83.20147559431058</v>
      </c>
      <c r="DO37" s="496">
        <f t="shared" si="44"/>
        <v>78.936650195043995</v>
      </c>
      <c r="DP37" s="496">
        <f t="shared" si="44"/>
        <v>74.957586909033168</v>
      </c>
      <c r="DQ37" s="497">
        <f t="shared" si="44"/>
        <v>70.64586318131019</v>
      </c>
      <c r="DR37" s="497">
        <f t="shared" si="44"/>
        <v>61.911516125929126</v>
      </c>
      <c r="DS37" s="497">
        <f t="shared" si="44"/>
        <v>52.70417393903687</v>
      </c>
      <c r="DT37" s="497">
        <f t="shared" si="44"/>
        <v>43.133407648403001</v>
      </c>
      <c r="DU37" s="497">
        <f t="shared" si="44"/>
        <v>32.474475535972118</v>
      </c>
      <c r="DV37" s="522" t="s">
        <v>381</v>
      </c>
      <c r="DW37" s="502" t="s">
        <v>381</v>
      </c>
    </row>
    <row r="38" spans="2:127" ht="15" customHeight="1">
      <c r="B38" s="925"/>
      <c r="C38" s="475">
        <v>0</v>
      </c>
      <c r="D38" s="476">
        <f t="shared" si="28"/>
        <v>23.644249777777777</v>
      </c>
      <c r="E38" s="477">
        <v>61.932031253344931</v>
      </c>
      <c r="F38" s="478">
        <v>68.22837023684697</v>
      </c>
      <c r="G38" s="478">
        <v>72.580249860643292</v>
      </c>
      <c r="H38" s="478">
        <v>70.770907149929002</v>
      </c>
      <c r="I38" s="478">
        <v>70.746695868292761</v>
      </c>
      <c r="J38" s="478">
        <v>69.624477993174253</v>
      </c>
      <c r="K38" s="478">
        <v>68.588768574051301</v>
      </c>
      <c r="L38" s="478">
        <v>67.059757313542491</v>
      </c>
      <c r="M38" s="478">
        <v>65.713043269672397</v>
      </c>
      <c r="N38" s="478">
        <v>64.016675126508318</v>
      </c>
      <c r="O38" s="522" t="s">
        <v>381</v>
      </c>
      <c r="P38" s="480" t="s">
        <v>381</v>
      </c>
      <c r="Q38" s="466"/>
      <c r="R38" s="925"/>
      <c r="S38" s="475">
        <f t="shared" si="29"/>
        <v>0</v>
      </c>
      <c r="T38" s="481">
        <f>S38+15</f>
        <v>15</v>
      </c>
      <c r="U38" s="519">
        <v>-26</v>
      </c>
      <c r="V38" s="483">
        <f t="shared" si="30"/>
        <v>23.644249777777777</v>
      </c>
      <c r="W38" s="484">
        <f>'70MPa, 4-7kg (comm)'!Z38</f>
        <v>28.469814700000001</v>
      </c>
      <c r="X38" s="485">
        <f>'70MPa, 4-7kg (comm)'!AA38</f>
        <v>26.599781</v>
      </c>
      <c r="Y38" s="483">
        <f t="shared" si="31"/>
        <v>2.8010349602672608</v>
      </c>
      <c r="Z38" s="486">
        <f t="shared" si="32"/>
        <v>2.4898088535708984</v>
      </c>
      <c r="AA38" s="487">
        <f>'70MPa, 4-7kg (comm)'!AD38</f>
        <v>25.1160447</v>
      </c>
      <c r="AB38" s="488">
        <f>'70MPa, 4-7kg (comm)'!AE38</f>
        <v>41.673859</v>
      </c>
      <c r="AC38" s="466"/>
      <c r="AD38" s="930"/>
      <c r="AE38" s="932"/>
      <c r="AF38" s="466"/>
      <c r="AG38" s="925"/>
      <c r="AH38" s="475">
        <f t="shared" si="33"/>
        <v>0</v>
      </c>
      <c r="AI38" s="489">
        <f t="shared" si="42"/>
        <v>-10</v>
      </c>
      <c r="AJ38" s="519">
        <f t="shared" si="34"/>
        <v>-33</v>
      </c>
      <c r="AK38" s="490">
        <f t="shared" si="35"/>
        <v>23.644249777777777</v>
      </c>
      <c r="AL38" s="466"/>
      <c r="AM38" s="925"/>
      <c r="AN38" s="475">
        <f t="shared" si="36"/>
        <v>0</v>
      </c>
      <c r="AO38" s="520">
        <v>0.81791052030556255</v>
      </c>
      <c r="AP38" s="521">
        <v>0.87275796028030506</v>
      </c>
      <c r="AQ38" s="521">
        <v>0.88325619651254161</v>
      </c>
      <c r="AR38" s="521">
        <v>0.87795526406777968</v>
      </c>
      <c r="AS38" s="521">
        <v>0.88772979240319283</v>
      </c>
      <c r="AT38" s="521">
        <v>0.88855862770880945</v>
      </c>
      <c r="AU38" s="521">
        <v>0.90066008675827924</v>
      </c>
      <c r="AV38" s="521">
        <v>0.90916337551569171</v>
      </c>
      <c r="AW38" s="521">
        <v>0.91994324836865915</v>
      </c>
      <c r="AX38" s="562">
        <v>0.93020785228206315</v>
      </c>
      <c r="AY38" s="522" t="s">
        <v>381</v>
      </c>
      <c r="AZ38" s="502" t="s">
        <v>381</v>
      </c>
      <c r="BA38" s="474"/>
      <c r="BB38" s="925"/>
      <c r="BC38" s="475">
        <f t="shared" si="37"/>
        <v>0</v>
      </c>
      <c r="BD38" s="520">
        <v>0.78177022489918357</v>
      </c>
      <c r="BE38" s="521">
        <v>0.83962200024831124</v>
      </c>
      <c r="BF38" s="521">
        <v>0.88190429922032798</v>
      </c>
      <c r="BG38" s="521">
        <v>0.87721054108869301</v>
      </c>
      <c r="BH38" s="521">
        <v>0.887403598264906</v>
      </c>
      <c r="BI38" s="521">
        <v>0.88865742575446127</v>
      </c>
      <c r="BJ38" s="521">
        <v>0.90129417585127602</v>
      </c>
      <c r="BK38" s="521">
        <v>0.91003718605219774</v>
      </c>
      <c r="BL38" s="521">
        <v>0.92059166840058182</v>
      </c>
      <c r="BM38" s="562">
        <v>0.93025900300106934</v>
      </c>
      <c r="BN38" s="522" t="s">
        <v>381</v>
      </c>
      <c r="BO38" s="502" t="s">
        <v>381</v>
      </c>
      <c r="BP38" s="466"/>
      <c r="BQ38" s="925"/>
      <c r="BR38" s="475">
        <f t="shared" si="38"/>
        <v>0</v>
      </c>
      <c r="BS38" s="495">
        <v>85.000000000000057</v>
      </c>
      <c r="BT38" s="496">
        <v>85</v>
      </c>
      <c r="BU38" s="496">
        <v>82.044559647307594</v>
      </c>
      <c r="BV38" s="496">
        <v>76.23262722596877</v>
      </c>
      <c r="BW38" s="496">
        <v>70.849615886664409</v>
      </c>
      <c r="BX38" s="497">
        <v>65.076791185981293</v>
      </c>
      <c r="BY38" s="497">
        <v>54.025962820689408</v>
      </c>
      <c r="BZ38" s="497">
        <v>42.81207421835655</v>
      </c>
      <c r="CA38" s="497">
        <v>31.660153766977032</v>
      </c>
      <c r="CB38" s="563">
        <v>19.538744466601209</v>
      </c>
      <c r="CC38" s="522" t="s">
        <v>381</v>
      </c>
      <c r="CD38" s="502" t="s">
        <v>381</v>
      </c>
      <c r="CF38" s="925"/>
      <c r="CG38" s="475">
        <f t="shared" si="39"/>
        <v>0</v>
      </c>
      <c r="CH38" s="495">
        <v>85</v>
      </c>
      <c r="CI38" s="496">
        <v>85</v>
      </c>
      <c r="CJ38" s="496">
        <v>82.802904848898791</v>
      </c>
      <c r="CK38" s="496">
        <v>76.644381994925865</v>
      </c>
      <c r="CL38" s="496">
        <v>71.026602573376181</v>
      </c>
      <c r="CM38" s="497">
        <v>65.030082445125004</v>
      </c>
      <c r="CN38" s="497">
        <v>53.704638009224453</v>
      </c>
      <c r="CO38" s="497">
        <v>42.392210422375129</v>
      </c>
      <c r="CP38" s="497">
        <v>31.363683919269519</v>
      </c>
      <c r="CQ38" s="563">
        <v>19.516476289037612</v>
      </c>
      <c r="CR38" s="522" t="s">
        <v>381</v>
      </c>
      <c r="CS38" s="502" t="s">
        <v>381</v>
      </c>
      <c r="CT38" s="474"/>
      <c r="CU38" s="925"/>
      <c r="CV38" s="475">
        <f t="shared" si="40"/>
        <v>0</v>
      </c>
      <c r="CW38" s="491">
        <f t="shared" si="24"/>
        <v>0.78177022489918357</v>
      </c>
      <c r="CX38" s="492">
        <f t="shared" si="24"/>
        <v>0.83962200024831124</v>
      </c>
      <c r="CY38" s="521">
        <f t="shared" si="43"/>
        <v>0.88190429922032798</v>
      </c>
      <c r="CZ38" s="521">
        <f t="shared" si="43"/>
        <v>0.87721054108869301</v>
      </c>
      <c r="DA38" s="521">
        <f t="shared" si="43"/>
        <v>0.887403598264906</v>
      </c>
      <c r="DB38" s="521">
        <f t="shared" si="43"/>
        <v>0.88855862770880945</v>
      </c>
      <c r="DC38" s="521">
        <f t="shared" si="43"/>
        <v>0.90066008675827924</v>
      </c>
      <c r="DD38" s="521">
        <f t="shared" si="43"/>
        <v>0.90916337551569171</v>
      </c>
      <c r="DE38" s="521">
        <f t="shared" si="43"/>
        <v>0.91994324836865915</v>
      </c>
      <c r="DF38" s="493">
        <f t="shared" si="43"/>
        <v>0.93020785228206315</v>
      </c>
      <c r="DG38" s="522" t="s">
        <v>381</v>
      </c>
      <c r="DH38" s="502" t="s">
        <v>381</v>
      </c>
      <c r="DJ38" s="925"/>
      <c r="DK38" s="475">
        <f t="shared" si="41"/>
        <v>0</v>
      </c>
      <c r="DL38" s="495">
        <f t="shared" si="26"/>
        <v>85.000000000000057</v>
      </c>
      <c r="DM38" s="496">
        <f t="shared" si="26"/>
        <v>85</v>
      </c>
      <c r="DN38" s="496">
        <f t="shared" si="44"/>
        <v>82.802904848898791</v>
      </c>
      <c r="DO38" s="496">
        <f t="shared" si="44"/>
        <v>76.644381994925865</v>
      </c>
      <c r="DP38" s="496">
        <f t="shared" si="44"/>
        <v>71.026602573376181</v>
      </c>
      <c r="DQ38" s="497">
        <f t="shared" si="44"/>
        <v>65.076791185981293</v>
      </c>
      <c r="DR38" s="497">
        <f t="shared" si="44"/>
        <v>54.025962820689408</v>
      </c>
      <c r="DS38" s="497">
        <f t="shared" si="44"/>
        <v>42.81207421835655</v>
      </c>
      <c r="DT38" s="497">
        <f t="shared" si="44"/>
        <v>31.660153766977032</v>
      </c>
      <c r="DU38" s="497">
        <f t="shared" si="44"/>
        <v>19.538744466601209</v>
      </c>
      <c r="DV38" s="522" t="s">
        <v>381</v>
      </c>
      <c r="DW38" s="502" t="s">
        <v>381</v>
      </c>
    </row>
    <row r="39" spans="2:127" ht="15" customHeight="1">
      <c r="B39" s="925"/>
      <c r="C39" s="475">
        <v>-10</v>
      </c>
      <c r="D39" s="476">
        <f t="shared" si="28"/>
        <v>25.395999644444444</v>
      </c>
      <c r="E39" s="477">
        <v>61.920970479921174</v>
      </c>
      <c r="F39" s="478">
        <v>68.18790260830373</v>
      </c>
      <c r="G39" s="478">
        <v>72.062821651502816</v>
      </c>
      <c r="H39" s="478">
        <v>71.543643978648191</v>
      </c>
      <c r="I39" s="478">
        <v>70.054205508395171</v>
      </c>
      <c r="J39" s="478">
        <v>68.491790658937916</v>
      </c>
      <c r="K39" s="478">
        <v>66.434681240075719</v>
      </c>
      <c r="L39" s="478">
        <v>64.435156801498223</v>
      </c>
      <c r="M39" s="478">
        <v>62.895183060405692</v>
      </c>
      <c r="N39" s="478">
        <v>61.182118907974342</v>
      </c>
      <c r="O39" s="522" t="s">
        <v>381</v>
      </c>
      <c r="P39" s="480" t="s">
        <v>381</v>
      </c>
      <c r="Q39" s="466"/>
      <c r="R39" s="925"/>
      <c r="S39" s="475">
        <f t="shared" si="29"/>
        <v>-10</v>
      </c>
      <c r="T39" s="481">
        <v>15</v>
      </c>
      <c r="U39" s="519">
        <v>-26</v>
      </c>
      <c r="V39" s="483">
        <f t="shared" si="30"/>
        <v>25.395999644444444</v>
      </c>
      <c r="W39" s="484">
        <f>'70MPa, 4-7kg (comm)'!Z39</f>
        <v>31.597880199999999</v>
      </c>
      <c r="X39" s="485">
        <f>'70MPa, 4-7kg (comm)'!AA39</f>
        <v>28.570499600000002</v>
      </c>
      <c r="Y39" s="483">
        <f t="shared" si="31"/>
        <v>2.6062334042748661</v>
      </c>
      <c r="Z39" s="486">
        <f t="shared" si="32"/>
        <v>2.3166519149109916</v>
      </c>
      <c r="AA39" s="487">
        <f>'70MPa, 4-7kg (comm)'!AD39</f>
        <v>27.2364414</v>
      </c>
      <c r="AB39" s="488">
        <f>'70MPa, 4-7kg (comm)'!AE39</f>
        <v>44.077502699999997</v>
      </c>
      <c r="AC39" s="466"/>
      <c r="AD39" s="930"/>
      <c r="AE39" s="932"/>
      <c r="AF39" s="466"/>
      <c r="AG39" s="925"/>
      <c r="AH39" s="475">
        <f t="shared" si="33"/>
        <v>-10</v>
      </c>
      <c r="AI39" s="489">
        <f t="shared" si="42"/>
        <v>-20</v>
      </c>
      <c r="AJ39" s="519">
        <f t="shared" si="34"/>
        <v>-33</v>
      </c>
      <c r="AK39" s="490">
        <f t="shared" si="35"/>
        <v>25.395999644444444</v>
      </c>
      <c r="AL39" s="466"/>
      <c r="AM39" s="925"/>
      <c r="AN39" s="475">
        <f t="shared" si="36"/>
        <v>-10</v>
      </c>
      <c r="AO39" s="520">
        <v>0.83251531994878902</v>
      </c>
      <c r="AP39" s="521">
        <v>0.8824441549683153</v>
      </c>
      <c r="AQ39" s="521">
        <v>0.87996894245476565</v>
      </c>
      <c r="AR39" s="521">
        <v>0.88573722996216375</v>
      </c>
      <c r="AS39" s="521">
        <v>0.883642774228658</v>
      </c>
      <c r="AT39" s="521">
        <v>0.88100887204054135</v>
      </c>
      <c r="AU39" s="521">
        <v>0.88487332551150311</v>
      </c>
      <c r="AV39" s="521">
        <v>0.88953647098248789</v>
      </c>
      <c r="AW39" s="521">
        <v>0.898683076698779</v>
      </c>
      <c r="AX39" s="565">
        <v>0.90850456178785377</v>
      </c>
      <c r="AY39" s="522" t="s">
        <v>381</v>
      </c>
      <c r="AZ39" s="502" t="s">
        <v>381</v>
      </c>
      <c r="BA39" s="474"/>
      <c r="BB39" s="925"/>
      <c r="BC39" s="475">
        <f t="shared" si="37"/>
        <v>-10</v>
      </c>
      <c r="BD39" s="520">
        <v>0.78166599603128351</v>
      </c>
      <c r="BE39" s="521">
        <v>0.83925934802071389</v>
      </c>
      <c r="BF39" s="521">
        <v>0.87781466660368124</v>
      </c>
      <c r="BG39" s="521">
        <v>0.88410676239816477</v>
      </c>
      <c r="BH39" s="521">
        <v>0.88252951193670404</v>
      </c>
      <c r="BI39" s="521">
        <v>0.88033687310046571</v>
      </c>
      <c r="BJ39" s="521">
        <v>0.88484271181556506</v>
      </c>
      <c r="BK39" s="521">
        <v>0.88986335332794142</v>
      </c>
      <c r="BL39" s="521">
        <v>0.8989412225515403</v>
      </c>
      <c r="BM39" s="565">
        <v>0.9085084397331612</v>
      </c>
      <c r="BN39" s="522" t="s">
        <v>381</v>
      </c>
      <c r="BO39" s="502" t="s">
        <v>381</v>
      </c>
      <c r="BP39" s="466"/>
      <c r="BQ39" s="925"/>
      <c r="BR39" s="475">
        <f t="shared" si="38"/>
        <v>-10</v>
      </c>
      <c r="BS39" s="495">
        <v>85</v>
      </c>
      <c r="BT39" s="496">
        <v>84.852486677222359</v>
      </c>
      <c r="BU39" s="496">
        <v>81.37329586157</v>
      </c>
      <c r="BV39" s="496">
        <v>75.727798255160792</v>
      </c>
      <c r="BW39" s="496">
        <v>69.720979324811381</v>
      </c>
      <c r="BX39" s="497">
        <v>63.609931243494707</v>
      </c>
      <c r="BY39" s="497">
        <v>51.796936069195311</v>
      </c>
      <c r="BZ39" s="497">
        <v>40.041206661155897</v>
      </c>
      <c r="CA39" s="497">
        <v>28.554404142721033</v>
      </c>
      <c r="CB39" s="566">
        <v>16.304992673763397</v>
      </c>
      <c r="CC39" s="522" t="s">
        <v>381</v>
      </c>
      <c r="CD39" s="502" t="s">
        <v>381</v>
      </c>
      <c r="CF39" s="925"/>
      <c r="CG39" s="475">
        <f t="shared" si="39"/>
        <v>-10</v>
      </c>
      <c r="CH39" s="495">
        <v>85.000000000000057</v>
      </c>
      <c r="CI39" s="496">
        <v>85</v>
      </c>
      <c r="CJ39" s="496">
        <v>82.572835350341819</v>
      </c>
      <c r="CK39" s="496">
        <v>76.605736011283369</v>
      </c>
      <c r="CL39" s="496">
        <v>70.316743388056494</v>
      </c>
      <c r="CM39" s="497">
        <v>63.962446012468739</v>
      </c>
      <c r="CN39" s="497">
        <v>51.811991517914947</v>
      </c>
      <c r="CO39" s="497">
        <v>39.884627232726643</v>
      </c>
      <c r="CP39" s="497">
        <v>28.436695914786618</v>
      </c>
      <c r="CQ39" s="566">
        <v>16.303318917150815</v>
      </c>
      <c r="CR39" s="522" t="s">
        <v>381</v>
      </c>
      <c r="CS39" s="502" t="s">
        <v>381</v>
      </c>
      <c r="CT39" s="474"/>
      <c r="CU39" s="925"/>
      <c r="CV39" s="475">
        <f t="shared" si="40"/>
        <v>-10</v>
      </c>
      <c r="CW39" s="491">
        <f t="shared" si="24"/>
        <v>0.78166599603128351</v>
      </c>
      <c r="CX39" s="492">
        <f t="shared" si="24"/>
        <v>0.83925934802071389</v>
      </c>
      <c r="CY39" s="521">
        <f t="shared" si="43"/>
        <v>0.87781466660368124</v>
      </c>
      <c r="CZ39" s="521">
        <f t="shared" si="43"/>
        <v>0.88410676239816477</v>
      </c>
      <c r="DA39" s="521">
        <f t="shared" si="43"/>
        <v>0.88252951193670404</v>
      </c>
      <c r="DB39" s="521">
        <f t="shared" si="43"/>
        <v>0.88033687310046571</v>
      </c>
      <c r="DC39" s="521">
        <f t="shared" si="43"/>
        <v>0.88484271181556506</v>
      </c>
      <c r="DD39" s="521">
        <f t="shared" si="43"/>
        <v>0.88953647098248789</v>
      </c>
      <c r="DE39" s="521">
        <f t="shared" si="43"/>
        <v>0.898683076698779</v>
      </c>
      <c r="DF39" s="493">
        <f t="shared" si="43"/>
        <v>0.90850456178785377</v>
      </c>
      <c r="DG39" s="522" t="s">
        <v>381</v>
      </c>
      <c r="DH39" s="502" t="s">
        <v>381</v>
      </c>
      <c r="DJ39" s="925"/>
      <c r="DK39" s="475">
        <f t="shared" si="41"/>
        <v>-10</v>
      </c>
      <c r="DL39" s="495">
        <f t="shared" si="26"/>
        <v>85.000000000000057</v>
      </c>
      <c r="DM39" s="496">
        <f t="shared" si="26"/>
        <v>85</v>
      </c>
      <c r="DN39" s="496">
        <f t="shared" si="44"/>
        <v>82.572835350341819</v>
      </c>
      <c r="DO39" s="496">
        <f t="shared" si="44"/>
        <v>76.605736011283369</v>
      </c>
      <c r="DP39" s="496">
        <f t="shared" si="44"/>
        <v>70.316743388056494</v>
      </c>
      <c r="DQ39" s="497">
        <f t="shared" si="44"/>
        <v>63.962446012468739</v>
      </c>
      <c r="DR39" s="497">
        <f t="shared" si="44"/>
        <v>51.811991517914947</v>
      </c>
      <c r="DS39" s="497">
        <f t="shared" si="44"/>
        <v>40.041206661155897</v>
      </c>
      <c r="DT39" s="497">
        <f t="shared" si="44"/>
        <v>28.554404142721033</v>
      </c>
      <c r="DU39" s="497">
        <f t="shared" si="44"/>
        <v>16.304992673763397</v>
      </c>
      <c r="DV39" s="522" t="s">
        <v>381</v>
      </c>
      <c r="DW39" s="502" t="s">
        <v>381</v>
      </c>
    </row>
    <row r="40" spans="2:127" ht="15" customHeight="1">
      <c r="B40" s="925"/>
      <c r="C40" s="475">
        <v>-20</v>
      </c>
      <c r="D40" s="476">
        <f t="shared" si="28"/>
        <v>27.2859664</v>
      </c>
      <c r="E40" s="477">
        <v>61.915295244459692</v>
      </c>
      <c r="F40" s="478">
        <v>68.242408749591235</v>
      </c>
      <c r="G40" s="478">
        <v>71.561639742932442</v>
      </c>
      <c r="H40" s="478">
        <v>71.108046505139669</v>
      </c>
      <c r="I40" s="478">
        <v>69.609949982564487</v>
      </c>
      <c r="J40" s="478">
        <v>68.032510178080543</v>
      </c>
      <c r="K40" s="478">
        <v>65.649220614044864</v>
      </c>
      <c r="L40" s="478">
        <v>62.358008041614454</v>
      </c>
      <c r="M40" s="478">
        <v>59.977571432895573</v>
      </c>
      <c r="N40" s="522" t="s">
        <v>381</v>
      </c>
      <c r="O40" s="522" t="s">
        <v>381</v>
      </c>
      <c r="P40" s="480" t="s">
        <v>381</v>
      </c>
      <c r="Q40" s="466"/>
      <c r="R40" s="925"/>
      <c r="S40" s="475">
        <f t="shared" si="29"/>
        <v>-20</v>
      </c>
      <c r="T40" s="481">
        <v>15</v>
      </c>
      <c r="U40" s="519">
        <v>-26</v>
      </c>
      <c r="V40" s="483">
        <f t="shared" si="30"/>
        <v>27.2859664</v>
      </c>
      <c r="W40" s="484">
        <f>'70MPa, 4-7kg (comm)'!Z40</f>
        <v>35.053933999999998</v>
      </c>
      <c r="X40" s="485">
        <f>'70MPa, 4-7kg (comm)'!AA40</f>
        <v>30.6967122</v>
      </c>
      <c r="Y40" s="483">
        <f t="shared" si="31"/>
        <v>2.4277098263080479</v>
      </c>
      <c r="Z40" s="486">
        <f t="shared" si="32"/>
        <v>2.1579642900515981</v>
      </c>
      <c r="AA40" s="487">
        <f>'70MPa, 4-7kg (comm)'!AD40</f>
        <v>29.484051699999998</v>
      </c>
      <c r="AB40" s="488">
        <f>'70MPa, 4-7kg (comm)'!AE40</f>
        <v>46.594073600000002</v>
      </c>
      <c r="AC40" s="466"/>
      <c r="AD40" s="930"/>
      <c r="AE40" s="932"/>
      <c r="AF40" s="466"/>
      <c r="AG40" s="925"/>
      <c r="AH40" s="475">
        <f t="shared" si="33"/>
        <v>-20</v>
      </c>
      <c r="AI40" s="489">
        <f t="shared" si="42"/>
        <v>-30</v>
      </c>
      <c r="AJ40" s="519">
        <f t="shared" si="34"/>
        <v>-33</v>
      </c>
      <c r="AK40" s="490">
        <f t="shared" si="35"/>
        <v>27.2859664</v>
      </c>
      <c r="AL40" s="466"/>
      <c r="AM40" s="925"/>
      <c r="AN40" s="475">
        <f t="shared" si="36"/>
        <v>-20</v>
      </c>
      <c r="AO40" s="520">
        <v>0.84615430292181348</v>
      </c>
      <c r="AP40" s="521">
        <v>0.87908705750459104</v>
      </c>
      <c r="AQ40" s="521">
        <v>0.87690546701298566</v>
      </c>
      <c r="AR40" s="521">
        <v>0.88356185771674456</v>
      </c>
      <c r="AS40" s="521">
        <v>0.88169740748978809</v>
      </c>
      <c r="AT40" s="521">
        <v>0.879156596180792</v>
      </c>
      <c r="AU40" s="521">
        <v>0.88051495756425457</v>
      </c>
      <c r="AV40" s="521">
        <v>0.874182452889263</v>
      </c>
      <c r="AW40" s="521">
        <v>0.87590734737358766</v>
      </c>
      <c r="AX40" s="522" t="s">
        <v>381</v>
      </c>
      <c r="AY40" s="522" t="s">
        <v>381</v>
      </c>
      <c r="AZ40" s="502" t="s">
        <v>381</v>
      </c>
      <c r="BA40" s="474"/>
      <c r="BB40" s="925"/>
      <c r="BC40" s="475">
        <f t="shared" si="37"/>
        <v>-20</v>
      </c>
      <c r="BD40" s="520">
        <v>0.78161251369531415</v>
      </c>
      <c r="BE40" s="521">
        <v>0.8397477801421237</v>
      </c>
      <c r="BF40" s="521">
        <v>0.87390242598465695</v>
      </c>
      <c r="BG40" s="521">
        <v>0.88110633166615726</v>
      </c>
      <c r="BH40" s="521">
        <v>0.8797564212578608</v>
      </c>
      <c r="BI40" s="521">
        <v>0.87768850556779987</v>
      </c>
      <c r="BJ40" s="521">
        <v>0.87979036487180173</v>
      </c>
      <c r="BK40" s="521">
        <v>0.87398799464129773</v>
      </c>
      <c r="BL40" s="521">
        <v>0.87590941230270281</v>
      </c>
      <c r="BM40" s="522" t="s">
        <v>381</v>
      </c>
      <c r="BN40" s="522" t="s">
        <v>381</v>
      </c>
      <c r="BO40" s="502" t="s">
        <v>381</v>
      </c>
      <c r="BP40" s="466"/>
      <c r="BQ40" s="925"/>
      <c r="BR40" s="475">
        <f t="shared" si="38"/>
        <v>-20</v>
      </c>
      <c r="BS40" s="495">
        <v>85</v>
      </c>
      <c r="BT40" s="496">
        <v>84.30181933358466</v>
      </c>
      <c r="BU40" s="496">
        <v>80.646277529790567</v>
      </c>
      <c r="BV40" s="496">
        <v>74.818687718509779</v>
      </c>
      <c r="BW40" s="496">
        <v>68.627118302081357</v>
      </c>
      <c r="BX40" s="497">
        <v>62.377446023083451</v>
      </c>
      <c r="BY40" s="497">
        <v>50.234706919122644</v>
      </c>
      <c r="BZ40" s="497">
        <v>37.521173074292626</v>
      </c>
      <c r="CA40" s="497">
        <v>25.264727991382593</v>
      </c>
      <c r="CB40" s="522" t="s">
        <v>381</v>
      </c>
      <c r="CC40" s="522" t="s">
        <v>381</v>
      </c>
      <c r="CD40" s="502" t="s">
        <v>381</v>
      </c>
      <c r="CF40" s="925"/>
      <c r="CG40" s="475">
        <f t="shared" si="39"/>
        <v>-20</v>
      </c>
      <c r="CH40" s="495">
        <v>85</v>
      </c>
      <c r="CI40" s="496">
        <v>85</v>
      </c>
      <c r="CJ40" s="496">
        <v>82.312567158483304</v>
      </c>
      <c r="CK40" s="496">
        <v>76.149959516337717</v>
      </c>
      <c r="CL40" s="496">
        <v>69.659898160594082</v>
      </c>
      <c r="CM40" s="497">
        <v>63.14425294843344</v>
      </c>
      <c r="CN40" s="497">
        <v>50.598849067424283</v>
      </c>
      <c r="CO40" s="497">
        <v>37.61364737182133</v>
      </c>
      <c r="CP40" s="497">
        <v>25.263768713794363</v>
      </c>
      <c r="CQ40" s="522" t="s">
        <v>381</v>
      </c>
      <c r="CR40" s="522" t="s">
        <v>381</v>
      </c>
      <c r="CS40" s="502" t="s">
        <v>381</v>
      </c>
      <c r="CT40" s="474"/>
      <c r="CU40" s="925"/>
      <c r="CV40" s="475">
        <f t="shared" si="40"/>
        <v>-20</v>
      </c>
      <c r="CW40" s="491">
        <f t="shared" si="24"/>
        <v>0.78161251369531415</v>
      </c>
      <c r="CX40" s="492">
        <f t="shared" si="24"/>
        <v>0.8397477801421237</v>
      </c>
      <c r="CY40" s="521">
        <f t="shared" ref="CY40:DE42" si="45">MIN(AQ40,BF40)</f>
        <v>0.87390242598465695</v>
      </c>
      <c r="CZ40" s="521">
        <f t="shared" si="45"/>
        <v>0.88110633166615726</v>
      </c>
      <c r="DA40" s="521">
        <f t="shared" si="45"/>
        <v>0.8797564212578608</v>
      </c>
      <c r="DB40" s="521">
        <f t="shared" si="45"/>
        <v>0.87768850556779987</v>
      </c>
      <c r="DC40" s="521">
        <f t="shared" si="45"/>
        <v>0.87979036487180173</v>
      </c>
      <c r="DD40" s="521">
        <f t="shared" si="45"/>
        <v>0.87398799464129773</v>
      </c>
      <c r="DE40" s="521">
        <f t="shared" si="45"/>
        <v>0.87590734737358766</v>
      </c>
      <c r="DF40" s="522" t="s">
        <v>381</v>
      </c>
      <c r="DG40" s="522" t="s">
        <v>381</v>
      </c>
      <c r="DH40" s="502" t="s">
        <v>381</v>
      </c>
      <c r="DJ40" s="925"/>
      <c r="DK40" s="475">
        <f t="shared" si="41"/>
        <v>-20</v>
      </c>
      <c r="DL40" s="495">
        <f t="shared" si="26"/>
        <v>85</v>
      </c>
      <c r="DM40" s="496">
        <f t="shared" si="26"/>
        <v>85</v>
      </c>
      <c r="DN40" s="496">
        <f t="shared" ref="DN40:DT42" si="46">MAX(BU40,CJ40)</f>
        <v>82.312567158483304</v>
      </c>
      <c r="DO40" s="496">
        <f t="shared" si="46"/>
        <v>76.149959516337717</v>
      </c>
      <c r="DP40" s="496">
        <f t="shared" si="46"/>
        <v>69.659898160594082</v>
      </c>
      <c r="DQ40" s="497">
        <f t="shared" si="46"/>
        <v>63.14425294843344</v>
      </c>
      <c r="DR40" s="497">
        <f t="shared" si="46"/>
        <v>50.598849067424283</v>
      </c>
      <c r="DS40" s="497">
        <f t="shared" si="46"/>
        <v>37.61364737182133</v>
      </c>
      <c r="DT40" s="497">
        <f t="shared" si="46"/>
        <v>25.264727991382593</v>
      </c>
      <c r="DU40" s="522" t="s">
        <v>381</v>
      </c>
      <c r="DV40" s="522" t="s">
        <v>381</v>
      </c>
      <c r="DW40" s="502" t="s">
        <v>381</v>
      </c>
    </row>
    <row r="41" spans="2:127" ht="15" customHeight="1">
      <c r="B41" s="925"/>
      <c r="C41" s="475">
        <v>-30</v>
      </c>
      <c r="D41" s="476">
        <f t="shared" si="28"/>
        <v>28.5</v>
      </c>
      <c r="E41" s="477">
        <v>62.075528739212444</v>
      </c>
      <c r="F41" s="478">
        <v>68.384571282146979</v>
      </c>
      <c r="G41" s="478">
        <v>70.82643387113427</v>
      </c>
      <c r="H41" s="478">
        <v>70.475346311352411</v>
      </c>
      <c r="I41" s="478">
        <v>68.992699847204008</v>
      </c>
      <c r="J41" s="478">
        <v>67.42660220812418</v>
      </c>
      <c r="K41" s="478">
        <v>65.129537457127711</v>
      </c>
      <c r="L41" s="478">
        <v>61.826903389358797</v>
      </c>
      <c r="M41" s="478">
        <v>58.6642843239649</v>
      </c>
      <c r="N41" s="522" t="s">
        <v>381</v>
      </c>
      <c r="O41" s="522" t="s">
        <v>381</v>
      </c>
      <c r="P41" s="480" t="s">
        <v>381</v>
      </c>
      <c r="Q41" s="466"/>
      <c r="R41" s="925"/>
      <c r="S41" s="475">
        <f t="shared" si="29"/>
        <v>-30</v>
      </c>
      <c r="T41" s="481">
        <v>15</v>
      </c>
      <c r="U41" s="519">
        <v>-26</v>
      </c>
      <c r="V41" s="483">
        <f t="shared" si="30"/>
        <v>28.5</v>
      </c>
      <c r="W41" s="484">
        <f>'70MPa, 4-7kg (comm)'!Z41</f>
        <v>38.451135800000003</v>
      </c>
      <c r="X41" s="485">
        <f>'70MPa, 4-7kg (comm)'!AA41</f>
        <v>32.6341672</v>
      </c>
      <c r="Y41" s="483">
        <f t="shared" si="31"/>
        <v>2.3292832028823502</v>
      </c>
      <c r="Z41" s="486">
        <f t="shared" si="32"/>
        <v>2.03420454627526</v>
      </c>
      <c r="AA41" s="487">
        <f>'70MPa, 4-7kg (comm)'!AD41</f>
        <v>27.4457308</v>
      </c>
      <c r="AB41" s="488">
        <f>'70MPa, 4-7kg (comm)'!AE41</f>
        <v>48.835925799999998</v>
      </c>
      <c r="AC41" s="466"/>
      <c r="AD41" s="930"/>
      <c r="AE41" s="932"/>
      <c r="AF41" s="466"/>
      <c r="AG41" s="925"/>
      <c r="AH41" s="475">
        <f t="shared" si="33"/>
        <v>-30</v>
      </c>
      <c r="AI41" s="489">
        <f t="shared" si="42"/>
        <v>-40</v>
      </c>
      <c r="AJ41" s="519">
        <f t="shared" si="34"/>
        <v>-33</v>
      </c>
      <c r="AK41" s="490">
        <f t="shared" si="35"/>
        <v>28.5</v>
      </c>
      <c r="AL41" s="466"/>
      <c r="AM41" s="925"/>
      <c r="AN41" s="475">
        <f t="shared" si="36"/>
        <v>-30</v>
      </c>
      <c r="AO41" s="520">
        <v>0.85983153114271638</v>
      </c>
      <c r="AP41" s="521">
        <v>0.87344609181458432</v>
      </c>
      <c r="AQ41" s="521">
        <v>0.87185686347989666</v>
      </c>
      <c r="AR41" s="521">
        <v>0.87968797594391512</v>
      </c>
      <c r="AS41" s="521">
        <v>0.87814644013664378</v>
      </c>
      <c r="AT41" s="521">
        <v>0.87588885428934582</v>
      </c>
      <c r="AU41" s="521">
        <v>0.87817353290144373</v>
      </c>
      <c r="AV41" s="521">
        <v>0.87165761205610204</v>
      </c>
      <c r="AW41" s="521">
        <v>0.86604676318300311</v>
      </c>
      <c r="AX41" s="522" t="s">
        <v>381</v>
      </c>
      <c r="AY41" s="522" t="s">
        <v>381</v>
      </c>
      <c r="AZ41" s="502" t="s">
        <v>381</v>
      </c>
      <c r="BA41" s="474"/>
      <c r="BB41" s="925"/>
      <c r="BC41" s="475">
        <f t="shared" si="37"/>
        <v>-30</v>
      </c>
      <c r="BD41" s="520">
        <v>0.78312158670815102</v>
      </c>
      <c r="BE41" s="521">
        <v>0.84102072062076272</v>
      </c>
      <c r="BF41" s="521">
        <v>0.8680718161601616</v>
      </c>
      <c r="BG41" s="521">
        <v>0.8764063128087991</v>
      </c>
      <c r="BH41" s="521">
        <v>0.87542538168887452</v>
      </c>
      <c r="BI41" s="521">
        <v>0.87363614332772388</v>
      </c>
      <c r="BJ41" s="521">
        <v>0.87673345012084059</v>
      </c>
      <c r="BK41" s="521">
        <v>0.8709117575171399</v>
      </c>
      <c r="BL41" s="521">
        <v>0.8658499587306604</v>
      </c>
      <c r="BM41" s="522" t="s">
        <v>381</v>
      </c>
      <c r="BN41" s="522" t="s">
        <v>381</v>
      </c>
      <c r="BO41" s="502" t="s">
        <v>381</v>
      </c>
      <c r="BP41" s="466"/>
      <c r="BQ41" s="925"/>
      <c r="BR41" s="475">
        <f t="shared" si="38"/>
        <v>-30</v>
      </c>
      <c r="BS41" s="495">
        <v>85</v>
      </c>
      <c r="BT41" s="496">
        <v>83.626259560972841</v>
      </c>
      <c r="BU41" s="496">
        <v>79.843112866111696</v>
      </c>
      <c r="BV41" s="496">
        <v>73.862172222237064</v>
      </c>
      <c r="BW41" s="496">
        <v>67.523702136683383</v>
      </c>
      <c r="BX41" s="497">
        <v>61.150884811093029</v>
      </c>
      <c r="BY41" s="497">
        <v>48.91033132421218</v>
      </c>
      <c r="BZ41" s="497">
        <v>36.166490616181427</v>
      </c>
      <c r="CA41" s="497">
        <v>23.453058003097475</v>
      </c>
      <c r="CB41" s="522" t="s">
        <v>381</v>
      </c>
      <c r="CC41" s="522" t="s">
        <v>381</v>
      </c>
      <c r="CD41" s="502" t="s">
        <v>381</v>
      </c>
      <c r="CF41" s="925"/>
      <c r="CG41" s="475">
        <f t="shared" si="39"/>
        <v>-30</v>
      </c>
      <c r="CH41" s="495">
        <v>85</v>
      </c>
      <c r="CI41" s="496">
        <v>85</v>
      </c>
      <c r="CJ41" s="496">
        <v>81.957768517385631</v>
      </c>
      <c r="CK41" s="496">
        <v>75.647039221039734</v>
      </c>
      <c r="CL41" s="496">
        <v>68.982360986558277</v>
      </c>
      <c r="CM41" s="497">
        <v>62.327288105583023</v>
      </c>
      <c r="CN41" s="497">
        <v>49.62630241630422</v>
      </c>
      <c r="CO41" s="497">
        <v>36.52492633851768</v>
      </c>
      <c r="CP41" s="497">
        <v>23.543001826912835</v>
      </c>
      <c r="CQ41" s="522" t="s">
        <v>381</v>
      </c>
      <c r="CR41" s="522" t="s">
        <v>381</v>
      </c>
      <c r="CS41" s="502" t="s">
        <v>381</v>
      </c>
      <c r="CT41" s="474"/>
      <c r="CU41" s="925"/>
      <c r="CV41" s="475">
        <f t="shared" si="40"/>
        <v>-30</v>
      </c>
      <c r="CW41" s="491">
        <f t="shared" si="24"/>
        <v>0.78312158670815102</v>
      </c>
      <c r="CX41" s="492">
        <f t="shared" si="24"/>
        <v>0.84102072062076272</v>
      </c>
      <c r="CY41" s="521">
        <f t="shared" si="45"/>
        <v>0.8680718161601616</v>
      </c>
      <c r="CZ41" s="521">
        <f t="shared" si="45"/>
        <v>0.8764063128087991</v>
      </c>
      <c r="DA41" s="521">
        <f t="shared" si="45"/>
        <v>0.87542538168887452</v>
      </c>
      <c r="DB41" s="521">
        <f t="shared" si="45"/>
        <v>0.87363614332772388</v>
      </c>
      <c r="DC41" s="521">
        <f t="shared" si="45"/>
        <v>0.87673345012084059</v>
      </c>
      <c r="DD41" s="521">
        <f t="shared" si="45"/>
        <v>0.8709117575171399</v>
      </c>
      <c r="DE41" s="521">
        <f t="shared" si="45"/>
        <v>0.8658499587306604</v>
      </c>
      <c r="DF41" s="522" t="s">
        <v>381</v>
      </c>
      <c r="DG41" s="522" t="s">
        <v>381</v>
      </c>
      <c r="DH41" s="502" t="s">
        <v>381</v>
      </c>
      <c r="DJ41" s="925"/>
      <c r="DK41" s="475">
        <f t="shared" si="41"/>
        <v>-30</v>
      </c>
      <c r="DL41" s="495">
        <f t="shared" si="26"/>
        <v>85</v>
      </c>
      <c r="DM41" s="496">
        <f t="shared" si="26"/>
        <v>85</v>
      </c>
      <c r="DN41" s="496">
        <f t="shared" si="46"/>
        <v>81.957768517385631</v>
      </c>
      <c r="DO41" s="496">
        <f t="shared" si="46"/>
        <v>75.647039221039734</v>
      </c>
      <c r="DP41" s="496">
        <f t="shared" si="46"/>
        <v>68.982360986558277</v>
      </c>
      <c r="DQ41" s="497">
        <f t="shared" si="46"/>
        <v>62.327288105583023</v>
      </c>
      <c r="DR41" s="497">
        <f t="shared" si="46"/>
        <v>49.62630241630422</v>
      </c>
      <c r="DS41" s="497">
        <f t="shared" si="46"/>
        <v>36.52492633851768</v>
      </c>
      <c r="DT41" s="497">
        <f t="shared" si="46"/>
        <v>23.543001826912835</v>
      </c>
      <c r="DU41" s="522" t="s">
        <v>381</v>
      </c>
      <c r="DV41" s="522" t="s">
        <v>381</v>
      </c>
      <c r="DW41" s="502" t="s">
        <v>381</v>
      </c>
    </row>
    <row r="42" spans="2:127" ht="15" customHeight="1">
      <c r="B42" s="925"/>
      <c r="C42" s="475">
        <v>-40</v>
      </c>
      <c r="D42" s="476">
        <f t="shared" si="28"/>
        <v>28.5</v>
      </c>
      <c r="E42" s="477">
        <v>62.01107368128843</v>
      </c>
      <c r="F42" s="478">
        <v>68.397551434782088</v>
      </c>
      <c r="G42" s="478">
        <v>70.336317823670413</v>
      </c>
      <c r="H42" s="478">
        <v>70.00159321316859</v>
      </c>
      <c r="I42" s="478">
        <v>68.528226597873157</v>
      </c>
      <c r="J42" s="478">
        <v>66.977757111829533</v>
      </c>
      <c r="K42" s="478">
        <v>64.732148757990345</v>
      </c>
      <c r="L42" s="478">
        <v>61.512615058102895</v>
      </c>
      <c r="M42" s="478">
        <v>58.494559853015645</v>
      </c>
      <c r="N42" s="522" t="s">
        <v>381</v>
      </c>
      <c r="O42" s="522" t="s">
        <v>381</v>
      </c>
      <c r="P42" s="480" t="s">
        <v>381</v>
      </c>
      <c r="Q42" s="466"/>
      <c r="R42" s="925"/>
      <c r="S42" s="475">
        <f t="shared" si="29"/>
        <v>-40</v>
      </c>
      <c r="T42" s="481">
        <v>15</v>
      </c>
      <c r="U42" s="519">
        <v>-26</v>
      </c>
      <c r="V42" s="483">
        <f t="shared" si="30"/>
        <v>28.5</v>
      </c>
      <c r="W42" s="484">
        <f>'70MPa, 4-7kg (comm)'!Z42</f>
        <v>41.631679300000002</v>
      </c>
      <c r="X42" s="485">
        <f>'70MPa, 4-7kg (comm)'!AA42</f>
        <v>34.378528699999997</v>
      </c>
      <c r="Y42" s="483">
        <f t="shared" si="31"/>
        <v>2.3297386468344592</v>
      </c>
      <c r="Z42" s="486">
        <f t="shared" si="32"/>
        <v>1.9313668718691295</v>
      </c>
      <c r="AA42" s="487">
        <f>'70MPa, 4-7kg (comm)'!AD42</f>
        <v>29.126051199999999</v>
      </c>
      <c r="AB42" s="488">
        <f>'70MPa, 4-7kg (comm)'!AE42</f>
        <v>50.8174098</v>
      </c>
      <c r="AC42" s="466"/>
      <c r="AD42" s="930"/>
      <c r="AE42" s="932"/>
      <c r="AF42" s="466"/>
      <c r="AG42" s="925"/>
      <c r="AH42" s="475">
        <f t="shared" si="33"/>
        <v>-40</v>
      </c>
      <c r="AI42" s="489">
        <v>-40</v>
      </c>
      <c r="AJ42" s="519">
        <f t="shared" si="34"/>
        <v>-40</v>
      </c>
      <c r="AK42" s="490">
        <f t="shared" si="35"/>
        <v>28.5</v>
      </c>
      <c r="AL42" s="466"/>
      <c r="AM42" s="925"/>
      <c r="AN42" s="475">
        <f t="shared" si="36"/>
        <v>-40</v>
      </c>
      <c r="AO42" s="520">
        <v>0.87078155834418569</v>
      </c>
      <c r="AP42" s="521">
        <v>0.87021907189093106</v>
      </c>
      <c r="AQ42" s="521">
        <v>0.8687466198479924</v>
      </c>
      <c r="AR42" s="521">
        <v>0.87694873908635995</v>
      </c>
      <c r="AS42" s="521">
        <v>0.87567679934136367</v>
      </c>
      <c r="AT42" s="521">
        <v>0.87363996183305936</v>
      </c>
      <c r="AU42" s="521">
        <v>0.87648003582635603</v>
      </c>
      <c r="AV42" s="521">
        <v>0.87055110009041514</v>
      </c>
      <c r="AW42" s="521">
        <v>0.86565283818244376</v>
      </c>
      <c r="AX42" s="522" t="s">
        <v>381</v>
      </c>
      <c r="AY42" s="522" t="s">
        <v>381</v>
      </c>
      <c r="AZ42" s="502" t="s">
        <v>381</v>
      </c>
      <c r="BA42" s="474"/>
      <c r="BB42" s="925"/>
      <c r="BC42" s="475">
        <f t="shared" si="37"/>
        <v>-40</v>
      </c>
      <c r="BD42" s="520">
        <v>0.78251478826880483</v>
      </c>
      <c r="BE42" s="521">
        <v>0.84113687591435526</v>
      </c>
      <c r="BF42" s="521">
        <v>0.86412032421660723</v>
      </c>
      <c r="BG42" s="521">
        <v>0.87282583907596367</v>
      </c>
      <c r="BH42" s="521">
        <v>0.87209989730167015</v>
      </c>
      <c r="BI42" s="521">
        <v>0.8705689598787969</v>
      </c>
      <c r="BJ42" s="521">
        <v>0.87430001007132618</v>
      </c>
      <c r="BK42" s="521">
        <v>0.86919394634904201</v>
      </c>
      <c r="BL42" s="521">
        <v>0.86516775755004494</v>
      </c>
      <c r="BM42" s="522" t="s">
        <v>381</v>
      </c>
      <c r="BN42" s="522" t="s">
        <v>381</v>
      </c>
      <c r="BO42" s="502" t="s">
        <v>381</v>
      </c>
      <c r="BP42" s="466"/>
      <c r="BQ42" s="925"/>
      <c r="BR42" s="475">
        <f t="shared" si="38"/>
        <v>-40</v>
      </c>
      <c r="BS42" s="495">
        <v>84.968622075197075</v>
      </c>
      <c r="BT42" s="496">
        <v>83.046774582059996</v>
      </c>
      <c r="BU42" s="496">
        <v>79.154721108339501</v>
      </c>
      <c r="BV42" s="496">
        <v>73.054958512378576</v>
      </c>
      <c r="BW42" s="496">
        <v>66.594222717954224</v>
      </c>
      <c r="BX42" s="497">
        <v>60.145114214251194</v>
      </c>
      <c r="BY42" s="497">
        <v>47.842539981648542</v>
      </c>
      <c r="BZ42" s="497">
        <v>35.173862488581825</v>
      </c>
      <c r="CA42" s="497">
        <v>22.807768110049736</v>
      </c>
      <c r="CB42" s="522" t="s">
        <v>381</v>
      </c>
      <c r="CC42" s="522" t="s">
        <v>381</v>
      </c>
      <c r="CD42" s="502" t="s">
        <v>381</v>
      </c>
      <c r="CF42" s="925"/>
      <c r="CG42" s="475">
        <f t="shared" si="39"/>
        <v>-40</v>
      </c>
      <c r="CH42" s="495">
        <v>85.000000000000057</v>
      </c>
      <c r="CI42" s="496">
        <v>85.000000000000341</v>
      </c>
      <c r="CJ42" s="496">
        <v>81.750349396016446</v>
      </c>
      <c r="CK42" s="496">
        <v>75.292127819988679</v>
      </c>
      <c r="CL42" s="496">
        <v>68.500145764067597</v>
      </c>
      <c r="CM42" s="497">
        <v>61.74345210003851</v>
      </c>
      <c r="CN42" s="497">
        <v>48.930935522247957</v>
      </c>
      <c r="CO42" s="497">
        <v>35.821161944222709</v>
      </c>
      <c r="CP42" s="497">
        <v>23.029630466889607</v>
      </c>
      <c r="CQ42" s="522" t="s">
        <v>381</v>
      </c>
      <c r="CR42" s="522" t="s">
        <v>381</v>
      </c>
      <c r="CS42" s="502" t="s">
        <v>381</v>
      </c>
      <c r="CT42" s="474"/>
      <c r="CU42" s="925"/>
      <c r="CV42" s="475">
        <f t="shared" si="40"/>
        <v>-40</v>
      </c>
      <c r="CW42" s="491">
        <f t="shared" si="24"/>
        <v>0.78251478826880483</v>
      </c>
      <c r="CX42" s="492">
        <f t="shared" si="24"/>
        <v>0.84113687591435526</v>
      </c>
      <c r="CY42" s="521">
        <f t="shared" si="45"/>
        <v>0.86412032421660723</v>
      </c>
      <c r="CZ42" s="521">
        <f t="shared" si="45"/>
        <v>0.87282583907596367</v>
      </c>
      <c r="DA42" s="521">
        <f t="shared" si="45"/>
        <v>0.87209989730167015</v>
      </c>
      <c r="DB42" s="521">
        <f t="shared" si="45"/>
        <v>0.8705689598787969</v>
      </c>
      <c r="DC42" s="521">
        <f t="shared" si="45"/>
        <v>0.87430001007132618</v>
      </c>
      <c r="DD42" s="521">
        <f t="shared" si="45"/>
        <v>0.86919394634904201</v>
      </c>
      <c r="DE42" s="521">
        <f t="shared" si="45"/>
        <v>0.86516775755004494</v>
      </c>
      <c r="DF42" s="522" t="s">
        <v>381</v>
      </c>
      <c r="DG42" s="522" t="s">
        <v>381</v>
      </c>
      <c r="DH42" s="502" t="s">
        <v>381</v>
      </c>
      <c r="DJ42" s="925"/>
      <c r="DK42" s="475">
        <f t="shared" si="41"/>
        <v>-40</v>
      </c>
      <c r="DL42" s="495">
        <f t="shared" si="26"/>
        <v>85.000000000000057</v>
      </c>
      <c r="DM42" s="496">
        <f t="shared" si="26"/>
        <v>85.000000000000341</v>
      </c>
      <c r="DN42" s="496">
        <f t="shared" si="46"/>
        <v>81.750349396016446</v>
      </c>
      <c r="DO42" s="496">
        <f t="shared" si="46"/>
        <v>75.292127819988679</v>
      </c>
      <c r="DP42" s="496">
        <f t="shared" si="46"/>
        <v>68.500145764067597</v>
      </c>
      <c r="DQ42" s="497">
        <f t="shared" si="46"/>
        <v>61.74345210003851</v>
      </c>
      <c r="DR42" s="497">
        <f t="shared" si="46"/>
        <v>48.930935522247957</v>
      </c>
      <c r="DS42" s="497">
        <f t="shared" si="46"/>
        <v>35.821161944222709</v>
      </c>
      <c r="DT42" s="497">
        <f t="shared" si="46"/>
        <v>23.029630466889607</v>
      </c>
      <c r="DU42" s="522" t="s">
        <v>381</v>
      </c>
      <c r="DV42" s="522" t="s">
        <v>381</v>
      </c>
      <c r="DW42" s="502" t="s">
        <v>381</v>
      </c>
    </row>
    <row r="43" spans="2:127" ht="15" customHeight="1" thickBot="1">
      <c r="B43" s="926"/>
      <c r="C43" s="506" t="s">
        <v>382</v>
      </c>
      <c r="D43" s="507" t="s">
        <v>381</v>
      </c>
      <c r="E43" s="508" t="s">
        <v>381</v>
      </c>
      <c r="F43" s="509" t="s">
        <v>381</v>
      </c>
      <c r="G43" s="509" t="s">
        <v>381</v>
      </c>
      <c r="H43" s="509" t="s">
        <v>381</v>
      </c>
      <c r="I43" s="509" t="s">
        <v>381</v>
      </c>
      <c r="J43" s="509" t="s">
        <v>381</v>
      </c>
      <c r="K43" s="509" t="s">
        <v>381</v>
      </c>
      <c r="L43" s="509" t="s">
        <v>381</v>
      </c>
      <c r="M43" s="509" t="s">
        <v>381</v>
      </c>
      <c r="N43" s="509" t="s">
        <v>381</v>
      </c>
      <c r="O43" s="509" t="s">
        <v>381</v>
      </c>
      <c r="P43" s="510" t="s">
        <v>381</v>
      </c>
      <c r="Q43" s="466"/>
      <c r="R43" s="926"/>
      <c r="S43" s="506" t="str">
        <f t="shared" si="29"/>
        <v>&lt; -40</v>
      </c>
      <c r="T43" s="511" t="s">
        <v>381</v>
      </c>
      <c r="U43" s="512" t="s">
        <v>381</v>
      </c>
      <c r="V43" s="507" t="s">
        <v>381</v>
      </c>
      <c r="W43" s="513" t="s">
        <v>381</v>
      </c>
      <c r="X43" s="514" t="s">
        <v>381</v>
      </c>
      <c r="Y43" s="507" t="s">
        <v>381</v>
      </c>
      <c r="Z43" s="514" t="s">
        <v>381</v>
      </c>
      <c r="AA43" s="511" t="s">
        <v>381</v>
      </c>
      <c r="AB43" s="512" t="s">
        <v>381</v>
      </c>
      <c r="AC43" s="466"/>
      <c r="AD43" s="931"/>
      <c r="AE43" s="933"/>
      <c r="AF43" s="466"/>
      <c r="AG43" s="926"/>
      <c r="AH43" s="506" t="str">
        <f t="shared" si="33"/>
        <v>&lt; -40</v>
      </c>
      <c r="AI43" s="511" t="s">
        <v>381</v>
      </c>
      <c r="AJ43" s="512" t="s">
        <v>381</v>
      </c>
      <c r="AK43" s="515" t="s">
        <v>381</v>
      </c>
      <c r="AL43" s="466"/>
      <c r="AM43" s="926"/>
      <c r="AN43" s="506" t="str">
        <f t="shared" si="36"/>
        <v>&lt; -40</v>
      </c>
      <c r="AO43" s="516" t="s">
        <v>381</v>
      </c>
      <c r="AP43" s="517" t="s">
        <v>381</v>
      </c>
      <c r="AQ43" s="517" t="s">
        <v>381</v>
      </c>
      <c r="AR43" s="517" t="s">
        <v>381</v>
      </c>
      <c r="AS43" s="517" t="s">
        <v>381</v>
      </c>
      <c r="AT43" s="517" t="s">
        <v>381</v>
      </c>
      <c r="AU43" s="517" t="s">
        <v>381</v>
      </c>
      <c r="AV43" s="517" t="s">
        <v>381</v>
      </c>
      <c r="AW43" s="517" t="s">
        <v>381</v>
      </c>
      <c r="AX43" s="517" t="s">
        <v>381</v>
      </c>
      <c r="AY43" s="517" t="s">
        <v>381</v>
      </c>
      <c r="AZ43" s="512" t="s">
        <v>381</v>
      </c>
      <c r="BA43" s="474"/>
      <c r="BB43" s="926"/>
      <c r="BC43" s="506" t="str">
        <f t="shared" si="37"/>
        <v>&lt; -40</v>
      </c>
      <c r="BD43" s="516" t="s">
        <v>381</v>
      </c>
      <c r="BE43" s="517" t="s">
        <v>381</v>
      </c>
      <c r="BF43" s="517" t="s">
        <v>381</v>
      </c>
      <c r="BG43" s="517" t="s">
        <v>381</v>
      </c>
      <c r="BH43" s="517" t="s">
        <v>381</v>
      </c>
      <c r="BI43" s="517" t="s">
        <v>381</v>
      </c>
      <c r="BJ43" s="517" t="s">
        <v>381</v>
      </c>
      <c r="BK43" s="517" t="s">
        <v>381</v>
      </c>
      <c r="BL43" s="517" t="s">
        <v>381</v>
      </c>
      <c r="BM43" s="517" t="s">
        <v>381</v>
      </c>
      <c r="BN43" s="517" t="s">
        <v>381</v>
      </c>
      <c r="BO43" s="512" t="s">
        <v>381</v>
      </c>
      <c r="BP43" s="466"/>
      <c r="BQ43" s="926"/>
      <c r="BR43" s="506" t="str">
        <f t="shared" si="38"/>
        <v>&lt; -40</v>
      </c>
      <c r="BS43" s="516" t="s">
        <v>381</v>
      </c>
      <c r="BT43" s="517" t="s">
        <v>381</v>
      </c>
      <c r="BU43" s="517" t="s">
        <v>381</v>
      </c>
      <c r="BV43" s="517" t="s">
        <v>381</v>
      </c>
      <c r="BW43" s="517" t="s">
        <v>381</v>
      </c>
      <c r="BX43" s="517" t="s">
        <v>381</v>
      </c>
      <c r="BY43" s="517" t="s">
        <v>381</v>
      </c>
      <c r="BZ43" s="517" t="s">
        <v>381</v>
      </c>
      <c r="CA43" s="517" t="s">
        <v>381</v>
      </c>
      <c r="CB43" s="517" t="s">
        <v>381</v>
      </c>
      <c r="CC43" s="517" t="s">
        <v>381</v>
      </c>
      <c r="CD43" s="512" t="s">
        <v>381</v>
      </c>
      <c r="CF43" s="926"/>
      <c r="CG43" s="506" t="str">
        <f t="shared" si="39"/>
        <v>&lt; -40</v>
      </c>
      <c r="CH43" s="516" t="s">
        <v>381</v>
      </c>
      <c r="CI43" s="517" t="s">
        <v>381</v>
      </c>
      <c r="CJ43" s="517" t="s">
        <v>381</v>
      </c>
      <c r="CK43" s="517" t="s">
        <v>381</v>
      </c>
      <c r="CL43" s="517" t="s">
        <v>381</v>
      </c>
      <c r="CM43" s="517" t="s">
        <v>381</v>
      </c>
      <c r="CN43" s="517" t="s">
        <v>381</v>
      </c>
      <c r="CO43" s="517" t="s">
        <v>381</v>
      </c>
      <c r="CP43" s="517" t="s">
        <v>381</v>
      </c>
      <c r="CQ43" s="517" t="s">
        <v>381</v>
      </c>
      <c r="CR43" s="517" t="s">
        <v>381</v>
      </c>
      <c r="CS43" s="512" t="s">
        <v>381</v>
      </c>
      <c r="CT43" s="474"/>
      <c r="CU43" s="926"/>
      <c r="CV43" s="506" t="str">
        <f t="shared" si="40"/>
        <v>&lt; -40</v>
      </c>
      <c r="CW43" s="516" t="s">
        <v>381</v>
      </c>
      <c r="CX43" s="517" t="s">
        <v>381</v>
      </c>
      <c r="CY43" s="517" t="s">
        <v>381</v>
      </c>
      <c r="CZ43" s="517" t="s">
        <v>381</v>
      </c>
      <c r="DA43" s="517" t="s">
        <v>381</v>
      </c>
      <c r="DB43" s="517" t="s">
        <v>381</v>
      </c>
      <c r="DC43" s="517" t="s">
        <v>381</v>
      </c>
      <c r="DD43" s="517" t="s">
        <v>381</v>
      </c>
      <c r="DE43" s="517" t="s">
        <v>381</v>
      </c>
      <c r="DF43" s="517" t="s">
        <v>381</v>
      </c>
      <c r="DG43" s="517" t="s">
        <v>381</v>
      </c>
      <c r="DH43" s="512" t="s">
        <v>381</v>
      </c>
      <c r="DJ43" s="926"/>
      <c r="DK43" s="506" t="str">
        <f t="shared" si="41"/>
        <v>&lt; -40</v>
      </c>
      <c r="DL43" s="516" t="s">
        <v>381</v>
      </c>
      <c r="DM43" s="517" t="s">
        <v>381</v>
      </c>
      <c r="DN43" s="517" t="s">
        <v>381</v>
      </c>
      <c r="DO43" s="517" t="s">
        <v>381</v>
      </c>
      <c r="DP43" s="517" t="s">
        <v>381</v>
      </c>
      <c r="DQ43" s="517" t="s">
        <v>381</v>
      </c>
      <c r="DR43" s="517" t="s">
        <v>381</v>
      </c>
      <c r="DS43" s="517" t="s">
        <v>381</v>
      </c>
      <c r="DT43" s="517" t="s">
        <v>381</v>
      </c>
      <c r="DU43" s="517" t="s">
        <v>381</v>
      </c>
      <c r="DV43" s="517" t="s">
        <v>381</v>
      </c>
      <c r="DW43" s="512" t="s">
        <v>381</v>
      </c>
    </row>
    <row r="46" spans="2:127" ht="18">
      <c r="B46" s="962" t="s">
        <v>729</v>
      </c>
      <c r="C46" s="962"/>
      <c r="D46" s="962"/>
      <c r="E46" s="962"/>
      <c r="F46" s="962"/>
      <c r="G46" s="962"/>
      <c r="H46" s="962"/>
      <c r="I46" s="962"/>
      <c r="J46" s="962"/>
      <c r="K46" s="962"/>
      <c r="L46" s="962"/>
      <c r="M46" s="962"/>
      <c r="N46" s="962"/>
      <c r="O46" s="962"/>
      <c r="P46" s="962"/>
      <c r="Q46" s="444"/>
      <c r="R46" s="445" t="s">
        <v>487</v>
      </c>
      <c r="S46" s="444"/>
      <c r="T46" s="445"/>
      <c r="U46" s="445"/>
      <c r="V46" s="963" t="s">
        <v>505</v>
      </c>
      <c r="W46" s="963"/>
      <c r="X46" s="963"/>
      <c r="Y46" s="445"/>
      <c r="Z46" s="964" t="s">
        <v>490</v>
      </c>
      <c r="AA46" s="964"/>
      <c r="AB46" s="964"/>
      <c r="AC46" s="444"/>
      <c r="AD46" s="444"/>
      <c r="AE46" s="444"/>
      <c r="AF46" s="444"/>
      <c r="AG46" s="445" t="s">
        <v>488</v>
      </c>
      <c r="AH46" s="444"/>
      <c r="AI46" s="445"/>
      <c r="AJ46" s="445"/>
      <c r="AK46" s="444"/>
      <c r="AL46" s="444"/>
      <c r="AM46" s="445" t="s">
        <v>700</v>
      </c>
      <c r="AN46" s="444"/>
      <c r="BB46" s="445" t="s">
        <v>701</v>
      </c>
      <c r="BC46" s="444"/>
      <c r="BP46" s="444"/>
      <c r="BQ46" s="445" t="s">
        <v>700</v>
      </c>
      <c r="BR46" s="444"/>
      <c r="CF46" s="445" t="s">
        <v>701</v>
      </c>
      <c r="CG46" s="444"/>
      <c r="CU46" s="445" t="s">
        <v>489</v>
      </c>
      <c r="CV46" s="444"/>
      <c r="DJ46" s="445" t="s">
        <v>489</v>
      </c>
      <c r="DK46" s="444"/>
    </row>
    <row r="47" spans="2:127" ht="13.5" thickBot="1">
      <c r="C47" s="448"/>
      <c r="D47" s="449"/>
      <c r="S47" s="448"/>
      <c r="T47" s="451"/>
      <c r="U47" s="451"/>
      <c r="V47" s="449"/>
      <c r="W47" s="449"/>
      <c r="X47" s="449"/>
      <c r="Y47" s="449"/>
      <c r="Z47" s="449"/>
      <c r="AH47" s="448"/>
      <c r="AI47" s="451"/>
      <c r="AJ47" s="451"/>
      <c r="AK47" s="449"/>
      <c r="AN47" s="448"/>
      <c r="AO47" s="451"/>
      <c r="AP47" s="451"/>
      <c r="BC47" s="448"/>
      <c r="BD47" s="451"/>
      <c r="BE47" s="451"/>
      <c r="BR47" s="448"/>
      <c r="BS47" s="451"/>
      <c r="BT47" s="451"/>
      <c r="CG47" s="448"/>
      <c r="CH47" s="451"/>
      <c r="CI47" s="451"/>
      <c r="CV47" s="448"/>
      <c r="CW47" s="451"/>
      <c r="CX47" s="451"/>
      <c r="DK47" s="448"/>
      <c r="DL47" s="451"/>
      <c r="DM47" s="451"/>
    </row>
    <row r="48" spans="2:127" ht="57.75" customHeight="1" thickBot="1">
      <c r="B48" s="934" t="s">
        <v>941</v>
      </c>
      <c r="C48" s="965"/>
      <c r="D48" s="970" t="s">
        <v>886</v>
      </c>
      <c r="E48" s="942" t="s">
        <v>933</v>
      </c>
      <c r="F48" s="942"/>
      <c r="G48" s="942"/>
      <c r="H48" s="942"/>
      <c r="I48" s="942"/>
      <c r="J48" s="942"/>
      <c r="K48" s="942"/>
      <c r="L48" s="942"/>
      <c r="M48" s="942"/>
      <c r="N48" s="942"/>
      <c r="O48" s="942"/>
      <c r="P48" s="943"/>
      <c r="Q48" s="311"/>
      <c r="R48" s="934" t="str">
        <f>$B48</f>
        <v>H70-T20
4-7kg non-comm</v>
      </c>
      <c r="S48" s="965"/>
      <c r="T48" s="957" t="s">
        <v>907</v>
      </c>
      <c r="U48" s="958"/>
      <c r="V48" s="957" t="s">
        <v>909</v>
      </c>
      <c r="W48" s="975"/>
      <c r="X48" s="958"/>
      <c r="Y48" s="976" t="s">
        <v>958</v>
      </c>
      <c r="Z48" s="977"/>
      <c r="AA48" s="957" t="s">
        <v>908</v>
      </c>
      <c r="AB48" s="958"/>
      <c r="AC48" s="311"/>
      <c r="AD48" s="978" t="s">
        <v>722</v>
      </c>
      <c r="AE48" s="980" t="s">
        <v>723</v>
      </c>
      <c r="AF48" s="311"/>
      <c r="AG48" s="934" t="str">
        <f>$B48</f>
        <v>H70-T20
4-7kg non-comm</v>
      </c>
      <c r="AH48" s="965"/>
      <c r="AI48" s="957" t="s">
        <v>907</v>
      </c>
      <c r="AJ48" s="958"/>
      <c r="AK48" s="959" t="s">
        <v>167</v>
      </c>
      <c r="AL48" s="311"/>
      <c r="AM48" s="934" t="str">
        <f>$B48</f>
        <v>H70-T20
4-7kg non-comm</v>
      </c>
      <c r="AN48" s="935"/>
      <c r="AO48" s="940" t="s">
        <v>530</v>
      </c>
      <c r="AP48" s="941"/>
      <c r="AQ48" s="942"/>
      <c r="AR48" s="942"/>
      <c r="AS48" s="942"/>
      <c r="AT48" s="942"/>
      <c r="AU48" s="942"/>
      <c r="AV48" s="942"/>
      <c r="AW48" s="942"/>
      <c r="AX48" s="942"/>
      <c r="AY48" s="942"/>
      <c r="AZ48" s="943"/>
      <c r="BA48" s="311"/>
      <c r="BB48" s="934" t="str">
        <f>$B48</f>
        <v>H70-T20
4-7kg non-comm</v>
      </c>
      <c r="BC48" s="935"/>
      <c r="BD48" s="940" t="s">
        <v>530</v>
      </c>
      <c r="BE48" s="941"/>
      <c r="BF48" s="942"/>
      <c r="BG48" s="942"/>
      <c r="BH48" s="942"/>
      <c r="BI48" s="942"/>
      <c r="BJ48" s="942"/>
      <c r="BK48" s="942"/>
      <c r="BL48" s="942"/>
      <c r="BM48" s="942"/>
      <c r="BN48" s="942"/>
      <c r="BO48" s="943"/>
      <c r="BP48" s="311"/>
      <c r="BQ48" s="934" t="str">
        <f>$B48</f>
        <v>H70-T20
4-7kg non-comm</v>
      </c>
      <c r="BR48" s="935"/>
      <c r="BS48" s="940" t="s">
        <v>911</v>
      </c>
      <c r="BT48" s="941"/>
      <c r="BU48" s="942"/>
      <c r="BV48" s="942"/>
      <c r="BW48" s="942"/>
      <c r="BX48" s="942"/>
      <c r="BY48" s="942"/>
      <c r="BZ48" s="942"/>
      <c r="CA48" s="942"/>
      <c r="CB48" s="942"/>
      <c r="CC48" s="942"/>
      <c r="CD48" s="943"/>
      <c r="CF48" s="934" t="str">
        <f>$B48</f>
        <v>H70-T20
4-7kg non-comm</v>
      </c>
      <c r="CG48" s="935"/>
      <c r="CH48" s="940" t="s">
        <v>911</v>
      </c>
      <c r="CI48" s="941"/>
      <c r="CJ48" s="942"/>
      <c r="CK48" s="942"/>
      <c r="CL48" s="942"/>
      <c r="CM48" s="942"/>
      <c r="CN48" s="942"/>
      <c r="CO48" s="942"/>
      <c r="CP48" s="942"/>
      <c r="CQ48" s="942"/>
      <c r="CR48" s="942"/>
      <c r="CS48" s="943"/>
      <c r="CT48" s="311"/>
      <c r="CU48" s="934" t="str">
        <f>$B48</f>
        <v>H70-T20
4-7kg non-comm</v>
      </c>
      <c r="CV48" s="935"/>
      <c r="CW48" s="940" t="s">
        <v>956</v>
      </c>
      <c r="CX48" s="941"/>
      <c r="CY48" s="942"/>
      <c r="CZ48" s="942"/>
      <c r="DA48" s="942"/>
      <c r="DB48" s="942"/>
      <c r="DC48" s="942"/>
      <c r="DD48" s="942"/>
      <c r="DE48" s="942"/>
      <c r="DF48" s="942"/>
      <c r="DG48" s="942"/>
      <c r="DH48" s="943"/>
      <c r="DJ48" s="934" t="str">
        <f>$B48</f>
        <v>H70-T20
4-7kg non-comm</v>
      </c>
      <c r="DK48" s="935"/>
      <c r="DL48" s="940" t="s">
        <v>955</v>
      </c>
      <c r="DM48" s="941"/>
      <c r="DN48" s="942"/>
      <c r="DO48" s="942"/>
      <c r="DP48" s="942"/>
      <c r="DQ48" s="942"/>
      <c r="DR48" s="942"/>
      <c r="DS48" s="942"/>
      <c r="DT48" s="942"/>
      <c r="DU48" s="942"/>
      <c r="DV48" s="942"/>
      <c r="DW48" s="943"/>
    </row>
    <row r="49" spans="2:127" ht="14.25">
      <c r="B49" s="966"/>
      <c r="C49" s="967"/>
      <c r="D49" s="971"/>
      <c r="E49" s="928" t="s">
        <v>891</v>
      </c>
      <c r="F49" s="928"/>
      <c r="G49" s="928"/>
      <c r="H49" s="928"/>
      <c r="I49" s="928"/>
      <c r="J49" s="928"/>
      <c r="K49" s="928"/>
      <c r="L49" s="928"/>
      <c r="M49" s="928"/>
      <c r="N49" s="928"/>
      <c r="O49" s="928"/>
      <c r="P49" s="929"/>
      <c r="Q49" s="452"/>
      <c r="R49" s="966"/>
      <c r="S49" s="967"/>
      <c r="T49" s="944" t="s">
        <v>496</v>
      </c>
      <c r="U49" s="946" t="s">
        <v>497</v>
      </c>
      <c r="V49" s="948" t="s">
        <v>128</v>
      </c>
      <c r="W49" s="950" t="s">
        <v>691</v>
      </c>
      <c r="X49" s="946" t="s">
        <v>692</v>
      </c>
      <c r="Y49" s="953" t="s">
        <v>130</v>
      </c>
      <c r="Z49" s="955" t="s">
        <v>131</v>
      </c>
      <c r="AA49" s="988" t="s">
        <v>166</v>
      </c>
      <c r="AB49" s="946" t="s">
        <v>492</v>
      </c>
      <c r="AC49" s="452"/>
      <c r="AD49" s="979"/>
      <c r="AE49" s="981"/>
      <c r="AF49" s="452"/>
      <c r="AG49" s="966"/>
      <c r="AH49" s="967"/>
      <c r="AI49" s="944" t="s">
        <v>498</v>
      </c>
      <c r="AJ49" s="946" t="s">
        <v>497</v>
      </c>
      <c r="AK49" s="960"/>
      <c r="AL49" s="452"/>
      <c r="AM49" s="936"/>
      <c r="AN49" s="937"/>
      <c r="AO49" s="928" t="s">
        <v>891</v>
      </c>
      <c r="AP49" s="928"/>
      <c r="AQ49" s="928"/>
      <c r="AR49" s="928"/>
      <c r="AS49" s="928"/>
      <c r="AT49" s="928"/>
      <c r="AU49" s="928"/>
      <c r="AV49" s="928"/>
      <c r="AW49" s="928"/>
      <c r="AX49" s="928"/>
      <c r="AY49" s="928"/>
      <c r="AZ49" s="929"/>
      <c r="BA49" s="452"/>
      <c r="BB49" s="936"/>
      <c r="BC49" s="937"/>
      <c r="BD49" s="928" t="s">
        <v>891</v>
      </c>
      <c r="BE49" s="928"/>
      <c r="BF49" s="928"/>
      <c r="BG49" s="928"/>
      <c r="BH49" s="928"/>
      <c r="BI49" s="928"/>
      <c r="BJ49" s="928"/>
      <c r="BK49" s="928"/>
      <c r="BL49" s="928"/>
      <c r="BM49" s="928"/>
      <c r="BN49" s="928"/>
      <c r="BO49" s="929"/>
      <c r="BP49" s="452"/>
      <c r="BQ49" s="936"/>
      <c r="BR49" s="937"/>
      <c r="BS49" s="928" t="s">
        <v>891</v>
      </c>
      <c r="BT49" s="928"/>
      <c r="BU49" s="928"/>
      <c r="BV49" s="928"/>
      <c r="BW49" s="928"/>
      <c r="BX49" s="928"/>
      <c r="BY49" s="928"/>
      <c r="BZ49" s="928"/>
      <c r="CA49" s="928"/>
      <c r="CB49" s="928"/>
      <c r="CC49" s="928"/>
      <c r="CD49" s="929"/>
      <c r="CF49" s="936"/>
      <c r="CG49" s="937"/>
      <c r="CH49" s="928" t="s">
        <v>891</v>
      </c>
      <c r="CI49" s="928"/>
      <c r="CJ49" s="928"/>
      <c r="CK49" s="928"/>
      <c r="CL49" s="928"/>
      <c r="CM49" s="928"/>
      <c r="CN49" s="928"/>
      <c r="CO49" s="928"/>
      <c r="CP49" s="928"/>
      <c r="CQ49" s="928"/>
      <c r="CR49" s="928"/>
      <c r="CS49" s="929"/>
      <c r="CT49" s="452"/>
      <c r="CU49" s="936"/>
      <c r="CV49" s="937"/>
      <c r="CW49" s="928" t="s">
        <v>891</v>
      </c>
      <c r="CX49" s="928"/>
      <c r="CY49" s="928"/>
      <c r="CZ49" s="928"/>
      <c r="DA49" s="928"/>
      <c r="DB49" s="928"/>
      <c r="DC49" s="928"/>
      <c r="DD49" s="928"/>
      <c r="DE49" s="928"/>
      <c r="DF49" s="928"/>
      <c r="DG49" s="928"/>
      <c r="DH49" s="929"/>
      <c r="DJ49" s="936"/>
      <c r="DK49" s="937"/>
      <c r="DL49" s="928" t="s">
        <v>891</v>
      </c>
      <c r="DM49" s="928"/>
      <c r="DN49" s="928"/>
      <c r="DO49" s="928"/>
      <c r="DP49" s="928"/>
      <c r="DQ49" s="928"/>
      <c r="DR49" s="928"/>
      <c r="DS49" s="928"/>
      <c r="DT49" s="928"/>
      <c r="DU49" s="928"/>
      <c r="DV49" s="928"/>
      <c r="DW49" s="929"/>
    </row>
    <row r="50" spans="2:127" ht="13.5" thickBot="1">
      <c r="B50" s="968"/>
      <c r="C50" s="969"/>
      <c r="D50" s="972"/>
      <c r="E50" s="453">
        <v>0.5</v>
      </c>
      <c r="F50" s="453">
        <v>2</v>
      </c>
      <c r="G50" s="453">
        <v>5</v>
      </c>
      <c r="H50" s="453">
        <v>10</v>
      </c>
      <c r="I50" s="453">
        <v>15</v>
      </c>
      <c r="J50" s="454">
        <v>20</v>
      </c>
      <c r="K50" s="455">
        <v>30</v>
      </c>
      <c r="L50" s="454">
        <v>40</v>
      </c>
      <c r="M50" s="454">
        <v>50</v>
      </c>
      <c r="N50" s="454">
        <v>60</v>
      </c>
      <c r="O50" s="454">
        <v>70</v>
      </c>
      <c r="P50" s="456" t="s">
        <v>379</v>
      </c>
      <c r="Q50" s="452"/>
      <c r="R50" s="968"/>
      <c r="S50" s="969"/>
      <c r="T50" s="945"/>
      <c r="U50" s="947"/>
      <c r="V50" s="949"/>
      <c r="W50" s="951"/>
      <c r="X50" s="952"/>
      <c r="Y50" s="954"/>
      <c r="Z50" s="956"/>
      <c r="AA50" s="945"/>
      <c r="AB50" s="947"/>
      <c r="AC50" s="452"/>
      <c r="AD50" s="945"/>
      <c r="AE50" s="947"/>
      <c r="AF50" s="452"/>
      <c r="AG50" s="968"/>
      <c r="AH50" s="969"/>
      <c r="AI50" s="945"/>
      <c r="AJ50" s="947"/>
      <c r="AK50" s="961"/>
      <c r="AL50" s="452"/>
      <c r="AM50" s="938"/>
      <c r="AN50" s="939"/>
      <c r="AO50" s="457">
        <v>0.5</v>
      </c>
      <c r="AP50" s="458">
        <v>2</v>
      </c>
      <c r="AQ50" s="458">
        <v>5</v>
      </c>
      <c r="AR50" s="458">
        <v>10</v>
      </c>
      <c r="AS50" s="458">
        <v>15</v>
      </c>
      <c r="AT50" s="459">
        <v>20</v>
      </c>
      <c r="AU50" s="460">
        <v>30</v>
      </c>
      <c r="AV50" s="459">
        <v>40</v>
      </c>
      <c r="AW50" s="459">
        <v>50</v>
      </c>
      <c r="AX50" s="459">
        <v>60</v>
      </c>
      <c r="AY50" s="459">
        <v>70</v>
      </c>
      <c r="AZ50" s="456" t="s">
        <v>379</v>
      </c>
      <c r="BA50" s="452"/>
      <c r="BB50" s="938"/>
      <c r="BC50" s="939"/>
      <c r="BD50" s="457">
        <v>0.5</v>
      </c>
      <c r="BE50" s="458">
        <v>2</v>
      </c>
      <c r="BF50" s="458">
        <v>5</v>
      </c>
      <c r="BG50" s="458">
        <v>10</v>
      </c>
      <c r="BH50" s="458">
        <v>15</v>
      </c>
      <c r="BI50" s="459">
        <v>20</v>
      </c>
      <c r="BJ50" s="460">
        <v>30</v>
      </c>
      <c r="BK50" s="459">
        <v>40</v>
      </c>
      <c r="BL50" s="459">
        <v>50</v>
      </c>
      <c r="BM50" s="459">
        <v>60</v>
      </c>
      <c r="BN50" s="459">
        <v>70</v>
      </c>
      <c r="BO50" s="456" t="s">
        <v>379</v>
      </c>
      <c r="BP50" s="452"/>
      <c r="BQ50" s="938"/>
      <c r="BR50" s="939"/>
      <c r="BS50" s="457">
        <v>0.5</v>
      </c>
      <c r="BT50" s="458">
        <v>2</v>
      </c>
      <c r="BU50" s="458">
        <v>5</v>
      </c>
      <c r="BV50" s="458">
        <v>10</v>
      </c>
      <c r="BW50" s="458">
        <v>15</v>
      </c>
      <c r="BX50" s="459">
        <v>20</v>
      </c>
      <c r="BY50" s="460">
        <v>30</v>
      </c>
      <c r="BZ50" s="459">
        <v>40</v>
      </c>
      <c r="CA50" s="459">
        <v>50</v>
      </c>
      <c r="CB50" s="459">
        <v>60</v>
      </c>
      <c r="CC50" s="459">
        <v>70</v>
      </c>
      <c r="CD50" s="456" t="s">
        <v>379</v>
      </c>
      <c r="CF50" s="938"/>
      <c r="CG50" s="939"/>
      <c r="CH50" s="457">
        <v>0.5</v>
      </c>
      <c r="CI50" s="458">
        <v>2</v>
      </c>
      <c r="CJ50" s="458">
        <v>5</v>
      </c>
      <c r="CK50" s="458">
        <v>10</v>
      </c>
      <c r="CL50" s="458">
        <v>15</v>
      </c>
      <c r="CM50" s="459">
        <v>20</v>
      </c>
      <c r="CN50" s="460">
        <v>30</v>
      </c>
      <c r="CO50" s="459">
        <v>40</v>
      </c>
      <c r="CP50" s="459">
        <v>50</v>
      </c>
      <c r="CQ50" s="459">
        <v>60</v>
      </c>
      <c r="CR50" s="459">
        <v>70</v>
      </c>
      <c r="CS50" s="456" t="s">
        <v>379</v>
      </c>
      <c r="CT50" s="452"/>
      <c r="CU50" s="938"/>
      <c r="CV50" s="939"/>
      <c r="CW50" s="457">
        <v>0.5</v>
      </c>
      <c r="CX50" s="458">
        <v>2</v>
      </c>
      <c r="CY50" s="458">
        <v>5</v>
      </c>
      <c r="CZ50" s="458">
        <v>10</v>
      </c>
      <c r="DA50" s="458">
        <v>15</v>
      </c>
      <c r="DB50" s="459">
        <v>20</v>
      </c>
      <c r="DC50" s="460">
        <v>30</v>
      </c>
      <c r="DD50" s="459">
        <v>40</v>
      </c>
      <c r="DE50" s="459">
        <v>50</v>
      </c>
      <c r="DF50" s="459">
        <v>60</v>
      </c>
      <c r="DG50" s="459">
        <v>70</v>
      </c>
      <c r="DH50" s="456" t="s">
        <v>379</v>
      </c>
      <c r="DJ50" s="938"/>
      <c r="DK50" s="939"/>
      <c r="DL50" s="457">
        <v>0.5</v>
      </c>
      <c r="DM50" s="458">
        <v>2</v>
      </c>
      <c r="DN50" s="458">
        <v>5</v>
      </c>
      <c r="DO50" s="458">
        <v>10</v>
      </c>
      <c r="DP50" s="458">
        <v>15</v>
      </c>
      <c r="DQ50" s="459">
        <v>20</v>
      </c>
      <c r="DR50" s="460">
        <v>30</v>
      </c>
      <c r="DS50" s="459">
        <v>40</v>
      </c>
      <c r="DT50" s="459">
        <v>50</v>
      </c>
      <c r="DU50" s="459">
        <v>60</v>
      </c>
      <c r="DV50" s="459">
        <v>70</v>
      </c>
      <c r="DW50" s="456" t="s">
        <v>379</v>
      </c>
    </row>
    <row r="51" spans="2:127" ht="15" customHeight="1">
      <c r="B51" s="924" t="s">
        <v>890</v>
      </c>
      <c r="C51" s="461" t="s">
        <v>380</v>
      </c>
      <c r="D51" s="462" t="s">
        <v>381</v>
      </c>
      <c r="E51" s="463" t="s">
        <v>381</v>
      </c>
      <c r="F51" s="464" t="s">
        <v>381</v>
      </c>
      <c r="G51" s="464" t="s">
        <v>381</v>
      </c>
      <c r="H51" s="464" t="s">
        <v>381</v>
      </c>
      <c r="I51" s="464" t="s">
        <v>381</v>
      </c>
      <c r="J51" s="464" t="s">
        <v>381</v>
      </c>
      <c r="K51" s="464" t="s">
        <v>381</v>
      </c>
      <c r="L51" s="464" t="s">
        <v>381</v>
      </c>
      <c r="M51" s="464" t="s">
        <v>381</v>
      </c>
      <c r="N51" s="464" t="s">
        <v>381</v>
      </c>
      <c r="O51" s="464" t="s">
        <v>381</v>
      </c>
      <c r="P51" s="465" t="s">
        <v>381</v>
      </c>
      <c r="Q51" s="466"/>
      <c r="R51" s="924" t="s">
        <v>890</v>
      </c>
      <c r="S51" s="461" t="str">
        <f>$C51</f>
        <v>&gt; 50</v>
      </c>
      <c r="T51" s="467" t="s">
        <v>381</v>
      </c>
      <c r="U51" s="468" t="s">
        <v>381</v>
      </c>
      <c r="V51" s="462" t="s">
        <v>381</v>
      </c>
      <c r="W51" s="469" t="s">
        <v>381</v>
      </c>
      <c r="X51" s="470" t="s">
        <v>381</v>
      </c>
      <c r="Y51" s="462" t="s">
        <v>381</v>
      </c>
      <c r="Z51" s="470" t="s">
        <v>381</v>
      </c>
      <c r="AA51" s="467" t="s">
        <v>381</v>
      </c>
      <c r="AB51" s="468" t="s">
        <v>381</v>
      </c>
      <c r="AC51" s="466"/>
      <c r="AD51" s="930">
        <f>AD7</f>
        <v>28.5</v>
      </c>
      <c r="AE51" s="932">
        <f>AE7</f>
        <v>32.0625</v>
      </c>
      <c r="AF51" s="466"/>
      <c r="AG51" s="924" t="s">
        <v>890</v>
      </c>
      <c r="AH51" s="461" t="str">
        <f>$C51</f>
        <v>&gt; 50</v>
      </c>
      <c r="AI51" s="467" t="s">
        <v>381</v>
      </c>
      <c r="AJ51" s="468" t="s">
        <v>381</v>
      </c>
      <c r="AK51" s="471" t="s">
        <v>381</v>
      </c>
      <c r="AL51" s="466"/>
      <c r="AM51" s="924" t="s">
        <v>890</v>
      </c>
      <c r="AN51" s="461" t="str">
        <f>$C51</f>
        <v>&gt; 50</v>
      </c>
      <c r="AO51" s="472" t="s">
        <v>381</v>
      </c>
      <c r="AP51" s="473" t="s">
        <v>381</v>
      </c>
      <c r="AQ51" s="473" t="s">
        <v>381</v>
      </c>
      <c r="AR51" s="473" t="s">
        <v>381</v>
      </c>
      <c r="AS51" s="473" t="s">
        <v>381</v>
      </c>
      <c r="AT51" s="473" t="s">
        <v>381</v>
      </c>
      <c r="AU51" s="473" t="s">
        <v>381</v>
      </c>
      <c r="AV51" s="473" t="s">
        <v>381</v>
      </c>
      <c r="AW51" s="473" t="s">
        <v>381</v>
      </c>
      <c r="AX51" s="473" t="s">
        <v>381</v>
      </c>
      <c r="AY51" s="473" t="s">
        <v>381</v>
      </c>
      <c r="AZ51" s="468" t="s">
        <v>381</v>
      </c>
      <c r="BA51" s="474"/>
      <c r="BB51" s="924" t="s">
        <v>890</v>
      </c>
      <c r="BC51" s="461" t="str">
        <f>$C51</f>
        <v>&gt; 50</v>
      </c>
      <c r="BD51" s="472" t="s">
        <v>381</v>
      </c>
      <c r="BE51" s="473" t="s">
        <v>381</v>
      </c>
      <c r="BF51" s="473" t="s">
        <v>381</v>
      </c>
      <c r="BG51" s="473" t="s">
        <v>381</v>
      </c>
      <c r="BH51" s="473" t="s">
        <v>381</v>
      </c>
      <c r="BI51" s="473" t="s">
        <v>381</v>
      </c>
      <c r="BJ51" s="473" t="s">
        <v>381</v>
      </c>
      <c r="BK51" s="473" t="s">
        <v>381</v>
      </c>
      <c r="BL51" s="473" t="s">
        <v>381</v>
      </c>
      <c r="BM51" s="473" t="s">
        <v>381</v>
      </c>
      <c r="BN51" s="473" t="s">
        <v>381</v>
      </c>
      <c r="BO51" s="468" t="s">
        <v>381</v>
      </c>
      <c r="BP51" s="466"/>
      <c r="BQ51" s="924" t="s">
        <v>890</v>
      </c>
      <c r="BR51" s="461" t="str">
        <f>$C51</f>
        <v>&gt; 50</v>
      </c>
      <c r="BS51" s="472" t="s">
        <v>381</v>
      </c>
      <c r="BT51" s="473" t="s">
        <v>381</v>
      </c>
      <c r="BU51" s="473" t="s">
        <v>381</v>
      </c>
      <c r="BV51" s="473" t="s">
        <v>381</v>
      </c>
      <c r="BW51" s="473" t="s">
        <v>381</v>
      </c>
      <c r="BX51" s="473" t="s">
        <v>381</v>
      </c>
      <c r="BY51" s="473" t="s">
        <v>381</v>
      </c>
      <c r="BZ51" s="473" t="s">
        <v>381</v>
      </c>
      <c r="CA51" s="473" t="s">
        <v>381</v>
      </c>
      <c r="CB51" s="473" t="s">
        <v>381</v>
      </c>
      <c r="CC51" s="473" t="s">
        <v>381</v>
      </c>
      <c r="CD51" s="468" t="s">
        <v>381</v>
      </c>
      <c r="CF51" s="924" t="s">
        <v>890</v>
      </c>
      <c r="CG51" s="461" t="str">
        <f>$C51</f>
        <v>&gt; 50</v>
      </c>
      <c r="CH51" s="472" t="s">
        <v>381</v>
      </c>
      <c r="CI51" s="473" t="s">
        <v>381</v>
      </c>
      <c r="CJ51" s="473" t="s">
        <v>381</v>
      </c>
      <c r="CK51" s="473" t="s">
        <v>381</v>
      </c>
      <c r="CL51" s="473" t="s">
        <v>381</v>
      </c>
      <c r="CM51" s="473" t="s">
        <v>381</v>
      </c>
      <c r="CN51" s="473" t="s">
        <v>381</v>
      </c>
      <c r="CO51" s="473" t="s">
        <v>381</v>
      </c>
      <c r="CP51" s="473" t="s">
        <v>381</v>
      </c>
      <c r="CQ51" s="473" t="s">
        <v>381</v>
      </c>
      <c r="CR51" s="473" t="s">
        <v>381</v>
      </c>
      <c r="CS51" s="468" t="s">
        <v>381</v>
      </c>
      <c r="CT51" s="474"/>
      <c r="CU51" s="924" t="s">
        <v>890</v>
      </c>
      <c r="CV51" s="461" t="str">
        <f>$C51</f>
        <v>&gt; 50</v>
      </c>
      <c r="CW51" s="472" t="s">
        <v>381</v>
      </c>
      <c r="CX51" s="473" t="s">
        <v>381</v>
      </c>
      <c r="CY51" s="473" t="s">
        <v>381</v>
      </c>
      <c r="CZ51" s="473" t="s">
        <v>381</v>
      </c>
      <c r="DA51" s="473" t="s">
        <v>381</v>
      </c>
      <c r="DB51" s="473" t="s">
        <v>381</v>
      </c>
      <c r="DC51" s="473" t="s">
        <v>381</v>
      </c>
      <c r="DD51" s="473" t="s">
        <v>381</v>
      </c>
      <c r="DE51" s="473" t="s">
        <v>381</v>
      </c>
      <c r="DF51" s="473" t="s">
        <v>381</v>
      </c>
      <c r="DG51" s="473" t="s">
        <v>381</v>
      </c>
      <c r="DH51" s="468" t="s">
        <v>381</v>
      </c>
      <c r="DJ51" s="924" t="s">
        <v>890</v>
      </c>
      <c r="DK51" s="461" t="str">
        <f>$C51</f>
        <v>&gt; 50</v>
      </c>
      <c r="DL51" s="472" t="s">
        <v>381</v>
      </c>
      <c r="DM51" s="473" t="s">
        <v>381</v>
      </c>
      <c r="DN51" s="473" t="s">
        <v>381</v>
      </c>
      <c r="DO51" s="473" t="s">
        <v>381</v>
      </c>
      <c r="DP51" s="473" t="s">
        <v>381</v>
      </c>
      <c r="DQ51" s="473" t="s">
        <v>381</v>
      </c>
      <c r="DR51" s="473" t="s">
        <v>381</v>
      </c>
      <c r="DS51" s="473" t="s">
        <v>381</v>
      </c>
      <c r="DT51" s="473" t="s">
        <v>381</v>
      </c>
      <c r="DU51" s="473" t="s">
        <v>381</v>
      </c>
      <c r="DV51" s="473" t="s">
        <v>381</v>
      </c>
      <c r="DW51" s="468" t="s">
        <v>381</v>
      </c>
    </row>
    <row r="52" spans="2:127" ht="15" customHeight="1">
      <c r="B52" s="925"/>
      <c r="C52" s="475">
        <v>50</v>
      </c>
      <c r="D52" s="476">
        <f>V52</f>
        <v>0.9673990755555556</v>
      </c>
      <c r="E52" s="477">
        <v>74.199385596292615</v>
      </c>
      <c r="F52" s="478">
        <v>76.432404312801324</v>
      </c>
      <c r="G52" s="478">
        <v>79.614102163761103</v>
      </c>
      <c r="H52" s="478">
        <v>78.863438817876954</v>
      </c>
      <c r="I52" s="478">
        <v>78.142299922994113</v>
      </c>
      <c r="J52" s="478">
        <v>77.537693035572872</v>
      </c>
      <c r="K52" s="478">
        <v>76.384834292700504</v>
      </c>
      <c r="L52" s="478">
        <v>75.392508700931714</v>
      </c>
      <c r="M52" s="478">
        <v>74.517362016282775</v>
      </c>
      <c r="N52" s="478">
        <v>73.73463507532523</v>
      </c>
      <c r="O52" s="478">
        <v>72.780819998103652</v>
      </c>
      <c r="P52" s="480" t="s">
        <v>381</v>
      </c>
      <c r="Q52" s="466"/>
      <c r="R52" s="925"/>
      <c r="S52" s="475">
        <f>$C52</f>
        <v>50</v>
      </c>
      <c r="T52" s="481">
        <v>50</v>
      </c>
      <c r="U52" s="519">
        <v>-17.5</v>
      </c>
      <c r="V52" s="483">
        <f>IF(MIN(X52,W52)*(1-(2.5+7)/(87.5-2))&gt;$AD$51,$AD$7,MIN(X52,W52)*(1-(2.5+7)/(87.5-2)))</f>
        <v>0.9673990755555556</v>
      </c>
      <c r="W52" s="484">
        <f>'70MPa, 4-7kg (comm)'!Z52</f>
        <v>1.0883239600000001</v>
      </c>
      <c r="X52" s="485">
        <f>'70MPa, 4-7kg (comm)'!AA52</f>
        <v>1.37219563</v>
      </c>
      <c r="Y52" s="483">
        <f>(F52-2)/V52</f>
        <v>76.940743684354317</v>
      </c>
      <c r="Z52" s="486">
        <f>(F52-2)/MIN(W52,X52)</f>
        <v>68.391772163870513</v>
      </c>
      <c r="AA52" s="487">
        <f>'70MPa, 4-7kg (comm)'!AD52</f>
        <v>1.14973755</v>
      </c>
      <c r="AB52" s="488">
        <f>'70MPa, 4-7kg (comm)'!AE52</f>
        <v>2.5446567400000002</v>
      </c>
      <c r="AC52" s="466"/>
      <c r="AD52" s="930"/>
      <c r="AE52" s="932"/>
      <c r="AF52" s="466"/>
      <c r="AG52" s="925"/>
      <c r="AH52" s="475">
        <f>$C52</f>
        <v>50</v>
      </c>
      <c r="AI52" s="489">
        <v>25</v>
      </c>
      <c r="AJ52" s="519">
        <f>MIN(-26,AH52)</f>
        <v>-26</v>
      </c>
      <c r="AK52" s="490">
        <f>V52</f>
        <v>0.9673990755555556</v>
      </c>
      <c r="AL52" s="466"/>
      <c r="AM52" s="925"/>
      <c r="AN52" s="475">
        <f>$C52</f>
        <v>50</v>
      </c>
      <c r="AO52" s="491">
        <v>0.89190131314758636</v>
      </c>
      <c r="AP52" s="492">
        <v>0.9108474834452267</v>
      </c>
      <c r="AQ52" s="492">
        <v>0.9378152628022447</v>
      </c>
      <c r="AR52" s="492">
        <v>0.93476991356060901</v>
      </c>
      <c r="AS52" s="492">
        <v>0.93207998698522276</v>
      </c>
      <c r="AT52" s="493">
        <v>0.9304201691359586</v>
      </c>
      <c r="AU52" s="493">
        <v>0.92787768047568719</v>
      </c>
      <c r="AV52" s="493">
        <v>0.92716677876536258</v>
      </c>
      <c r="AW52" s="493">
        <v>0.92841650079650107</v>
      </c>
      <c r="AX52" s="493">
        <v>0.93267165448729317</v>
      </c>
      <c r="AY52" s="493">
        <v>0.94100312325013313</v>
      </c>
      <c r="AZ52" s="494" t="s">
        <v>381</v>
      </c>
      <c r="BA52" s="474"/>
      <c r="BB52" s="925"/>
      <c r="BC52" s="475">
        <f>$C52</f>
        <v>50</v>
      </c>
      <c r="BD52" s="491">
        <v>0.92952981187437422</v>
      </c>
      <c r="BE52" s="492">
        <v>0.94157947021993738</v>
      </c>
      <c r="BF52" s="492">
        <v>0.93926286291422056</v>
      </c>
      <c r="BG52" s="492">
        <v>0.93601820674011726</v>
      </c>
      <c r="BH52" s="492">
        <v>0.93311139283952804</v>
      </c>
      <c r="BI52" s="493">
        <v>0.93132681133234274</v>
      </c>
      <c r="BJ52" s="493">
        <v>0.92860141891808512</v>
      </c>
      <c r="BK52" s="493">
        <v>0.92788678915893796</v>
      </c>
      <c r="BL52" s="493">
        <v>0.92917439537384727</v>
      </c>
      <c r="BM52" s="493">
        <v>0.93318733669473408</v>
      </c>
      <c r="BN52" s="493">
        <v>0.94104301479758168</v>
      </c>
      <c r="BO52" s="494" t="s">
        <v>381</v>
      </c>
      <c r="BP52" s="466"/>
      <c r="BQ52" s="925"/>
      <c r="BR52" s="475">
        <f>$C52</f>
        <v>50</v>
      </c>
      <c r="BS52" s="495">
        <v>85</v>
      </c>
      <c r="BT52" s="496">
        <v>85</v>
      </c>
      <c r="BU52" s="496">
        <v>84.723425662259785</v>
      </c>
      <c r="BV52" s="496">
        <v>83.030590625492749</v>
      </c>
      <c r="BW52" s="496">
        <v>81.260391679325664</v>
      </c>
      <c r="BX52" s="497">
        <v>79.445666160144668</v>
      </c>
      <c r="BY52" s="497">
        <v>75.630413491665507</v>
      </c>
      <c r="BZ52" s="497">
        <v>71.553318346732723</v>
      </c>
      <c r="CA52" s="497">
        <v>66.988692188816941</v>
      </c>
      <c r="CB52" s="497">
        <v>61.342316436592235</v>
      </c>
      <c r="CC52" s="497">
        <v>53.021141227108856</v>
      </c>
      <c r="CD52" s="494" t="s">
        <v>381</v>
      </c>
      <c r="CF52" s="925"/>
      <c r="CG52" s="475">
        <f>$C52</f>
        <v>50</v>
      </c>
      <c r="CH52" s="495">
        <v>85</v>
      </c>
      <c r="CI52" s="496">
        <v>84.84698809413149</v>
      </c>
      <c r="CJ52" s="496">
        <v>83.944930336991362</v>
      </c>
      <c r="CK52" s="496">
        <v>82.36139994214416</v>
      </c>
      <c r="CL52" s="496">
        <v>80.701554161386298</v>
      </c>
      <c r="CM52" s="497">
        <v>78.963526614996667</v>
      </c>
      <c r="CN52" s="497">
        <v>75.249599787266789</v>
      </c>
      <c r="CO52" s="497">
        <v>71.178427193789304</v>
      </c>
      <c r="CP52" s="497">
        <v>66.600361790845497</v>
      </c>
      <c r="CQ52" s="497">
        <v>61.083308585559273</v>
      </c>
      <c r="CR52" s="497">
        <v>53.00172485490085</v>
      </c>
      <c r="CS52" s="494" t="s">
        <v>381</v>
      </c>
      <c r="CT52" s="474"/>
      <c r="CU52" s="925"/>
      <c r="CV52" s="475">
        <f>$C52</f>
        <v>50</v>
      </c>
      <c r="CW52" s="491">
        <f t="shared" ref="CW52:CX64" si="47">MIN(AO52,BD52)</f>
        <v>0.89190131314758636</v>
      </c>
      <c r="CX52" s="492">
        <f t="shared" si="47"/>
        <v>0.9108474834452267</v>
      </c>
      <c r="CY52" s="492">
        <f t="shared" ref="CY52:DG52" si="48">MIN(AQ52,BF52)</f>
        <v>0.9378152628022447</v>
      </c>
      <c r="CZ52" s="492">
        <f t="shared" si="48"/>
        <v>0.93476991356060901</v>
      </c>
      <c r="DA52" s="492">
        <f t="shared" si="48"/>
        <v>0.93207998698522276</v>
      </c>
      <c r="DB52" s="493">
        <f t="shared" si="48"/>
        <v>0.9304201691359586</v>
      </c>
      <c r="DC52" s="493">
        <f t="shared" si="48"/>
        <v>0.92787768047568719</v>
      </c>
      <c r="DD52" s="493">
        <f t="shared" si="48"/>
        <v>0.92716677876536258</v>
      </c>
      <c r="DE52" s="493">
        <f t="shared" si="48"/>
        <v>0.92841650079650107</v>
      </c>
      <c r="DF52" s="493">
        <f t="shared" si="48"/>
        <v>0.93267165448729317</v>
      </c>
      <c r="DG52" s="493">
        <f t="shared" si="48"/>
        <v>0.94100312325013313</v>
      </c>
      <c r="DH52" s="494" t="s">
        <v>381</v>
      </c>
      <c r="DJ52" s="925"/>
      <c r="DK52" s="475">
        <f>$C52</f>
        <v>50</v>
      </c>
      <c r="DL52" s="495">
        <f t="shared" ref="DL52:DM64" si="49">MAX(BS52,CH52)</f>
        <v>85</v>
      </c>
      <c r="DM52" s="496">
        <f t="shared" si="49"/>
        <v>85</v>
      </c>
      <c r="DN52" s="496">
        <f t="shared" ref="DN52:DV52" si="50">MAX(BU52,CJ52)</f>
        <v>84.723425662259785</v>
      </c>
      <c r="DO52" s="496">
        <f t="shared" si="50"/>
        <v>83.030590625492749</v>
      </c>
      <c r="DP52" s="496">
        <f t="shared" si="50"/>
        <v>81.260391679325664</v>
      </c>
      <c r="DQ52" s="497">
        <f t="shared" si="50"/>
        <v>79.445666160144668</v>
      </c>
      <c r="DR52" s="497">
        <f t="shared" si="50"/>
        <v>75.630413491665507</v>
      </c>
      <c r="DS52" s="497">
        <f t="shared" si="50"/>
        <v>71.553318346732723</v>
      </c>
      <c r="DT52" s="497">
        <f t="shared" si="50"/>
        <v>66.988692188816941</v>
      </c>
      <c r="DU52" s="497">
        <f t="shared" si="50"/>
        <v>61.342316436592235</v>
      </c>
      <c r="DV52" s="497">
        <f t="shared" si="50"/>
        <v>53.021141227108856</v>
      </c>
      <c r="DW52" s="494" t="s">
        <v>381</v>
      </c>
    </row>
    <row r="53" spans="2:127" ht="15" customHeight="1">
      <c r="B53" s="925"/>
      <c r="C53" s="475">
        <v>45</v>
      </c>
      <c r="D53" s="476">
        <f t="shared" ref="D53:D64" si="51">V53</f>
        <v>2.2445567377777778</v>
      </c>
      <c r="E53" s="477">
        <v>74.000216231176054</v>
      </c>
      <c r="F53" s="478">
        <v>76.428594148751202</v>
      </c>
      <c r="G53" s="478">
        <v>77.778068806554728</v>
      </c>
      <c r="H53" s="478">
        <v>77.141342217177183</v>
      </c>
      <c r="I53" s="478">
        <v>76.646242472564694</v>
      </c>
      <c r="J53" s="478">
        <v>76.175448454615577</v>
      </c>
      <c r="K53" s="478">
        <v>75.368392194770621</v>
      </c>
      <c r="L53" s="478">
        <v>74.787775913756178</v>
      </c>
      <c r="M53" s="478">
        <v>74.246195044654385</v>
      </c>
      <c r="N53" s="478">
        <v>73.684644293309546</v>
      </c>
      <c r="O53" s="478">
        <v>72.748155773399375</v>
      </c>
      <c r="P53" s="480" t="s">
        <v>381</v>
      </c>
      <c r="Q53" s="466"/>
      <c r="R53" s="925"/>
      <c r="S53" s="475">
        <f t="shared" ref="S53:S65" si="52">$C53</f>
        <v>45</v>
      </c>
      <c r="T53" s="481">
        <v>45</v>
      </c>
      <c r="U53" s="519">
        <v>-17.5</v>
      </c>
      <c r="V53" s="483">
        <f t="shared" ref="V53:V64" si="53">IF(MIN(X53,W53)*(1-(2.5+7)/(87.5-2))&gt;$AD$51,$AD$7,MIN(X53,W53)*(1-(2.5+7)/(87.5-2)))</f>
        <v>2.2445567377777778</v>
      </c>
      <c r="W53" s="484">
        <f>'70MPa, 4-7kg (comm)'!Z53</f>
        <v>2.6300531299999999</v>
      </c>
      <c r="X53" s="485">
        <f>'70MPa, 4-7kg (comm)'!AA53</f>
        <v>2.52512633</v>
      </c>
      <c r="Y53" s="483">
        <f t="shared" ref="Y53:Y64" si="54">(F53-2)/V53</f>
        <v>33.159595788360065</v>
      </c>
      <c r="Z53" s="486">
        <f t="shared" ref="Z53:Z64" si="55">(F53-2)/MIN(W53,X53)</f>
        <v>29.475196256320057</v>
      </c>
      <c r="AA53" s="487">
        <f>'70MPa, 4-7kg (comm)'!AD53</f>
        <v>2.8035631900000002</v>
      </c>
      <c r="AB53" s="488">
        <f>'70MPa, 4-7kg (comm)'!AE53</f>
        <v>4.7557660000000004</v>
      </c>
      <c r="AC53" s="466"/>
      <c r="AD53" s="930"/>
      <c r="AE53" s="932"/>
      <c r="AF53" s="466"/>
      <c r="AG53" s="925"/>
      <c r="AH53" s="475">
        <f t="shared" ref="AH53:AH65" si="56">$C53</f>
        <v>45</v>
      </c>
      <c r="AI53" s="489">
        <v>25</v>
      </c>
      <c r="AJ53" s="519">
        <f t="shared" ref="AJ53:AJ64" si="57">MIN(-26,AH53)</f>
        <v>-26</v>
      </c>
      <c r="AK53" s="490">
        <f t="shared" ref="AK53:AK64" si="58">V53</f>
        <v>2.2445567377777778</v>
      </c>
      <c r="AL53" s="466"/>
      <c r="AM53" s="925"/>
      <c r="AN53" s="475">
        <f t="shared" ref="AN53:AN65" si="59">$C53</f>
        <v>45</v>
      </c>
      <c r="AO53" s="491">
        <v>0.90380349813314853</v>
      </c>
      <c r="AP53" s="492">
        <v>0.92424812601207917</v>
      </c>
      <c r="AQ53" s="492">
        <v>0.92374241945447044</v>
      </c>
      <c r="AR53" s="492">
        <v>0.92141248226270156</v>
      </c>
      <c r="AS53" s="492">
        <v>0.92047029863719343</v>
      </c>
      <c r="AT53" s="493">
        <v>0.91996468186685354</v>
      </c>
      <c r="AU53" s="493">
        <v>0.92084416890242071</v>
      </c>
      <c r="AV53" s="493">
        <v>0.92487436821416891</v>
      </c>
      <c r="AW53" s="493">
        <v>0.93103297267711427</v>
      </c>
      <c r="AX53" s="493">
        <v>0.9398572678205428</v>
      </c>
      <c r="AY53" s="493">
        <v>0.95097532501686288</v>
      </c>
      <c r="AZ53" s="494" t="s">
        <v>381</v>
      </c>
      <c r="BA53" s="474"/>
      <c r="BB53" s="925"/>
      <c r="BC53" s="475">
        <f t="shared" ref="BC53:BC65" si="60">$C53</f>
        <v>45</v>
      </c>
      <c r="BD53" s="491">
        <v>0.89019586304363041</v>
      </c>
      <c r="BE53" s="492">
        <v>0.91081542554954653</v>
      </c>
      <c r="BF53" s="492">
        <v>0.92330632917603916</v>
      </c>
      <c r="BG53" s="492">
        <v>0.9211584608264769</v>
      </c>
      <c r="BH53" s="492">
        <v>0.92045112609817581</v>
      </c>
      <c r="BI53" s="493">
        <v>0.92022803685320098</v>
      </c>
      <c r="BJ53" s="493">
        <v>0.92170916979069761</v>
      </c>
      <c r="BK53" s="493">
        <v>0.92620125127431197</v>
      </c>
      <c r="BL53" s="493">
        <v>0.93241584943893818</v>
      </c>
      <c r="BM53" s="493">
        <v>0.9407309393528942</v>
      </c>
      <c r="BN53" s="493">
        <v>0.95105000258804229</v>
      </c>
      <c r="BO53" s="494" t="s">
        <v>381</v>
      </c>
      <c r="BP53" s="466"/>
      <c r="BQ53" s="925"/>
      <c r="BR53" s="475">
        <f t="shared" ref="BR53:BR65" si="61">$C53</f>
        <v>45</v>
      </c>
      <c r="BS53" s="495">
        <v>85</v>
      </c>
      <c r="BT53" s="496">
        <v>85</v>
      </c>
      <c r="BU53" s="496">
        <v>84.11449469432074</v>
      </c>
      <c r="BV53" s="496">
        <v>82.492749717589305</v>
      </c>
      <c r="BW53" s="496">
        <v>80.753581284422225</v>
      </c>
      <c r="BX53" s="497">
        <v>78.887684617472843</v>
      </c>
      <c r="BY53" s="497">
        <v>74.759215935337977</v>
      </c>
      <c r="BZ53" s="497">
        <v>70.028806717458025</v>
      </c>
      <c r="CA53" s="497">
        <v>64.443038072365468</v>
      </c>
      <c r="CB53" s="497">
        <v>57.540585693781786</v>
      </c>
      <c r="CC53" s="497">
        <v>48.080249966196469</v>
      </c>
      <c r="CD53" s="494" t="s">
        <v>381</v>
      </c>
      <c r="CF53" s="925"/>
      <c r="CG53" s="475">
        <f t="shared" ref="CG53:CG65" si="62">$C53</f>
        <v>45</v>
      </c>
      <c r="CH53" s="495">
        <v>85</v>
      </c>
      <c r="CI53" s="496">
        <v>85</v>
      </c>
      <c r="CJ53" s="496">
        <v>84.350858624357841</v>
      </c>
      <c r="CK53" s="496">
        <v>82.628556430177966</v>
      </c>
      <c r="CL53" s="496">
        <v>80.763290325353367</v>
      </c>
      <c r="CM53" s="497">
        <v>78.746095474045049</v>
      </c>
      <c r="CN53" s="497">
        <v>74.300543387313212</v>
      </c>
      <c r="CO53" s="497">
        <v>69.340326414229423</v>
      </c>
      <c r="CP53" s="497">
        <v>63.741472218157512</v>
      </c>
      <c r="CQ53" s="497">
        <v>57.109156818831245</v>
      </c>
      <c r="CR53" s="497">
        <v>48.044688111331283</v>
      </c>
      <c r="CS53" s="494" t="s">
        <v>381</v>
      </c>
      <c r="CT53" s="474"/>
      <c r="CU53" s="925"/>
      <c r="CV53" s="475">
        <f t="shared" ref="CV53:CV65" si="63">$C53</f>
        <v>45</v>
      </c>
      <c r="CW53" s="491">
        <f t="shared" si="47"/>
        <v>0.89019586304363041</v>
      </c>
      <c r="CX53" s="492">
        <f t="shared" si="47"/>
        <v>0.91081542554954653</v>
      </c>
      <c r="CY53" s="492">
        <f t="shared" ref="CY53:DG56" si="64">MIN(AQ53,BF53)</f>
        <v>0.92330632917603916</v>
      </c>
      <c r="CZ53" s="492">
        <f t="shared" si="64"/>
        <v>0.9211584608264769</v>
      </c>
      <c r="DA53" s="492">
        <f t="shared" si="64"/>
        <v>0.92045112609817581</v>
      </c>
      <c r="DB53" s="493">
        <f t="shared" si="64"/>
        <v>0.91996468186685354</v>
      </c>
      <c r="DC53" s="493">
        <f t="shared" si="64"/>
        <v>0.92084416890242071</v>
      </c>
      <c r="DD53" s="493">
        <f t="shared" si="64"/>
        <v>0.92487436821416891</v>
      </c>
      <c r="DE53" s="493">
        <f t="shared" si="64"/>
        <v>0.93103297267711427</v>
      </c>
      <c r="DF53" s="493">
        <f t="shared" si="64"/>
        <v>0.9398572678205428</v>
      </c>
      <c r="DG53" s="493">
        <f t="shared" si="64"/>
        <v>0.95097532501686288</v>
      </c>
      <c r="DH53" s="494" t="s">
        <v>381</v>
      </c>
      <c r="DJ53" s="925"/>
      <c r="DK53" s="475">
        <f t="shared" ref="DK53:DK65" si="65">$C53</f>
        <v>45</v>
      </c>
      <c r="DL53" s="495">
        <f t="shared" si="49"/>
        <v>85</v>
      </c>
      <c r="DM53" s="496">
        <f t="shared" si="49"/>
        <v>85</v>
      </c>
      <c r="DN53" s="496">
        <f t="shared" ref="DN53:DV56" si="66">MAX(BU53,CJ53)</f>
        <v>84.350858624357841</v>
      </c>
      <c r="DO53" s="496">
        <f t="shared" si="66"/>
        <v>82.628556430177966</v>
      </c>
      <c r="DP53" s="496">
        <f t="shared" si="66"/>
        <v>80.763290325353367</v>
      </c>
      <c r="DQ53" s="497">
        <f t="shared" si="66"/>
        <v>78.887684617472843</v>
      </c>
      <c r="DR53" s="497">
        <f t="shared" si="66"/>
        <v>74.759215935337977</v>
      </c>
      <c r="DS53" s="497">
        <f t="shared" si="66"/>
        <v>70.028806717458025</v>
      </c>
      <c r="DT53" s="497">
        <f t="shared" si="66"/>
        <v>64.443038072365468</v>
      </c>
      <c r="DU53" s="497">
        <f t="shared" si="66"/>
        <v>57.540585693781786</v>
      </c>
      <c r="DV53" s="497">
        <f t="shared" si="66"/>
        <v>48.080249966196469</v>
      </c>
      <c r="DW53" s="494" t="s">
        <v>381</v>
      </c>
    </row>
    <row r="54" spans="2:127" ht="15" customHeight="1">
      <c r="B54" s="925"/>
      <c r="C54" s="475">
        <v>40</v>
      </c>
      <c r="D54" s="476">
        <f t="shared" si="51"/>
        <v>3.3425169866666664</v>
      </c>
      <c r="E54" s="477">
        <v>71.344213707105666</v>
      </c>
      <c r="F54" s="478">
        <v>74.488748900984618</v>
      </c>
      <c r="G54" s="478">
        <v>76.937630969453267</v>
      </c>
      <c r="H54" s="478">
        <v>76.373589183193616</v>
      </c>
      <c r="I54" s="478">
        <v>76.021770174322768</v>
      </c>
      <c r="J54" s="478">
        <v>75.64735954010736</v>
      </c>
      <c r="K54" s="478">
        <v>75.01785899967399</v>
      </c>
      <c r="L54" s="478">
        <v>74.643611871435624</v>
      </c>
      <c r="M54" s="478">
        <v>74.200774262200042</v>
      </c>
      <c r="N54" s="478">
        <v>73.661650913225543</v>
      </c>
      <c r="O54" s="478">
        <v>72.718890194335373</v>
      </c>
      <c r="P54" s="480" t="s">
        <v>381</v>
      </c>
      <c r="Q54" s="466"/>
      <c r="R54" s="925"/>
      <c r="S54" s="475">
        <f t="shared" si="52"/>
        <v>40</v>
      </c>
      <c r="T54" s="481">
        <v>40</v>
      </c>
      <c r="U54" s="519">
        <v>-17.5</v>
      </c>
      <c r="V54" s="483">
        <f t="shared" si="53"/>
        <v>3.3425169866666664</v>
      </c>
      <c r="W54" s="484">
        <f>'70MPa, 4-7kg (comm)'!Z54</f>
        <v>4.0699434600000002</v>
      </c>
      <c r="X54" s="485">
        <f>'70MPa, 4-7kg (comm)'!AA54</f>
        <v>3.7603316100000002</v>
      </c>
      <c r="Y54" s="483">
        <f t="shared" si="54"/>
        <v>21.686875247049741</v>
      </c>
      <c r="Z54" s="486">
        <f t="shared" si="55"/>
        <v>19.277222441821991</v>
      </c>
      <c r="AA54" s="487">
        <f>'70MPa, 4-7kg (comm)'!AD54</f>
        <v>4.3533935599999998</v>
      </c>
      <c r="AB54" s="488">
        <f>'70MPa, 4-7kg (comm)'!AE54</f>
        <v>7.12343759</v>
      </c>
      <c r="AC54" s="466"/>
      <c r="AD54" s="930"/>
      <c r="AE54" s="932"/>
      <c r="AF54" s="466"/>
      <c r="AG54" s="925"/>
      <c r="AH54" s="475">
        <f t="shared" si="56"/>
        <v>40</v>
      </c>
      <c r="AI54" s="489">
        <v>25</v>
      </c>
      <c r="AJ54" s="519">
        <f t="shared" si="57"/>
        <v>-26</v>
      </c>
      <c r="AK54" s="490">
        <f t="shared" si="58"/>
        <v>3.3425169866666664</v>
      </c>
      <c r="AL54" s="466"/>
      <c r="AM54" s="925"/>
      <c r="AN54" s="475">
        <f t="shared" si="59"/>
        <v>40</v>
      </c>
      <c r="AO54" s="491">
        <v>0.904023446548615</v>
      </c>
      <c r="AP54" s="492">
        <v>0.91864196298033607</v>
      </c>
      <c r="AQ54" s="492">
        <v>0.91737110431791125</v>
      </c>
      <c r="AR54" s="492">
        <v>0.91608227669771713</v>
      </c>
      <c r="AS54" s="492">
        <v>0.91689130817495013</v>
      </c>
      <c r="AT54" s="493">
        <v>0.91784873814791901</v>
      </c>
      <c r="AU54" s="493">
        <v>0.92176233930786033</v>
      </c>
      <c r="AV54" s="493">
        <v>0.92924910159998786</v>
      </c>
      <c r="AW54" s="493">
        <v>0.93809249334536937</v>
      </c>
      <c r="AX54" s="493">
        <v>0.94891720962993897</v>
      </c>
      <c r="AY54" s="493">
        <v>0.9613649052520834</v>
      </c>
      <c r="AZ54" s="494" t="s">
        <v>381</v>
      </c>
      <c r="BA54" s="474"/>
      <c r="BB54" s="925"/>
      <c r="BC54" s="475">
        <f t="shared" si="60"/>
        <v>40</v>
      </c>
      <c r="BD54" s="491">
        <v>0.86720338060234525</v>
      </c>
      <c r="BE54" s="492">
        <v>0.89437448981100576</v>
      </c>
      <c r="BF54" s="492">
        <v>0.91629834129533916</v>
      </c>
      <c r="BG54" s="492">
        <v>0.91542914774401785</v>
      </c>
      <c r="BH54" s="492">
        <v>0.9166475570224687</v>
      </c>
      <c r="BI54" s="493">
        <v>0.9180276869405537</v>
      </c>
      <c r="BJ54" s="493">
        <v>0.92270283242843187</v>
      </c>
      <c r="BK54" s="493">
        <v>0.93069421608434766</v>
      </c>
      <c r="BL54" s="493">
        <v>0.93956803424554214</v>
      </c>
      <c r="BM54" s="493">
        <v>0.94984893130305248</v>
      </c>
      <c r="BN54" s="493">
        <v>0.96143295792409345</v>
      </c>
      <c r="BO54" s="494" t="s">
        <v>381</v>
      </c>
      <c r="BP54" s="466"/>
      <c r="BQ54" s="925"/>
      <c r="BR54" s="475">
        <f t="shared" si="61"/>
        <v>40</v>
      </c>
      <c r="BS54" s="495">
        <v>85</v>
      </c>
      <c r="BT54" s="496">
        <v>84.801108083244202</v>
      </c>
      <c r="BU54" s="496">
        <v>83.756058795362975</v>
      </c>
      <c r="BV54" s="496">
        <v>81.876375827110223</v>
      </c>
      <c r="BW54" s="496">
        <v>79.835479310913058</v>
      </c>
      <c r="BX54" s="497">
        <v>77.616162092375674</v>
      </c>
      <c r="BY54" s="497">
        <v>72.689911794591879</v>
      </c>
      <c r="BZ54" s="497">
        <v>67.12502606147271</v>
      </c>
      <c r="CA54" s="497">
        <v>60.682825902365188</v>
      </c>
      <c r="CB54" s="497">
        <v>53.006241887865016</v>
      </c>
      <c r="CC54" s="497">
        <v>43.066590609920574</v>
      </c>
      <c r="CD54" s="494" t="s">
        <v>381</v>
      </c>
      <c r="CF54" s="925"/>
      <c r="CG54" s="475">
        <f t="shared" si="62"/>
        <v>40</v>
      </c>
      <c r="CH54" s="495">
        <v>85</v>
      </c>
      <c r="CI54" s="496">
        <v>85</v>
      </c>
      <c r="CJ54" s="496">
        <v>84.339372906915287</v>
      </c>
      <c r="CK54" s="496">
        <v>82.232858469517453</v>
      </c>
      <c r="CL54" s="496">
        <v>79.967384779126121</v>
      </c>
      <c r="CM54" s="497">
        <v>77.519346277751183</v>
      </c>
      <c r="CN54" s="497">
        <v>72.193292197317845</v>
      </c>
      <c r="CO54" s="497">
        <v>66.384289736891034</v>
      </c>
      <c r="CP54" s="497">
        <v>59.947716100660713</v>
      </c>
      <c r="CQ54" s="497">
        <v>52.556381128740156</v>
      </c>
      <c r="CR54" s="497">
        <v>43.034922238826113</v>
      </c>
      <c r="CS54" s="494" t="s">
        <v>381</v>
      </c>
      <c r="CT54" s="474"/>
      <c r="CU54" s="925"/>
      <c r="CV54" s="475">
        <f t="shared" si="63"/>
        <v>40</v>
      </c>
      <c r="CW54" s="491">
        <f t="shared" si="47"/>
        <v>0.86720338060234525</v>
      </c>
      <c r="CX54" s="492">
        <f t="shared" si="47"/>
        <v>0.89437448981100576</v>
      </c>
      <c r="CY54" s="492">
        <f t="shared" si="64"/>
        <v>0.91629834129533916</v>
      </c>
      <c r="CZ54" s="492">
        <f t="shared" si="64"/>
        <v>0.91542914774401785</v>
      </c>
      <c r="DA54" s="492">
        <f t="shared" si="64"/>
        <v>0.9166475570224687</v>
      </c>
      <c r="DB54" s="493">
        <f t="shared" si="64"/>
        <v>0.91784873814791901</v>
      </c>
      <c r="DC54" s="493">
        <f t="shared" si="64"/>
        <v>0.92176233930786033</v>
      </c>
      <c r="DD54" s="493">
        <f t="shared" si="64"/>
        <v>0.92924910159998786</v>
      </c>
      <c r="DE54" s="493">
        <f t="shared" si="64"/>
        <v>0.93809249334536937</v>
      </c>
      <c r="DF54" s="493">
        <f t="shared" si="64"/>
        <v>0.94891720962993897</v>
      </c>
      <c r="DG54" s="493">
        <f t="shared" si="64"/>
        <v>0.9613649052520834</v>
      </c>
      <c r="DH54" s="494" t="s">
        <v>381</v>
      </c>
      <c r="DJ54" s="925"/>
      <c r="DK54" s="475">
        <f t="shared" si="65"/>
        <v>40</v>
      </c>
      <c r="DL54" s="495">
        <f t="shared" si="49"/>
        <v>85</v>
      </c>
      <c r="DM54" s="496">
        <f t="shared" si="49"/>
        <v>85</v>
      </c>
      <c r="DN54" s="496">
        <f t="shared" si="66"/>
        <v>84.339372906915287</v>
      </c>
      <c r="DO54" s="496">
        <f t="shared" si="66"/>
        <v>82.232858469517453</v>
      </c>
      <c r="DP54" s="496">
        <f t="shared" si="66"/>
        <v>79.967384779126121</v>
      </c>
      <c r="DQ54" s="497">
        <f t="shared" si="66"/>
        <v>77.616162092375674</v>
      </c>
      <c r="DR54" s="497">
        <f t="shared" si="66"/>
        <v>72.689911794591879</v>
      </c>
      <c r="DS54" s="497">
        <f t="shared" si="66"/>
        <v>67.12502606147271</v>
      </c>
      <c r="DT54" s="497">
        <f t="shared" si="66"/>
        <v>60.682825902365188</v>
      </c>
      <c r="DU54" s="497">
        <f t="shared" si="66"/>
        <v>53.006241887865016</v>
      </c>
      <c r="DV54" s="497">
        <f t="shared" si="66"/>
        <v>43.066590609920574</v>
      </c>
      <c r="DW54" s="494" t="s">
        <v>381</v>
      </c>
    </row>
    <row r="55" spans="2:127" ht="15" customHeight="1">
      <c r="B55" s="925"/>
      <c r="C55" s="475">
        <v>35</v>
      </c>
      <c r="D55" s="476">
        <f t="shared" si="51"/>
        <v>3.5384382044444442</v>
      </c>
      <c r="E55" s="477">
        <v>71.418494876990891</v>
      </c>
      <c r="F55" s="478">
        <v>74.565318704516827</v>
      </c>
      <c r="G55" s="478">
        <v>76.336629390567921</v>
      </c>
      <c r="H55" s="478">
        <v>75.811362709157763</v>
      </c>
      <c r="I55" s="478">
        <v>75.524408139280567</v>
      </c>
      <c r="J55" s="478">
        <v>75.199066025244193</v>
      </c>
      <c r="K55" s="478">
        <v>74.662406158888899</v>
      </c>
      <c r="L55" s="478">
        <v>74.391524292952752</v>
      </c>
      <c r="M55" s="478">
        <v>74.027848012705363</v>
      </c>
      <c r="N55" s="478">
        <v>73.563483717429378</v>
      </c>
      <c r="O55" s="478">
        <v>72.693394236381366</v>
      </c>
      <c r="P55" s="480" t="s">
        <v>381</v>
      </c>
      <c r="Q55" s="466"/>
      <c r="R55" s="925"/>
      <c r="S55" s="475">
        <f t="shared" si="52"/>
        <v>35</v>
      </c>
      <c r="T55" s="481">
        <v>40</v>
      </c>
      <c r="U55" s="519">
        <v>-17.5</v>
      </c>
      <c r="V55" s="483">
        <f t="shared" si="53"/>
        <v>3.5384382044444442</v>
      </c>
      <c r="W55" s="484">
        <f>'70MPa, 4-7kg (comm)'!Z55</f>
        <v>4.3965123000000004</v>
      </c>
      <c r="X55" s="485">
        <f>'70MPa, 4-7kg (comm)'!AA55</f>
        <v>3.98074298</v>
      </c>
      <c r="Y55" s="483">
        <f t="shared" si="54"/>
        <v>20.507725304732293</v>
      </c>
      <c r="Z55" s="486">
        <f t="shared" si="55"/>
        <v>18.229089159762037</v>
      </c>
      <c r="AA55" s="487">
        <f>'70MPa, 4-7kg (comm)'!AD55</f>
        <v>4.70946658</v>
      </c>
      <c r="AB55" s="488">
        <f>'70MPa, 4-7kg (comm)'!AE55</f>
        <v>7.5518131400000001</v>
      </c>
      <c r="AC55" s="466"/>
      <c r="AD55" s="930"/>
      <c r="AE55" s="932"/>
      <c r="AF55" s="466"/>
      <c r="AG55" s="925"/>
      <c r="AH55" s="475">
        <f t="shared" si="56"/>
        <v>35</v>
      </c>
      <c r="AI55" s="489">
        <f t="shared" ref="AI55:AI63" si="67">AH55-10</f>
        <v>25</v>
      </c>
      <c r="AJ55" s="519">
        <f t="shared" si="57"/>
        <v>-26</v>
      </c>
      <c r="AK55" s="490">
        <f t="shared" si="58"/>
        <v>3.5384382044444442</v>
      </c>
      <c r="AL55" s="466"/>
      <c r="AM55" s="925"/>
      <c r="AN55" s="475">
        <f t="shared" si="59"/>
        <v>35</v>
      </c>
      <c r="AO55" s="491">
        <v>0.91486245513294384</v>
      </c>
      <c r="AP55" s="492">
        <v>0.91401455001102416</v>
      </c>
      <c r="AQ55" s="492">
        <v>0.91289570342101745</v>
      </c>
      <c r="AR55" s="492">
        <v>0.91200623552993609</v>
      </c>
      <c r="AS55" s="492">
        <v>0.91335046268652076</v>
      </c>
      <c r="AT55" s="493">
        <v>0.91476020640144151</v>
      </c>
      <c r="AU55" s="493">
        <v>0.91951251413044655</v>
      </c>
      <c r="AV55" s="493">
        <v>0.92792705765689676</v>
      </c>
      <c r="AW55" s="493">
        <v>0.93743249655173444</v>
      </c>
      <c r="AX55" s="493">
        <v>0.94874276415136882</v>
      </c>
      <c r="AY55" s="493">
        <v>0.96135643370371771</v>
      </c>
      <c r="AZ55" s="494" t="s">
        <v>381</v>
      </c>
      <c r="BA55" s="474"/>
      <c r="BB55" s="925"/>
      <c r="BC55" s="475">
        <f t="shared" si="60"/>
        <v>35</v>
      </c>
      <c r="BD55" s="491">
        <v>0.86785280934190923</v>
      </c>
      <c r="BE55" s="492">
        <v>0.89502802116029245</v>
      </c>
      <c r="BF55" s="492">
        <v>0.91151460333709955</v>
      </c>
      <c r="BG55" s="492">
        <v>0.9110174459264998</v>
      </c>
      <c r="BH55" s="492">
        <v>0.9128203279414111</v>
      </c>
      <c r="BI55" s="493">
        <v>0.91463801317508209</v>
      </c>
      <c r="BJ55" s="493">
        <v>0.92020092887150429</v>
      </c>
      <c r="BK55" s="493">
        <v>0.92913876671345141</v>
      </c>
      <c r="BL55" s="493">
        <v>0.93872502275845782</v>
      </c>
      <c r="BM55" s="493">
        <v>0.94957746019119815</v>
      </c>
      <c r="BN55" s="493">
        <v>0.96141679146023074</v>
      </c>
      <c r="BO55" s="494" t="s">
        <v>381</v>
      </c>
      <c r="BP55" s="466"/>
      <c r="BQ55" s="925"/>
      <c r="BR55" s="475">
        <f t="shared" si="61"/>
        <v>35</v>
      </c>
      <c r="BS55" s="495">
        <v>84.963041442587638</v>
      </c>
      <c r="BT55" s="496">
        <v>84.471325313691139</v>
      </c>
      <c r="BU55" s="496">
        <v>83.422974979012182</v>
      </c>
      <c r="BV55" s="496">
        <v>81.508900537732799</v>
      </c>
      <c r="BW55" s="496">
        <v>79.457067620998032</v>
      </c>
      <c r="BX55" s="497">
        <v>77.216002182808879</v>
      </c>
      <c r="BY55" s="497">
        <v>72.257214294184308</v>
      </c>
      <c r="BZ55" s="497">
        <v>66.67529559066125</v>
      </c>
      <c r="CA55" s="497">
        <v>60.249668590017663</v>
      </c>
      <c r="CB55" s="497">
        <v>52.667702856456216</v>
      </c>
      <c r="CC55" s="497">
        <v>42.962629799249683</v>
      </c>
      <c r="CD55" s="494" t="s">
        <v>381</v>
      </c>
      <c r="CF55" s="925"/>
      <c r="CG55" s="475">
        <f t="shared" si="62"/>
        <v>35</v>
      </c>
      <c r="CH55" s="495">
        <v>85</v>
      </c>
      <c r="CI55" s="496">
        <v>85</v>
      </c>
      <c r="CJ55" s="496">
        <v>84.186618324707922</v>
      </c>
      <c r="CK55" s="496">
        <v>82.04452820230641</v>
      </c>
      <c r="CL55" s="496">
        <v>79.749787038788071</v>
      </c>
      <c r="CM55" s="497">
        <v>77.27818022662332</v>
      </c>
      <c r="CN55" s="497">
        <v>71.898150357387621</v>
      </c>
      <c r="CO55" s="497">
        <v>66.055967119292106</v>
      </c>
      <c r="CP55" s="497">
        <v>59.609171823377913</v>
      </c>
      <c r="CQ55" s="497">
        <v>52.263763280261323</v>
      </c>
      <c r="CR55" s="497">
        <v>42.934578670417146</v>
      </c>
      <c r="CS55" s="494" t="s">
        <v>381</v>
      </c>
      <c r="CT55" s="474"/>
      <c r="CU55" s="925"/>
      <c r="CV55" s="475">
        <f t="shared" si="63"/>
        <v>35</v>
      </c>
      <c r="CW55" s="491">
        <f t="shared" si="47"/>
        <v>0.86785280934190923</v>
      </c>
      <c r="CX55" s="492">
        <f t="shared" si="47"/>
        <v>0.89502802116029245</v>
      </c>
      <c r="CY55" s="492">
        <f t="shared" si="64"/>
        <v>0.91151460333709955</v>
      </c>
      <c r="CZ55" s="492">
        <f t="shared" si="64"/>
        <v>0.9110174459264998</v>
      </c>
      <c r="DA55" s="492">
        <f t="shared" si="64"/>
        <v>0.9128203279414111</v>
      </c>
      <c r="DB55" s="493">
        <f t="shared" si="64"/>
        <v>0.91463801317508209</v>
      </c>
      <c r="DC55" s="493">
        <f t="shared" si="64"/>
        <v>0.91951251413044655</v>
      </c>
      <c r="DD55" s="493">
        <f t="shared" si="64"/>
        <v>0.92792705765689676</v>
      </c>
      <c r="DE55" s="493">
        <f t="shared" si="64"/>
        <v>0.93743249655173444</v>
      </c>
      <c r="DF55" s="493">
        <f t="shared" si="64"/>
        <v>0.94874276415136882</v>
      </c>
      <c r="DG55" s="493">
        <f t="shared" si="64"/>
        <v>0.96135643370371771</v>
      </c>
      <c r="DH55" s="494" t="s">
        <v>381</v>
      </c>
      <c r="DJ55" s="925"/>
      <c r="DK55" s="475">
        <f t="shared" si="65"/>
        <v>35</v>
      </c>
      <c r="DL55" s="495">
        <f t="shared" si="49"/>
        <v>85</v>
      </c>
      <c r="DM55" s="496">
        <f t="shared" si="49"/>
        <v>85</v>
      </c>
      <c r="DN55" s="496">
        <f t="shared" si="66"/>
        <v>84.186618324707922</v>
      </c>
      <c r="DO55" s="496">
        <f t="shared" si="66"/>
        <v>82.04452820230641</v>
      </c>
      <c r="DP55" s="496">
        <f t="shared" si="66"/>
        <v>79.749787038788071</v>
      </c>
      <c r="DQ55" s="497">
        <f t="shared" si="66"/>
        <v>77.27818022662332</v>
      </c>
      <c r="DR55" s="497">
        <f t="shared" si="66"/>
        <v>72.257214294184308</v>
      </c>
      <c r="DS55" s="497">
        <f t="shared" si="66"/>
        <v>66.67529559066125</v>
      </c>
      <c r="DT55" s="497">
        <f t="shared" si="66"/>
        <v>60.249668590017663</v>
      </c>
      <c r="DU55" s="497">
        <f t="shared" si="66"/>
        <v>52.667702856456216</v>
      </c>
      <c r="DV55" s="497">
        <f t="shared" si="66"/>
        <v>42.962629799249683</v>
      </c>
      <c r="DW55" s="494" t="s">
        <v>381</v>
      </c>
    </row>
    <row r="56" spans="2:127" ht="15" customHeight="1">
      <c r="B56" s="925"/>
      <c r="C56" s="475">
        <v>30</v>
      </c>
      <c r="D56" s="476">
        <f t="shared" si="51"/>
        <v>4.4600016622222221</v>
      </c>
      <c r="E56" s="477">
        <v>70.481727225416876</v>
      </c>
      <c r="F56" s="478">
        <v>74.071435500208437</v>
      </c>
      <c r="G56" s="478">
        <v>75.354533683664428</v>
      </c>
      <c r="H56" s="478">
        <v>74.793705509439206</v>
      </c>
      <c r="I56" s="478">
        <v>74.564830367508392</v>
      </c>
      <c r="J56" s="478">
        <v>74.226539875596643</v>
      </c>
      <c r="K56" s="478">
        <v>73.639822030702859</v>
      </c>
      <c r="L56" s="478">
        <v>73.368433302039151</v>
      </c>
      <c r="M56" s="478">
        <v>72.886521744457994</v>
      </c>
      <c r="N56" s="478">
        <v>72.2937024781952</v>
      </c>
      <c r="O56" s="478">
        <v>71.317702638192173</v>
      </c>
      <c r="P56" s="480" t="s">
        <v>381</v>
      </c>
      <c r="Q56" s="466"/>
      <c r="R56" s="925"/>
      <c r="S56" s="475">
        <f t="shared" si="52"/>
        <v>30</v>
      </c>
      <c r="T56" s="498">
        <v>36.700000000000003</v>
      </c>
      <c r="U56" s="519">
        <v>-17.5</v>
      </c>
      <c r="V56" s="483">
        <f t="shared" si="53"/>
        <v>4.4600016622222221</v>
      </c>
      <c r="W56" s="484">
        <f>'70MPa, 4-7kg (comm)'!Z56</f>
        <v>5.6114577099999998</v>
      </c>
      <c r="X56" s="485">
        <f>'70MPa, 4-7kg (comm)'!AA56</f>
        <v>5.0175018700000003</v>
      </c>
      <c r="Y56" s="483">
        <f t="shared" si="54"/>
        <v>16.159508663568172</v>
      </c>
      <c r="Z56" s="486">
        <f t="shared" si="55"/>
        <v>14.364007700949484</v>
      </c>
      <c r="AA56" s="487">
        <f>'70MPa, 4-7kg (comm)'!AD56</f>
        <v>5.9878368200000001</v>
      </c>
      <c r="AB56" s="488">
        <f>'70MPa, 4-7kg (comm)'!AE56</f>
        <v>9.4945754499999993</v>
      </c>
      <c r="AC56" s="466"/>
      <c r="AD56" s="930"/>
      <c r="AE56" s="932"/>
      <c r="AF56" s="466"/>
      <c r="AG56" s="925"/>
      <c r="AH56" s="475">
        <f t="shared" si="56"/>
        <v>30</v>
      </c>
      <c r="AI56" s="489">
        <f t="shared" si="67"/>
        <v>20</v>
      </c>
      <c r="AJ56" s="519">
        <f t="shared" si="57"/>
        <v>-26</v>
      </c>
      <c r="AK56" s="490">
        <f t="shared" si="58"/>
        <v>4.4600016622222221</v>
      </c>
      <c r="AL56" s="466"/>
      <c r="AM56" s="925"/>
      <c r="AN56" s="475">
        <f t="shared" si="59"/>
        <v>30</v>
      </c>
      <c r="AO56" s="491">
        <v>0.90720109812628258</v>
      </c>
      <c r="AP56" s="492">
        <v>0.90638240205397791</v>
      </c>
      <c r="AQ56" s="492">
        <v>0.90542088247090458</v>
      </c>
      <c r="AR56" s="492">
        <v>0.90472089101217279</v>
      </c>
      <c r="AS56" s="492">
        <v>0.90712241881388533</v>
      </c>
      <c r="AT56" s="493">
        <v>0.90899980928514446</v>
      </c>
      <c r="AU56" s="493">
        <v>0.91459633496804682</v>
      </c>
      <c r="AV56" s="493">
        <v>0.92433842667866162</v>
      </c>
      <c r="AW56" s="493">
        <v>0.93423683165736771</v>
      </c>
      <c r="AX56" s="493">
        <v>0.94585650799004872</v>
      </c>
      <c r="AY56" s="493">
        <v>0.95911132770125562</v>
      </c>
      <c r="AZ56" s="494" t="s">
        <v>381</v>
      </c>
      <c r="BA56" s="474"/>
      <c r="BB56" s="925"/>
      <c r="BC56" s="475">
        <f t="shared" si="60"/>
        <v>30</v>
      </c>
      <c r="BD56" s="491">
        <v>0.85963543149048671</v>
      </c>
      <c r="BE56" s="492">
        <v>0.89080599706876773</v>
      </c>
      <c r="BF56" s="492">
        <v>0.90371808285654598</v>
      </c>
      <c r="BG56" s="492">
        <v>0.90350201961378407</v>
      </c>
      <c r="BH56" s="492">
        <v>0.90640217974365556</v>
      </c>
      <c r="BI56" s="493">
        <v>0.90875502959314614</v>
      </c>
      <c r="BJ56" s="493">
        <v>0.91518836587853281</v>
      </c>
      <c r="BK56" s="493">
        <v>0.92543384613545343</v>
      </c>
      <c r="BL56" s="493">
        <v>0.93540405409450955</v>
      </c>
      <c r="BM56" s="493">
        <v>0.94657672071615107</v>
      </c>
      <c r="BN56" s="493">
        <v>0.95912106721765766</v>
      </c>
      <c r="BO56" s="494" t="s">
        <v>381</v>
      </c>
      <c r="BP56" s="466"/>
      <c r="BQ56" s="925"/>
      <c r="BR56" s="475">
        <f t="shared" si="61"/>
        <v>30</v>
      </c>
      <c r="BS56" s="495">
        <v>84.772829723432793</v>
      </c>
      <c r="BT56" s="496">
        <v>84.194823807942242</v>
      </c>
      <c r="BU56" s="496">
        <v>82.980568554266412</v>
      </c>
      <c r="BV56" s="496">
        <v>80.753601833033628</v>
      </c>
      <c r="BW56" s="496">
        <v>78.391270429445925</v>
      </c>
      <c r="BX56" s="497">
        <v>75.823702860307762</v>
      </c>
      <c r="BY56" s="497">
        <v>70.173880885813887</v>
      </c>
      <c r="BZ56" s="497">
        <v>63.919765194608885</v>
      </c>
      <c r="CA56" s="497">
        <v>56.805370349641834</v>
      </c>
      <c r="CB56" s="497">
        <v>48.558462759942287</v>
      </c>
      <c r="CC56" s="497">
        <v>38.171323164856361</v>
      </c>
      <c r="CD56" s="494" t="s">
        <v>381</v>
      </c>
      <c r="CF56" s="925"/>
      <c r="CG56" s="475">
        <f t="shared" si="62"/>
        <v>30</v>
      </c>
      <c r="CH56" s="495">
        <v>85</v>
      </c>
      <c r="CI56" s="496">
        <v>85</v>
      </c>
      <c r="CJ56" s="496">
        <v>83.907444171822917</v>
      </c>
      <c r="CK56" s="496">
        <v>81.41786422321718</v>
      </c>
      <c r="CL56" s="496">
        <v>78.782240831838308</v>
      </c>
      <c r="CM56" s="497">
        <v>75.955648376208856</v>
      </c>
      <c r="CN56" s="497">
        <v>69.86573573090044</v>
      </c>
      <c r="CO56" s="497">
        <v>63.362849029400614</v>
      </c>
      <c r="CP56" s="497">
        <v>56.226777520396752</v>
      </c>
      <c r="CQ56" s="497">
        <v>48.214545746844458</v>
      </c>
      <c r="CR56" s="497">
        <v>38.166858949687906</v>
      </c>
      <c r="CS56" s="494" t="s">
        <v>381</v>
      </c>
      <c r="CT56" s="474"/>
      <c r="CU56" s="925"/>
      <c r="CV56" s="475">
        <f t="shared" si="63"/>
        <v>30</v>
      </c>
      <c r="CW56" s="491">
        <f t="shared" si="47"/>
        <v>0.85963543149048671</v>
      </c>
      <c r="CX56" s="492">
        <f t="shared" si="47"/>
        <v>0.89080599706876773</v>
      </c>
      <c r="CY56" s="492">
        <f t="shared" si="64"/>
        <v>0.90371808285654598</v>
      </c>
      <c r="CZ56" s="492">
        <f t="shared" si="64"/>
        <v>0.90350201961378407</v>
      </c>
      <c r="DA56" s="492">
        <f t="shared" si="64"/>
        <v>0.90640217974365556</v>
      </c>
      <c r="DB56" s="493">
        <f t="shared" si="64"/>
        <v>0.90875502959314614</v>
      </c>
      <c r="DC56" s="493">
        <f t="shared" si="64"/>
        <v>0.91459633496804682</v>
      </c>
      <c r="DD56" s="493">
        <f t="shared" si="64"/>
        <v>0.92433842667866162</v>
      </c>
      <c r="DE56" s="493">
        <f t="shared" si="64"/>
        <v>0.93423683165736771</v>
      </c>
      <c r="DF56" s="493">
        <f t="shared" si="64"/>
        <v>0.94585650799004872</v>
      </c>
      <c r="DG56" s="493">
        <f t="shared" si="64"/>
        <v>0.95911132770125562</v>
      </c>
      <c r="DH56" s="494" t="s">
        <v>381</v>
      </c>
      <c r="DJ56" s="925"/>
      <c r="DK56" s="475">
        <f t="shared" si="65"/>
        <v>30</v>
      </c>
      <c r="DL56" s="495">
        <f t="shared" si="49"/>
        <v>85</v>
      </c>
      <c r="DM56" s="496">
        <f t="shared" si="49"/>
        <v>85</v>
      </c>
      <c r="DN56" s="496">
        <f t="shared" si="66"/>
        <v>83.907444171822917</v>
      </c>
      <c r="DO56" s="496">
        <f t="shared" si="66"/>
        <v>81.41786422321718</v>
      </c>
      <c r="DP56" s="496">
        <f t="shared" si="66"/>
        <v>78.782240831838308</v>
      </c>
      <c r="DQ56" s="497">
        <f t="shared" si="66"/>
        <v>75.955648376208856</v>
      </c>
      <c r="DR56" s="497">
        <f t="shared" si="66"/>
        <v>70.173880885813887</v>
      </c>
      <c r="DS56" s="497">
        <f t="shared" si="66"/>
        <v>63.919765194608885</v>
      </c>
      <c r="DT56" s="497">
        <f t="shared" si="66"/>
        <v>56.805370349641834</v>
      </c>
      <c r="DU56" s="497">
        <f t="shared" si="66"/>
        <v>48.558462759942287</v>
      </c>
      <c r="DV56" s="497">
        <f t="shared" si="66"/>
        <v>38.171323164856361</v>
      </c>
      <c r="DW56" s="494" t="s">
        <v>381</v>
      </c>
    </row>
    <row r="57" spans="2:127" ht="15" customHeight="1">
      <c r="B57" s="925"/>
      <c r="C57" s="475">
        <v>25</v>
      </c>
      <c r="D57" s="476">
        <f t="shared" si="51"/>
        <v>5.4958524088888883</v>
      </c>
      <c r="E57" s="477">
        <v>68.644862886130241</v>
      </c>
      <c r="F57" s="478">
        <v>72.775914503421888</v>
      </c>
      <c r="G57" s="478">
        <v>74.455782430820648</v>
      </c>
      <c r="H57" s="478">
        <v>73.838531358487799</v>
      </c>
      <c r="I57" s="478">
        <v>73.664079214841024</v>
      </c>
      <c r="J57" s="478">
        <v>73.296991276842476</v>
      </c>
      <c r="K57" s="478">
        <v>72.612994163707512</v>
      </c>
      <c r="L57" s="478">
        <v>72.316672996122037</v>
      </c>
      <c r="M57" s="478">
        <v>71.688616412825496</v>
      </c>
      <c r="N57" s="478">
        <v>70.986471405114258</v>
      </c>
      <c r="O57" s="522" t="s">
        <v>381</v>
      </c>
      <c r="P57" s="480" t="s">
        <v>381</v>
      </c>
      <c r="Q57" s="466"/>
      <c r="R57" s="925"/>
      <c r="S57" s="475">
        <f t="shared" si="52"/>
        <v>25</v>
      </c>
      <c r="T57" s="498">
        <v>33.299999999999997</v>
      </c>
      <c r="U57" s="519">
        <v>-17.5</v>
      </c>
      <c r="V57" s="483">
        <f t="shared" si="53"/>
        <v>5.4958524088888883</v>
      </c>
      <c r="W57" s="484">
        <f>'70MPa, 4-7kg (comm)'!Z57</f>
        <v>6.9795470499999999</v>
      </c>
      <c r="X57" s="485">
        <f>'70MPa, 4-7kg (comm)'!AA57</f>
        <v>6.18283396</v>
      </c>
      <c r="Y57" s="483">
        <f t="shared" si="54"/>
        <v>12.878059532484944</v>
      </c>
      <c r="Z57" s="486">
        <f t="shared" si="55"/>
        <v>11.447164028875504</v>
      </c>
      <c r="AA57" s="487">
        <f>'70MPa, 4-7kg (comm)'!AD57</f>
        <v>7.3885656199999996</v>
      </c>
      <c r="AB57" s="488">
        <f>'70MPa, 4-7kg (comm)'!AE57</f>
        <v>11.6193616</v>
      </c>
      <c r="AC57" s="466"/>
      <c r="AD57" s="930"/>
      <c r="AE57" s="932"/>
      <c r="AF57" s="466"/>
      <c r="AG57" s="925"/>
      <c r="AH57" s="475">
        <f t="shared" si="56"/>
        <v>25</v>
      </c>
      <c r="AI57" s="489">
        <f t="shared" si="67"/>
        <v>15</v>
      </c>
      <c r="AJ57" s="519">
        <f t="shared" si="57"/>
        <v>-26</v>
      </c>
      <c r="AK57" s="490">
        <f t="shared" si="58"/>
        <v>5.4958524088888883</v>
      </c>
      <c r="AL57" s="466"/>
      <c r="AM57" s="925"/>
      <c r="AN57" s="475">
        <f t="shared" si="59"/>
        <v>25</v>
      </c>
      <c r="AO57" s="491">
        <v>0.89999804353290069</v>
      </c>
      <c r="AP57" s="492">
        <v>0.89906476118045808</v>
      </c>
      <c r="AQ57" s="492">
        <v>0.89827186411312077</v>
      </c>
      <c r="AR57" s="492">
        <v>0.89772937646499695</v>
      </c>
      <c r="AS57" s="492">
        <v>0.9012595711252448</v>
      </c>
      <c r="AT57" s="493">
        <v>0.90358051359602609</v>
      </c>
      <c r="AU57" s="493">
        <v>0.90977830172887353</v>
      </c>
      <c r="AV57" s="493">
        <v>0.92070560931936873</v>
      </c>
      <c r="AW57" s="493">
        <v>0.9307997026649043</v>
      </c>
      <c r="AX57" s="562">
        <v>0.94285626896057939</v>
      </c>
      <c r="AY57" s="522" t="s">
        <v>381</v>
      </c>
      <c r="AZ57" s="502" t="s">
        <v>381</v>
      </c>
      <c r="BA57" s="474"/>
      <c r="BB57" s="925"/>
      <c r="BC57" s="475">
        <f t="shared" si="60"/>
        <v>25</v>
      </c>
      <c r="BD57" s="491">
        <v>0.84334772664312985</v>
      </c>
      <c r="BE57" s="492">
        <v>0.87965539616805755</v>
      </c>
      <c r="BF57" s="492">
        <v>0.89635674372465524</v>
      </c>
      <c r="BG57" s="492">
        <v>0.89634592828175541</v>
      </c>
      <c r="BH57" s="492">
        <v>0.90038613180615767</v>
      </c>
      <c r="BI57" s="493">
        <v>0.90318997471169737</v>
      </c>
      <c r="BJ57" s="493">
        <v>0.91022658653824573</v>
      </c>
      <c r="BK57" s="493">
        <v>0.92167381412333105</v>
      </c>
      <c r="BL57" s="493">
        <v>0.93184014584946828</v>
      </c>
      <c r="BM57" s="562">
        <v>0.94344993188222348</v>
      </c>
      <c r="BN57" s="522" t="s">
        <v>381</v>
      </c>
      <c r="BO57" s="502" t="s">
        <v>381</v>
      </c>
      <c r="BP57" s="466"/>
      <c r="BQ57" s="925"/>
      <c r="BR57" s="475">
        <f t="shared" si="61"/>
        <v>25</v>
      </c>
      <c r="BS57" s="495">
        <v>84.811387929921125</v>
      </c>
      <c r="BT57" s="496">
        <v>84.129557870623529</v>
      </c>
      <c r="BU57" s="496">
        <v>82.691251600230061</v>
      </c>
      <c r="BV57" s="496">
        <v>80.088417301171404</v>
      </c>
      <c r="BW57" s="496">
        <v>77.363799886620811</v>
      </c>
      <c r="BX57" s="497">
        <v>74.409798204726485</v>
      </c>
      <c r="BY57" s="497">
        <v>67.980096787247604</v>
      </c>
      <c r="BZ57" s="497">
        <v>61.023297307258758</v>
      </c>
      <c r="CA57" s="497">
        <v>53.189136668001481</v>
      </c>
      <c r="CB57" s="563">
        <v>44.306483656534539</v>
      </c>
      <c r="CC57" s="522" t="s">
        <v>381</v>
      </c>
      <c r="CD57" s="502" t="s">
        <v>381</v>
      </c>
      <c r="CF57" s="925"/>
      <c r="CG57" s="475">
        <f t="shared" si="62"/>
        <v>25</v>
      </c>
      <c r="CH57" s="495">
        <v>85</v>
      </c>
      <c r="CI57" s="496">
        <v>85</v>
      </c>
      <c r="CJ57" s="496">
        <v>83.749432956485578</v>
      </c>
      <c r="CK57" s="496">
        <v>80.84777865003224</v>
      </c>
      <c r="CL57" s="496">
        <v>77.83416765314162</v>
      </c>
      <c r="CM57" s="497">
        <v>74.615680934773749</v>
      </c>
      <c r="CN57" s="497">
        <v>67.748236437280156</v>
      </c>
      <c r="CO57" s="497">
        <v>60.535674820442097</v>
      </c>
      <c r="CP57" s="497">
        <v>52.679541719698058</v>
      </c>
      <c r="CQ57" s="563">
        <v>44.026359107074079</v>
      </c>
      <c r="CR57" s="522" t="s">
        <v>381</v>
      </c>
      <c r="CS57" s="502" t="s">
        <v>381</v>
      </c>
      <c r="CT57" s="474"/>
      <c r="CU57" s="925"/>
      <c r="CV57" s="475">
        <f t="shared" si="63"/>
        <v>25</v>
      </c>
      <c r="CW57" s="491">
        <f t="shared" si="47"/>
        <v>0.84334772664312985</v>
      </c>
      <c r="CX57" s="492">
        <f t="shared" si="47"/>
        <v>0.87965539616805755</v>
      </c>
      <c r="CY57" s="492">
        <f t="shared" ref="CY57:DF61" si="68">MIN(AQ57,BF57)</f>
        <v>0.89635674372465524</v>
      </c>
      <c r="CZ57" s="492">
        <f t="shared" si="68"/>
        <v>0.89634592828175541</v>
      </c>
      <c r="DA57" s="492">
        <f t="shared" si="68"/>
        <v>0.90038613180615767</v>
      </c>
      <c r="DB57" s="493">
        <f t="shared" si="68"/>
        <v>0.90318997471169737</v>
      </c>
      <c r="DC57" s="493">
        <f t="shared" si="68"/>
        <v>0.90977830172887353</v>
      </c>
      <c r="DD57" s="493">
        <f t="shared" si="68"/>
        <v>0.92070560931936873</v>
      </c>
      <c r="DE57" s="493">
        <f t="shared" si="68"/>
        <v>0.9307997026649043</v>
      </c>
      <c r="DF57" s="562">
        <f t="shared" si="68"/>
        <v>0.94285626896057939</v>
      </c>
      <c r="DG57" s="522" t="s">
        <v>381</v>
      </c>
      <c r="DH57" s="502" t="s">
        <v>381</v>
      </c>
      <c r="DJ57" s="925"/>
      <c r="DK57" s="475">
        <f t="shared" si="65"/>
        <v>25</v>
      </c>
      <c r="DL57" s="495">
        <f t="shared" si="49"/>
        <v>85</v>
      </c>
      <c r="DM57" s="496">
        <f t="shared" si="49"/>
        <v>85</v>
      </c>
      <c r="DN57" s="496">
        <f t="shared" ref="DN57:DU61" si="69">MAX(BU57,CJ57)</f>
        <v>83.749432956485578</v>
      </c>
      <c r="DO57" s="496">
        <f t="shared" si="69"/>
        <v>80.84777865003224</v>
      </c>
      <c r="DP57" s="496">
        <f t="shared" si="69"/>
        <v>77.83416765314162</v>
      </c>
      <c r="DQ57" s="497">
        <f t="shared" si="69"/>
        <v>74.615680934773749</v>
      </c>
      <c r="DR57" s="497">
        <f t="shared" si="69"/>
        <v>67.980096787247604</v>
      </c>
      <c r="DS57" s="497">
        <f t="shared" si="69"/>
        <v>61.023297307258758</v>
      </c>
      <c r="DT57" s="497">
        <f t="shared" si="69"/>
        <v>53.189136668001481</v>
      </c>
      <c r="DU57" s="563">
        <f t="shared" si="69"/>
        <v>44.306483656534539</v>
      </c>
      <c r="DV57" s="522" t="s">
        <v>381</v>
      </c>
      <c r="DW57" s="502" t="s">
        <v>381</v>
      </c>
    </row>
    <row r="58" spans="2:127" ht="15" customHeight="1">
      <c r="B58" s="925"/>
      <c r="C58" s="503">
        <v>20</v>
      </c>
      <c r="D58" s="476">
        <f t="shared" si="51"/>
        <v>6.6557980622222219</v>
      </c>
      <c r="E58" s="477">
        <v>67.112735976156685</v>
      </c>
      <c r="F58" s="478">
        <v>71.870316167722535</v>
      </c>
      <c r="G58" s="478">
        <v>73.640688487857119</v>
      </c>
      <c r="H58" s="478">
        <v>72.946020709024125</v>
      </c>
      <c r="I58" s="478">
        <v>72.833037451988616</v>
      </c>
      <c r="J58" s="478">
        <v>72.41991196017473</v>
      </c>
      <c r="K58" s="478">
        <v>71.590908686042923</v>
      </c>
      <c r="L58" s="478">
        <v>71.259120972743005</v>
      </c>
      <c r="M58" s="478">
        <v>70.59781038375867</v>
      </c>
      <c r="N58" s="478">
        <v>69.652534245928607</v>
      </c>
      <c r="O58" s="522" t="s">
        <v>381</v>
      </c>
      <c r="P58" s="480" t="s">
        <v>381</v>
      </c>
      <c r="Q58" s="466"/>
      <c r="R58" s="925"/>
      <c r="S58" s="503">
        <f t="shared" si="52"/>
        <v>20</v>
      </c>
      <c r="T58" s="481">
        <v>30</v>
      </c>
      <c r="U58" s="519">
        <v>-17.5</v>
      </c>
      <c r="V58" s="483">
        <f t="shared" si="53"/>
        <v>6.6557980622222219</v>
      </c>
      <c r="W58" s="484">
        <f>'70MPa, 4-7kg (comm)'!Z58</f>
        <v>8.5236430300000006</v>
      </c>
      <c r="X58" s="485">
        <f>'70MPa, 4-7kg (comm)'!AA58</f>
        <v>7.48777282</v>
      </c>
      <c r="Y58" s="483">
        <f t="shared" si="54"/>
        <v>10.497661664992643</v>
      </c>
      <c r="Z58" s="486">
        <f t="shared" si="55"/>
        <v>9.3312548133267939</v>
      </c>
      <c r="AA58" s="487">
        <f>'70MPa, 4-7kg (comm)'!AD58</f>
        <v>8.9171138699999997</v>
      </c>
      <c r="AB58" s="488">
        <f>'70MPa, 4-7kg (comm)'!AE58</f>
        <v>13.9267111</v>
      </c>
      <c r="AC58" s="466"/>
      <c r="AD58" s="930"/>
      <c r="AE58" s="932"/>
      <c r="AF58" s="466"/>
      <c r="AG58" s="925"/>
      <c r="AH58" s="503">
        <f t="shared" si="56"/>
        <v>20</v>
      </c>
      <c r="AI58" s="489">
        <f t="shared" si="67"/>
        <v>10</v>
      </c>
      <c r="AJ58" s="519">
        <f t="shared" si="57"/>
        <v>-26</v>
      </c>
      <c r="AK58" s="490">
        <f t="shared" si="58"/>
        <v>6.6557980622222219</v>
      </c>
      <c r="AL58" s="466"/>
      <c r="AM58" s="925"/>
      <c r="AN58" s="503">
        <f t="shared" si="59"/>
        <v>20</v>
      </c>
      <c r="AO58" s="491">
        <v>0.893899394655299</v>
      </c>
      <c r="AP58" s="492">
        <v>0.89267327280742836</v>
      </c>
      <c r="AQ58" s="492">
        <v>0.89187872019189218</v>
      </c>
      <c r="AR58" s="492">
        <v>0.89140168458196833</v>
      </c>
      <c r="AS58" s="492">
        <v>0.89617523696462598</v>
      </c>
      <c r="AT58" s="493">
        <v>0.89883328061877799</v>
      </c>
      <c r="AU58" s="493">
        <v>0.90527637531736449</v>
      </c>
      <c r="AV58" s="493">
        <v>0.91733937697849322</v>
      </c>
      <c r="AW58" s="493">
        <v>0.92846845964969849</v>
      </c>
      <c r="AX58" s="562">
        <v>0.93981667675580938</v>
      </c>
      <c r="AY58" s="522" t="s">
        <v>381</v>
      </c>
      <c r="AZ58" s="502" t="s">
        <v>381</v>
      </c>
      <c r="BA58" s="474"/>
      <c r="BB58" s="925"/>
      <c r="BC58" s="503">
        <f t="shared" si="60"/>
        <v>20</v>
      </c>
      <c r="BD58" s="491">
        <v>0.82958176914656712</v>
      </c>
      <c r="BE58" s="492">
        <v>0.87179501720933561</v>
      </c>
      <c r="BF58" s="492">
        <v>0.88974356548286893</v>
      </c>
      <c r="BG58" s="492">
        <v>0.88982923018757532</v>
      </c>
      <c r="BH58" s="492">
        <v>0.89510281903502065</v>
      </c>
      <c r="BI58" s="493">
        <v>0.89827119945140743</v>
      </c>
      <c r="BJ58" s="493">
        <v>0.90557338413543487</v>
      </c>
      <c r="BK58" s="493">
        <v>0.91814251357033239</v>
      </c>
      <c r="BL58" s="493">
        <v>0.92936364312909181</v>
      </c>
      <c r="BM58" s="562">
        <v>0.94027462054255762</v>
      </c>
      <c r="BN58" s="522" t="s">
        <v>381</v>
      </c>
      <c r="BO58" s="502" t="s">
        <v>381</v>
      </c>
      <c r="BP58" s="466"/>
      <c r="BQ58" s="925"/>
      <c r="BR58" s="503">
        <f t="shared" si="61"/>
        <v>20</v>
      </c>
      <c r="BS58" s="495">
        <v>84.841409993892015</v>
      </c>
      <c r="BT58" s="496">
        <v>84.030368954515552</v>
      </c>
      <c r="BU58" s="496">
        <v>82.35441212210678</v>
      </c>
      <c r="BV58" s="496">
        <v>79.325316474274388</v>
      </c>
      <c r="BW58" s="496">
        <v>76.206864597126639</v>
      </c>
      <c r="BX58" s="497">
        <v>72.844098524436021</v>
      </c>
      <c r="BY58" s="497">
        <v>65.598736835051596</v>
      </c>
      <c r="BZ58" s="497">
        <v>57.931733227054096</v>
      </c>
      <c r="CA58" s="497">
        <v>49.476289891072852</v>
      </c>
      <c r="CB58" s="563">
        <v>39.918305832130748</v>
      </c>
      <c r="CC58" s="522" t="s">
        <v>381</v>
      </c>
      <c r="CD58" s="502" t="s">
        <v>381</v>
      </c>
      <c r="CF58" s="925"/>
      <c r="CG58" s="503">
        <f t="shared" si="62"/>
        <v>20</v>
      </c>
      <c r="CH58" s="495">
        <v>85</v>
      </c>
      <c r="CI58" s="496">
        <v>85</v>
      </c>
      <c r="CJ58" s="496">
        <v>83.538874471773497</v>
      </c>
      <c r="CK58" s="496">
        <v>80.185337838788314</v>
      </c>
      <c r="CL58" s="496">
        <v>76.784414077043593</v>
      </c>
      <c r="CM58" s="497">
        <v>73.138973671055069</v>
      </c>
      <c r="CN58" s="497">
        <v>65.448086087910582</v>
      </c>
      <c r="CO58" s="497">
        <v>57.530899875643335</v>
      </c>
      <c r="CP58" s="497">
        <v>49.042903001898111</v>
      </c>
      <c r="CQ58" s="563">
        <v>39.705199655643881</v>
      </c>
      <c r="CR58" s="522" t="s">
        <v>381</v>
      </c>
      <c r="CS58" s="502" t="s">
        <v>381</v>
      </c>
      <c r="CT58" s="474"/>
      <c r="CU58" s="925"/>
      <c r="CV58" s="503">
        <f t="shared" si="63"/>
        <v>20</v>
      </c>
      <c r="CW58" s="491">
        <f t="shared" si="47"/>
        <v>0.82958176914656712</v>
      </c>
      <c r="CX58" s="492">
        <f t="shared" si="47"/>
        <v>0.87179501720933561</v>
      </c>
      <c r="CY58" s="492">
        <f t="shared" si="68"/>
        <v>0.88974356548286893</v>
      </c>
      <c r="CZ58" s="492">
        <f t="shared" si="68"/>
        <v>0.88982923018757532</v>
      </c>
      <c r="DA58" s="492">
        <f t="shared" si="68"/>
        <v>0.89510281903502065</v>
      </c>
      <c r="DB58" s="493">
        <f t="shared" si="68"/>
        <v>0.89827119945140743</v>
      </c>
      <c r="DC58" s="493">
        <f t="shared" si="68"/>
        <v>0.90527637531736449</v>
      </c>
      <c r="DD58" s="493">
        <f t="shared" si="68"/>
        <v>0.91733937697849322</v>
      </c>
      <c r="DE58" s="493">
        <f t="shared" si="68"/>
        <v>0.92846845964969849</v>
      </c>
      <c r="DF58" s="562">
        <f t="shared" si="68"/>
        <v>0.93981667675580938</v>
      </c>
      <c r="DG58" s="522" t="s">
        <v>381</v>
      </c>
      <c r="DH58" s="502" t="s">
        <v>381</v>
      </c>
      <c r="DJ58" s="925"/>
      <c r="DK58" s="503">
        <f t="shared" si="65"/>
        <v>20</v>
      </c>
      <c r="DL58" s="495">
        <f t="shared" si="49"/>
        <v>85</v>
      </c>
      <c r="DM58" s="496">
        <f t="shared" si="49"/>
        <v>85</v>
      </c>
      <c r="DN58" s="496">
        <f t="shared" si="69"/>
        <v>83.538874471773497</v>
      </c>
      <c r="DO58" s="496">
        <f t="shared" si="69"/>
        <v>80.185337838788314</v>
      </c>
      <c r="DP58" s="496">
        <f t="shared" si="69"/>
        <v>76.784414077043593</v>
      </c>
      <c r="DQ58" s="497">
        <f t="shared" si="69"/>
        <v>73.138973671055069</v>
      </c>
      <c r="DR58" s="497">
        <f t="shared" si="69"/>
        <v>65.598736835051596</v>
      </c>
      <c r="DS58" s="497">
        <f t="shared" si="69"/>
        <v>57.931733227054096</v>
      </c>
      <c r="DT58" s="497">
        <f t="shared" si="69"/>
        <v>49.476289891072852</v>
      </c>
      <c r="DU58" s="563">
        <f t="shared" si="69"/>
        <v>39.918305832130748</v>
      </c>
      <c r="DV58" s="522" t="s">
        <v>381</v>
      </c>
      <c r="DW58" s="502" t="s">
        <v>381</v>
      </c>
    </row>
    <row r="59" spans="2:127" ht="15" customHeight="1">
      <c r="B59" s="925"/>
      <c r="C59" s="475">
        <v>10</v>
      </c>
      <c r="D59" s="476">
        <f t="shared" si="51"/>
        <v>8.8092197599999995</v>
      </c>
      <c r="E59" s="477">
        <v>64.762542833244723</v>
      </c>
      <c r="F59" s="478">
        <v>70.403046701526151</v>
      </c>
      <c r="G59" s="478">
        <v>72.155750164978002</v>
      </c>
      <c r="H59" s="478">
        <v>71.710725379163307</v>
      </c>
      <c r="I59" s="478">
        <v>71.12326967329912</v>
      </c>
      <c r="J59" s="478">
        <v>70.583090683209718</v>
      </c>
      <c r="K59" s="478">
        <v>69.876738681340413</v>
      </c>
      <c r="L59" s="478">
        <v>68.995108699608409</v>
      </c>
      <c r="M59" s="478">
        <v>68.097399881771167</v>
      </c>
      <c r="N59" s="478">
        <v>66.890237993271057</v>
      </c>
      <c r="O59" s="522" t="s">
        <v>381</v>
      </c>
      <c r="P59" s="480" t="s">
        <v>381</v>
      </c>
      <c r="Q59" s="466"/>
      <c r="R59" s="925"/>
      <c r="S59" s="475">
        <f t="shared" si="52"/>
        <v>10</v>
      </c>
      <c r="T59" s="481">
        <f>S59+15</f>
        <v>25</v>
      </c>
      <c r="U59" s="519">
        <v>-17.5</v>
      </c>
      <c r="V59" s="483">
        <f t="shared" si="53"/>
        <v>8.8092197599999995</v>
      </c>
      <c r="W59" s="484">
        <f>'70MPa, 4-7kg (comm)'!Z59</f>
        <v>11.486806899999999</v>
      </c>
      <c r="X59" s="485">
        <f>'70MPa, 4-7kg (comm)'!AA59</f>
        <v>9.9103722300000001</v>
      </c>
      <c r="Y59" s="483">
        <f t="shared" si="54"/>
        <v>7.7649381630963141</v>
      </c>
      <c r="Z59" s="486">
        <f t="shared" si="55"/>
        <v>6.9021672560856127</v>
      </c>
      <c r="AA59" s="487">
        <f>'70MPa, 4-7kg (comm)'!AD59</f>
        <v>11.709398</v>
      </c>
      <c r="AB59" s="488">
        <f>'70MPa, 4-7kg (comm)'!AE59</f>
        <v>18.023528899999999</v>
      </c>
      <c r="AC59" s="466"/>
      <c r="AD59" s="930"/>
      <c r="AE59" s="932"/>
      <c r="AF59" s="466"/>
      <c r="AG59" s="925"/>
      <c r="AH59" s="475">
        <f t="shared" si="56"/>
        <v>10</v>
      </c>
      <c r="AI59" s="489">
        <f t="shared" si="67"/>
        <v>0</v>
      </c>
      <c r="AJ59" s="519">
        <f t="shared" si="57"/>
        <v>-26</v>
      </c>
      <c r="AK59" s="490">
        <f t="shared" si="58"/>
        <v>8.8092197599999995</v>
      </c>
      <c r="AL59" s="466"/>
      <c r="AM59" s="925"/>
      <c r="AN59" s="475">
        <f t="shared" si="59"/>
        <v>10</v>
      </c>
      <c r="AO59" s="491">
        <v>0.88500876613138901</v>
      </c>
      <c r="AP59" s="492">
        <v>0.88273851870693887</v>
      </c>
      <c r="AQ59" s="492">
        <v>0.88031872916541909</v>
      </c>
      <c r="AR59" s="492">
        <v>0.88316534510908318</v>
      </c>
      <c r="AS59" s="492">
        <v>0.88520227145796071</v>
      </c>
      <c r="AT59" s="493">
        <v>0.88804942579585466</v>
      </c>
      <c r="AU59" s="493">
        <v>0.89787509824806389</v>
      </c>
      <c r="AV59" s="493">
        <v>0.907622182406568</v>
      </c>
      <c r="AW59" s="493">
        <v>0.91881889554010687</v>
      </c>
      <c r="AX59" s="562">
        <v>0.92988085359434292</v>
      </c>
      <c r="AY59" s="522" t="s">
        <v>381</v>
      </c>
      <c r="AZ59" s="502" t="s">
        <v>381</v>
      </c>
      <c r="BA59" s="474"/>
      <c r="BB59" s="925"/>
      <c r="BC59" s="475">
        <f t="shared" si="60"/>
        <v>10</v>
      </c>
      <c r="BD59" s="491">
        <v>0.80813834816392072</v>
      </c>
      <c r="BE59" s="492">
        <v>0.85894252577109542</v>
      </c>
      <c r="BF59" s="492">
        <v>0.87769521538149742</v>
      </c>
      <c r="BG59" s="492">
        <v>0.88112089054606435</v>
      </c>
      <c r="BH59" s="492">
        <v>0.88373073455605333</v>
      </c>
      <c r="BI59" s="493">
        <v>0.88707353674393341</v>
      </c>
      <c r="BJ59" s="493">
        <v>0.89775300005480296</v>
      </c>
      <c r="BK59" s="493">
        <v>0.90803947632431647</v>
      </c>
      <c r="BL59" s="493">
        <v>0.91939493290112195</v>
      </c>
      <c r="BM59" s="562">
        <v>0.9300804826088922</v>
      </c>
      <c r="BN59" s="522" t="s">
        <v>381</v>
      </c>
      <c r="BO59" s="502" t="s">
        <v>381</v>
      </c>
      <c r="BP59" s="466"/>
      <c r="BQ59" s="925"/>
      <c r="BR59" s="475">
        <f t="shared" si="61"/>
        <v>10</v>
      </c>
      <c r="BS59" s="495">
        <v>84.856253631872221</v>
      </c>
      <c r="BT59" s="496">
        <v>83.798434373080241</v>
      </c>
      <c r="BU59" s="496">
        <v>81.631635586487903</v>
      </c>
      <c r="BV59" s="496">
        <v>77.925859667247906</v>
      </c>
      <c r="BW59" s="496">
        <v>74.000054178305959</v>
      </c>
      <c r="BX59" s="497">
        <v>69.901154174876666</v>
      </c>
      <c r="BY59" s="497">
        <v>61.439751418349708</v>
      </c>
      <c r="BZ59" s="497">
        <v>52.438192318612408</v>
      </c>
      <c r="CA59" s="497">
        <v>42.910989875531506</v>
      </c>
      <c r="CB59" s="563">
        <v>32.363840449704675</v>
      </c>
      <c r="CC59" s="522" t="s">
        <v>381</v>
      </c>
      <c r="CD59" s="502" t="s">
        <v>381</v>
      </c>
      <c r="CF59" s="925"/>
      <c r="CG59" s="475">
        <f t="shared" si="62"/>
        <v>10</v>
      </c>
      <c r="CH59" s="495">
        <v>85</v>
      </c>
      <c r="CI59" s="496">
        <v>85</v>
      </c>
      <c r="CJ59" s="496">
        <v>83.08860472862527</v>
      </c>
      <c r="CK59" s="496">
        <v>79.043845646825417</v>
      </c>
      <c r="CL59" s="496">
        <v>74.800424940972547</v>
      </c>
      <c r="CM59" s="497">
        <v>70.416879308397597</v>
      </c>
      <c r="CN59" s="497">
        <v>61.505788056509189</v>
      </c>
      <c r="CO59" s="497">
        <v>52.227444260833288</v>
      </c>
      <c r="CP59" s="497">
        <v>42.637162404070814</v>
      </c>
      <c r="CQ59" s="563">
        <v>32.272800424447198</v>
      </c>
      <c r="CR59" s="522" t="s">
        <v>381</v>
      </c>
      <c r="CS59" s="502" t="s">
        <v>381</v>
      </c>
      <c r="CT59" s="474"/>
      <c r="CU59" s="925"/>
      <c r="CV59" s="475">
        <f t="shared" si="63"/>
        <v>10</v>
      </c>
      <c r="CW59" s="491">
        <f t="shared" si="47"/>
        <v>0.80813834816392072</v>
      </c>
      <c r="CX59" s="492">
        <f t="shared" si="47"/>
        <v>0.85894252577109542</v>
      </c>
      <c r="CY59" s="492">
        <f t="shared" si="68"/>
        <v>0.87769521538149742</v>
      </c>
      <c r="CZ59" s="492">
        <f t="shared" si="68"/>
        <v>0.88112089054606435</v>
      </c>
      <c r="DA59" s="492">
        <f t="shared" si="68"/>
        <v>0.88373073455605333</v>
      </c>
      <c r="DB59" s="493">
        <f t="shared" si="68"/>
        <v>0.88707353674393341</v>
      </c>
      <c r="DC59" s="493">
        <f t="shared" si="68"/>
        <v>0.89775300005480296</v>
      </c>
      <c r="DD59" s="493">
        <f t="shared" si="68"/>
        <v>0.907622182406568</v>
      </c>
      <c r="DE59" s="493">
        <f t="shared" si="68"/>
        <v>0.91881889554010687</v>
      </c>
      <c r="DF59" s="562">
        <f t="shared" si="68"/>
        <v>0.92988085359434292</v>
      </c>
      <c r="DG59" s="522" t="s">
        <v>381</v>
      </c>
      <c r="DH59" s="502" t="s">
        <v>381</v>
      </c>
      <c r="DJ59" s="925"/>
      <c r="DK59" s="475">
        <f t="shared" si="65"/>
        <v>10</v>
      </c>
      <c r="DL59" s="495">
        <f t="shared" si="49"/>
        <v>85</v>
      </c>
      <c r="DM59" s="496">
        <f t="shared" si="49"/>
        <v>85</v>
      </c>
      <c r="DN59" s="496">
        <f t="shared" si="69"/>
        <v>83.08860472862527</v>
      </c>
      <c r="DO59" s="496">
        <f t="shared" si="69"/>
        <v>79.043845646825417</v>
      </c>
      <c r="DP59" s="496">
        <f t="shared" si="69"/>
        <v>74.800424940972547</v>
      </c>
      <c r="DQ59" s="497">
        <f t="shared" si="69"/>
        <v>70.416879308397597</v>
      </c>
      <c r="DR59" s="497">
        <f t="shared" si="69"/>
        <v>61.505788056509189</v>
      </c>
      <c r="DS59" s="497">
        <f t="shared" si="69"/>
        <v>52.438192318612408</v>
      </c>
      <c r="DT59" s="497">
        <f t="shared" si="69"/>
        <v>42.910989875531506</v>
      </c>
      <c r="DU59" s="563">
        <f t="shared" si="69"/>
        <v>32.363840449704675</v>
      </c>
      <c r="DV59" s="522" t="s">
        <v>381</v>
      </c>
      <c r="DW59" s="502" t="s">
        <v>381</v>
      </c>
    </row>
    <row r="60" spans="2:127" ht="15" customHeight="1">
      <c r="B60" s="925"/>
      <c r="C60" s="475">
        <v>0</v>
      </c>
      <c r="D60" s="476">
        <f t="shared" si="51"/>
        <v>13.186780977777778</v>
      </c>
      <c r="E60" s="477">
        <v>60.219717084904303</v>
      </c>
      <c r="F60" s="478">
        <v>67.410150975711957</v>
      </c>
      <c r="G60" s="478">
        <v>71.882210198692277</v>
      </c>
      <c r="H60" s="478">
        <v>71.126340066593997</v>
      </c>
      <c r="I60" s="478">
        <v>69.970987805124764</v>
      </c>
      <c r="J60" s="478">
        <v>69.024886239698688</v>
      </c>
      <c r="K60" s="478">
        <v>68.044844608914303</v>
      </c>
      <c r="L60" s="478">
        <v>66.760495629403209</v>
      </c>
      <c r="M60" s="478">
        <v>65.56131701321209</v>
      </c>
      <c r="N60" s="478">
        <v>64.03293015997501</v>
      </c>
      <c r="O60" s="522" t="s">
        <v>381</v>
      </c>
      <c r="P60" s="480" t="s">
        <v>381</v>
      </c>
      <c r="Q60" s="466"/>
      <c r="R60" s="925"/>
      <c r="S60" s="475">
        <f t="shared" si="52"/>
        <v>0</v>
      </c>
      <c r="T60" s="481">
        <f>S60+15</f>
        <v>15</v>
      </c>
      <c r="U60" s="519">
        <v>-17.5</v>
      </c>
      <c r="V60" s="483">
        <f t="shared" si="53"/>
        <v>13.186780977777778</v>
      </c>
      <c r="W60" s="484">
        <f>'70MPa, 4-7kg (comm)'!Z60</f>
        <v>17.2670821</v>
      </c>
      <c r="X60" s="485">
        <f>'70MPa, 4-7kg (comm)'!AA60</f>
        <v>14.835128600000001</v>
      </c>
      <c r="Y60" s="483">
        <f t="shared" si="54"/>
        <v>4.9602818979052161</v>
      </c>
      <c r="Z60" s="486">
        <f t="shared" si="55"/>
        <v>4.4091394648046363</v>
      </c>
      <c r="AA60" s="487">
        <f>'70MPa, 4-7kg (comm)'!AD60</f>
        <v>16.659110299999998</v>
      </c>
      <c r="AB60" s="488">
        <f>'70MPa, 4-7kg (comm)'!AE60</f>
        <v>25.663911299999999</v>
      </c>
      <c r="AC60" s="466"/>
      <c r="AD60" s="930"/>
      <c r="AE60" s="932"/>
      <c r="AF60" s="466"/>
      <c r="AG60" s="925"/>
      <c r="AH60" s="475">
        <f t="shared" si="56"/>
        <v>0</v>
      </c>
      <c r="AI60" s="489">
        <f t="shared" si="67"/>
        <v>-10</v>
      </c>
      <c r="AJ60" s="519">
        <f t="shared" si="57"/>
        <v>-26</v>
      </c>
      <c r="AK60" s="490">
        <f t="shared" si="58"/>
        <v>13.186780977777778</v>
      </c>
      <c r="AL60" s="466"/>
      <c r="AM60" s="925"/>
      <c r="AN60" s="475">
        <f t="shared" si="59"/>
        <v>0</v>
      </c>
      <c r="AO60" s="491">
        <v>0.85184448231231502</v>
      </c>
      <c r="AP60" s="492">
        <v>0.88153183147885794</v>
      </c>
      <c r="AQ60" s="492">
        <v>0.87891724106148938</v>
      </c>
      <c r="AR60" s="492">
        <v>0.88175747688829698</v>
      </c>
      <c r="AS60" s="492">
        <v>0.88157866245906302</v>
      </c>
      <c r="AT60" s="493">
        <v>0.88349496589780441</v>
      </c>
      <c r="AU60" s="493">
        <v>0.89567881723007936</v>
      </c>
      <c r="AV60" s="493">
        <v>0.90625350993084397</v>
      </c>
      <c r="AW60" s="493">
        <v>0.91863690826982491</v>
      </c>
      <c r="AX60" s="562">
        <v>0.93036433522863971</v>
      </c>
      <c r="AY60" s="522" t="s">
        <v>381</v>
      </c>
      <c r="AZ60" s="502" t="s">
        <v>381</v>
      </c>
      <c r="BA60" s="474"/>
      <c r="BB60" s="925"/>
      <c r="BC60" s="475">
        <f t="shared" si="60"/>
        <v>0</v>
      </c>
      <c r="BD60" s="491">
        <v>0.76552208065373772</v>
      </c>
      <c r="BE60" s="492">
        <v>0.83226701622624599</v>
      </c>
      <c r="BF60" s="492">
        <v>0.87578384413779331</v>
      </c>
      <c r="BG60" s="492">
        <v>0.87926690634311711</v>
      </c>
      <c r="BH60" s="492">
        <v>0.87970914147322543</v>
      </c>
      <c r="BI60" s="493">
        <v>0.8821517434627818</v>
      </c>
      <c r="BJ60" s="493">
        <v>0.8952084680023733</v>
      </c>
      <c r="BK60" s="493">
        <v>0.90636426525013558</v>
      </c>
      <c r="BL60" s="493">
        <v>0.91893528180597883</v>
      </c>
      <c r="BM60" s="562">
        <v>0.93040212790686172</v>
      </c>
      <c r="BN60" s="522" t="s">
        <v>381</v>
      </c>
      <c r="BO60" s="502" t="s">
        <v>381</v>
      </c>
      <c r="BP60" s="466"/>
      <c r="BQ60" s="925"/>
      <c r="BR60" s="475">
        <f t="shared" si="61"/>
        <v>0</v>
      </c>
      <c r="BS60" s="495">
        <v>85</v>
      </c>
      <c r="BT60" s="496">
        <v>84.181433211903226</v>
      </c>
      <c r="BU60" s="496">
        <v>81.081818698173549</v>
      </c>
      <c r="BV60" s="496">
        <v>75.882291133755231</v>
      </c>
      <c r="BW60" s="496">
        <v>70.413143325767521</v>
      </c>
      <c r="BX60" s="497">
        <v>64.873292951784094</v>
      </c>
      <c r="BY60" s="497">
        <v>53.982861500853289</v>
      </c>
      <c r="BZ60" s="497">
        <v>42.832777754757885</v>
      </c>
      <c r="CA60" s="497">
        <v>31.577518931844732</v>
      </c>
      <c r="CB60" s="563">
        <v>19.542475510215358</v>
      </c>
      <c r="CC60" s="522" t="s">
        <v>381</v>
      </c>
      <c r="CD60" s="502" t="s">
        <v>381</v>
      </c>
      <c r="CF60" s="925"/>
      <c r="CG60" s="475">
        <f t="shared" si="62"/>
        <v>0</v>
      </c>
      <c r="CH60" s="495">
        <v>85</v>
      </c>
      <c r="CI60" s="496">
        <v>85.000000000000171</v>
      </c>
      <c r="CJ60" s="496">
        <v>82.822957068377121</v>
      </c>
      <c r="CK60" s="496">
        <v>77.2385622733715</v>
      </c>
      <c r="CL60" s="496">
        <v>71.424673364130058</v>
      </c>
      <c r="CM60" s="497">
        <v>65.578186796202459</v>
      </c>
      <c r="CN60" s="497">
        <v>54.221043791801065</v>
      </c>
      <c r="CO60" s="497">
        <v>42.780000576354347</v>
      </c>
      <c r="CP60" s="497">
        <v>31.440419013638792</v>
      </c>
      <c r="CQ60" s="563">
        <v>19.525938760774274</v>
      </c>
      <c r="CR60" s="522" t="s">
        <v>381</v>
      </c>
      <c r="CS60" s="502" t="s">
        <v>381</v>
      </c>
      <c r="CT60" s="474"/>
      <c r="CU60" s="925"/>
      <c r="CV60" s="475">
        <f t="shared" si="63"/>
        <v>0</v>
      </c>
      <c r="CW60" s="491">
        <f t="shared" si="47"/>
        <v>0.76552208065373772</v>
      </c>
      <c r="CX60" s="492">
        <f t="shared" si="47"/>
        <v>0.83226701622624599</v>
      </c>
      <c r="CY60" s="492">
        <f t="shared" si="68"/>
        <v>0.87578384413779331</v>
      </c>
      <c r="CZ60" s="492">
        <f t="shared" si="68"/>
        <v>0.87926690634311711</v>
      </c>
      <c r="DA60" s="492">
        <f t="shared" si="68"/>
        <v>0.87970914147322543</v>
      </c>
      <c r="DB60" s="493">
        <f t="shared" si="68"/>
        <v>0.8821517434627818</v>
      </c>
      <c r="DC60" s="493">
        <f t="shared" si="68"/>
        <v>0.8952084680023733</v>
      </c>
      <c r="DD60" s="493">
        <f t="shared" si="68"/>
        <v>0.90625350993084397</v>
      </c>
      <c r="DE60" s="493">
        <f t="shared" si="68"/>
        <v>0.91863690826982491</v>
      </c>
      <c r="DF60" s="562">
        <f t="shared" si="68"/>
        <v>0.93036433522863971</v>
      </c>
      <c r="DG60" s="522" t="s">
        <v>381</v>
      </c>
      <c r="DH60" s="502" t="s">
        <v>381</v>
      </c>
      <c r="DJ60" s="925"/>
      <c r="DK60" s="475">
        <f t="shared" si="65"/>
        <v>0</v>
      </c>
      <c r="DL60" s="495">
        <f t="shared" si="49"/>
        <v>85</v>
      </c>
      <c r="DM60" s="496">
        <f t="shared" si="49"/>
        <v>85.000000000000171</v>
      </c>
      <c r="DN60" s="496">
        <f t="shared" si="69"/>
        <v>82.822957068377121</v>
      </c>
      <c r="DO60" s="496">
        <f t="shared" si="69"/>
        <v>77.2385622733715</v>
      </c>
      <c r="DP60" s="496">
        <f t="shared" si="69"/>
        <v>71.424673364130058</v>
      </c>
      <c r="DQ60" s="497">
        <f t="shared" si="69"/>
        <v>65.578186796202459</v>
      </c>
      <c r="DR60" s="497">
        <f t="shared" si="69"/>
        <v>54.221043791801065</v>
      </c>
      <c r="DS60" s="497">
        <f t="shared" si="69"/>
        <v>42.832777754757885</v>
      </c>
      <c r="DT60" s="497">
        <f t="shared" si="69"/>
        <v>31.577518931844732</v>
      </c>
      <c r="DU60" s="563">
        <f t="shared" si="69"/>
        <v>19.542475510215358</v>
      </c>
      <c r="DV60" s="522" t="s">
        <v>381</v>
      </c>
      <c r="DW60" s="502" t="s">
        <v>381</v>
      </c>
    </row>
    <row r="61" spans="2:127" ht="15" customHeight="1">
      <c r="B61" s="925"/>
      <c r="C61" s="475">
        <v>-10</v>
      </c>
      <c r="D61" s="476">
        <f t="shared" si="51"/>
        <v>14.183860177777776</v>
      </c>
      <c r="E61" s="477">
        <v>59.943575388441126</v>
      </c>
      <c r="F61" s="478">
        <v>67.078144104628038</v>
      </c>
      <c r="G61" s="478">
        <v>71.324294344830619</v>
      </c>
      <c r="H61" s="478">
        <v>70.596091148517758</v>
      </c>
      <c r="I61" s="478">
        <v>69.232214220152329</v>
      </c>
      <c r="J61" s="478">
        <v>67.813106330142659</v>
      </c>
      <c r="K61" s="478">
        <v>65.845460457893594</v>
      </c>
      <c r="L61" s="478">
        <v>64.160757602958128</v>
      </c>
      <c r="M61" s="478">
        <v>62.78602503258206</v>
      </c>
      <c r="N61" s="478">
        <v>61.187295866607457</v>
      </c>
      <c r="O61" s="522" t="s">
        <v>381</v>
      </c>
      <c r="P61" s="480" t="s">
        <v>381</v>
      </c>
      <c r="Q61" s="466"/>
      <c r="R61" s="925"/>
      <c r="S61" s="475">
        <f t="shared" si="52"/>
        <v>-10</v>
      </c>
      <c r="T61" s="481">
        <v>15</v>
      </c>
      <c r="U61" s="519">
        <v>-17.5</v>
      </c>
      <c r="V61" s="483">
        <f t="shared" si="53"/>
        <v>14.183860177777776</v>
      </c>
      <c r="W61" s="484">
        <f>'70MPa, 4-7kg (comm)'!Z61</f>
        <v>19.068591099999999</v>
      </c>
      <c r="X61" s="485">
        <f>'70MPa, 4-7kg (comm)'!AA61</f>
        <v>15.956842699999999</v>
      </c>
      <c r="Y61" s="483">
        <f t="shared" si="54"/>
        <v>4.5881828563558225</v>
      </c>
      <c r="Z61" s="486">
        <f t="shared" si="55"/>
        <v>4.0783847612051751</v>
      </c>
      <c r="AA61" s="487">
        <f>'70MPa, 4-7kg (comm)'!AD61</f>
        <v>18.119326600000001</v>
      </c>
      <c r="AB61" s="488">
        <f>'70MPa, 4-7kg (comm)'!AE61</f>
        <v>27.325299699999999</v>
      </c>
      <c r="AC61" s="466"/>
      <c r="AD61" s="930"/>
      <c r="AE61" s="932"/>
      <c r="AF61" s="466"/>
      <c r="AG61" s="925"/>
      <c r="AH61" s="475">
        <f t="shared" si="56"/>
        <v>-10</v>
      </c>
      <c r="AI61" s="489">
        <f t="shared" si="67"/>
        <v>-20</v>
      </c>
      <c r="AJ61" s="519">
        <f t="shared" si="57"/>
        <v>-26</v>
      </c>
      <c r="AK61" s="490">
        <f t="shared" si="58"/>
        <v>14.183860177777776</v>
      </c>
      <c r="AL61" s="466"/>
      <c r="AM61" s="925"/>
      <c r="AN61" s="475">
        <f t="shared" si="59"/>
        <v>-10</v>
      </c>
      <c r="AO61" s="491">
        <v>0.86158633043482113</v>
      </c>
      <c r="AP61" s="492">
        <v>0.87732488750455206</v>
      </c>
      <c r="AQ61" s="492">
        <v>0.87496537333002777</v>
      </c>
      <c r="AR61" s="492">
        <v>0.87837802155859679</v>
      </c>
      <c r="AS61" s="492">
        <v>0.87677657742105808</v>
      </c>
      <c r="AT61" s="493">
        <v>0.87492263964540062</v>
      </c>
      <c r="AU61" s="493">
        <v>0.87915349015672006</v>
      </c>
      <c r="AV61" s="493">
        <v>0.88660238480193088</v>
      </c>
      <c r="AW61" s="561">
        <v>0.89761490621937101</v>
      </c>
      <c r="AX61" s="565">
        <v>0.90854604578609044</v>
      </c>
      <c r="AY61" s="522" t="s">
        <v>381</v>
      </c>
      <c r="AZ61" s="502" t="s">
        <v>381</v>
      </c>
      <c r="BA61" s="474"/>
      <c r="BB61" s="925"/>
      <c r="BC61" s="475">
        <f t="shared" si="60"/>
        <v>-10</v>
      </c>
      <c r="BD61" s="491">
        <v>0.7628803589764408</v>
      </c>
      <c r="BE61" s="492">
        <v>0.82926904174332794</v>
      </c>
      <c r="BF61" s="492">
        <v>0.87119488672037804</v>
      </c>
      <c r="BG61" s="492">
        <v>0.87523489871986726</v>
      </c>
      <c r="BH61" s="492">
        <v>0.87424262433190847</v>
      </c>
      <c r="BI61" s="493">
        <v>0.87296383531563948</v>
      </c>
      <c r="BJ61" s="493">
        <v>0.87815334407477985</v>
      </c>
      <c r="BK61" s="493">
        <v>0.88628105737549223</v>
      </c>
      <c r="BL61" s="561">
        <v>0.89762519415521547</v>
      </c>
      <c r="BM61" s="565">
        <v>0.90854848544822775</v>
      </c>
      <c r="BN61" s="522" t="s">
        <v>381</v>
      </c>
      <c r="BO61" s="502" t="s">
        <v>381</v>
      </c>
      <c r="BP61" s="466"/>
      <c r="BQ61" s="925"/>
      <c r="BR61" s="475">
        <f t="shared" si="61"/>
        <v>-10</v>
      </c>
      <c r="BS61" s="495">
        <v>85</v>
      </c>
      <c r="BT61" s="496">
        <v>83.820114276898067</v>
      </c>
      <c r="BU61" s="496">
        <v>80.559399612842611</v>
      </c>
      <c r="BV61" s="496">
        <v>75.159927608647536</v>
      </c>
      <c r="BW61" s="496">
        <v>69.42544778608459</v>
      </c>
      <c r="BX61" s="497">
        <v>63.529392970958668</v>
      </c>
      <c r="BY61" s="497">
        <v>51.855374423147509</v>
      </c>
      <c r="BZ61" s="497">
        <v>40.156903152433586</v>
      </c>
      <c r="CA61" s="497">
        <v>28.538387653954754</v>
      </c>
      <c r="CB61" s="566">
        <v>16.310454443433809</v>
      </c>
      <c r="CC61" s="522" t="s">
        <v>381</v>
      </c>
      <c r="CD61" s="502" t="s">
        <v>381</v>
      </c>
      <c r="CF61" s="925"/>
      <c r="CG61" s="475">
        <f t="shared" si="62"/>
        <v>-10</v>
      </c>
      <c r="CH61" s="495">
        <v>85</v>
      </c>
      <c r="CI61" s="496">
        <v>85.000000000000057</v>
      </c>
      <c r="CJ61" s="496">
        <v>82.659688204434602</v>
      </c>
      <c r="CK61" s="496">
        <v>76.874891912132782</v>
      </c>
      <c r="CL61" s="496">
        <v>70.782889817132101</v>
      </c>
      <c r="CM61" s="497">
        <v>64.560836464525607</v>
      </c>
      <c r="CN61" s="497">
        <v>52.360883171407046</v>
      </c>
      <c r="CO61" s="497">
        <v>40.311417894229571</v>
      </c>
      <c r="CP61" s="497">
        <v>28.533724805080503</v>
      </c>
      <c r="CQ61" s="566">
        <v>16.309420526756501</v>
      </c>
      <c r="CR61" s="522" t="s">
        <v>381</v>
      </c>
      <c r="CS61" s="502" t="s">
        <v>381</v>
      </c>
      <c r="CT61" s="474"/>
      <c r="CU61" s="925"/>
      <c r="CV61" s="475">
        <f t="shared" si="63"/>
        <v>-10</v>
      </c>
      <c r="CW61" s="491">
        <f t="shared" si="47"/>
        <v>0.7628803589764408</v>
      </c>
      <c r="CX61" s="492">
        <f t="shared" si="47"/>
        <v>0.82926904174332794</v>
      </c>
      <c r="CY61" s="492">
        <f t="shared" si="68"/>
        <v>0.87119488672037804</v>
      </c>
      <c r="CZ61" s="492">
        <f t="shared" si="68"/>
        <v>0.87523489871986726</v>
      </c>
      <c r="DA61" s="492">
        <f t="shared" si="68"/>
        <v>0.87424262433190847</v>
      </c>
      <c r="DB61" s="493">
        <f t="shared" si="68"/>
        <v>0.87296383531563948</v>
      </c>
      <c r="DC61" s="493">
        <f t="shared" si="68"/>
        <v>0.87815334407477985</v>
      </c>
      <c r="DD61" s="493">
        <f t="shared" si="68"/>
        <v>0.88628105737549223</v>
      </c>
      <c r="DE61" s="561">
        <f t="shared" si="68"/>
        <v>0.89761490621937101</v>
      </c>
      <c r="DF61" s="565">
        <f t="shared" si="68"/>
        <v>0.90854604578609044</v>
      </c>
      <c r="DG61" s="522" t="s">
        <v>381</v>
      </c>
      <c r="DH61" s="502" t="s">
        <v>381</v>
      </c>
      <c r="DJ61" s="925"/>
      <c r="DK61" s="475">
        <f t="shared" si="65"/>
        <v>-10</v>
      </c>
      <c r="DL61" s="495">
        <f t="shared" si="49"/>
        <v>85</v>
      </c>
      <c r="DM61" s="496">
        <f t="shared" si="49"/>
        <v>85.000000000000057</v>
      </c>
      <c r="DN61" s="496">
        <f t="shared" si="69"/>
        <v>82.659688204434602</v>
      </c>
      <c r="DO61" s="496">
        <f t="shared" si="69"/>
        <v>76.874891912132782</v>
      </c>
      <c r="DP61" s="496">
        <f t="shared" si="69"/>
        <v>70.782889817132101</v>
      </c>
      <c r="DQ61" s="497">
        <f t="shared" si="69"/>
        <v>64.560836464525607</v>
      </c>
      <c r="DR61" s="497">
        <f t="shared" si="69"/>
        <v>52.360883171407046</v>
      </c>
      <c r="DS61" s="497">
        <f t="shared" si="69"/>
        <v>40.311417894229571</v>
      </c>
      <c r="DT61" s="497">
        <f t="shared" si="69"/>
        <v>28.538387653954754</v>
      </c>
      <c r="DU61" s="566">
        <f t="shared" si="69"/>
        <v>16.310454443433809</v>
      </c>
      <c r="DV61" s="522" t="s">
        <v>381</v>
      </c>
      <c r="DW61" s="502" t="s">
        <v>381</v>
      </c>
    </row>
    <row r="62" spans="2:127" ht="15" customHeight="1">
      <c r="B62" s="925"/>
      <c r="C62" s="475">
        <v>-20</v>
      </c>
      <c r="D62" s="476">
        <f t="shared" si="51"/>
        <v>15.196583200000001</v>
      </c>
      <c r="E62" s="477">
        <v>60.102036500531348</v>
      </c>
      <c r="F62" s="478">
        <v>67.16503662123209</v>
      </c>
      <c r="G62" s="478">
        <v>70.78153447803966</v>
      </c>
      <c r="H62" s="478">
        <v>70.120532255066848</v>
      </c>
      <c r="I62" s="478">
        <v>68.760487096049474</v>
      </c>
      <c r="J62" s="478">
        <v>67.334892059260227</v>
      </c>
      <c r="K62" s="478">
        <v>64.993115976175574</v>
      </c>
      <c r="L62" s="478">
        <v>62.025053687222957</v>
      </c>
      <c r="M62" s="478">
        <v>59.915451041400061</v>
      </c>
      <c r="N62" s="522" t="s">
        <v>381</v>
      </c>
      <c r="O62" s="522" t="s">
        <v>381</v>
      </c>
      <c r="P62" s="480" t="s">
        <v>381</v>
      </c>
      <c r="Q62" s="466"/>
      <c r="R62" s="925"/>
      <c r="S62" s="475">
        <f t="shared" si="52"/>
        <v>-20</v>
      </c>
      <c r="T62" s="481">
        <v>15</v>
      </c>
      <c r="U62" s="519">
        <v>-17.5</v>
      </c>
      <c r="V62" s="483">
        <f t="shared" si="53"/>
        <v>15.196583200000001</v>
      </c>
      <c r="W62" s="484">
        <f>'70MPa, 4-7kg (comm)'!Z62</f>
        <v>20.965929899999999</v>
      </c>
      <c r="X62" s="485">
        <f>'70MPa, 4-7kg (comm)'!AA62</f>
        <v>17.096156100000002</v>
      </c>
      <c r="Y62" s="483">
        <f t="shared" si="54"/>
        <v>4.2881373900701627</v>
      </c>
      <c r="Z62" s="486">
        <f t="shared" si="55"/>
        <v>3.8116776800623668</v>
      </c>
      <c r="AA62" s="487">
        <f>'70MPa, 4-7kg (comm)'!AD62</f>
        <v>19.607215799999999</v>
      </c>
      <c r="AB62" s="488">
        <f>'70MPa, 4-7kg (comm)'!AE62</f>
        <v>28.975817200000002</v>
      </c>
      <c r="AC62" s="466"/>
      <c r="AD62" s="930"/>
      <c r="AE62" s="932"/>
      <c r="AF62" s="466"/>
      <c r="AG62" s="925"/>
      <c r="AH62" s="475">
        <f t="shared" si="56"/>
        <v>-20</v>
      </c>
      <c r="AI62" s="489">
        <f t="shared" si="67"/>
        <v>-30</v>
      </c>
      <c r="AJ62" s="519">
        <f t="shared" si="57"/>
        <v>-26</v>
      </c>
      <c r="AK62" s="490">
        <f t="shared" si="58"/>
        <v>15.196583200000001</v>
      </c>
      <c r="AL62" s="466"/>
      <c r="AM62" s="925"/>
      <c r="AN62" s="475">
        <f t="shared" si="59"/>
        <v>-20</v>
      </c>
      <c r="AO62" s="491">
        <v>0.87486036827232205</v>
      </c>
      <c r="AP62" s="492">
        <v>0.87335909443113446</v>
      </c>
      <c r="AQ62" s="492">
        <v>0.87127001984844354</v>
      </c>
      <c r="AR62" s="492">
        <v>0.87560821181809834</v>
      </c>
      <c r="AS62" s="492">
        <v>0.87428765281923349</v>
      </c>
      <c r="AT62" s="493">
        <v>0.87256893506968336</v>
      </c>
      <c r="AU62" s="493">
        <v>0.87389221661584093</v>
      </c>
      <c r="AV62" s="493">
        <v>0.87044737029194752</v>
      </c>
      <c r="AW62" s="493">
        <v>0.87507329416589985</v>
      </c>
      <c r="AX62" s="522" t="s">
        <v>381</v>
      </c>
      <c r="AY62" s="522" t="s">
        <v>381</v>
      </c>
      <c r="AZ62" s="502" t="s">
        <v>381</v>
      </c>
      <c r="BA62" s="474"/>
      <c r="BB62" s="925"/>
      <c r="BC62" s="475">
        <f t="shared" si="60"/>
        <v>-20</v>
      </c>
      <c r="BD62" s="491">
        <v>0.76439701722477804</v>
      </c>
      <c r="BE62" s="492">
        <v>0.83005442932441187</v>
      </c>
      <c r="BF62" s="492">
        <v>0.86683147535607474</v>
      </c>
      <c r="BG62" s="492">
        <v>0.87175486686605441</v>
      </c>
      <c r="BH62" s="492">
        <v>0.87104620640027597</v>
      </c>
      <c r="BI62" s="493">
        <v>0.86992016725822041</v>
      </c>
      <c r="BJ62" s="493">
        <v>0.8722662375304302</v>
      </c>
      <c r="BK62" s="493">
        <v>0.86967983744464772</v>
      </c>
      <c r="BL62" s="493">
        <v>0.87487675206877213</v>
      </c>
      <c r="BM62" s="522" t="s">
        <v>381</v>
      </c>
      <c r="BN62" s="522" t="s">
        <v>381</v>
      </c>
      <c r="BO62" s="502" t="s">
        <v>381</v>
      </c>
      <c r="BP62" s="466"/>
      <c r="BQ62" s="925"/>
      <c r="BR62" s="475">
        <f t="shared" si="61"/>
        <v>-20</v>
      </c>
      <c r="BS62" s="495">
        <v>84.994173915835887</v>
      </c>
      <c r="BT62" s="496">
        <v>83.341098736326842</v>
      </c>
      <c r="BU62" s="496">
        <v>79.961248239964917</v>
      </c>
      <c r="BV62" s="496">
        <v>74.357122883399754</v>
      </c>
      <c r="BW62" s="496">
        <v>68.461765181046104</v>
      </c>
      <c r="BX62" s="497">
        <v>62.43944915729584</v>
      </c>
      <c r="BY62" s="497">
        <v>50.39852884573736</v>
      </c>
      <c r="BZ62" s="497">
        <v>37.711735177791049</v>
      </c>
      <c r="CA62" s="497">
        <v>25.349234300088209</v>
      </c>
      <c r="CB62" s="522" t="s">
        <v>381</v>
      </c>
      <c r="CC62" s="522" t="s">
        <v>381</v>
      </c>
      <c r="CD62" s="502" t="s">
        <v>381</v>
      </c>
      <c r="CF62" s="925"/>
      <c r="CG62" s="475">
        <f t="shared" si="62"/>
        <v>-20</v>
      </c>
      <c r="CH62" s="495">
        <v>85.000000000000057</v>
      </c>
      <c r="CI62" s="496">
        <v>85</v>
      </c>
      <c r="CJ62" s="496">
        <v>82.431255887024491</v>
      </c>
      <c r="CK62" s="496">
        <v>76.46143819215753</v>
      </c>
      <c r="CL62" s="496">
        <v>70.197393457658038</v>
      </c>
      <c r="CM62" s="497">
        <v>63.834662337162882</v>
      </c>
      <c r="CN62" s="497">
        <v>51.21565381475186</v>
      </c>
      <c r="CO62" s="497">
        <v>38.080981500288658</v>
      </c>
      <c r="CP62" s="497">
        <v>25.440056489275847</v>
      </c>
      <c r="CQ62" s="522" t="s">
        <v>381</v>
      </c>
      <c r="CR62" s="522" t="s">
        <v>381</v>
      </c>
      <c r="CS62" s="502" t="s">
        <v>381</v>
      </c>
      <c r="CT62" s="474"/>
      <c r="CU62" s="925"/>
      <c r="CV62" s="475">
        <f t="shared" si="63"/>
        <v>-20</v>
      </c>
      <c r="CW62" s="491">
        <f t="shared" si="47"/>
        <v>0.76439701722477804</v>
      </c>
      <c r="CX62" s="492">
        <f t="shared" si="47"/>
        <v>0.83005442932441187</v>
      </c>
      <c r="CY62" s="492">
        <f t="shared" ref="CY62:DE64" si="70">MIN(AQ62,BF62)</f>
        <v>0.86683147535607474</v>
      </c>
      <c r="CZ62" s="492">
        <f t="shared" si="70"/>
        <v>0.87175486686605441</v>
      </c>
      <c r="DA62" s="492">
        <f t="shared" si="70"/>
        <v>0.87104620640027597</v>
      </c>
      <c r="DB62" s="493">
        <f t="shared" si="70"/>
        <v>0.86992016725822041</v>
      </c>
      <c r="DC62" s="493">
        <f t="shared" si="70"/>
        <v>0.8722662375304302</v>
      </c>
      <c r="DD62" s="493">
        <f t="shared" si="70"/>
        <v>0.86967983744464772</v>
      </c>
      <c r="DE62" s="493">
        <f t="shared" si="70"/>
        <v>0.87487675206877213</v>
      </c>
      <c r="DF62" s="522" t="s">
        <v>381</v>
      </c>
      <c r="DG62" s="522" t="s">
        <v>381</v>
      </c>
      <c r="DH62" s="502" t="s">
        <v>381</v>
      </c>
      <c r="DJ62" s="925"/>
      <c r="DK62" s="475">
        <f t="shared" si="65"/>
        <v>-20</v>
      </c>
      <c r="DL62" s="495">
        <f t="shared" si="49"/>
        <v>85.000000000000057</v>
      </c>
      <c r="DM62" s="496">
        <f t="shared" si="49"/>
        <v>85</v>
      </c>
      <c r="DN62" s="496">
        <f t="shared" ref="DN62:DT64" si="71">MAX(BU62,CJ62)</f>
        <v>82.431255887024491</v>
      </c>
      <c r="DO62" s="496">
        <f t="shared" si="71"/>
        <v>76.46143819215753</v>
      </c>
      <c r="DP62" s="496">
        <f t="shared" si="71"/>
        <v>70.197393457658038</v>
      </c>
      <c r="DQ62" s="497">
        <f t="shared" si="71"/>
        <v>63.834662337162882</v>
      </c>
      <c r="DR62" s="497">
        <f t="shared" si="71"/>
        <v>51.21565381475186</v>
      </c>
      <c r="DS62" s="497">
        <f t="shared" si="71"/>
        <v>38.080981500288658</v>
      </c>
      <c r="DT62" s="497">
        <f t="shared" si="71"/>
        <v>25.440056489275847</v>
      </c>
      <c r="DU62" s="522" t="s">
        <v>381</v>
      </c>
      <c r="DV62" s="522" t="s">
        <v>381</v>
      </c>
      <c r="DW62" s="502" t="s">
        <v>381</v>
      </c>
    </row>
    <row r="63" spans="2:127" ht="15" customHeight="1">
      <c r="B63" s="925"/>
      <c r="C63" s="475">
        <v>-30</v>
      </c>
      <c r="D63" s="476">
        <f t="shared" si="51"/>
        <v>16.145572444444444</v>
      </c>
      <c r="E63" s="477">
        <v>60.192997278147317</v>
      </c>
      <c r="F63" s="478">
        <v>67.142110895880236</v>
      </c>
      <c r="G63" s="478">
        <v>70.042712176152122</v>
      </c>
      <c r="H63" s="478">
        <v>69.487842988223889</v>
      </c>
      <c r="I63" s="478">
        <v>68.148099655489176</v>
      </c>
      <c r="J63" s="478">
        <v>66.73333954699784</v>
      </c>
      <c r="K63" s="478">
        <v>64.475256473051047</v>
      </c>
      <c r="L63" s="478">
        <v>61.485168863501585</v>
      </c>
      <c r="M63" s="478">
        <v>58.553067453233211</v>
      </c>
      <c r="N63" s="522" t="s">
        <v>381</v>
      </c>
      <c r="O63" s="522" t="s">
        <v>381</v>
      </c>
      <c r="P63" s="480" t="s">
        <v>381</v>
      </c>
      <c r="Q63" s="466"/>
      <c r="R63" s="925"/>
      <c r="S63" s="475">
        <f t="shared" si="52"/>
        <v>-30</v>
      </c>
      <c r="T63" s="481">
        <v>15</v>
      </c>
      <c r="U63" s="519">
        <v>-17.5</v>
      </c>
      <c r="V63" s="483">
        <f t="shared" si="53"/>
        <v>16.145572444444444</v>
      </c>
      <c r="W63" s="484">
        <f>'70MPa, 4-7kg (comm)'!Z63</f>
        <v>22.850911499999999</v>
      </c>
      <c r="X63" s="485">
        <f>'70MPa, 4-7kg (comm)'!AA63</f>
        <v>18.163768999999998</v>
      </c>
      <c r="Y63" s="483">
        <f t="shared" si="54"/>
        <v>4.0346733520925788</v>
      </c>
      <c r="Z63" s="486">
        <f t="shared" si="55"/>
        <v>3.5863763129711814</v>
      </c>
      <c r="AA63" s="487">
        <f>'70MPa, 4-7kg (comm)'!AD63</f>
        <v>21.043576000000002</v>
      </c>
      <c r="AB63" s="488">
        <f>'70MPa, 4-7kg (comm)'!AE63</f>
        <v>30.495844000000002</v>
      </c>
      <c r="AC63" s="466"/>
      <c r="AD63" s="930"/>
      <c r="AE63" s="932"/>
      <c r="AF63" s="466"/>
      <c r="AG63" s="925"/>
      <c r="AH63" s="475">
        <f t="shared" si="56"/>
        <v>-30</v>
      </c>
      <c r="AI63" s="489">
        <f t="shared" si="67"/>
        <v>-40</v>
      </c>
      <c r="AJ63" s="519">
        <f t="shared" si="57"/>
        <v>-30</v>
      </c>
      <c r="AK63" s="490">
        <f t="shared" si="58"/>
        <v>16.145572444444444</v>
      </c>
      <c r="AL63" s="466"/>
      <c r="AM63" s="925"/>
      <c r="AN63" s="475">
        <f t="shared" si="59"/>
        <v>-30</v>
      </c>
      <c r="AO63" s="491">
        <v>0.86795335692390529</v>
      </c>
      <c r="AP63" s="492">
        <v>0.86731325833301542</v>
      </c>
      <c r="AQ63" s="492">
        <v>0.86589919534678472</v>
      </c>
      <c r="AR63" s="492">
        <v>0.87140075411871387</v>
      </c>
      <c r="AS63" s="492">
        <v>0.87043595071016089</v>
      </c>
      <c r="AT63" s="493">
        <v>0.86895633372097913</v>
      </c>
      <c r="AU63" s="493">
        <v>0.87116106977112229</v>
      </c>
      <c r="AV63" s="493">
        <v>0.86744079524523732</v>
      </c>
      <c r="AW63" s="493">
        <v>0.86453329758871988</v>
      </c>
      <c r="AX63" s="522" t="s">
        <v>381</v>
      </c>
      <c r="AY63" s="522" t="s">
        <v>381</v>
      </c>
      <c r="AZ63" s="502" t="s">
        <v>381</v>
      </c>
      <c r="BA63" s="474"/>
      <c r="BB63" s="925"/>
      <c r="BC63" s="475">
        <f t="shared" si="60"/>
        <v>-30</v>
      </c>
      <c r="BD63" s="491">
        <v>0.76526672559537079</v>
      </c>
      <c r="BE63" s="492">
        <v>0.82984726462449188</v>
      </c>
      <c r="BF63" s="492">
        <v>0.86074561887217937</v>
      </c>
      <c r="BG63" s="492">
        <v>0.866811335790448</v>
      </c>
      <c r="BH63" s="492">
        <v>0.86649024526643759</v>
      </c>
      <c r="BI63" s="493">
        <v>0.8655848687671871</v>
      </c>
      <c r="BJ63" s="493">
        <v>0.86885181582145699</v>
      </c>
      <c r="BK63" s="493">
        <v>0.86611702978633431</v>
      </c>
      <c r="BL63" s="493">
        <v>0.86410546449862491</v>
      </c>
      <c r="BM63" s="522" t="s">
        <v>381</v>
      </c>
      <c r="BN63" s="522" t="s">
        <v>381</v>
      </c>
      <c r="BO63" s="502" t="s">
        <v>381</v>
      </c>
      <c r="BP63" s="466"/>
      <c r="BQ63" s="925"/>
      <c r="BR63" s="475">
        <f t="shared" si="61"/>
        <v>-30</v>
      </c>
      <c r="BS63" s="495">
        <v>84.516507340156551</v>
      </c>
      <c r="BT63" s="496">
        <v>82.824887532130816</v>
      </c>
      <c r="BU63" s="496">
        <v>79.304087285982632</v>
      </c>
      <c r="BV63" s="496">
        <v>73.56101028057671</v>
      </c>
      <c r="BW63" s="496">
        <v>67.532558462030948</v>
      </c>
      <c r="BX63" s="497">
        <v>61.396830121542251</v>
      </c>
      <c r="BY63" s="497">
        <v>49.257529780752982</v>
      </c>
      <c r="BZ63" s="497">
        <v>36.53557975631275</v>
      </c>
      <c r="CA63" s="497">
        <v>23.607423891243815</v>
      </c>
      <c r="CB63" s="522" t="s">
        <v>381</v>
      </c>
      <c r="CC63" s="522" t="s">
        <v>381</v>
      </c>
      <c r="CD63" s="502" t="s">
        <v>381</v>
      </c>
      <c r="CF63" s="925"/>
      <c r="CG63" s="475">
        <f t="shared" si="62"/>
        <v>-30</v>
      </c>
      <c r="CH63" s="495">
        <v>85.000000000000114</v>
      </c>
      <c r="CI63" s="496">
        <v>85</v>
      </c>
      <c r="CJ63" s="496">
        <v>82.18302082189183</v>
      </c>
      <c r="CK63" s="496">
        <v>76.064251892083533</v>
      </c>
      <c r="CL63" s="496">
        <v>69.648073113831359</v>
      </c>
      <c r="CM63" s="497">
        <v>63.167233113528269</v>
      </c>
      <c r="CN63" s="497">
        <v>50.419256578797516</v>
      </c>
      <c r="CO63" s="497">
        <v>37.174022086225087</v>
      </c>
      <c r="CP63" s="497">
        <v>23.805067137669297</v>
      </c>
      <c r="CQ63" s="522" t="s">
        <v>381</v>
      </c>
      <c r="CR63" s="522" t="s">
        <v>381</v>
      </c>
      <c r="CS63" s="502" t="s">
        <v>381</v>
      </c>
      <c r="CT63" s="474"/>
      <c r="CU63" s="925"/>
      <c r="CV63" s="475">
        <f t="shared" si="63"/>
        <v>-30</v>
      </c>
      <c r="CW63" s="491">
        <f t="shared" si="47"/>
        <v>0.76526672559537079</v>
      </c>
      <c r="CX63" s="492">
        <f t="shared" si="47"/>
        <v>0.82984726462449188</v>
      </c>
      <c r="CY63" s="492">
        <f t="shared" si="70"/>
        <v>0.86074561887217937</v>
      </c>
      <c r="CZ63" s="492">
        <f t="shared" si="70"/>
        <v>0.866811335790448</v>
      </c>
      <c r="DA63" s="492">
        <f t="shared" si="70"/>
        <v>0.86649024526643759</v>
      </c>
      <c r="DB63" s="493">
        <f t="shared" si="70"/>
        <v>0.8655848687671871</v>
      </c>
      <c r="DC63" s="493">
        <f t="shared" si="70"/>
        <v>0.86885181582145699</v>
      </c>
      <c r="DD63" s="493">
        <f t="shared" si="70"/>
        <v>0.86611702978633431</v>
      </c>
      <c r="DE63" s="493">
        <f t="shared" si="70"/>
        <v>0.86410546449862491</v>
      </c>
      <c r="DF63" s="522" t="s">
        <v>381</v>
      </c>
      <c r="DG63" s="522" t="s">
        <v>381</v>
      </c>
      <c r="DH63" s="502" t="s">
        <v>381</v>
      </c>
      <c r="DJ63" s="925"/>
      <c r="DK63" s="475">
        <f t="shared" si="65"/>
        <v>-30</v>
      </c>
      <c r="DL63" s="495">
        <f t="shared" si="49"/>
        <v>85.000000000000114</v>
      </c>
      <c r="DM63" s="496">
        <f t="shared" si="49"/>
        <v>85</v>
      </c>
      <c r="DN63" s="496">
        <f t="shared" si="71"/>
        <v>82.18302082189183</v>
      </c>
      <c r="DO63" s="496">
        <f t="shared" si="71"/>
        <v>76.064251892083533</v>
      </c>
      <c r="DP63" s="496">
        <f t="shared" si="71"/>
        <v>69.648073113831359</v>
      </c>
      <c r="DQ63" s="497">
        <f t="shared" si="71"/>
        <v>63.167233113528269</v>
      </c>
      <c r="DR63" s="497">
        <f t="shared" si="71"/>
        <v>50.419256578797516</v>
      </c>
      <c r="DS63" s="497">
        <f t="shared" si="71"/>
        <v>37.174022086225087</v>
      </c>
      <c r="DT63" s="497">
        <f t="shared" si="71"/>
        <v>23.805067137669297</v>
      </c>
      <c r="DU63" s="522" t="s">
        <v>381</v>
      </c>
      <c r="DV63" s="522" t="s">
        <v>381</v>
      </c>
      <c r="DW63" s="502" t="s">
        <v>381</v>
      </c>
    </row>
    <row r="64" spans="2:127" ht="15" customHeight="1">
      <c r="B64" s="925"/>
      <c r="C64" s="475">
        <v>-40</v>
      </c>
      <c r="D64" s="476">
        <f t="shared" si="51"/>
        <v>17.130595644444444</v>
      </c>
      <c r="E64" s="477">
        <v>60.431075092471325</v>
      </c>
      <c r="F64" s="478">
        <v>67.309060303554133</v>
      </c>
      <c r="G64" s="478">
        <v>69.697846138838742</v>
      </c>
      <c r="H64" s="478">
        <v>69.178121764429775</v>
      </c>
      <c r="I64" s="478">
        <v>67.828508385691208</v>
      </c>
      <c r="J64" s="478">
        <v>66.408395949863831</v>
      </c>
      <c r="K64" s="478">
        <v>64.187344482233357</v>
      </c>
      <c r="L64" s="478">
        <v>61.233805031253496</v>
      </c>
      <c r="M64" s="478">
        <v>58.407883878487894</v>
      </c>
      <c r="N64" s="522" t="s">
        <v>381</v>
      </c>
      <c r="O64" s="522" t="s">
        <v>381</v>
      </c>
      <c r="P64" s="480" t="s">
        <v>381</v>
      </c>
      <c r="Q64" s="466"/>
      <c r="R64" s="925"/>
      <c r="S64" s="475">
        <f t="shared" si="52"/>
        <v>-40</v>
      </c>
      <c r="T64" s="481">
        <v>15</v>
      </c>
      <c r="U64" s="519">
        <v>-17.5</v>
      </c>
      <c r="V64" s="483">
        <f t="shared" si="53"/>
        <v>17.130595644444444</v>
      </c>
      <c r="W64" s="484">
        <f>'70MPa, 4-7kg (comm)'!Z64</f>
        <v>24.901603000000001</v>
      </c>
      <c r="X64" s="485">
        <f>'70MPa, 4-7kg (comm)'!AA64</f>
        <v>19.271920099999999</v>
      </c>
      <c r="Y64" s="483">
        <f t="shared" si="54"/>
        <v>3.8124220347664477</v>
      </c>
      <c r="Z64" s="486">
        <f t="shared" si="55"/>
        <v>3.3888195864590647</v>
      </c>
      <c r="AA64" s="487">
        <f>'70MPa, 4-7kg (comm)'!AD64</f>
        <v>22.557056500000002</v>
      </c>
      <c r="AB64" s="488">
        <f>'70MPa, 4-7kg (comm)'!AE64</f>
        <v>32.041581800000003</v>
      </c>
      <c r="AC64" s="466"/>
      <c r="AD64" s="930"/>
      <c r="AE64" s="932"/>
      <c r="AF64" s="466"/>
      <c r="AG64" s="925"/>
      <c r="AH64" s="475">
        <f t="shared" si="56"/>
        <v>-40</v>
      </c>
      <c r="AI64" s="489">
        <v>-40</v>
      </c>
      <c r="AJ64" s="519">
        <f t="shared" si="57"/>
        <v>-40</v>
      </c>
      <c r="AK64" s="490">
        <f t="shared" si="58"/>
        <v>17.130595644444444</v>
      </c>
      <c r="AL64" s="466"/>
      <c r="AM64" s="925"/>
      <c r="AN64" s="475">
        <f t="shared" si="59"/>
        <v>-40</v>
      </c>
      <c r="AO64" s="491">
        <v>0.86582731070800423</v>
      </c>
      <c r="AP64" s="492">
        <v>0.86527704599052124</v>
      </c>
      <c r="AQ64" s="492">
        <v>0.86392934383342634</v>
      </c>
      <c r="AR64" s="492">
        <v>0.86991990816428633</v>
      </c>
      <c r="AS64" s="492">
        <v>0.86909882715037878</v>
      </c>
      <c r="AT64" s="493">
        <v>0.86775385987672682</v>
      </c>
      <c r="AU64" s="493">
        <v>0.87042024999204015</v>
      </c>
      <c r="AV64" s="493">
        <v>0.86690616710835755</v>
      </c>
      <c r="AW64" s="493">
        <v>0.8643614746960625</v>
      </c>
      <c r="AX64" s="522" t="s">
        <v>381</v>
      </c>
      <c r="AY64" s="522" t="s">
        <v>381</v>
      </c>
      <c r="AZ64" s="502" t="s">
        <v>381</v>
      </c>
      <c r="BA64" s="474"/>
      <c r="BB64" s="925"/>
      <c r="BC64" s="475">
        <f t="shared" si="60"/>
        <v>-40</v>
      </c>
      <c r="BD64" s="491">
        <v>0.76754000006320378</v>
      </c>
      <c r="BE64" s="492">
        <v>0.83135501431827208</v>
      </c>
      <c r="BF64" s="492">
        <v>0.85802239394142787</v>
      </c>
      <c r="BG64" s="492">
        <v>0.86462362064593212</v>
      </c>
      <c r="BH64" s="492">
        <v>0.86439867503592693</v>
      </c>
      <c r="BI64" s="493">
        <v>0.86362674668150152</v>
      </c>
      <c r="BJ64" s="493">
        <v>0.86739369093546004</v>
      </c>
      <c r="BK64" s="493">
        <v>0.86500691031533672</v>
      </c>
      <c r="BL64" s="493">
        <v>0.86365988150171247</v>
      </c>
      <c r="BM64" s="522" t="s">
        <v>381</v>
      </c>
      <c r="BN64" s="522" t="s">
        <v>381</v>
      </c>
      <c r="BO64" s="502" t="s">
        <v>381</v>
      </c>
      <c r="BP64" s="466"/>
      <c r="BQ64" s="925"/>
      <c r="BR64" s="475">
        <f t="shared" si="61"/>
        <v>-40</v>
      </c>
      <c r="BS64" s="495">
        <v>84.089493954072282</v>
      </c>
      <c r="BT64" s="496">
        <v>82.313511056066105</v>
      </c>
      <c r="BU64" s="496">
        <v>78.690499847183759</v>
      </c>
      <c r="BV64" s="496">
        <v>72.847134949220987</v>
      </c>
      <c r="BW64" s="496">
        <v>66.671448640513617</v>
      </c>
      <c r="BX64" s="497">
        <v>60.435473502747151</v>
      </c>
      <c r="BY64" s="497">
        <v>48.228397963353565</v>
      </c>
      <c r="BZ64" s="497">
        <v>35.565875094166771</v>
      </c>
      <c r="CA64" s="497">
        <v>22.977614679607449</v>
      </c>
      <c r="CB64" s="522" t="s">
        <v>381</v>
      </c>
      <c r="CC64" s="522" t="s">
        <v>381</v>
      </c>
      <c r="CD64" s="502" t="s">
        <v>381</v>
      </c>
      <c r="CF64" s="925"/>
      <c r="CG64" s="475">
        <f t="shared" si="62"/>
        <v>-40</v>
      </c>
      <c r="CH64" s="495">
        <v>85</v>
      </c>
      <c r="CI64" s="496">
        <v>85</v>
      </c>
      <c r="CJ64" s="496">
        <v>81.989825733157318</v>
      </c>
      <c r="CK64" s="496">
        <v>75.733549862359467</v>
      </c>
      <c r="CL64" s="496">
        <v>69.198409604806471</v>
      </c>
      <c r="CM64" s="497">
        <v>62.600741979293673</v>
      </c>
      <c r="CN64" s="497">
        <v>49.747630259619399</v>
      </c>
      <c r="CO64" s="497">
        <v>36.481350929383531</v>
      </c>
      <c r="CP64" s="497">
        <v>23.300411065740803</v>
      </c>
      <c r="CQ64" s="522" t="s">
        <v>381</v>
      </c>
      <c r="CR64" s="522" t="s">
        <v>381</v>
      </c>
      <c r="CS64" s="502" t="s">
        <v>381</v>
      </c>
      <c r="CT64" s="474"/>
      <c r="CU64" s="925"/>
      <c r="CV64" s="475">
        <f t="shared" si="63"/>
        <v>-40</v>
      </c>
      <c r="CW64" s="491">
        <f t="shared" si="47"/>
        <v>0.76754000006320378</v>
      </c>
      <c r="CX64" s="492">
        <f t="shared" si="47"/>
        <v>0.83135501431827208</v>
      </c>
      <c r="CY64" s="492">
        <f t="shared" si="70"/>
        <v>0.85802239394142787</v>
      </c>
      <c r="CZ64" s="492">
        <f t="shared" si="70"/>
        <v>0.86462362064593212</v>
      </c>
      <c r="DA64" s="492">
        <f t="shared" si="70"/>
        <v>0.86439867503592693</v>
      </c>
      <c r="DB64" s="493">
        <f t="shared" si="70"/>
        <v>0.86362674668150152</v>
      </c>
      <c r="DC64" s="493">
        <f t="shared" si="70"/>
        <v>0.86739369093546004</v>
      </c>
      <c r="DD64" s="493">
        <f t="shared" si="70"/>
        <v>0.86500691031533672</v>
      </c>
      <c r="DE64" s="493">
        <f t="shared" si="70"/>
        <v>0.86365988150171247</v>
      </c>
      <c r="DF64" s="522" t="s">
        <v>381</v>
      </c>
      <c r="DG64" s="522" t="s">
        <v>381</v>
      </c>
      <c r="DH64" s="502" t="s">
        <v>381</v>
      </c>
      <c r="DJ64" s="925"/>
      <c r="DK64" s="475">
        <f t="shared" si="65"/>
        <v>-40</v>
      </c>
      <c r="DL64" s="495">
        <f t="shared" si="49"/>
        <v>85</v>
      </c>
      <c r="DM64" s="496">
        <f t="shared" si="49"/>
        <v>85</v>
      </c>
      <c r="DN64" s="496">
        <f t="shared" si="71"/>
        <v>81.989825733157318</v>
      </c>
      <c r="DO64" s="496">
        <f t="shared" si="71"/>
        <v>75.733549862359467</v>
      </c>
      <c r="DP64" s="496">
        <f t="shared" si="71"/>
        <v>69.198409604806471</v>
      </c>
      <c r="DQ64" s="497">
        <f t="shared" si="71"/>
        <v>62.600741979293673</v>
      </c>
      <c r="DR64" s="497">
        <f t="shared" si="71"/>
        <v>49.747630259619399</v>
      </c>
      <c r="DS64" s="497">
        <f t="shared" si="71"/>
        <v>36.481350929383531</v>
      </c>
      <c r="DT64" s="497">
        <f t="shared" si="71"/>
        <v>23.300411065740803</v>
      </c>
      <c r="DU64" s="522" t="s">
        <v>381</v>
      </c>
      <c r="DV64" s="522" t="s">
        <v>381</v>
      </c>
      <c r="DW64" s="502" t="s">
        <v>381</v>
      </c>
    </row>
    <row r="65" spans="2:127" ht="15" customHeight="1" thickBot="1">
      <c r="B65" s="926"/>
      <c r="C65" s="506" t="s">
        <v>382</v>
      </c>
      <c r="D65" s="507" t="s">
        <v>381</v>
      </c>
      <c r="E65" s="508" t="s">
        <v>381</v>
      </c>
      <c r="F65" s="509" t="s">
        <v>381</v>
      </c>
      <c r="G65" s="509" t="s">
        <v>381</v>
      </c>
      <c r="H65" s="509" t="s">
        <v>381</v>
      </c>
      <c r="I65" s="509" t="s">
        <v>381</v>
      </c>
      <c r="J65" s="509" t="s">
        <v>381</v>
      </c>
      <c r="K65" s="509" t="s">
        <v>381</v>
      </c>
      <c r="L65" s="509" t="s">
        <v>381</v>
      </c>
      <c r="M65" s="509" t="s">
        <v>381</v>
      </c>
      <c r="N65" s="509" t="s">
        <v>381</v>
      </c>
      <c r="O65" s="509" t="s">
        <v>381</v>
      </c>
      <c r="P65" s="510" t="s">
        <v>381</v>
      </c>
      <c r="Q65" s="466"/>
      <c r="R65" s="926"/>
      <c r="S65" s="506" t="str">
        <f t="shared" si="52"/>
        <v>&lt; -40</v>
      </c>
      <c r="T65" s="511" t="s">
        <v>381</v>
      </c>
      <c r="U65" s="512" t="s">
        <v>381</v>
      </c>
      <c r="V65" s="507" t="s">
        <v>381</v>
      </c>
      <c r="W65" s="513" t="s">
        <v>381</v>
      </c>
      <c r="X65" s="514" t="s">
        <v>381</v>
      </c>
      <c r="Y65" s="507" t="s">
        <v>381</v>
      </c>
      <c r="Z65" s="514" t="s">
        <v>381</v>
      </c>
      <c r="AA65" s="511" t="s">
        <v>381</v>
      </c>
      <c r="AB65" s="512" t="s">
        <v>381</v>
      </c>
      <c r="AC65" s="466"/>
      <c r="AD65" s="931"/>
      <c r="AE65" s="933"/>
      <c r="AF65" s="466"/>
      <c r="AG65" s="926"/>
      <c r="AH65" s="506" t="str">
        <f t="shared" si="56"/>
        <v>&lt; -40</v>
      </c>
      <c r="AI65" s="511" t="s">
        <v>381</v>
      </c>
      <c r="AJ65" s="512" t="s">
        <v>381</v>
      </c>
      <c r="AK65" s="515" t="s">
        <v>381</v>
      </c>
      <c r="AL65" s="466"/>
      <c r="AM65" s="926"/>
      <c r="AN65" s="506" t="str">
        <f t="shared" si="59"/>
        <v>&lt; -40</v>
      </c>
      <c r="AO65" s="516" t="s">
        <v>381</v>
      </c>
      <c r="AP65" s="517" t="s">
        <v>381</v>
      </c>
      <c r="AQ65" s="517" t="s">
        <v>381</v>
      </c>
      <c r="AR65" s="517" t="s">
        <v>381</v>
      </c>
      <c r="AS65" s="517" t="s">
        <v>381</v>
      </c>
      <c r="AT65" s="517" t="s">
        <v>381</v>
      </c>
      <c r="AU65" s="517" t="s">
        <v>381</v>
      </c>
      <c r="AV65" s="517" t="s">
        <v>381</v>
      </c>
      <c r="AW65" s="517" t="s">
        <v>381</v>
      </c>
      <c r="AX65" s="517" t="s">
        <v>381</v>
      </c>
      <c r="AY65" s="517" t="s">
        <v>381</v>
      </c>
      <c r="AZ65" s="512" t="s">
        <v>381</v>
      </c>
      <c r="BA65" s="474"/>
      <c r="BB65" s="926"/>
      <c r="BC65" s="506" t="str">
        <f t="shared" si="60"/>
        <v>&lt; -40</v>
      </c>
      <c r="BD65" s="516" t="s">
        <v>381</v>
      </c>
      <c r="BE65" s="517" t="s">
        <v>381</v>
      </c>
      <c r="BF65" s="517" t="s">
        <v>381</v>
      </c>
      <c r="BG65" s="517" t="s">
        <v>381</v>
      </c>
      <c r="BH65" s="517" t="s">
        <v>381</v>
      </c>
      <c r="BI65" s="517" t="s">
        <v>381</v>
      </c>
      <c r="BJ65" s="517" t="s">
        <v>381</v>
      </c>
      <c r="BK65" s="517" t="s">
        <v>381</v>
      </c>
      <c r="BL65" s="517" t="s">
        <v>381</v>
      </c>
      <c r="BM65" s="517" t="s">
        <v>381</v>
      </c>
      <c r="BN65" s="517" t="s">
        <v>381</v>
      </c>
      <c r="BO65" s="512" t="s">
        <v>381</v>
      </c>
      <c r="BP65" s="466"/>
      <c r="BQ65" s="926"/>
      <c r="BR65" s="506" t="str">
        <f t="shared" si="61"/>
        <v>&lt; -40</v>
      </c>
      <c r="BS65" s="516" t="s">
        <v>381</v>
      </c>
      <c r="BT65" s="517" t="s">
        <v>381</v>
      </c>
      <c r="BU65" s="517" t="s">
        <v>381</v>
      </c>
      <c r="BV65" s="517" t="s">
        <v>381</v>
      </c>
      <c r="BW65" s="517" t="s">
        <v>381</v>
      </c>
      <c r="BX65" s="517" t="s">
        <v>381</v>
      </c>
      <c r="BY65" s="517" t="s">
        <v>381</v>
      </c>
      <c r="BZ65" s="517" t="s">
        <v>381</v>
      </c>
      <c r="CA65" s="517" t="s">
        <v>381</v>
      </c>
      <c r="CB65" s="517" t="s">
        <v>381</v>
      </c>
      <c r="CC65" s="517" t="s">
        <v>381</v>
      </c>
      <c r="CD65" s="512" t="s">
        <v>381</v>
      </c>
      <c r="CF65" s="926"/>
      <c r="CG65" s="506" t="str">
        <f t="shared" si="62"/>
        <v>&lt; -40</v>
      </c>
      <c r="CH65" s="516" t="s">
        <v>381</v>
      </c>
      <c r="CI65" s="517" t="s">
        <v>381</v>
      </c>
      <c r="CJ65" s="517" t="s">
        <v>381</v>
      </c>
      <c r="CK65" s="517" t="s">
        <v>381</v>
      </c>
      <c r="CL65" s="517" t="s">
        <v>381</v>
      </c>
      <c r="CM65" s="517" t="s">
        <v>381</v>
      </c>
      <c r="CN65" s="517" t="s">
        <v>381</v>
      </c>
      <c r="CO65" s="517" t="s">
        <v>381</v>
      </c>
      <c r="CP65" s="517" t="s">
        <v>381</v>
      </c>
      <c r="CQ65" s="517" t="s">
        <v>381</v>
      </c>
      <c r="CR65" s="517" t="s">
        <v>381</v>
      </c>
      <c r="CS65" s="512" t="s">
        <v>381</v>
      </c>
      <c r="CT65" s="474"/>
      <c r="CU65" s="926"/>
      <c r="CV65" s="506" t="str">
        <f t="shared" si="63"/>
        <v>&lt; -40</v>
      </c>
      <c r="CW65" s="516" t="s">
        <v>381</v>
      </c>
      <c r="CX65" s="517" t="s">
        <v>381</v>
      </c>
      <c r="CY65" s="517" t="s">
        <v>381</v>
      </c>
      <c r="CZ65" s="517" t="s">
        <v>381</v>
      </c>
      <c r="DA65" s="517" t="s">
        <v>381</v>
      </c>
      <c r="DB65" s="517" t="s">
        <v>381</v>
      </c>
      <c r="DC65" s="517" t="s">
        <v>381</v>
      </c>
      <c r="DD65" s="517" t="s">
        <v>381</v>
      </c>
      <c r="DE65" s="517" t="s">
        <v>381</v>
      </c>
      <c r="DF65" s="517" t="s">
        <v>381</v>
      </c>
      <c r="DG65" s="517" t="s">
        <v>381</v>
      </c>
      <c r="DH65" s="512" t="s">
        <v>381</v>
      </c>
      <c r="DJ65" s="926"/>
      <c r="DK65" s="506" t="str">
        <f t="shared" si="65"/>
        <v>&lt; -40</v>
      </c>
      <c r="DL65" s="516" t="s">
        <v>381</v>
      </c>
      <c r="DM65" s="517" t="s">
        <v>381</v>
      </c>
      <c r="DN65" s="517" t="s">
        <v>381</v>
      </c>
      <c r="DO65" s="517" t="s">
        <v>381</v>
      </c>
      <c r="DP65" s="517" t="s">
        <v>381</v>
      </c>
      <c r="DQ65" s="517" t="s">
        <v>381</v>
      </c>
      <c r="DR65" s="517" t="s">
        <v>381</v>
      </c>
      <c r="DS65" s="517" t="s">
        <v>381</v>
      </c>
      <c r="DT65" s="517" t="s">
        <v>381</v>
      </c>
      <c r="DU65" s="517" t="s">
        <v>381</v>
      </c>
      <c r="DV65" s="517" t="s">
        <v>381</v>
      </c>
      <c r="DW65" s="512" t="s">
        <v>381</v>
      </c>
    </row>
    <row r="67" spans="2:127" s="570" customFormat="1" ht="13.5" thickBot="1"/>
    <row r="68" spans="2:127" ht="13.5" thickTop="1"/>
    <row r="69" spans="2:127" ht="23.25">
      <c r="B69" s="571" t="s">
        <v>791</v>
      </c>
    </row>
    <row r="71" spans="2:127" s="445" customFormat="1" ht="18">
      <c r="B71" s="962" t="s">
        <v>695</v>
      </c>
      <c r="C71" s="962"/>
      <c r="D71" s="962"/>
      <c r="E71" s="962"/>
      <c r="F71" s="962"/>
      <c r="G71" s="962"/>
      <c r="H71" s="962"/>
      <c r="I71" s="962"/>
      <c r="J71" s="962"/>
      <c r="K71" s="962"/>
      <c r="L71" s="962"/>
      <c r="M71" s="962"/>
      <c r="N71" s="962"/>
      <c r="O71" s="962"/>
      <c r="P71" s="962"/>
      <c r="Q71" s="444"/>
      <c r="R71" s="445" t="s">
        <v>487</v>
      </c>
      <c r="S71" s="444"/>
      <c r="V71" s="963" t="s">
        <v>505</v>
      </c>
      <c r="W71" s="963"/>
      <c r="X71" s="963"/>
      <c r="Y71" s="446"/>
      <c r="Z71" s="964" t="s">
        <v>490</v>
      </c>
      <c r="AA71" s="964"/>
      <c r="AB71" s="964"/>
      <c r="AC71" s="444"/>
      <c r="AD71" s="444"/>
      <c r="AE71" s="444"/>
      <c r="AF71" s="444"/>
      <c r="AG71" s="445" t="s">
        <v>696</v>
      </c>
      <c r="AH71" s="444"/>
      <c r="AK71" s="444"/>
      <c r="AL71" s="444"/>
      <c r="AM71" s="445" t="s">
        <v>700</v>
      </c>
      <c r="AN71" s="444"/>
      <c r="BB71" s="445" t="s">
        <v>701</v>
      </c>
      <c r="BC71" s="444"/>
      <c r="BP71" s="444"/>
      <c r="BQ71" s="445" t="s">
        <v>700</v>
      </c>
      <c r="BR71" s="444"/>
      <c r="CF71" s="445" t="s">
        <v>701</v>
      </c>
      <c r="CG71" s="444"/>
      <c r="CU71" s="445" t="s">
        <v>489</v>
      </c>
      <c r="CV71" s="444"/>
      <c r="DJ71" s="445" t="s">
        <v>489</v>
      </c>
      <c r="DK71" s="444"/>
    </row>
    <row r="72" spans="2:127" ht="13.5" thickBot="1">
      <c r="C72" s="448"/>
      <c r="D72" s="449"/>
      <c r="S72" s="448"/>
      <c r="T72" s="451"/>
      <c r="U72" s="451"/>
      <c r="V72" s="449"/>
      <c r="W72" s="449"/>
      <c r="X72" s="449"/>
      <c r="Y72" s="449"/>
      <c r="Z72" s="449"/>
      <c r="AH72" s="448"/>
      <c r="AI72" s="451"/>
      <c r="AJ72" s="451"/>
      <c r="AK72" s="449"/>
      <c r="AN72" s="448"/>
      <c r="AO72" s="451"/>
      <c r="AP72" s="451"/>
      <c r="BC72" s="448"/>
      <c r="BD72" s="451"/>
      <c r="BE72" s="451"/>
      <c r="BR72" s="448"/>
      <c r="BS72" s="451"/>
      <c r="BT72" s="451"/>
      <c r="CG72" s="448"/>
      <c r="CH72" s="451"/>
      <c r="CI72" s="451"/>
      <c r="CV72" s="448"/>
      <c r="CW72" s="451"/>
      <c r="CX72" s="451"/>
      <c r="DK72" s="448"/>
      <c r="DL72" s="451"/>
      <c r="DM72" s="451"/>
    </row>
    <row r="73" spans="2:127" ht="77.25" customHeight="1" thickBot="1">
      <c r="B73" s="934" t="s">
        <v>942</v>
      </c>
      <c r="C73" s="965"/>
      <c r="D73" s="1009" t="s">
        <v>886</v>
      </c>
      <c r="E73" s="1012" t="s">
        <v>933</v>
      </c>
      <c r="F73" s="1012"/>
      <c r="G73" s="1012"/>
      <c r="H73" s="1012"/>
      <c r="I73" s="1012"/>
      <c r="J73" s="1012"/>
      <c r="K73" s="1012"/>
      <c r="L73" s="1012"/>
      <c r="M73" s="1012"/>
      <c r="N73" s="1012"/>
      <c r="O73" s="1012"/>
      <c r="P73" s="1013"/>
      <c r="Q73" s="311"/>
      <c r="R73" s="934" t="str">
        <f>$B73</f>
        <v>H70-T40
4-7kg non-comm
CD0</v>
      </c>
      <c r="S73" s="965"/>
      <c r="T73" s="957" t="s">
        <v>907</v>
      </c>
      <c r="U73" s="958"/>
      <c r="V73" s="957" t="s">
        <v>909</v>
      </c>
      <c r="W73" s="975"/>
      <c r="X73" s="958"/>
      <c r="Y73" s="976" t="s">
        <v>958</v>
      </c>
      <c r="Z73" s="977"/>
      <c r="AA73" s="957" t="s">
        <v>908</v>
      </c>
      <c r="AB73" s="958"/>
      <c r="AC73" s="311"/>
      <c r="AD73" s="978" t="s">
        <v>722</v>
      </c>
      <c r="AE73" s="980" t="s">
        <v>723</v>
      </c>
      <c r="AF73" s="311"/>
      <c r="AG73" s="934" t="str">
        <f>$B73</f>
        <v>H70-T40
4-7kg non-comm
CD0</v>
      </c>
      <c r="AH73" s="965"/>
      <c r="AI73" s="957" t="s">
        <v>907</v>
      </c>
      <c r="AJ73" s="958"/>
      <c r="AK73" s="959" t="s">
        <v>167</v>
      </c>
      <c r="AL73" s="311"/>
      <c r="AM73" s="934" t="str">
        <f>$B73</f>
        <v>H70-T40
4-7kg non-comm
CD0</v>
      </c>
      <c r="AN73" s="935"/>
      <c r="AO73" s="940" t="s">
        <v>530</v>
      </c>
      <c r="AP73" s="941"/>
      <c r="AQ73" s="942"/>
      <c r="AR73" s="942"/>
      <c r="AS73" s="942"/>
      <c r="AT73" s="942"/>
      <c r="AU73" s="942"/>
      <c r="AV73" s="942"/>
      <c r="AW73" s="942"/>
      <c r="AX73" s="942"/>
      <c r="AY73" s="942"/>
      <c r="AZ73" s="943"/>
      <c r="BA73" s="311"/>
      <c r="BB73" s="934" t="str">
        <f>$B73</f>
        <v>H70-T40
4-7kg non-comm
CD0</v>
      </c>
      <c r="BC73" s="935"/>
      <c r="BD73" s="940" t="s">
        <v>530</v>
      </c>
      <c r="BE73" s="941"/>
      <c r="BF73" s="942"/>
      <c r="BG73" s="942"/>
      <c r="BH73" s="942"/>
      <c r="BI73" s="942"/>
      <c r="BJ73" s="942"/>
      <c r="BK73" s="942"/>
      <c r="BL73" s="942"/>
      <c r="BM73" s="942"/>
      <c r="BN73" s="942"/>
      <c r="BO73" s="943"/>
      <c r="BP73" s="311"/>
      <c r="BQ73" s="934" t="str">
        <f>$B73</f>
        <v>H70-T40
4-7kg non-comm
CD0</v>
      </c>
      <c r="BR73" s="935"/>
      <c r="BS73" s="940" t="s">
        <v>911</v>
      </c>
      <c r="BT73" s="941"/>
      <c r="BU73" s="942"/>
      <c r="BV73" s="942"/>
      <c r="BW73" s="942"/>
      <c r="BX73" s="942"/>
      <c r="BY73" s="942"/>
      <c r="BZ73" s="942"/>
      <c r="CA73" s="942"/>
      <c r="CB73" s="942"/>
      <c r="CC73" s="942"/>
      <c r="CD73" s="943"/>
      <c r="CF73" s="934" t="str">
        <f>$B73</f>
        <v>H70-T40
4-7kg non-comm
CD0</v>
      </c>
      <c r="CG73" s="935"/>
      <c r="CH73" s="940" t="s">
        <v>911</v>
      </c>
      <c r="CI73" s="941"/>
      <c r="CJ73" s="942"/>
      <c r="CK73" s="942"/>
      <c r="CL73" s="942"/>
      <c r="CM73" s="942"/>
      <c r="CN73" s="942"/>
      <c r="CO73" s="942"/>
      <c r="CP73" s="942"/>
      <c r="CQ73" s="942"/>
      <c r="CR73" s="942"/>
      <c r="CS73" s="943"/>
      <c r="CT73" s="311"/>
      <c r="CU73" s="934" t="str">
        <f>$B73</f>
        <v>H70-T40
4-7kg non-comm
CD0</v>
      </c>
      <c r="CV73" s="935"/>
      <c r="CW73" s="940" t="s">
        <v>956</v>
      </c>
      <c r="CX73" s="941"/>
      <c r="CY73" s="942"/>
      <c r="CZ73" s="942"/>
      <c r="DA73" s="942"/>
      <c r="DB73" s="942"/>
      <c r="DC73" s="942"/>
      <c r="DD73" s="942"/>
      <c r="DE73" s="942"/>
      <c r="DF73" s="942"/>
      <c r="DG73" s="942"/>
      <c r="DH73" s="943"/>
      <c r="DJ73" s="934" t="str">
        <f>$B73</f>
        <v>H70-T40
4-7kg non-comm
CD0</v>
      </c>
      <c r="DK73" s="935"/>
      <c r="DL73" s="940" t="s">
        <v>955</v>
      </c>
      <c r="DM73" s="941"/>
      <c r="DN73" s="942"/>
      <c r="DO73" s="942"/>
      <c r="DP73" s="942"/>
      <c r="DQ73" s="942"/>
      <c r="DR73" s="942"/>
      <c r="DS73" s="942"/>
      <c r="DT73" s="942"/>
      <c r="DU73" s="942"/>
      <c r="DV73" s="942"/>
      <c r="DW73" s="943"/>
    </row>
    <row r="74" spans="2:127" ht="14.25">
      <c r="B74" s="966"/>
      <c r="C74" s="967"/>
      <c r="D74" s="1010"/>
      <c r="E74" s="1007" t="s">
        <v>891</v>
      </c>
      <c r="F74" s="1007"/>
      <c r="G74" s="1007"/>
      <c r="H74" s="1007"/>
      <c r="I74" s="1007"/>
      <c r="J74" s="1007"/>
      <c r="K74" s="1007"/>
      <c r="L74" s="1007"/>
      <c r="M74" s="1007"/>
      <c r="N74" s="1007"/>
      <c r="O74" s="1007"/>
      <c r="P74" s="1008"/>
      <c r="Q74" s="452"/>
      <c r="R74" s="966"/>
      <c r="S74" s="967"/>
      <c r="T74" s="944" t="s">
        <v>496</v>
      </c>
      <c r="U74" s="946" t="s">
        <v>497</v>
      </c>
      <c r="V74" s="948" t="s">
        <v>128</v>
      </c>
      <c r="W74" s="950" t="s">
        <v>691</v>
      </c>
      <c r="X74" s="946" t="s">
        <v>692</v>
      </c>
      <c r="Y74" s="953" t="s">
        <v>130</v>
      </c>
      <c r="Z74" s="955" t="s">
        <v>131</v>
      </c>
      <c r="AA74" s="988" t="s">
        <v>166</v>
      </c>
      <c r="AB74" s="946" t="s">
        <v>492</v>
      </c>
      <c r="AC74" s="452"/>
      <c r="AD74" s="979"/>
      <c r="AE74" s="981"/>
      <c r="AF74" s="452"/>
      <c r="AG74" s="966"/>
      <c r="AH74" s="967"/>
      <c r="AI74" s="944" t="s">
        <v>498</v>
      </c>
      <c r="AJ74" s="989" t="s">
        <v>497</v>
      </c>
      <c r="AK74" s="960"/>
      <c r="AL74" s="452"/>
      <c r="AM74" s="936"/>
      <c r="AN74" s="937"/>
      <c r="AO74" s="928" t="s">
        <v>891</v>
      </c>
      <c r="AP74" s="928"/>
      <c r="AQ74" s="928"/>
      <c r="AR74" s="928"/>
      <c r="AS74" s="928"/>
      <c r="AT74" s="928"/>
      <c r="AU74" s="928"/>
      <c r="AV74" s="928"/>
      <c r="AW74" s="928"/>
      <c r="AX74" s="928"/>
      <c r="AY74" s="928"/>
      <c r="AZ74" s="929"/>
      <c r="BA74" s="452"/>
      <c r="BB74" s="936"/>
      <c r="BC74" s="937"/>
      <c r="BD74" s="928" t="s">
        <v>891</v>
      </c>
      <c r="BE74" s="928"/>
      <c r="BF74" s="928"/>
      <c r="BG74" s="928"/>
      <c r="BH74" s="928"/>
      <c r="BI74" s="928"/>
      <c r="BJ74" s="928"/>
      <c r="BK74" s="928"/>
      <c r="BL74" s="928"/>
      <c r="BM74" s="928"/>
      <c r="BN74" s="928"/>
      <c r="BO74" s="929"/>
      <c r="BP74" s="452"/>
      <c r="BQ74" s="936"/>
      <c r="BR74" s="937"/>
      <c r="BS74" s="928" t="s">
        <v>891</v>
      </c>
      <c r="BT74" s="928"/>
      <c r="BU74" s="928"/>
      <c r="BV74" s="928"/>
      <c r="BW74" s="928"/>
      <c r="BX74" s="928"/>
      <c r="BY74" s="928"/>
      <c r="BZ74" s="928"/>
      <c r="CA74" s="928"/>
      <c r="CB74" s="928"/>
      <c r="CC74" s="928"/>
      <c r="CD74" s="929"/>
      <c r="CF74" s="936"/>
      <c r="CG74" s="937"/>
      <c r="CH74" s="928" t="s">
        <v>891</v>
      </c>
      <c r="CI74" s="928"/>
      <c r="CJ74" s="928"/>
      <c r="CK74" s="928"/>
      <c r="CL74" s="928"/>
      <c r="CM74" s="928"/>
      <c r="CN74" s="928"/>
      <c r="CO74" s="928"/>
      <c r="CP74" s="928"/>
      <c r="CQ74" s="928"/>
      <c r="CR74" s="928"/>
      <c r="CS74" s="929"/>
      <c r="CT74" s="452"/>
      <c r="CU74" s="936"/>
      <c r="CV74" s="937"/>
      <c r="CW74" s="928" t="s">
        <v>891</v>
      </c>
      <c r="CX74" s="928"/>
      <c r="CY74" s="928"/>
      <c r="CZ74" s="928"/>
      <c r="DA74" s="928"/>
      <c r="DB74" s="928"/>
      <c r="DC74" s="928"/>
      <c r="DD74" s="928"/>
      <c r="DE74" s="928"/>
      <c r="DF74" s="928"/>
      <c r="DG74" s="928"/>
      <c r="DH74" s="929"/>
      <c r="DJ74" s="936"/>
      <c r="DK74" s="937"/>
      <c r="DL74" s="928" t="s">
        <v>891</v>
      </c>
      <c r="DM74" s="928"/>
      <c r="DN74" s="928"/>
      <c r="DO74" s="928"/>
      <c r="DP74" s="928"/>
      <c r="DQ74" s="928"/>
      <c r="DR74" s="928"/>
      <c r="DS74" s="928"/>
      <c r="DT74" s="928"/>
      <c r="DU74" s="928"/>
      <c r="DV74" s="928"/>
      <c r="DW74" s="929"/>
    </row>
    <row r="75" spans="2:127" ht="13.5" thickBot="1">
      <c r="B75" s="968"/>
      <c r="C75" s="969"/>
      <c r="D75" s="1011"/>
      <c r="E75" s="572">
        <v>0.5</v>
      </c>
      <c r="F75" s="572">
        <v>2</v>
      </c>
      <c r="G75" s="572">
        <v>5</v>
      </c>
      <c r="H75" s="572">
        <v>10</v>
      </c>
      <c r="I75" s="572">
        <v>15</v>
      </c>
      <c r="J75" s="573">
        <v>20</v>
      </c>
      <c r="K75" s="574">
        <v>30</v>
      </c>
      <c r="L75" s="573">
        <v>40</v>
      </c>
      <c r="M75" s="573">
        <v>50</v>
      </c>
      <c r="N75" s="573">
        <v>60</v>
      </c>
      <c r="O75" s="573">
        <v>70</v>
      </c>
      <c r="P75" s="575" t="s">
        <v>379</v>
      </c>
      <c r="Q75" s="452"/>
      <c r="R75" s="968"/>
      <c r="S75" s="969"/>
      <c r="T75" s="945"/>
      <c r="U75" s="947"/>
      <c r="V75" s="949"/>
      <c r="W75" s="951"/>
      <c r="X75" s="952"/>
      <c r="Y75" s="954"/>
      <c r="Z75" s="956"/>
      <c r="AA75" s="945"/>
      <c r="AB75" s="947"/>
      <c r="AC75" s="452"/>
      <c r="AD75" s="945"/>
      <c r="AE75" s="947"/>
      <c r="AF75" s="452"/>
      <c r="AG75" s="968"/>
      <c r="AH75" s="969"/>
      <c r="AI75" s="945"/>
      <c r="AJ75" s="990"/>
      <c r="AK75" s="961"/>
      <c r="AL75" s="452"/>
      <c r="AM75" s="938"/>
      <c r="AN75" s="939"/>
      <c r="AO75" s="457">
        <v>0.5</v>
      </c>
      <c r="AP75" s="458">
        <v>2</v>
      </c>
      <c r="AQ75" s="458">
        <v>5</v>
      </c>
      <c r="AR75" s="458">
        <v>10</v>
      </c>
      <c r="AS75" s="458">
        <v>15</v>
      </c>
      <c r="AT75" s="459">
        <v>20</v>
      </c>
      <c r="AU75" s="460">
        <v>30</v>
      </c>
      <c r="AV75" s="459">
        <v>40</v>
      </c>
      <c r="AW75" s="459">
        <v>50</v>
      </c>
      <c r="AX75" s="459">
        <v>60</v>
      </c>
      <c r="AY75" s="459">
        <v>70</v>
      </c>
      <c r="AZ75" s="456" t="s">
        <v>379</v>
      </c>
      <c r="BA75" s="452"/>
      <c r="BB75" s="938"/>
      <c r="BC75" s="939"/>
      <c r="BD75" s="457">
        <v>0.5</v>
      </c>
      <c r="BE75" s="458">
        <v>2</v>
      </c>
      <c r="BF75" s="458">
        <v>5</v>
      </c>
      <c r="BG75" s="458">
        <v>10</v>
      </c>
      <c r="BH75" s="458">
        <v>15</v>
      </c>
      <c r="BI75" s="459">
        <v>20</v>
      </c>
      <c r="BJ75" s="460">
        <v>30</v>
      </c>
      <c r="BK75" s="459">
        <v>40</v>
      </c>
      <c r="BL75" s="459">
        <v>50</v>
      </c>
      <c r="BM75" s="459">
        <v>60</v>
      </c>
      <c r="BN75" s="459">
        <v>70</v>
      </c>
      <c r="BO75" s="456" t="s">
        <v>379</v>
      </c>
      <c r="BP75" s="452"/>
      <c r="BQ75" s="938"/>
      <c r="BR75" s="939"/>
      <c r="BS75" s="457">
        <v>0.5</v>
      </c>
      <c r="BT75" s="458">
        <v>2</v>
      </c>
      <c r="BU75" s="458">
        <v>5</v>
      </c>
      <c r="BV75" s="458">
        <v>10</v>
      </c>
      <c r="BW75" s="458">
        <v>15</v>
      </c>
      <c r="BX75" s="459">
        <v>20</v>
      </c>
      <c r="BY75" s="460">
        <v>30</v>
      </c>
      <c r="BZ75" s="459">
        <v>40</v>
      </c>
      <c r="CA75" s="459">
        <v>50</v>
      </c>
      <c r="CB75" s="459">
        <v>60</v>
      </c>
      <c r="CC75" s="459">
        <v>70</v>
      </c>
      <c r="CD75" s="456" t="s">
        <v>379</v>
      </c>
      <c r="CF75" s="938"/>
      <c r="CG75" s="939"/>
      <c r="CH75" s="457">
        <v>0.5</v>
      </c>
      <c r="CI75" s="458">
        <v>2</v>
      </c>
      <c r="CJ75" s="458">
        <v>5</v>
      </c>
      <c r="CK75" s="458">
        <v>10</v>
      </c>
      <c r="CL75" s="458">
        <v>15</v>
      </c>
      <c r="CM75" s="459">
        <v>20</v>
      </c>
      <c r="CN75" s="460">
        <v>30</v>
      </c>
      <c r="CO75" s="459">
        <v>40</v>
      </c>
      <c r="CP75" s="459">
        <v>50</v>
      </c>
      <c r="CQ75" s="459">
        <v>60</v>
      </c>
      <c r="CR75" s="459">
        <v>70</v>
      </c>
      <c r="CS75" s="456" t="s">
        <v>379</v>
      </c>
      <c r="CT75" s="452"/>
      <c r="CU75" s="938"/>
      <c r="CV75" s="939"/>
      <c r="CW75" s="457">
        <v>0.5</v>
      </c>
      <c r="CX75" s="458">
        <v>2</v>
      </c>
      <c r="CY75" s="458">
        <v>5</v>
      </c>
      <c r="CZ75" s="458">
        <v>10</v>
      </c>
      <c r="DA75" s="458">
        <v>15</v>
      </c>
      <c r="DB75" s="459">
        <v>20</v>
      </c>
      <c r="DC75" s="460">
        <v>30</v>
      </c>
      <c r="DD75" s="459">
        <v>40</v>
      </c>
      <c r="DE75" s="459">
        <v>50</v>
      </c>
      <c r="DF75" s="459">
        <v>60</v>
      </c>
      <c r="DG75" s="459">
        <v>70</v>
      </c>
      <c r="DH75" s="456" t="s">
        <v>379</v>
      </c>
      <c r="DJ75" s="938"/>
      <c r="DK75" s="939"/>
      <c r="DL75" s="457">
        <v>0.5</v>
      </c>
      <c r="DM75" s="458">
        <v>2</v>
      </c>
      <c r="DN75" s="458">
        <v>5</v>
      </c>
      <c r="DO75" s="458">
        <v>10</v>
      </c>
      <c r="DP75" s="458">
        <v>15</v>
      </c>
      <c r="DQ75" s="459">
        <v>20</v>
      </c>
      <c r="DR75" s="460">
        <v>30</v>
      </c>
      <c r="DS75" s="459">
        <v>40</v>
      </c>
      <c r="DT75" s="459">
        <v>50</v>
      </c>
      <c r="DU75" s="459">
        <v>60</v>
      </c>
      <c r="DV75" s="459">
        <v>70</v>
      </c>
      <c r="DW75" s="456" t="s">
        <v>379</v>
      </c>
    </row>
    <row r="76" spans="2:127" ht="15" customHeight="1">
      <c r="B76" s="1004" t="s">
        <v>890</v>
      </c>
      <c r="C76" s="576" t="s">
        <v>380</v>
      </c>
      <c r="D76" s="462" t="s">
        <v>381</v>
      </c>
      <c r="E76" s="463" t="s">
        <v>381</v>
      </c>
      <c r="F76" s="464" t="s">
        <v>381</v>
      </c>
      <c r="G76" s="464" t="s">
        <v>381</v>
      </c>
      <c r="H76" s="464" t="s">
        <v>381</v>
      </c>
      <c r="I76" s="464" t="s">
        <v>381</v>
      </c>
      <c r="J76" s="464" t="s">
        <v>381</v>
      </c>
      <c r="K76" s="464" t="s">
        <v>381</v>
      </c>
      <c r="L76" s="464" t="s">
        <v>381</v>
      </c>
      <c r="M76" s="464" t="s">
        <v>381</v>
      </c>
      <c r="N76" s="464" t="s">
        <v>381</v>
      </c>
      <c r="O76" s="464" t="s">
        <v>381</v>
      </c>
      <c r="P76" s="465" t="s">
        <v>381</v>
      </c>
      <c r="Q76" s="466"/>
      <c r="R76" s="924" t="s">
        <v>890</v>
      </c>
      <c r="S76" s="461" t="str">
        <f>$C76</f>
        <v>&gt; 50</v>
      </c>
      <c r="T76" s="467" t="s">
        <v>381</v>
      </c>
      <c r="U76" s="468" t="s">
        <v>381</v>
      </c>
      <c r="V76" s="462" t="s">
        <v>381</v>
      </c>
      <c r="W76" s="469" t="s">
        <v>381</v>
      </c>
      <c r="X76" s="470" t="s">
        <v>381</v>
      </c>
      <c r="Y76" s="462" t="s">
        <v>381</v>
      </c>
      <c r="Z76" s="470" t="s">
        <v>381</v>
      </c>
      <c r="AA76" s="467" t="s">
        <v>381</v>
      </c>
      <c r="AB76" s="468" t="s">
        <v>381</v>
      </c>
      <c r="AC76" s="466"/>
      <c r="AD76" s="930">
        <f>(87.5-2)/3</f>
        <v>28.5</v>
      </c>
      <c r="AE76" s="932">
        <f>AD76/(1-(2.5+7)/(87.5-2))</f>
        <v>32.0625</v>
      </c>
      <c r="AF76" s="466"/>
      <c r="AG76" s="924" t="s">
        <v>890</v>
      </c>
      <c r="AH76" s="461" t="str">
        <f>$C76</f>
        <v>&gt; 50</v>
      </c>
      <c r="AI76" s="467" t="s">
        <v>381</v>
      </c>
      <c r="AJ76" s="468" t="s">
        <v>381</v>
      </c>
      <c r="AK76" s="471" t="s">
        <v>381</v>
      </c>
      <c r="AL76" s="466"/>
      <c r="AM76" s="924" t="s">
        <v>890</v>
      </c>
      <c r="AN76" s="461" t="str">
        <f>$C76</f>
        <v>&gt; 50</v>
      </c>
      <c r="AO76" s="472" t="s">
        <v>381</v>
      </c>
      <c r="AP76" s="473" t="s">
        <v>381</v>
      </c>
      <c r="AQ76" s="473" t="s">
        <v>381</v>
      </c>
      <c r="AR76" s="473" t="s">
        <v>381</v>
      </c>
      <c r="AS76" s="473" t="s">
        <v>381</v>
      </c>
      <c r="AT76" s="473" t="s">
        <v>381</v>
      </c>
      <c r="AU76" s="473" t="s">
        <v>381</v>
      </c>
      <c r="AV76" s="473" t="s">
        <v>381</v>
      </c>
      <c r="AW76" s="473" t="s">
        <v>381</v>
      </c>
      <c r="AX76" s="473" t="s">
        <v>381</v>
      </c>
      <c r="AY76" s="473" t="s">
        <v>381</v>
      </c>
      <c r="AZ76" s="468" t="s">
        <v>381</v>
      </c>
      <c r="BA76" s="474"/>
      <c r="BB76" s="924" t="s">
        <v>890</v>
      </c>
      <c r="BC76" s="461" t="str">
        <f>$C76</f>
        <v>&gt; 50</v>
      </c>
      <c r="BD76" s="472" t="s">
        <v>381</v>
      </c>
      <c r="BE76" s="473" t="s">
        <v>381</v>
      </c>
      <c r="BF76" s="473" t="s">
        <v>381</v>
      </c>
      <c r="BG76" s="473" t="s">
        <v>381</v>
      </c>
      <c r="BH76" s="473" t="s">
        <v>381</v>
      </c>
      <c r="BI76" s="473" t="s">
        <v>381</v>
      </c>
      <c r="BJ76" s="473" t="s">
        <v>381</v>
      </c>
      <c r="BK76" s="473" t="s">
        <v>381</v>
      </c>
      <c r="BL76" s="473" t="s">
        <v>381</v>
      </c>
      <c r="BM76" s="473" t="s">
        <v>381</v>
      </c>
      <c r="BN76" s="473" t="s">
        <v>381</v>
      </c>
      <c r="BO76" s="468" t="s">
        <v>381</v>
      </c>
      <c r="BP76" s="466"/>
      <c r="BQ76" s="924" t="s">
        <v>890</v>
      </c>
      <c r="BR76" s="461" t="str">
        <f>$C76</f>
        <v>&gt; 50</v>
      </c>
      <c r="BS76" s="472" t="s">
        <v>381</v>
      </c>
      <c r="BT76" s="473" t="s">
        <v>381</v>
      </c>
      <c r="BU76" s="473" t="s">
        <v>381</v>
      </c>
      <c r="BV76" s="473" t="s">
        <v>381</v>
      </c>
      <c r="BW76" s="473" t="s">
        <v>381</v>
      </c>
      <c r="BX76" s="473" t="s">
        <v>381</v>
      </c>
      <c r="BY76" s="473" t="s">
        <v>381</v>
      </c>
      <c r="BZ76" s="473" t="s">
        <v>381</v>
      </c>
      <c r="CA76" s="473" t="s">
        <v>381</v>
      </c>
      <c r="CB76" s="473" t="s">
        <v>381</v>
      </c>
      <c r="CC76" s="473" t="s">
        <v>381</v>
      </c>
      <c r="CD76" s="468" t="s">
        <v>381</v>
      </c>
      <c r="CF76" s="924" t="s">
        <v>890</v>
      </c>
      <c r="CG76" s="461" t="str">
        <f>$C76</f>
        <v>&gt; 50</v>
      </c>
      <c r="CH76" s="472" t="s">
        <v>381</v>
      </c>
      <c r="CI76" s="473" t="s">
        <v>381</v>
      </c>
      <c r="CJ76" s="473" t="s">
        <v>381</v>
      </c>
      <c r="CK76" s="473" t="s">
        <v>381</v>
      </c>
      <c r="CL76" s="473" t="s">
        <v>381</v>
      </c>
      <c r="CM76" s="473" t="s">
        <v>381</v>
      </c>
      <c r="CN76" s="473" t="s">
        <v>381</v>
      </c>
      <c r="CO76" s="473" t="s">
        <v>381</v>
      </c>
      <c r="CP76" s="473" t="s">
        <v>381</v>
      </c>
      <c r="CQ76" s="473" t="s">
        <v>381</v>
      </c>
      <c r="CR76" s="473" t="s">
        <v>381</v>
      </c>
      <c r="CS76" s="468" t="s">
        <v>381</v>
      </c>
      <c r="CT76" s="474"/>
      <c r="CU76" s="924" t="s">
        <v>890</v>
      </c>
      <c r="CV76" s="461" t="str">
        <f>$C76</f>
        <v>&gt; 50</v>
      </c>
      <c r="CW76" s="472" t="s">
        <v>381</v>
      </c>
      <c r="CX76" s="473" t="s">
        <v>381</v>
      </c>
      <c r="CY76" s="473" t="s">
        <v>381</v>
      </c>
      <c r="CZ76" s="473" t="s">
        <v>381</v>
      </c>
      <c r="DA76" s="473" t="s">
        <v>381</v>
      </c>
      <c r="DB76" s="473" t="s">
        <v>381</v>
      </c>
      <c r="DC76" s="473" t="s">
        <v>381</v>
      </c>
      <c r="DD76" s="473" t="s">
        <v>381</v>
      </c>
      <c r="DE76" s="473" t="s">
        <v>381</v>
      </c>
      <c r="DF76" s="473" t="s">
        <v>381</v>
      </c>
      <c r="DG76" s="473" t="s">
        <v>381</v>
      </c>
      <c r="DH76" s="468" t="s">
        <v>381</v>
      </c>
      <c r="DJ76" s="924" t="s">
        <v>890</v>
      </c>
      <c r="DK76" s="461" t="str">
        <f>$C76</f>
        <v>&gt; 50</v>
      </c>
      <c r="DL76" s="472" t="s">
        <v>381</v>
      </c>
      <c r="DM76" s="473" t="s">
        <v>381</v>
      </c>
      <c r="DN76" s="473" t="s">
        <v>381</v>
      </c>
      <c r="DO76" s="473" t="s">
        <v>381</v>
      </c>
      <c r="DP76" s="473" t="s">
        <v>381</v>
      </c>
      <c r="DQ76" s="473" t="s">
        <v>381</v>
      </c>
      <c r="DR76" s="473" t="s">
        <v>381</v>
      </c>
      <c r="DS76" s="473" t="s">
        <v>381</v>
      </c>
      <c r="DT76" s="473" t="s">
        <v>381</v>
      </c>
      <c r="DU76" s="473" t="s">
        <v>381</v>
      </c>
      <c r="DV76" s="473" t="s">
        <v>381</v>
      </c>
      <c r="DW76" s="468" t="s">
        <v>381</v>
      </c>
    </row>
    <row r="77" spans="2:127" ht="15" customHeight="1">
      <c r="B77" s="1005"/>
      <c r="C77" s="577">
        <v>50</v>
      </c>
      <c r="D77" s="476">
        <f>V77</f>
        <v>9.6822624273212039</v>
      </c>
      <c r="E77" s="578">
        <v>76.500990158213398</v>
      </c>
      <c r="F77" s="579">
        <v>76.676946574555316</v>
      </c>
      <c r="G77" s="580">
        <v>76.381020130598316</v>
      </c>
      <c r="H77" s="580">
        <v>75.922804039239722</v>
      </c>
      <c r="I77" s="580">
        <v>75.930730104450006</v>
      </c>
      <c r="J77" s="580">
        <v>75.654385219040606</v>
      </c>
      <c r="K77" s="580">
        <v>75.097151446738664</v>
      </c>
      <c r="L77" s="580">
        <v>74.867646940434597</v>
      </c>
      <c r="M77" s="580">
        <v>74.277122188064666</v>
      </c>
      <c r="N77" s="580">
        <v>73.625242740518644</v>
      </c>
      <c r="O77" s="580">
        <v>72.621210858450212</v>
      </c>
      <c r="P77" s="480" t="s">
        <v>381</v>
      </c>
      <c r="Q77" s="466"/>
      <c r="R77" s="925"/>
      <c r="S77" s="475">
        <f>$C77</f>
        <v>50</v>
      </c>
      <c r="T77" s="481">
        <v>50</v>
      </c>
      <c r="U77" s="482">
        <v>-33</v>
      </c>
      <c r="V77" s="483">
        <f>IF(MIN(X77,W77)*(1-(2.5+7)/(87.5-2))&gt;$AD$7,$AD$7,MIN(X77,W77)*(1-(2.5+7)/(87.5-2)))</f>
        <v>9.6822624273212039</v>
      </c>
      <c r="W77" s="484">
        <f>'70MPa, 4-7kg (comm)'!Z77</f>
        <v>10.892545230736355</v>
      </c>
      <c r="X77" s="485">
        <f>'70MPa, 4-7kg (comm)'!AA77</f>
        <v>13.532055631568353</v>
      </c>
      <c r="Y77" s="483">
        <f>(F77-2)/V77</f>
        <v>7.7127579566355777</v>
      </c>
      <c r="Z77" s="486">
        <f>(F77-2)/MIN(W77,X77)</f>
        <v>6.8557848503427357</v>
      </c>
      <c r="AA77" s="487">
        <f>'70MPa, 4-7kg (comm)'!AD77</f>
        <v>11.273125446904491</v>
      </c>
      <c r="AB77" s="488">
        <f>'70MPa, 4-7kg (comm)'!AE77</f>
        <v>24.023630521751272</v>
      </c>
      <c r="AC77" s="466"/>
      <c r="AD77" s="930"/>
      <c r="AE77" s="932"/>
      <c r="AF77" s="466"/>
      <c r="AG77" s="925"/>
      <c r="AH77" s="475">
        <f>$C77</f>
        <v>50</v>
      </c>
      <c r="AI77" s="489">
        <v>25</v>
      </c>
      <c r="AJ77" s="482">
        <f>MIN(-40,AH77)</f>
        <v>-40</v>
      </c>
      <c r="AK77" s="490">
        <f>V77</f>
        <v>9.6822624273212039</v>
      </c>
      <c r="AL77" s="466"/>
      <c r="AM77" s="925"/>
      <c r="AN77" s="475">
        <f>$C77</f>
        <v>50</v>
      </c>
      <c r="AO77" s="491">
        <v>0.91142438042047902</v>
      </c>
      <c r="AP77" s="492">
        <v>0.91323495892682605</v>
      </c>
      <c r="AQ77" s="492">
        <v>0.91178668245558736</v>
      </c>
      <c r="AR77" s="492">
        <v>0.910050763274588</v>
      </c>
      <c r="AS77" s="492">
        <v>0.91242469591289843</v>
      </c>
      <c r="AT77" s="493">
        <v>0.91290966804563067</v>
      </c>
      <c r="AU77" s="493">
        <v>0.91490440742804779</v>
      </c>
      <c r="AV77" s="493">
        <v>0.92101385410629066</v>
      </c>
      <c r="AW77" s="493">
        <v>0.92586333441011126</v>
      </c>
      <c r="AX77" s="493">
        <v>0.93230769928618162</v>
      </c>
      <c r="AY77" s="493">
        <v>0.94033981705618497</v>
      </c>
      <c r="AZ77" s="494" t="s">
        <v>381</v>
      </c>
      <c r="BA77" s="474"/>
      <c r="BB77" s="925"/>
      <c r="BC77" s="475">
        <f>$C77</f>
        <v>50</v>
      </c>
      <c r="BD77" s="491">
        <v>0.91646179379705295</v>
      </c>
      <c r="BE77" s="492">
        <v>0.91555886545672072</v>
      </c>
      <c r="BF77" s="492">
        <v>0.91420773868927441</v>
      </c>
      <c r="BG77" s="492">
        <v>0.91267816797228374</v>
      </c>
      <c r="BH77" s="492">
        <v>0.91519195610368853</v>
      </c>
      <c r="BI77" s="493">
        <v>0.91581714746292064</v>
      </c>
      <c r="BJ77" s="493">
        <v>0.91791294179285698</v>
      </c>
      <c r="BK77" s="493">
        <v>0.92394411547289423</v>
      </c>
      <c r="BL77" s="493">
        <v>0.92836746525857161</v>
      </c>
      <c r="BM77" s="493">
        <v>0.93388495678093852</v>
      </c>
      <c r="BN77" s="493">
        <v>0.94041753864078559</v>
      </c>
      <c r="BO77" s="494" t="s">
        <v>381</v>
      </c>
      <c r="BP77" s="466"/>
      <c r="BQ77" s="925"/>
      <c r="BR77" s="475">
        <f>$C77</f>
        <v>50</v>
      </c>
      <c r="BS77" s="495">
        <v>85</v>
      </c>
      <c r="BT77" s="496">
        <v>84.808717721307517</v>
      </c>
      <c r="BU77" s="496">
        <v>84.233015430474694</v>
      </c>
      <c r="BV77" s="496">
        <v>83.076306042588158</v>
      </c>
      <c r="BW77" s="496">
        <v>81.822907146025784</v>
      </c>
      <c r="BX77" s="497">
        <v>80.291362271411273</v>
      </c>
      <c r="BY77" s="497">
        <v>76.675834770275372</v>
      </c>
      <c r="BZ77" s="497">
        <v>72.393991587439572</v>
      </c>
      <c r="CA77" s="497">
        <v>67.221505424347242</v>
      </c>
      <c r="CB77" s="497">
        <v>61.03840263273247</v>
      </c>
      <c r="CC77" s="497">
        <v>52.645501453526251</v>
      </c>
      <c r="CD77" s="494" t="s">
        <v>381</v>
      </c>
      <c r="CF77" s="925"/>
      <c r="CG77" s="475">
        <f>$C77</f>
        <v>50</v>
      </c>
      <c r="CH77" s="495">
        <v>83.842124020699487</v>
      </c>
      <c r="CI77" s="496">
        <v>83.5502694748632</v>
      </c>
      <c r="CJ77" s="496">
        <v>82.928125263835938</v>
      </c>
      <c r="CK77" s="496">
        <v>81.650241734520762</v>
      </c>
      <c r="CL77" s="496">
        <v>80.316460267450111</v>
      </c>
      <c r="CM77" s="497">
        <v>78.726976915186825</v>
      </c>
      <c r="CN77" s="497">
        <v>75.073448817766717</v>
      </c>
      <c r="CO77" s="497">
        <v>70.869338556262804</v>
      </c>
      <c r="CP77" s="497">
        <v>65.938854375109884</v>
      </c>
      <c r="CQ77" s="497">
        <v>60.249075224554147</v>
      </c>
      <c r="CR77" s="497">
        <v>52.607712341800109</v>
      </c>
      <c r="CS77" s="494" t="s">
        <v>381</v>
      </c>
      <c r="CT77" s="474"/>
      <c r="CU77" s="925"/>
      <c r="CV77" s="475">
        <f>$C77</f>
        <v>50</v>
      </c>
      <c r="CW77" s="491">
        <f t="shared" ref="CW77:CW89" si="72">MIN(AO77,BD77)</f>
        <v>0.91142438042047902</v>
      </c>
      <c r="CX77" s="492">
        <f t="shared" ref="CX77:CX89" si="73">MIN(AP77,BE77)</f>
        <v>0.91323495892682605</v>
      </c>
      <c r="CY77" s="492">
        <f t="shared" ref="CY77:CY89" si="74">MIN(AQ77,BF77)</f>
        <v>0.91178668245558736</v>
      </c>
      <c r="CZ77" s="492">
        <f t="shared" ref="CZ77:CZ89" si="75">MIN(AR77,BG77)</f>
        <v>0.910050763274588</v>
      </c>
      <c r="DA77" s="492">
        <f>MIN(AS77,BH77)</f>
        <v>0.91242469591289843</v>
      </c>
      <c r="DB77" s="493">
        <f t="shared" ref="DB77:DB89" si="76">MIN(AT77,BI77)</f>
        <v>0.91290966804563067</v>
      </c>
      <c r="DC77" s="493">
        <f t="shared" ref="DC77:DC89" si="77">MIN(AU77,BJ77)</f>
        <v>0.91490440742804779</v>
      </c>
      <c r="DD77" s="493">
        <f t="shared" ref="DD77:DD89" si="78">MIN(AV77,BK77)</f>
        <v>0.92101385410629066</v>
      </c>
      <c r="DE77" s="493">
        <f t="shared" ref="DE77:DE89" si="79">MIN(AW77,BL77)</f>
        <v>0.92586333441011126</v>
      </c>
      <c r="DF77" s="493">
        <f t="shared" ref="DF77:DF86" si="80">MIN(AX77,BM77)</f>
        <v>0.93230769928618162</v>
      </c>
      <c r="DG77" s="493">
        <f>MIN(AY77,BN77)</f>
        <v>0.94033981705618497</v>
      </c>
      <c r="DH77" s="494" t="s">
        <v>381</v>
      </c>
      <c r="DJ77" s="925"/>
      <c r="DK77" s="475">
        <f>$C77</f>
        <v>50</v>
      </c>
      <c r="DL77" s="495">
        <f t="shared" ref="DL77:DL89" si="81">MAX(BS77,CH77)</f>
        <v>85</v>
      </c>
      <c r="DM77" s="496">
        <f t="shared" ref="DM77:DM89" si="82">MAX(BT77,CI77)</f>
        <v>84.808717721307517</v>
      </c>
      <c r="DN77" s="496">
        <f t="shared" ref="DN77:DN89" si="83">MAX(BU77,CJ77)</f>
        <v>84.233015430474694</v>
      </c>
      <c r="DO77" s="496">
        <f t="shared" ref="DO77:DO89" si="84">MAX(BV77,CK77)</f>
        <v>83.076306042588158</v>
      </c>
      <c r="DP77" s="496">
        <f t="shared" ref="DP77:DP89" si="85">MAX(BW77,CL77)</f>
        <v>81.822907146025784</v>
      </c>
      <c r="DQ77" s="497">
        <f t="shared" ref="DQ77:DQ89" si="86">MAX(BX77,CM77)</f>
        <v>80.291362271411273</v>
      </c>
      <c r="DR77" s="497">
        <f t="shared" ref="DR77:DR89" si="87">MAX(BY77,CN77)</f>
        <v>76.675834770275372</v>
      </c>
      <c r="DS77" s="497">
        <f t="shared" ref="DS77:DS89" si="88">MAX(BZ77,CO77)</f>
        <v>72.393991587439572</v>
      </c>
      <c r="DT77" s="497">
        <f t="shared" ref="DT77:DT89" si="89">MAX(CA77,CP77)</f>
        <v>67.221505424347242</v>
      </c>
      <c r="DU77" s="497">
        <f t="shared" ref="DU77:DU86" si="90">MAX(CB77,CQ77)</f>
        <v>61.03840263273247</v>
      </c>
      <c r="DV77" s="497">
        <f>MAX(CC77,CR77)</f>
        <v>52.645501453526251</v>
      </c>
      <c r="DW77" s="494" t="s">
        <v>381</v>
      </c>
    </row>
    <row r="78" spans="2:127" ht="15" customHeight="1">
      <c r="B78" s="1005"/>
      <c r="C78" s="577">
        <v>45</v>
      </c>
      <c r="D78" s="476">
        <f t="shared" ref="D78:D89" si="91">V78</f>
        <v>13.457161842082044</v>
      </c>
      <c r="E78" s="578">
        <v>74.008866550957492</v>
      </c>
      <c r="F78" s="579">
        <v>76.364609214300756</v>
      </c>
      <c r="G78" s="580">
        <v>76.355326577155381</v>
      </c>
      <c r="H78" s="580">
        <v>75.882994068644379</v>
      </c>
      <c r="I78" s="580">
        <v>76.018430524866091</v>
      </c>
      <c r="J78" s="580">
        <v>75.731335086386338</v>
      </c>
      <c r="K78" s="580">
        <v>75.129026952316167</v>
      </c>
      <c r="L78" s="580">
        <v>74.944029888947057</v>
      </c>
      <c r="M78" s="580">
        <v>74.300689949804223</v>
      </c>
      <c r="N78" s="580">
        <v>73.636784770271134</v>
      </c>
      <c r="O78" s="580">
        <v>72.604326752091595</v>
      </c>
      <c r="P78" s="480" t="s">
        <v>381</v>
      </c>
      <c r="Q78" s="466"/>
      <c r="R78" s="925"/>
      <c r="S78" s="475">
        <f t="shared" ref="S78:S90" si="92">$C78</f>
        <v>45</v>
      </c>
      <c r="T78" s="481">
        <v>45</v>
      </c>
      <c r="U78" s="482">
        <v>-33</v>
      </c>
      <c r="V78" s="483">
        <f t="shared" ref="V78:V84" si="93">IF(MIN(X78,W78)*(1-(2.5+7)/(87.5-2))&gt;$AD$7,$AD$7,MIN(X78,W78)*(1-(2.5+7)/(87.5-2)))</f>
        <v>13.457161842082044</v>
      </c>
      <c r="W78" s="484">
        <f>'70MPa, 4-7kg (comm)'!Z78</f>
        <v>15.139307072342302</v>
      </c>
      <c r="X78" s="485">
        <f>'70MPa, 4-7kg (comm)'!AA78</f>
        <v>17.521288851396243</v>
      </c>
      <c r="Y78" s="483">
        <f t="shared" ref="Y78:Y89" si="94">(F78-2)/V78</f>
        <v>5.5260247358959704</v>
      </c>
      <c r="Z78" s="486">
        <f t="shared" ref="Z78:Z89" si="95">(F78-2)/MIN(W78,X78)</f>
        <v>4.9120219874630839</v>
      </c>
      <c r="AA78" s="487">
        <f>'70MPa, 4-7kg (comm)'!AD78</f>
        <v>15.061001518821293</v>
      </c>
      <c r="AB78" s="488">
        <f>'70MPa, 4-7kg (comm)'!AE78</f>
        <v>29.939380907462009</v>
      </c>
      <c r="AC78" s="466"/>
      <c r="AD78" s="930"/>
      <c r="AE78" s="932"/>
      <c r="AF78" s="466"/>
      <c r="AG78" s="925"/>
      <c r="AH78" s="475">
        <f t="shared" ref="AH78:AH89" si="96">$C78</f>
        <v>45</v>
      </c>
      <c r="AI78" s="489">
        <v>25</v>
      </c>
      <c r="AJ78" s="482">
        <f t="shared" ref="AJ78:AJ89" si="97">MIN(-40,AH78)</f>
        <v>-40</v>
      </c>
      <c r="AK78" s="490">
        <f>V78</f>
        <v>13.457161842082044</v>
      </c>
      <c r="AL78" s="466"/>
      <c r="AM78" s="925"/>
      <c r="AN78" s="475">
        <f t="shared" ref="AN78:AN90" si="98">$C78</f>
        <v>45</v>
      </c>
      <c r="AO78" s="491">
        <v>0.89026998761838705</v>
      </c>
      <c r="AP78" s="492">
        <v>0.91027694518905267</v>
      </c>
      <c r="AQ78" s="492">
        <v>0.91172638109817417</v>
      </c>
      <c r="AR78" s="492">
        <v>0.9107536040226113</v>
      </c>
      <c r="AS78" s="492">
        <v>0.91516556819670691</v>
      </c>
      <c r="AT78" s="493">
        <v>0.91646324756210107</v>
      </c>
      <c r="AU78" s="493">
        <v>0.91985474688333413</v>
      </c>
      <c r="AV78" s="493">
        <v>0.92796078958708872</v>
      </c>
      <c r="AW78" s="493">
        <v>0.93382439903882486</v>
      </c>
      <c r="AX78" s="493">
        <v>0.94145274459042749</v>
      </c>
      <c r="AY78" s="493">
        <v>0.95054618229849053</v>
      </c>
      <c r="AZ78" s="494" t="s">
        <v>381</v>
      </c>
      <c r="BA78" s="474"/>
      <c r="BB78" s="925"/>
      <c r="BC78" s="475">
        <f t="shared" ref="BC78:BC90" si="99">$C78</f>
        <v>45</v>
      </c>
      <c r="BD78" s="491">
        <v>0.91518660578490652</v>
      </c>
      <c r="BE78" s="492">
        <v>0.91458624304786096</v>
      </c>
      <c r="BF78" s="492">
        <v>0.91383947420723677</v>
      </c>
      <c r="BG78" s="492">
        <v>0.91317078412397779</v>
      </c>
      <c r="BH78" s="492">
        <v>0.91778143667907019</v>
      </c>
      <c r="BI78" s="493">
        <v>0.91921445051284656</v>
      </c>
      <c r="BJ78" s="493">
        <v>0.92278831815500362</v>
      </c>
      <c r="BK78" s="493">
        <v>0.93084038469796515</v>
      </c>
      <c r="BL78" s="493">
        <v>0.93632683230229841</v>
      </c>
      <c r="BM78" s="493">
        <v>0.9430111147127398</v>
      </c>
      <c r="BN78" s="493">
        <v>0.95062008940137477</v>
      </c>
      <c r="BO78" s="494" t="s">
        <v>381</v>
      </c>
      <c r="BP78" s="466"/>
      <c r="BQ78" s="925"/>
      <c r="BR78" s="475">
        <f t="shared" ref="BR78:BR90" si="100">$C78</f>
        <v>45</v>
      </c>
      <c r="BS78" s="495">
        <v>85</v>
      </c>
      <c r="BT78" s="496">
        <v>85</v>
      </c>
      <c r="BU78" s="496">
        <v>84.163010334216679</v>
      </c>
      <c r="BV78" s="496">
        <v>82.504532031848697</v>
      </c>
      <c r="BW78" s="496">
        <v>80.748223695820158</v>
      </c>
      <c r="BX78" s="497">
        <v>78.733285601546513</v>
      </c>
      <c r="BY78" s="497">
        <v>74.194817217404363</v>
      </c>
      <c r="BZ78" s="497">
        <v>69.127936778072737</v>
      </c>
      <c r="CA78" s="497">
        <v>63.26754183391953</v>
      </c>
      <c r="CB78" s="497">
        <v>56.543692482638335</v>
      </c>
      <c r="CC78" s="497">
        <v>47.665323666032997</v>
      </c>
      <c r="CD78" s="494" t="s">
        <v>381</v>
      </c>
      <c r="CF78" s="925"/>
      <c r="CG78" s="475">
        <f t="shared" ref="CG78:CG90" si="101">$C78</f>
        <v>45</v>
      </c>
      <c r="CH78" s="495">
        <v>84.431217921449104</v>
      </c>
      <c r="CI78" s="496">
        <v>83.970093703641282</v>
      </c>
      <c r="CJ78" s="496">
        <v>83.002669374669949</v>
      </c>
      <c r="CK78" s="496">
        <v>81.196321054083995</v>
      </c>
      <c r="CL78" s="496">
        <v>79.339367966871635</v>
      </c>
      <c r="CM78" s="497">
        <v>77.256147955256864</v>
      </c>
      <c r="CN78" s="497">
        <v>72.642836202452486</v>
      </c>
      <c r="CO78" s="497">
        <v>67.644803516915943</v>
      </c>
      <c r="CP78" s="497">
        <v>62.00797050648967</v>
      </c>
      <c r="CQ78" s="497">
        <v>55.777456224174372</v>
      </c>
      <c r="CR78" s="497">
        <v>47.630116727204296</v>
      </c>
      <c r="CS78" s="494" t="s">
        <v>381</v>
      </c>
      <c r="CT78" s="474"/>
      <c r="CU78" s="925"/>
      <c r="CV78" s="475">
        <f t="shared" ref="CV78:CV90" si="102">$C78</f>
        <v>45</v>
      </c>
      <c r="CW78" s="491">
        <f t="shared" si="72"/>
        <v>0.89026998761838705</v>
      </c>
      <c r="CX78" s="492">
        <f t="shared" si="73"/>
        <v>0.91027694518905267</v>
      </c>
      <c r="CY78" s="492">
        <f t="shared" si="74"/>
        <v>0.91172638109817417</v>
      </c>
      <c r="CZ78" s="492">
        <f t="shared" si="75"/>
        <v>0.9107536040226113</v>
      </c>
      <c r="DA78" s="492">
        <f>MIN(AS78,BH78)</f>
        <v>0.91516556819670691</v>
      </c>
      <c r="DB78" s="493">
        <f t="shared" si="76"/>
        <v>0.91646324756210107</v>
      </c>
      <c r="DC78" s="493">
        <f t="shared" si="77"/>
        <v>0.91985474688333413</v>
      </c>
      <c r="DD78" s="493">
        <f t="shared" si="78"/>
        <v>0.92796078958708872</v>
      </c>
      <c r="DE78" s="493">
        <f t="shared" si="79"/>
        <v>0.93382439903882486</v>
      </c>
      <c r="DF78" s="493">
        <f t="shared" si="80"/>
        <v>0.94145274459042749</v>
      </c>
      <c r="DG78" s="493">
        <f>MIN(AY78,BN78)</f>
        <v>0.95054618229849053</v>
      </c>
      <c r="DH78" s="494" t="s">
        <v>381</v>
      </c>
      <c r="DJ78" s="925"/>
      <c r="DK78" s="475">
        <f t="shared" ref="DK78:DK90" si="103">$C78</f>
        <v>45</v>
      </c>
      <c r="DL78" s="495">
        <f t="shared" si="81"/>
        <v>85</v>
      </c>
      <c r="DM78" s="496">
        <f t="shared" si="82"/>
        <v>85</v>
      </c>
      <c r="DN78" s="496">
        <f t="shared" si="83"/>
        <v>84.163010334216679</v>
      </c>
      <c r="DO78" s="496">
        <f t="shared" si="84"/>
        <v>82.504532031848697</v>
      </c>
      <c r="DP78" s="496">
        <f t="shared" si="85"/>
        <v>80.748223695820158</v>
      </c>
      <c r="DQ78" s="497">
        <f t="shared" si="86"/>
        <v>78.733285601546513</v>
      </c>
      <c r="DR78" s="497">
        <f t="shared" si="87"/>
        <v>74.194817217404363</v>
      </c>
      <c r="DS78" s="497">
        <f t="shared" si="88"/>
        <v>69.127936778072737</v>
      </c>
      <c r="DT78" s="497">
        <f t="shared" si="89"/>
        <v>63.26754183391953</v>
      </c>
      <c r="DU78" s="497">
        <f t="shared" si="90"/>
        <v>56.543692482638335</v>
      </c>
      <c r="DV78" s="497">
        <f>MAX(CC78,CR78)</f>
        <v>47.665323666032997</v>
      </c>
      <c r="DW78" s="494" t="s">
        <v>381</v>
      </c>
    </row>
    <row r="79" spans="2:127" ht="15" customHeight="1">
      <c r="B79" s="1005"/>
      <c r="C79" s="577">
        <v>40</v>
      </c>
      <c r="D79" s="476">
        <f t="shared" si="91"/>
        <v>17.145429090050971</v>
      </c>
      <c r="E79" s="578">
        <v>71.226000550040496</v>
      </c>
      <c r="F79" s="579">
        <v>74.45958347358912</v>
      </c>
      <c r="G79" s="580">
        <v>76.325512142290677</v>
      </c>
      <c r="H79" s="580">
        <v>75.827082243642266</v>
      </c>
      <c r="I79" s="580">
        <v>76.057888292658461</v>
      </c>
      <c r="J79" s="580">
        <v>75.750669534850218</v>
      </c>
      <c r="K79" s="580">
        <v>75.103323823602182</v>
      </c>
      <c r="L79" s="580">
        <v>74.960470863561596</v>
      </c>
      <c r="M79" s="580">
        <v>74.28355573501203</v>
      </c>
      <c r="N79" s="580">
        <v>73.619886109059109</v>
      </c>
      <c r="O79" s="580">
        <v>72.587514358253046</v>
      </c>
      <c r="P79" s="480" t="s">
        <v>381</v>
      </c>
      <c r="Q79" s="466"/>
      <c r="R79" s="925"/>
      <c r="S79" s="475">
        <f t="shared" si="92"/>
        <v>40</v>
      </c>
      <c r="T79" s="481">
        <v>40</v>
      </c>
      <c r="U79" s="482">
        <v>-33</v>
      </c>
      <c r="V79" s="483">
        <f t="shared" si="93"/>
        <v>17.145429090050971</v>
      </c>
      <c r="W79" s="484">
        <f>'70MPa, 4-7kg (comm)'!Z79</f>
        <v>19.288607726307344</v>
      </c>
      <c r="X79" s="485">
        <f>'70MPa, 4-7kg (comm)'!AA79</f>
        <v>21.328810263885678</v>
      </c>
      <c r="Y79" s="483">
        <f t="shared" si="94"/>
        <v>4.2261749818577279</v>
      </c>
      <c r="Z79" s="486">
        <f t="shared" si="95"/>
        <v>3.7565999838735356</v>
      </c>
      <c r="AA79" s="487">
        <f>'70MPa, 4-7kg (comm)'!AD79</f>
        <v>18.479254212693093</v>
      </c>
      <c r="AB79" s="488">
        <f>'70MPa, 4-7kg (comm)'!AE79</f>
        <v>35.202370267571993</v>
      </c>
      <c r="AC79" s="466"/>
      <c r="AD79" s="930"/>
      <c r="AE79" s="932"/>
      <c r="AF79" s="466"/>
      <c r="AG79" s="925"/>
      <c r="AH79" s="475">
        <f t="shared" si="96"/>
        <v>40</v>
      </c>
      <c r="AI79" s="489">
        <v>25</v>
      </c>
      <c r="AJ79" s="482">
        <f t="shared" si="97"/>
        <v>-40</v>
      </c>
      <c r="AK79" s="490">
        <f t="shared" ref="AK79:AK89" si="104">V79</f>
        <v>17.145429090050971</v>
      </c>
      <c r="AL79" s="466"/>
      <c r="AM79" s="925"/>
      <c r="AN79" s="475">
        <f t="shared" si="98"/>
        <v>40</v>
      </c>
      <c r="AO79" s="491">
        <v>0.86616909237510076</v>
      </c>
      <c r="AP79" s="492">
        <v>0.89412545940902421</v>
      </c>
      <c r="AQ79" s="492">
        <v>0.91149060647963775</v>
      </c>
      <c r="AR79" s="492">
        <v>0.9114394111797981</v>
      </c>
      <c r="AS79" s="492">
        <v>0.9175952700366643</v>
      </c>
      <c r="AT79" s="493">
        <v>0.91974490626874295</v>
      </c>
      <c r="AU79" s="493">
        <v>0.92464834285778619</v>
      </c>
      <c r="AV79" s="493">
        <v>0.93473763369569263</v>
      </c>
      <c r="AW79" s="493">
        <v>0.9417981279086467</v>
      </c>
      <c r="AX79" s="493">
        <v>0.95071336531864115</v>
      </c>
      <c r="AY79" s="493">
        <v>0.96101682324891846</v>
      </c>
      <c r="AZ79" s="494" t="s">
        <v>381</v>
      </c>
      <c r="BA79" s="474"/>
      <c r="BB79" s="925"/>
      <c r="BC79" s="475">
        <f t="shared" si="99"/>
        <v>40</v>
      </c>
      <c r="BD79" s="491">
        <v>0.90744842309718143</v>
      </c>
      <c r="BE79" s="492">
        <v>0.91348872043997154</v>
      </c>
      <c r="BF79" s="492">
        <v>0.91330330665498738</v>
      </c>
      <c r="BG79" s="492">
        <v>0.9135749418108603</v>
      </c>
      <c r="BH79" s="492">
        <v>0.91997870420825678</v>
      </c>
      <c r="BI79" s="493">
        <v>0.92232071748733757</v>
      </c>
      <c r="BJ79" s="493">
        <v>0.92741679557990198</v>
      </c>
      <c r="BK79" s="493">
        <v>0.93750087496522749</v>
      </c>
      <c r="BL79" s="493">
        <v>0.9442106233781935</v>
      </c>
      <c r="BM79" s="493">
        <v>0.95218566726492004</v>
      </c>
      <c r="BN79" s="493">
        <v>0.96108481966940795</v>
      </c>
      <c r="BO79" s="494" t="s">
        <v>381</v>
      </c>
      <c r="BP79" s="466"/>
      <c r="BQ79" s="925"/>
      <c r="BR79" s="475">
        <f t="shared" si="100"/>
        <v>40</v>
      </c>
      <c r="BS79" s="495">
        <v>85</v>
      </c>
      <c r="BT79" s="496">
        <v>85</v>
      </c>
      <c r="BU79" s="496">
        <v>84.145225313039603</v>
      </c>
      <c r="BV79" s="496">
        <v>81.886960516584793</v>
      </c>
      <c r="BW79" s="496">
        <v>79.607491909377174</v>
      </c>
      <c r="BX79" s="497">
        <v>77.070541799203752</v>
      </c>
      <c r="BY79" s="497">
        <v>71.556528187660902</v>
      </c>
      <c r="BZ79" s="497">
        <v>65.727427654764853</v>
      </c>
      <c r="CA79" s="497">
        <v>59.199932174284285</v>
      </c>
      <c r="CB79" s="497">
        <v>51.958626961847145</v>
      </c>
      <c r="CC79" s="497">
        <v>42.672217980124074</v>
      </c>
      <c r="CD79" s="494" t="s">
        <v>381</v>
      </c>
      <c r="CF79" s="925"/>
      <c r="CG79" s="475">
        <f t="shared" si="101"/>
        <v>40</v>
      </c>
      <c r="CH79" s="495">
        <v>85</v>
      </c>
      <c r="CI79" s="496">
        <v>84.502611078395546</v>
      </c>
      <c r="CJ79" s="496">
        <v>83.154690677954861</v>
      </c>
      <c r="CK79" s="496">
        <v>80.724686463467322</v>
      </c>
      <c r="CL79" s="496">
        <v>78.344414353553958</v>
      </c>
      <c r="CM79" s="497">
        <v>75.703684413110949</v>
      </c>
      <c r="CN79" s="497">
        <v>70.116396011928586</v>
      </c>
      <c r="CO79" s="497">
        <v>64.32339438331735</v>
      </c>
      <c r="CP79" s="497">
        <v>58.004972375331306</v>
      </c>
      <c r="CQ79" s="497">
        <v>51.249697393753777</v>
      </c>
      <c r="CR79" s="497">
        <v>42.640693203786327</v>
      </c>
      <c r="CS79" s="494" t="s">
        <v>381</v>
      </c>
      <c r="CT79" s="474"/>
      <c r="CU79" s="925"/>
      <c r="CV79" s="475">
        <f t="shared" si="102"/>
        <v>40</v>
      </c>
      <c r="CW79" s="491">
        <f t="shared" si="72"/>
        <v>0.86616909237510076</v>
      </c>
      <c r="CX79" s="492">
        <f t="shared" si="73"/>
        <v>0.89412545940902421</v>
      </c>
      <c r="CY79" s="492">
        <f t="shared" si="74"/>
        <v>0.91149060647963775</v>
      </c>
      <c r="CZ79" s="492">
        <f t="shared" si="75"/>
        <v>0.9114394111797981</v>
      </c>
      <c r="DA79" s="492">
        <f t="shared" ref="DA79:DA89" si="105">MIN(AS79,BH79)</f>
        <v>0.9175952700366643</v>
      </c>
      <c r="DB79" s="493">
        <f t="shared" si="76"/>
        <v>0.91974490626874295</v>
      </c>
      <c r="DC79" s="493">
        <f t="shared" si="77"/>
        <v>0.92464834285778619</v>
      </c>
      <c r="DD79" s="493">
        <f t="shared" si="78"/>
        <v>0.93473763369569263</v>
      </c>
      <c r="DE79" s="493">
        <f t="shared" si="79"/>
        <v>0.9417981279086467</v>
      </c>
      <c r="DF79" s="493">
        <f t="shared" si="80"/>
        <v>0.95071336531864115</v>
      </c>
      <c r="DG79" s="493">
        <f>MIN(AY79,BN79)</f>
        <v>0.96101682324891846</v>
      </c>
      <c r="DH79" s="494" t="s">
        <v>381</v>
      </c>
      <c r="DJ79" s="925"/>
      <c r="DK79" s="475">
        <f t="shared" si="103"/>
        <v>40</v>
      </c>
      <c r="DL79" s="495">
        <f t="shared" si="81"/>
        <v>85</v>
      </c>
      <c r="DM79" s="496">
        <f t="shared" si="82"/>
        <v>85</v>
      </c>
      <c r="DN79" s="496">
        <f t="shared" si="83"/>
        <v>84.145225313039603</v>
      </c>
      <c r="DO79" s="496">
        <f t="shared" si="84"/>
        <v>81.886960516584793</v>
      </c>
      <c r="DP79" s="496">
        <f t="shared" si="85"/>
        <v>79.607491909377174</v>
      </c>
      <c r="DQ79" s="497">
        <f t="shared" si="86"/>
        <v>77.070541799203752</v>
      </c>
      <c r="DR79" s="497">
        <f t="shared" si="87"/>
        <v>71.556528187660902</v>
      </c>
      <c r="DS79" s="497">
        <f t="shared" si="88"/>
        <v>65.727427654764853</v>
      </c>
      <c r="DT79" s="497">
        <f t="shared" si="89"/>
        <v>59.199932174284285</v>
      </c>
      <c r="DU79" s="497">
        <f t="shared" si="90"/>
        <v>51.958626961847145</v>
      </c>
      <c r="DV79" s="497">
        <f>MAX(CC79,CR79)</f>
        <v>42.672217980124074</v>
      </c>
      <c r="DW79" s="494" t="s">
        <v>381</v>
      </c>
    </row>
    <row r="80" spans="2:127" ht="15" customHeight="1">
      <c r="B80" s="1005"/>
      <c r="C80" s="577">
        <v>35</v>
      </c>
      <c r="D80" s="476">
        <f t="shared" si="91"/>
        <v>17.621892788731039</v>
      </c>
      <c r="E80" s="578">
        <v>71.251724972673415</v>
      </c>
      <c r="F80" s="579">
        <v>74.507305399677378</v>
      </c>
      <c r="G80" s="580">
        <v>76.022922685352626</v>
      </c>
      <c r="H80" s="580">
        <v>75.533519540136041</v>
      </c>
      <c r="I80" s="580">
        <v>75.807526071739716</v>
      </c>
      <c r="J80" s="580">
        <v>75.51573329238181</v>
      </c>
      <c r="K80" s="580">
        <v>74.899255508885844</v>
      </c>
      <c r="L80" s="580">
        <v>74.808419516317883</v>
      </c>
      <c r="M80" s="580">
        <v>74.169149883866851</v>
      </c>
      <c r="N80" s="580">
        <v>73.551244032531201</v>
      </c>
      <c r="O80" s="580">
        <v>72.572015465707267</v>
      </c>
      <c r="P80" s="480" t="s">
        <v>381</v>
      </c>
      <c r="Q80" s="466"/>
      <c r="R80" s="925"/>
      <c r="S80" s="475">
        <f t="shared" si="92"/>
        <v>35</v>
      </c>
      <c r="T80" s="481">
        <v>40</v>
      </c>
      <c r="U80" s="482">
        <v>-33</v>
      </c>
      <c r="V80" s="483">
        <f t="shared" si="93"/>
        <v>17.621892788731039</v>
      </c>
      <c r="W80" s="484">
        <f>'70MPa, 4-7kg (comm)'!Z80</f>
        <v>19.824629387322421</v>
      </c>
      <c r="X80" s="485">
        <f>'70MPa, 4-7kg (comm)'!AA80</f>
        <v>21.675158212577436</v>
      </c>
      <c r="Y80" s="483">
        <f t="shared" si="94"/>
        <v>4.1146150569049436</v>
      </c>
      <c r="Z80" s="486">
        <f t="shared" si="95"/>
        <v>3.6574356061377271</v>
      </c>
      <c r="AA80" s="487">
        <f>'70MPa, 4-7kg (comm)'!AD80</f>
        <v>18.907058487604385</v>
      </c>
      <c r="AB80" s="488">
        <f>'70MPa, 4-7kg (comm)'!AE80</f>
        <v>35.668154204200768</v>
      </c>
      <c r="AC80" s="466"/>
      <c r="AD80" s="930"/>
      <c r="AE80" s="932"/>
      <c r="AF80" s="466"/>
      <c r="AG80" s="925"/>
      <c r="AH80" s="475">
        <f t="shared" si="96"/>
        <v>35</v>
      </c>
      <c r="AI80" s="489">
        <f t="shared" ref="AI80:AI88" si="106">AH80-10</f>
        <v>25</v>
      </c>
      <c r="AJ80" s="482">
        <f t="shared" si="97"/>
        <v>-40</v>
      </c>
      <c r="AK80" s="490">
        <f t="shared" si="104"/>
        <v>17.621892788731039</v>
      </c>
      <c r="AL80" s="466"/>
      <c r="AM80" s="925"/>
      <c r="AN80" s="475">
        <f t="shared" si="98"/>
        <v>35</v>
      </c>
      <c r="AO80" s="491">
        <v>0.86639424463975867</v>
      </c>
      <c r="AP80" s="492">
        <v>0.89453290659620244</v>
      </c>
      <c r="AQ80" s="492">
        <v>0.90907544067644752</v>
      </c>
      <c r="AR80" s="492">
        <v>0.90913812880711031</v>
      </c>
      <c r="AS80" s="492">
        <v>0.91573436721663259</v>
      </c>
      <c r="AT80" s="493">
        <v>0.91803044016696744</v>
      </c>
      <c r="AU80" s="493">
        <v>0.92327640246090736</v>
      </c>
      <c r="AV80" s="493">
        <v>0.93384004536107501</v>
      </c>
      <c r="AW80" s="561">
        <v>0.94121129381607016</v>
      </c>
      <c r="AX80" s="493">
        <v>0.95046009780248752</v>
      </c>
      <c r="AY80" s="493">
        <v>0.96100208017710587</v>
      </c>
      <c r="AZ80" s="494" t="s">
        <v>381</v>
      </c>
      <c r="BA80" s="474"/>
      <c r="BB80" s="925"/>
      <c r="BC80" s="475">
        <f t="shared" si="99"/>
        <v>35</v>
      </c>
      <c r="BD80" s="491">
        <v>0.90359545255065132</v>
      </c>
      <c r="BE80" s="492">
        <v>0.91083428760881746</v>
      </c>
      <c r="BF80" s="492">
        <v>0.91073893378258908</v>
      </c>
      <c r="BG80" s="492">
        <v>0.9111409225689806</v>
      </c>
      <c r="BH80" s="492">
        <v>0.9179446512110645</v>
      </c>
      <c r="BI80" s="493">
        <v>0.9204512859690207</v>
      </c>
      <c r="BJ80" s="493">
        <v>0.92588745613072632</v>
      </c>
      <c r="BK80" s="493">
        <v>0.93644438415849629</v>
      </c>
      <c r="BL80" s="561">
        <v>0.94349207004793123</v>
      </c>
      <c r="BM80" s="493">
        <v>0.95183779356167608</v>
      </c>
      <c r="BN80" s="493">
        <v>0.9610647862592131</v>
      </c>
      <c r="BO80" s="494" t="s">
        <v>381</v>
      </c>
      <c r="BP80" s="466"/>
      <c r="BQ80" s="925"/>
      <c r="BR80" s="475">
        <f t="shared" si="100"/>
        <v>35</v>
      </c>
      <c r="BS80" s="495">
        <v>85</v>
      </c>
      <c r="BT80" s="496">
        <v>85</v>
      </c>
      <c r="BU80" s="496">
        <v>84.068781860933058</v>
      </c>
      <c r="BV80" s="496">
        <v>81.776768425852822</v>
      </c>
      <c r="BW80" s="496">
        <v>79.467105591567133</v>
      </c>
      <c r="BX80" s="497">
        <v>76.906229727818527</v>
      </c>
      <c r="BY80" s="497">
        <v>71.362326286558741</v>
      </c>
      <c r="BZ80" s="497">
        <v>65.513593706130393</v>
      </c>
      <c r="CA80" s="497">
        <v>58.99310614253411</v>
      </c>
      <c r="CB80" s="497">
        <v>51.785307522589129</v>
      </c>
      <c r="CC80" s="497">
        <v>42.613472791953242</v>
      </c>
      <c r="CD80" s="494" t="s">
        <v>381</v>
      </c>
      <c r="CF80" s="925"/>
      <c r="CG80" s="475">
        <f t="shared" si="101"/>
        <v>35</v>
      </c>
      <c r="CH80" s="495">
        <v>85</v>
      </c>
      <c r="CI80" s="496">
        <v>84.536008727110556</v>
      </c>
      <c r="CJ80" s="496">
        <v>83.163784638843453</v>
      </c>
      <c r="CK80" s="496">
        <v>80.697090882832569</v>
      </c>
      <c r="CL80" s="496">
        <v>78.2866085724595</v>
      </c>
      <c r="CM80" s="497">
        <v>75.625085109016212</v>
      </c>
      <c r="CN80" s="497">
        <v>69.993818687704106</v>
      </c>
      <c r="CO80" s="497">
        <v>64.186198330664226</v>
      </c>
      <c r="CP80" s="497">
        <v>57.861454290441657</v>
      </c>
      <c r="CQ80" s="497">
        <v>51.121794539123812</v>
      </c>
      <c r="CR80" s="497">
        <v>42.58437777630499</v>
      </c>
      <c r="CS80" s="494" t="s">
        <v>381</v>
      </c>
      <c r="CT80" s="474"/>
      <c r="CU80" s="925"/>
      <c r="CV80" s="475">
        <f t="shared" si="102"/>
        <v>35</v>
      </c>
      <c r="CW80" s="491">
        <f t="shared" si="72"/>
        <v>0.86639424463975867</v>
      </c>
      <c r="CX80" s="492">
        <f t="shared" si="73"/>
        <v>0.89453290659620244</v>
      </c>
      <c r="CY80" s="492">
        <f t="shared" si="74"/>
        <v>0.90907544067644752</v>
      </c>
      <c r="CZ80" s="492">
        <f t="shared" si="75"/>
        <v>0.90913812880711031</v>
      </c>
      <c r="DA80" s="492">
        <f t="shared" si="105"/>
        <v>0.91573436721663259</v>
      </c>
      <c r="DB80" s="493">
        <f t="shared" si="76"/>
        <v>0.91803044016696744</v>
      </c>
      <c r="DC80" s="493">
        <f t="shared" si="77"/>
        <v>0.92327640246090736</v>
      </c>
      <c r="DD80" s="493">
        <f t="shared" si="78"/>
        <v>0.93384004536107501</v>
      </c>
      <c r="DE80" s="493">
        <f t="shared" si="79"/>
        <v>0.94121129381607016</v>
      </c>
      <c r="DF80" s="493">
        <f t="shared" si="80"/>
        <v>0.95046009780248752</v>
      </c>
      <c r="DG80" s="493">
        <f>MIN(AY80,BN80)</f>
        <v>0.96100208017710587</v>
      </c>
      <c r="DH80" s="494" t="s">
        <v>381</v>
      </c>
      <c r="DJ80" s="925"/>
      <c r="DK80" s="475">
        <f t="shared" si="103"/>
        <v>35</v>
      </c>
      <c r="DL80" s="495">
        <f t="shared" si="81"/>
        <v>85</v>
      </c>
      <c r="DM80" s="496">
        <f t="shared" si="82"/>
        <v>85</v>
      </c>
      <c r="DN80" s="496">
        <f t="shared" si="83"/>
        <v>84.068781860933058</v>
      </c>
      <c r="DO80" s="496">
        <f t="shared" si="84"/>
        <v>81.776768425852822</v>
      </c>
      <c r="DP80" s="496">
        <f t="shared" si="85"/>
        <v>79.467105591567133</v>
      </c>
      <c r="DQ80" s="497">
        <f t="shared" si="86"/>
        <v>76.906229727818527</v>
      </c>
      <c r="DR80" s="497">
        <f t="shared" si="87"/>
        <v>71.362326286558741</v>
      </c>
      <c r="DS80" s="497">
        <f t="shared" si="88"/>
        <v>65.513593706130393</v>
      </c>
      <c r="DT80" s="497">
        <f t="shared" si="89"/>
        <v>58.99310614253411</v>
      </c>
      <c r="DU80" s="497">
        <f t="shared" si="90"/>
        <v>51.785307522589129</v>
      </c>
      <c r="DV80" s="497">
        <f>MAX(CC80,CR80)</f>
        <v>42.613472791953242</v>
      </c>
      <c r="DW80" s="494" t="s">
        <v>381</v>
      </c>
    </row>
    <row r="81" spans="2:127" ht="15" customHeight="1">
      <c r="B81" s="1005"/>
      <c r="C81" s="577">
        <v>30</v>
      </c>
      <c r="D81" s="476">
        <f t="shared" si="91"/>
        <v>20.238474296741348</v>
      </c>
      <c r="E81" s="578">
        <v>69.789631791498394</v>
      </c>
      <c r="F81" s="579">
        <v>73.397108287977503</v>
      </c>
      <c r="G81" s="580">
        <v>75.438542391799388</v>
      </c>
      <c r="H81" s="580">
        <v>74.842311942157053</v>
      </c>
      <c r="I81" s="580">
        <v>75.142555881610235</v>
      </c>
      <c r="J81" s="580">
        <v>74.765866177924664</v>
      </c>
      <c r="K81" s="580">
        <v>73.966413830526079</v>
      </c>
      <c r="L81" s="580">
        <v>73.812655055052957</v>
      </c>
      <c r="M81" s="580">
        <v>73.005813342205883</v>
      </c>
      <c r="N81" s="580">
        <v>72.27360452248891</v>
      </c>
      <c r="O81" s="580">
        <v>71.261221356745921</v>
      </c>
      <c r="P81" s="480" t="s">
        <v>381</v>
      </c>
      <c r="Q81" s="466"/>
      <c r="R81" s="925"/>
      <c r="S81" s="475">
        <f t="shared" si="92"/>
        <v>30</v>
      </c>
      <c r="T81" s="498">
        <v>36.700000000000003</v>
      </c>
      <c r="U81" s="482">
        <v>-33</v>
      </c>
      <c r="V81" s="483">
        <f t="shared" si="93"/>
        <v>20.238474296741348</v>
      </c>
      <c r="W81" s="484">
        <f>'70MPa, 4-7kg (comm)'!Z81</f>
        <v>22.76828358383402</v>
      </c>
      <c r="X81" s="485">
        <f>'70MPa, 4-7kg (comm)'!AA81</f>
        <v>24.260042345302576</v>
      </c>
      <c r="Y81" s="483">
        <f t="shared" si="94"/>
        <v>3.527791040032763</v>
      </c>
      <c r="Z81" s="486">
        <f t="shared" si="95"/>
        <v>3.1358142578069002</v>
      </c>
      <c r="AA81" s="487">
        <f>'70MPa, 4-7kg (comm)'!AD81</f>
        <v>21.170491398136804</v>
      </c>
      <c r="AB81" s="488">
        <f>'70MPa, 4-7kg (comm)'!AE81</f>
        <v>39.032816094354452</v>
      </c>
      <c r="AC81" s="466"/>
      <c r="AD81" s="930"/>
      <c r="AE81" s="932"/>
      <c r="AF81" s="466"/>
      <c r="AG81" s="925"/>
      <c r="AH81" s="475">
        <f t="shared" si="96"/>
        <v>30</v>
      </c>
      <c r="AI81" s="489">
        <f t="shared" si="106"/>
        <v>20</v>
      </c>
      <c r="AJ81" s="482">
        <f t="shared" si="97"/>
        <v>-40</v>
      </c>
      <c r="AK81" s="490">
        <f t="shared" si="104"/>
        <v>20.238474296741348</v>
      </c>
      <c r="AL81" s="466"/>
      <c r="AM81" s="925"/>
      <c r="AN81" s="475">
        <f t="shared" si="98"/>
        <v>30</v>
      </c>
      <c r="AO81" s="491">
        <v>0.85352589159642211</v>
      </c>
      <c r="AP81" s="492">
        <v>0.88501578044522156</v>
      </c>
      <c r="AQ81" s="492">
        <v>0.90442921536275933</v>
      </c>
      <c r="AR81" s="492">
        <v>0.90438613986019045</v>
      </c>
      <c r="AS81" s="492">
        <v>0.91192120913617203</v>
      </c>
      <c r="AT81" s="493">
        <v>0.91425520501564983</v>
      </c>
      <c r="AU81" s="493">
        <v>0.91932663442270957</v>
      </c>
      <c r="AV81" s="493">
        <v>0.93059049504429703</v>
      </c>
      <c r="AW81" s="493">
        <v>0.93771503075496399</v>
      </c>
      <c r="AX81" s="493">
        <v>0.94718566628296319</v>
      </c>
      <c r="AY81" s="493">
        <v>0.95899870841449109</v>
      </c>
      <c r="AZ81" s="494" t="s">
        <v>381</v>
      </c>
      <c r="BA81" s="474"/>
      <c r="BB81" s="925"/>
      <c r="BC81" s="475">
        <f t="shared" si="99"/>
        <v>30</v>
      </c>
      <c r="BD81" s="491">
        <v>0.88019595859443334</v>
      </c>
      <c r="BE81" s="492">
        <v>0.90583275902620619</v>
      </c>
      <c r="BF81" s="492">
        <v>0.90573246020218656</v>
      </c>
      <c r="BG81" s="492">
        <v>0.90603647647518648</v>
      </c>
      <c r="BH81" s="492">
        <v>0.91391062292911107</v>
      </c>
      <c r="BI81" s="493">
        <v>0.91643685054870994</v>
      </c>
      <c r="BJ81" s="493">
        <v>0.92174715944882024</v>
      </c>
      <c r="BK81" s="493">
        <v>0.9330296727467644</v>
      </c>
      <c r="BL81" s="493">
        <v>0.93982261332495232</v>
      </c>
      <c r="BM81" s="493">
        <v>0.94831704410826045</v>
      </c>
      <c r="BN81" s="493">
        <v>0.9590015857019607</v>
      </c>
      <c r="BO81" s="494" t="s">
        <v>381</v>
      </c>
      <c r="BP81" s="466"/>
      <c r="BQ81" s="925"/>
      <c r="BR81" s="475">
        <f t="shared" si="100"/>
        <v>30</v>
      </c>
      <c r="BS81" s="495">
        <v>85.000000000000114</v>
      </c>
      <c r="BT81" s="496">
        <v>85</v>
      </c>
      <c r="BU81" s="496">
        <v>83.914079063201285</v>
      </c>
      <c r="BV81" s="496">
        <v>81.158316403562253</v>
      </c>
      <c r="BW81" s="496">
        <v>78.479872592050484</v>
      </c>
      <c r="BX81" s="497">
        <v>75.498110429691081</v>
      </c>
      <c r="BY81" s="497">
        <v>69.193833997106722</v>
      </c>
      <c r="BZ81" s="497">
        <v>62.734036897527311</v>
      </c>
      <c r="CA81" s="497">
        <v>55.613960836909996</v>
      </c>
      <c r="CB81" s="497">
        <v>47.83739095395751</v>
      </c>
      <c r="CC81" s="497">
        <v>37.983361058164981</v>
      </c>
      <c r="CD81" s="494" t="s">
        <v>381</v>
      </c>
      <c r="CF81" s="925"/>
      <c r="CG81" s="475">
        <f t="shared" si="101"/>
        <v>30</v>
      </c>
      <c r="CH81" s="495">
        <v>85.000000000000057</v>
      </c>
      <c r="CI81" s="496">
        <v>84.852572552725761</v>
      </c>
      <c r="CJ81" s="496">
        <v>83.187221621889364</v>
      </c>
      <c r="CK81" s="496">
        <v>80.25381488458963</v>
      </c>
      <c r="CL81" s="496">
        <v>77.412174600533532</v>
      </c>
      <c r="CM81" s="497">
        <v>74.34873652174673</v>
      </c>
      <c r="CN81" s="497">
        <v>67.935629274633754</v>
      </c>
      <c r="CO81" s="497">
        <v>61.503205366914742</v>
      </c>
      <c r="CP81" s="497">
        <v>54.58113774136946</v>
      </c>
      <c r="CQ81" s="497">
        <v>47.298322155331078</v>
      </c>
      <c r="CR81" s="497">
        <v>37.98207777017565</v>
      </c>
      <c r="CS81" s="494" t="s">
        <v>381</v>
      </c>
      <c r="CT81" s="474"/>
      <c r="CU81" s="925"/>
      <c r="CV81" s="475">
        <f t="shared" si="102"/>
        <v>30</v>
      </c>
      <c r="CW81" s="491">
        <f t="shared" si="72"/>
        <v>0.85352589159642211</v>
      </c>
      <c r="CX81" s="492">
        <f t="shared" si="73"/>
        <v>0.88501578044522156</v>
      </c>
      <c r="CY81" s="492">
        <f t="shared" si="74"/>
        <v>0.90442921536275933</v>
      </c>
      <c r="CZ81" s="492">
        <f t="shared" si="75"/>
        <v>0.90438613986019045</v>
      </c>
      <c r="DA81" s="492">
        <f t="shared" si="105"/>
        <v>0.91192120913617203</v>
      </c>
      <c r="DB81" s="493">
        <f t="shared" si="76"/>
        <v>0.91425520501564983</v>
      </c>
      <c r="DC81" s="493">
        <f t="shared" si="77"/>
        <v>0.91932663442270957</v>
      </c>
      <c r="DD81" s="493">
        <f t="shared" si="78"/>
        <v>0.93059049504429703</v>
      </c>
      <c r="DE81" s="493">
        <f t="shared" si="79"/>
        <v>0.93771503075496399</v>
      </c>
      <c r="DF81" s="493">
        <f t="shared" si="80"/>
        <v>0.94718566628296319</v>
      </c>
      <c r="DG81" s="493">
        <f>MIN(AY81,BN81)</f>
        <v>0.95899870841449109</v>
      </c>
      <c r="DH81" s="494" t="s">
        <v>381</v>
      </c>
      <c r="DJ81" s="925"/>
      <c r="DK81" s="475">
        <f t="shared" si="103"/>
        <v>30</v>
      </c>
      <c r="DL81" s="495">
        <f t="shared" si="81"/>
        <v>85.000000000000114</v>
      </c>
      <c r="DM81" s="496">
        <f t="shared" si="82"/>
        <v>85</v>
      </c>
      <c r="DN81" s="496">
        <f t="shared" si="83"/>
        <v>83.914079063201285</v>
      </c>
      <c r="DO81" s="496">
        <f t="shared" si="84"/>
        <v>81.158316403562253</v>
      </c>
      <c r="DP81" s="496">
        <f t="shared" si="85"/>
        <v>78.479872592050484</v>
      </c>
      <c r="DQ81" s="497">
        <f t="shared" si="86"/>
        <v>75.498110429691081</v>
      </c>
      <c r="DR81" s="497">
        <f t="shared" si="87"/>
        <v>69.193833997106722</v>
      </c>
      <c r="DS81" s="497">
        <f t="shared" si="88"/>
        <v>62.734036897527311</v>
      </c>
      <c r="DT81" s="497">
        <f t="shared" si="89"/>
        <v>55.613960836909996</v>
      </c>
      <c r="DU81" s="497">
        <f t="shared" si="90"/>
        <v>47.83739095395751</v>
      </c>
      <c r="DV81" s="497">
        <f>MAX(CC81,CR81)</f>
        <v>37.983361058164981</v>
      </c>
      <c r="DW81" s="494" t="s">
        <v>381</v>
      </c>
    </row>
    <row r="82" spans="2:127" ht="15" customHeight="1">
      <c r="B82" s="1005"/>
      <c r="C82" s="577">
        <v>25</v>
      </c>
      <c r="D82" s="476">
        <f t="shared" si="91"/>
        <v>22.908002001377728</v>
      </c>
      <c r="E82" s="578">
        <v>68.748314019207086</v>
      </c>
      <c r="F82" s="579">
        <v>72.687839510103544</v>
      </c>
      <c r="G82" s="580">
        <v>74.854908589049728</v>
      </c>
      <c r="H82" s="580">
        <v>74.14177625663271</v>
      </c>
      <c r="I82" s="580">
        <v>74.469065831020004</v>
      </c>
      <c r="J82" s="580">
        <v>74.000491967121121</v>
      </c>
      <c r="K82" s="580">
        <v>73.003430107205574</v>
      </c>
      <c r="L82" s="580">
        <v>72.789817082170501</v>
      </c>
      <c r="M82" s="580">
        <v>71.803353543073172</v>
      </c>
      <c r="N82" s="580">
        <v>70.961187345512343</v>
      </c>
      <c r="O82" s="522" t="s">
        <v>381</v>
      </c>
      <c r="P82" s="480" t="s">
        <v>381</v>
      </c>
      <c r="Q82" s="466"/>
      <c r="R82" s="925"/>
      <c r="S82" s="475">
        <f t="shared" si="92"/>
        <v>25</v>
      </c>
      <c r="T82" s="498">
        <v>33.299999999999997</v>
      </c>
      <c r="U82" s="482">
        <v>-33</v>
      </c>
      <c r="V82" s="483">
        <f t="shared" si="93"/>
        <v>22.908002001377728</v>
      </c>
      <c r="W82" s="484">
        <f>'70MPa, 4-7kg (comm)'!Z82</f>
        <v>25.771502251549943</v>
      </c>
      <c r="X82" s="485">
        <f>'70MPa, 4-7kg (comm)'!AA82</f>
        <v>26.891879146111712</v>
      </c>
      <c r="Y82" s="483">
        <f t="shared" si="94"/>
        <v>3.0857269658808417</v>
      </c>
      <c r="Z82" s="486">
        <f t="shared" si="95"/>
        <v>2.7428684141163036</v>
      </c>
      <c r="AA82" s="487">
        <f>'70MPa, 4-7kg (comm)'!AD82</f>
        <v>23.373555128860286</v>
      </c>
      <c r="AB82" s="488">
        <f>'70MPa, 4-7kg (comm)'!AE82</f>
        <v>42.347305425597469</v>
      </c>
      <c r="AC82" s="466"/>
      <c r="AD82" s="930"/>
      <c r="AE82" s="932"/>
      <c r="AF82" s="466"/>
      <c r="AG82" s="925"/>
      <c r="AH82" s="475">
        <f t="shared" si="96"/>
        <v>25</v>
      </c>
      <c r="AI82" s="489">
        <f t="shared" si="106"/>
        <v>15</v>
      </c>
      <c r="AJ82" s="482">
        <f t="shared" si="97"/>
        <v>-40</v>
      </c>
      <c r="AK82" s="490">
        <f t="shared" si="104"/>
        <v>22.908002001377728</v>
      </c>
      <c r="AL82" s="466"/>
      <c r="AM82" s="925"/>
      <c r="AN82" s="475">
        <f t="shared" si="98"/>
        <v>25</v>
      </c>
      <c r="AO82" s="491">
        <v>0.84427126126843899</v>
      </c>
      <c r="AP82" s="492">
        <v>0.87889332009584331</v>
      </c>
      <c r="AQ82" s="492">
        <v>0.8997923282094844</v>
      </c>
      <c r="AR82" s="492">
        <v>0.89958595030093869</v>
      </c>
      <c r="AS82" s="492">
        <v>0.90812945979932969</v>
      </c>
      <c r="AT82" s="493">
        <v>0.91044727976302942</v>
      </c>
      <c r="AU82" s="493">
        <v>0.91523639137606327</v>
      </c>
      <c r="AV82" s="493">
        <v>0.9272404716104149</v>
      </c>
      <c r="AW82" s="493">
        <v>0.93401985511317398</v>
      </c>
      <c r="AX82" s="562">
        <v>0.94379523317725345</v>
      </c>
      <c r="AY82" s="522" t="s">
        <v>381</v>
      </c>
      <c r="AZ82" s="502" t="s">
        <v>381</v>
      </c>
      <c r="BA82" s="474"/>
      <c r="BB82" s="925"/>
      <c r="BC82" s="475">
        <f t="shared" si="99"/>
        <v>25</v>
      </c>
      <c r="BD82" s="491">
        <v>0.86037596244723158</v>
      </c>
      <c r="BE82" s="492">
        <v>0.89606898637338694</v>
      </c>
      <c r="BF82" s="492">
        <v>0.90079680050613586</v>
      </c>
      <c r="BG82" s="492">
        <v>0.90096383465937291</v>
      </c>
      <c r="BH82" s="492">
        <v>0.90980873838543996</v>
      </c>
      <c r="BI82" s="493">
        <v>0.91234436242861128</v>
      </c>
      <c r="BJ82" s="493">
        <v>0.91745773715268919</v>
      </c>
      <c r="BK82" s="493">
        <v>0.92949022774141776</v>
      </c>
      <c r="BL82" s="493">
        <v>0.93592866813721365</v>
      </c>
      <c r="BM82" s="562">
        <v>0.94467237485116051</v>
      </c>
      <c r="BN82" s="522" t="s">
        <v>381</v>
      </c>
      <c r="BO82" s="502" t="s">
        <v>381</v>
      </c>
      <c r="BP82" s="466"/>
      <c r="BQ82" s="925"/>
      <c r="BR82" s="475">
        <f t="shared" si="100"/>
        <v>25</v>
      </c>
      <c r="BS82" s="495">
        <v>85</v>
      </c>
      <c r="BT82" s="496">
        <v>85</v>
      </c>
      <c r="BU82" s="496">
        <v>83.719671287685955</v>
      </c>
      <c r="BV82" s="496">
        <v>80.502496767139007</v>
      </c>
      <c r="BW82" s="496">
        <v>77.401050322533109</v>
      </c>
      <c r="BX82" s="497">
        <v>74.01255426098848</v>
      </c>
      <c r="BY82" s="497">
        <v>66.935857095530409</v>
      </c>
      <c r="BZ82" s="497">
        <v>59.856529438541173</v>
      </c>
      <c r="CA82" s="497">
        <v>52.120123504919192</v>
      </c>
      <c r="CB82" s="563">
        <v>43.75387224917641</v>
      </c>
      <c r="CC82" s="522" t="s">
        <v>381</v>
      </c>
      <c r="CD82" s="502" t="s">
        <v>381</v>
      </c>
      <c r="CF82" s="925"/>
      <c r="CG82" s="475">
        <f t="shared" si="101"/>
        <v>25</v>
      </c>
      <c r="CH82" s="495">
        <v>85</v>
      </c>
      <c r="CI82" s="496">
        <v>85</v>
      </c>
      <c r="CJ82" s="496">
        <v>83.167364262916294</v>
      </c>
      <c r="CK82" s="496">
        <v>79.742635112562809</v>
      </c>
      <c r="CL82" s="496">
        <v>76.509134387869281</v>
      </c>
      <c r="CM82" s="497">
        <v>72.996158127522506</v>
      </c>
      <c r="CN82" s="497">
        <v>65.789798074903928</v>
      </c>
      <c r="CO82" s="497">
        <v>58.728457651091816</v>
      </c>
      <c r="CP82" s="497">
        <v>51.194797315153451</v>
      </c>
      <c r="CQ82" s="563">
        <v>43.341100190210405</v>
      </c>
      <c r="CR82" s="522" t="s">
        <v>381</v>
      </c>
      <c r="CS82" s="502" t="s">
        <v>381</v>
      </c>
      <c r="CT82" s="474"/>
      <c r="CU82" s="925"/>
      <c r="CV82" s="475">
        <f t="shared" si="102"/>
        <v>25</v>
      </c>
      <c r="CW82" s="491">
        <f t="shared" si="72"/>
        <v>0.84427126126843899</v>
      </c>
      <c r="CX82" s="492">
        <f t="shared" si="73"/>
        <v>0.87889332009584331</v>
      </c>
      <c r="CY82" s="492">
        <f t="shared" si="74"/>
        <v>0.8997923282094844</v>
      </c>
      <c r="CZ82" s="492">
        <f t="shared" si="75"/>
        <v>0.89958595030093869</v>
      </c>
      <c r="DA82" s="492">
        <f t="shared" si="105"/>
        <v>0.90812945979932969</v>
      </c>
      <c r="DB82" s="493">
        <f t="shared" si="76"/>
        <v>0.91044727976302942</v>
      </c>
      <c r="DC82" s="493">
        <f t="shared" si="77"/>
        <v>0.91523639137606327</v>
      </c>
      <c r="DD82" s="493">
        <f t="shared" si="78"/>
        <v>0.9272404716104149</v>
      </c>
      <c r="DE82" s="493">
        <f t="shared" si="79"/>
        <v>0.93401985511317398</v>
      </c>
      <c r="DF82" s="493">
        <f t="shared" si="80"/>
        <v>0.94379523317725345</v>
      </c>
      <c r="DG82" s="522" t="s">
        <v>381</v>
      </c>
      <c r="DH82" s="502" t="s">
        <v>381</v>
      </c>
      <c r="DJ82" s="925"/>
      <c r="DK82" s="475">
        <f t="shared" si="103"/>
        <v>25</v>
      </c>
      <c r="DL82" s="495">
        <f t="shared" si="81"/>
        <v>85</v>
      </c>
      <c r="DM82" s="496">
        <f t="shared" si="82"/>
        <v>85</v>
      </c>
      <c r="DN82" s="496">
        <f t="shared" si="83"/>
        <v>83.719671287685955</v>
      </c>
      <c r="DO82" s="496">
        <f t="shared" si="84"/>
        <v>80.502496767139007</v>
      </c>
      <c r="DP82" s="496">
        <f t="shared" si="85"/>
        <v>77.401050322533109</v>
      </c>
      <c r="DQ82" s="497">
        <f t="shared" si="86"/>
        <v>74.01255426098848</v>
      </c>
      <c r="DR82" s="497">
        <f t="shared" si="87"/>
        <v>66.935857095530409</v>
      </c>
      <c r="DS82" s="497">
        <f t="shared" si="88"/>
        <v>59.856529438541173</v>
      </c>
      <c r="DT82" s="497">
        <f t="shared" si="89"/>
        <v>52.120123504919192</v>
      </c>
      <c r="DU82" s="497">
        <f t="shared" si="90"/>
        <v>43.75387224917641</v>
      </c>
      <c r="DV82" s="522" t="s">
        <v>381</v>
      </c>
      <c r="DW82" s="502" t="s">
        <v>381</v>
      </c>
    </row>
    <row r="83" spans="2:127" ht="15" customHeight="1">
      <c r="B83" s="1005"/>
      <c r="C83" s="581">
        <v>20</v>
      </c>
      <c r="D83" s="476">
        <f t="shared" si="91"/>
        <v>25.659264022420782</v>
      </c>
      <c r="E83" s="578">
        <v>67.636887912950584</v>
      </c>
      <c r="F83" s="579">
        <v>72.011009961484305</v>
      </c>
      <c r="G83" s="580">
        <v>74.269167503717597</v>
      </c>
      <c r="H83" s="580">
        <v>73.424709037780133</v>
      </c>
      <c r="I83" s="580">
        <v>73.785284001691025</v>
      </c>
      <c r="J83" s="580">
        <v>73.218384767209557</v>
      </c>
      <c r="K83" s="580">
        <v>72.000752214038272</v>
      </c>
      <c r="L83" s="580">
        <v>71.738515637498253</v>
      </c>
      <c r="M83" s="580">
        <v>70.551139011084075</v>
      </c>
      <c r="N83" s="580">
        <v>69.616240304616042</v>
      </c>
      <c r="O83" s="522" t="s">
        <v>381</v>
      </c>
      <c r="P83" s="480" t="s">
        <v>381</v>
      </c>
      <c r="Q83" s="466"/>
      <c r="R83" s="925"/>
      <c r="S83" s="503">
        <f t="shared" si="92"/>
        <v>20</v>
      </c>
      <c r="T83" s="481">
        <v>30</v>
      </c>
      <c r="U83" s="482">
        <v>-33</v>
      </c>
      <c r="V83" s="483">
        <f t="shared" si="93"/>
        <v>25.659264022420782</v>
      </c>
      <c r="W83" s="484">
        <f>'70MPa, 4-7kg (comm)'!Z83</f>
        <v>28.86667202522338</v>
      </c>
      <c r="X83" s="485">
        <f>'70MPa, 4-7kg (comm)'!AA83</f>
        <v>29.52747371101642</v>
      </c>
      <c r="Y83" s="483">
        <f t="shared" si="94"/>
        <v>2.7284886230684346</v>
      </c>
      <c r="Z83" s="486">
        <f t="shared" si="95"/>
        <v>2.4253232205052755</v>
      </c>
      <c r="AA83" s="487">
        <f>'70MPa, 4-7kg (comm)'!AD83</f>
        <v>25.545377928540947</v>
      </c>
      <c r="AB83" s="488">
        <f>'70MPa, 4-7kg (comm)'!AE83</f>
        <v>45.533741828293032</v>
      </c>
      <c r="AC83" s="466"/>
      <c r="AD83" s="930"/>
      <c r="AE83" s="932"/>
      <c r="AF83" s="466"/>
      <c r="AG83" s="925"/>
      <c r="AH83" s="503">
        <f t="shared" si="96"/>
        <v>20</v>
      </c>
      <c r="AI83" s="489">
        <f t="shared" si="106"/>
        <v>10</v>
      </c>
      <c r="AJ83" s="482">
        <f t="shared" si="97"/>
        <v>-40</v>
      </c>
      <c r="AK83" s="490">
        <f t="shared" si="104"/>
        <v>25.659264022420782</v>
      </c>
      <c r="AL83" s="466"/>
      <c r="AM83" s="925"/>
      <c r="AN83" s="503">
        <f t="shared" si="98"/>
        <v>20</v>
      </c>
      <c r="AO83" s="491">
        <v>0.83430990804365124</v>
      </c>
      <c r="AP83" s="492">
        <v>0.87301979416182807</v>
      </c>
      <c r="AQ83" s="492">
        <v>0.89520326651840942</v>
      </c>
      <c r="AR83" s="492">
        <v>0.89467890003255868</v>
      </c>
      <c r="AS83" s="492">
        <v>0.90426891846641033</v>
      </c>
      <c r="AT83" s="493">
        <v>0.90651508581810125</v>
      </c>
      <c r="AU83" s="493">
        <v>0.91088512341546624</v>
      </c>
      <c r="AV83" s="493">
        <v>0.92374744951820242</v>
      </c>
      <c r="AW83" s="493">
        <v>0.93003436181864962</v>
      </c>
      <c r="AX83" s="562">
        <v>0.94031300937204065</v>
      </c>
      <c r="AY83" s="522" t="s">
        <v>381</v>
      </c>
      <c r="AZ83" s="502" t="s">
        <v>381</v>
      </c>
      <c r="BA83" s="474"/>
      <c r="BB83" s="925"/>
      <c r="BC83" s="503">
        <f t="shared" si="99"/>
        <v>20</v>
      </c>
      <c r="BD83" s="491">
        <v>0.8413560154230284</v>
      </c>
      <c r="BE83" s="492">
        <v>0.8809889612049312</v>
      </c>
      <c r="BF83" s="492">
        <v>0.89583465430294018</v>
      </c>
      <c r="BG83" s="492">
        <v>0.89573939018965665</v>
      </c>
      <c r="BH83" s="492">
        <v>0.90566480957521511</v>
      </c>
      <c r="BI83" s="493">
        <v>0.9081953294884153</v>
      </c>
      <c r="BJ83" s="493">
        <v>0.91287183040651887</v>
      </c>
      <c r="BK83" s="493">
        <v>0.92579887390919013</v>
      </c>
      <c r="BL83" s="493">
        <v>0.93172098904737644</v>
      </c>
      <c r="BM83" s="562">
        <v>0.94094391900170971</v>
      </c>
      <c r="BN83" s="522" t="s">
        <v>381</v>
      </c>
      <c r="BO83" s="502" t="s">
        <v>381</v>
      </c>
      <c r="BP83" s="466"/>
      <c r="BQ83" s="925"/>
      <c r="BR83" s="503">
        <f t="shared" si="100"/>
        <v>20</v>
      </c>
      <c r="BS83" s="495">
        <v>85.000000000000057</v>
      </c>
      <c r="BT83" s="496">
        <v>85.000000000000057</v>
      </c>
      <c r="BU83" s="496">
        <v>83.50107367994751</v>
      </c>
      <c r="BV83" s="496">
        <v>79.800354241988956</v>
      </c>
      <c r="BW83" s="496">
        <v>76.296133184439284</v>
      </c>
      <c r="BX83" s="497">
        <v>72.470036719109643</v>
      </c>
      <c r="BY83" s="497">
        <v>64.588228079044399</v>
      </c>
      <c r="BZ83" s="497">
        <v>56.891423818401776</v>
      </c>
      <c r="CA83" s="497">
        <v>48.508094551787792</v>
      </c>
      <c r="CB83" s="563">
        <v>39.52897841299901</v>
      </c>
      <c r="CC83" s="522" t="s">
        <v>381</v>
      </c>
      <c r="CD83" s="502" t="s">
        <v>381</v>
      </c>
      <c r="CF83" s="925"/>
      <c r="CG83" s="503">
        <f t="shared" si="101"/>
        <v>20</v>
      </c>
      <c r="CH83" s="495">
        <v>85</v>
      </c>
      <c r="CI83" s="496">
        <v>85.000000000000057</v>
      </c>
      <c r="CJ83" s="496">
        <v>83.148875638499192</v>
      </c>
      <c r="CK83" s="496">
        <v>79.219482101133622</v>
      </c>
      <c r="CL83" s="496">
        <v>75.554769774927848</v>
      </c>
      <c r="CM83" s="497">
        <v>71.595433157349618</v>
      </c>
      <c r="CN83" s="497">
        <v>63.564075044429352</v>
      </c>
      <c r="CO83" s="497">
        <v>55.874749087063421</v>
      </c>
      <c r="CP83" s="497">
        <v>47.69659987205668</v>
      </c>
      <c r="CQ83" s="563">
        <v>39.235870525660793</v>
      </c>
      <c r="CR83" s="522" t="s">
        <v>381</v>
      </c>
      <c r="CS83" s="502" t="s">
        <v>381</v>
      </c>
      <c r="CT83" s="474"/>
      <c r="CU83" s="925"/>
      <c r="CV83" s="503">
        <f t="shared" si="102"/>
        <v>20</v>
      </c>
      <c r="CW83" s="491">
        <f t="shared" si="72"/>
        <v>0.83430990804365124</v>
      </c>
      <c r="CX83" s="492">
        <f t="shared" si="73"/>
        <v>0.87301979416182807</v>
      </c>
      <c r="CY83" s="492">
        <f t="shared" si="74"/>
        <v>0.89520326651840942</v>
      </c>
      <c r="CZ83" s="492">
        <f t="shared" si="75"/>
        <v>0.89467890003255868</v>
      </c>
      <c r="DA83" s="492">
        <f t="shared" si="105"/>
        <v>0.90426891846641033</v>
      </c>
      <c r="DB83" s="493">
        <f t="shared" si="76"/>
        <v>0.90651508581810125</v>
      </c>
      <c r="DC83" s="493">
        <f t="shared" si="77"/>
        <v>0.91088512341546624</v>
      </c>
      <c r="DD83" s="493">
        <f t="shared" si="78"/>
        <v>0.92374744951820242</v>
      </c>
      <c r="DE83" s="493">
        <f t="shared" si="79"/>
        <v>0.93003436181864962</v>
      </c>
      <c r="DF83" s="493">
        <f t="shared" si="80"/>
        <v>0.94031300937204065</v>
      </c>
      <c r="DG83" s="522" t="s">
        <v>381</v>
      </c>
      <c r="DH83" s="502" t="s">
        <v>381</v>
      </c>
      <c r="DJ83" s="925"/>
      <c r="DK83" s="503">
        <f t="shared" si="103"/>
        <v>20</v>
      </c>
      <c r="DL83" s="495">
        <f t="shared" si="81"/>
        <v>85.000000000000057</v>
      </c>
      <c r="DM83" s="496">
        <f t="shared" si="82"/>
        <v>85.000000000000057</v>
      </c>
      <c r="DN83" s="496">
        <f t="shared" si="83"/>
        <v>83.50107367994751</v>
      </c>
      <c r="DO83" s="496">
        <f t="shared" si="84"/>
        <v>79.800354241988956</v>
      </c>
      <c r="DP83" s="496">
        <f t="shared" si="85"/>
        <v>76.296133184439284</v>
      </c>
      <c r="DQ83" s="497">
        <f t="shared" si="86"/>
        <v>72.470036719109643</v>
      </c>
      <c r="DR83" s="497">
        <f t="shared" si="87"/>
        <v>64.588228079044399</v>
      </c>
      <c r="DS83" s="497">
        <f t="shared" si="88"/>
        <v>56.891423818401776</v>
      </c>
      <c r="DT83" s="497">
        <f t="shared" si="89"/>
        <v>48.508094551787792</v>
      </c>
      <c r="DU83" s="497">
        <f t="shared" si="90"/>
        <v>39.52897841299901</v>
      </c>
      <c r="DV83" s="522" t="s">
        <v>381</v>
      </c>
      <c r="DW83" s="502" t="s">
        <v>381</v>
      </c>
    </row>
    <row r="84" spans="2:127" ht="15" customHeight="1">
      <c r="B84" s="1005"/>
      <c r="C84" s="577">
        <v>10</v>
      </c>
      <c r="D84" s="476">
        <f t="shared" si="91"/>
        <v>28.5</v>
      </c>
      <c r="E84" s="578">
        <v>68.421611612333692</v>
      </c>
      <c r="F84" s="579">
        <v>73.485329608338404</v>
      </c>
      <c r="G84" s="580">
        <v>73.0305335451405</v>
      </c>
      <c r="H84" s="580">
        <v>71.760175036846519</v>
      </c>
      <c r="I84" s="580">
        <v>72.189236961039924</v>
      </c>
      <c r="J84" s="580">
        <v>71.444860718930613</v>
      </c>
      <c r="K84" s="580">
        <v>70.711320909945101</v>
      </c>
      <c r="L84" s="580">
        <v>69.465725535888907</v>
      </c>
      <c r="M84" s="580">
        <v>68.354145920749957</v>
      </c>
      <c r="N84" s="580">
        <v>66.840212116466034</v>
      </c>
      <c r="O84" s="522" t="s">
        <v>381</v>
      </c>
      <c r="P84" s="480" t="s">
        <v>381</v>
      </c>
      <c r="Q84" s="466"/>
      <c r="R84" s="925"/>
      <c r="S84" s="475">
        <f t="shared" si="92"/>
        <v>10</v>
      </c>
      <c r="T84" s="481">
        <f>S84+15</f>
        <v>25</v>
      </c>
      <c r="U84" s="482">
        <v>-33</v>
      </c>
      <c r="V84" s="483">
        <f t="shared" si="93"/>
        <v>28.5</v>
      </c>
      <c r="W84" s="484">
        <f>'70MPa, 4-7kg (comm)'!Z84</f>
        <v>33.989032690538089</v>
      </c>
      <c r="X84" s="485">
        <f>'70MPa, 4-7kg (comm)'!AA84</f>
        <v>33.754125996459912</v>
      </c>
      <c r="Y84" s="483">
        <f t="shared" si="94"/>
        <v>2.5082571792399442</v>
      </c>
      <c r="Z84" s="486">
        <f t="shared" si="95"/>
        <v>2.1178249324493157</v>
      </c>
      <c r="AA84" s="487">
        <f>'70MPa, 4-7kg (comm)'!AD84</f>
        <v>28.953383449230103</v>
      </c>
      <c r="AB84" s="488">
        <f>'70MPa, 4-7kg (comm)'!AE84</f>
        <v>50.406377301114297</v>
      </c>
      <c r="AC84" s="466"/>
      <c r="AD84" s="930"/>
      <c r="AE84" s="932"/>
      <c r="AF84" s="466"/>
      <c r="AG84" s="925"/>
      <c r="AH84" s="475">
        <f t="shared" si="96"/>
        <v>10</v>
      </c>
      <c r="AI84" s="489">
        <f t="shared" si="106"/>
        <v>0</v>
      </c>
      <c r="AJ84" s="482">
        <f t="shared" si="97"/>
        <v>-40</v>
      </c>
      <c r="AK84" s="490">
        <f t="shared" si="104"/>
        <v>28.5</v>
      </c>
      <c r="AL84" s="466"/>
      <c r="AM84" s="925"/>
      <c r="AN84" s="475">
        <f t="shared" si="98"/>
        <v>10</v>
      </c>
      <c r="AO84" s="491">
        <v>0.84959645804937456</v>
      </c>
      <c r="AP84" s="492">
        <v>0.88909105194884797</v>
      </c>
      <c r="AQ84" s="492">
        <v>0.88656764693045775</v>
      </c>
      <c r="AR84" s="492">
        <v>0.88357661725429515</v>
      </c>
      <c r="AS84" s="492">
        <v>0.89484254902552529</v>
      </c>
      <c r="AT84" s="493">
        <v>0.89663988095149594</v>
      </c>
      <c r="AU84" s="493">
        <v>0.90686438515408008</v>
      </c>
      <c r="AV84" s="493">
        <v>0.91344077219695852</v>
      </c>
      <c r="AW84" s="493">
        <v>0.92199979986979586</v>
      </c>
      <c r="AX84" s="562">
        <v>0.9297595070755289</v>
      </c>
      <c r="AY84" s="522" t="s">
        <v>381</v>
      </c>
      <c r="AZ84" s="502" t="s">
        <v>381</v>
      </c>
      <c r="BA84" s="474"/>
      <c r="BB84" s="925"/>
      <c r="BC84" s="475">
        <f t="shared" si="99"/>
        <v>10</v>
      </c>
      <c r="BD84" s="491">
        <v>0.84135215069690972</v>
      </c>
      <c r="BE84" s="492">
        <v>0.88577499842633611</v>
      </c>
      <c r="BF84" s="492">
        <v>0.88662481153897044</v>
      </c>
      <c r="BG84" s="492">
        <v>0.8841180404635065</v>
      </c>
      <c r="BH84" s="492">
        <v>0.89576506860979144</v>
      </c>
      <c r="BI84" s="493">
        <v>0.89785822761562295</v>
      </c>
      <c r="BJ84" s="493">
        <v>0.90843417799023674</v>
      </c>
      <c r="BK84" s="493">
        <v>0.91510923719246906</v>
      </c>
      <c r="BL84" s="493">
        <v>0.92327039972448244</v>
      </c>
      <c r="BM84" s="562">
        <v>0.93002477781654114</v>
      </c>
      <c r="BN84" s="522" t="s">
        <v>381</v>
      </c>
      <c r="BO84" s="502" t="s">
        <v>381</v>
      </c>
      <c r="BP84" s="466"/>
      <c r="BQ84" s="925"/>
      <c r="BR84" s="475">
        <f t="shared" si="100"/>
        <v>10</v>
      </c>
      <c r="BS84" s="495">
        <v>85</v>
      </c>
      <c r="BT84" s="496">
        <v>84.940244660612265</v>
      </c>
      <c r="BU84" s="496">
        <v>82.373201360972359</v>
      </c>
      <c r="BV84" s="496">
        <v>77.927966193277726</v>
      </c>
      <c r="BW84" s="496">
        <v>73.877103077887142</v>
      </c>
      <c r="BX84" s="497">
        <v>69.424606279108929</v>
      </c>
      <c r="BY84" s="497">
        <v>60.721716570344178</v>
      </c>
      <c r="BZ84" s="497">
        <v>51.71406848360499</v>
      </c>
      <c r="CA84" s="497">
        <v>42.550727843310291</v>
      </c>
      <c r="CB84" s="563">
        <v>32.197267611830512</v>
      </c>
      <c r="CC84" s="522" t="s">
        <v>381</v>
      </c>
      <c r="CD84" s="502" t="s">
        <v>381</v>
      </c>
      <c r="CF84" s="925"/>
      <c r="CG84" s="475">
        <f t="shared" si="101"/>
        <v>10</v>
      </c>
      <c r="CH84" s="495">
        <v>85.000000000000171</v>
      </c>
      <c r="CI84" s="496">
        <v>85</v>
      </c>
      <c r="CJ84" s="496">
        <v>82.344708580931126</v>
      </c>
      <c r="CK84" s="496">
        <v>77.633148683890084</v>
      </c>
      <c r="CL84" s="496">
        <v>73.393536499359882</v>
      </c>
      <c r="CM84" s="497">
        <v>68.791635696184613</v>
      </c>
      <c r="CN84" s="497">
        <v>59.913973502027318</v>
      </c>
      <c r="CO84" s="497">
        <v>50.892334497846505</v>
      </c>
      <c r="CP84" s="497">
        <v>41.947979119663145</v>
      </c>
      <c r="CQ84" s="563">
        <v>32.076559631529022</v>
      </c>
      <c r="CR84" s="522" t="s">
        <v>381</v>
      </c>
      <c r="CS84" s="502" t="s">
        <v>381</v>
      </c>
      <c r="CT84" s="474"/>
      <c r="CU84" s="925"/>
      <c r="CV84" s="475">
        <f t="shared" si="102"/>
        <v>10</v>
      </c>
      <c r="CW84" s="491">
        <f t="shared" si="72"/>
        <v>0.84135215069690972</v>
      </c>
      <c r="CX84" s="492">
        <f t="shared" si="73"/>
        <v>0.88577499842633611</v>
      </c>
      <c r="CY84" s="492">
        <f t="shared" si="74"/>
        <v>0.88656764693045775</v>
      </c>
      <c r="CZ84" s="492">
        <f t="shared" si="75"/>
        <v>0.88357661725429515</v>
      </c>
      <c r="DA84" s="492">
        <f t="shared" si="105"/>
        <v>0.89484254902552529</v>
      </c>
      <c r="DB84" s="493">
        <f t="shared" si="76"/>
        <v>0.89663988095149594</v>
      </c>
      <c r="DC84" s="493">
        <f t="shared" si="77"/>
        <v>0.90686438515408008</v>
      </c>
      <c r="DD84" s="493">
        <f t="shared" si="78"/>
        <v>0.91344077219695852</v>
      </c>
      <c r="DE84" s="493">
        <f t="shared" si="79"/>
        <v>0.92199979986979586</v>
      </c>
      <c r="DF84" s="493">
        <f t="shared" si="80"/>
        <v>0.9297595070755289</v>
      </c>
      <c r="DG84" s="522" t="s">
        <v>381</v>
      </c>
      <c r="DH84" s="502" t="s">
        <v>381</v>
      </c>
      <c r="DJ84" s="925"/>
      <c r="DK84" s="475">
        <f t="shared" si="103"/>
        <v>10</v>
      </c>
      <c r="DL84" s="495">
        <f t="shared" si="81"/>
        <v>85.000000000000171</v>
      </c>
      <c r="DM84" s="496">
        <f t="shared" si="82"/>
        <v>85</v>
      </c>
      <c r="DN84" s="496">
        <f t="shared" si="83"/>
        <v>82.373201360972359</v>
      </c>
      <c r="DO84" s="496">
        <f t="shared" si="84"/>
        <v>77.927966193277726</v>
      </c>
      <c r="DP84" s="496">
        <f t="shared" si="85"/>
        <v>73.877103077887142</v>
      </c>
      <c r="DQ84" s="497">
        <f t="shared" si="86"/>
        <v>69.424606279108929</v>
      </c>
      <c r="DR84" s="497">
        <f t="shared" si="87"/>
        <v>60.721716570344178</v>
      </c>
      <c r="DS84" s="497">
        <f t="shared" si="88"/>
        <v>51.71406848360499</v>
      </c>
      <c r="DT84" s="497">
        <f t="shared" si="89"/>
        <v>42.550727843310291</v>
      </c>
      <c r="DU84" s="497">
        <f t="shared" si="90"/>
        <v>32.197267611830512</v>
      </c>
      <c r="DV84" s="522" t="s">
        <v>381</v>
      </c>
      <c r="DW84" s="502" t="s">
        <v>381</v>
      </c>
    </row>
    <row r="85" spans="2:127" ht="15" customHeight="1">
      <c r="B85" s="1005"/>
      <c r="C85" s="577">
        <v>0</v>
      </c>
      <c r="D85" s="476">
        <f t="shared" si="91"/>
        <v>28.5</v>
      </c>
      <c r="E85" s="578">
        <f>E16</f>
        <v>73.975200364321438</v>
      </c>
      <c r="F85" s="579">
        <f t="shared" ref="F85:N86" si="107">F16</f>
        <v>73.412287968109609</v>
      </c>
      <c r="G85" s="580">
        <f t="shared" si="107"/>
        <v>72.41338592610586</v>
      </c>
      <c r="H85" s="580">
        <f t="shared" si="107"/>
        <v>70.615005605532332</v>
      </c>
      <c r="I85" s="580">
        <f t="shared" si="107"/>
        <v>70.717708585025662</v>
      </c>
      <c r="J85" s="580">
        <f t="shared" si="107"/>
        <v>69.570675209649281</v>
      </c>
      <c r="K85" s="580">
        <f t="shared" si="107"/>
        <v>68.616437869026569</v>
      </c>
      <c r="L85" s="580">
        <f t="shared" si="107"/>
        <v>67.06048929667881</v>
      </c>
      <c r="M85" s="580">
        <f t="shared" si="107"/>
        <v>65.710224081065462</v>
      </c>
      <c r="N85" s="580">
        <f t="shared" si="107"/>
        <v>63.999489526970635</v>
      </c>
      <c r="O85" s="522" t="s">
        <v>381</v>
      </c>
      <c r="P85" s="480" t="s">
        <v>381</v>
      </c>
      <c r="Q85" s="466"/>
      <c r="R85" s="925"/>
      <c r="S85" s="475">
        <f t="shared" si="92"/>
        <v>0</v>
      </c>
      <c r="T85" s="481">
        <f>S85+15</f>
        <v>15</v>
      </c>
      <c r="U85" s="482">
        <v>-33</v>
      </c>
      <c r="V85" s="483">
        <f>IF(MIN(X85,W85)*(1-(2.5+7)/(87.5-2))&gt;$AD$7,$AD$7,MIN(X85,W85)*(1-(2.5+7)/(87.5-2)))</f>
        <v>28.5</v>
      </c>
      <c r="W85" s="504">
        <f>'70MPa, 4-7kg (comm)'!Z85</f>
        <v>35.381</v>
      </c>
      <c r="X85" s="505">
        <f>'70MPa, 4-7kg (comm)'!AA85</f>
        <v>33.875999999999998</v>
      </c>
      <c r="Y85" s="483">
        <f t="shared" si="94"/>
        <v>2.5056943146705124</v>
      </c>
      <c r="Z85" s="486">
        <f t="shared" si="95"/>
        <v>2.1080495916905662</v>
      </c>
      <c r="AA85" s="487">
        <f>'70MPa, 4-7kg (comm)'!AD85</f>
        <v>31</v>
      </c>
      <c r="AB85" s="488">
        <f>'70MPa, 4-7kg (comm)'!AE85</f>
        <v>52.6</v>
      </c>
      <c r="AC85" s="466"/>
      <c r="AD85" s="930"/>
      <c r="AE85" s="932"/>
      <c r="AF85" s="466"/>
      <c r="AG85" s="925"/>
      <c r="AH85" s="475">
        <f t="shared" si="96"/>
        <v>0</v>
      </c>
      <c r="AI85" s="489">
        <f t="shared" si="106"/>
        <v>-10</v>
      </c>
      <c r="AJ85" s="482">
        <f t="shared" si="97"/>
        <v>-40</v>
      </c>
      <c r="AK85" s="490">
        <f t="shared" si="104"/>
        <v>28.5</v>
      </c>
      <c r="AL85" s="466"/>
      <c r="AM85" s="925"/>
      <c r="AN85" s="475">
        <f t="shared" si="98"/>
        <v>0</v>
      </c>
      <c r="AO85" s="491">
        <f>AO16</f>
        <v>0.89296382768163174</v>
      </c>
      <c r="AP85" s="492">
        <f t="shared" ref="AP85:AX86" si="108">AP16</f>
        <v>0.89084570858656786</v>
      </c>
      <c r="AQ85" s="492">
        <f t="shared" si="108"/>
        <v>0.88782919155325124</v>
      </c>
      <c r="AR85" s="492">
        <f t="shared" si="108"/>
        <v>0.88205888096358365</v>
      </c>
      <c r="AS85" s="492">
        <f t="shared" si="108"/>
        <v>0.89230297281800908</v>
      </c>
      <c r="AT85" s="493">
        <f t="shared" si="108"/>
        <v>0.89232522620172061</v>
      </c>
      <c r="AU85" s="493">
        <f t="shared" si="108"/>
        <v>0.90387452846512162</v>
      </c>
      <c r="AV85" s="493">
        <f t="shared" si="108"/>
        <v>0.91087571267526157</v>
      </c>
      <c r="AW85" s="493">
        <f t="shared" si="108"/>
        <v>0.92047182983650566</v>
      </c>
      <c r="AX85" s="562">
        <f t="shared" si="108"/>
        <v>0.93009447456273753</v>
      </c>
      <c r="AY85" s="522" t="s">
        <v>381</v>
      </c>
      <c r="AZ85" s="502" t="s">
        <v>381</v>
      </c>
      <c r="BA85" s="474"/>
      <c r="BB85" s="925"/>
      <c r="BC85" s="475">
        <f t="shared" si="99"/>
        <v>0</v>
      </c>
      <c r="BD85" s="491">
        <f>BD16</f>
        <v>0.89182431253854211</v>
      </c>
      <c r="BE85" s="492">
        <f t="shared" ref="BE85:BM85" si="109">BE16</f>
        <v>0.88984628917841335</v>
      </c>
      <c r="BF85" s="492">
        <f t="shared" si="109"/>
        <v>0.88727398574672123</v>
      </c>
      <c r="BG85" s="492">
        <f t="shared" si="109"/>
        <v>0.88203028183537457</v>
      </c>
      <c r="BH85" s="492">
        <f t="shared" si="109"/>
        <v>0.89267285497142979</v>
      </c>
      <c r="BI85" s="493">
        <f t="shared" si="109"/>
        <v>0.8930859735874932</v>
      </c>
      <c r="BJ85" s="493">
        <f t="shared" si="109"/>
        <v>0.90506519083806214</v>
      </c>
      <c r="BK85" s="493">
        <f t="shared" si="109"/>
        <v>0.91218867675062176</v>
      </c>
      <c r="BL85" s="493">
        <f t="shared" si="109"/>
        <v>0.92132107279930398</v>
      </c>
      <c r="BM85" s="562">
        <f t="shared" si="109"/>
        <v>0.93015487827492682</v>
      </c>
      <c r="BN85" s="522" t="s">
        <v>381</v>
      </c>
      <c r="BO85" s="502" t="s">
        <v>381</v>
      </c>
      <c r="BP85" s="466"/>
      <c r="BQ85" s="925"/>
      <c r="BR85" s="475">
        <f t="shared" si="100"/>
        <v>0</v>
      </c>
      <c r="BS85" s="495">
        <f>BS16</f>
        <v>83.338412324302055</v>
      </c>
      <c r="BT85" s="496">
        <f t="shared" ref="BT85:CB86" si="110">BT16</f>
        <v>81.832893063673112</v>
      </c>
      <c r="BU85" s="496">
        <f t="shared" si="110"/>
        <v>78.72300275534846</v>
      </c>
      <c r="BV85" s="496">
        <f t="shared" si="110"/>
        <v>73.257440756671201</v>
      </c>
      <c r="BW85" s="496">
        <f t="shared" si="110"/>
        <v>68.280347813335112</v>
      </c>
      <c r="BX85" s="497">
        <f t="shared" si="110"/>
        <v>62.861176404830815</v>
      </c>
      <c r="BY85" s="497">
        <f t="shared" si="110"/>
        <v>52.551879051151261</v>
      </c>
      <c r="BZ85" s="497">
        <f t="shared" si="110"/>
        <v>41.992730766555731</v>
      </c>
      <c r="CA85" s="497">
        <f t="shared" si="110"/>
        <v>31.406706607584159</v>
      </c>
      <c r="CB85" s="563">
        <f t="shared" si="110"/>
        <v>19.5124516450275</v>
      </c>
      <c r="CC85" s="522" t="s">
        <v>381</v>
      </c>
      <c r="CD85" s="502" t="s">
        <v>381</v>
      </c>
      <c r="CF85" s="925"/>
      <c r="CG85" s="475">
        <f t="shared" si="101"/>
        <v>0</v>
      </c>
      <c r="CH85" s="495">
        <f>CH16</f>
        <v>83.973380071841817</v>
      </c>
      <c r="CI85" s="496">
        <f t="shared" ref="CI85:CQ85" si="111">CI16</f>
        <v>82.384450994855143</v>
      </c>
      <c r="CJ85" s="496">
        <f t="shared" si="111"/>
        <v>79.042210036040998</v>
      </c>
      <c r="CK85" s="496">
        <f t="shared" si="111"/>
        <v>73.27531741966564</v>
      </c>
      <c r="CL85" s="496">
        <f t="shared" si="111"/>
        <v>68.082817498139406</v>
      </c>
      <c r="CM85" s="497">
        <f t="shared" si="111"/>
        <v>62.469570325879829</v>
      </c>
      <c r="CN85" s="497">
        <f t="shared" si="111"/>
        <v>51.95249674209294</v>
      </c>
      <c r="CO85" s="497">
        <f t="shared" si="111"/>
        <v>41.370037528804872</v>
      </c>
      <c r="CP85" s="497">
        <f t="shared" si="111"/>
        <v>31.017860981935094</v>
      </c>
      <c r="CQ85" s="563">
        <f t="shared" si="111"/>
        <v>19.486405459239794</v>
      </c>
      <c r="CR85" s="522" t="s">
        <v>381</v>
      </c>
      <c r="CS85" s="502" t="s">
        <v>381</v>
      </c>
      <c r="CT85" s="474"/>
      <c r="CU85" s="925"/>
      <c r="CV85" s="475">
        <f t="shared" si="102"/>
        <v>0</v>
      </c>
      <c r="CW85" s="491">
        <f t="shared" si="72"/>
        <v>0.89182431253854211</v>
      </c>
      <c r="CX85" s="492">
        <f t="shared" si="73"/>
        <v>0.88984628917841335</v>
      </c>
      <c r="CY85" s="492">
        <f t="shared" si="74"/>
        <v>0.88727398574672123</v>
      </c>
      <c r="CZ85" s="492">
        <f t="shared" si="75"/>
        <v>0.88203028183537457</v>
      </c>
      <c r="DA85" s="492">
        <f t="shared" si="105"/>
        <v>0.89230297281800908</v>
      </c>
      <c r="DB85" s="493">
        <f t="shared" si="76"/>
        <v>0.89232522620172061</v>
      </c>
      <c r="DC85" s="493">
        <f t="shared" si="77"/>
        <v>0.90387452846512162</v>
      </c>
      <c r="DD85" s="493">
        <f t="shared" si="78"/>
        <v>0.91087571267526157</v>
      </c>
      <c r="DE85" s="493">
        <f t="shared" si="79"/>
        <v>0.92047182983650566</v>
      </c>
      <c r="DF85" s="493">
        <f t="shared" si="80"/>
        <v>0.93009447456273753</v>
      </c>
      <c r="DG85" s="522" t="s">
        <v>381</v>
      </c>
      <c r="DH85" s="502" t="s">
        <v>381</v>
      </c>
      <c r="DJ85" s="925"/>
      <c r="DK85" s="475">
        <f t="shared" si="103"/>
        <v>0</v>
      </c>
      <c r="DL85" s="495">
        <f t="shared" si="81"/>
        <v>83.973380071841817</v>
      </c>
      <c r="DM85" s="496">
        <f t="shared" si="82"/>
        <v>82.384450994855143</v>
      </c>
      <c r="DN85" s="496">
        <f t="shared" si="83"/>
        <v>79.042210036040998</v>
      </c>
      <c r="DO85" s="496">
        <f t="shared" si="84"/>
        <v>73.27531741966564</v>
      </c>
      <c r="DP85" s="496">
        <f t="shared" si="85"/>
        <v>68.280347813335112</v>
      </c>
      <c r="DQ85" s="497">
        <f t="shared" si="86"/>
        <v>62.861176404830815</v>
      </c>
      <c r="DR85" s="497">
        <f t="shared" si="87"/>
        <v>52.551879051151261</v>
      </c>
      <c r="DS85" s="497">
        <f t="shared" si="88"/>
        <v>41.992730766555731</v>
      </c>
      <c r="DT85" s="497">
        <f t="shared" si="89"/>
        <v>31.406706607584159</v>
      </c>
      <c r="DU85" s="497">
        <f t="shared" si="90"/>
        <v>19.5124516450275</v>
      </c>
      <c r="DV85" s="522" t="s">
        <v>381</v>
      </c>
      <c r="DW85" s="502" t="s">
        <v>381</v>
      </c>
    </row>
    <row r="86" spans="2:127" ht="15" customHeight="1">
      <c r="B86" s="1005"/>
      <c r="C86" s="577">
        <v>-10</v>
      </c>
      <c r="D86" s="476">
        <f t="shared" si="91"/>
        <v>28.5</v>
      </c>
      <c r="E86" s="578">
        <f>E17</f>
        <v>73.425939313403404</v>
      </c>
      <c r="F86" s="579">
        <f t="shared" si="107"/>
        <v>72.874072822586029</v>
      </c>
      <c r="G86" s="580">
        <f t="shared" si="107"/>
        <v>71.870202776387458</v>
      </c>
      <c r="H86" s="580">
        <f t="shared" si="107"/>
        <v>69.998260553772312</v>
      </c>
      <c r="I86" s="580">
        <f t="shared" si="107"/>
        <v>70.011592010446222</v>
      </c>
      <c r="J86" s="580">
        <f t="shared" si="107"/>
        <v>68.4460547090098</v>
      </c>
      <c r="K86" s="580">
        <f t="shared" si="107"/>
        <v>66.469218455782894</v>
      </c>
      <c r="L86" s="580">
        <f t="shared" si="107"/>
        <v>64.426171064016245</v>
      </c>
      <c r="M86" s="580">
        <f t="shared" si="107"/>
        <v>62.881302812140255</v>
      </c>
      <c r="N86" s="580">
        <f t="shared" si="107"/>
        <v>61.177986703001338</v>
      </c>
      <c r="O86" s="522" t="s">
        <v>381</v>
      </c>
      <c r="P86" s="480" t="s">
        <v>381</v>
      </c>
      <c r="Q86" s="466"/>
      <c r="R86" s="925"/>
      <c r="S86" s="475">
        <f t="shared" si="92"/>
        <v>-10</v>
      </c>
      <c r="T86" s="481">
        <v>15</v>
      </c>
      <c r="U86" s="482">
        <v>-33</v>
      </c>
      <c r="V86" s="483">
        <f>IF(MIN(X86,W86)*(1-(2.5+7)/(87.5-2))&gt;$AD$7,$AD$7,MIN(X86,W86)*(1-(2.5+7)/(87.5-2)))</f>
        <v>28.5</v>
      </c>
      <c r="W86" s="484">
        <f>'70MPa, 4-7kg (comm)'!Z86</f>
        <v>38.712000000000003</v>
      </c>
      <c r="X86" s="485">
        <f>'70MPa, 4-7kg (comm)'!AA86</f>
        <v>35.97</v>
      </c>
      <c r="Y86" s="483">
        <f t="shared" si="94"/>
        <v>2.4868095727223167</v>
      </c>
      <c r="Z86" s="486">
        <f t="shared" si="95"/>
        <v>1.9703662169192668</v>
      </c>
      <c r="AA86" s="487">
        <f>'70MPa, 4-7kg (comm)'!AD86</f>
        <v>33.200000000000003</v>
      </c>
      <c r="AB86" s="488">
        <f>'70MPa, 4-7kg (comm)'!AE86</f>
        <v>55</v>
      </c>
      <c r="AC86" s="466"/>
      <c r="AD86" s="930"/>
      <c r="AE86" s="932"/>
      <c r="AF86" s="466"/>
      <c r="AG86" s="925"/>
      <c r="AH86" s="475">
        <f t="shared" si="96"/>
        <v>-10</v>
      </c>
      <c r="AI86" s="489">
        <f t="shared" si="106"/>
        <v>-20</v>
      </c>
      <c r="AJ86" s="482">
        <f t="shared" si="97"/>
        <v>-40</v>
      </c>
      <c r="AK86" s="490">
        <f t="shared" si="104"/>
        <v>28.5</v>
      </c>
      <c r="AL86" s="466"/>
      <c r="AM86" s="925"/>
      <c r="AN86" s="475">
        <f t="shared" si="98"/>
        <v>-10</v>
      </c>
      <c r="AO86" s="491">
        <f>AO17</f>
        <v>0.89087996660048763</v>
      </c>
      <c r="AP86" s="492">
        <f t="shared" si="108"/>
        <v>0.8888735883481419</v>
      </c>
      <c r="AQ86" s="492">
        <f t="shared" si="108"/>
        <v>0.88594053034726694</v>
      </c>
      <c r="AR86" s="492">
        <f t="shared" si="108"/>
        <v>0.87959260367679615</v>
      </c>
      <c r="AS86" s="492">
        <f t="shared" si="108"/>
        <v>0.88920017058808054</v>
      </c>
      <c r="AT86" s="493">
        <f t="shared" si="108"/>
        <v>0.8856941400826337</v>
      </c>
      <c r="AU86" s="493">
        <f t="shared" si="108"/>
        <v>0.88859620003806217</v>
      </c>
      <c r="AV86" s="493">
        <f t="shared" si="108"/>
        <v>0.8913107655775121</v>
      </c>
      <c r="AW86" s="493">
        <f t="shared" si="108"/>
        <v>0.89909480864457492</v>
      </c>
      <c r="AX86" s="562">
        <f t="shared" si="108"/>
        <v>0.90847476969160135</v>
      </c>
      <c r="AY86" s="522" t="s">
        <v>381</v>
      </c>
      <c r="AZ86" s="502" t="s">
        <v>381</v>
      </c>
      <c r="BA86" s="474"/>
      <c r="BB86" s="925"/>
      <c r="BC86" s="475">
        <f t="shared" si="99"/>
        <v>-10</v>
      </c>
      <c r="BD86" s="491">
        <f>BD17</f>
        <v>0.88892378607783118</v>
      </c>
      <c r="BE86" s="492">
        <f t="shared" ref="BE86:BM86" si="112">BE17</f>
        <v>0.88710105196546096</v>
      </c>
      <c r="BF86" s="492">
        <f t="shared" si="112"/>
        <v>0.88452391714129397</v>
      </c>
      <c r="BG86" s="492">
        <f t="shared" si="112"/>
        <v>0.87872007589752044</v>
      </c>
      <c r="BH86" s="492">
        <f t="shared" si="112"/>
        <v>0.88879568095274064</v>
      </c>
      <c r="BI86" s="493">
        <f t="shared" si="112"/>
        <v>0.88568767436215079</v>
      </c>
      <c r="BJ86" s="493">
        <f t="shared" si="112"/>
        <v>0.88912988731052089</v>
      </c>
      <c r="BK86" s="493">
        <f t="shared" si="112"/>
        <v>0.89204574499452738</v>
      </c>
      <c r="BL86" s="493">
        <f t="shared" si="112"/>
        <v>0.89952045739881836</v>
      </c>
      <c r="BM86" s="562">
        <f t="shared" si="112"/>
        <v>0.90847973103810054</v>
      </c>
      <c r="BN86" s="522" t="s">
        <v>381</v>
      </c>
      <c r="BO86" s="502" t="s">
        <v>381</v>
      </c>
      <c r="BP86" s="466"/>
      <c r="BQ86" s="925"/>
      <c r="BR86" s="475">
        <f t="shared" si="100"/>
        <v>-10</v>
      </c>
      <c r="BS86" s="495">
        <f>BS17</f>
        <v>81.891012336337752</v>
      </c>
      <c r="BT86" s="496">
        <f t="shared" si="110"/>
        <v>80.363012013592581</v>
      </c>
      <c r="BU86" s="496">
        <f t="shared" si="110"/>
        <v>77.174547354260341</v>
      </c>
      <c r="BV86" s="496">
        <f t="shared" si="110"/>
        <v>71.613277985653397</v>
      </c>
      <c r="BW86" s="496">
        <f t="shared" si="110"/>
        <v>66.574057988047755</v>
      </c>
      <c r="BX86" s="497">
        <f t="shared" si="110"/>
        <v>60.956416685399525</v>
      </c>
      <c r="BY86" s="497">
        <f t="shared" si="110"/>
        <v>50.104816190306479</v>
      </c>
      <c r="BZ86" s="497">
        <f t="shared" si="110"/>
        <v>39.148125635396262</v>
      </c>
      <c r="CA86" s="497">
        <f t="shared" si="110"/>
        <v>28.302332817541004</v>
      </c>
      <c r="CB86" s="563">
        <f t="shared" si="110"/>
        <v>16.299198340159023</v>
      </c>
      <c r="CC86" s="522" t="s">
        <v>381</v>
      </c>
      <c r="CD86" s="502" t="s">
        <v>381</v>
      </c>
      <c r="CF86" s="925"/>
      <c r="CG86" s="475">
        <f t="shared" si="101"/>
        <v>-10</v>
      </c>
      <c r="CH86" s="495">
        <f>CH17</f>
        <v>82.968895511168625</v>
      </c>
      <c r="CI86" s="496">
        <f t="shared" ref="CI86:CQ86" si="113">CI17</f>
        <v>81.340002064292449</v>
      </c>
      <c r="CJ86" s="496">
        <f t="shared" si="113"/>
        <v>77.946319573063306</v>
      </c>
      <c r="CK86" s="496">
        <f t="shared" si="113"/>
        <v>72.078584669833774</v>
      </c>
      <c r="CL86" s="496">
        <f t="shared" si="113"/>
        <v>66.795879081524788</v>
      </c>
      <c r="CM86" s="497">
        <f t="shared" si="113"/>
        <v>60.968337263040311</v>
      </c>
      <c r="CN86" s="497">
        <f t="shared" si="113"/>
        <v>49.837999579198019</v>
      </c>
      <c r="CO86" s="497">
        <f t="shared" si="113"/>
        <v>38.795903559701799</v>
      </c>
      <c r="CP86" s="497">
        <f t="shared" si="113"/>
        <v>28.107216135748047</v>
      </c>
      <c r="CQ86" s="563">
        <f t="shared" si="113"/>
        <v>16.297038117431061</v>
      </c>
      <c r="CR86" s="522" t="s">
        <v>381</v>
      </c>
      <c r="CS86" s="502" t="s">
        <v>381</v>
      </c>
      <c r="CT86" s="474"/>
      <c r="CU86" s="925"/>
      <c r="CV86" s="475">
        <f t="shared" si="102"/>
        <v>-10</v>
      </c>
      <c r="CW86" s="491">
        <f t="shared" si="72"/>
        <v>0.88892378607783118</v>
      </c>
      <c r="CX86" s="492">
        <f t="shared" si="73"/>
        <v>0.88710105196546096</v>
      </c>
      <c r="CY86" s="492">
        <f t="shared" si="74"/>
        <v>0.88452391714129397</v>
      </c>
      <c r="CZ86" s="492">
        <f t="shared" si="75"/>
        <v>0.87872007589752044</v>
      </c>
      <c r="DA86" s="492">
        <f t="shared" si="105"/>
        <v>0.88879568095274064</v>
      </c>
      <c r="DB86" s="493">
        <f t="shared" si="76"/>
        <v>0.88568767436215079</v>
      </c>
      <c r="DC86" s="493">
        <f t="shared" si="77"/>
        <v>0.88859620003806217</v>
      </c>
      <c r="DD86" s="493">
        <f t="shared" si="78"/>
        <v>0.8913107655775121</v>
      </c>
      <c r="DE86" s="493">
        <f t="shared" si="79"/>
        <v>0.89909480864457492</v>
      </c>
      <c r="DF86" s="493">
        <f t="shared" si="80"/>
        <v>0.90847476969160135</v>
      </c>
      <c r="DG86" s="522" t="s">
        <v>381</v>
      </c>
      <c r="DH86" s="502" t="s">
        <v>381</v>
      </c>
      <c r="DJ86" s="925"/>
      <c r="DK86" s="475">
        <f t="shared" si="103"/>
        <v>-10</v>
      </c>
      <c r="DL86" s="495">
        <f t="shared" si="81"/>
        <v>82.968895511168625</v>
      </c>
      <c r="DM86" s="496">
        <f t="shared" si="82"/>
        <v>81.340002064292449</v>
      </c>
      <c r="DN86" s="496">
        <f t="shared" si="83"/>
        <v>77.946319573063306</v>
      </c>
      <c r="DO86" s="496">
        <f t="shared" si="84"/>
        <v>72.078584669833774</v>
      </c>
      <c r="DP86" s="496">
        <f t="shared" si="85"/>
        <v>66.795879081524788</v>
      </c>
      <c r="DQ86" s="497">
        <f t="shared" si="86"/>
        <v>60.968337263040311</v>
      </c>
      <c r="DR86" s="497">
        <f t="shared" si="87"/>
        <v>50.104816190306479</v>
      </c>
      <c r="DS86" s="497">
        <f t="shared" si="88"/>
        <v>39.148125635396262</v>
      </c>
      <c r="DT86" s="497">
        <f t="shared" si="89"/>
        <v>28.302332817541004</v>
      </c>
      <c r="DU86" s="497">
        <f t="shared" si="90"/>
        <v>16.299198340159023</v>
      </c>
      <c r="DV86" s="522" t="s">
        <v>381</v>
      </c>
      <c r="DW86" s="502" t="s">
        <v>381</v>
      </c>
    </row>
    <row r="87" spans="2:127" ht="15" customHeight="1">
      <c r="B87" s="1005"/>
      <c r="C87" s="577">
        <v>-20</v>
      </c>
      <c r="D87" s="476">
        <f t="shared" si="91"/>
        <v>28.5</v>
      </c>
      <c r="E87" s="578">
        <f t="shared" ref="E87:M87" si="114">E18</f>
        <v>72.873015038595</v>
      </c>
      <c r="F87" s="579">
        <f t="shared" si="114"/>
        <v>72.337448170006866</v>
      </c>
      <c r="G87" s="580">
        <f t="shared" si="114"/>
        <v>71.335293137013338</v>
      </c>
      <c r="H87" s="580">
        <f t="shared" si="114"/>
        <v>71.030026105358758</v>
      </c>
      <c r="I87" s="580">
        <f t="shared" si="114"/>
        <v>69.536078970782569</v>
      </c>
      <c r="J87" s="580">
        <f t="shared" si="114"/>
        <v>67.960802448968536</v>
      </c>
      <c r="K87" s="580">
        <f t="shared" si="114"/>
        <v>65.679814645263534</v>
      </c>
      <c r="L87" s="580">
        <f t="shared" si="114"/>
        <v>62.360919309821952</v>
      </c>
      <c r="M87" s="580">
        <f t="shared" si="114"/>
        <v>59.954977021708132</v>
      </c>
      <c r="N87" s="522" t="s">
        <v>381</v>
      </c>
      <c r="O87" s="522" t="s">
        <v>381</v>
      </c>
      <c r="P87" s="480" t="s">
        <v>381</v>
      </c>
      <c r="Q87" s="466"/>
      <c r="R87" s="925"/>
      <c r="S87" s="475">
        <f t="shared" si="92"/>
        <v>-20</v>
      </c>
      <c r="T87" s="481">
        <v>15</v>
      </c>
      <c r="U87" s="482">
        <v>-33</v>
      </c>
      <c r="V87" s="483">
        <f>IF(MIN(X87,W87)*(1-(2.5+7)/(87.5-2))&gt;$AD$7,$AD$7,MIN(X87,W87)*(1-(2.5+7)/(87.5-2)))</f>
        <v>28.5</v>
      </c>
      <c r="W87" s="484">
        <f>'70MPa, 4-7kg (comm)'!Z87</f>
        <v>42.326999999999998</v>
      </c>
      <c r="X87" s="485">
        <f>'70MPa, 4-7kg (comm)'!AA87</f>
        <v>38.183</v>
      </c>
      <c r="Y87" s="483">
        <f t="shared" si="94"/>
        <v>2.4679806375441005</v>
      </c>
      <c r="Z87" s="486">
        <f t="shared" si="95"/>
        <v>1.8421142437735869</v>
      </c>
      <c r="AA87" s="487">
        <f>'70MPa, 4-7kg (comm)'!AD87</f>
        <v>35.4</v>
      </c>
      <c r="AB87" s="488">
        <f>'70MPa, 4-7kg (comm)'!AE87</f>
        <v>57.5</v>
      </c>
      <c r="AC87" s="466"/>
      <c r="AD87" s="930"/>
      <c r="AE87" s="932"/>
      <c r="AF87" s="466"/>
      <c r="AG87" s="925"/>
      <c r="AH87" s="475">
        <f t="shared" si="96"/>
        <v>-20</v>
      </c>
      <c r="AI87" s="489">
        <f t="shared" si="106"/>
        <v>-30</v>
      </c>
      <c r="AJ87" s="482">
        <f t="shared" si="97"/>
        <v>-40</v>
      </c>
      <c r="AK87" s="490">
        <f t="shared" si="104"/>
        <v>28.5</v>
      </c>
      <c r="AL87" s="466"/>
      <c r="AM87" s="925"/>
      <c r="AN87" s="475">
        <f t="shared" si="98"/>
        <v>-20</v>
      </c>
      <c r="AO87" s="491">
        <f t="shared" ref="AO87:AW87" si="115">AO18</f>
        <v>0.88872519886054491</v>
      </c>
      <c r="AP87" s="492">
        <f t="shared" si="115"/>
        <v>0.88690006948748579</v>
      </c>
      <c r="AQ87" s="492">
        <f t="shared" si="115"/>
        <v>0.88407269619485374</v>
      </c>
      <c r="AR87" s="492">
        <f t="shared" si="115"/>
        <v>0.89092858475807357</v>
      </c>
      <c r="AS87" s="492">
        <f t="shared" si="115"/>
        <v>0.88802044585138618</v>
      </c>
      <c r="AT87" s="493">
        <f t="shared" si="115"/>
        <v>0.88442345269453648</v>
      </c>
      <c r="AU87" s="493">
        <f t="shared" si="115"/>
        <v>0.88465997464860591</v>
      </c>
      <c r="AV87" s="493">
        <f t="shared" si="115"/>
        <v>0.87613980514886713</v>
      </c>
      <c r="AW87" s="493">
        <f t="shared" si="115"/>
        <v>0.8761206861450499</v>
      </c>
      <c r="AX87" s="522" t="s">
        <v>381</v>
      </c>
      <c r="AY87" s="522" t="s">
        <v>381</v>
      </c>
      <c r="AZ87" s="502" t="s">
        <v>381</v>
      </c>
      <c r="BA87" s="474"/>
      <c r="BB87" s="925"/>
      <c r="BC87" s="475">
        <f t="shared" si="99"/>
        <v>-20</v>
      </c>
      <c r="BD87" s="491">
        <f t="shared" ref="BD87:BL87" si="116">BD18</f>
        <v>0.88599461315446026</v>
      </c>
      <c r="BE87" s="492">
        <f t="shared" si="116"/>
        <v>0.88436891073946478</v>
      </c>
      <c r="BF87" s="492">
        <f t="shared" si="116"/>
        <v>0.88189585682101101</v>
      </c>
      <c r="BG87" s="492">
        <f t="shared" si="116"/>
        <v>0.88925169210261013</v>
      </c>
      <c r="BH87" s="492">
        <f t="shared" si="116"/>
        <v>0.8868064693554456</v>
      </c>
      <c r="BI87" s="493">
        <f t="shared" si="116"/>
        <v>0.88362621531395391</v>
      </c>
      <c r="BJ87" s="493">
        <f t="shared" si="116"/>
        <v>0.88448662902147723</v>
      </c>
      <c r="BK87" s="493">
        <f t="shared" si="116"/>
        <v>0.87634592903662634</v>
      </c>
      <c r="BL87" s="493">
        <f t="shared" si="116"/>
        <v>0.87624353670510613</v>
      </c>
      <c r="BM87" s="522" t="s">
        <v>381</v>
      </c>
      <c r="BN87" s="522" t="s">
        <v>381</v>
      </c>
      <c r="BO87" s="502" t="s">
        <v>381</v>
      </c>
      <c r="BP87" s="466"/>
      <c r="BQ87" s="925"/>
      <c r="BR87" s="475">
        <f t="shared" si="100"/>
        <v>-20</v>
      </c>
      <c r="BS87" s="495">
        <f t="shared" ref="BS87:CA87" si="117">BS18</f>
        <v>80.441322469175645</v>
      </c>
      <c r="BT87" s="496">
        <f t="shared" si="117"/>
        <v>78.879624451980348</v>
      </c>
      <c r="BU87" s="496">
        <f t="shared" si="117"/>
        <v>75.619131145677486</v>
      </c>
      <c r="BV87" s="496">
        <f t="shared" si="117"/>
        <v>70.488962932993303</v>
      </c>
      <c r="BW87" s="496">
        <f t="shared" si="117"/>
        <v>64.937050202356033</v>
      </c>
      <c r="BX87" s="497">
        <f t="shared" si="117"/>
        <v>59.304445853689501</v>
      </c>
      <c r="BY87" s="497">
        <f t="shared" si="117"/>
        <v>48.313680562219403</v>
      </c>
      <c r="BZ87" s="497">
        <f t="shared" si="117"/>
        <v>36.595176272777088</v>
      </c>
      <c r="CA87" s="497">
        <f t="shared" si="117"/>
        <v>25.057155146148524</v>
      </c>
      <c r="CB87" s="522" t="s">
        <v>381</v>
      </c>
      <c r="CC87" s="522" t="s">
        <v>381</v>
      </c>
      <c r="CD87" s="502" t="s">
        <v>381</v>
      </c>
      <c r="CF87" s="925"/>
      <c r="CG87" s="475">
        <f t="shared" si="101"/>
        <v>-20</v>
      </c>
      <c r="CH87" s="495">
        <f t="shared" ref="CH87:CP87" si="118">CH18</f>
        <v>81.945568366439829</v>
      </c>
      <c r="CI87" s="496">
        <f t="shared" si="118"/>
        <v>80.275165154708361</v>
      </c>
      <c r="CJ87" s="496">
        <f t="shared" si="118"/>
        <v>76.812795609896838</v>
      </c>
      <c r="CK87" s="496">
        <f t="shared" si="118"/>
        <v>71.389285563401955</v>
      </c>
      <c r="CL87" s="496">
        <f t="shared" si="118"/>
        <v>65.57485337365631</v>
      </c>
      <c r="CM87" s="497">
        <f t="shared" si="118"/>
        <v>59.713431523780869</v>
      </c>
      <c r="CN87" s="497">
        <f t="shared" si="118"/>
        <v>48.401063952073947</v>
      </c>
      <c r="CO87" s="497">
        <f t="shared" si="118"/>
        <v>36.497513665935585</v>
      </c>
      <c r="CP87" s="497">
        <f t="shared" si="118"/>
        <v>25.000918437453908</v>
      </c>
      <c r="CQ87" s="522" t="s">
        <v>381</v>
      </c>
      <c r="CR87" s="522" t="s">
        <v>381</v>
      </c>
      <c r="CS87" s="502" t="s">
        <v>381</v>
      </c>
      <c r="CT87" s="474"/>
      <c r="CU87" s="925"/>
      <c r="CV87" s="475">
        <f t="shared" si="102"/>
        <v>-20</v>
      </c>
      <c r="CW87" s="491">
        <f t="shared" si="72"/>
        <v>0.88599461315446026</v>
      </c>
      <c r="CX87" s="492">
        <f t="shared" si="73"/>
        <v>0.88436891073946478</v>
      </c>
      <c r="CY87" s="492">
        <f t="shared" si="74"/>
        <v>0.88189585682101101</v>
      </c>
      <c r="CZ87" s="492">
        <f t="shared" si="75"/>
        <v>0.88925169210261013</v>
      </c>
      <c r="DA87" s="492">
        <f t="shared" si="105"/>
        <v>0.8868064693554456</v>
      </c>
      <c r="DB87" s="493">
        <f t="shared" si="76"/>
        <v>0.88362621531395391</v>
      </c>
      <c r="DC87" s="493">
        <f t="shared" si="77"/>
        <v>0.88448662902147723</v>
      </c>
      <c r="DD87" s="493">
        <f t="shared" si="78"/>
        <v>0.87613980514886713</v>
      </c>
      <c r="DE87" s="493">
        <f t="shared" si="79"/>
        <v>0.8761206861450499</v>
      </c>
      <c r="DF87" s="522" t="s">
        <v>381</v>
      </c>
      <c r="DG87" s="522" t="s">
        <v>381</v>
      </c>
      <c r="DH87" s="502" t="s">
        <v>381</v>
      </c>
      <c r="DJ87" s="925"/>
      <c r="DK87" s="475">
        <f t="shared" si="103"/>
        <v>-20</v>
      </c>
      <c r="DL87" s="495">
        <f t="shared" si="81"/>
        <v>81.945568366439829</v>
      </c>
      <c r="DM87" s="496">
        <f t="shared" si="82"/>
        <v>80.275165154708361</v>
      </c>
      <c r="DN87" s="496">
        <f t="shared" si="83"/>
        <v>76.812795609896838</v>
      </c>
      <c r="DO87" s="496">
        <f t="shared" si="84"/>
        <v>71.389285563401955</v>
      </c>
      <c r="DP87" s="496">
        <f t="shared" si="85"/>
        <v>65.57485337365631</v>
      </c>
      <c r="DQ87" s="497">
        <f t="shared" si="86"/>
        <v>59.713431523780869</v>
      </c>
      <c r="DR87" s="497">
        <f t="shared" si="87"/>
        <v>48.401063952073947</v>
      </c>
      <c r="DS87" s="497">
        <f t="shared" si="88"/>
        <v>36.595176272777088</v>
      </c>
      <c r="DT87" s="497">
        <f t="shared" si="89"/>
        <v>25.057155146148524</v>
      </c>
      <c r="DU87" s="522" t="s">
        <v>381</v>
      </c>
      <c r="DV87" s="522" t="s">
        <v>381</v>
      </c>
      <c r="DW87" s="502" t="s">
        <v>381</v>
      </c>
    </row>
    <row r="88" spans="2:127" ht="15" customHeight="1">
      <c r="B88" s="1005"/>
      <c r="C88" s="577">
        <v>-30</v>
      </c>
      <c r="D88" s="476">
        <f t="shared" si="91"/>
        <v>28.5</v>
      </c>
      <c r="E88" s="578">
        <f t="shared" ref="E88:M88" si="119">E19</f>
        <v>72.056093187486042</v>
      </c>
      <c r="F88" s="579">
        <f t="shared" si="119"/>
        <v>71.600861408769745</v>
      </c>
      <c r="G88" s="580">
        <f t="shared" si="119"/>
        <v>70.641584378526261</v>
      </c>
      <c r="H88" s="580">
        <f t="shared" si="119"/>
        <v>70.448406220506712</v>
      </c>
      <c r="I88" s="580">
        <f t="shared" si="119"/>
        <v>68.959424669706777</v>
      </c>
      <c r="J88" s="580">
        <f t="shared" si="119"/>
        <v>67.385578314939607</v>
      </c>
      <c r="K88" s="580">
        <f t="shared" si="119"/>
        <v>65.18495771388389</v>
      </c>
      <c r="L88" s="580">
        <f t="shared" si="119"/>
        <v>61.846512946512924</v>
      </c>
      <c r="M88" s="580">
        <f t="shared" si="119"/>
        <v>58.663648961838547</v>
      </c>
      <c r="N88" s="522" t="s">
        <v>381</v>
      </c>
      <c r="O88" s="522" t="s">
        <v>381</v>
      </c>
      <c r="P88" s="480" t="s">
        <v>381</v>
      </c>
      <c r="Q88" s="466"/>
      <c r="R88" s="925"/>
      <c r="S88" s="475">
        <f t="shared" si="92"/>
        <v>-30</v>
      </c>
      <c r="T88" s="481">
        <v>15</v>
      </c>
      <c r="U88" s="482">
        <v>-33</v>
      </c>
      <c r="V88" s="483">
        <f>IF(MIN(X88,W88)*(1-(2.5+7)/(87.5-2))&gt;$AD$7,$AD$7,MIN(X88,W88)*(1-(2.5+7)/(87.5-2)))</f>
        <v>28.5</v>
      </c>
      <c r="W88" s="484">
        <f>'70MPa, 4-7kg (comm)'!Z88</f>
        <v>45.936999999999998</v>
      </c>
      <c r="X88" s="485">
        <f>'70MPa, 4-7kg (comm)'!AA88</f>
        <v>40.423000000000002</v>
      </c>
      <c r="Y88" s="483">
        <f t="shared" si="94"/>
        <v>2.4421354880270085</v>
      </c>
      <c r="Z88" s="486">
        <f t="shared" si="95"/>
        <v>1.7218133589483646</v>
      </c>
      <c r="AA88" s="487">
        <f>'70MPa, 4-7kg (comm)'!AD88</f>
        <v>37.5</v>
      </c>
      <c r="AB88" s="488">
        <f>'70MPa, 4-7kg (comm)'!AE88</f>
        <v>59.9</v>
      </c>
      <c r="AC88" s="466"/>
      <c r="AD88" s="930"/>
      <c r="AE88" s="932"/>
      <c r="AF88" s="466"/>
      <c r="AG88" s="925"/>
      <c r="AH88" s="475">
        <f t="shared" si="96"/>
        <v>-30</v>
      </c>
      <c r="AI88" s="489">
        <f t="shared" si="106"/>
        <v>-40</v>
      </c>
      <c r="AJ88" s="482">
        <f t="shared" si="97"/>
        <v>-40</v>
      </c>
      <c r="AK88" s="490">
        <f t="shared" si="104"/>
        <v>28.5</v>
      </c>
      <c r="AL88" s="466"/>
      <c r="AM88" s="925"/>
      <c r="AN88" s="475">
        <f t="shared" si="98"/>
        <v>-30</v>
      </c>
      <c r="AO88" s="491">
        <f t="shared" ref="AO88:AW88" si="120">AO19</f>
        <v>0.88429936212440308</v>
      </c>
      <c r="AP88" s="492">
        <f t="shared" si="120"/>
        <v>0.88326344448434668</v>
      </c>
      <c r="AQ88" s="492">
        <f t="shared" si="120"/>
        <v>0.88086665747331871</v>
      </c>
      <c r="AR88" s="492">
        <f t="shared" si="120"/>
        <v>0.88879400467620084</v>
      </c>
      <c r="AS88" s="492">
        <f t="shared" si="120"/>
        <v>0.88597644342511339</v>
      </c>
      <c r="AT88" s="493">
        <f t="shared" si="120"/>
        <v>0.88238497920393311</v>
      </c>
      <c r="AU88" s="493">
        <f t="shared" si="120"/>
        <v>0.88322209961745779</v>
      </c>
      <c r="AV88" s="493">
        <f t="shared" si="120"/>
        <v>0.87420282175734232</v>
      </c>
      <c r="AW88" s="493">
        <f t="shared" si="120"/>
        <v>0.86661568643838827</v>
      </c>
      <c r="AX88" s="522" t="s">
        <v>381</v>
      </c>
      <c r="AY88" s="522" t="s">
        <v>381</v>
      </c>
      <c r="AZ88" s="502" t="s">
        <v>381</v>
      </c>
      <c r="BA88" s="474"/>
      <c r="BB88" s="925"/>
      <c r="BC88" s="475">
        <f t="shared" si="99"/>
        <v>-30</v>
      </c>
      <c r="BD88" s="491">
        <f t="shared" ref="BD88:BL88" si="121">BD19</f>
        <v>0.88079190146710795</v>
      </c>
      <c r="BE88" s="492">
        <f t="shared" si="121"/>
        <v>0.87990666465553113</v>
      </c>
      <c r="BF88" s="492">
        <f t="shared" si="121"/>
        <v>0.87785950032659887</v>
      </c>
      <c r="BG88" s="492">
        <f t="shared" si="121"/>
        <v>0.88629948855829943</v>
      </c>
      <c r="BH88" s="492">
        <f t="shared" si="121"/>
        <v>0.88396185023032681</v>
      </c>
      <c r="BI88" s="493">
        <f t="shared" si="121"/>
        <v>0.88081617536090284</v>
      </c>
      <c r="BJ88" s="493">
        <f t="shared" si="121"/>
        <v>0.88235228221520301</v>
      </c>
      <c r="BK88" s="493">
        <f t="shared" si="121"/>
        <v>0.87388684807445116</v>
      </c>
      <c r="BL88" s="493">
        <f t="shared" si="121"/>
        <v>0.86657747837981347</v>
      </c>
      <c r="BM88" s="522" t="s">
        <v>381</v>
      </c>
      <c r="BN88" s="522" t="s">
        <v>381</v>
      </c>
      <c r="BO88" s="502" t="s">
        <v>381</v>
      </c>
      <c r="BP88" s="466"/>
      <c r="BQ88" s="925"/>
      <c r="BR88" s="475">
        <f t="shared" si="100"/>
        <v>-30</v>
      </c>
      <c r="BS88" s="495">
        <f t="shared" ref="BS88:CA88" si="122">BS19</f>
        <v>78.953388530230995</v>
      </c>
      <c r="BT88" s="496">
        <f t="shared" si="122"/>
        <v>77.344984995759617</v>
      </c>
      <c r="BU88" s="496">
        <f t="shared" si="122"/>
        <v>74.032687681945944</v>
      </c>
      <c r="BV88" s="496">
        <f t="shared" si="122"/>
        <v>68.868319677295503</v>
      </c>
      <c r="BW88" s="496">
        <f t="shared" si="122"/>
        <v>63.264559327114597</v>
      </c>
      <c r="BX88" s="497">
        <f t="shared" si="122"/>
        <v>57.602888041253422</v>
      </c>
      <c r="BY88" s="497">
        <f t="shared" si="122"/>
        <v>46.670251066518915</v>
      </c>
      <c r="BZ88" s="497">
        <f t="shared" si="122"/>
        <v>35.044723285185981</v>
      </c>
      <c r="CA88" s="497">
        <f t="shared" si="122"/>
        <v>23.18872467859001</v>
      </c>
      <c r="CB88" s="522" t="s">
        <v>381</v>
      </c>
      <c r="CC88" s="522" t="s">
        <v>381</v>
      </c>
      <c r="CD88" s="502" t="s">
        <v>381</v>
      </c>
      <c r="CF88" s="925"/>
      <c r="CG88" s="475">
        <f t="shared" si="101"/>
        <v>-30</v>
      </c>
      <c r="CH88" s="495">
        <f t="shared" ref="CH88:CP88" si="123">CH19</f>
        <v>80.886275561329896</v>
      </c>
      <c r="CI88" s="496">
        <f t="shared" si="123"/>
        <v>79.180463314170879</v>
      </c>
      <c r="CJ88" s="496">
        <f t="shared" si="123"/>
        <v>75.66417937485744</v>
      </c>
      <c r="CK88" s="496">
        <f t="shared" si="123"/>
        <v>70.194918655555796</v>
      </c>
      <c r="CL88" s="496">
        <f t="shared" si="123"/>
        <v>64.315682987068115</v>
      </c>
      <c r="CM88" s="497">
        <f t="shared" si="123"/>
        <v>58.408498339087224</v>
      </c>
      <c r="CN88" s="497">
        <f t="shared" si="123"/>
        <v>47.100586905341899</v>
      </c>
      <c r="CO88" s="497">
        <f t="shared" si="123"/>
        <v>35.196344263134606</v>
      </c>
      <c r="CP88" s="497">
        <f t="shared" si="123"/>
        <v>23.206132208597289</v>
      </c>
      <c r="CQ88" s="522" t="s">
        <v>381</v>
      </c>
      <c r="CR88" s="522" t="s">
        <v>381</v>
      </c>
      <c r="CS88" s="502" t="s">
        <v>381</v>
      </c>
      <c r="CT88" s="474"/>
      <c r="CU88" s="925"/>
      <c r="CV88" s="475">
        <f t="shared" si="102"/>
        <v>-30</v>
      </c>
      <c r="CW88" s="491">
        <f t="shared" si="72"/>
        <v>0.88079190146710795</v>
      </c>
      <c r="CX88" s="492">
        <f t="shared" si="73"/>
        <v>0.87990666465553113</v>
      </c>
      <c r="CY88" s="492">
        <f t="shared" si="74"/>
        <v>0.87785950032659887</v>
      </c>
      <c r="CZ88" s="492">
        <f t="shared" si="75"/>
        <v>0.88629948855829943</v>
      </c>
      <c r="DA88" s="492">
        <f t="shared" si="105"/>
        <v>0.88396185023032681</v>
      </c>
      <c r="DB88" s="493">
        <f t="shared" si="76"/>
        <v>0.88081617536090284</v>
      </c>
      <c r="DC88" s="493">
        <f t="shared" si="77"/>
        <v>0.88235228221520301</v>
      </c>
      <c r="DD88" s="493">
        <f t="shared" si="78"/>
        <v>0.87388684807445116</v>
      </c>
      <c r="DE88" s="493">
        <f t="shared" si="79"/>
        <v>0.86657747837981347</v>
      </c>
      <c r="DF88" s="522" t="s">
        <v>381</v>
      </c>
      <c r="DG88" s="522" t="s">
        <v>381</v>
      </c>
      <c r="DH88" s="502" t="s">
        <v>381</v>
      </c>
      <c r="DJ88" s="925"/>
      <c r="DK88" s="475">
        <f t="shared" si="103"/>
        <v>-30</v>
      </c>
      <c r="DL88" s="495">
        <f t="shared" si="81"/>
        <v>80.886275561329896</v>
      </c>
      <c r="DM88" s="496">
        <f t="shared" si="82"/>
        <v>79.180463314170879</v>
      </c>
      <c r="DN88" s="496">
        <f t="shared" si="83"/>
        <v>75.66417937485744</v>
      </c>
      <c r="DO88" s="496">
        <f t="shared" si="84"/>
        <v>70.194918655555796</v>
      </c>
      <c r="DP88" s="496">
        <f t="shared" si="85"/>
        <v>64.315682987068115</v>
      </c>
      <c r="DQ88" s="497">
        <f t="shared" si="86"/>
        <v>58.408498339087224</v>
      </c>
      <c r="DR88" s="497">
        <f t="shared" si="87"/>
        <v>47.100586905341899</v>
      </c>
      <c r="DS88" s="497">
        <f t="shared" si="88"/>
        <v>35.196344263134606</v>
      </c>
      <c r="DT88" s="497">
        <f t="shared" si="89"/>
        <v>23.206132208597289</v>
      </c>
      <c r="DU88" s="522" t="s">
        <v>381</v>
      </c>
      <c r="DV88" s="522" t="s">
        <v>381</v>
      </c>
      <c r="DW88" s="502" t="s">
        <v>381</v>
      </c>
    </row>
    <row r="89" spans="2:127" ht="15" customHeight="1">
      <c r="B89" s="1005"/>
      <c r="C89" s="577">
        <v>-40</v>
      </c>
      <c r="D89" s="476">
        <f t="shared" si="91"/>
        <v>28.5</v>
      </c>
      <c r="E89" s="578">
        <f t="shared" ref="E89:M89" si="124">E20</f>
        <v>71.580423607328882</v>
      </c>
      <c r="F89" s="579">
        <f t="shared" si="124"/>
        <v>71.124331262565917</v>
      </c>
      <c r="G89" s="580">
        <f t="shared" si="124"/>
        <v>70.160265610586976</v>
      </c>
      <c r="H89" s="580">
        <f t="shared" si="124"/>
        <v>69.979761765621731</v>
      </c>
      <c r="I89" s="580">
        <f t="shared" si="124"/>
        <v>68.500604359302002</v>
      </c>
      <c r="J89" s="580">
        <f t="shared" si="124"/>
        <v>66.939297880093363</v>
      </c>
      <c r="K89" s="580">
        <f t="shared" si="124"/>
        <v>64.78523263187796</v>
      </c>
      <c r="L89" s="580">
        <f t="shared" si="124"/>
        <v>61.53023230081287</v>
      </c>
      <c r="M89" s="580">
        <f t="shared" si="124"/>
        <v>58.49212766080008</v>
      </c>
      <c r="N89" s="522" t="s">
        <v>381</v>
      </c>
      <c r="O89" s="522" t="s">
        <v>381</v>
      </c>
      <c r="P89" s="480" t="s">
        <v>381</v>
      </c>
      <c r="Q89" s="466"/>
      <c r="R89" s="925"/>
      <c r="S89" s="475">
        <f t="shared" si="92"/>
        <v>-40</v>
      </c>
      <c r="T89" s="481">
        <v>15</v>
      </c>
      <c r="U89" s="482">
        <v>-33</v>
      </c>
      <c r="V89" s="483">
        <f>IF(MIN(X89,W89)*(1-(2.5+7)/(87.5-2))&gt;$AD$7,$AD$7,MIN(X89,W89)*(1-(2.5+7)/(87.5-2)))</f>
        <v>28.5</v>
      </c>
      <c r="W89" s="484">
        <f>'70MPa, 4-7kg (comm)'!Z89</f>
        <v>49.356000000000002</v>
      </c>
      <c r="X89" s="485">
        <f>'70MPa, 4-7kg (comm)'!AA89</f>
        <v>40.478000000000002</v>
      </c>
      <c r="Y89" s="483">
        <f t="shared" si="94"/>
        <v>2.4254151320198569</v>
      </c>
      <c r="Z89" s="486">
        <f t="shared" si="95"/>
        <v>1.707701251607439</v>
      </c>
      <c r="AA89" s="487">
        <f>'70MPa, 4-7kg (comm)'!AD89</f>
        <v>39.5</v>
      </c>
      <c r="AB89" s="488">
        <f>'70MPa, 4-7kg (comm)'!AE89</f>
        <v>60</v>
      </c>
      <c r="AC89" s="466"/>
      <c r="AD89" s="930"/>
      <c r="AE89" s="932"/>
      <c r="AF89" s="466"/>
      <c r="AG89" s="925"/>
      <c r="AH89" s="475">
        <f t="shared" si="96"/>
        <v>-40</v>
      </c>
      <c r="AI89" s="489">
        <v>-40</v>
      </c>
      <c r="AJ89" s="482">
        <f t="shared" si="97"/>
        <v>-40</v>
      </c>
      <c r="AK89" s="490">
        <f t="shared" si="104"/>
        <v>28.5</v>
      </c>
      <c r="AL89" s="466"/>
      <c r="AM89" s="925"/>
      <c r="AN89" s="475">
        <f t="shared" si="98"/>
        <v>-40</v>
      </c>
      <c r="AO89" s="491">
        <f t="shared" ref="AO89:AW89" si="125">AO20</f>
        <v>0.8825326414918957</v>
      </c>
      <c r="AP89" s="492">
        <f t="shared" si="125"/>
        <v>0.88147041631154477</v>
      </c>
      <c r="AQ89" s="492">
        <f t="shared" si="125"/>
        <v>0.87912011765123954</v>
      </c>
      <c r="AR89" s="492">
        <f t="shared" si="125"/>
        <v>0.8872156821339352</v>
      </c>
      <c r="AS89" s="492">
        <f t="shared" si="125"/>
        <v>0.88447325407284005</v>
      </c>
      <c r="AT89" s="493">
        <f t="shared" si="125"/>
        <v>0.88097359363561689</v>
      </c>
      <c r="AU89" s="493">
        <f t="shared" si="125"/>
        <v>0.88208369491410021</v>
      </c>
      <c r="AV89" s="493">
        <f t="shared" si="125"/>
        <v>0.87345803600616423</v>
      </c>
      <c r="AW89" s="493">
        <f t="shared" si="125"/>
        <v>0.86640424868743093</v>
      </c>
      <c r="AX89" s="522" t="s">
        <v>381</v>
      </c>
      <c r="AY89" s="522" t="s">
        <v>381</v>
      </c>
      <c r="AZ89" s="502" t="s">
        <v>381</v>
      </c>
      <c r="BA89" s="474"/>
      <c r="BB89" s="925"/>
      <c r="BC89" s="475">
        <f t="shared" si="99"/>
        <v>-40</v>
      </c>
      <c r="BD89" s="491">
        <f t="shared" ref="BD89:BL89" si="126">BD20</f>
        <v>0.87820855233588035</v>
      </c>
      <c r="BE89" s="492">
        <f t="shared" si="126"/>
        <v>0.87734837104441277</v>
      </c>
      <c r="BF89" s="492">
        <f t="shared" si="126"/>
        <v>0.87530270217647155</v>
      </c>
      <c r="BG89" s="492">
        <f t="shared" si="126"/>
        <v>0.88391192452174239</v>
      </c>
      <c r="BH89" s="492">
        <f t="shared" si="126"/>
        <v>0.88161634753243967</v>
      </c>
      <c r="BI89" s="493">
        <f t="shared" si="126"/>
        <v>0.87859106538321075</v>
      </c>
      <c r="BJ89" s="493">
        <f t="shared" si="126"/>
        <v>0.88045581168223674</v>
      </c>
      <c r="BK89" s="493">
        <f t="shared" si="126"/>
        <v>0.87254947010944461</v>
      </c>
      <c r="BL89" s="493">
        <f t="shared" si="126"/>
        <v>0.86611833779247882</v>
      </c>
      <c r="BM89" s="522" t="s">
        <v>381</v>
      </c>
      <c r="BN89" s="522" t="s">
        <v>381</v>
      </c>
      <c r="BO89" s="502" t="s">
        <v>381</v>
      </c>
      <c r="BP89" s="466"/>
      <c r="BQ89" s="925"/>
      <c r="BR89" s="475">
        <f t="shared" si="100"/>
        <v>-40</v>
      </c>
      <c r="BS89" s="495">
        <f t="shared" ref="BS89:CA89" si="127">BS20</f>
        <v>77.644090710579277</v>
      </c>
      <c r="BT89" s="496">
        <f t="shared" si="127"/>
        <v>76.018794424998958</v>
      </c>
      <c r="BU89" s="496">
        <f t="shared" si="127"/>
        <v>72.652745408119472</v>
      </c>
      <c r="BV89" s="496">
        <f t="shared" si="127"/>
        <v>67.470557718815812</v>
      </c>
      <c r="BW89" s="496">
        <f t="shared" si="127"/>
        <v>61.853637980273639</v>
      </c>
      <c r="BX89" s="497">
        <f t="shared" si="127"/>
        <v>56.184776133239055</v>
      </c>
      <c r="BY89" s="497">
        <f t="shared" si="127"/>
        <v>45.32409581200131</v>
      </c>
      <c r="BZ89" s="497">
        <f t="shared" si="127"/>
        <v>33.874747788537611</v>
      </c>
      <c r="CA89" s="497">
        <f t="shared" si="127"/>
        <v>22.451712717137021</v>
      </c>
      <c r="CB89" s="522" t="s">
        <v>381</v>
      </c>
      <c r="CC89" s="522" t="s">
        <v>381</v>
      </c>
      <c r="CD89" s="502" t="s">
        <v>381</v>
      </c>
      <c r="CF89" s="925"/>
      <c r="CG89" s="475">
        <f t="shared" si="101"/>
        <v>-40</v>
      </c>
      <c r="CH89" s="495">
        <f t="shared" ref="CH89:CP89" si="128">CH20</f>
        <v>80.013355751947131</v>
      </c>
      <c r="CI89" s="496">
        <f t="shared" si="128"/>
        <v>78.280125540306557</v>
      </c>
      <c r="CJ89" s="496">
        <f t="shared" si="128"/>
        <v>74.719899000642229</v>
      </c>
      <c r="CK89" s="496">
        <f t="shared" si="128"/>
        <v>69.219844861748498</v>
      </c>
      <c r="CL89" s="496">
        <f t="shared" si="128"/>
        <v>63.336230102007576</v>
      </c>
      <c r="CM89" s="497">
        <f t="shared" si="128"/>
        <v>57.403832232403289</v>
      </c>
      <c r="CN89" s="497">
        <f t="shared" si="128"/>
        <v>46.125171388023062</v>
      </c>
      <c r="CO89" s="497">
        <f t="shared" si="128"/>
        <v>34.307660528039541</v>
      </c>
      <c r="CP89" s="497">
        <f t="shared" si="128"/>
        <v>22.581955692046041</v>
      </c>
      <c r="CQ89" s="522" t="s">
        <v>381</v>
      </c>
      <c r="CR89" s="522" t="s">
        <v>381</v>
      </c>
      <c r="CS89" s="502" t="s">
        <v>381</v>
      </c>
      <c r="CT89" s="474"/>
      <c r="CU89" s="925"/>
      <c r="CV89" s="475">
        <f t="shared" si="102"/>
        <v>-40</v>
      </c>
      <c r="CW89" s="491">
        <f t="shared" si="72"/>
        <v>0.87820855233588035</v>
      </c>
      <c r="CX89" s="492">
        <f t="shared" si="73"/>
        <v>0.87734837104441277</v>
      </c>
      <c r="CY89" s="492">
        <f t="shared" si="74"/>
        <v>0.87530270217647155</v>
      </c>
      <c r="CZ89" s="492">
        <f t="shared" si="75"/>
        <v>0.88391192452174239</v>
      </c>
      <c r="DA89" s="492">
        <f t="shared" si="105"/>
        <v>0.88161634753243967</v>
      </c>
      <c r="DB89" s="493">
        <f t="shared" si="76"/>
        <v>0.87859106538321075</v>
      </c>
      <c r="DC89" s="493">
        <f t="shared" si="77"/>
        <v>0.88045581168223674</v>
      </c>
      <c r="DD89" s="493">
        <f t="shared" si="78"/>
        <v>0.87254947010944461</v>
      </c>
      <c r="DE89" s="493">
        <f t="shared" si="79"/>
        <v>0.86611833779247882</v>
      </c>
      <c r="DF89" s="522" t="s">
        <v>381</v>
      </c>
      <c r="DG89" s="522" t="s">
        <v>381</v>
      </c>
      <c r="DH89" s="502" t="s">
        <v>381</v>
      </c>
      <c r="DJ89" s="925"/>
      <c r="DK89" s="475">
        <f t="shared" si="103"/>
        <v>-40</v>
      </c>
      <c r="DL89" s="495">
        <f t="shared" si="81"/>
        <v>80.013355751947131</v>
      </c>
      <c r="DM89" s="496">
        <f t="shared" si="82"/>
        <v>78.280125540306557</v>
      </c>
      <c r="DN89" s="496">
        <f t="shared" si="83"/>
        <v>74.719899000642229</v>
      </c>
      <c r="DO89" s="496">
        <f t="shared" si="84"/>
        <v>69.219844861748498</v>
      </c>
      <c r="DP89" s="496">
        <f t="shared" si="85"/>
        <v>63.336230102007576</v>
      </c>
      <c r="DQ89" s="497">
        <f t="shared" si="86"/>
        <v>57.403832232403289</v>
      </c>
      <c r="DR89" s="497">
        <f t="shared" si="87"/>
        <v>46.125171388023062</v>
      </c>
      <c r="DS89" s="497">
        <f t="shared" si="88"/>
        <v>34.307660528039541</v>
      </c>
      <c r="DT89" s="497">
        <f t="shared" si="89"/>
        <v>22.581955692046041</v>
      </c>
      <c r="DU89" s="522" t="s">
        <v>381</v>
      </c>
      <c r="DV89" s="522" t="s">
        <v>381</v>
      </c>
      <c r="DW89" s="502" t="s">
        <v>381</v>
      </c>
    </row>
    <row r="90" spans="2:127" ht="15" customHeight="1" thickBot="1">
      <c r="B90" s="1006"/>
      <c r="C90" s="582" t="s">
        <v>382</v>
      </c>
      <c r="D90" s="507" t="s">
        <v>381</v>
      </c>
      <c r="E90" s="508" t="s">
        <v>381</v>
      </c>
      <c r="F90" s="509" t="s">
        <v>381</v>
      </c>
      <c r="G90" s="509" t="s">
        <v>381</v>
      </c>
      <c r="H90" s="509" t="s">
        <v>381</v>
      </c>
      <c r="I90" s="509" t="s">
        <v>381</v>
      </c>
      <c r="J90" s="509" t="s">
        <v>381</v>
      </c>
      <c r="K90" s="509" t="s">
        <v>381</v>
      </c>
      <c r="L90" s="509" t="s">
        <v>381</v>
      </c>
      <c r="M90" s="509" t="s">
        <v>381</v>
      </c>
      <c r="N90" s="509" t="s">
        <v>381</v>
      </c>
      <c r="O90" s="509" t="s">
        <v>381</v>
      </c>
      <c r="P90" s="510" t="s">
        <v>381</v>
      </c>
      <c r="Q90" s="466"/>
      <c r="R90" s="926"/>
      <c r="S90" s="506" t="str">
        <f t="shared" si="92"/>
        <v>&lt; -40</v>
      </c>
      <c r="T90" s="511" t="s">
        <v>381</v>
      </c>
      <c r="U90" s="512" t="s">
        <v>381</v>
      </c>
      <c r="V90" s="507" t="s">
        <v>381</v>
      </c>
      <c r="W90" s="513" t="s">
        <v>381</v>
      </c>
      <c r="X90" s="514" t="s">
        <v>381</v>
      </c>
      <c r="Y90" s="507" t="s">
        <v>381</v>
      </c>
      <c r="Z90" s="514" t="s">
        <v>381</v>
      </c>
      <c r="AA90" s="511" t="s">
        <v>381</v>
      </c>
      <c r="AB90" s="512" t="s">
        <v>381</v>
      </c>
      <c r="AC90" s="466"/>
      <c r="AD90" s="931"/>
      <c r="AE90" s="933"/>
      <c r="AF90" s="466"/>
      <c r="AG90" s="926"/>
      <c r="AH90" s="506" t="str">
        <f>$C90</f>
        <v>&lt; -40</v>
      </c>
      <c r="AI90" s="511" t="s">
        <v>381</v>
      </c>
      <c r="AJ90" s="512" t="s">
        <v>381</v>
      </c>
      <c r="AK90" s="515" t="s">
        <v>381</v>
      </c>
      <c r="AL90" s="466"/>
      <c r="AM90" s="926"/>
      <c r="AN90" s="506" t="str">
        <f t="shared" si="98"/>
        <v>&lt; -40</v>
      </c>
      <c r="AO90" s="516" t="s">
        <v>381</v>
      </c>
      <c r="AP90" s="517" t="s">
        <v>381</v>
      </c>
      <c r="AQ90" s="517" t="s">
        <v>381</v>
      </c>
      <c r="AR90" s="517" t="s">
        <v>381</v>
      </c>
      <c r="AS90" s="517" t="s">
        <v>381</v>
      </c>
      <c r="AT90" s="517" t="s">
        <v>381</v>
      </c>
      <c r="AU90" s="517" t="s">
        <v>381</v>
      </c>
      <c r="AV90" s="517" t="s">
        <v>381</v>
      </c>
      <c r="AW90" s="517" t="s">
        <v>381</v>
      </c>
      <c r="AX90" s="517" t="s">
        <v>381</v>
      </c>
      <c r="AY90" s="517" t="s">
        <v>381</v>
      </c>
      <c r="AZ90" s="512" t="s">
        <v>381</v>
      </c>
      <c r="BA90" s="474"/>
      <c r="BB90" s="926"/>
      <c r="BC90" s="506" t="str">
        <f t="shared" si="99"/>
        <v>&lt; -40</v>
      </c>
      <c r="BD90" s="516" t="s">
        <v>381</v>
      </c>
      <c r="BE90" s="517" t="s">
        <v>381</v>
      </c>
      <c r="BF90" s="517" t="s">
        <v>381</v>
      </c>
      <c r="BG90" s="517" t="s">
        <v>381</v>
      </c>
      <c r="BH90" s="517" t="s">
        <v>381</v>
      </c>
      <c r="BI90" s="517" t="s">
        <v>381</v>
      </c>
      <c r="BJ90" s="517" t="s">
        <v>381</v>
      </c>
      <c r="BK90" s="517" t="s">
        <v>381</v>
      </c>
      <c r="BL90" s="517" t="s">
        <v>381</v>
      </c>
      <c r="BM90" s="517" t="s">
        <v>381</v>
      </c>
      <c r="BN90" s="517" t="s">
        <v>381</v>
      </c>
      <c r="BO90" s="512" t="s">
        <v>381</v>
      </c>
      <c r="BP90" s="466"/>
      <c r="BQ90" s="926"/>
      <c r="BR90" s="506" t="str">
        <f t="shared" si="100"/>
        <v>&lt; -40</v>
      </c>
      <c r="BS90" s="516" t="s">
        <v>381</v>
      </c>
      <c r="BT90" s="517" t="s">
        <v>381</v>
      </c>
      <c r="BU90" s="517" t="s">
        <v>381</v>
      </c>
      <c r="BV90" s="517" t="s">
        <v>381</v>
      </c>
      <c r="BW90" s="517" t="s">
        <v>381</v>
      </c>
      <c r="BX90" s="517" t="s">
        <v>381</v>
      </c>
      <c r="BY90" s="517" t="s">
        <v>381</v>
      </c>
      <c r="BZ90" s="517" t="s">
        <v>381</v>
      </c>
      <c r="CA90" s="517" t="s">
        <v>381</v>
      </c>
      <c r="CB90" s="517" t="s">
        <v>381</v>
      </c>
      <c r="CC90" s="517" t="s">
        <v>381</v>
      </c>
      <c r="CD90" s="512" t="s">
        <v>381</v>
      </c>
      <c r="CF90" s="926"/>
      <c r="CG90" s="506" t="str">
        <f t="shared" si="101"/>
        <v>&lt; -40</v>
      </c>
      <c r="CH90" s="516" t="s">
        <v>381</v>
      </c>
      <c r="CI90" s="517" t="s">
        <v>381</v>
      </c>
      <c r="CJ90" s="517" t="s">
        <v>381</v>
      </c>
      <c r="CK90" s="517" t="s">
        <v>381</v>
      </c>
      <c r="CL90" s="517" t="s">
        <v>381</v>
      </c>
      <c r="CM90" s="517" t="s">
        <v>381</v>
      </c>
      <c r="CN90" s="517" t="s">
        <v>381</v>
      </c>
      <c r="CO90" s="517" t="s">
        <v>381</v>
      </c>
      <c r="CP90" s="517" t="s">
        <v>381</v>
      </c>
      <c r="CQ90" s="517" t="s">
        <v>381</v>
      </c>
      <c r="CR90" s="517" t="s">
        <v>381</v>
      </c>
      <c r="CS90" s="512" t="s">
        <v>381</v>
      </c>
      <c r="CT90" s="474"/>
      <c r="CU90" s="926"/>
      <c r="CV90" s="506" t="str">
        <f t="shared" si="102"/>
        <v>&lt; -40</v>
      </c>
      <c r="CW90" s="516" t="s">
        <v>381</v>
      </c>
      <c r="CX90" s="517" t="s">
        <v>381</v>
      </c>
      <c r="CY90" s="517" t="s">
        <v>381</v>
      </c>
      <c r="CZ90" s="517" t="s">
        <v>381</v>
      </c>
      <c r="DA90" s="517" t="s">
        <v>381</v>
      </c>
      <c r="DB90" s="517" t="s">
        <v>381</v>
      </c>
      <c r="DC90" s="517" t="s">
        <v>381</v>
      </c>
      <c r="DD90" s="517" t="s">
        <v>381</v>
      </c>
      <c r="DE90" s="517" t="s">
        <v>381</v>
      </c>
      <c r="DF90" s="517" t="s">
        <v>381</v>
      </c>
      <c r="DG90" s="517" t="s">
        <v>381</v>
      </c>
      <c r="DH90" s="512" t="s">
        <v>381</v>
      </c>
      <c r="DJ90" s="926"/>
      <c r="DK90" s="506" t="str">
        <f t="shared" si="103"/>
        <v>&lt; -40</v>
      </c>
      <c r="DL90" s="516" t="s">
        <v>381</v>
      </c>
      <c r="DM90" s="517" t="s">
        <v>381</v>
      </c>
      <c r="DN90" s="517" t="s">
        <v>381</v>
      </c>
      <c r="DO90" s="517" t="s">
        <v>381</v>
      </c>
      <c r="DP90" s="517" t="s">
        <v>381</v>
      </c>
      <c r="DQ90" s="517" t="s">
        <v>381</v>
      </c>
      <c r="DR90" s="517" t="s">
        <v>381</v>
      </c>
      <c r="DS90" s="517" t="s">
        <v>381</v>
      </c>
      <c r="DT90" s="517" t="s">
        <v>381</v>
      </c>
      <c r="DU90" s="517" t="s">
        <v>381</v>
      </c>
      <c r="DV90" s="517" t="s">
        <v>381</v>
      </c>
      <c r="DW90" s="512" t="s">
        <v>381</v>
      </c>
    </row>
    <row r="92" spans="2:127">
      <c r="V92" s="518"/>
    </row>
    <row r="93" spans="2:127" ht="18">
      <c r="B93" s="962" t="s">
        <v>702</v>
      </c>
      <c r="C93" s="962"/>
      <c r="D93" s="962"/>
      <c r="E93" s="962"/>
      <c r="F93" s="962"/>
      <c r="G93" s="962"/>
      <c r="H93" s="962"/>
      <c r="I93" s="962"/>
      <c r="J93" s="962"/>
      <c r="K93" s="962"/>
      <c r="L93" s="962"/>
      <c r="M93" s="962"/>
      <c r="N93" s="962"/>
      <c r="O93" s="962"/>
      <c r="P93" s="962"/>
      <c r="Q93" s="444"/>
      <c r="R93" s="445" t="s">
        <v>487</v>
      </c>
      <c r="S93" s="444"/>
      <c r="T93" s="445"/>
      <c r="U93" s="445"/>
      <c r="V93" s="963" t="s">
        <v>505</v>
      </c>
      <c r="W93" s="963"/>
      <c r="X93" s="963"/>
      <c r="Y93" s="445"/>
      <c r="Z93" s="964" t="s">
        <v>490</v>
      </c>
      <c r="AA93" s="964"/>
      <c r="AB93" s="964"/>
      <c r="AC93" s="444"/>
      <c r="AD93" s="444"/>
      <c r="AE93" s="444"/>
      <c r="AF93" s="444"/>
      <c r="AG93" s="445" t="s">
        <v>488</v>
      </c>
      <c r="AH93" s="444"/>
      <c r="AI93" s="445"/>
      <c r="AJ93" s="445"/>
      <c r="AK93" s="444"/>
      <c r="AL93" s="444"/>
      <c r="AM93" s="445" t="s">
        <v>700</v>
      </c>
      <c r="AN93" s="444"/>
      <c r="BB93" s="445" t="s">
        <v>701</v>
      </c>
      <c r="BC93" s="444"/>
      <c r="BP93" s="444"/>
      <c r="BQ93" s="445" t="s">
        <v>700</v>
      </c>
      <c r="BR93" s="444"/>
      <c r="CF93" s="445" t="s">
        <v>701</v>
      </c>
      <c r="CG93" s="444"/>
      <c r="CU93" s="445" t="s">
        <v>489</v>
      </c>
      <c r="CV93" s="444"/>
      <c r="DJ93" s="445" t="s">
        <v>489</v>
      </c>
      <c r="DK93" s="444"/>
    </row>
    <row r="94" spans="2:127" ht="13.5" thickBot="1">
      <c r="C94" s="448"/>
      <c r="D94" s="449"/>
      <c r="S94" s="448"/>
      <c r="T94" s="451"/>
      <c r="U94" s="451"/>
      <c r="V94" s="449"/>
      <c r="W94" s="449"/>
      <c r="X94" s="449"/>
      <c r="Y94" s="449"/>
      <c r="Z94" s="449"/>
      <c r="AH94" s="448"/>
      <c r="AI94" s="451"/>
      <c r="AJ94" s="451"/>
      <c r="AK94" s="449"/>
      <c r="AN94" s="448"/>
      <c r="AO94" s="451"/>
      <c r="AP94" s="451"/>
      <c r="BC94" s="448"/>
      <c r="BD94" s="451"/>
      <c r="BE94" s="451"/>
      <c r="BR94" s="448"/>
      <c r="BS94" s="451"/>
      <c r="BT94" s="451"/>
      <c r="CG94" s="448"/>
      <c r="CH94" s="451"/>
      <c r="CI94" s="451"/>
      <c r="CV94" s="448"/>
      <c r="CW94" s="451"/>
      <c r="CX94" s="451"/>
      <c r="DK94" s="448"/>
      <c r="DL94" s="451"/>
      <c r="DM94" s="451"/>
    </row>
    <row r="95" spans="2:127" ht="76.5" customHeight="1" thickBot="1">
      <c r="B95" s="934" t="s">
        <v>943</v>
      </c>
      <c r="C95" s="965"/>
      <c r="D95" s="1009" t="s">
        <v>886</v>
      </c>
      <c r="E95" s="1012" t="s">
        <v>933</v>
      </c>
      <c r="F95" s="1012"/>
      <c r="G95" s="1012"/>
      <c r="H95" s="1012"/>
      <c r="I95" s="1012"/>
      <c r="J95" s="1012"/>
      <c r="K95" s="1012"/>
      <c r="L95" s="1012"/>
      <c r="M95" s="1012"/>
      <c r="N95" s="1012"/>
      <c r="O95" s="1012"/>
      <c r="P95" s="1013"/>
      <c r="Q95" s="311"/>
      <c r="R95" s="934" t="str">
        <f>$B95</f>
        <v>H70-T30
4-7kg non-comm
CD0</v>
      </c>
      <c r="S95" s="965"/>
      <c r="T95" s="957" t="s">
        <v>907</v>
      </c>
      <c r="U95" s="958"/>
      <c r="V95" s="957" t="s">
        <v>909</v>
      </c>
      <c r="W95" s="975"/>
      <c r="X95" s="958"/>
      <c r="Y95" s="976" t="s">
        <v>958</v>
      </c>
      <c r="Z95" s="977"/>
      <c r="AA95" s="957" t="s">
        <v>908</v>
      </c>
      <c r="AB95" s="958"/>
      <c r="AC95" s="311"/>
      <c r="AD95" s="978" t="s">
        <v>722</v>
      </c>
      <c r="AE95" s="980" t="s">
        <v>723</v>
      </c>
      <c r="AF95" s="311"/>
      <c r="AG95" s="934" t="str">
        <f>$B95</f>
        <v>H70-T30
4-7kg non-comm
CD0</v>
      </c>
      <c r="AH95" s="965"/>
      <c r="AI95" s="957" t="s">
        <v>907</v>
      </c>
      <c r="AJ95" s="958"/>
      <c r="AK95" s="959" t="s">
        <v>167</v>
      </c>
      <c r="AL95" s="311"/>
      <c r="AM95" s="934" t="str">
        <f>$B95</f>
        <v>H70-T30
4-7kg non-comm
CD0</v>
      </c>
      <c r="AN95" s="935"/>
      <c r="AO95" s="940" t="s">
        <v>530</v>
      </c>
      <c r="AP95" s="941"/>
      <c r="AQ95" s="942"/>
      <c r="AR95" s="942"/>
      <c r="AS95" s="942"/>
      <c r="AT95" s="942"/>
      <c r="AU95" s="942"/>
      <c r="AV95" s="942"/>
      <c r="AW95" s="942"/>
      <c r="AX95" s="942"/>
      <c r="AY95" s="942"/>
      <c r="AZ95" s="943"/>
      <c r="BA95" s="311"/>
      <c r="BB95" s="934" t="str">
        <f>$B95</f>
        <v>H70-T30
4-7kg non-comm
CD0</v>
      </c>
      <c r="BC95" s="935"/>
      <c r="BD95" s="940" t="s">
        <v>530</v>
      </c>
      <c r="BE95" s="941"/>
      <c r="BF95" s="942"/>
      <c r="BG95" s="942"/>
      <c r="BH95" s="942"/>
      <c r="BI95" s="942"/>
      <c r="BJ95" s="942"/>
      <c r="BK95" s="942"/>
      <c r="BL95" s="942"/>
      <c r="BM95" s="942"/>
      <c r="BN95" s="942"/>
      <c r="BO95" s="943"/>
      <c r="BP95" s="311"/>
      <c r="BQ95" s="934" t="str">
        <f>$B95</f>
        <v>H70-T30
4-7kg non-comm
CD0</v>
      </c>
      <c r="BR95" s="935"/>
      <c r="BS95" s="940" t="s">
        <v>911</v>
      </c>
      <c r="BT95" s="941"/>
      <c r="BU95" s="942"/>
      <c r="BV95" s="942"/>
      <c r="BW95" s="942"/>
      <c r="BX95" s="942"/>
      <c r="BY95" s="942"/>
      <c r="BZ95" s="942"/>
      <c r="CA95" s="942"/>
      <c r="CB95" s="942"/>
      <c r="CC95" s="942"/>
      <c r="CD95" s="943"/>
      <c r="CF95" s="934" t="str">
        <f>$B95</f>
        <v>H70-T30
4-7kg non-comm
CD0</v>
      </c>
      <c r="CG95" s="935"/>
      <c r="CH95" s="940" t="s">
        <v>911</v>
      </c>
      <c r="CI95" s="941"/>
      <c r="CJ95" s="942"/>
      <c r="CK95" s="942"/>
      <c r="CL95" s="942"/>
      <c r="CM95" s="942"/>
      <c r="CN95" s="942"/>
      <c r="CO95" s="942"/>
      <c r="CP95" s="942"/>
      <c r="CQ95" s="942"/>
      <c r="CR95" s="942"/>
      <c r="CS95" s="943"/>
      <c r="CT95" s="311"/>
      <c r="CU95" s="934" t="str">
        <f>$B95</f>
        <v>H70-T30
4-7kg non-comm
CD0</v>
      </c>
      <c r="CV95" s="935"/>
      <c r="CW95" s="940" t="s">
        <v>956</v>
      </c>
      <c r="CX95" s="941"/>
      <c r="CY95" s="942"/>
      <c r="CZ95" s="942"/>
      <c r="DA95" s="942"/>
      <c r="DB95" s="942"/>
      <c r="DC95" s="942"/>
      <c r="DD95" s="942"/>
      <c r="DE95" s="942"/>
      <c r="DF95" s="942"/>
      <c r="DG95" s="942"/>
      <c r="DH95" s="943"/>
      <c r="DJ95" s="934" t="str">
        <f>$B95</f>
        <v>H70-T30
4-7kg non-comm
CD0</v>
      </c>
      <c r="DK95" s="935"/>
      <c r="DL95" s="940" t="s">
        <v>955</v>
      </c>
      <c r="DM95" s="941"/>
      <c r="DN95" s="942"/>
      <c r="DO95" s="942"/>
      <c r="DP95" s="942"/>
      <c r="DQ95" s="942"/>
      <c r="DR95" s="942"/>
      <c r="DS95" s="942"/>
      <c r="DT95" s="942"/>
      <c r="DU95" s="942"/>
      <c r="DV95" s="942"/>
      <c r="DW95" s="943"/>
    </row>
    <row r="96" spans="2:127" ht="14.25">
      <c r="B96" s="966"/>
      <c r="C96" s="967"/>
      <c r="D96" s="1010"/>
      <c r="E96" s="1007" t="s">
        <v>891</v>
      </c>
      <c r="F96" s="1007"/>
      <c r="G96" s="1007"/>
      <c r="H96" s="1007"/>
      <c r="I96" s="1007"/>
      <c r="J96" s="1007"/>
      <c r="K96" s="1007"/>
      <c r="L96" s="1007"/>
      <c r="M96" s="1007"/>
      <c r="N96" s="1007"/>
      <c r="O96" s="1007"/>
      <c r="P96" s="1008"/>
      <c r="Q96" s="452"/>
      <c r="R96" s="966"/>
      <c r="S96" s="967"/>
      <c r="T96" s="944" t="s">
        <v>496</v>
      </c>
      <c r="U96" s="946" t="s">
        <v>497</v>
      </c>
      <c r="V96" s="948" t="s">
        <v>128</v>
      </c>
      <c r="W96" s="950" t="s">
        <v>691</v>
      </c>
      <c r="X96" s="946" t="s">
        <v>692</v>
      </c>
      <c r="Y96" s="953" t="s">
        <v>130</v>
      </c>
      <c r="Z96" s="955" t="s">
        <v>131</v>
      </c>
      <c r="AA96" s="988" t="s">
        <v>166</v>
      </c>
      <c r="AB96" s="946" t="s">
        <v>492</v>
      </c>
      <c r="AC96" s="452"/>
      <c r="AD96" s="979"/>
      <c r="AE96" s="981"/>
      <c r="AF96" s="452"/>
      <c r="AG96" s="966"/>
      <c r="AH96" s="967"/>
      <c r="AI96" s="944" t="s">
        <v>498</v>
      </c>
      <c r="AJ96" s="946" t="s">
        <v>497</v>
      </c>
      <c r="AK96" s="960"/>
      <c r="AL96" s="452"/>
      <c r="AM96" s="936"/>
      <c r="AN96" s="937"/>
      <c r="AO96" s="928" t="s">
        <v>891</v>
      </c>
      <c r="AP96" s="928"/>
      <c r="AQ96" s="928"/>
      <c r="AR96" s="928"/>
      <c r="AS96" s="928"/>
      <c r="AT96" s="928"/>
      <c r="AU96" s="928"/>
      <c r="AV96" s="928"/>
      <c r="AW96" s="928"/>
      <c r="AX96" s="928"/>
      <c r="AY96" s="928"/>
      <c r="AZ96" s="929"/>
      <c r="BA96" s="452"/>
      <c r="BB96" s="936"/>
      <c r="BC96" s="937"/>
      <c r="BD96" s="928" t="s">
        <v>891</v>
      </c>
      <c r="BE96" s="928"/>
      <c r="BF96" s="928"/>
      <c r="BG96" s="928"/>
      <c r="BH96" s="928"/>
      <c r="BI96" s="928"/>
      <c r="BJ96" s="928"/>
      <c r="BK96" s="928"/>
      <c r="BL96" s="928"/>
      <c r="BM96" s="928"/>
      <c r="BN96" s="928"/>
      <c r="BO96" s="929"/>
      <c r="BP96" s="452"/>
      <c r="BQ96" s="936"/>
      <c r="BR96" s="937"/>
      <c r="BS96" s="928" t="s">
        <v>891</v>
      </c>
      <c r="BT96" s="928"/>
      <c r="BU96" s="928"/>
      <c r="BV96" s="928"/>
      <c r="BW96" s="928"/>
      <c r="BX96" s="928"/>
      <c r="BY96" s="928"/>
      <c r="BZ96" s="928"/>
      <c r="CA96" s="928"/>
      <c r="CB96" s="928"/>
      <c r="CC96" s="928"/>
      <c r="CD96" s="929"/>
      <c r="CF96" s="936"/>
      <c r="CG96" s="937"/>
      <c r="CH96" s="928" t="s">
        <v>891</v>
      </c>
      <c r="CI96" s="928"/>
      <c r="CJ96" s="928"/>
      <c r="CK96" s="928"/>
      <c r="CL96" s="928"/>
      <c r="CM96" s="928"/>
      <c r="CN96" s="928"/>
      <c r="CO96" s="928"/>
      <c r="CP96" s="928"/>
      <c r="CQ96" s="928"/>
      <c r="CR96" s="928"/>
      <c r="CS96" s="929"/>
      <c r="CT96" s="452"/>
      <c r="CU96" s="936"/>
      <c r="CV96" s="937"/>
      <c r="CW96" s="928" t="s">
        <v>891</v>
      </c>
      <c r="CX96" s="928"/>
      <c r="CY96" s="928"/>
      <c r="CZ96" s="928"/>
      <c r="DA96" s="928"/>
      <c r="DB96" s="928"/>
      <c r="DC96" s="928"/>
      <c r="DD96" s="928"/>
      <c r="DE96" s="928"/>
      <c r="DF96" s="928"/>
      <c r="DG96" s="928"/>
      <c r="DH96" s="929"/>
      <c r="DJ96" s="936"/>
      <c r="DK96" s="937"/>
      <c r="DL96" s="928" t="s">
        <v>891</v>
      </c>
      <c r="DM96" s="928"/>
      <c r="DN96" s="928"/>
      <c r="DO96" s="928"/>
      <c r="DP96" s="928"/>
      <c r="DQ96" s="928"/>
      <c r="DR96" s="928"/>
      <c r="DS96" s="928"/>
      <c r="DT96" s="928"/>
      <c r="DU96" s="928"/>
      <c r="DV96" s="928"/>
      <c r="DW96" s="929"/>
    </row>
    <row r="97" spans="2:127" ht="13.5" thickBot="1">
      <c r="B97" s="968"/>
      <c r="C97" s="969"/>
      <c r="D97" s="1011"/>
      <c r="E97" s="572">
        <v>0.5</v>
      </c>
      <c r="F97" s="572">
        <v>2</v>
      </c>
      <c r="G97" s="572">
        <v>5</v>
      </c>
      <c r="H97" s="572">
        <v>10</v>
      </c>
      <c r="I97" s="572">
        <v>15</v>
      </c>
      <c r="J97" s="573">
        <v>20</v>
      </c>
      <c r="K97" s="574">
        <v>30</v>
      </c>
      <c r="L97" s="573">
        <v>40</v>
      </c>
      <c r="M97" s="573">
        <v>50</v>
      </c>
      <c r="N97" s="573">
        <v>60</v>
      </c>
      <c r="O97" s="573">
        <v>70</v>
      </c>
      <c r="P97" s="575" t="s">
        <v>379</v>
      </c>
      <c r="Q97" s="452"/>
      <c r="R97" s="968"/>
      <c r="S97" s="969"/>
      <c r="T97" s="945"/>
      <c r="U97" s="947"/>
      <c r="V97" s="949"/>
      <c r="W97" s="951"/>
      <c r="X97" s="952"/>
      <c r="Y97" s="954"/>
      <c r="Z97" s="956"/>
      <c r="AA97" s="945"/>
      <c r="AB97" s="947"/>
      <c r="AC97" s="452"/>
      <c r="AD97" s="945"/>
      <c r="AE97" s="947"/>
      <c r="AF97" s="452"/>
      <c r="AG97" s="968"/>
      <c r="AH97" s="969"/>
      <c r="AI97" s="945"/>
      <c r="AJ97" s="947"/>
      <c r="AK97" s="961"/>
      <c r="AL97" s="452"/>
      <c r="AM97" s="938"/>
      <c r="AN97" s="939"/>
      <c r="AO97" s="457">
        <v>0.5</v>
      </c>
      <c r="AP97" s="458">
        <v>2</v>
      </c>
      <c r="AQ97" s="458">
        <v>5</v>
      </c>
      <c r="AR97" s="458">
        <v>10</v>
      </c>
      <c r="AS97" s="458">
        <v>15</v>
      </c>
      <c r="AT97" s="459">
        <v>20</v>
      </c>
      <c r="AU97" s="460">
        <v>30</v>
      </c>
      <c r="AV97" s="459">
        <v>40</v>
      </c>
      <c r="AW97" s="459">
        <v>50</v>
      </c>
      <c r="AX97" s="459">
        <v>60</v>
      </c>
      <c r="AY97" s="459">
        <v>70</v>
      </c>
      <c r="AZ97" s="456" t="s">
        <v>379</v>
      </c>
      <c r="BA97" s="452"/>
      <c r="BB97" s="938"/>
      <c r="BC97" s="939"/>
      <c r="BD97" s="457">
        <v>0.5</v>
      </c>
      <c r="BE97" s="458">
        <v>2</v>
      </c>
      <c r="BF97" s="458">
        <v>5</v>
      </c>
      <c r="BG97" s="458">
        <v>10</v>
      </c>
      <c r="BH97" s="458">
        <v>15</v>
      </c>
      <c r="BI97" s="459">
        <v>20</v>
      </c>
      <c r="BJ97" s="460">
        <v>30</v>
      </c>
      <c r="BK97" s="459">
        <v>40</v>
      </c>
      <c r="BL97" s="459">
        <v>50</v>
      </c>
      <c r="BM97" s="459">
        <v>60</v>
      </c>
      <c r="BN97" s="459">
        <v>70</v>
      </c>
      <c r="BO97" s="456" t="s">
        <v>379</v>
      </c>
      <c r="BP97" s="452"/>
      <c r="BQ97" s="938"/>
      <c r="BR97" s="939"/>
      <c r="BS97" s="457">
        <v>0.5</v>
      </c>
      <c r="BT97" s="458">
        <v>2</v>
      </c>
      <c r="BU97" s="458">
        <v>5</v>
      </c>
      <c r="BV97" s="458">
        <v>10</v>
      </c>
      <c r="BW97" s="458">
        <v>15</v>
      </c>
      <c r="BX97" s="459">
        <v>20</v>
      </c>
      <c r="BY97" s="460">
        <v>30</v>
      </c>
      <c r="BZ97" s="459">
        <v>40</v>
      </c>
      <c r="CA97" s="459">
        <v>50</v>
      </c>
      <c r="CB97" s="459">
        <v>60</v>
      </c>
      <c r="CC97" s="459">
        <v>70</v>
      </c>
      <c r="CD97" s="456" t="s">
        <v>379</v>
      </c>
      <c r="CF97" s="938"/>
      <c r="CG97" s="939"/>
      <c r="CH97" s="457">
        <v>0.5</v>
      </c>
      <c r="CI97" s="458">
        <v>2</v>
      </c>
      <c r="CJ97" s="458">
        <v>5</v>
      </c>
      <c r="CK97" s="458">
        <v>10</v>
      </c>
      <c r="CL97" s="458">
        <v>15</v>
      </c>
      <c r="CM97" s="459">
        <v>20</v>
      </c>
      <c r="CN97" s="460">
        <v>30</v>
      </c>
      <c r="CO97" s="459">
        <v>40</v>
      </c>
      <c r="CP97" s="459">
        <v>50</v>
      </c>
      <c r="CQ97" s="459">
        <v>60</v>
      </c>
      <c r="CR97" s="459">
        <v>70</v>
      </c>
      <c r="CS97" s="456" t="s">
        <v>379</v>
      </c>
      <c r="CT97" s="452"/>
      <c r="CU97" s="938"/>
      <c r="CV97" s="939"/>
      <c r="CW97" s="457">
        <v>0.5</v>
      </c>
      <c r="CX97" s="458">
        <v>2</v>
      </c>
      <c r="CY97" s="458">
        <v>5</v>
      </c>
      <c r="CZ97" s="458">
        <v>10</v>
      </c>
      <c r="DA97" s="458">
        <v>15</v>
      </c>
      <c r="DB97" s="459">
        <v>20</v>
      </c>
      <c r="DC97" s="460">
        <v>30</v>
      </c>
      <c r="DD97" s="459">
        <v>40</v>
      </c>
      <c r="DE97" s="459">
        <v>50</v>
      </c>
      <c r="DF97" s="459">
        <v>60</v>
      </c>
      <c r="DG97" s="459">
        <v>70</v>
      </c>
      <c r="DH97" s="456" t="s">
        <v>379</v>
      </c>
      <c r="DJ97" s="938"/>
      <c r="DK97" s="939"/>
      <c r="DL97" s="457">
        <v>0.5</v>
      </c>
      <c r="DM97" s="458">
        <v>2</v>
      </c>
      <c r="DN97" s="458">
        <v>5</v>
      </c>
      <c r="DO97" s="458">
        <v>10</v>
      </c>
      <c r="DP97" s="458">
        <v>15</v>
      </c>
      <c r="DQ97" s="459">
        <v>20</v>
      </c>
      <c r="DR97" s="460">
        <v>30</v>
      </c>
      <c r="DS97" s="459">
        <v>40</v>
      </c>
      <c r="DT97" s="459">
        <v>50</v>
      </c>
      <c r="DU97" s="459">
        <v>60</v>
      </c>
      <c r="DV97" s="459">
        <v>70</v>
      </c>
      <c r="DW97" s="456" t="s">
        <v>379</v>
      </c>
    </row>
    <row r="98" spans="2:127" ht="15" customHeight="1">
      <c r="B98" s="1004" t="s">
        <v>890</v>
      </c>
      <c r="C98" s="576" t="s">
        <v>380</v>
      </c>
      <c r="D98" s="462" t="s">
        <v>381</v>
      </c>
      <c r="E98" s="463" t="s">
        <v>381</v>
      </c>
      <c r="F98" s="464" t="s">
        <v>381</v>
      </c>
      <c r="G98" s="464" t="s">
        <v>381</v>
      </c>
      <c r="H98" s="464" t="s">
        <v>381</v>
      </c>
      <c r="I98" s="464" t="s">
        <v>381</v>
      </c>
      <c r="J98" s="464" t="s">
        <v>381</v>
      </c>
      <c r="K98" s="464" t="s">
        <v>381</v>
      </c>
      <c r="L98" s="464" t="s">
        <v>381</v>
      </c>
      <c r="M98" s="464" t="s">
        <v>381</v>
      </c>
      <c r="N98" s="464" t="s">
        <v>381</v>
      </c>
      <c r="O98" s="464" t="s">
        <v>381</v>
      </c>
      <c r="P98" s="465" t="s">
        <v>381</v>
      </c>
      <c r="Q98" s="466"/>
      <c r="R98" s="924" t="s">
        <v>890</v>
      </c>
      <c r="S98" s="461" t="str">
        <f>$C98</f>
        <v>&gt; 50</v>
      </c>
      <c r="T98" s="467" t="s">
        <v>381</v>
      </c>
      <c r="U98" s="468" t="s">
        <v>381</v>
      </c>
      <c r="V98" s="462" t="s">
        <v>381</v>
      </c>
      <c r="W98" s="469" t="s">
        <v>381</v>
      </c>
      <c r="X98" s="470" t="s">
        <v>381</v>
      </c>
      <c r="Y98" s="462" t="s">
        <v>381</v>
      </c>
      <c r="Z98" s="470" t="s">
        <v>381</v>
      </c>
      <c r="AA98" s="467" t="s">
        <v>381</v>
      </c>
      <c r="AB98" s="468" t="s">
        <v>381</v>
      </c>
      <c r="AC98" s="466"/>
      <c r="AD98" s="930">
        <f>AD76</f>
        <v>28.5</v>
      </c>
      <c r="AE98" s="932">
        <f>AE76</f>
        <v>32.0625</v>
      </c>
      <c r="AF98" s="466"/>
      <c r="AG98" s="924" t="s">
        <v>890</v>
      </c>
      <c r="AH98" s="461" t="str">
        <f>$C98</f>
        <v>&gt; 50</v>
      </c>
      <c r="AI98" s="467" t="s">
        <v>381</v>
      </c>
      <c r="AJ98" s="468" t="s">
        <v>381</v>
      </c>
      <c r="AK98" s="471" t="s">
        <v>381</v>
      </c>
      <c r="AL98" s="466"/>
      <c r="AM98" s="924" t="s">
        <v>890</v>
      </c>
      <c r="AN98" s="461" t="str">
        <f>$C98</f>
        <v>&gt; 50</v>
      </c>
      <c r="AO98" s="472" t="s">
        <v>381</v>
      </c>
      <c r="AP98" s="473" t="s">
        <v>381</v>
      </c>
      <c r="AQ98" s="473" t="s">
        <v>381</v>
      </c>
      <c r="AR98" s="473" t="s">
        <v>381</v>
      </c>
      <c r="AS98" s="473" t="s">
        <v>381</v>
      </c>
      <c r="AT98" s="473" t="s">
        <v>381</v>
      </c>
      <c r="AU98" s="473" t="s">
        <v>381</v>
      </c>
      <c r="AV98" s="473" t="s">
        <v>381</v>
      </c>
      <c r="AW98" s="473" t="s">
        <v>381</v>
      </c>
      <c r="AX98" s="473" t="s">
        <v>381</v>
      </c>
      <c r="AY98" s="473" t="s">
        <v>381</v>
      </c>
      <c r="AZ98" s="468" t="s">
        <v>381</v>
      </c>
      <c r="BA98" s="474"/>
      <c r="BB98" s="924" t="s">
        <v>890</v>
      </c>
      <c r="BC98" s="461" t="str">
        <f>$C98</f>
        <v>&gt; 50</v>
      </c>
      <c r="BD98" s="472" t="s">
        <v>381</v>
      </c>
      <c r="BE98" s="473" t="s">
        <v>381</v>
      </c>
      <c r="BF98" s="473" t="s">
        <v>381</v>
      </c>
      <c r="BG98" s="473" t="s">
        <v>381</v>
      </c>
      <c r="BH98" s="473" t="s">
        <v>381</v>
      </c>
      <c r="BI98" s="473" t="s">
        <v>381</v>
      </c>
      <c r="BJ98" s="473" t="s">
        <v>381</v>
      </c>
      <c r="BK98" s="473" t="s">
        <v>381</v>
      </c>
      <c r="BL98" s="473" t="s">
        <v>381</v>
      </c>
      <c r="BM98" s="473" t="s">
        <v>381</v>
      </c>
      <c r="BN98" s="473" t="s">
        <v>381</v>
      </c>
      <c r="BO98" s="468" t="s">
        <v>381</v>
      </c>
      <c r="BP98" s="466"/>
      <c r="BQ98" s="924" t="s">
        <v>890</v>
      </c>
      <c r="BR98" s="461" t="str">
        <f>$C98</f>
        <v>&gt; 50</v>
      </c>
      <c r="BS98" s="472" t="s">
        <v>381</v>
      </c>
      <c r="BT98" s="473" t="s">
        <v>381</v>
      </c>
      <c r="BU98" s="473" t="s">
        <v>381</v>
      </c>
      <c r="BV98" s="473" t="s">
        <v>381</v>
      </c>
      <c r="BW98" s="473" t="s">
        <v>381</v>
      </c>
      <c r="BX98" s="473" t="s">
        <v>381</v>
      </c>
      <c r="BY98" s="473" t="s">
        <v>381</v>
      </c>
      <c r="BZ98" s="473" t="s">
        <v>381</v>
      </c>
      <c r="CA98" s="473" t="s">
        <v>381</v>
      </c>
      <c r="CB98" s="473" t="s">
        <v>381</v>
      </c>
      <c r="CC98" s="473" t="s">
        <v>381</v>
      </c>
      <c r="CD98" s="468" t="s">
        <v>381</v>
      </c>
      <c r="CF98" s="924" t="s">
        <v>890</v>
      </c>
      <c r="CG98" s="461" t="str">
        <f>$C98</f>
        <v>&gt; 50</v>
      </c>
      <c r="CH98" s="472" t="s">
        <v>381</v>
      </c>
      <c r="CI98" s="473" t="s">
        <v>381</v>
      </c>
      <c r="CJ98" s="473" t="s">
        <v>381</v>
      </c>
      <c r="CK98" s="473" t="s">
        <v>381</v>
      </c>
      <c r="CL98" s="473" t="s">
        <v>381</v>
      </c>
      <c r="CM98" s="473" t="s">
        <v>381</v>
      </c>
      <c r="CN98" s="473" t="s">
        <v>381</v>
      </c>
      <c r="CO98" s="473" t="s">
        <v>381</v>
      </c>
      <c r="CP98" s="473" t="s">
        <v>381</v>
      </c>
      <c r="CQ98" s="473" t="s">
        <v>381</v>
      </c>
      <c r="CR98" s="473" t="s">
        <v>381</v>
      </c>
      <c r="CS98" s="468" t="s">
        <v>381</v>
      </c>
      <c r="CT98" s="474"/>
      <c r="CU98" s="924" t="s">
        <v>890</v>
      </c>
      <c r="CV98" s="461" t="str">
        <f>$C98</f>
        <v>&gt; 50</v>
      </c>
      <c r="CW98" s="472" t="s">
        <v>381</v>
      </c>
      <c r="CX98" s="473" t="s">
        <v>381</v>
      </c>
      <c r="CY98" s="473" t="s">
        <v>381</v>
      </c>
      <c r="CZ98" s="473" t="s">
        <v>381</v>
      </c>
      <c r="DA98" s="473" t="s">
        <v>381</v>
      </c>
      <c r="DB98" s="473" t="s">
        <v>381</v>
      </c>
      <c r="DC98" s="473" t="s">
        <v>381</v>
      </c>
      <c r="DD98" s="473" t="s">
        <v>381</v>
      </c>
      <c r="DE98" s="473" t="s">
        <v>381</v>
      </c>
      <c r="DF98" s="473" t="s">
        <v>381</v>
      </c>
      <c r="DG98" s="473" t="s">
        <v>381</v>
      </c>
      <c r="DH98" s="468" t="s">
        <v>381</v>
      </c>
      <c r="DJ98" s="924" t="s">
        <v>890</v>
      </c>
      <c r="DK98" s="461" t="str">
        <f>$C98</f>
        <v>&gt; 50</v>
      </c>
      <c r="DL98" s="472" t="s">
        <v>381</v>
      </c>
      <c r="DM98" s="473" t="s">
        <v>381</v>
      </c>
      <c r="DN98" s="473" t="s">
        <v>381</v>
      </c>
      <c r="DO98" s="473" t="s">
        <v>381</v>
      </c>
      <c r="DP98" s="473" t="s">
        <v>381</v>
      </c>
      <c r="DQ98" s="473" t="s">
        <v>381</v>
      </c>
      <c r="DR98" s="473" t="s">
        <v>381</v>
      </c>
      <c r="DS98" s="473" t="s">
        <v>381</v>
      </c>
      <c r="DT98" s="473" t="s">
        <v>381</v>
      </c>
      <c r="DU98" s="473" t="s">
        <v>381</v>
      </c>
      <c r="DV98" s="473" t="s">
        <v>381</v>
      </c>
      <c r="DW98" s="468" t="s">
        <v>381</v>
      </c>
    </row>
    <row r="99" spans="2:127" ht="15" customHeight="1">
      <c r="B99" s="1005"/>
      <c r="C99" s="577">
        <v>50</v>
      </c>
      <c r="D99" s="476">
        <f>V99</f>
        <v>4.1924657942161678</v>
      </c>
      <c r="E99" s="578">
        <v>75.719215993134512</v>
      </c>
      <c r="F99" s="579">
        <v>76.993986596885605</v>
      </c>
      <c r="G99" s="579">
        <v>76.630619555099145</v>
      </c>
      <c r="H99" s="579">
        <v>76.085259011835973</v>
      </c>
      <c r="I99" s="579">
        <v>75.784355470062039</v>
      </c>
      <c r="J99" s="579">
        <v>75.427790593517074</v>
      </c>
      <c r="K99" s="579">
        <v>74.813883464632198</v>
      </c>
      <c r="L99" s="579">
        <v>74.465063551614875</v>
      </c>
      <c r="M99" s="579">
        <v>74.008055532518</v>
      </c>
      <c r="N99" s="579">
        <v>73.472957647270235</v>
      </c>
      <c r="O99" s="579">
        <v>72.633117671349865</v>
      </c>
      <c r="P99" s="480" t="s">
        <v>381</v>
      </c>
      <c r="Q99" s="466"/>
      <c r="R99" s="925"/>
      <c r="S99" s="475">
        <f>$C99</f>
        <v>50</v>
      </c>
      <c r="T99" s="481">
        <v>50</v>
      </c>
      <c r="U99" s="519">
        <v>-26</v>
      </c>
      <c r="V99" s="483">
        <f>IF(MIN(X99,W99)*(1-(2.5+7)/(87.5-2))&gt;$AD$29,$AD$7,MIN(X99,W99)*(1-(2.5+7)/(87.5-2)))</f>
        <v>4.1924657942161678</v>
      </c>
      <c r="W99" s="484">
        <f>'70MPa, 4-7kg (comm)'!Z99</f>
        <v>4.7165240184931889</v>
      </c>
      <c r="X99" s="485">
        <f>'70MPa, 4-7kg (comm)'!AA99</f>
        <v>4.942979602518955</v>
      </c>
      <c r="Y99" s="483">
        <f>(F99-2)/V99</f>
        <v>17.887799275630499</v>
      </c>
      <c r="Z99" s="486">
        <f>(F99-2)/MIN(W99,X99)</f>
        <v>15.900266022782665</v>
      </c>
      <c r="AA99" s="487">
        <f>'70MPa, 4-7kg (comm)'!AD99</f>
        <v>5.1135184692070252</v>
      </c>
      <c r="AB99" s="488">
        <f>'70MPa, 4-7kg (comm)'!AE99</f>
        <v>9.4544686852310509</v>
      </c>
      <c r="AC99" s="466"/>
      <c r="AD99" s="930"/>
      <c r="AE99" s="932"/>
      <c r="AF99" s="466"/>
      <c r="AG99" s="925"/>
      <c r="AH99" s="475">
        <f>$C99</f>
        <v>50</v>
      </c>
      <c r="AI99" s="489">
        <v>25</v>
      </c>
      <c r="AJ99" s="519">
        <f>MIN(-33,AH99)</f>
        <v>-33</v>
      </c>
      <c r="AK99" s="490">
        <f>V99</f>
        <v>4.1924657942161678</v>
      </c>
      <c r="AL99" s="466"/>
      <c r="AM99" s="925"/>
      <c r="AN99" s="475">
        <f>$C99</f>
        <v>50</v>
      </c>
      <c r="AO99" s="520">
        <v>0.90483100784387094</v>
      </c>
      <c r="AP99" s="521">
        <v>0.91568877664920567</v>
      </c>
      <c r="AQ99" s="521">
        <v>0.91387612540897689</v>
      </c>
      <c r="AR99" s="521">
        <v>0.91167969853698649</v>
      </c>
      <c r="AS99" s="521">
        <v>0.91174271759155534</v>
      </c>
      <c r="AT99" s="521">
        <v>0.91169532429974454</v>
      </c>
      <c r="AU99" s="521">
        <v>0.91333690035368487</v>
      </c>
      <c r="AV99" s="521">
        <v>0.91851459510662048</v>
      </c>
      <c r="AW99" s="521">
        <v>0.92441970064297663</v>
      </c>
      <c r="AX99" s="493">
        <v>0.93181630956173489</v>
      </c>
      <c r="AY99" s="493">
        <v>0.94060578600467892</v>
      </c>
      <c r="AZ99" s="494" t="s">
        <v>381</v>
      </c>
      <c r="BA99" s="474"/>
      <c r="BB99" s="925"/>
      <c r="BC99" s="475">
        <f>$C99</f>
        <v>50</v>
      </c>
      <c r="BD99" s="520">
        <v>0.91595067720548295</v>
      </c>
      <c r="BE99" s="521">
        <v>0.91610655203929703</v>
      </c>
      <c r="BF99" s="521">
        <v>0.91445376663317934</v>
      </c>
      <c r="BG99" s="521">
        <v>0.91240396678497837</v>
      </c>
      <c r="BH99" s="521">
        <v>0.91264351817388178</v>
      </c>
      <c r="BI99" s="521">
        <v>0.91277071337428639</v>
      </c>
      <c r="BJ99" s="521">
        <v>0.91474565168591593</v>
      </c>
      <c r="BK99" s="521">
        <v>0.92009402424159559</v>
      </c>
      <c r="BL99" s="521">
        <v>0.92587948250090901</v>
      </c>
      <c r="BM99" s="493">
        <v>0.93277001825823491</v>
      </c>
      <c r="BN99" s="521">
        <v>0.94066109445832369</v>
      </c>
      <c r="BO99" s="494" t="s">
        <v>381</v>
      </c>
      <c r="BP99" s="466"/>
      <c r="BQ99" s="925"/>
      <c r="BR99" s="475">
        <f>$C99</f>
        <v>50</v>
      </c>
      <c r="BS99" s="495">
        <v>85</v>
      </c>
      <c r="BT99" s="496">
        <v>84.928856568891632</v>
      </c>
      <c r="BU99" s="496">
        <v>84.244713080511957</v>
      </c>
      <c r="BV99" s="496">
        <v>82.943603820193474</v>
      </c>
      <c r="BW99" s="496">
        <v>81.527428292608107</v>
      </c>
      <c r="BX99" s="497">
        <v>79.910110361808464</v>
      </c>
      <c r="BY99" s="497">
        <v>76.210513598414508</v>
      </c>
      <c r="BZ99" s="497">
        <v>71.884203733336776</v>
      </c>
      <c r="CA99" s="497">
        <v>66.756537559933363</v>
      </c>
      <c r="CB99" s="497">
        <v>60.609921056758438</v>
      </c>
      <c r="CC99" s="497">
        <v>52.568380398811307</v>
      </c>
      <c r="CD99" s="494" t="s">
        <v>381</v>
      </c>
      <c r="CF99" s="925"/>
      <c r="CG99" s="475">
        <f>$C99</f>
        <v>50</v>
      </c>
      <c r="CH99" s="495">
        <v>85</v>
      </c>
      <c r="CI99" s="496">
        <v>84.701812538141823</v>
      </c>
      <c r="CJ99" s="496">
        <v>83.940008130890362</v>
      </c>
      <c r="CK99" s="496">
        <v>82.552223020231025</v>
      </c>
      <c r="CL99" s="496">
        <v>81.038774578446279</v>
      </c>
      <c r="CM99" s="497">
        <v>79.331218799032371</v>
      </c>
      <c r="CN99" s="497">
        <v>75.459067423464575</v>
      </c>
      <c r="CO99" s="497">
        <v>71.058869069275687</v>
      </c>
      <c r="CP99" s="497">
        <v>66.005833029148363</v>
      </c>
      <c r="CQ99" s="497">
        <v>60.132038032472472</v>
      </c>
      <c r="CR99" s="497">
        <v>52.541492129537929</v>
      </c>
      <c r="CS99" s="494" t="s">
        <v>381</v>
      </c>
      <c r="CT99" s="474"/>
      <c r="CU99" s="925"/>
      <c r="CV99" s="475">
        <f>$C99</f>
        <v>50</v>
      </c>
      <c r="CW99" s="491">
        <f t="shared" ref="CW99:CW111" si="129">MIN(AO99,BD99)</f>
        <v>0.90483100784387094</v>
      </c>
      <c r="CX99" s="492">
        <f t="shared" ref="CX99:CX111" si="130">MIN(AP99,BE99)</f>
        <v>0.91568877664920567</v>
      </c>
      <c r="CY99" s="521">
        <f t="shared" ref="CY99:CY111" si="131">MIN(AQ99,BF99)</f>
        <v>0.91387612540897689</v>
      </c>
      <c r="CZ99" s="521">
        <f t="shared" ref="CZ99:CZ111" si="132">MIN(AR99,BG99)</f>
        <v>0.91167969853698649</v>
      </c>
      <c r="DA99" s="521">
        <f t="shared" ref="DA99:DA111" si="133">MIN(AS99,BH99)</f>
        <v>0.91174271759155534</v>
      </c>
      <c r="DB99" s="521">
        <f t="shared" ref="DB99:DB111" si="134">MIN(AT99,BI99)</f>
        <v>0.91169532429974454</v>
      </c>
      <c r="DC99" s="521">
        <f t="shared" ref="DC99:DC111" si="135">MIN(AU99,BJ99)</f>
        <v>0.91333690035368487</v>
      </c>
      <c r="DD99" s="521">
        <f t="shared" ref="DD99:DD111" si="136">MIN(AV99,BK99)</f>
        <v>0.91851459510662048</v>
      </c>
      <c r="DE99" s="521">
        <f t="shared" ref="DE99:DE111" si="137">MIN(AW99,BL99)</f>
        <v>0.92441970064297663</v>
      </c>
      <c r="DF99" s="493">
        <f t="shared" ref="DF99:DF108" si="138">MIN(AX99,BM99)</f>
        <v>0.93181630956173489</v>
      </c>
      <c r="DG99" s="521">
        <f>MIN(AY99,BN99)</f>
        <v>0.94060578600467892</v>
      </c>
      <c r="DH99" s="494" t="s">
        <v>381</v>
      </c>
      <c r="DJ99" s="925"/>
      <c r="DK99" s="475">
        <f>$C99</f>
        <v>50</v>
      </c>
      <c r="DL99" s="495">
        <f t="shared" ref="DL99:DL111" si="139">MAX(BS99,CH99)</f>
        <v>85</v>
      </c>
      <c r="DM99" s="496">
        <f t="shared" ref="DM99:DM111" si="140">MAX(BT99,CI99)</f>
        <v>84.928856568891632</v>
      </c>
      <c r="DN99" s="496">
        <f t="shared" ref="DN99:DN111" si="141">MAX(BU99,CJ99)</f>
        <v>84.244713080511957</v>
      </c>
      <c r="DO99" s="496">
        <f t="shared" ref="DO99:DO111" si="142">MAX(BV99,CK99)</f>
        <v>82.943603820193474</v>
      </c>
      <c r="DP99" s="496">
        <f t="shared" ref="DP99:DP111" si="143">MAX(BW99,CL99)</f>
        <v>81.527428292608107</v>
      </c>
      <c r="DQ99" s="497">
        <f t="shared" ref="DQ99:DQ111" si="144">MAX(BX99,CM99)</f>
        <v>79.910110361808464</v>
      </c>
      <c r="DR99" s="497">
        <f t="shared" ref="DR99:DR111" si="145">MAX(BY99,CN99)</f>
        <v>76.210513598414508</v>
      </c>
      <c r="DS99" s="497">
        <f t="shared" ref="DS99:DS111" si="146">MAX(BZ99,CO99)</f>
        <v>71.884203733336776</v>
      </c>
      <c r="DT99" s="497">
        <f t="shared" ref="DT99:DT111" si="147">MAX(CA99,CP99)</f>
        <v>66.756537559933363</v>
      </c>
      <c r="DU99" s="497">
        <f t="shared" ref="DU99:DU108" si="148">MAX(CB99,CQ99)</f>
        <v>60.609921056758438</v>
      </c>
      <c r="DV99" s="497">
        <f>MAX(CC99,CR99)</f>
        <v>52.568380398811307</v>
      </c>
      <c r="DW99" s="494" t="s">
        <v>381</v>
      </c>
    </row>
    <row r="100" spans="2:127" ht="15" customHeight="1">
      <c r="B100" s="1005"/>
      <c r="C100" s="577">
        <v>45</v>
      </c>
      <c r="D100" s="476">
        <f t="shared" ref="D100:D111" si="149">V100</f>
        <v>6.622737943549744</v>
      </c>
      <c r="E100" s="578">
        <v>73.423478774333631</v>
      </c>
      <c r="F100" s="579">
        <v>75.775148012267422</v>
      </c>
      <c r="G100" s="579">
        <v>76.198636838005498</v>
      </c>
      <c r="H100" s="579">
        <v>75.707843146209626</v>
      </c>
      <c r="I100" s="579">
        <v>75.588766238438609</v>
      </c>
      <c r="J100" s="579">
        <v>75.296610703579489</v>
      </c>
      <c r="K100" s="579">
        <v>74.767187874463104</v>
      </c>
      <c r="L100" s="579">
        <v>74.53664814067281</v>
      </c>
      <c r="M100" s="579">
        <v>74.055550753706342</v>
      </c>
      <c r="N100" s="579">
        <v>73.497935723762907</v>
      </c>
      <c r="O100" s="579">
        <v>72.615564603478433</v>
      </c>
      <c r="P100" s="480" t="s">
        <v>381</v>
      </c>
      <c r="Q100" s="466"/>
      <c r="R100" s="925"/>
      <c r="S100" s="475">
        <f t="shared" ref="S100:S112" si="150">$C100</f>
        <v>45</v>
      </c>
      <c r="T100" s="481">
        <v>45</v>
      </c>
      <c r="U100" s="519">
        <v>-26</v>
      </c>
      <c r="V100" s="483">
        <f t="shared" ref="V100:V111" si="151">IF(MIN(X100,W100)*(1-(2.5+7)/(87.5-2))&gt;$AD$29,$AD$7,MIN(X100,W100)*(1-(2.5+7)/(87.5-2)))</f>
        <v>6.622737943549744</v>
      </c>
      <c r="W100" s="484">
        <f>'70MPa, 4-7kg (comm)'!Z100</f>
        <v>7.450580186493462</v>
      </c>
      <c r="X100" s="485">
        <f>'70MPa, 4-7kg (comm)'!AA100</f>
        <v>7.5498808150597254</v>
      </c>
      <c r="Y100" s="483">
        <f t="shared" ref="Y100:Y111" si="152">(F100-2)/V100</f>
        <v>11.139674956355654</v>
      </c>
      <c r="Z100" s="486">
        <f t="shared" ref="Z100:Z111" si="153">(F100-2)/MIN(W100,X100)</f>
        <v>9.9019332945383578</v>
      </c>
      <c r="AA100" s="487">
        <f>'70MPa, 4-7kg (comm)'!AD100</f>
        <v>7.9276340189421299</v>
      </c>
      <c r="AB100" s="488">
        <f>'70MPa, 4-7kg (comm)'!AE100</f>
        <v>14.14751329526959</v>
      </c>
      <c r="AC100" s="466"/>
      <c r="AD100" s="930"/>
      <c r="AE100" s="932"/>
      <c r="AF100" s="466"/>
      <c r="AG100" s="925"/>
      <c r="AH100" s="475">
        <f t="shared" ref="AH100:AH112" si="154">$C100</f>
        <v>45</v>
      </c>
      <c r="AI100" s="489">
        <v>25</v>
      </c>
      <c r="AJ100" s="519">
        <f t="shared" ref="AJ100:AJ111" si="155">MIN(-33,AH100)</f>
        <v>-33</v>
      </c>
      <c r="AK100" s="490">
        <f t="shared" ref="AK100:AK111" si="156">V100</f>
        <v>6.622737943549744</v>
      </c>
      <c r="AL100" s="466"/>
      <c r="AM100" s="925"/>
      <c r="AN100" s="475">
        <f t="shared" ref="AN100:AN112" si="157">$C100</f>
        <v>45</v>
      </c>
      <c r="AO100" s="520">
        <v>0.88524277381042582</v>
      </c>
      <c r="AP100" s="521">
        <v>0.90530401739831534</v>
      </c>
      <c r="AQ100" s="521">
        <v>0.91031453530144613</v>
      </c>
      <c r="AR100" s="521">
        <v>0.90926216656073078</v>
      </c>
      <c r="AS100" s="521">
        <v>0.91158944173506029</v>
      </c>
      <c r="AT100" s="521">
        <v>0.91288857300462156</v>
      </c>
      <c r="AU100" s="521">
        <v>0.91691308332059829</v>
      </c>
      <c r="AV100" s="521">
        <v>0.92475354904533569</v>
      </c>
      <c r="AW100" s="521">
        <v>0.93211351072675619</v>
      </c>
      <c r="AX100" s="493">
        <v>0.94083092966524084</v>
      </c>
      <c r="AY100" s="493">
        <v>0.95072331174055758</v>
      </c>
      <c r="AZ100" s="494" t="s">
        <v>381</v>
      </c>
      <c r="BA100" s="474"/>
      <c r="BB100" s="925"/>
      <c r="BC100" s="475">
        <f t="shared" ref="BC100:BC112" si="158">$C100</f>
        <v>45</v>
      </c>
      <c r="BD100" s="520">
        <v>0.8896686275291068</v>
      </c>
      <c r="BE100" s="521">
        <v>0.90986588521276646</v>
      </c>
      <c r="BF100" s="521">
        <v>0.91067807715179439</v>
      </c>
      <c r="BG100" s="521">
        <v>0.90991064293484503</v>
      </c>
      <c r="BH100" s="521">
        <v>0.9124576810277133</v>
      </c>
      <c r="BI100" s="521">
        <v>0.91399793831944731</v>
      </c>
      <c r="BJ100" s="521">
        <v>0.9184300730941497</v>
      </c>
      <c r="BK100" s="521">
        <v>0.92645213152047257</v>
      </c>
      <c r="BL100" s="521">
        <v>0.93371413649664114</v>
      </c>
      <c r="BM100" s="493">
        <v>0.94190629245727453</v>
      </c>
      <c r="BN100" s="521">
        <v>0.95078132282740324</v>
      </c>
      <c r="BO100" s="494" t="s">
        <v>381</v>
      </c>
      <c r="BP100" s="466"/>
      <c r="BQ100" s="925"/>
      <c r="BR100" s="475">
        <f t="shared" ref="BR100:BR112" si="159">$C100</f>
        <v>45</v>
      </c>
      <c r="BS100" s="495">
        <v>85</v>
      </c>
      <c r="BT100" s="496">
        <v>85</v>
      </c>
      <c r="BU100" s="496">
        <v>84.19897894976188</v>
      </c>
      <c r="BV100" s="496">
        <v>82.511290277177025</v>
      </c>
      <c r="BW100" s="496">
        <v>80.697065313479825</v>
      </c>
      <c r="BX100" s="497">
        <v>78.659109765642057</v>
      </c>
      <c r="BY100" s="497">
        <v>74.098088934383014</v>
      </c>
      <c r="BZ100" s="497">
        <v>68.958317326363726</v>
      </c>
      <c r="CA100" s="497">
        <v>63.046978437555943</v>
      </c>
      <c r="CB100" s="497">
        <v>56.242808199590378</v>
      </c>
      <c r="CC100" s="497">
        <v>47.629436156378134</v>
      </c>
      <c r="CD100" s="494" t="s">
        <v>381</v>
      </c>
      <c r="CF100" s="925"/>
      <c r="CG100" s="475">
        <f t="shared" ref="CG100:CG112" si="160">$C100</f>
        <v>45</v>
      </c>
      <c r="CH100" s="495">
        <v>85</v>
      </c>
      <c r="CI100" s="496">
        <v>85</v>
      </c>
      <c r="CJ100" s="496">
        <v>84.012608656837926</v>
      </c>
      <c r="CK100" s="496">
        <v>82.167851916438892</v>
      </c>
      <c r="CL100" s="496">
        <v>80.231234845848007</v>
      </c>
      <c r="CM100" s="497">
        <v>78.064389781496544</v>
      </c>
      <c r="CN100" s="497">
        <v>73.29991380103732</v>
      </c>
      <c r="CO100" s="497">
        <v>68.079039087499723</v>
      </c>
      <c r="CP100" s="497">
        <v>62.238695347583011</v>
      </c>
      <c r="CQ100" s="497">
        <v>55.713964473077382</v>
      </c>
      <c r="CR100" s="497">
        <v>47.60187582309328</v>
      </c>
      <c r="CS100" s="494" t="s">
        <v>381</v>
      </c>
      <c r="CT100" s="474"/>
      <c r="CU100" s="925"/>
      <c r="CV100" s="475">
        <f t="shared" ref="CV100:CV112" si="161">$C100</f>
        <v>45</v>
      </c>
      <c r="CW100" s="491">
        <f t="shared" si="129"/>
        <v>0.88524277381042582</v>
      </c>
      <c r="CX100" s="492">
        <f t="shared" si="130"/>
        <v>0.90530401739831534</v>
      </c>
      <c r="CY100" s="521">
        <f t="shared" si="131"/>
        <v>0.91031453530144613</v>
      </c>
      <c r="CZ100" s="521">
        <f t="shared" si="132"/>
        <v>0.90926216656073078</v>
      </c>
      <c r="DA100" s="521">
        <f t="shared" si="133"/>
        <v>0.91158944173506029</v>
      </c>
      <c r="DB100" s="521">
        <f t="shared" si="134"/>
        <v>0.91288857300462156</v>
      </c>
      <c r="DC100" s="521">
        <f t="shared" si="135"/>
        <v>0.91691308332059829</v>
      </c>
      <c r="DD100" s="521">
        <f t="shared" si="136"/>
        <v>0.92475354904533569</v>
      </c>
      <c r="DE100" s="521">
        <f t="shared" si="137"/>
        <v>0.93211351072675619</v>
      </c>
      <c r="DF100" s="493">
        <f t="shared" si="138"/>
        <v>0.94083092966524084</v>
      </c>
      <c r="DG100" s="521">
        <f>MIN(AY100,BN100)</f>
        <v>0.95072331174055758</v>
      </c>
      <c r="DH100" s="494" t="s">
        <v>381</v>
      </c>
      <c r="DJ100" s="925"/>
      <c r="DK100" s="475">
        <f t="shared" ref="DK100:DK112" si="162">$C100</f>
        <v>45</v>
      </c>
      <c r="DL100" s="495">
        <f t="shared" si="139"/>
        <v>85</v>
      </c>
      <c r="DM100" s="496">
        <f t="shared" si="140"/>
        <v>85</v>
      </c>
      <c r="DN100" s="496">
        <f t="shared" si="141"/>
        <v>84.19897894976188</v>
      </c>
      <c r="DO100" s="496">
        <f t="shared" si="142"/>
        <v>82.511290277177025</v>
      </c>
      <c r="DP100" s="496">
        <f t="shared" si="143"/>
        <v>80.697065313479825</v>
      </c>
      <c r="DQ100" s="497">
        <f t="shared" si="144"/>
        <v>78.659109765642057</v>
      </c>
      <c r="DR100" s="497">
        <f t="shared" si="145"/>
        <v>74.098088934383014</v>
      </c>
      <c r="DS100" s="497">
        <f t="shared" si="146"/>
        <v>68.958317326363726</v>
      </c>
      <c r="DT100" s="497">
        <f t="shared" si="147"/>
        <v>63.046978437555943</v>
      </c>
      <c r="DU100" s="497">
        <f t="shared" si="148"/>
        <v>56.242808199590378</v>
      </c>
      <c r="DV100" s="497">
        <f>MAX(CC100,CR100)</f>
        <v>47.629436156378134</v>
      </c>
      <c r="DW100" s="494" t="s">
        <v>381</v>
      </c>
    </row>
    <row r="101" spans="2:127" ht="15" customHeight="1">
      <c r="B101" s="1005"/>
      <c r="C101" s="577">
        <v>40</v>
      </c>
      <c r="D101" s="476">
        <f t="shared" si="149"/>
        <v>9.2068253207669688</v>
      </c>
      <c r="E101" s="578">
        <v>71.162981644112918</v>
      </c>
      <c r="F101" s="579">
        <v>74.418113551382206</v>
      </c>
      <c r="G101" s="579">
        <v>76.059043093107448</v>
      </c>
      <c r="H101" s="579">
        <v>75.583953234569506</v>
      </c>
      <c r="I101" s="579">
        <v>75.600612691800592</v>
      </c>
      <c r="J101" s="579">
        <v>75.324865800229972</v>
      </c>
      <c r="K101" s="579">
        <v>74.792638373321921</v>
      </c>
      <c r="L101" s="579">
        <v>74.612556766390497</v>
      </c>
      <c r="M101" s="579">
        <v>74.084458770993891</v>
      </c>
      <c r="N101" s="579">
        <v>73.511091207498595</v>
      </c>
      <c r="O101" s="579">
        <v>72.598608426869276</v>
      </c>
      <c r="P101" s="480" t="s">
        <v>381</v>
      </c>
      <c r="Q101" s="466"/>
      <c r="R101" s="925"/>
      <c r="S101" s="475">
        <f t="shared" si="150"/>
        <v>40</v>
      </c>
      <c r="T101" s="481">
        <v>40</v>
      </c>
      <c r="U101" s="519">
        <v>-26</v>
      </c>
      <c r="V101" s="483">
        <f t="shared" si="151"/>
        <v>9.2068253207669688</v>
      </c>
      <c r="W101" s="484">
        <f>'70MPa, 4-7kg (comm)'!Z101</f>
        <v>10.385748593170385</v>
      </c>
      <c r="X101" s="485">
        <f>'70MPa, 4-7kg (comm)'!AA101</f>
        <v>10.35767848586284</v>
      </c>
      <c r="Y101" s="483">
        <f t="shared" si="152"/>
        <v>7.865698655978135</v>
      </c>
      <c r="Z101" s="486">
        <f t="shared" si="153"/>
        <v>6.9917321386472313</v>
      </c>
      <c r="AA101" s="487">
        <f>'70MPa, 4-7kg (comm)'!AD101</f>
        <v>10.761406444001938</v>
      </c>
      <c r="AB101" s="488">
        <f>'70MPa, 4-7kg (comm)'!AE101</f>
        <v>18.883545207050865</v>
      </c>
      <c r="AC101" s="466"/>
      <c r="AD101" s="930"/>
      <c r="AE101" s="932"/>
      <c r="AF101" s="466"/>
      <c r="AG101" s="925"/>
      <c r="AH101" s="475">
        <f t="shared" si="154"/>
        <v>40</v>
      </c>
      <c r="AI101" s="489">
        <v>25</v>
      </c>
      <c r="AJ101" s="519">
        <f t="shared" si="155"/>
        <v>-33</v>
      </c>
      <c r="AK101" s="490">
        <f t="shared" si="156"/>
        <v>9.2068253207669688</v>
      </c>
      <c r="AL101" s="466"/>
      <c r="AM101" s="925"/>
      <c r="AN101" s="475">
        <f t="shared" si="157"/>
        <v>40</v>
      </c>
      <c r="AO101" s="520">
        <v>0.86561733239800742</v>
      </c>
      <c r="AP101" s="521">
        <v>0.8937712726104946</v>
      </c>
      <c r="AQ101" s="521">
        <v>0.90927832663484565</v>
      </c>
      <c r="AR101" s="521">
        <v>0.90924287030204309</v>
      </c>
      <c r="AS101" s="521">
        <v>0.91362540050565344</v>
      </c>
      <c r="AT101" s="521">
        <v>0.91594636489858017</v>
      </c>
      <c r="AU101" s="521">
        <v>0.92173613202244375</v>
      </c>
      <c r="AV101" s="521">
        <v>0.93168017770673617</v>
      </c>
      <c r="AW101" s="521">
        <v>0.94022544334885594</v>
      </c>
      <c r="AX101" s="493">
        <v>0.9502031221146171</v>
      </c>
      <c r="AY101" s="493">
        <v>0.96115466866411825</v>
      </c>
      <c r="AZ101" s="494" t="s">
        <v>381</v>
      </c>
      <c r="BA101" s="474"/>
      <c r="BB101" s="925"/>
      <c r="BC101" s="475">
        <f t="shared" si="158"/>
        <v>40</v>
      </c>
      <c r="BD101" s="520">
        <v>0.86708781295781789</v>
      </c>
      <c r="BE101" s="521">
        <v>0.89475261979574161</v>
      </c>
      <c r="BF101" s="521">
        <v>0.90945935219304874</v>
      </c>
      <c r="BG101" s="521">
        <v>0.90978669363946918</v>
      </c>
      <c r="BH101" s="521">
        <v>0.91444435953559988</v>
      </c>
      <c r="BI101" s="521">
        <v>0.91703105688913256</v>
      </c>
      <c r="BJ101" s="521">
        <v>0.92327693506743103</v>
      </c>
      <c r="BK101" s="521">
        <v>0.9334146131979415</v>
      </c>
      <c r="BL101" s="521">
        <v>0.9418793526837228</v>
      </c>
      <c r="BM101" s="493">
        <v>0.95131618159234832</v>
      </c>
      <c r="BN101" s="521">
        <v>0.96121236864905191</v>
      </c>
      <c r="BO101" s="494" t="s">
        <v>381</v>
      </c>
      <c r="BP101" s="466"/>
      <c r="BQ101" s="925"/>
      <c r="BR101" s="475">
        <f t="shared" si="159"/>
        <v>40</v>
      </c>
      <c r="BS101" s="495">
        <v>85</v>
      </c>
      <c r="BT101" s="496">
        <v>85</v>
      </c>
      <c r="BU101" s="496">
        <v>84.126600038675662</v>
      </c>
      <c r="BV101" s="496">
        <v>81.945582816149425</v>
      </c>
      <c r="BW101" s="496">
        <v>79.661705141890224</v>
      </c>
      <c r="BX101" s="497">
        <v>77.154719509581412</v>
      </c>
      <c r="BY101" s="497">
        <v>71.679506846773108</v>
      </c>
      <c r="BZ101" s="497">
        <v>65.741902222368537</v>
      </c>
      <c r="CA101" s="497">
        <v>59.109075316685811</v>
      </c>
      <c r="CB101" s="497">
        <v>51.736260434002283</v>
      </c>
      <c r="CC101" s="497">
        <v>42.655184906366642</v>
      </c>
      <c r="CD101" s="494" t="s">
        <v>381</v>
      </c>
      <c r="CF101" s="925"/>
      <c r="CG101" s="475">
        <f t="shared" si="160"/>
        <v>40</v>
      </c>
      <c r="CH101" s="495">
        <v>85</v>
      </c>
      <c r="CI101" s="496">
        <v>85</v>
      </c>
      <c r="CJ101" s="496">
        <v>84.027492379907855</v>
      </c>
      <c r="CK101" s="496">
        <v>81.651802678723612</v>
      </c>
      <c r="CL101" s="496">
        <v>79.225079965253357</v>
      </c>
      <c r="CM101" s="497">
        <v>76.572472185847772</v>
      </c>
      <c r="CN101" s="497">
        <v>70.873542260695018</v>
      </c>
      <c r="CO101" s="497">
        <v>64.853096248627949</v>
      </c>
      <c r="CP101" s="497">
        <v>58.28898140802994</v>
      </c>
      <c r="CQ101" s="497">
        <v>51.200054677626213</v>
      </c>
      <c r="CR101" s="497">
        <v>42.628387585364742</v>
      </c>
      <c r="CS101" s="494" t="s">
        <v>381</v>
      </c>
      <c r="CT101" s="474"/>
      <c r="CU101" s="925"/>
      <c r="CV101" s="475">
        <f t="shared" si="161"/>
        <v>40</v>
      </c>
      <c r="CW101" s="491">
        <f t="shared" si="129"/>
        <v>0.86561733239800742</v>
      </c>
      <c r="CX101" s="492">
        <f t="shared" si="130"/>
        <v>0.8937712726104946</v>
      </c>
      <c r="CY101" s="521">
        <f t="shared" si="131"/>
        <v>0.90927832663484565</v>
      </c>
      <c r="CZ101" s="521">
        <f t="shared" si="132"/>
        <v>0.90924287030204309</v>
      </c>
      <c r="DA101" s="521">
        <f t="shared" si="133"/>
        <v>0.91362540050565344</v>
      </c>
      <c r="DB101" s="521">
        <f t="shared" si="134"/>
        <v>0.91594636489858017</v>
      </c>
      <c r="DC101" s="521">
        <f t="shared" si="135"/>
        <v>0.92173613202244375</v>
      </c>
      <c r="DD101" s="521">
        <f t="shared" si="136"/>
        <v>0.93168017770673617</v>
      </c>
      <c r="DE101" s="521">
        <f t="shared" si="137"/>
        <v>0.94022544334885594</v>
      </c>
      <c r="DF101" s="493">
        <f t="shared" si="138"/>
        <v>0.9502031221146171</v>
      </c>
      <c r="DG101" s="521">
        <f>MIN(AY101,BN101)</f>
        <v>0.96115466866411825</v>
      </c>
      <c r="DH101" s="494" t="s">
        <v>381</v>
      </c>
      <c r="DJ101" s="925"/>
      <c r="DK101" s="475">
        <f t="shared" si="162"/>
        <v>40</v>
      </c>
      <c r="DL101" s="495">
        <f t="shared" si="139"/>
        <v>85</v>
      </c>
      <c r="DM101" s="496">
        <f t="shared" si="140"/>
        <v>85</v>
      </c>
      <c r="DN101" s="496">
        <f t="shared" si="141"/>
        <v>84.126600038675662</v>
      </c>
      <c r="DO101" s="496">
        <f t="shared" si="142"/>
        <v>81.945582816149425</v>
      </c>
      <c r="DP101" s="496">
        <f t="shared" si="143"/>
        <v>79.661705141890224</v>
      </c>
      <c r="DQ101" s="497">
        <f t="shared" si="144"/>
        <v>77.154719509581412</v>
      </c>
      <c r="DR101" s="497">
        <f t="shared" si="145"/>
        <v>71.679506846773108</v>
      </c>
      <c r="DS101" s="497">
        <f t="shared" si="146"/>
        <v>65.741902222368537</v>
      </c>
      <c r="DT101" s="497">
        <f t="shared" si="147"/>
        <v>59.109075316685811</v>
      </c>
      <c r="DU101" s="497">
        <f t="shared" si="148"/>
        <v>51.736260434002283</v>
      </c>
      <c r="DV101" s="497">
        <f>MAX(CC101,CR101)</f>
        <v>42.655184906366642</v>
      </c>
      <c r="DW101" s="494" t="s">
        <v>381</v>
      </c>
    </row>
    <row r="102" spans="2:127" ht="15" customHeight="1">
      <c r="B102" s="1005"/>
      <c r="C102" s="577">
        <v>35</v>
      </c>
      <c r="D102" s="476">
        <f t="shared" si="149"/>
        <v>9.43462232371499</v>
      </c>
      <c r="E102" s="578">
        <v>71.444326037401709</v>
      </c>
      <c r="F102" s="579">
        <v>74.693945662658081</v>
      </c>
      <c r="G102" s="579">
        <v>75.700422472034759</v>
      </c>
      <c r="H102" s="579">
        <v>75.244385461665502</v>
      </c>
      <c r="I102" s="579">
        <v>75.3087238441815</v>
      </c>
      <c r="J102" s="579">
        <v>75.059912035231278</v>
      </c>
      <c r="K102" s="579">
        <v>74.574555075017315</v>
      </c>
      <c r="L102" s="579">
        <v>74.454721385698633</v>
      </c>
      <c r="M102" s="579">
        <v>73.971837489747614</v>
      </c>
      <c r="N102" s="579">
        <v>73.448424407572361</v>
      </c>
      <c r="O102" s="579">
        <v>72.58423131411601</v>
      </c>
      <c r="P102" s="480" t="s">
        <v>381</v>
      </c>
      <c r="Q102" s="466"/>
      <c r="R102" s="925"/>
      <c r="S102" s="475">
        <f t="shared" si="150"/>
        <v>35</v>
      </c>
      <c r="T102" s="481">
        <v>40</v>
      </c>
      <c r="U102" s="519">
        <v>-26</v>
      </c>
      <c r="V102" s="483">
        <f t="shared" si="151"/>
        <v>9.43462232371499</v>
      </c>
      <c r="W102" s="484">
        <f>'70MPa, 4-7kg (comm)'!Z102</f>
        <v>10.771153664241435</v>
      </c>
      <c r="X102" s="485">
        <f>'70MPa, 4-7kg (comm)'!AA102</f>
        <v>10.613950114179364</v>
      </c>
      <c r="Y102" s="483">
        <f t="shared" si="152"/>
        <v>7.7050191484542658</v>
      </c>
      <c r="Z102" s="486">
        <f t="shared" si="153"/>
        <v>6.848905909737125</v>
      </c>
      <c r="AA102" s="487">
        <f>'70MPa, 4-7kg (comm)'!AD102</f>
        <v>11.122520620754617</v>
      </c>
      <c r="AB102" s="488">
        <f>'70MPa, 4-7kg (comm)'!AE102</f>
        <v>19.303827599189603</v>
      </c>
      <c r="AC102" s="466"/>
      <c r="AD102" s="930"/>
      <c r="AE102" s="932"/>
      <c r="AF102" s="466"/>
      <c r="AG102" s="925"/>
      <c r="AH102" s="475">
        <f t="shared" si="154"/>
        <v>35</v>
      </c>
      <c r="AI102" s="489">
        <f t="shared" ref="AI102:AI110" si="163">AH102-10</f>
        <v>25</v>
      </c>
      <c r="AJ102" s="519">
        <f t="shared" si="155"/>
        <v>-33</v>
      </c>
      <c r="AK102" s="490">
        <f t="shared" si="156"/>
        <v>9.43462232371499</v>
      </c>
      <c r="AL102" s="466"/>
      <c r="AM102" s="925"/>
      <c r="AN102" s="475">
        <f t="shared" si="157"/>
        <v>35</v>
      </c>
      <c r="AO102" s="520">
        <v>0.87221397630362452</v>
      </c>
      <c r="AP102" s="521">
        <v>0.90015101805119524</v>
      </c>
      <c r="AQ102" s="521">
        <v>0.90662519482776438</v>
      </c>
      <c r="AR102" s="521">
        <v>0.90676980363105031</v>
      </c>
      <c r="AS102" s="521">
        <v>0.91152930261192244</v>
      </c>
      <c r="AT102" s="521">
        <v>0.91410834156307463</v>
      </c>
      <c r="AU102" s="521">
        <v>0.92029503888093667</v>
      </c>
      <c r="AV102" s="521">
        <v>0.93074916158393062</v>
      </c>
      <c r="AW102" s="521">
        <v>0.93965396209785235</v>
      </c>
      <c r="AX102" s="493">
        <v>0.94998338445007213</v>
      </c>
      <c r="AY102" s="493">
        <v>0.96114323666518187</v>
      </c>
      <c r="AZ102" s="494" t="s">
        <v>381</v>
      </c>
      <c r="BA102" s="474"/>
      <c r="BB102" s="925"/>
      <c r="BC102" s="475">
        <f t="shared" si="158"/>
        <v>35</v>
      </c>
      <c r="BD102" s="520">
        <v>0.86807856093912406</v>
      </c>
      <c r="BE102" s="521">
        <v>0.89612501434691072</v>
      </c>
      <c r="BF102" s="521">
        <v>0.90662300353381231</v>
      </c>
      <c r="BG102" s="521">
        <v>0.90714735114031109</v>
      </c>
      <c r="BH102" s="521">
        <v>0.91220260506453343</v>
      </c>
      <c r="BI102" s="521">
        <v>0.9150751153550698</v>
      </c>
      <c r="BJ102" s="521">
        <v>0.92171866385029011</v>
      </c>
      <c r="BK102" s="521">
        <v>0.93236380625503412</v>
      </c>
      <c r="BL102" s="521">
        <v>0.94120576711201687</v>
      </c>
      <c r="BM102" s="493">
        <v>0.95102681186578042</v>
      </c>
      <c r="BN102" s="521">
        <v>0.96119701458562534</v>
      </c>
      <c r="BO102" s="494" t="s">
        <v>381</v>
      </c>
      <c r="BP102" s="466"/>
      <c r="BQ102" s="925"/>
      <c r="BR102" s="475">
        <f t="shared" si="159"/>
        <v>35</v>
      </c>
      <c r="BS102" s="495">
        <v>85</v>
      </c>
      <c r="BT102" s="496">
        <v>85</v>
      </c>
      <c r="BU102" s="496">
        <v>83.924243350622248</v>
      </c>
      <c r="BV102" s="496">
        <v>81.723617741268129</v>
      </c>
      <c r="BW102" s="496">
        <v>79.444991027618997</v>
      </c>
      <c r="BX102" s="497">
        <v>76.928144949353296</v>
      </c>
      <c r="BY102" s="497">
        <v>71.441309086907282</v>
      </c>
      <c r="BZ102" s="497">
        <v>65.512417993552091</v>
      </c>
      <c r="CA102" s="497">
        <v>58.899284088688489</v>
      </c>
      <c r="CB102" s="497">
        <v>51.571870315883594</v>
      </c>
      <c r="CC102" s="497">
        <v>42.599697853666441</v>
      </c>
      <c r="CD102" s="494" t="s">
        <v>381</v>
      </c>
      <c r="CF102" s="925"/>
      <c r="CG102" s="475">
        <f t="shared" si="160"/>
        <v>35</v>
      </c>
      <c r="CH102" s="495">
        <v>85</v>
      </c>
      <c r="CI102" s="496">
        <v>85</v>
      </c>
      <c r="CJ102" s="496">
        <v>83.90944877817185</v>
      </c>
      <c r="CK102" s="496">
        <v>81.516500232079551</v>
      </c>
      <c r="CL102" s="496">
        <v>79.077809875356351</v>
      </c>
      <c r="CM102" s="497">
        <v>76.413555914833381</v>
      </c>
      <c r="CN102" s="497">
        <v>70.707784986500585</v>
      </c>
      <c r="CO102" s="497">
        <v>64.689169726180637</v>
      </c>
      <c r="CP102" s="497">
        <v>58.130354217069858</v>
      </c>
      <c r="CQ102" s="497">
        <v>51.069490367717023</v>
      </c>
      <c r="CR102" s="497">
        <v>42.574651354354131</v>
      </c>
      <c r="CS102" s="494" t="s">
        <v>381</v>
      </c>
      <c r="CT102" s="474"/>
      <c r="CU102" s="925"/>
      <c r="CV102" s="475">
        <f t="shared" si="161"/>
        <v>35</v>
      </c>
      <c r="CW102" s="491">
        <f t="shared" si="129"/>
        <v>0.86807856093912406</v>
      </c>
      <c r="CX102" s="492">
        <f t="shared" si="130"/>
        <v>0.89612501434691072</v>
      </c>
      <c r="CY102" s="521">
        <f t="shared" si="131"/>
        <v>0.90662300353381231</v>
      </c>
      <c r="CZ102" s="521">
        <f t="shared" si="132"/>
        <v>0.90676980363105031</v>
      </c>
      <c r="DA102" s="521">
        <f t="shared" si="133"/>
        <v>0.91152930261192244</v>
      </c>
      <c r="DB102" s="521">
        <f t="shared" si="134"/>
        <v>0.91410834156307463</v>
      </c>
      <c r="DC102" s="521">
        <f t="shared" si="135"/>
        <v>0.92029503888093667</v>
      </c>
      <c r="DD102" s="521">
        <f t="shared" si="136"/>
        <v>0.93074916158393062</v>
      </c>
      <c r="DE102" s="521">
        <f t="shared" si="137"/>
        <v>0.93965396209785235</v>
      </c>
      <c r="DF102" s="493">
        <f t="shared" si="138"/>
        <v>0.94998338445007213</v>
      </c>
      <c r="DG102" s="521">
        <f>MIN(AY102,BN102)</f>
        <v>0.96114323666518187</v>
      </c>
      <c r="DH102" s="494" t="s">
        <v>381</v>
      </c>
      <c r="DJ102" s="925"/>
      <c r="DK102" s="475">
        <f t="shared" si="162"/>
        <v>35</v>
      </c>
      <c r="DL102" s="495">
        <f t="shared" si="139"/>
        <v>85</v>
      </c>
      <c r="DM102" s="496">
        <f t="shared" si="140"/>
        <v>85</v>
      </c>
      <c r="DN102" s="496">
        <f t="shared" si="141"/>
        <v>83.924243350622248</v>
      </c>
      <c r="DO102" s="496">
        <f t="shared" si="142"/>
        <v>81.723617741268129</v>
      </c>
      <c r="DP102" s="496">
        <f t="shared" si="143"/>
        <v>79.444991027618997</v>
      </c>
      <c r="DQ102" s="497">
        <f t="shared" si="144"/>
        <v>76.928144949353296</v>
      </c>
      <c r="DR102" s="497">
        <f t="shared" si="145"/>
        <v>71.441309086907282</v>
      </c>
      <c r="DS102" s="497">
        <f t="shared" si="146"/>
        <v>65.512417993552091</v>
      </c>
      <c r="DT102" s="497">
        <f t="shared" si="147"/>
        <v>58.899284088688489</v>
      </c>
      <c r="DU102" s="497">
        <f t="shared" si="148"/>
        <v>51.571870315883594</v>
      </c>
      <c r="DV102" s="497">
        <f>MAX(CC102,CR102)</f>
        <v>42.599697853666441</v>
      </c>
      <c r="DW102" s="494" t="s">
        <v>381</v>
      </c>
    </row>
    <row r="103" spans="2:127" ht="15" customHeight="1">
      <c r="B103" s="1005"/>
      <c r="C103" s="577">
        <v>30</v>
      </c>
      <c r="D103" s="476">
        <f t="shared" si="149"/>
        <v>11.267378484154484</v>
      </c>
      <c r="E103" s="578">
        <v>69.586721345631091</v>
      </c>
      <c r="F103" s="579">
        <v>73.447604472762649</v>
      </c>
      <c r="G103" s="579">
        <v>75.093874253170142</v>
      </c>
      <c r="H103" s="579">
        <v>74.550980856745866</v>
      </c>
      <c r="I103" s="579">
        <v>74.655329711659036</v>
      </c>
      <c r="J103" s="579">
        <v>74.336673772686737</v>
      </c>
      <c r="K103" s="579">
        <v>73.68591375422065</v>
      </c>
      <c r="L103" s="579">
        <v>73.49799470573744</v>
      </c>
      <c r="M103" s="579">
        <v>72.84588403470832</v>
      </c>
      <c r="N103" s="579">
        <v>72.203526261975838</v>
      </c>
      <c r="O103" s="579">
        <v>71.266085345578716</v>
      </c>
      <c r="P103" s="480" t="s">
        <v>381</v>
      </c>
      <c r="Q103" s="466"/>
      <c r="R103" s="925"/>
      <c r="S103" s="475">
        <f t="shared" si="150"/>
        <v>30</v>
      </c>
      <c r="T103" s="498">
        <v>36.700000000000003</v>
      </c>
      <c r="U103" s="519">
        <v>-26</v>
      </c>
      <c r="V103" s="483">
        <f t="shared" si="151"/>
        <v>11.267378484154484</v>
      </c>
      <c r="W103" s="484">
        <f>'70MPa, 4-7kg (comm)'!Z103</f>
        <v>12.944950166278431</v>
      </c>
      <c r="X103" s="485">
        <f>'70MPa, 4-7kg (comm)'!AA103</f>
        <v>12.675800794673796</v>
      </c>
      <c r="Y103" s="483">
        <f t="shared" si="152"/>
        <v>6.3411027306165932</v>
      </c>
      <c r="Z103" s="486">
        <f t="shared" si="153"/>
        <v>5.6365357605480826</v>
      </c>
      <c r="AA103" s="487">
        <f>'70MPa, 4-7kg (comm)'!AD103</f>
        <v>13.093622169872262</v>
      </c>
      <c r="AB103" s="488">
        <f>'70MPa, 4-7kg (comm)'!AE103</f>
        <v>22.576285411328648</v>
      </c>
      <c r="AC103" s="466"/>
      <c r="AD103" s="930"/>
      <c r="AE103" s="932"/>
      <c r="AF103" s="466"/>
      <c r="AG103" s="925"/>
      <c r="AH103" s="475">
        <f t="shared" si="154"/>
        <v>30</v>
      </c>
      <c r="AI103" s="489">
        <f t="shared" si="163"/>
        <v>20</v>
      </c>
      <c r="AJ103" s="519">
        <f t="shared" si="155"/>
        <v>-33</v>
      </c>
      <c r="AK103" s="490">
        <f t="shared" si="156"/>
        <v>11.267378484154484</v>
      </c>
      <c r="AL103" s="466"/>
      <c r="AM103" s="925"/>
      <c r="AN103" s="475">
        <f t="shared" si="157"/>
        <v>30</v>
      </c>
      <c r="AO103" s="520">
        <v>0.8582632540308347</v>
      </c>
      <c r="AP103" s="521">
        <v>0.89235603703051292</v>
      </c>
      <c r="AQ103" s="521">
        <v>0.90178651992914982</v>
      </c>
      <c r="AR103" s="521">
        <v>0.9018973625708484</v>
      </c>
      <c r="AS103" s="521">
        <v>0.90770432484884445</v>
      </c>
      <c r="AT103" s="521">
        <v>0.91035055016358557</v>
      </c>
      <c r="AU103" s="521">
        <v>0.91651572657923142</v>
      </c>
      <c r="AV103" s="521">
        <v>0.9276608867499917</v>
      </c>
      <c r="AW103" s="521">
        <v>0.93637653505718044</v>
      </c>
      <c r="AX103" s="493">
        <v>0.94692042576692181</v>
      </c>
      <c r="AY103" s="521">
        <v>0.95904597329333152</v>
      </c>
      <c r="AZ103" s="494" t="s">
        <v>381</v>
      </c>
      <c r="BA103" s="474"/>
      <c r="BB103" s="925"/>
      <c r="BC103" s="475">
        <f t="shared" si="158"/>
        <v>30</v>
      </c>
      <c r="BD103" s="520">
        <v>0.85172843622899685</v>
      </c>
      <c r="BE103" s="521">
        <v>0.88545040472754077</v>
      </c>
      <c r="BF103" s="521">
        <v>0.9016993622842604</v>
      </c>
      <c r="BG103" s="521">
        <v>0.90221364127122805</v>
      </c>
      <c r="BH103" s="521">
        <v>0.90831094547688407</v>
      </c>
      <c r="BI103" s="521">
        <v>0.91127447128938854</v>
      </c>
      <c r="BJ103" s="521">
        <v>0.91789051723060044</v>
      </c>
      <c r="BK103" s="521">
        <v>0.92923844660045529</v>
      </c>
      <c r="BL103" s="521">
        <v>0.93787428080483515</v>
      </c>
      <c r="BM103" s="493">
        <v>0.9478453996640317</v>
      </c>
      <c r="BN103" s="521">
        <v>0.95904656770886954</v>
      </c>
      <c r="BO103" s="494" t="s">
        <v>381</v>
      </c>
      <c r="BP103" s="466"/>
      <c r="BQ103" s="925"/>
      <c r="BR103" s="475">
        <f t="shared" si="159"/>
        <v>30</v>
      </c>
      <c r="BS103" s="495">
        <v>85</v>
      </c>
      <c r="BT103" s="496">
        <v>85</v>
      </c>
      <c r="BU103" s="496">
        <v>83.754722828515312</v>
      </c>
      <c r="BV103" s="496">
        <v>81.150160301492903</v>
      </c>
      <c r="BW103" s="496">
        <v>78.500443243090018</v>
      </c>
      <c r="BX103" s="497">
        <v>75.604155949124078</v>
      </c>
      <c r="BY103" s="497">
        <v>69.37710881895552</v>
      </c>
      <c r="BZ103" s="497">
        <v>62.813416084273101</v>
      </c>
      <c r="CA103" s="497">
        <v>55.569440075409808</v>
      </c>
      <c r="CB103" s="497">
        <v>47.660206242507172</v>
      </c>
      <c r="CC103" s="497">
        <v>37.982354645072498</v>
      </c>
      <c r="CD103" s="494" t="s">
        <v>381</v>
      </c>
      <c r="CF103" s="925"/>
      <c r="CG103" s="475">
        <f t="shared" si="160"/>
        <v>30</v>
      </c>
      <c r="CH103" s="495">
        <v>85</v>
      </c>
      <c r="CI103" s="496">
        <v>85</v>
      </c>
      <c r="CJ103" s="496">
        <v>83.796851509202128</v>
      </c>
      <c r="CK103" s="496">
        <v>80.986484008565668</v>
      </c>
      <c r="CL103" s="496">
        <v>78.165738799489247</v>
      </c>
      <c r="CM103" s="497">
        <v>75.119861693254251</v>
      </c>
      <c r="CN103" s="497">
        <v>68.663195863965399</v>
      </c>
      <c r="CO103" s="497">
        <v>62.011125479390927</v>
      </c>
      <c r="CP103" s="497">
        <v>54.832166062809328</v>
      </c>
      <c r="CQ103" s="497">
        <v>47.219709084752672</v>
      </c>
      <c r="CR103" s="497">
        <v>37.982084314845999</v>
      </c>
      <c r="CS103" s="494" t="s">
        <v>381</v>
      </c>
      <c r="CT103" s="474"/>
      <c r="CU103" s="925"/>
      <c r="CV103" s="475">
        <f t="shared" si="161"/>
        <v>30</v>
      </c>
      <c r="CW103" s="491">
        <f t="shared" si="129"/>
        <v>0.85172843622899685</v>
      </c>
      <c r="CX103" s="492">
        <f t="shared" si="130"/>
        <v>0.88545040472754077</v>
      </c>
      <c r="CY103" s="521">
        <f t="shared" si="131"/>
        <v>0.9016993622842604</v>
      </c>
      <c r="CZ103" s="521">
        <f t="shared" si="132"/>
        <v>0.9018973625708484</v>
      </c>
      <c r="DA103" s="521">
        <f t="shared" si="133"/>
        <v>0.90770432484884445</v>
      </c>
      <c r="DB103" s="521">
        <f t="shared" si="134"/>
        <v>0.91035055016358557</v>
      </c>
      <c r="DC103" s="521">
        <f t="shared" si="135"/>
        <v>0.91651572657923142</v>
      </c>
      <c r="DD103" s="521">
        <f t="shared" si="136"/>
        <v>0.9276608867499917</v>
      </c>
      <c r="DE103" s="521">
        <f t="shared" si="137"/>
        <v>0.93637653505718044</v>
      </c>
      <c r="DF103" s="493">
        <f t="shared" si="138"/>
        <v>0.94692042576692181</v>
      </c>
      <c r="DG103" s="521">
        <f>MIN(AY103,BN103)</f>
        <v>0.95904597329333152</v>
      </c>
      <c r="DH103" s="494" t="s">
        <v>381</v>
      </c>
      <c r="DJ103" s="925"/>
      <c r="DK103" s="475">
        <f t="shared" si="162"/>
        <v>30</v>
      </c>
      <c r="DL103" s="495">
        <f t="shared" si="139"/>
        <v>85</v>
      </c>
      <c r="DM103" s="496">
        <f t="shared" si="140"/>
        <v>85</v>
      </c>
      <c r="DN103" s="496">
        <f t="shared" si="141"/>
        <v>83.796851509202128</v>
      </c>
      <c r="DO103" s="496">
        <f t="shared" si="142"/>
        <v>81.150160301492903</v>
      </c>
      <c r="DP103" s="496">
        <f t="shared" si="143"/>
        <v>78.500443243090018</v>
      </c>
      <c r="DQ103" s="497">
        <f t="shared" si="144"/>
        <v>75.604155949124078</v>
      </c>
      <c r="DR103" s="497">
        <f t="shared" si="145"/>
        <v>69.37710881895552</v>
      </c>
      <c r="DS103" s="497">
        <f t="shared" si="146"/>
        <v>62.813416084273101</v>
      </c>
      <c r="DT103" s="497">
        <f t="shared" si="147"/>
        <v>55.569440075409808</v>
      </c>
      <c r="DU103" s="497">
        <f t="shared" si="148"/>
        <v>47.660206242507172</v>
      </c>
      <c r="DV103" s="497">
        <f>MAX(CC103,CR103)</f>
        <v>37.982354645072498</v>
      </c>
      <c r="DW103" s="494" t="s">
        <v>381</v>
      </c>
    </row>
    <row r="104" spans="2:127" ht="15" customHeight="1">
      <c r="B104" s="1005"/>
      <c r="C104" s="577">
        <v>25</v>
      </c>
      <c r="D104" s="476">
        <f t="shared" si="149"/>
        <v>13.113548735808109</v>
      </c>
      <c r="E104" s="578">
        <v>67.834945454798145</v>
      </c>
      <c r="F104" s="579">
        <v>72.269643568223756</v>
      </c>
      <c r="G104" s="579">
        <v>74.487262271472062</v>
      </c>
      <c r="H104" s="579">
        <v>73.846674209865512</v>
      </c>
      <c r="I104" s="579">
        <v>73.982139480481607</v>
      </c>
      <c r="J104" s="579">
        <v>73.585734632173356</v>
      </c>
      <c r="K104" s="579">
        <v>72.75190905423851</v>
      </c>
      <c r="L104" s="579">
        <v>72.498545512382819</v>
      </c>
      <c r="M104" s="579">
        <v>71.671545102231974</v>
      </c>
      <c r="N104" s="579">
        <v>70.918437421982134</v>
      </c>
      <c r="O104" s="522" t="s">
        <v>381</v>
      </c>
      <c r="P104" s="480" t="s">
        <v>381</v>
      </c>
      <c r="Q104" s="466"/>
      <c r="R104" s="925"/>
      <c r="S104" s="475">
        <f t="shared" si="150"/>
        <v>25</v>
      </c>
      <c r="T104" s="498">
        <v>33.299999999999997</v>
      </c>
      <c r="U104" s="519">
        <v>-26</v>
      </c>
      <c r="V104" s="483">
        <f t="shared" si="151"/>
        <v>13.113548735808109</v>
      </c>
      <c r="W104" s="484">
        <f>'70MPa, 4-7kg (comm)'!Z104</f>
        <v>15.168683340838703</v>
      </c>
      <c r="X104" s="485">
        <f>'70MPa, 4-7kg (comm)'!AA104</f>
        <v>14.752742327784125</v>
      </c>
      <c r="Y104" s="483">
        <f t="shared" si="152"/>
        <v>5.3585528207436415</v>
      </c>
      <c r="Z104" s="486">
        <f t="shared" si="153"/>
        <v>4.7631580628832362</v>
      </c>
      <c r="AA104" s="487">
        <f>'70MPa, 4-7kg (comm)'!AD104</f>
        <v>15.020343920331053</v>
      </c>
      <c r="AB104" s="488">
        <f>'70MPa, 4-7kg (comm)'!AE104</f>
        <v>25.737712013115221</v>
      </c>
      <c r="AC104" s="466"/>
      <c r="AD104" s="930"/>
      <c r="AE104" s="932"/>
      <c r="AF104" s="466"/>
      <c r="AG104" s="925"/>
      <c r="AH104" s="475">
        <f t="shared" si="154"/>
        <v>25</v>
      </c>
      <c r="AI104" s="489">
        <f t="shared" si="163"/>
        <v>15</v>
      </c>
      <c r="AJ104" s="519">
        <f t="shared" si="155"/>
        <v>-33</v>
      </c>
      <c r="AK104" s="490">
        <f t="shared" si="156"/>
        <v>13.113548735808109</v>
      </c>
      <c r="AL104" s="466"/>
      <c r="AM104" s="925"/>
      <c r="AN104" s="475">
        <f t="shared" si="157"/>
        <v>25</v>
      </c>
      <c r="AO104" s="520">
        <v>0.84599510057437866</v>
      </c>
      <c r="AP104" s="521">
        <v>0.88541837397056666</v>
      </c>
      <c r="AQ104" s="521">
        <v>0.89700178906553041</v>
      </c>
      <c r="AR104" s="521">
        <v>0.89702055583966289</v>
      </c>
      <c r="AS104" s="521">
        <v>0.90378186470135635</v>
      </c>
      <c r="AT104" s="521">
        <v>0.90650770648813017</v>
      </c>
      <c r="AU104" s="521">
        <v>0.91252727464939554</v>
      </c>
      <c r="AV104" s="521">
        <v>0.92440011240720121</v>
      </c>
      <c r="AW104" s="521">
        <v>0.93287910060949009</v>
      </c>
      <c r="AX104" s="562">
        <v>0.94372216018529254</v>
      </c>
      <c r="AY104" s="522" t="s">
        <v>381</v>
      </c>
      <c r="AZ104" s="502" t="s">
        <v>381</v>
      </c>
      <c r="BA104" s="474"/>
      <c r="BB104" s="925"/>
      <c r="BC104" s="475">
        <f t="shared" si="158"/>
        <v>25</v>
      </c>
      <c r="BD104" s="520">
        <v>0.83609141375834772</v>
      </c>
      <c r="BE104" s="521">
        <v>0.87526781773772655</v>
      </c>
      <c r="BF104" s="521">
        <v>0.89677418174016643</v>
      </c>
      <c r="BG104" s="521">
        <v>0.89722032794256934</v>
      </c>
      <c r="BH104" s="521">
        <v>0.90432487526627692</v>
      </c>
      <c r="BI104" s="521">
        <v>0.90738038353639716</v>
      </c>
      <c r="BJ104" s="521">
        <v>0.9138398786093862</v>
      </c>
      <c r="BK104" s="521">
        <v>0.92592356071215709</v>
      </c>
      <c r="BL104" s="521">
        <v>0.9342990487627405</v>
      </c>
      <c r="BM104" s="562">
        <v>0.94449354077541003</v>
      </c>
      <c r="BN104" s="522" t="s">
        <v>381</v>
      </c>
      <c r="BO104" s="502" t="s">
        <v>381</v>
      </c>
      <c r="BP104" s="466"/>
      <c r="BQ104" s="925"/>
      <c r="BR104" s="475">
        <f t="shared" si="159"/>
        <v>25</v>
      </c>
      <c r="BS104" s="495">
        <v>85</v>
      </c>
      <c r="BT104" s="496">
        <v>85.000000000000114</v>
      </c>
      <c r="BU104" s="496">
        <v>83.527646639525813</v>
      </c>
      <c r="BV104" s="496">
        <v>80.503394540663365</v>
      </c>
      <c r="BW104" s="496">
        <v>77.477576181030102</v>
      </c>
      <c r="BX104" s="497">
        <v>74.175795383012542</v>
      </c>
      <c r="BY104" s="497">
        <v>67.183687849655229</v>
      </c>
      <c r="BZ104" s="497">
        <v>59.976980660725694</v>
      </c>
      <c r="CA104" s="497">
        <v>52.096266662139392</v>
      </c>
      <c r="CB104" s="563">
        <v>43.602154196404648</v>
      </c>
      <c r="CC104" s="522" t="s">
        <v>381</v>
      </c>
      <c r="CD104" s="502" t="s">
        <v>381</v>
      </c>
      <c r="CF104" s="925"/>
      <c r="CG104" s="475">
        <f t="shared" si="160"/>
        <v>25</v>
      </c>
      <c r="CH104" s="495">
        <v>85</v>
      </c>
      <c r="CI104" s="496">
        <v>85</v>
      </c>
      <c r="CJ104" s="496">
        <v>83.654544916922191</v>
      </c>
      <c r="CK104" s="496">
        <v>80.402413652400043</v>
      </c>
      <c r="CL104" s="496">
        <v>77.18639445893487</v>
      </c>
      <c r="CM104" s="497">
        <v>73.723948116361356</v>
      </c>
      <c r="CN104" s="497">
        <v>66.508129585637946</v>
      </c>
      <c r="CO104" s="497">
        <v>59.212684576765156</v>
      </c>
      <c r="CP104" s="497">
        <v>51.405570912690891</v>
      </c>
      <c r="CQ104" s="563">
        <v>43.239589617250985</v>
      </c>
      <c r="CR104" s="522" t="s">
        <v>381</v>
      </c>
      <c r="CS104" s="502" t="s">
        <v>381</v>
      </c>
      <c r="CT104" s="474"/>
      <c r="CU104" s="925"/>
      <c r="CV104" s="475">
        <f t="shared" si="161"/>
        <v>25</v>
      </c>
      <c r="CW104" s="491">
        <f t="shared" si="129"/>
        <v>0.83609141375834772</v>
      </c>
      <c r="CX104" s="492">
        <f t="shared" si="130"/>
        <v>0.87526781773772655</v>
      </c>
      <c r="CY104" s="521">
        <f t="shared" si="131"/>
        <v>0.89677418174016643</v>
      </c>
      <c r="CZ104" s="521">
        <f t="shared" si="132"/>
        <v>0.89702055583966289</v>
      </c>
      <c r="DA104" s="521">
        <f t="shared" si="133"/>
        <v>0.90378186470135635</v>
      </c>
      <c r="DB104" s="521">
        <f t="shared" si="134"/>
        <v>0.90650770648813017</v>
      </c>
      <c r="DC104" s="521">
        <f t="shared" si="135"/>
        <v>0.91252727464939554</v>
      </c>
      <c r="DD104" s="521">
        <f t="shared" si="136"/>
        <v>0.92440011240720121</v>
      </c>
      <c r="DE104" s="521">
        <f t="shared" si="137"/>
        <v>0.93287910060949009</v>
      </c>
      <c r="DF104" s="493">
        <f t="shared" si="138"/>
        <v>0.94372216018529254</v>
      </c>
      <c r="DG104" s="522" t="s">
        <v>381</v>
      </c>
      <c r="DH104" s="502" t="s">
        <v>381</v>
      </c>
      <c r="DJ104" s="925"/>
      <c r="DK104" s="475">
        <f t="shared" si="162"/>
        <v>25</v>
      </c>
      <c r="DL104" s="495">
        <f t="shared" si="139"/>
        <v>85</v>
      </c>
      <c r="DM104" s="496">
        <f t="shared" si="140"/>
        <v>85.000000000000114</v>
      </c>
      <c r="DN104" s="496">
        <f t="shared" si="141"/>
        <v>83.654544916922191</v>
      </c>
      <c r="DO104" s="496">
        <f t="shared" si="142"/>
        <v>80.503394540663365</v>
      </c>
      <c r="DP104" s="496">
        <f t="shared" si="143"/>
        <v>77.477576181030102</v>
      </c>
      <c r="DQ104" s="497">
        <f t="shared" si="144"/>
        <v>74.175795383012542</v>
      </c>
      <c r="DR104" s="497">
        <f t="shared" si="145"/>
        <v>67.183687849655229</v>
      </c>
      <c r="DS104" s="497">
        <f t="shared" si="146"/>
        <v>59.976980660725694</v>
      </c>
      <c r="DT104" s="497">
        <f t="shared" si="147"/>
        <v>52.096266662139392</v>
      </c>
      <c r="DU104" s="497">
        <f t="shared" si="148"/>
        <v>43.602154196404648</v>
      </c>
      <c r="DV104" s="522" t="s">
        <v>381</v>
      </c>
      <c r="DW104" s="502" t="s">
        <v>381</v>
      </c>
    </row>
    <row r="105" spans="2:127" ht="15" customHeight="1">
      <c r="B105" s="1005"/>
      <c r="C105" s="581">
        <v>20</v>
      </c>
      <c r="D105" s="476">
        <f t="shared" si="149"/>
        <v>14.971270793842159</v>
      </c>
      <c r="E105" s="578">
        <v>66.651097871104383</v>
      </c>
      <c r="F105" s="579">
        <v>71.495639064341376</v>
      </c>
      <c r="G105" s="579">
        <v>73.895412029271938</v>
      </c>
      <c r="H105" s="579">
        <v>73.142255624162331</v>
      </c>
      <c r="I105" s="579">
        <v>73.308410672293462</v>
      </c>
      <c r="J105" s="579">
        <v>72.824591982049924</v>
      </c>
      <c r="K105" s="579">
        <v>71.781425549100419</v>
      </c>
      <c r="L105" s="579">
        <v>71.472581005559164</v>
      </c>
      <c r="M105" s="579">
        <v>70.438586011489932</v>
      </c>
      <c r="N105" s="579">
        <v>69.5977333425392</v>
      </c>
      <c r="O105" s="522" t="s">
        <v>381</v>
      </c>
      <c r="P105" s="480" t="s">
        <v>381</v>
      </c>
      <c r="Q105" s="466"/>
      <c r="R105" s="925"/>
      <c r="S105" s="503">
        <f t="shared" si="150"/>
        <v>20</v>
      </c>
      <c r="T105" s="481">
        <v>30</v>
      </c>
      <c r="U105" s="519">
        <v>-26</v>
      </c>
      <c r="V105" s="483">
        <f t="shared" si="151"/>
        <v>14.971270793842159</v>
      </c>
      <c r="W105" s="484">
        <f>'70MPa, 4-7kg (comm)'!Z105</f>
        <v>17.424735228111853</v>
      </c>
      <c r="X105" s="485">
        <f>'70MPa, 4-7kg (comm)'!AA105</f>
        <v>16.842679643072429</v>
      </c>
      <c r="Y105" s="483">
        <f t="shared" si="152"/>
        <v>4.6419332080297195</v>
      </c>
      <c r="Z105" s="486">
        <f t="shared" si="153"/>
        <v>4.1261628515819728</v>
      </c>
      <c r="AA105" s="487">
        <f>'70MPa, 4-7kg (comm)'!AD105</f>
        <v>16.895664954953311</v>
      </c>
      <c r="AB105" s="488">
        <f>'70MPa, 4-7kg (comm)'!AE105</f>
        <v>28.791579633938984</v>
      </c>
      <c r="AC105" s="466"/>
      <c r="AD105" s="930"/>
      <c r="AE105" s="932"/>
      <c r="AF105" s="466"/>
      <c r="AG105" s="925"/>
      <c r="AH105" s="503">
        <f t="shared" si="154"/>
        <v>20</v>
      </c>
      <c r="AI105" s="489">
        <f t="shared" si="163"/>
        <v>10</v>
      </c>
      <c r="AJ105" s="519">
        <f t="shared" si="155"/>
        <v>-33</v>
      </c>
      <c r="AK105" s="490">
        <f t="shared" si="156"/>
        <v>14.971270793842159</v>
      </c>
      <c r="AL105" s="466"/>
      <c r="AM105" s="925"/>
      <c r="AN105" s="503">
        <f t="shared" si="157"/>
        <v>20</v>
      </c>
      <c r="AO105" s="520">
        <v>0.83870445307663388</v>
      </c>
      <c r="AP105" s="521">
        <v>0.88343804093935552</v>
      </c>
      <c r="AQ105" s="521">
        <v>0.89248557082739688</v>
      </c>
      <c r="AR105" s="521">
        <v>0.89232395881933946</v>
      </c>
      <c r="AS105" s="521">
        <v>0.90009563715680141</v>
      </c>
      <c r="AT105" s="521">
        <v>0.90279344133245731</v>
      </c>
      <c r="AU105" s="521">
        <v>0.90841889993498892</v>
      </c>
      <c r="AV105" s="521">
        <v>0.92110755507136821</v>
      </c>
      <c r="AW105" s="521">
        <v>0.9290779676665607</v>
      </c>
      <c r="AX105" s="562">
        <v>0.9404183470777524</v>
      </c>
      <c r="AY105" s="522" t="s">
        <v>381</v>
      </c>
      <c r="AZ105" s="502" t="s">
        <v>381</v>
      </c>
      <c r="BA105" s="474"/>
      <c r="BB105" s="925"/>
      <c r="BC105" s="503">
        <f t="shared" si="158"/>
        <v>20</v>
      </c>
      <c r="BD105" s="520">
        <v>0.82540128387585188</v>
      </c>
      <c r="BE105" s="521">
        <v>0.86852687601289569</v>
      </c>
      <c r="BF105" s="521">
        <v>0.8921135392870938</v>
      </c>
      <c r="BG105" s="521">
        <v>0.89234084021099369</v>
      </c>
      <c r="BH105" s="521">
        <v>0.90050925180278729</v>
      </c>
      <c r="BI105" s="521">
        <v>0.90353427425560684</v>
      </c>
      <c r="BJ105" s="521">
        <v>0.9096429804432542</v>
      </c>
      <c r="BK105" s="521">
        <v>0.92253487946807522</v>
      </c>
      <c r="BL105" s="521">
        <v>0.93038115676900124</v>
      </c>
      <c r="BM105" s="562">
        <v>0.94101228797302761</v>
      </c>
      <c r="BN105" s="522" t="s">
        <v>381</v>
      </c>
      <c r="BO105" s="502" t="s">
        <v>381</v>
      </c>
      <c r="BP105" s="466"/>
      <c r="BQ105" s="925"/>
      <c r="BR105" s="503">
        <f t="shared" si="159"/>
        <v>20</v>
      </c>
      <c r="BS105" s="495">
        <v>85</v>
      </c>
      <c r="BT105" s="496">
        <v>85</v>
      </c>
      <c r="BU105" s="496">
        <v>83.225528100361444</v>
      </c>
      <c r="BV105" s="496">
        <v>79.751775482448608</v>
      </c>
      <c r="BW105" s="496">
        <v>76.323193724595413</v>
      </c>
      <c r="BX105" s="497">
        <v>72.621170353903807</v>
      </c>
      <c r="BY105" s="497">
        <v>64.848718714325599</v>
      </c>
      <c r="BZ105" s="497">
        <v>57.011196941844538</v>
      </c>
      <c r="CA105" s="497">
        <v>48.472022171947131</v>
      </c>
      <c r="CB105" s="563">
        <v>39.39963279347139</v>
      </c>
      <c r="CC105" s="522" t="s">
        <v>381</v>
      </c>
      <c r="CD105" s="502" t="s">
        <v>381</v>
      </c>
      <c r="CF105" s="925"/>
      <c r="CG105" s="503">
        <f t="shared" si="160"/>
        <v>20</v>
      </c>
      <c r="CH105" s="495">
        <v>85</v>
      </c>
      <c r="CI105" s="496">
        <v>85.000000000000114</v>
      </c>
      <c r="CJ105" s="496">
        <v>83.439003381664691</v>
      </c>
      <c r="CK105" s="496">
        <v>79.719397930343348</v>
      </c>
      <c r="CL105" s="496">
        <v>76.095171444731506</v>
      </c>
      <c r="CM105" s="497">
        <v>72.236966394223344</v>
      </c>
      <c r="CN105" s="497">
        <v>64.21864441693009</v>
      </c>
      <c r="CO105" s="497">
        <v>56.295832383261676</v>
      </c>
      <c r="CP105" s="497">
        <v>47.843009974754366</v>
      </c>
      <c r="CQ105" s="563">
        <v>39.123577054251768</v>
      </c>
      <c r="CR105" s="522" t="s">
        <v>381</v>
      </c>
      <c r="CS105" s="502" t="s">
        <v>381</v>
      </c>
      <c r="CT105" s="474"/>
      <c r="CU105" s="925"/>
      <c r="CV105" s="503">
        <f t="shared" si="161"/>
        <v>20</v>
      </c>
      <c r="CW105" s="491">
        <f t="shared" si="129"/>
        <v>0.82540128387585188</v>
      </c>
      <c r="CX105" s="492">
        <f t="shared" si="130"/>
        <v>0.86852687601289569</v>
      </c>
      <c r="CY105" s="521">
        <f t="shared" si="131"/>
        <v>0.8921135392870938</v>
      </c>
      <c r="CZ105" s="521">
        <f t="shared" si="132"/>
        <v>0.89232395881933946</v>
      </c>
      <c r="DA105" s="521">
        <f t="shared" si="133"/>
        <v>0.90009563715680141</v>
      </c>
      <c r="DB105" s="521">
        <f t="shared" si="134"/>
        <v>0.90279344133245731</v>
      </c>
      <c r="DC105" s="521">
        <f t="shared" si="135"/>
        <v>0.90841889993498892</v>
      </c>
      <c r="DD105" s="521">
        <f t="shared" si="136"/>
        <v>0.92110755507136821</v>
      </c>
      <c r="DE105" s="521">
        <f t="shared" si="137"/>
        <v>0.9290779676665607</v>
      </c>
      <c r="DF105" s="493">
        <f t="shared" si="138"/>
        <v>0.9404183470777524</v>
      </c>
      <c r="DG105" s="522" t="s">
        <v>381</v>
      </c>
      <c r="DH105" s="502" t="s">
        <v>381</v>
      </c>
      <c r="DJ105" s="925"/>
      <c r="DK105" s="503">
        <f t="shared" si="162"/>
        <v>20</v>
      </c>
      <c r="DL105" s="495">
        <f t="shared" si="139"/>
        <v>85</v>
      </c>
      <c r="DM105" s="496">
        <f t="shared" si="140"/>
        <v>85.000000000000114</v>
      </c>
      <c r="DN105" s="496">
        <f t="shared" si="141"/>
        <v>83.439003381664691</v>
      </c>
      <c r="DO105" s="496">
        <f t="shared" si="142"/>
        <v>79.751775482448608</v>
      </c>
      <c r="DP105" s="496">
        <f t="shared" si="143"/>
        <v>76.323193724595413</v>
      </c>
      <c r="DQ105" s="497">
        <f t="shared" si="144"/>
        <v>72.621170353903807</v>
      </c>
      <c r="DR105" s="497">
        <f t="shared" si="145"/>
        <v>64.848718714325599</v>
      </c>
      <c r="DS105" s="497">
        <f t="shared" si="146"/>
        <v>57.011196941844538</v>
      </c>
      <c r="DT105" s="497">
        <f t="shared" si="147"/>
        <v>48.472022171947131</v>
      </c>
      <c r="DU105" s="497">
        <f t="shared" si="148"/>
        <v>39.39963279347139</v>
      </c>
      <c r="DV105" s="522" t="s">
        <v>381</v>
      </c>
      <c r="DW105" s="502" t="s">
        <v>381</v>
      </c>
    </row>
    <row r="106" spans="2:127" ht="15" customHeight="1">
      <c r="B106" s="1005"/>
      <c r="C106" s="577">
        <v>10</v>
      </c>
      <c r="D106" s="476">
        <f t="shared" si="149"/>
        <v>17.920372963344391</v>
      </c>
      <c r="E106" s="578">
        <v>64.43709164868109</v>
      </c>
      <c r="F106" s="579">
        <v>69.948321357283831</v>
      </c>
      <c r="G106" s="579">
        <v>72.730882371201659</v>
      </c>
      <c r="H106" s="579">
        <v>71.543988603817297</v>
      </c>
      <c r="I106" s="579">
        <v>71.810297339665524</v>
      </c>
      <c r="J106" s="579">
        <v>71.14977649863259</v>
      </c>
      <c r="K106" s="579">
        <v>70.390464055192027</v>
      </c>
      <c r="L106" s="579">
        <v>69.277919383414542</v>
      </c>
      <c r="M106" s="579">
        <v>68.243932910677387</v>
      </c>
      <c r="N106" s="579">
        <v>66.853871151367258</v>
      </c>
      <c r="O106" s="522" t="s">
        <v>381</v>
      </c>
      <c r="P106" s="480" t="s">
        <v>381</v>
      </c>
      <c r="Q106" s="466"/>
      <c r="R106" s="925"/>
      <c r="S106" s="475">
        <f t="shared" si="150"/>
        <v>10</v>
      </c>
      <c r="T106" s="481">
        <f>S106+15</f>
        <v>25</v>
      </c>
      <c r="U106" s="519">
        <v>-26</v>
      </c>
      <c r="V106" s="483">
        <f t="shared" si="151"/>
        <v>17.920372963344391</v>
      </c>
      <c r="W106" s="484">
        <f>'70MPa, 4-7kg (comm)'!Z106</f>
        <v>21.156590925062691</v>
      </c>
      <c r="X106" s="485">
        <f>'70MPa, 4-7kg (comm)'!AA106</f>
        <v>20.16041958376244</v>
      </c>
      <c r="Y106" s="483">
        <f t="shared" si="152"/>
        <v>3.7916800892632185</v>
      </c>
      <c r="Z106" s="486">
        <f t="shared" si="153"/>
        <v>3.3703823015673056</v>
      </c>
      <c r="AA106" s="487">
        <f>'70MPa, 4-7kg (comm)'!AD106</f>
        <v>19.838192374481359</v>
      </c>
      <c r="AB106" s="488">
        <f>'70MPa, 4-7kg (comm)'!AE106</f>
        <v>33.403398535834505</v>
      </c>
      <c r="AC106" s="466"/>
      <c r="AD106" s="930"/>
      <c r="AE106" s="932"/>
      <c r="AF106" s="466"/>
      <c r="AG106" s="925"/>
      <c r="AH106" s="475">
        <f t="shared" si="154"/>
        <v>10</v>
      </c>
      <c r="AI106" s="489">
        <f t="shared" si="163"/>
        <v>0</v>
      </c>
      <c r="AJ106" s="519">
        <f t="shared" si="155"/>
        <v>-33</v>
      </c>
      <c r="AK106" s="490">
        <f t="shared" si="156"/>
        <v>17.920372963344391</v>
      </c>
      <c r="AL106" s="466"/>
      <c r="AM106" s="925"/>
      <c r="AN106" s="475">
        <f t="shared" si="157"/>
        <v>10</v>
      </c>
      <c r="AO106" s="520">
        <v>0.82908241786795744</v>
      </c>
      <c r="AP106" s="521">
        <v>0.87781742219372594</v>
      </c>
      <c r="AQ106" s="521">
        <v>0.8832883720731074</v>
      </c>
      <c r="AR106" s="521">
        <v>0.88075804608643526</v>
      </c>
      <c r="AS106" s="521">
        <v>0.89056145770102546</v>
      </c>
      <c r="AT106" s="521">
        <v>0.89298319560296624</v>
      </c>
      <c r="AU106" s="521">
        <v>0.90308549748338118</v>
      </c>
      <c r="AV106" s="521">
        <v>0.91117520316319722</v>
      </c>
      <c r="AW106" s="521">
        <v>0.92097815809980177</v>
      </c>
      <c r="AX106" s="562">
        <v>0.92995595180655821</v>
      </c>
      <c r="AY106" s="522" t="s">
        <v>381</v>
      </c>
      <c r="AZ106" s="502" t="s">
        <v>381</v>
      </c>
      <c r="BA106" s="474"/>
      <c r="BB106" s="925"/>
      <c r="BC106" s="475">
        <f t="shared" si="158"/>
        <v>10</v>
      </c>
      <c r="BD106" s="520">
        <v>0.80513706336690971</v>
      </c>
      <c r="BE106" s="521">
        <v>0.854929644809303</v>
      </c>
      <c r="BF106" s="521">
        <v>0.8826063438874644</v>
      </c>
      <c r="BG106" s="521">
        <v>0.88053087683335507</v>
      </c>
      <c r="BH106" s="521">
        <v>0.89073828936410793</v>
      </c>
      <c r="BI106" s="521">
        <v>0.89346894971402624</v>
      </c>
      <c r="BJ106" s="521">
        <v>0.90406579256663377</v>
      </c>
      <c r="BK106" s="521">
        <v>0.91237521954461842</v>
      </c>
      <c r="BL106" s="521">
        <v>0.9219968225899271</v>
      </c>
      <c r="BM106" s="562">
        <v>0.93021297557433358</v>
      </c>
      <c r="BN106" s="522" t="s">
        <v>381</v>
      </c>
      <c r="BO106" s="502" t="s">
        <v>381</v>
      </c>
      <c r="BP106" s="466"/>
      <c r="BQ106" s="925"/>
      <c r="BR106" s="475">
        <f t="shared" si="159"/>
        <v>10</v>
      </c>
      <c r="BS106" s="495">
        <v>85.000000000000057</v>
      </c>
      <c r="BT106" s="496">
        <v>85.000000000000057</v>
      </c>
      <c r="BU106" s="496">
        <v>82.746749008299687</v>
      </c>
      <c r="BV106" s="496">
        <v>78.435636901177645</v>
      </c>
      <c r="BW106" s="496">
        <v>74.382571010299358</v>
      </c>
      <c r="BX106" s="497">
        <v>69.97487925876203</v>
      </c>
      <c r="BY106" s="497">
        <v>61.162077735109008</v>
      </c>
      <c r="BZ106" s="497">
        <v>51.975649661634293</v>
      </c>
      <c r="CA106" s="497">
        <v>42.543306419593108</v>
      </c>
      <c r="CB106" s="563">
        <v>32.168825416228252</v>
      </c>
      <c r="CC106" s="522" t="s">
        <v>381</v>
      </c>
      <c r="CD106" s="502" t="s">
        <v>381</v>
      </c>
      <c r="CF106" s="925"/>
      <c r="CG106" s="475">
        <f t="shared" si="160"/>
        <v>10</v>
      </c>
      <c r="CH106" s="495">
        <v>85</v>
      </c>
      <c r="CI106" s="496">
        <v>85</v>
      </c>
      <c r="CJ106" s="496">
        <v>83.129186230152456</v>
      </c>
      <c r="CK106" s="496">
        <v>78.556568603442486</v>
      </c>
      <c r="CL106" s="496">
        <v>74.290163773538367</v>
      </c>
      <c r="CM106" s="497">
        <v>69.7126330293205</v>
      </c>
      <c r="CN106" s="497">
        <v>60.662632079055101</v>
      </c>
      <c r="CO106" s="497">
        <v>51.38290824159067</v>
      </c>
      <c r="CP106" s="497">
        <v>42.057385800690156</v>
      </c>
      <c r="CQ106" s="563">
        <v>32.051055296240378</v>
      </c>
      <c r="CR106" s="522" t="s">
        <v>381</v>
      </c>
      <c r="CS106" s="502" t="s">
        <v>381</v>
      </c>
      <c r="CT106" s="474"/>
      <c r="CU106" s="925"/>
      <c r="CV106" s="475">
        <f t="shared" si="161"/>
        <v>10</v>
      </c>
      <c r="CW106" s="491">
        <f t="shared" si="129"/>
        <v>0.80513706336690971</v>
      </c>
      <c r="CX106" s="492">
        <f t="shared" si="130"/>
        <v>0.854929644809303</v>
      </c>
      <c r="CY106" s="521">
        <f t="shared" si="131"/>
        <v>0.8826063438874644</v>
      </c>
      <c r="CZ106" s="521">
        <f t="shared" si="132"/>
        <v>0.88053087683335507</v>
      </c>
      <c r="DA106" s="521">
        <f t="shared" si="133"/>
        <v>0.89056145770102546</v>
      </c>
      <c r="DB106" s="521">
        <f t="shared" si="134"/>
        <v>0.89298319560296624</v>
      </c>
      <c r="DC106" s="521">
        <f t="shared" si="135"/>
        <v>0.90308549748338118</v>
      </c>
      <c r="DD106" s="521">
        <f t="shared" si="136"/>
        <v>0.91117520316319722</v>
      </c>
      <c r="DE106" s="521">
        <f t="shared" si="137"/>
        <v>0.92097815809980177</v>
      </c>
      <c r="DF106" s="493">
        <f t="shared" si="138"/>
        <v>0.92995595180655821</v>
      </c>
      <c r="DG106" s="522" t="s">
        <v>381</v>
      </c>
      <c r="DH106" s="502" t="s">
        <v>381</v>
      </c>
      <c r="DJ106" s="925"/>
      <c r="DK106" s="475">
        <f t="shared" si="162"/>
        <v>10</v>
      </c>
      <c r="DL106" s="495">
        <f t="shared" si="139"/>
        <v>85.000000000000057</v>
      </c>
      <c r="DM106" s="496">
        <f t="shared" si="140"/>
        <v>85.000000000000057</v>
      </c>
      <c r="DN106" s="496">
        <f t="shared" si="141"/>
        <v>83.129186230152456</v>
      </c>
      <c r="DO106" s="496">
        <f t="shared" si="142"/>
        <v>78.556568603442486</v>
      </c>
      <c r="DP106" s="496">
        <f t="shared" si="143"/>
        <v>74.382571010299358</v>
      </c>
      <c r="DQ106" s="497">
        <f t="shared" si="144"/>
        <v>69.97487925876203</v>
      </c>
      <c r="DR106" s="497">
        <f t="shared" si="145"/>
        <v>61.162077735109008</v>
      </c>
      <c r="DS106" s="497">
        <f t="shared" si="146"/>
        <v>51.975649661634293</v>
      </c>
      <c r="DT106" s="497">
        <f t="shared" si="147"/>
        <v>42.543306419593108</v>
      </c>
      <c r="DU106" s="497">
        <f t="shared" si="148"/>
        <v>32.168825416228252</v>
      </c>
      <c r="DV106" s="522" t="s">
        <v>381</v>
      </c>
      <c r="DW106" s="502" t="s">
        <v>381</v>
      </c>
    </row>
    <row r="107" spans="2:127" ht="15" customHeight="1">
      <c r="B107" s="1005"/>
      <c r="C107" s="577">
        <v>0</v>
      </c>
      <c r="D107" s="476">
        <f t="shared" si="149"/>
        <v>23.644249777777777</v>
      </c>
      <c r="E107" s="578">
        <f>E38</f>
        <v>61.932031253344931</v>
      </c>
      <c r="F107" s="579">
        <f t="shared" ref="F107:N107" si="164">F38</f>
        <v>68.22837023684697</v>
      </c>
      <c r="G107" s="580">
        <f t="shared" si="164"/>
        <v>72.580249860643292</v>
      </c>
      <c r="H107" s="580">
        <f t="shared" si="164"/>
        <v>70.770907149929002</v>
      </c>
      <c r="I107" s="580">
        <f t="shared" si="164"/>
        <v>70.746695868292761</v>
      </c>
      <c r="J107" s="580">
        <f t="shared" si="164"/>
        <v>69.624477993174253</v>
      </c>
      <c r="K107" s="580">
        <f t="shared" si="164"/>
        <v>68.588768574051301</v>
      </c>
      <c r="L107" s="580">
        <f t="shared" si="164"/>
        <v>67.059757313542491</v>
      </c>
      <c r="M107" s="580">
        <f t="shared" si="164"/>
        <v>65.713043269672397</v>
      </c>
      <c r="N107" s="580">
        <f t="shared" si="164"/>
        <v>64.016675126508318</v>
      </c>
      <c r="O107" s="522" t="s">
        <v>381</v>
      </c>
      <c r="P107" s="480" t="s">
        <v>381</v>
      </c>
      <c r="Q107" s="466"/>
      <c r="R107" s="925"/>
      <c r="S107" s="475">
        <f t="shared" si="150"/>
        <v>0</v>
      </c>
      <c r="T107" s="481">
        <f>S107+15</f>
        <v>15</v>
      </c>
      <c r="U107" s="519">
        <v>-26</v>
      </c>
      <c r="V107" s="483">
        <f t="shared" si="151"/>
        <v>23.644249777777777</v>
      </c>
      <c r="W107" s="484">
        <f>'70MPa, 4-7kg (comm)'!Z107</f>
        <v>28.469814700000001</v>
      </c>
      <c r="X107" s="485">
        <f>'70MPa, 4-7kg (comm)'!AA107</f>
        <v>26.599781</v>
      </c>
      <c r="Y107" s="483">
        <f t="shared" si="152"/>
        <v>2.8010349602672608</v>
      </c>
      <c r="Z107" s="486">
        <f t="shared" si="153"/>
        <v>2.4898088535708984</v>
      </c>
      <c r="AA107" s="487">
        <f>'70MPa, 4-7kg (comm)'!AD107</f>
        <v>25.1160447</v>
      </c>
      <c r="AB107" s="488">
        <f>'70MPa, 4-7kg (comm)'!AE107</f>
        <v>41.673859</v>
      </c>
      <c r="AC107" s="466"/>
      <c r="AD107" s="930"/>
      <c r="AE107" s="932"/>
      <c r="AF107" s="466"/>
      <c r="AG107" s="925"/>
      <c r="AH107" s="475">
        <f t="shared" si="154"/>
        <v>0</v>
      </c>
      <c r="AI107" s="489">
        <f t="shared" si="163"/>
        <v>-10</v>
      </c>
      <c r="AJ107" s="519">
        <f t="shared" si="155"/>
        <v>-33</v>
      </c>
      <c r="AK107" s="490">
        <f t="shared" si="156"/>
        <v>23.644249777777777</v>
      </c>
      <c r="AL107" s="466"/>
      <c r="AM107" s="925"/>
      <c r="AN107" s="475">
        <f t="shared" si="157"/>
        <v>0</v>
      </c>
      <c r="AO107" s="491">
        <f>AO38</f>
        <v>0.81791052030556255</v>
      </c>
      <c r="AP107" s="492">
        <f t="shared" ref="AP107:AX107" si="165">AP38</f>
        <v>0.87275796028030506</v>
      </c>
      <c r="AQ107" s="492">
        <f t="shared" si="165"/>
        <v>0.88325619651254161</v>
      </c>
      <c r="AR107" s="492">
        <f t="shared" si="165"/>
        <v>0.87795526406777968</v>
      </c>
      <c r="AS107" s="492">
        <f t="shared" si="165"/>
        <v>0.88772979240319283</v>
      </c>
      <c r="AT107" s="493">
        <f t="shared" si="165"/>
        <v>0.88855862770880945</v>
      </c>
      <c r="AU107" s="493">
        <f t="shared" si="165"/>
        <v>0.90066008675827924</v>
      </c>
      <c r="AV107" s="493">
        <f t="shared" si="165"/>
        <v>0.90916337551569171</v>
      </c>
      <c r="AW107" s="493">
        <f t="shared" si="165"/>
        <v>0.91994324836865915</v>
      </c>
      <c r="AX107" s="562">
        <f t="shared" si="165"/>
        <v>0.93020785228206315</v>
      </c>
      <c r="AY107" s="522" t="s">
        <v>381</v>
      </c>
      <c r="AZ107" s="502" t="s">
        <v>381</v>
      </c>
      <c r="BA107" s="474"/>
      <c r="BB107" s="925"/>
      <c r="BC107" s="475">
        <f t="shared" si="158"/>
        <v>0</v>
      </c>
      <c r="BD107" s="491">
        <f>BD38</f>
        <v>0.78177022489918357</v>
      </c>
      <c r="BE107" s="492">
        <f t="shared" ref="BE107:BM107" si="166">BE38</f>
        <v>0.83962200024831124</v>
      </c>
      <c r="BF107" s="492">
        <f t="shared" si="166"/>
        <v>0.88190429922032798</v>
      </c>
      <c r="BG107" s="492">
        <f t="shared" si="166"/>
        <v>0.87721054108869301</v>
      </c>
      <c r="BH107" s="492">
        <f t="shared" si="166"/>
        <v>0.887403598264906</v>
      </c>
      <c r="BI107" s="493">
        <f t="shared" si="166"/>
        <v>0.88865742575446127</v>
      </c>
      <c r="BJ107" s="493">
        <f t="shared" si="166"/>
        <v>0.90129417585127602</v>
      </c>
      <c r="BK107" s="493">
        <f t="shared" si="166"/>
        <v>0.91003718605219774</v>
      </c>
      <c r="BL107" s="493">
        <f t="shared" si="166"/>
        <v>0.92059166840058182</v>
      </c>
      <c r="BM107" s="562">
        <f t="shared" si="166"/>
        <v>0.93025900300106934</v>
      </c>
      <c r="BN107" s="522" t="s">
        <v>381</v>
      </c>
      <c r="BO107" s="502" t="s">
        <v>381</v>
      </c>
      <c r="BP107" s="466"/>
      <c r="BQ107" s="925"/>
      <c r="BR107" s="475">
        <f t="shared" si="159"/>
        <v>0</v>
      </c>
      <c r="BS107" s="495">
        <f>BS38</f>
        <v>85.000000000000057</v>
      </c>
      <c r="BT107" s="496">
        <f t="shared" ref="BT107:CB107" si="167">BT38</f>
        <v>85</v>
      </c>
      <c r="BU107" s="496">
        <f t="shared" si="167"/>
        <v>82.044559647307594</v>
      </c>
      <c r="BV107" s="496">
        <f t="shared" si="167"/>
        <v>76.23262722596877</v>
      </c>
      <c r="BW107" s="496">
        <f t="shared" si="167"/>
        <v>70.849615886664409</v>
      </c>
      <c r="BX107" s="497">
        <f t="shared" si="167"/>
        <v>65.076791185981293</v>
      </c>
      <c r="BY107" s="497">
        <f t="shared" si="167"/>
        <v>54.025962820689408</v>
      </c>
      <c r="BZ107" s="497">
        <f t="shared" si="167"/>
        <v>42.81207421835655</v>
      </c>
      <c r="CA107" s="497">
        <f t="shared" si="167"/>
        <v>31.660153766977032</v>
      </c>
      <c r="CB107" s="563">
        <f t="shared" si="167"/>
        <v>19.538744466601209</v>
      </c>
      <c r="CC107" s="522" t="s">
        <v>381</v>
      </c>
      <c r="CD107" s="502" t="s">
        <v>381</v>
      </c>
      <c r="CF107" s="925"/>
      <c r="CG107" s="475">
        <f t="shared" si="160"/>
        <v>0</v>
      </c>
      <c r="CH107" s="495">
        <f>CH38</f>
        <v>85</v>
      </c>
      <c r="CI107" s="496">
        <f t="shared" ref="CI107:CQ107" si="168">CI38</f>
        <v>85</v>
      </c>
      <c r="CJ107" s="496">
        <f t="shared" si="168"/>
        <v>82.802904848898791</v>
      </c>
      <c r="CK107" s="496">
        <f t="shared" si="168"/>
        <v>76.644381994925865</v>
      </c>
      <c r="CL107" s="496">
        <f t="shared" si="168"/>
        <v>71.026602573376181</v>
      </c>
      <c r="CM107" s="497">
        <f t="shared" si="168"/>
        <v>65.030082445125004</v>
      </c>
      <c r="CN107" s="497">
        <f t="shared" si="168"/>
        <v>53.704638009224453</v>
      </c>
      <c r="CO107" s="497">
        <f t="shared" si="168"/>
        <v>42.392210422375129</v>
      </c>
      <c r="CP107" s="497">
        <f t="shared" si="168"/>
        <v>31.363683919269519</v>
      </c>
      <c r="CQ107" s="563">
        <f t="shared" si="168"/>
        <v>19.516476289037612</v>
      </c>
      <c r="CR107" s="522" t="s">
        <v>381</v>
      </c>
      <c r="CS107" s="502" t="s">
        <v>381</v>
      </c>
      <c r="CT107" s="474"/>
      <c r="CU107" s="925"/>
      <c r="CV107" s="475">
        <f t="shared" si="161"/>
        <v>0</v>
      </c>
      <c r="CW107" s="491">
        <f t="shared" si="129"/>
        <v>0.78177022489918357</v>
      </c>
      <c r="CX107" s="492">
        <f t="shared" si="130"/>
        <v>0.83962200024831124</v>
      </c>
      <c r="CY107" s="521">
        <f t="shared" si="131"/>
        <v>0.88190429922032798</v>
      </c>
      <c r="CZ107" s="521">
        <f t="shared" si="132"/>
        <v>0.87721054108869301</v>
      </c>
      <c r="DA107" s="521">
        <f t="shared" si="133"/>
        <v>0.887403598264906</v>
      </c>
      <c r="DB107" s="521">
        <f t="shared" si="134"/>
        <v>0.88855862770880945</v>
      </c>
      <c r="DC107" s="521">
        <f t="shared" si="135"/>
        <v>0.90066008675827924</v>
      </c>
      <c r="DD107" s="521">
        <f t="shared" si="136"/>
        <v>0.90916337551569171</v>
      </c>
      <c r="DE107" s="521">
        <f t="shared" si="137"/>
        <v>0.91994324836865915</v>
      </c>
      <c r="DF107" s="493">
        <f t="shared" si="138"/>
        <v>0.93020785228206315</v>
      </c>
      <c r="DG107" s="522" t="s">
        <v>381</v>
      </c>
      <c r="DH107" s="502" t="s">
        <v>381</v>
      </c>
      <c r="DJ107" s="925"/>
      <c r="DK107" s="475">
        <f t="shared" si="162"/>
        <v>0</v>
      </c>
      <c r="DL107" s="495">
        <f t="shared" si="139"/>
        <v>85.000000000000057</v>
      </c>
      <c r="DM107" s="496">
        <f t="shared" si="140"/>
        <v>85</v>
      </c>
      <c r="DN107" s="496">
        <f t="shared" si="141"/>
        <v>82.802904848898791</v>
      </c>
      <c r="DO107" s="496">
        <f t="shared" si="142"/>
        <v>76.644381994925865</v>
      </c>
      <c r="DP107" s="496">
        <f t="shared" si="143"/>
        <v>71.026602573376181</v>
      </c>
      <c r="DQ107" s="497">
        <f t="shared" si="144"/>
        <v>65.076791185981293</v>
      </c>
      <c r="DR107" s="497">
        <f t="shared" si="145"/>
        <v>54.025962820689408</v>
      </c>
      <c r="DS107" s="497">
        <f t="shared" si="146"/>
        <v>42.81207421835655</v>
      </c>
      <c r="DT107" s="497">
        <f t="shared" si="147"/>
        <v>31.660153766977032</v>
      </c>
      <c r="DU107" s="497">
        <f t="shared" si="148"/>
        <v>19.538744466601209</v>
      </c>
      <c r="DV107" s="522" t="s">
        <v>381</v>
      </c>
      <c r="DW107" s="502" t="s">
        <v>381</v>
      </c>
    </row>
    <row r="108" spans="2:127" ht="15" customHeight="1">
      <c r="B108" s="1005"/>
      <c r="C108" s="577">
        <v>-10</v>
      </c>
      <c r="D108" s="476">
        <f t="shared" si="149"/>
        <v>25.395999644444444</v>
      </c>
      <c r="E108" s="578">
        <f>E39</f>
        <v>61.920970479921174</v>
      </c>
      <c r="F108" s="579">
        <f t="shared" ref="F108:N108" si="169">F39</f>
        <v>68.18790260830373</v>
      </c>
      <c r="G108" s="580">
        <f t="shared" si="169"/>
        <v>72.062821651502816</v>
      </c>
      <c r="H108" s="580">
        <f t="shared" si="169"/>
        <v>71.543643978648191</v>
      </c>
      <c r="I108" s="580">
        <f t="shared" si="169"/>
        <v>70.054205508395171</v>
      </c>
      <c r="J108" s="580">
        <f t="shared" si="169"/>
        <v>68.491790658937916</v>
      </c>
      <c r="K108" s="580">
        <f t="shared" si="169"/>
        <v>66.434681240075719</v>
      </c>
      <c r="L108" s="580">
        <f t="shared" si="169"/>
        <v>64.435156801498223</v>
      </c>
      <c r="M108" s="580">
        <f t="shared" si="169"/>
        <v>62.895183060405692</v>
      </c>
      <c r="N108" s="580">
        <f t="shared" si="169"/>
        <v>61.182118907974342</v>
      </c>
      <c r="O108" s="522" t="s">
        <v>381</v>
      </c>
      <c r="P108" s="480" t="s">
        <v>381</v>
      </c>
      <c r="Q108" s="466"/>
      <c r="R108" s="925"/>
      <c r="S108" s="475">
        <f t="shared" si="150"/>
        <v>-10</v>
      </c>
      <c r="T108" s="481">
        <v>15</v>
      </c>
      <c r="U108" s="519">
        <v>-26</v>
      </c>
      <c r="V108" s="483">
        <f t="shared" si="151"/>
        <v>25.395999644444444</v>
      </c>
      <c r="W108" s="484">
        <f>'70MPa, 4-7kg (comm)'!Z108</f>
        <v>31.597880199999999</v>
      </c>
      <c r="X108" s="485">
        <f>'70MPa, 4-7kg (comm)'!AA108</f>
        <v>28.570499600000002</v>
      </c>
      <c r="Y108" s="483">
        <f t="shared" si="152"/>
        <v>2.6062334042748661</v>
      </c>
      <c r="Z108" s="486">
        <f t="shared" si="153"/>
        <v>2.3166519149109916</v>
      </c>
      <c r="AA108" s="487">
        <f>'70MPa, 4-7kg (comm)'!AD108</f>
        <v>27.2364414</v>
      </c>
      <c r="AB108" s="488">
        <f>'70MPa, 4-7kg (comm)'!AE108</f>
        <v>44.077502699999997</v>
      </c>
      <c r="AC108" s="466"/>
      <c r="AD108" s="930"/>
      <c r="AE108" s="932"/>
      <c r="AF108" s="466"/>
      <c r="AG108" s="925"/>
      <c r="AH108" s="475">
        <f t="shared" si="154"/>
        <v>-10</v>
      </c>
      <c r="AI108" s="489">
        <f t="shared" si="163"/>
        <v>-20</v>
      </c>
      <c r="AJ108" s="519">
        <f t="shared" si="155"/>
        <v>-33</v>
      </c>
      <c r="AK108" s="490">
        <f t="shared" si="156"/>
        <v>25.395999644444444</v>
      </c>
      <c r="AL108" s="466"/>
      <c r="AM108" s="925"/>
      <c r="AN108" s="475">
        <f t="shared" si="157"/>
        <v>-10</v>
      </c>
      <c r="AO108" s="491">
        <f>AO39</f>
        <v>0.83251531994878902</v>
      </c>
      <c r="AP108" s="492">
        <f t="shared" ref="AP108:AX108" si="170">AP39</f>
        <v>0.8824441549683153</v>
      </c>
      <c r="AQ108" s="492">
        <f t="shared" si="170"/>
        <v>0.87996894245476565</v>
      </c>
      <c r="AR108" s="492">
        <f t="shared" si="170"/>
        <v>0.88573722996216375</v>
      </c>
      <c r="AS108" s="492">
        <f t="shared" si="170"/>
        <v>0.883642774228658</v>
      </c>
      <c r="AT108" s="493">
        <f t="shared" si="170"/>
        <v>0.88100887204054135</v>
      </c>
      <c r="AU108" s="493">
        <f t="shared" si="170"/>
        <v>0.88487332551150311</v>
      </c>
      <c r="AV108" s="493">
        <f t="shared" si="170"/>
        <v>0.88953647098248789</v>
      </c>
      <c r="AW108" s="493">
        <f t="shared" si="170"/>
        <v>0.898683076698779</v>
      </c>
      <c r="AX108" s="562">
        <f t="shared" si="170"/>
        <v>0.90850456178785377</v>
      </c>
      <c r="AY108" s="522" t="s">
        <v>381</v>
      </c>
      <c r="AZ108" s="502" t="s">
        <v>381</v>
      </c>
      <c r="BA108" s="474"/>
      <c r="BB108" s="925"/>
      <c r="BC108" s="475">
        <f t="shared" si="158"/>
        <v>-10</v>
      </c>
      <c r="BD108" s="491">
        <f>BD39</f>
        <v>0.78166599603128351</v>
      </c>
      <c r="BE108" s="492">
        <f t="shared" ref="BE108:BM108" si="171">BE39</f>
        <v>0.83925934802071389</v>
      </c>
      <c r="BF108" s="492">
        <f t="shared" si="171"/>
        <v>0.87781466660368124</v>
      </c>
      <c r="BG108" s="492">
        <f t="shared" si="171"/>
        <v>0.88410676239816477</v>
      </c>
      <c r="BH108" s="492">
        <f t="shared" si="171"/>
        <v>0.88252951193670404</v>
      </c>
      <c r="BI108" s="493">
        <f t="shared" si="171"/>
        <v>0.88033687310046571</v>
      </c>
      <c r="BJ108" s="493">
        <f t="shared" si="171"/>
        <v>0.88484271181556506</v>
      </c>
      <c r="BK108" s="493">
        <f t="shared" si="171"/>
        <v>0.88986335332794142</v>
      </c>
      <c r="BL108" s="493">
        <f t="shared" si="171"/>
        <v>0.8989412225515403</v>
      </c>
      <c r="BM108" s="562">
        <f t="shared" si="171"/>
        <v>0.9085084397331612</v>
      </c>
      <c r="BN108" s="522" t="s">
        <v>381</v>
      </c>
      <c r="BO108" s="502" t="s">
        <v>381</v>
      </c>
      <c r="BP108" s="466"/>
      <c r="BQ108" s="925"/>
      <c r="BR108" s="475">
        <f t="shared" si="159"/>
        <v>-10</v>
      </c>
      <c r="BS108" s="495">
        <f>BS39</f>
        <v>85</v>
      </c>
      <c r="BT108" s="496">
        <f t="shared" ref="BT108:CB108" si="172">BT39</f>
        <v>84.852486677222359</v>
      </c>
      <c r="BU108" s="496">
        <f t="shared" si="172"/>
        <v>81.37329586157</v>
      </c>
      <c r="BV108" s="496">
        <f t="shared" si="172"/>
        <v>75.727798255160792</v>
      </c>
      <c r="BW108" s="496">
        <f t="shared" si="172"/>
        <v>69.720979324811381</v>
      </c>
      <c r="BX108" s="497">
        <f t="shared" si="172"/>
        <v>63.609931243494707</v>
      </c>
      <c r="BY108" s="497">
        <f t="shared" si="172"/>
        <v>51.796936069195311</v>
      </c>
      <c r="BZ108" s="497">
        <f t="shared" si="172"/>
        <v>40.041206661155897</v>
      </c>
      <c r="CA108" s="497">
        <f t="shared" si="172"/>
        <v>28.554404142721033</v>
      </c>
      <c r="CB108" s="563">
        <f t="shared" si="172"/>
        <v>16.304992673763397</v>
      </c>
      <c r="CC108" s="522" t="s">
        <v>381</v>
      </c>
      <c r="CD108" s="502" t="s">
        <v>381</v>
      </c>
      <c r="CF108" s="925"/>
      <c r="CG108" s="475">
        <f t="shared" si="160"/>
        <v>-10</v>
      </c>
      <c r="CH108" s="495">
        <f>CH39</f>
        <v>85.000000000000057</v>
      </c>
      <c r="CI108" s="496">
        <f t="shared" ref="CI108:CQ108" si="173">CI39</f>
        <v>85</v>
      </c>
      <c r="CJ108" s="496">
        <f t="shared" si="173"/>
        <v>82.572835350341819</v>
      </c>
      <c r="CK108" s="496">
        <f t="shared" si="173"/>
        <v>76.605736011283369</v>
      </c>
      <c r="CL108" s="496">
        <f t="shared" si="173"/>
        <v>70.316743388056494</v>
      </c>
      <c r="CM108" s="497">
        <f t="shared" si="173"/>
        <v>63.962446012468739</v>
      </c>
      <c r="CN108" s="497">
        <f t="shared" si="173"/>
        <v>51.811991517914947</v>
      </c>
      <c r="CO108" s="497">
        <f t="shared" si="173"/>
        <v>39.884627232726643</v>
      </c>
      <c r="CP108" s="497">
        <f t="shared" si="173"/>
        <v>28.436695914786618</v>
      </c>
      <c r="CQ108" s="563">
        <f t="shared" si="173"/>
        <v>16.303318917150815</v>
      </c>
      <c r="CR108" s="522" t="s">
        <v>381</v>
      </c>
      <c r="CS108" s="502" t="s">
        <v>381</v>
      </c>
      <c r="CT108" s="474"/>
      <c r="CU108" s="925"/>
      <c r="CV108" s="475">
        <f t="shared" si="161"/>
        <v>-10</v>
      </c>
      <c r="CW108" s="491">
        <f t="shared" si="129"/>
        <v>0.78166599603128351</v>
      </c>
      <c r="CX108" s="492">
        <f t="shared" si="130"/>
        <v>0.83925934802071389</v>
      </c>
      <c r="CY108" s="521">
        <f t="shared" si="131"/>
        <v>0.87781466660368124</v>
      </c>
      <c r="CZ108" s="521">
        <f t="shared" si="132"/>
        <v>0.88410676239816477</v>
      </c>
      <c r="DA108" s="521">
        <f t="shared" si="133"/>
        <v>0.88252951193670404</v>
      </c>
      <c r="DB108" s="521">
        <f t="shared" si="134"/>
        <v>0.88033687310046571</v>
      </c>
      <c r="DC108" s="521">
        <f t="shared" si="135"/>
        <v>0.88484271181556506</v>
      </c>
      <c r="DD108" s="521">
        <f t="shared" si="136"/>
        <v>0.88953647098248789</v>
      </c>
      <c r="DE108" s="521">
        <f t="shared" si="137"/>
        <v>0.898683076698779</v>
      </c>
      <c r="DF108" s="493">
        <f t="shared" si="138"/>
        <v>0.90850456178785377</v>
      </c>
      <c r="DG108" s="522" t="s">
        <v>381</v>
      </c>
      <c r="DH108" s="502" t="s">
        <v>381</v>
      </c>
      <c r="DJ108" s="925"/>
      <c r="DK108" s="475">
        <f t="shared" si="162"/>
        <v>-10</v>
      </c>
      <c r="DL108" s="495">
        <f t="shared" si="139"/>
        <v>85.000000000000057</v>
      </c>
      <c r="DM108" s="496">
        <f t="shared" si="140"/>
        <v>85</v>
      </c>
      <c r="DN108" s="496">
        <f t="shared" si="141"/>
        <v>82.572835350341819</v>
      </c>
      <c r="DO108" s="496">
        <f t="shared" si="142"/>
        <v>76.605736011283369</v>
      </c>
      <c r="DP108" s="496">
        <f t="shared" si="143"/>
        <v>70.316743388056494</v>
      </c>
      <c r="DQ108" s="497">
        <f t="shared" si="144"/>
        <v>63.962446012468739</v>
      </c>
      <c r="DR108" s="497">
        <f t="shared" si="145"/>
        <v>51.811991517914947</v>
      </c>
      <c r="DS108" s="497">
        <f t="shared" si="146"/>
        <v>40.041206661155897</v>
      </c>
      <c r="DT108" s="497">
        <f t="shared" si="147"/>
        <v>28.554404142721033</v>
      </c>
      <c r="DU108" s="497">
        <f t="shared" si="148"/>
        <v>16.304992673763397</v>
      </c>
      <c r="DV108" s="522" t="s">
        <v>381</v>
      </c>
      <c r="DW108" s="502" t="s">
        <v>381</v>
      </c>
    </row>
    <row r="109" spans="2:127" ht="15" customHeight="1">
      <c r="B109" s="1005"/>
      <c r="C109" s="577">
        <v>-20</v>
      </c>
      <c r="D109" s="476">
        <f t="shared" si="149"/>
        <v>27.2859664</v>
      </c>
      <c r="E109" s="578">
        <f t="shared" ref="E109:M109" si="174">E40</f>
        <v>61.915295244459692</v>
      </c>
      <c r="F109" s="579">
        <f t="shared" si="174"/>
        <v>68.242408749591235</v>
      </c>
      <c r="G109" s="580">
        <f t="shared" si="174"/>
        <v>71.561639742932442</v>
      </c>
      <c r="H109" s="580">
        <f t="shared" si="174"/>
        <v>71.108046505139669</v>
      </c>
      <c r="I109" s="580">
        <f t="shared" si="174"/>
        <v>69.609949982564487</v>
      </c>
      <c r="J109" s="580">
        <f t="shared" si="174"/>
        <v>68.032510178080543</v>
      </c>
      <c r="K109" s="580">
        <f t="shared" si="174"/>
        <v>65.649220614044864</v>
      </c>
      <c r="L109" s="580">
        <f t="shared" si="174"/>
        <v>62.358008041614454</v>
      </c>
      <c r="M109" s="580">
        <f t="shared" si="174"/>
        <v>59.977571432895573</v>
      </c>
      <c r="N109" s="522" t="s">
        <v>381</v>
      </c>
      <c r="O109" s="522" t="s">
        <v>381</v>
      </c>
      <c r="P109" s="480" t="s">
        <v>381</v>
      </c>
      <c r="Q109" s="466"/>
      <c r="R109" s="925"/>
      <c r="S109" s="475">
        <f t="shared" si="150"/>
        <v>-20</v>
      </c>
      <c r="T109" s="481">
        <v>15</v>
      </c>
      <c r="U109" s="519">
        <v>-26</v>
      </c>
      <c r="V109" s="483">
        <f t="shared" si="151"/>
        <v>27.2859664</v>
      </c>
      <c r="W109" s="484">
        <f>'70MPa, 4-7kg (comm)'!Z109</f>
        <v>35.053933999999998</v>
      </c>
      <c r="X109" s="485">
        <f>'70MPa, 4-7kg (comm)'!AA109</f>
        <v>30.6967122</v>
      </c>
      <c r="Y109" s="483">
        <f t="shared" si="152"/>
        <v>2.4277098263080479</v>
      </c>
      <c r="Z109" s="486">
        <f t="shared" si="153"/>
        <v>2.1579642900515981</v>
      </c>
      <c r="AA109" s="487">
        <f>'70MPa, 4-7kg (comm)'!AD109</f>
        <v>29.484051699999998</v>
      </c>
      <c r="AB109" s="488">
        <f>'70MPa, 4-7kg (comm)'!AE109</f>
        <v>46.594073600000002</v>
      </c>
      <c r="AC109" s="466"/>
      <c r="AD109" s="930"/>
      <c r="AE109" s="932"/>
      <c r="AF109" s="466"/>
      <c r="AG109" s="925"/>
      <c r="AH109" s="475">
        <f t="shared" si="154"/>
        <v>-20</v>
      </c>
      <c r="AI109" s="489">
        <f t="shared" si="163"/>
        <v>-30</v>
      </c>
      <c r="AJ109" s="519">
        <f t="shared" si="155"/>
        <v>-33</v>
      </c>
      <c r="AK109" s="490">
        <f t="shared" si="156"/>
        <v>27.2859664</v>
      </c>
      <c r="AL109" s="466"/>
      <c r="AM109" s="925"/>
      <c r="AN109" s="475">
        <f t="shared" si="157"/>
        <v>-20</v>
      </c>
      <c r="AO109" s="491">
        <f t="shared" ref="AO109:AW109" si="175">AO40</f>
        <v>0.84615430292181348</v>
      </c>
      <c r="AP109" s="492">
        <f t="shared" si="175"/>
        <v>0.87908705750459104</v>
      </c>
      <c r="AQ109" s="492">
        <f t="shared" si="175"/>
        <v>0.87690546701298566</v>
      </c>
      <c r="AR109" s="492">
        <f t="shared" si="175"/>
        <v>0.88356185771674456</v>
      </c>
      <c r="AS109" s="492">
        <f t="shared" si="175"/>
        <v>0.88169740748978809</v>
      </c>
      <c r="AT109" s="493">
        <f t="shared" si="175"/>
        <v>0.879156596180792</v>
      </c>
      <c r="AU109" s="493">
        <f t="shared" si="175"/>
        <v>0.88051495756425457</v>
      </c>
      <c r="AV109" s="493">
        <f t="shared" si="175"/>
        <v>0.874182452889263</v>
      </c>
      <c r="AW109" s="493">
        <f t="shared" si="175"/>
        <v>0.87590734737358766</v>
      </c>
      <c r="AX109" s="522" t="s">
        <v>381</v>
      </c>
      <c r="AY109" s="522" t="s">
        <v>381</v>
      </c>
      <c r="AZ109" s="502" t="s">
        <v>381</v>
      </c>
      <c r="BA109" s="474"/>
      <c r="BB109" s="925"/>
      <c r="BC109" s="475">
        <f t="shared" si="158"/>
        <v>-20</v>
      </c>
      <c r="BD109" s="491">
        <f t="shared" ref="BD109:BL109" si="176">BD40</f>
        <v>0.78161251369531415</v>
      </c>
      <c r="BE109" s="492">
        <f t="shared" si="176"/>
        <v>0.8397477801421237</v>
      </c>
      <c r="BF109" s="492">
        <f t="shared" si="176"/>
        <v>0.87390242598465695</v>
      </c>
      <c r="BG109" s="492">
        <f t="shared" si="176"/>
        <v>0.88110633166615726</v>
      </c>
      <c r="BH109" s="492">
        <f t="shared" si="176"/>
        <v>0.8797564212578608</v>
      </c>
      <c r="BI109" s="493">
        <f t="shared" si="176"/>
        <v>0.87768850556779987</v>
      </c>
      <c r="BJ109" s="493">
        <f t="shared" si="176"/>
        <v>0.87979036487180173</v>
      </c>
      <c r="BK109" s="493">
        <f t="shared" si="176"/>
        <v>0.87398799464129773</v>
      </c>
      <c r="BL109" s="493">
        <f t="shared" si="176"/>
        <v>0.87590941230270281</v>
      </c>
      <c r="BM109" s="522" t="s">
        <v>381</v>
      </c>
      <c r="BN109" s="522" t="s">
        <v>381</v>
      </c>
      <c r="BO109" s="502" t="s">
        <v>381</v>
      </c>
      <c r="BP109" s="466"/>
      <c r="BQ109" s="925"/>
      <c r="BR109" s="475">
        <f t="shared" si="159"/>
        <v>-20</v>
      </c>
      <c r="BS109" s="495">
        <f t="shared" ref="BS109:CA109" si="177">BS40</f>
        <v>85</v>
      </c>
      <c r="BT109" s="496">
        <f t="shared" si="177"/>
        <v>84.30181933358466</v>
      </c>
      <c r="BU109" s="496">
        <f t="shared" si="177"/>
        <v>80.646277529790567</v>
      </c>
      <c r="BV109" s="496">
        <f t="shared" si="177"/>
        <v>74.818687718509779</v>
      </c>
      <c r="BW109" s="496">
        <f t="shared" si="177"/>
        <v>68.627118302081357</v>
      </c>
      <c r="BX109" s="497">
        <f t="shared" si="177"/>
        <v>62.377446023083451</v>
      </c>
      <c r="BY109" s="497">
        <f t="shared" si="177"/>
        <v>50.234706919122644</v>
      </c>
      <c r="BZ109" s="497">
        <f t="shared" si="177"/>
        <v>37.521173074292626</v>
      </c>
      <c r="CA109" s="497">
        <f t="shared" si="177"/>
        <v>25.264727991382593</v>
      </c>
      <c r="CB109" s="522" t="s">
        <v>381</v>
      </c>
      <c r="CC109" s="522" t="s">
        <v>381</v>
      </c>
      <c r="CD109" s="502" t="s">
        <v>381</v>
      </c>
      <c r="CF109" s="925"/>
      <c r="CG109" s="475">
        <f t="shared" si="160"/>
        <v>-20</v>
      </c>
      <c r="CH109" s="495">
        <f t="shared" ref="CH109:CP109" si="178">CH40</f>
        <v>85</v>
      </c>
      <c r="CI109" s="496">
        <f t="shared" si="178"/>
        <v>85</v>
      </c>
      <c r="CJ109" s="496">
        <f t="shared" si="178"/>
        <v>82.312567158483304</v>
      </c>
      <c r="CK109" s="496">
        <f t="shared" si="178"/>
        <v>76.149959516337717</v>
      </c>
      <c r="CL109" s="496">
        <f t="shared" si="178"/>
        <v>69.659898160594082</v>
      </c>
      <c r="CM109" s="497">
        <f t="shared" si="178"/>
        <v>63.14425294843344</v>
      </c>
      <c r="CN109" s="497">
        <f t="shared" si="178"/>
        <v>50.598849067424283</v>
      </c>
      <c r="CO109" s="497">
        <f t="shared" si="178"/>
        <v>37.61364737182133</v>
      </c>
      <c r="CP109" s="497">
        <f t="shared" si="178"/>
        <v>25.263768713794363</v>
      </c>
      <c r="CQ109" s="522" t="s">
        <v>381</v>
      </c>
      <c r="CR109" s="522" t="s">
        <v>381</v>
      </c>
      <c r="CS109" s="502" t="s">
        <v>381</v>
      </c>
      <c r="CT109" s="474"/>
      <c r="CU109" s="925"/>
      <c r="CV109" s="475">
        <f t="shared" si="161"/>
        <v>-20</v>
      </c>
      <c r="CW109" s="491">
        <f t="shared" si="129"/>
        <v>0.78161251369531415</v>
      </c>
      <c r="CX109" s="492">
        <f t="shared" si="130"/>
        <v>0.8397477801421237</v>
      </c>
      <c r="CY109" s="521">
        <f t="shared" si="131"/>
        <v>0.87390242598465695</v>
      </c>
      <c r="CZ109" s="521">
        <f t="shared" si="132"/>
        <v>0.88110633166615726</v>
      </c>
      <c r="DA109" s="521">
        <f t="shared" si="133"/>
        <v>0.8797564212578608</v>
      </c>
      <c r="DB109" s="521">
        <f t="shared" si="134"/>
        <v>0.87768850556779987</v>
      </c>
      <c r="DC109" s="521">
        <f t="shared" si="135"/>
        <v>0.87979036487180173</v>
      </c>
      <c r="DD109" s="521">
        <f t="shared" si="136"/>
        <v>0.87398799464129773</v>
      </c>
      <c r="DE109" s="521">
        <f t="shared" si="137"/>
        <v>0.87590734737358766</v>
      </c>
      <c r="DF109" s="522" t="s">
        <v>381</v>
      </c>
      <c r="DG109" s="522" t="s">
        <v>381</v>
      </c>
      <c r="DH109" s="502" t="s">
        <v>381</v>
      </c>
      <c r="DJ109" s="925"/>
      <c r="DK109" s="475">
        <f t="shared" si="162"/>
        <v>-20</v>
      </c>
      <c r="DL109" s="495">
        <f t="shared" si="139"/>
        <v>85</v>
      </c>
      <c r="DM109" s="496">
        <f t="shared" si="140"/>
        <v>85</v>
      </c>
      <c r="DN109" s="496">
        <f t="shared" si="141"/>
        <v>82.312567158483304</v>
      </c>
      <c r="DO109" s="496">
        <f t="shared" si="142"/>
        <v>76.149959516337717</v>
      </c>
      <c r="DP109" s="496">
        <f t="shared" si="143"/>
        <v>69.659898160594082</v>
      </c>
      <c r="DQ109" s="497">
        <f t="shared" si="144"/>
        <v>63.14425294843344</v>
      </c>
      <c r="DR109" s="497">
        <f t="shared" si="145"/>
        <v>50.598849067424283</v>
      </c>
      <c r="DS109" s="497">
        <f t="shared" si="146"/>
        <v>37.61364737182133</v>
      </c>
      <c r="DT109" s="497">
        <f t="shared" si="147"/>
        <v>25.264727991382593</v>
      </c>
      <c r="DU109" s="522" t="s">
        <v>381</v>
      </c>
      <c r="DV109" s="522" t="s">
        <v>381</v>
      </c>
      <c r="DW109" s="502" t="s">
        <v>381</v>
      </c>
    </row>
    <row r="110" spans="2:127" ht="15" customHeight="1">
      <c r="B110" s="1005"/>
      <c r="C110" s="577">
        <v>-30</v>
      </c>
      <c r="D110" s="476">
        <f t="shared" si="149"/>
        <v>28.5</v>
      </c>
      <c r="E110" s="578">
        <f t="shared" ref="E110:M110" si="179">E41</f>
        <v>62.075528739212444</v>
      </c>
      <c r="F110" s="579">
        <f t="shared" si="179"/>
        <v>68.384571282146979</v>
      </c>
      <c r="G110" s="580">
        <f t="shared" si="179"/>
        <v>70.82643387113427</v>
      </c>
      <c r="H110" s="580">
        <f t="shared" si="179"/>
        <v>70.475346311352411</v>
      </c>
      <c r="I110" s="580">
        <f t="shared" si="179"/>
        <v>68.992699847204008</v>
      </c>
      <c r="J110" s="580">
        <f t="shared" si="179"/>
        <v>67.42660220812418</v>
      </c>
      <c r="K110" s="580">
        <f t="shared" si="179"/>
        <v>65.129537457127711</v>
      </c>
      <c r="L110" s="580">
        <f t="shared" si="179"/>
        <v>61.826903389358797</v>
      </c>
      <c r="M110" s="580">
        <f t="shared" si="179"/>
        <v>58.6642843239649</v>
      </c>
      <c r="N110" s="522" t="s">
        <v>381</v>
      </c>
      <c r="O110" s="522" t="s">
        <v>381</v>
      </c>
      <c r="P110" s="480" t="s">
        <v>381</v>
      </c>
      <c r="Q110" s="466"/>
      <c r="R110" s="925"/>
      <c r="S110" s="475">
        <f t="shared" si="150"/>
        <v>-30</v>
      </c>
      <c r="T110" s="481">
        <v>15</v>
      </c>
      <c r="U110" s="519">
        <v>-26</v>
      </c>
      <c r="V110" s="483">
        <f t="shared" si="151"/>
        <v>28.5</v>
      </c>
      <c r="W110" s="484">
        <f>'70MPa, 4-7kg (comm)'!Z110</f>
        <v>38.451135800000003</v>
      </c>
      <c r="X110" s="485">
        <f>'70MPa, 4-7kg (comm)'!AA110</f>
        <v>32.6341672</v>
      </c>
      <c r="Y110" s="483">
        <f t="shared" si="152"/>
        <v>2.3292832028823502</v>
      </c>
      <c r="Z110" s="486">
        <f t="shared" si="153"/>
        <v>2.03420454627526</v>
      </c>
      <c r="AA110" s="487">
        <f>'70MPa, 4-7kg (comm)'!AD110</f>
        <v>27.4457308</v>
      </c>
      <c r="AB110" s="488">
        <f>'70MPa, 4-7kg (comm)'!AE110</f>
        <v>48.835925799999998</v>
      </c>
      <c r="AC110" s="466"/>
      <c r="AD110" s="930"/>
      <c r="AE110" s="932"/>
      <c r="AF110" s="466"/>
      <c r="AG110" s="925"/>
      <c r="AH110" s="475">
        <f t="shared" si="154"/>
        <v>-30</v>
      </c>
      <c r="AI110" s="489">
        <f t="shared" si="163"/>
        <v>-40</v>
      </c>
      <c r="AJ110" s="519">
        <f t="shared" si="155"/>
        <v>-33</v>
      </c>
      <c r="AK110" s="490">
        <f t="shared" si="156"/>
        <v>28.5</v>
      </c>
      <c r="AL110" s="466"/>
      <c r="AM110" s="925"/>
      <c r="AN110" s="475">
        <f t="shared" si="157"/>
        <v>-30</v>
      </c>
      <c r="AO110" s="491">
        <f t="shared" ref="AO110:AW110" si="180">AO41</f>
        <v>0.85983153114271638</v>
      </c>
      <c r="AP110" s="492">
        <f t="shared" si="180"/>
        <v>0.87344609181458432</v>
      </c>
      <c r="AQ110" s="492">
        <f t="shared" si="180"/>
        <v>0.87185686347989666</v>
      </c>
      <c r="AR110" s="492">
        <f t="shared" si="180"/>
        <v>0.87968797594391512</v>
      </c>
      <c r="AS110" s="492">
        <f t="shared" si="180"/>
        <v>0.87814644013664378</v>
      </c>
      <c r="AT110" s="493">
        <f t="shared" si="180"/>
        <v>0.87588885428934582</v>
      </c>
      <c r="AU110" s="493">
        <f t="shared" si="180"/>
        <v>0.87817353290144373</v>
      </c>
      <c r="AV110" s="493">
        <f t="shared" si="180"/>
        <v>0.87165761205610204</v>
      </c>
      <c r="AW110" s="493">
        <f t="shared" si="180"/>
        <v>0.86604676318300311</v>
      </c>
      <c r="AX110" s="522" t="s">
        <v>381</v>
      </c>
      <c r="AY110" s="522" t="s">
        <v>381</v>
      </c>
      <c r="AZ110" s="502" t="s">
        <v>381</v>
      </c>
      <c r="BA110" s="474"/>
      <c r="BB110" s="925"/>
      <c r="BC110" s="475">
        <f t="shared" si="158"/>
        <v>-30</v>
      </c>
      <c r="BD110" s="491">
        <f t="shared" ref="BD110:BL110" si="181">BD41</f>
        <v>0.78312158670815102</v>
      </c>
      <c r="BE110" s="492">
        <f t="shared" si="181"/>
        <v>0.84102072062076272</v>
      </c>
      <c r="BF110" s="492">
        <f t="shared" si="181"/>
        <v>0.8680718161601616</v>
      </c>
      <c r="BG110" s="492">
        <f t="shared" si="181"/>
        <v>0.8764063128087991</v>
      </c>
      <c r="BH110" s="492">
        <f t="shared" si="181"/>
        <v>0.87542538168887452</v>
      </c>
      <c r="BI110" s="493">
        <f t="shared" si="181"/>
        <v>0.87363614332772388</v>
      </c>
      <c r="BJ110" s="493">
        <f t="shared" si="181"/>
        <v>0.87673345012084059</v>
      </c>
      <c r="BK110" s="493">
        <f t="shared" si="181"/>
        <v>0.8709117575171399</v>
      </c>
      <c r="BL110" s="493">
        <f t="shared" si="181"/>
        <v>0.8658499587306604</v>
      </c>
      <c r="BM110" s="522" t="s">
        <v>381</v>
      </c>
      <c r="BN110" s="522" t="s">
        <v>381</v>
      </c>
      <c r="BO110" s="502" t="s">
        <v>381</v>
      </c>
      <c r="BP110" s="466"/>
      <c r="BQ110" s="925"/>
      <c r="BR110" s="475">
        <f t="shared" si="159"/>
        <v>-30</v>
      </c>
      <c r="BS110" s="495">
        <f t="shared" ref="BS110:CA110" si="182">BS41</f>
        <v>85</v>
      </c>
      <c r="BT110" s="496">
        <f t="shared" si="182"/>
        <v>83.626259560972841</v>
      </c>
      <c r="BU110" s="496">
        <f t="shared" si="182"/>
        <v>79.843112866111696</v>
      </c>
      <c r="BV110" s="496">
        <f t="shared" si="182"/>
        <v>73.862172222237064</v>
      </c>
      <c r="BW110" s="496">
        <f t="shared" si="182"/>
        <v>67.523702136683383</v>
      </c>
      <c r="BX110" s="497">
        <f t="shared" si="182"/>
        <v>61.150884811093029</v>
      </c>
      <c r="BY110" s="497">
        <f t="shared" si="182"/>
        <v>48.91033132421218</v>
      </c>
      <c r="BZ110" s="497">
        <f t="shared" si="182"/>
        <v>36.166490616181427</v>
      </c>
      <c r="CA110" s="497">
        <f t="shared" si="182"/>
        <v>23.453058003097475</v>
      </c>
      <c r="CB110" s="522" t="s">
        <v>381</v>
      </c>
      <c r="CC110" s="522" t="s">
        <v>381</v>
      </c>
      <c r="CD110" s="502" t="s">
        <v>381</v>
      </c>
      <c r="CF110" s="925"/>
      <c r="CG110" s="475">
        <f t="shared" si="160"/>
        <v>-30</v>
      </c>
      <c r="CH110" s="495">
        <f t="shared" ref="CH110:CP110" si="183">CH41</f>
        <v>85</v>
      </c>
      <c r="CI110" s="496">
        <f t="shared" si="183"/>
        <v>85</v>
      </c>
      <c r="CJ110" s="496">
        <f t="shared" si="183"/>
        <v>81.957768517385631</v>
      </c>
      <c r="CK110" s="496">
        <f t="shared" si="183"/>
        <v>75.647039221039734</v>
      </c>
      <c r="CL110" s="496">
        <f t="shared" si="183"/>
        <v>68.982360986558277</v>
      </c>
      <c r="CM110" s="497">
        <f t="shared" si="183"/>
        <v>62.327288105583023</v>
      </c>
      <c r="CN110" s="497">
        <f t="shared" si="183"/>
        <v>49.62630241630422</v>
      </c>
      <c r="CO110" s="497">
        <f t="shared" si="183"/>
        <v>36.52492633851768</v>
      </c>
      <c r="CP110" s="497">
        <f t="shared" si="183"/>
        <v>23.543001826912835</v>
      </c>
      <c r="CQ110" s="522" t="s">
        <v>381</v>
      </c>
      <c r="CR110" s="522" t="s">
        <v>381</v>
      </c>
      <c r="CS110" s="502" t="s">
        <v>381</v>
      </c>
      <c r="CT110" s="474"/>
      <c r="CU110" s="925"/>
      <c r="CV110" s="475">
        <f t="shared" si="161"/>
        <v>-30</v>
      </c>
      <c r="CW110" s="491">
        <f t="shared" si="129"/>
        <v>0.78312158670815102</v>
      </c>
      <c r="CX110" s="492">
        <f t="shared" si="130"/>
        <v>0.84102072062076272</v>
      </c>
      <c r="CY110" s="521">
        <f t="shared" si="131"/>
        <v>0.8680718161601616</v>
      </c>
      <c r="CZ110" s="521">
        <f t="shared" si="132"/>
        <v>0.8764063128087991</v>
      </c>
      <c r="DA110" s="521">
        <f t="shared" si="133"/>
        <v>0.87542538168887452</v>
      </c>
      <c r="DB110" s="521">
        <f t="shared" si="134"/>
        <v>0.87363614332772388</v>
      </c>
      <c r="DC110" s="521">
        <f t="shared" si="135"/>
        <v>0.87673345012084059</v>
      </c>
      <c r="DD110" s="521">
        <f t="shared" si="136"/>
        <v>0.8709117575171399</v>
      </c>
      <c r="DE110" s="521">
        <f t="shared" si="137"/>
        <v>0.8658499587306604</v>
      </c>
      <c r="DF110" s="522" t="s">
        <v>381</v>
      </c>
      <c r="DG110" s="522" t="s">
        <v>381</v>
      </c>
      <c r="DH110" s="502" t="s">
        <v>381</v>
      </c>
      <c r="DJ110" s="925"/>
      <c r="DK110" s="475">
        <f t="shared" si="162"/>
        <v>-30</v>
      </c>
      <c r="DL110" s="495">
        <f t="shared" si="139"/>
        <v>85</v>
      </c>
      <c r="DM110" s="496">
        <f t="shared" si="140"/>
        <v>85</v>
      </c>
      <c r="DN110" s="496">
        <f t="shared" si="141"/>
        <v>81.957768517385631</v>
      </c>
      <c r="DO110" s="496">
        <f t="shared" si="142"/>
        <v>75.647039221039734</v>
      </c>
      <c r="DP110" s="496">
        <f t="shared" si="143"/>
        <v>68.982360986558277</v>
      </c>
      <c r="DQ110" s="497">
        <f t="shared" si="144"/>
        <v>62.327288105583023</v>
      </c>
      <c r="DR110" s="497">
        <f t="shared" si="145"/>
        <v>49.62630241630422</v>
      </c>
      <c r="DS110" s="497">
        <f t="shared" si="146"/>
        <v>36.52492633851768</v>
      </c>
      <c r="DT110" s="497">
        <f t="shared" si="147"/>
        <v>23.543001826912835</v>
      </c>
      <c r="DU110" s="522" t="s">
        <v>381</v>
      </c>
      <c r="DV110" s="522" t="s">
        <v>381</v>
      </c>
      <c r="DW110" s="502" t="s">
        <v>381</v>
      </c>
    </row>
    <row r="111" spans="2:127" ht="15" customHeight="1">
      <c r="B111" s="1005"/>
      <c r="C111" s="577">
        <v>-40</v>
      </c>
      <c r="D111" s="476">
        <f t="shared" si="149"/>
        <v>28.5</v>
      </c>
      <c r="E111" s="578">
        <f t="shared" ref="E111:M111" si="184">E42</f>
        <v>62.01107368128843</v>
      </c>
      <c r="F111" s="579">
        <f t="shared" si="184"/>
        <v>68.397551434782088</v>
      </c>
      <c r="G111" s="580">
        <f t="shared" si="184"/>
        <v>70.336317823670413</v>
      </c>
      <c r="H111" s="580">
        <f t="shared" si="184"/>
        <v>70.00159321316859</v>
      </c>
      <c r="I111" s="580">
        <f t="shared" si="184"/>
        <v>68.528226597873157</v>
      </c>
      <c r="J111" s="580">
        <f t="shared" si="184"/>
        <v>66.977757111829533</v>
      </c>
      <c r="K111" s="580">
        <f t="shared" si="184"/>
        <v>64.732148757990345</v>
      </c>
      <c r="L111" s="580">
        <f t="shared" si="184"/>
        <v>61.512615058102895</v>
      </c>
      <c r="M111" s="580">
        <f t="shared" si="184"/>
        <v>58.494559853015645</v>
      </c>
      <c r="N111" s="522" t="s">
        <v>381</v>
      </c>
      <c r="O111" s="522" t="s">
        <v>381</v>
      </c>
      <c r="P111" s="480" t="s">
        <v>381</v>
      </c>
      <c r="Q111" s="466"/>
      <c r="R111" s="925"/>
      <c r="S111" s="475">
        <f t="shared" si="150"/>
        <v>-40</v>
      </c>
      <c r="T111" s="481">
        <v>15</v>
      </c>
      <c r="U111" s="519">
        <v>-26</v>
      </c>
      <c r="V111" s="483">
        <f t="shared" si="151"/>
        <v>28.5</v>
      </c>
      <c r="W111" s="484">
        <f>'70MPa, 4-7kg (comm)'!Z111</f>
        <v>41.631679300000002</v>
      </c>
      <c r="X111" s="485">
        <f>'70MPa, 4-7kg (comm)'!AA111</f>
        <v>34.378528699999997</v>
      </c>
      <c r="Y111" s="483">
        <f t="shared" si="152"/>
        <v>2.3297386468344592</v>
      </c>
      <c r="Z111" s="486">
        <f t="shared" si="153"/>
        <v>1.9313668718691295</v>
      </c>
      <c r="AA111" s="487">
        <f>'70MPa, 4-7kg (comm)'!AD111</f>
        <v>29.126051199999999</v>
      </c>
      <c r="AB111" s="488">
        <f>'70MPa, 4-7kg (comm)'!AE111</f>
        <v>50.8174098</v>
      </c>
      <c r="AC111" s="466"/>
      <c r="AD111" s="930"/>
      <c r="AE111" s="932"/>
      <c r="AF111" s="466"/>
      <c r="AG111" s="925"/>
      <c r="AH111" s="475">
        <f t="shared" si="154"/>
        <v>-40</v>
      </c>
      <c r="AI111" s="489">
        <v>-40</v>
      </c>
      <c r="AJ111" s="519">
        <f t="shared" si="155"/>
        <v>-40</v>
      </c>
      <c r="AK111" s="490">
        <f t="shared" si="156"/>
        <v>28.5</v>
      </c>
      <c r="AL111" s="466"/>
      <c r="AM111" s="925"/>
      <c r="AN111" s="475">
        <f t="shared" si="157"/>
        <v>-40</v>
      </c>
      <c r="AO111" s="491">
        <f t="shared" ref="AO111:AW111" si="185">AO42</f>
        <v>0.87078155834418569</v>
      </c>
      <c r="AP111" s="492">
        <f t="shared" si="185"/>
        <v>0.87021907189093106</v>
      </c>
      <c r="AQ111" s="492">
        <f t="shared" si="185"/>
        <v>0.8687466198479924</v>
      </c>
      <c r="AR111" s="492">
        <f t="shared" si="185"/>
        <v>0.87694873908635995</v>
      </c>
      <c r="AS111" s="492">
        <f t="shared" si="185"/>
        <v>0.87567679934136367</v>
      </c>
      <c r="AT111" s="493">
        <f t="shared" si="185"/>
        <v>0.87363996183305936</v>
      </c>
      <c r="AU111" s="493">
        <f t="shared" si="185"/>
        <v>0.87648003582635603</v>
      </c>
      <c r="AV111" s="493">
        <f t="shared" si="185"/>
        <v>0.87055110009041514</v>
      </c>
      <c r="AW111" s="493">
        <f t="shared" si="185"/>
        <v>0.86565283818244376</v>
      </c>
      <c r="AX111" s="522" t="s">
        <v>381</v>
      </c>
      <c r="AY111" s="522" t="s">
        <v>381</v>
      </c>
      <c r="AZ111" s="502" t="s">
        <v>381</v>
      </c>
      <c r="BA111" s="474"/>
      <c r="BB111" s="925"/>
      <c r="BC111" s="475">
        <f t="shared" si="158"/>
        <v>-40</v>
      </c>
      <c r="BD111" s="491">
        <f t="shared" ref="BD111:BL111" si="186">BD42</f>
        <v>0.78251478826880483</v>
      </c>
      <c r="BE111" s="492">
        <f t="shared" si="186"/>
        <v>0.84113687591435526</v>
      </c>
      <c r="BF111" s="492">
        <f t="shared" si="186"/>
        <v>0.86412032421660723</v>
      </c>
      <c r="BG111" s="492">
        <f t="shared" si="186"/>
        <v>0.87282583907596367</v>
      </c>
      <c r="BH111" s="492">
        <f t="shared" si="186"/>
        <v>0.87209989730167015</v>
      </c>
      <c r="BI111" s="493">
        <f t="shared" si="186"/>
        <v>0.8705689598787969</v>
      </c>
      <c r="BJ111" s="493">
        <f t="shared" si="186"/>
        <v>0.87430001007132618</v>
      </c>
      <c r="BK111" s="493">
        <f t="shared" si="186"/>
        <v>0.86919394634904201</v>
      </c>
      <c r="BL111" s="493">
        <f t="shared" si="186"/>
        <v>0.86516775755004494</v>
      </c>
      <c r="BM111" s="522" t="s">
        <v>381</v>
      </c>
      <c r="BN111" s="522" t="s">
        <v>381</v>
      </c>
      <c r="BO111" s="502" t="s">
        <v>381</v>
      </c>
      <c r="BP111" s="466"/>
      <c r="BQ111" s="925"/>
      <c r="BR111" s="475">
        <f t="shared" si="159"/>
        <v>-40</v>
      </c>
      <c r="BS111" s="495">
        <f t="shared" ref="BS111:CA111" si="187">BS42</f>
        <v>84.968622075197075</v>
      </c>
      <c r="BT111" s="496">
        <f t="shared" si="187"/>
        <v>83.046774582059996</v>
      </c>
      <c r="BU111" s="496">
        <f t="shared" si="187"/>
        <v>79.154721108339501</v>
      </c>
      <c r="BV111" s="496">
        <f t="shared" si="187"/>
        <v>73.054958512378576</v>
      </c>
      <c r="BW111" s="496">
        <f t="shared" si="187"/>
        <v>66.594222717954224</v>
      </c>
      <c r="BX111" s="497">
        <f t="shared" si="187"/>
        <v>60.145114214251194</v>
      </c>
      <c r="BY111" s="497">
        <f t="shared" si="187"/>
        <v>47.842539981648542</v>
      </c>
      <c r="BZ111" s="497">
        <f t="shared" si="187"/>
        <v>35.173862488581825</v>
      </c>
      <c r="CA111" s="497">
        <f t="shared" si="187"/>
        <v>22.807768110049736</v>
      </c>
      <c r="CB111" s="522" t="s">
        <v>381</v>
      </c>
      <c r="CC111" s="522" t="s">
        <v>381</v>
      </c>
      <c r="CD111" s="502" t="s">
        <v>381</v>
      </c>
      <c r="CF111" s="925"/>
      <c r="CG111" s="475">
        <f t="shared" si="160"/>
        <v>-40</v>
      </c>
      <c r="CH111" s="495">
        <f t="shared" ref="CH111:CP111" si="188">CH42</f>
        <v>85.000000000000057</v>
      </c>
      <c r="CI111" s="496">
        <f t="shared" si="188"/>
        <v>85.000000000000341</v>
      </c>
      <c r="CJ111" s="496">
        <f t="shared" si="188"/>
        <v>81.750349396016446</v>
      </c>
      <c r="CK111" s="496">
        <f t="shared" si="188"/>
        <v>75.292127819988679</v>
      </c>
      <c r="CL111" s="496">
        <f t="shared" si="188"/>
        <v>68.500145764067597</v>
      </c>
      <c r="CM111" s="497">
        <f t="shared" si="188"/>
        <v>61.74345210003851</v>
      </c>
      <c r="CN111" s="497">
        <f t="shared" si="188"/>
        <v>48.930935522247957</v>
      </c>
      <c r="CO111" s="497">
        <f t="shared" si="188"/>
        <v>35.821161944222709</v>
      </c>
      <c r="CP111" s="497">
        <f t="shared" si="188"/>
        <v>23.029630466889607</v>
      </c>
      <c r="CQ111" s="522" t="s">
        <v>381</v>
      </c>
      <c r="CR111" s="522" t="s">
        <v>381</v>
      </c>
      <c r="CS111" s="502" t="s">
        <v>381</v>
      </c>
      <c r="CT111" s="474"/>
      <c r="CU111" s="925"/>
      <c r="CV111" s="475">
        <f t="shared" si="161"/>
        <v>-40</v>
      </c>
      <c r="CW111" s="491">
        <f t="shared" si="129"/>
        <v>0.78251478826880483</v>
      </c>
      <c r="CX111" s="492">
        <f t="shared" si="130"/>
        <v>0.84113687591435526</v>
      </c>
      <c r="CY111" s="521">
        <f t="shared" si="131"/>
        <v>0.86412032421660723</v>
      </c>
      <c r="CZ111" s="521">
        <f t="shared" si="132"/>
        <v>0.87282583907596367</v>
      </c>
      <c r="DA111" s="521">
        <f t="shared" si="133"/>
        <v>0.87209989730167015</v>
      </c>
      <c r="DB111" s="521">
        <f t="shared" si="134"/>
        <v>0.8705689598787969</v>
      </c>
      <c r="DC111" s="521">
        <f t="shared" si="135"/>
        <v>0.87430001007132618</v>
      </c>
      <c r="DD111" s="521">
        <f t="shared" si="136"/>
        <v>0.86919394634904201</v>
      </c>
      <c r="DE111" s="521">
        <f t="shared" si="137"/>
        <v>0.86516775755004494</v>
      </c>
      <c r="DF111" s="522" t="s">
        <v>381</v>
      </c>
      <c r="DG111" s="522" t="s">
        <v>381</v>
      </c>
      <c r="DH111" s="502" t="s">
        <v>381</v>
      </c>
      <c r="DJ111" s="925"/>
      <c r="DK111" s="475">
        <f t="shared" si="162"/>
        <v>-40</v>
      </c>
      <c r="DL111" s="495">
        <f t="shared" si="139"/>
        <v>85.000000000000057</v>
      </c>
      <c r="DM111" s="496">
        <f t="shared" si="140"/>
        <v>85.000000000000341</v>
      </c>
      <c r="DN111" s="496">
        <f t="shared" si="141"/>
        <v>81.750349396016446</v>
      </c>
      <c r="DO111" s="496">
        <f t="shared" si="142"/>
        <v>75.292127819988679</v>
      </c>
      <c r="DP111" s="496">
        <f t="shared" si="143"/>
        <v>68.500145764067597</v>
      </c>
      <c r="DQ111" s="497">
        <f t="shared" si="144"/>
        <v>61.74345210003851</v>
      </c>
      <c r="DR111" s="497">
        <f t="shared" si="145"/>
        <v>48.930935522247957</v>
      </c>
      <c r="DS111" s="497">
        <f t="shared" si="146"/>
        <v>35.821161944222709</v>
      </c>
      <c r="DT111" s="497">
        <f t="shared" si="147"/>
        <v>23.029630466889607</v>
      </c>
      <c r="DU111" s="522" t="s">
        <v>381</v>
      </c>
      <c r="DV111" s="522" t="s">
        <v>381</v>
      </c>
      <c r="DW111" s="502" t="s">
        <v>381</v>
      </c>
    </row>
    <row r="112" spans="2:127" ht="15" customHeight="1" thickBot="1">
      <c r="B112" s="1006"/>
      <c r="C112" s="582" t="s">
        <v>382</v>
      </c>
      <c r="D112" s="507" t="s">
        <v>381</v>
      </c>
      <c r="E112" s="508" t="s">
        <v>381</v>
      </c>
      <c r="F112" s="509" t="s">
        <v>381</v>
      </c>
      <c r="G112" s="509" t="s">
        <v>381</v>
      </c>
      <c r="H112" s="509" t="s">
        <v>381</v>
      </c>
      <c r="I112" s="509" t="s">
        <v>381</v>
      </c>
      <c r="J112" s="509" t="s">
        <v>381</v>
      </c>
      <c r="K112" s="509" t="s">
        <v>381</v>
      </c>
      <c r="L112" s="509" t="s">
        <v>381</v>
      </c>
      <c r="M112" s="509" t="s">
        <v>381</v>
      </c>
      <c r="N112" s="509" t="s">
        <v>381</v>
      </c>
      <c r="O112" s="509" t="s">
        <v>381</v>
      </c>
      <c r="P112" s="510" t="s">
        <v>381</v>
      </c>
      <c r="Q112" s="466"/>
      <c r="R112" s="926"/>
      <c r="S112" s="506" t="str">
        <f t="shared" si="150"/>
        <v>&lt; -40</v>
      </c>
      <c r="T112" s="511" t="s">
        <v>381</v>
      </c>
      <c r="U112" s="512" t="s">
        <v>381</v>
      </c>
      <c r="V112" s="507" t="s">
        <v>381</v>
      </c>
      <c r="W112" s="513" t="s">
        <v>381</v>
      </c>
      <c r="X112" s="514" t="s">
        <v>381</v>
      </c>
      <c r="Y112" s="507" t="s">
        <v>381</v>
      </c>
      <c r="Z112" s="514" t="s">
        <v>381</v>
      </c>
      <c r="AA112" s="511" t="s">
        <v>381</v>
      </c>
      <c r="AB112" s="512" t="s">
        <v>381</v>
      </c>
      <c r="AC112" s="466"/>
      <c r="AD112" s="931"/>
      <c r="AE112" s="933"/>
      <c r="AF112" s="466"/>
      <c r="AG112" s="926"/>
      <c r="AH112" s="506" t="str">
        <f t="shared" si="154"/>
        <v>&lt; -40</v>
      </c>
      <c r="AI112" s="511" t="s">
        <v>381</v>
      </c>
      <c r="AJ112" s="512" t="s">
        <v>381</v>
      </c>
      <c r="AK112" s="515" t="s">
        <v>381</v>
      </c>
      <c r="AL112" s="466"/>
      <c r="AM112" s="926"/>
      <c r="AN112" s="506" t="str">
        <f t="shared" si="157"/>
        <v>&lt; -40</v>
      </c>
      <c r="AO112" s="516" t="s">
        <v>381</v>
      </c>
      <c r="AP112" s="517" t="s">
        <v>381</v>
      </c>
      <c r="AQ112" s="517" t="s">
        <v>381</v>
      </c>
      <c r="AR112" s="517" t="s">
        <v>381</v>
      </c>
      <c r="AS112" s="517" t="s">
        <v>381</v>
      </c>
      <c r="AT112" s="517" t="s">
        <v>381</v>
      </c>
      <c r="AU112" s="517" t="s">
        <v>381</v>
      </c>
      <c r="AV112" s="517" t="s">
        <v>381</v>
      </c>
      <c r="AW112" s="517" t="s">
        <v>381</v>
      </c>
      <c r="AX112" s="517" t="s">
        <v>381</v>
      </c>
      <c r="AY112" s="517" t="s">
        <v>381</v>
      </c>
      <c r="AZ112" s="512" t="s">
        <v>381</v>
      </c>
      <c r="BA112" s="474"/>
      <c r="BB112" s="926"/>
      <c r="BC112" s="506" t="str">
        <f t="shared" si="158"/>
        <v>&lt; -40</v>
      </c>
      <c r="BD112" s="516" t="s">
        <v>381</v>
      </c>
      <c r="BE112" s="517" t="s">
        <v>381</v>
      </c>
      <c r="BF112" s="517" t="s">
        <v>381</v>
      </c>
      <c r="BG112" s="517" t="s">
        <v>381</v>
      </c>
      <c r="BH112" s="517" t="s">
        <v>381</v>
      </c>
      <c r="BI112" s="517" t="s">
        <v>381</v>
      </c>
      <c r="BJ112" s="517" t="s">
        <v>381</v>
      </c>
      <c r="BK112" s="517" t="s">
        <v>381</v>
      </c>
      <c r="BL112" s="517" t="s">
        <v>381</v>
      </c>
      <c r="BM112" s="517" t="s">
        <v>381</v>
      </c>
      <c r="BN112" s="517" t="s">
        <v>381</v>
      </c>
      <c r="BO112" s="512" t="s">
        <v>381</v>
      </c>
      <c r="BP112" s="466"/>
      <c r="BQ112" s="926"/>
      <c r="BR112" s="506" t="str">
        <f t="shared" si="159"/>
        <v>&lt; -40</v>
      </c>
      <c r="BS112" s="516" t="s">
        <v>381</v>
      </c>
      <c r="BT112" s="517" t="s">
        <v>381</v>
      </c>
      <c r="BU112" s="517" t="s">
        <v>381</v>
      </c>
      <c r="BV112" s="517" t="s">
        <v>381</v>
      </c>
      <c r="BW112" s="517" t="s">
        <v>381</v>
      </c>
      <c r="BX112" s="517" t="s">
        <v>381</v>
      </c>
      <c r="BY112" s="517" t="s">
        <v>381</v>
      </c>
      <c r="BZ112" s="517" t="s">
        <v>381</v>
      </c>
      <c r="CA112" s="517" t="s">
        <v>381</v>
      </c>
      <c r="CB112" s="517" t="s">
        <v>381</v>
      </c>
      <c r="CC112" s="517" t="s">
        <v>381</v>
      </c>
      <c r="CD112" s="512" t="s">
        <v>381</v>
      </c>
      <c r="CF112" s="926"/>
      <c r="CG112" s="506" t="str">
        <f t="shared" si="160"/>
        <v>&lt; -40</v>
      </c>
      <c r="CH112" s="516" t="s">
        <v>381</v>
      </c>
      <c r="CI112" s="517" t="s">
        <v>381</v>
      </c>
      <c r="CJ112" s="517" t="s">
        <v>381</v>
      </c>
      <c r="CK112" s="517" t="s">
        <v>381</v>
      </c>
      <c r="CL112" s="517" t="s">
        <v>381</v>
      </c>
      <c r="CM112" s="517" t="s">
        <v>381</v>
      </c>
      <c r="CN112" s="517" t="s">
        <v>381</v>
      </c>
      <c r="CO112" s="517" t="s">
        <v>381</v>
      </c>
      <c r="CP112" s="517" t="s">
        <v>381</v>
      </c>
      <c r="CQ112" s="517" t="s">
        <v>381</v>
      </c>
      <c r="CR112" s="517" t="s">
        <v>381</v>
      </c>
      <c r="CS112" s="512" t="s">
        <v>381</v>
      </c>
      <c r="CT112" s="474"/>
      <c r="CU112" s="926"/>
      <c r="CV112" s="506" t="str">
        <f t="shared" si="161"/>
        <v>&lt; -40</v>
      </c>
      <c r="CW112" s="516" t="s">
        <v>381</v>
      </c>
      <c r="CX112" s="517" t="s">
        <v>381</v>
      </c>
      <c r="CY112" s="517" t="s">
        <v>381</v>
      </c>
      <c r="CZ112" s="517" t="s">
        <v>381</v>
      </c>
      <c r="DA112" s="517" t="s">
        <v>381</v>
      </c>
      <c r="DB112" s="517" t="s">
        <v>381</v>
      </c>
      <c r="DC112" s="517" t="s">
        <v>381</v>
      </c>
      <c r="DD112" s="517" t="s">
        <v>381</v>
      </c>
      <c r="DE112" s="517" t="s">
        <v>381</v>
      </c>
      <c r="DF112" s="517" t="s">
        <v>381</v>
      </c>
      <c r="DG112" s="517" t="s">
        <v>381</v>
      </c>
      <c r="DH112" s="512" t="s">
        <v>381</v>
      </c>
      <c r="DJ112" s="926"/>
      <c r="DK112" s="506" t="str">
        <f t="shared" si="162"/>
        <v>&lt; -40</v>
      </c>
      <c r="DL112" s="516" t="s">
        <v>381</v>
      </c>
      <c r="DM112" s="517" t="s">
        <v>381</v>
      </c>
      <c r="DN112" s="517" t="s">
        <v>381</v>
      </c>
      <c r="DO112" s="517" t="s">
        <v>381</v>
      </c>
      <c r="DP112" s="517" t="s">
        <v>381</v>
      </c>
      <c r="DQ112" s="517" t="s">
        <v>381</v>
      </c>
      <c r="DR112" s="517" t="s">
        <v>381</v>
      </c>
      <c r="DS112" s="517" t="s">
        <v>381</v>
      </c>
      <c r="DT112" s="517" t="s">
        <v>381</v>
      </c>
      <c r="DU112" s="517" t="s">
        <v>381</v>
      </c>
      <c r="DV112" s="517" t="s">
        <v>381</v>
      </c>
      <c r="DW112" s="512" t="s">
        <v>381</v>
      </c>
    </row>
    <row r="114" spans="2:127" s="570" customFormat="1" ht="13.5" thickBot="1"/>
    <row r="115" spans="2:127" ht="13.5" thickTop="1"/>
    <row r="116" spans="2:127" ht="23.25">
      <c r="B116" s="571" t="s">
        <v>792</v>
      </c>
    </row>
    <row r="118" spans="2:127" s="445" customFormat="1" ht="18">
      <c r="B118" s="962" t="s">
        <v>695</v>
      </c>
      <c r="C118" s="962"/>
      <c r="D118" s="962"/>
      <c r="E118" s="962"/>
      <c r="F118" s="962"/>
      <c r="G118" s="962"/>
      <c r="H118" s="962"/>
      <c r="I118" s="962"/>
      <c r="J118" s="962"/>
      <c r="K118" s="962"/>
      <c r="L118" s="962"/>
      <c r="M118" s="962"/>
      <c r="N118" s="962"/>
      <c r="O118" s="962"/>
      <c r="P118" s="962"/>
      <c r="Q118" s="444"/>
      <c r="R118" s="445" t="s">
        <v>487</v>
      </c>
      <c r="S118" s="444"/>
      <c r="V118" s="963" t="s">
        <v>505</v>
      </c>
      <c r="W118" s="963"/>
      <c r="X118" s="963"/>
      <c r="Y118" s="446"/>
      <c r="Z118" s="964" t="s">
        <v>490</v>
      </c>
      <c r="AA118" s="964"/>
      <c r="AB118" s="964"/>
      <c r="AC118" s="444"/>
      <c r="AD118" s="444"/>
      <c r="AE118" s="444"/>
      <c r="AF118" s="444"/>
      <c r="AG118" s="445" t="s">
        <v>696</v>
      </c>
      <c r="AH118" s="444"/>
      <c r="AK118" s="444"/>
      <c r="AL118" s="444"/>
      <c r="AM118" s="445" t="s">
        <v>700</v>
      </c>
      <c r="AN118" s="444"/>
      <c r="BB118" s="445" t="s">
        <v>701</v>
      </c>
      <c r="BC118" s="444"/>
      <c r="BP118" s="444"/>
      <c r="BQ118" s="445" t="s">
        <v>700</v>
      </c>
      <c r="BR118" s="444"/>
      <c r="CF118" s="445" t="s">
        <v>701</v>
      </c>
      <c r="CG118" s="444"/>
      <c r="CU118" s="445" t="s">
        <v>489</v>
      </c>
      <c r="CV118" s="444"/>
      <c r="DJ118" s="445" t="s">
        <v>489</v>
      </c>
      <c r="DK118" s="444"/>
    </row>
    <row r="119" spans="2:127" ht="13.5" thickBot="1">
      <c r="C119" s="448"/>
      <c r="D119" s="449"/>
      <c r="S119" s="448"/>
      <c r="T119" s="451"/>
      <c r="U119" s="451"/>
      <c r="V119" s="449"/>
      <c r="W119" s="449"/>
      <c r="X119" s="449"/>
      <c r="Y119" s="449"/>
      <c r="Z119" s="449"/>
      <c r="AH119" s="448"/>
      <c r="AI119" s="451"/>
      <c r="AJ119" s="451"/>
      <c r="AK119" s="449"/>
      <c r="AN119" s="448"/>
      <c r="AO119" s="451"/>
      <c r="AP119" s="451"/>
      <c r="BC119" s="448"/>
      <c r="BD119" s="451"/>
      <c r="BE119" s="451"/>
      <c r="BR119" s="448"/>
      <c r="BS119" s="451"/>
      <c r="BT119" s="451"/>
      <c r="CG119" s="448"/>
      <c r="CH119" s="451"/>
      <c r="CI119" s="451"/>
      <c r="CV119" s="448"/>
      <c r="CW119" s="451"/>
      <c r="CX119" s="451"/>
      <c r="DK119" s="448"/>
      <c r="DL119" s="451"/>
      <c r="DM119" s="451"/>
    </row>
    <row r="120" spans="2:127" ht="74.25" customHeight="1" thickBot="1">
      <c r="B120" s="934" t="s">
        <v>944</v>
      </c>
      <c r="C120" s="965"/>
      <c r="D120" s="999" t="s">
        <v>886</v>
      </c>
      <c r="E120" s="1002" t="s">
        <v>933</v>
      </c>
      <c r="F120" s="1002"/>
      <c r="G120" s="1002"/>
      <c r="H120" s="1002"/>
      <c r="I120" s="1002"/>
      <c r="J120" s="1002"/>
      <c r="K120" s="1002"/>
      <c r="L120" s="1002"/>
      <c r="M120" s="1002"/>
      <c r="N120" s="1002"/>
      <c r="O120" s="1002"/>
      <c r="P120" s="1003"/>
      <c r="Q120" s="311"/>
      <c r="R120" s="934" t="str">
        <f>$B120</f>
        <v>H70-T40
4-7kg non-comm
CD-10</v>
      </c>
      <c r="S120" s="965"/>
      <c r="T120" s="957" t="s">
        <v>907</v>
      </c>
      <c r="U120" s="958"/>
      <c r="V120" s="957" t="s">
        <v>909</v>
      </c>
      <c r="W120" s="975"/>
      <c r="X120" s="958"/>
      <c r="Y120" s="976" t="s">
        <v>958</v>
      </c>
      <c r="Z120" s="977"/>
      <c r="AA120" s="957" t="s">
        <v>908</v>
      </c>
      <c r="AB120" s="958"/>
      <c r="AC120" s="311"/>
      <c r="AD120" s="978" t="s">
        <v>722</v>
      </c>
      <c r="AE120" s="980" t="s">
        <v>723</v>
      </c>
      <c r="AF120" s="311"/>
      <c r="AG120" s="934" t="str">
        <f>$B120</f>
        <v>H70-T40
4-7kg non-comm
CD-10</v>
      </c>
      <c r="AH120" s="965"/>
      <c r="AI120" s="957" t="s">
        <v>907</v>
      </c>
      <c r="AJ120" s="958"/>
      <c r="AK120" s="959" t="s">
        <v>167</v>
      </c>
      <c r="AL120" s="311"/>
      <c r="AM120" s="934" t="str">
        <f>$B120</f>
        <v>H70-T40
4-7kg non-comm
CD-10</v>
      </c>
      <c r="AN120" s="935"/>
      <c r="AO120" s="940" t="s">
        <v>530</v>
      </c>
      <c r="AP120" s="941"/>
      <c r="AQ120" s="942"/>
      <c r="AR120" s="942"/>
      <c r="AS120" s="942"/>
      <c r="AT120" s="942"/>
      <c r="AU120" s="942"/>
      <c r="AV120" s="942"/>
      <c r="AW120" s="942"/>
      <c r="AX120" s="942"/>
      <c r="AY120" s="942"/>
      <c r="AZ120" s="943"/>
      <c r="BA120" s="311"/>
      <c r="BB120" s="934" t="str">
        <f>$B120</f>
        <v>H70-T40
4-7kg non-comm
CD-10</v>
      </c>
      <c r="BC120" s="935"/>
      <c r="BD120" s="940" t="s">
        <v>530</v>
      </c>
      <c r="BE120" s="941"/>
      <c r="BF120" s="942"/>
      <c r="BG120" s="942"/>
      <c r="BH120" s="942"/>
      <c r="BI120" s="942"/>
      <c r="BJ120" s="942"/>
      <c r="BK120" s="942"/>
      <c r="BL120" s="942"/>
      <c r="BM120" s="942"/>
      <c r="BN120" s="942"/>
      <c r="BO120" s="943"/>
      <c r="BP120" s="311"/>
      <c r="BQ120" s="934" t="str">
        <f>$B120</f>
        <v>H70-T40
4-7kg non-comm
CD-10</v>
      </c>
      <c r="BR120" s="935"/>
      <c r="BS120" s="940" t="s">
        <v>911</v>
      </c>
      <c r="BT120" s="941"/>
      <c r="BU120" s="942"/>
      <c r="BV120" s="942"/>
      <c r="BW120" s="942"/>
      <c r="BX120" s="942"/>
      <c r="BY120" s="942"/>
      <c r="BZ120" s="942"/>
      <c r="CA120" s="942"/>
      <c r="CB120" s="942"/>
      <c r="CC120" s="942"/>
      <c r="CD120" s="943"/>
      <c r="CF120" s="934" t="str">
        <f>$B120</f>
        <v>H70-T40
4-7kg non-comm
CD-10</v>
      </c>
      <c r="CG120" s="935"/>
      <c r="CH120" s="940" t="s">
        <v>911</v>
      </c>
      <c r="CI120" s="941"/>
      <c r="CJ120" s="942"/>
      <c r="CK120" s="942"/>
      <c r="CL120" s="942"/>
      <c r="CM120" s="942"/>
      <c r="CN120" s="942"/>
      <c r="CO120" s="942"/>
      <c r="CP120" s="942"/>
      <c r="CQ120" s="942"/>
      <c r="CR120" s="942"/>
      <c r="CS120" s="943"/>
      <c r="CT120" s="311"/>
      <c r="CU120" s="934" t="str">
        <f>$B120</f>
        <v>H70-T40
4-7kg non-comm
CD-10</v>
      </c>
      <c r="CV120" s="935"/>
      <c r="CW120" s="940" t="s">
        <v>956</v>
      </c>
      <c r="CX120" s="941"/>
      <c r="CY120" s="942"/>
      <c r="CZ120" s="942"/>
      <c r="DA120" s="942"/>
      <c r="DB120" s="942"/>
      <c r="DC120" s="942"/>
      <c r="DD120" s="942"/>
      <c r="DE120" s="942"/>
      <c r="DF120" s="942"/>
      <c r="DG120" s="942"/>
      <c r="DH120" s="943"/>
      <c r="DJ120" s="934" t="str">
        <f>$B120</f>
        <v>H70-T40
4-7kg non-comm
CD-10</v>
      </c>
      <c r="DK120" s="935"/>
      <c r="DL120" s="940" t="s">
        <v>955</v>
      </c>
      <c r="DM120" s="941"/>
      <c r="DN120" s="942"/>
      <c r="DO120" s="942"/>
      <c r="DP120" s="942"/>
      <c r="DQ120" s="942"/>
      <c r="DR120" s="942"/>
      <c r="DS120" s="942"/>
      <c r="DT120" s="942"/>
      <c r="DU120" s="942"/>
      <c r="DV120" s="942"/>
      <c r="DW120" s="943"/>
    </row>
    <row r="121" spans="2:127" ht="14.25">
      <c r="B121" s="966"/>
      <c r="C121" s="967"/>
      <c r="D121" s="1000"/>
      <c r="E121" s="997" t="s">
        <v>891</v>
      </c>
      <c r="F121" s="997"/>
      <c r="G121" s="997"/>
      <c r="H121" s="997"/>
      <c r="I121" s="997"/>
      <c r="J121" s="997"/>
      <c r="K121" s="997"/>
      <c r="L121" s="997"/>
      <c r="M121" s="997"/>
      <c r="N121" s="997"/>
      <c r="O121" s="997"/>
      <c r="P121" s="998"/>
      <c r="Q121" s="452"/>
      <c r="R121" s="966"/>
      <c r="S121" s="967"/>
      <c r="T121" s="944" t="s">
        <v>496</v>
      </c>
      <c r="U121" s="946" t="s">
        <v>497</v>
      </c>
      <c r="V121" s="948" t="s">
        <v>128</v>
      </c>
      <c r="W121" s="950" t="s">
        <v>691</v>
      </c>
      <c r="X121" s="946" t="s">
        <v>692</v>
      </c>
      <c r="Y121" s="953" t="s">
        <v>130</v>
      </c>
      <c r="Z121" s="955" t="s">
        <v>131</v>
      </c>
      <c r="AA121" s="988" t="s">
        <v>166</v>
      </c>
      <c r="AB121" s="946" t="s">
        <v>492</v>
      </c>
      <c r="AC121" s="452"/>
      <c r="AD121" s="979"/>
      <c r="AE121" s="981"/>
      <c r="AF121" s="452"/>
      <c r="AG121" s="966"/>
      <c r="AH121" s="967"/>
      <c r="AI121" s="944" t="s">
        <v>498</v>
      </c>
      <c r="AJ121" s="989" t="s">
        <v>497</v>
      </c>
      <c r="AK121" s="960"/>
      <c r="AL121" s="452"/>
      <c r="AM121" s="936"/>
      <c r="AN121" s="937"/>
      <c r="AO121" s="928" t="s">
        <v>891</v>
      </c>
      <c r="AP121" s="928"/>
      <c r="AQ121" s="928"/>
      <c r="AR121" s="928"/>
      <c r="AS121" s="928"/>
      <c r="AT121" s="928"/>
      <c r="AU121" s="928"/>
      <c r="AV121" s="928"/>
      <c r="AW121" s="928"/>
      <c r="AX121" s="928"/>
      <c r="AY121" s="928"/>
      <c r="AZ121" s="929"/>
      <c r="BA121" s="452"/>
      <c r="BB121" s="936"/>
      <c r="BC121" s="937"/>
      <c r="BD121" s="928" t="s">
        <v>891</v>
      </c>
      <c r="BE121" s="928"/>
      <c r="BF121" s="928"/>
      <c r="BG121" s="928"/>
      <c r="BH121" s="928"/>
      <c r="BI121" s="928"/>
      <c r="BJ121" s="928"/>
      <c r="BK121" s="928"/>
      <c r="BL121" s="928"/>
      <c r="BM121" s="928"/>
      <c r="BN121" s="928"/>
      <c r="BO121" s="929"/>
      <c r="BP121" s="452"/>
      <c r="BQ121" s="936"/>
      <c r="BR121" s="937"/>
      <c r="BS121" s="928" t="s">
        <v>891</v>
      </c>
      <c r="BT121" s="928"/>
      <c r="BU121" s="928"/>
      <c r="BV121" s="928"/>
      <c r="BW121" s="928"/>
      <c r="BX121" s="928"/>
      <c r="BY121" s="928"/>
      <c r="BZ121" s="928"/>
      <c r="CA121" s="928"/>
      <c r="CB121" s="928"/>
      <c r="CC121" s="928"/>
      <c r="CD121" s="929"/>
      <c r="CF121" s="936"/>
      <c r="CG121" s="937"/>
      <c r="CH121" s="928" t="s">
        <v>891</v>
      </c>
      <c r="CI121" s="928"/>
      <c r="CJ121" s="928"/>
      <c r="CK121" s="928"/>
      <c r="CL121" s="928"/>
      <c r="CM121" s="928"/>
      <c r="CN121" s="928"/>
      <c r="CO121" s="928"/>
      <c r="CP121" s="928"/>
      <c r="CQ121" s="928"/>
      <c r="CR121" s="928"/>
      <c r="CS121" s="929"/>
      <c r="CT121" s="452"/>
      <c r="CU121" s="936"/>
      <c r="CV121" s="937"/>
      <c r="CW121" s="928" t="s">
        <v>891</v>
      </c>
      <c r="CX121" s="928"/>
      <c r="CY121" s="928"/>
      <c r="CZ121" s="928"/>
      <c r="DA121" s="928"/>
      <c r="DB121" s="928"/>
      <c r="DC121" s="928"/>
      <c r="DD121" s="928"/>
      <c r="DE121" s="928"/>
      <c r="DF121" s="928"/>
      <c r="DG121" s="928"/>
      <c r="DH121" s="929"/>
      <c r="DJ121" s="936"/>
      <c r="DK121" s="937"/>
      <c r="DL121" s="928" t="s">
        <v>891</v>
      </c>
      <c r="DM121" s="928"/>
      <c r="DN121" s="928"/>
      <c r="DO121" s="928"/>
      <c r="DP121" s="928"/>
      <c r="DQ121" s="928"/>
      <c r="DR121" s="928"/>
      <c r="DS121" s="928"/>
      <c r="DT121" s="928"/>
      <c r="DU121" s="928"/>
      <c r="DV121" s="928"/>
      <c r="DW121" s="929"/>
    </row>
    <row r="122" spans="2:127" ht="13.5" thickBot="1">
      <c r="B122" s="968"/>
      <c r="C122" s="969"/>
      <c r="D122" s="1001"/>
      <c r="E122" s="583">
        <v>0.5</v>
      </c>
      <c r="F122" s="583">
        <v>2</v>
      </c>
      <c r="G122" s="583">
        <v>5</v>
      </c>
      <c r="H122" s="583">
        <v>10</v>
      </c>
      <c r="I122" s="583">
        <v>15</v>
      </c>
      <c r="J122" s="584">
        <v>20</v>
      </c>
      <c r="K122" s="585">
        <v>30</v>
      </c>
      <c r="L122" s="584">
        <v>40</v>
      </c>
      <c r="M122" s="584">
        <v>50</v>
      </c>
      <c r="N122" s="584">
        <v>60</v>
      </c>
      <c r="O122" s="584">
        <v>70</v>
      </c>
      <c r="P122" s="586" t="s">
        <v>379</v>
      </c>
      <c r="Q122" s="452"/>
      <c r="R122" s="968"/>
      <c r="S122" s="969"/>
      <c r="T122" s="945"/>
      <c r="U122" s="947"/>
      <c r="V122" s="949"/>
      <c r="W122" s="951"/>
      <c r="X122" s="952"/>
      <c r="Y122" s="954"/>
      <c r="Z122" s="956"/>
      <c r="AA122" s="945"/>
      <c r="AB122" s="947"/>
      <c r="AC122" s="452"/>
      <c r="AD122" s="945"/>
      <c r="AE122" s="947"/>
      <c r="AF122" s="452"/>
      <c r="AG122" s="968"/>
      <c r="AH122" s="969"/>
      <c r="AI122" s="945"/>
      <c r="AJ122" s="990"/>
      <c r="AK122" s="961"/>
      <c r="AL122" s="452"/>
      <c r="AM122" s="938"/>
      <c r="AN122" s="939"/>
      <c r="AO122" s="457">
        <v>0.5</v>
      </c>
      <c r="AP122" s="458">
        <v>2</v>
      </c>
      <c r="AQ122" s="458">
        <v>5</v>
      </c>
      <c r="AR122" s="458">
        <v>10</v>
      </c>
      <c r="AS122" s="458">
        <v>15</v>
      </c>
      <c r="AT122" s="459">
        <v>20</v>
      </c>
      <c r="AU122" s="460">
        <v>30</v>
      </c>
      <c r="AV122" s="459">
        <v>40</v>
      </c>
      <c r="AW122" s="459">
        <v>50</v>
      </c>
      <c r="AX122" s="459">
        <v>60</v>
      </c>
      <c r="AY122" s="459">
        <v>70</v>
      </c>
      <c r="AZ122" s="456" t="s">
        <v>379</v>
      </c>
      <c r="BA122" s="452"/>
      <c r="BB122" s="938"/>
      <c r="BC122" s="939"/>
      <c r="BD122" s="457">
        <v>0.5</v>
      </c>
      <c r="BE122" s="458">
        <v>2</v>
      </c>
      <c r="BF122" s="458">
        <v>5</v>
      </c>
      <c r="BG122" s="458">
        <v>10</v>
      </c>
      <c r="BH122" s="458">
        <v>15</v>
      </c>
      <c r="BI122" s="459">
        <v>20</v>
      </c>
      <c r="BJ122" s="460">
        <v>30</v>
      </c>
      <c r="BK122" s="459">
        <v>40</v>
      </c>
      <c r="BL122" s="459">
        <v>50</v>
      </c>
      <c r="BM122" s="459">
        <v>60</v>
      </c>
      <c r="BN122" s="459">
        <v>70</v>
      </c>
      <c r="BO122" s="456" t="s">
        <v>379</v>
      </c>
      <c r="BP122" s="452"/>
      <c r="BQ122" s="938"/>
      <c r="BR122" s="939"/>
      <c r="BS122" s="457">
        <v>0.5</v>
      </c>
      <c r="BT122" s="458">
        <v>2</v>
      </c>
      <c r="BU122" s="458">
        <v>5</v>
      </c>
      <c r="BV122" s="458">
        <v>10</v>
      </c>
      <c r="BW122" s="458">
        <v>15</v>
      </c>
      <c r="BX122" s="459">
        <v>20</v>
      </c>
      <c r="BY122" s="460">
        <v>30</v>
      </c>
      <c r="BZ122" s="459">
        <v>40</v>
      </c>
      <c r="CA122" s="459">
        <v>50</v>
      </c>
      <c r="CB122" s="459">
        <v>60</v>
      </c>
      <c r="CC122" s="459">
        <v>70</v>
      </c>
      <c r="CD122" s="456" t="s">
        <v>379</v>
      </c>
      <c r="CF122" s="938"/>
      <c r="CG122" s="939"/>
      <c r="CH122" s="457">
        <v>0.5</v>
      </c>
      <c r="CI122" s="458">
        <v>2</v>
      </c>
      <c r="CJ122" s="458">
        <v>5</v>
      </c>
      <c r="CK122" s="458">
        <v>10</v>
      </c>
      <c r="CL122" s="458">
        <v>15</v>
      </c>
      <c r="CM122" s="459">
        <v>20</v>
      </c>
      <c r="CN122" s="460">
        <v>30</v>
      </c>
      <c r="CO122" s="459">
        <v>40</v>
      </c>
      <c r="CP122" s="459">
        <v>50</v>
      </c>
      <c r="CQ122" s="459">
        <v>60</v>
      </c>
      <c r="CR122" s="459">
        <v>70</v>
      </c>
      <c r="CS122" s="456" t="s">
        <v>379</v>
      </c>
      <c r="CT122" s="452"/>
      <c r="CU122" s="938"/>
      <c r="CV122" s="939"/>
      <c r="CW122" s="457">
        <v>0.5</v>
      </c>
      <c r="CX122" s="458">
        <v>2</v>
      </c>
      <c r="CY122" s="458">
        <v>5</v>
      </c>
      <c r="CZ122" s="458">
        <v>10</v>
      </c>
      <c r="DA122" s="458">
        <v>15</v>
      </c>
      <c r="DB122" s="459">
        <v>20</v>
      </c>
      <c r="DC122" s="460">
        <v>30</v>
      </c>
      <c r="DD122" s="459">
        <v>40</v>
      </c>
      <c r="DE122" s="459">
        <v>50</v>
      </c>
      <c r="DF122" s="459">
        <v>60</v>
      </c>
      <c r="DG122" s="459">
        <v>70</v>
      </c>
      <c r="DH122" s="456" t="s">
        <v>379</v>
      </c>
      <c r="DJ122" s="938"/>
      <c r="DK122" s="939"/>
      <c r="DL122" s="457">
        <v>0.5</v>
      </c>
      <c r="DM122" s="458">
        <v>2</v>
      </c>
      <c r="DN122" s="458">
        <v>5</v>
      </c>
      <c r="DO122" s="458">
        <v>10</v>
      </c>
      <c r="DP122" s="458">
        <v>15</v>
      </c>
      <c r="DQ122" s="459">
        <v>20</v>
      </c>
      <c r="DR122" s="460">
        <v>30</v>
      </c>
      <c r="DS122" s="459">
        <v>40</v>
      </c>
      <c r="DT122" s="459">
        <v>50</v>
      </c>
      <c r="DU122" s="459">
        <v>60</v>
      </c>
      <c r="DV122" s="459">
        <v>70</v>
      </c>
      <c r="DW122" s="456" t="s">
        <v>379</v>
      </c>
    </row>
    <row r="123" spans="2:127" ht="15" customHeight="1">
      <c r="B123" s="994" t="s">
        <v>890</v>
      </c>
      <c r="C123" s="587" t="s">
        <v>380</v>
      </c>
      <c r="D123" s="462" t="s">
        <v>381</v>
      </c>
      <c r="E123" s="463" t="s">
        <v>381</v>
      </c>
      <c r="F123" s="464" t="s">
        <v>381</v>
      </c>
      <c r="G123" s="464" t="s">
        <v>381</v>
      </c>
      <c r="H123" s="464" t="s">
        <v>381</v>
      </c>
      <c r="I123" s="464" t="s">
        <v>381</v>
      </c>
      <c r="J123" s="464" t="s">
        <v>381</v>
      </c>
      <c r="K123" s="464" t="s">
        <v>381</v>
      </c>
      <c r="L123" s="464" t="s">
        <v>381</v>
      </c>
      <c r="M123" s="464" t="s">
        <v>381</v>
      </c>
      <c r="N123" s="464" t="s">
        <v>381</v>
      </c>
      <c r="O123" s="464" t="s">
        <v>381</v>
      </c>
      <c r="P123" s="465" t="s">
        <v>381</v>
      </c>
      <c r="Q123" s="466"/>
      <c r="R123" s="924" t="s">
        <v>890</v>
      </c>
      <c r="S123" s="461" t="str">
        <f>$C123</f>
        <v>&gt; 50</v>
      </c>
      <c r="T123" s="467" t="s">
        <v>381</v>
      </c>
      <c r="U123" s="468" t="s">
        <v>381</v>
      </c>
      <c r="V123" s="462" t="s">
        <v>381</v>
      </c>
      <c r="W123" s="469" t="s">
        <v>381</v>
      </c>
      <c r="X123" s="470" t="s">
        <v>381</v>
      </c>
      <c r="Y123" s="462" t="s">
        <v>381</v>
      </c>
      <c r="Z123" s="470" t="s">
        <v>381</v>
      </c>
      <c r="AA123" s="467" t="s">
        <v>381</v>
      </c>
      <c r="AB123" s="468" t="s">
        <v>381</v>
      </c>
      <c r="AC123" s="466"/>
      <c r="AD123" s="930">
        <f>(87.5-2)/3</f>
        <v>28.5</v>
      </c>
      <c r="AE123" s="932">
        <f>AD123/(1-(2.5+7)/(87.5-2))</f>
        <v>32.0625</v>
      </c>
      <c r="AF123" s="466"/>
      <c r="AG123" s="924" t="s">
        <v>890</v>
      </c>
      <c r="AH123" s="461" t="str">
        <f>$C123</f>
        <v>&gt; 50</v>
      </c>
      <c r="AI123" s="467" t="s">
        <v>381</v>
      </c>
      <c r="AJ123" s="468" t="s">
        <v>381</v>
      </c>
      <c r="AK123" s="471" t="s">
        <v>381</v>
      </c>
      <c r="AL123" s="466"/>
      <c r="AM123" s="924" t="s">
        <v>890</v>
      </c>
      <c r="AN123" s="461" t="str">
        <f>$C123</f>
        <v>&gt; 50</v>
      </c>
      <c r="AO123" s="472" t="s">
        <v>381</v>
      </c>
      <c r="AP123" s="473" t="s">
        <v>381</v>
      </c>
      <c r="AQ123" s="473" t="s">
        <v>381</v>
      </c>
      <c r="AR123" s="473" t="s">
        <v>381</v>
      </c>
      <c r="AS123" s="473" t="s">
        <v>381</v>
      </c>
      <c r="AT123" s="473" t="s">
        <v>381</v>
      </c>
      <c r="AU123" s="473" t="s">
        <v>381</v>
      </c>
      <c r="AV123" s="473" t="s">
        <v>381</v>
      </c>
      <c r="AW123" s="473" t="s">
        <v>381</v>
      </c>
      <c r="AX123" s="473" t="s">
        <v>381</v>
      </c>
      <c r="AY123" s="473" t="s">
        <v>381</v>
      </c>
      <c r="AZ123" s="468" t="s">
        <v>381</v>
      </c>
      <c r="BA123" s="474"/>
      <c r="BB123" s="924" t="s">
        <v>890</v>
      </c>
      <c r="BC123" s="461" t="str">
        <f>$C123</f>
        <v>&gt; 50</v>
      </c>
      <c r="BD123" s="472" t="s">
        <v>381</v>
      </c>
      <c r="BE123" s="473" t="s">
        <v>381</v>
      </c>
      <c r="BF123" s="473" t="s">
        <v>381</v>
      </c>
      <c r="BG123" s="473" t="s">
        <v>381</v>
      </c>
      <c r="BH123" s="473" t="s">
        <v>381</v>
      </c>
      <c r="BI123" s="473" t="s">
        <v>381</v>
      </c>
      <c r="BJ123" s="473" t="s">
        <v>381</v>
      </c>
      <c r="BK123" s="473" t="s">
        <v>381</v>
      </c>
      <c r="BL123" s="473" t="s">
        <v>381</v>
      </c>
      <c r="BM123" s="473" t="s">
        <v>381</v>
      </c>
      <c r="BN123" s="473" t="s">
        <v>381</v>
      </c>
      <c r="BO123" s="468" t="s">
        <v>381</v>
      </c>
      <c r="BP123" s="466"/>
      <c r="BQ123" s="924" t="s">
        <v>890</v>
      </c>
      <c r="BR123" s="461" t="str">
        <f>$C123</f>
        <v>&gt; 50</v>
      </c>
      <c r="BS123" s="472" t="s">
        <v>381</v>
      </c>
      <c r="BT123" s="473" t="s">
        <v>381</v>
      </c>
      <c r="BU123" s="473" t="s">
        <v>381</v>
      </c>
      <c r="BV123" s="473" t="s">
        <v>381</v>
      </c>
      <c r="BW123" s="473" t="s">
        <v>381</v>
      </c>
      <c r="BX123" s="473" t="s">
        <v>381</v>
      </c>
      <c r="BY123" s="473" t="s">
        <v>381</v>
      </c>
      <c r="BZ123" s="473" t="s">
        <v>381</v>
      </c>
      <c r="CA123" s="473" t="s">
        <v>381</v>
      </c>
      <c r="CB123" s="473" t="s">
        <v>381</v>
      </c>
      <c r="CC123" s="473" t="s">
        <v>381</v>
      </c>
      <c r="CD123" s="468" t="s">
        <v>381</v>
      </c>
      <c r="CF123" s="924" t="s">
        <v>890</v>
      </c>
      <c r="CG123" s="461" t="str">
        <f>$C123</f>
        <v>&gt; 50</v>
      </c>
      <c r="CH123" s="472" t="s">
        <v>381</v>
      </c>
      <c r="CI123" s="473" t="s">
        <v>381</v>
      </c>
      <c r="CJ123" s="473" t="s">
        <v>381</v>
      </c>
      <c r="CK123" s="473" t="s">
        <v>381</v>
      </c>
      <c r="CL123" s="473" t="s">
        <v>381</v>
      </c>
      <c r="CM123" s="473" t="s">
        <v>381</v>
      </c>
      <c r="CN123" s="473" t="s">
        <v>381</v>
      </c>
      <c r="CO123" s="473" t="s">
        <v>381</v>
      </c>
      <c r="CP123" s="473" t="s">
        <v>381</v>
      </c>
      <c r="CQ123" s="473" t="s">
        <v>381</v>
      </c>
      <c r="CR123" s="473" t="s">
        <v>381</v>
      </c>
      <c r="CS123" s="468" t="s">
        <v>381</v>
      </c>
      <c r="CT123" s="474"/>
      <c r="CU123" s="924" t="s">
        <v>890</v>
      </c>
      <c r="CV123" s="461" t="str">
        <f>$C123</f>
        <v>&gt; 50</v>
      </c>
      <c r="CW123" s="472" t="s">
        <v>381</v>
      </c>
      <c r="CX123" s="473" t="s">
        <v>381</v>
      </c>
      <c r="CY123" s="473" t="s">
        <v>381</v>
      </c>
      <c r="CZ123" s="473" t="s">
        <v>381</v>
      </c>
      <c r="DA123" s="473" t="s">
        <v>381</v>
      </c>
      <c r="DB123" s="473" t="s">
        <v>381</v>
      </c>
      <c r="DC123" s="473" t="s">
        <v>381</v>
      </c>
      <c r="DD123" s="473" t="s">
        <v>381</v>
      </c>
      <c r="DE123" s="473" t="s">
        <v>381</v>
      </c>
      <c r="DF123" s="473" t="s">
        <v>381</v>
      </c>
      <c r="DG123" s="473" t="s">
        <v>381</v>
      </c>
      <c r="DH123" s="468" t="s">
        <v>381</v>
      </c>
      <c r="DJ123" s="924" t="s">
        <v>890</v>
      </c>
      <c r="DK123" s="461" t="str">
        <f>$C123</f>
        <v>&gt; 50</v>
      </c>
      <c r="DL123" s="472" t="s">
        <v>381</v>
      </c>
      <c r="DM123" s="473" t="s">
        <v>381</v>
      </c>
      <c r="DN123" s="473" t="s">
        <v>381</v>
      </c>
      <c r="DO123" s="473" t="s">
        <v>381</v>
      </c>
      <c r="DP123" s="473" t="s">
        <v>381</v>
      </c>
      <c r="DQ123" s="473" t="s">
        <v>381</v>
      </c>
      <c r="DR123" s="473" t="s">
        <v>381</v>
      </c>
      <c r="DS123" s="473" t="s">
        <v>381</v>
      </c>
      <c r="DT123" s="473" t="s">
        <v>381</v>
      </c>
      <c r="DU123" s="473" t="s">
        <v>381</v>
      </c>
      <c r="DV123" s="473" t="s">
        <v>381</v>
      </c>
      <c r="DW123" s="468" t="s">
        <v>381</v>
      </c>
    </row>
    <row r="124" spans="2:127" ht="15" customHeight="1">
      <c r="B124" s="995"/>
      <c r="C124" s="588">
        <v>50</v>
      </c>
      <c r="D124" s="476">
        <f>V124</f>
        <v>11.108555259253842</v>
      </c>
      <c r="E124" s="578">
        <v>75.870508402333456</v>
      </c>
      <c r="F124" s="579">
        <v>76.557080686442532</v>
      </c>
      <c r="G124" s="580">
        <v>76.25945988617292</v>
      </c>
      <c r="H124" s="580">
        <v>75.794873712441756</v>
      </c>
      <c r="I124" s="580">
        <v>75.848289136762688</v>
      </c>
      <c r="J124" s="580">
        <v>75.56723996426976</v>
      </c>
      <c r="K124" s="580">
        <v>74.9980809135279</v>
      </c>
      <c r="L124" s="580">
        <v>74.79330471289245</v>
      </c>
      <c r="M124" s="580">
        <v>74.203330044757095</v>
      </c>
      <c r="N124" s="580">
        <v>73.575067844709153</v>
      </c>
      <c r="O124" s="580">
        <v>72.597646389960545</v>
      </c>
      <c r="P124" s="480" t="s">
        <v>381</v>
      </c>
      <c r="Q124" s="466"/>
      <c r="R124" s="925"/>
      <c r="S124" s="475">
        <f>$C124</f>
        <v>50</v>
      </c>
      <c r="T124" s="481">
        <v>50</v>
      </c>
      <c r="U124" s="482">
        <v>-33</v>
      </c>
      <c r="V124" s="483">
        <f>IF(MIN(X124,W124)*(1-(2.5+7)/(87.5-2))&gt;$AD$7,$AD$7,MIN(X124,W124)*(1-(2.5+7)/(87.5-2)))</f>
        <v>11.108555259253842</v>
      </c>
      <c r="W124" s="484">
        <f>'70MPa, 4-7kg (comm)'!Z124</f>
        <v>12.497124666660573</v>
      </c>
      <c r="X124" s="485">
        <f>'70MPa, 4-7kg (comm)'!AA124</f>
        <v>14.835010834327063</v>
      </c>
      <c r="Y124" s="483">
        <f>(F124-2)/V124</f>
        <v>6.7116811274205705</v>
      </c>
      <c r="Z124" s="486">
        <f>(F124-2)/MIN(W124,X124)</f>
        <v>5.9659387799293953</v>
      </c>
      <c r="AA124" s="487">
        <f>'70MPa, 4-7kg (comm)'!AD124</f>
        <v>12.762508402470429</v>
      </c>
      <c r="AB124" s="488">
        <f>'70MPa, 4-7kg (comm)'!AE124</f>
        <v>26.025565809308166</v>
      </c>
      <c r="AC124" s="466"/>
      <c r="AD124" s="930"/>
      <c r="AE124" s="932"/>
      <c r="AF124" s="466"/>
      <c r="AG124" s="925"/>
      <c r="AH124" s="475">
        <f>$C124</f>
        <v>50</v>
      </c>
      <c r="AI124" s="489">
        <v>25</v>
      </c>
      <c r="AJ124" s="482">
        <f>MIN(-40,AH124)</f>
        <v>-40</v>
      </c>
      <c r="AK124" s="490">
        <f>V124</f>
        <v>11.108555259253842</v>
      </c>
      <c r="AL124" s="466"/>
      <c r="AM124" s="925"/>
      <c r="AN124" s="475">
        <f>$C124</f>
        <v>50</v>
      </c>
      <c r="AO124" s="491">
        <v>0.90611000912534845</v>
      </c>
      <c r="AP124" s="492">
        <v>0.91215998606129278</v>
      </c>
      <c r="AQ124" s="492">
        <v>0.91088922263702399</v>
      </c>
      <c r="AR124" s="492">
        <v>0.90930580109821268</v>
      </c>
      <c r="AS124" s="492">
        <v>0.91226919215150537</v>
      </c>
      <c r="AT124" s="493">
        <v>0.91288859205799955</v>
      </c>
      <c r="AU124" s="493">
        <v>0.91504879575788545</v>
      </c>
      <c r="AV124" s="493">
        <v>0.92151608195796375</v>
      </c>
      <c r="AW124" s="493">
        <v>0.92630637777330582</v>
      </c>
      <c r="AX124" s="493">
        <v>0.93264686977075917</v>
      </c>
      <c r="AY124" s="493">
        <v>0.94036319605807139</v>
      </c>
      <c r="AZ124" s="494" t="s">
        <v>381</v>
      </c>
      <c r="BA124" s="474"/>
      <c r="BB124" s="925"/>
      <c r="BC124" s="475">
        <f>$C124</f>
        <v>50</v>
      </c>
      <c r="BD124" s="491">
        <v>0.91492661144499432</v>
      </c>
      <c r="BE124" s="492">
        <v>0.91406082756912221</v>
      </c>
      <c r="BF124" s="492">
        <v>0.9129141520042181</v>
      </c>
      <c r="BG124" s="492">
        <v>0.91156517913817947</v>
      </c>
      <c r="BH124" s="492">
        <v>0.91468805712295675</v>
      </c>
      <c r="BI124" s="493">
        <v>0.91541435211359223</v>
      </c>
      <c r="BJ124" s="493">
        <v>0.91771140626861358</v>
      </c>
      <c r="BK124" s="493">
        <v>0.92413006901355099</v>
      </c>
      <c r="BL124" s="493">
        <v>0.92861459357938436</v>
      </c>
      <c r="BM124" s="493">
        <v>0.93416764214100134</v>
      </c>
      <c r="BN124" s="493">
        <v>0.94044435970477636</v>
      </c>
      <c r="BO124" s="494" t="s">
        <v>381</v>
      </c>
      <c r="BP124" s="466"/>
      <c r="BQ124" s="925"/>
      <c r="BR124" s="475">
        <f>$C124</f>
        <v>50</v>
      </c>
      <c r="BS124" s="495">
        <v>85</v>
      </c>
      <c r="BT124" s="496">
        <v>84.846093296969258</v>
      </c>
      <c r="BU124" s="496">
        <v>84.165641841282721</v>
      </c>
      <c r="BV124" s="496">
        <v>82.886383308770633</v>
      </c>
      <c r="BW124" s="496">
        <v>81.522492363719266</v>
      </c>
      <c r="BX124" s="497">
        <v>79.900640370481341</v>
      </c>
      <c r="BY124" s="497">
        <v>76.139314754590643</v>
      </c>
      <c r="BZ124" s="497">
        <v>71.797565189309793</v>
      </c>
      <c r="CA124" s="497">
        <v>66.661634876424017</v>
      </c>
      <c r="CB124" s="497">
        <v>60.646274381378021</v>
      </c>
      <c r="CC124" s="497">
        <v>52.531000265513846</v>
      </c>
      <c r="CD124" s="494" t="s">
        <v>381</v>
      </c>
      <c r="CF124" s="925"/>
      <c r="CG124" s="475">
        <f>$C124</f>
        <v>50</v>
      </c>
      <c r="CH124" s="495">
        <v>84.145836641026946</v>
      </c>
      <c r="CI124" s="496">
        <v>83.808638521014927</v>
      </c>
      <c r="CJ124" s="496">
        <v>83.061798420204468</v>
      </c>
      <c r="CK124" s="496">
        <v>81.670595798464092</v>
      </c>
      <c r="CL124" s="496">
        <v>80.221492459689273</v>
      </c>
      <c r="CM124" s="497">
        <v>78.547139238104151</v>
      </c>
      <c r="CN124" s="497">
        <v>74.728434078537063</v>
      </c>
      <c r="CO124" s="497">
        <v>70.437191861637729</v>
      </c>
      <c r="CP124" s="497">
        <v>65.48007359372204</v>
      </c>
      <c r="CQ124" s="497">
        <v>59.885067249586555</v>
      </c>
      <c r="CR124" s="497">
        <v>52.491571280643186</v>
      </c>
      <c r="CS124" s="494" t="s">
        <v>381</v>
      </c>
      <c r="CT124" s="474"/>
      <c r="CU124" s="925"/>
      <c r="CV124" s="475">
        <f>$C124</f>
        <v>50</v>
      </c>
      <c r="CW124" s="491">
        <f t="shared" ref="CW124:CW136" si="189">MIN(AO124,BD124)</f>
        <v>0.90611000912534845</v>
      </c>
      <c r="CX124" s="492">
        <f t="shared" ref="CX124:CX136" si="190">MIN(AP124,BE124)</f>
        <v>0.91215998606129278</v>
      </c>
      <c r="CY124" s="492">
        <f t="shared" ref="CY124:CY136" si="191">MIN(AQ124,BF124)</f>
        <v>0.91088922263702399</v>
      </c>
      <c r="CZ124" s="492">
        <f t="shared" ref="CZ124:CZ136" si="192">MIN(AR124,BG124)</f>
        <v>0.90930580109821268</v>
      </c>
      <c r="DA124" s="492">
        <f>MIN(AS124,BH124)</f>
        <v>0.91226919215150537</v>
      </c>
      <c r="DB124" s="493">
        <f t="shared" ref="DB124:DB136" si="193">MIN(AT124,BI124)</f>
        <v>0.91288859205799955</v>
      </c>
      <c r="DC124" s="493">
        <f t="shared" ref="DC124:DC136" si="194">MIN(AU124,BJ124)</f>
        <v>0.91504879575788545</v>
      </c>
      <c r="DD124" s="493">
        <f t="shared" ref="DD124:DD136" si="195">MIN(AV124,BK124)</f>
        <v>0.92151608195796375</v>
      </c>
      <c r="DE124" s="493">
        <f t="shared" ref="DE124:DE136" si="196">MIN(AW124,BL124)</f>
        <v>0.92630637777330582</v>
      </c>
      <c r="DF124" s="493">
        <f t="shared" ref="DF124:DF133" si="197">MIN(AX124,BM124)</f>
        <v>0.93264686977075917</v>
      </c>
      <c r="DG124" s="493">
        <f>MIN(AY124,BN124)</f>
        <v>0.94036319605807139</v>
      </c>
      <c r="DH124" s="494" t="s">
        <v>381</v>
      </c>
      <c r="DJ124" s="925"/>
      <c r="DK124" s="475">
        <f>$C124</f>
        <v>50</v>
      </c>
      <c r="DL124" s="495">
        <f t="shared" ref="DL124:DL136" si="198">MAX(BS124,CH124)</f>
        <v>85</v>
      </c>
      <c r="DM124" s="496">
        <f t="shared" ref="DM124:DM136" si="199">MAX(BT124,CI124)</f>
        <v>84.846093296969258</v>
      </c>
      <c r="DN124" s="496">
        <f t="shared" ref="DN124:DN136" si="200">MAX(BU124,CJ124)</f>
        <v>84.165641841282721</v>
      </c>
      <c r="DO124" s="496">
        <f t="shared" ref="DO124:DO136" si="201">MAX(BV124,CK124)</f>
        <v>82.886383308770633</v>
      </c>
      <c r="DP124" s="496">
        <f t="shared" ref="DP124:DP136" si="202">MAX(BW124,CL124)</f>
        <v>81.522492363719266</v>
      </c>
      <c r="DQ124" s="497">
        <f t="shared" ref="DQ124:DQ136" si="203">MAX(BX124,CM124)</f>
        <v>79.900640370481341</v>
      </c>
      <c r="DR124" s="497">
        <f t="shared" ref="DR124:DR136" si="204">MAX(BY124,CN124)</f>
        <v>76.139314754590643</v>
      </c>
      <c r="DS124" s="497">
        <f t="shared" ref="DS124:DS136" si="205">MAX(BZ124,CO124)</f>
        <v>71.797565189309793</v>
      </c>
      <c r="DT124" s="497">
        <f t="shared" ref="DT124:DT136" si="206">MAX(CA124,CP124)</f>
        <v>66.661634876424017</v>
      </c>
      <c r="DU124" s="497">
        <f t="shared" ref="DU124:DU133" si="207">MAX(CB124,CQ124)</f>
        <v>60.646274381378021</v>
      </c>
      <c r="DV124" s="497">
        <f>MAX(CC124,CR124)</f>
        <v>52.531000265513846</v>
      </c>
      <c r="DW124" s="494" t="s">
        <v>381</v>
      </c>
    </row>
    <row r="125" spans="2:127" ht="15" customHeight="1">
      <c r="B125" s="995"/>
      <c r="C125" s="588">
        <v>45</v>
      </c>
      <c r="D125" s="476">
        <f t="shared" ref="D125:D136" si="208">V125</f>
        <v>15.08412619835206</v>
      </c>
      <c r="E125" s="578">
        <v>73.143139434211122</v>
      </c>
      <c r="F125" s="579">
        <v>75.740986355486697</v>
      </c>
      <c r="G125" s="580">
        <v>76.249731744600979</v>
      </c>
      <c r="H125" s="580">
        <v>75.763428957668225</v>
      </c>
      <c r="I125" s="580">
        <v>75.935333899448722</v>
      </c>
      <c r="J125" s="580">
        <v>75.638761892670729</v>
      </c>
      <c r="K125" s="580">
        <v>75.02018819372627</v>
      </c>
      <c r="L125" s="580">
        <v>74.861027387876987</v>
      </c>
      <c r="M125" s="580">
        <v>74.223291435710877</v>
      </c>
      <c r="N125" s="580">
        <v>73.583927947931926</v>
      </c>
      <c r="O125" s="580">
        <v>72.582111521004009</v>
      </c>
      <c r="P125" s="480" t="s">
        <v>381</v>
      </c>
      <c r="Q125" s="466"/>
      <c r="R125" s="925"/>
      <c r="S125" s="475">
        <f t="shared" ref="S125:S137" si="209">$C125</f>
        <v>45</v>
      </c>
      <c r="T125" s="481">
        <v>45</v>
      </c>
      <c r="U125" s="482">
        <v>-33</v>
      </c>
      <c r="V125" s="483">
        <f t="shared" ref="V125:V131" si="210">IF(MIN(X125,W125)*(1-(2.5+7)/(87.5-2))&gt;$AD$7,$AD$7,MIN(X125,W125)*(1-(2.5+7)/(87.5-2)))</f>
        <v>15.08412619835206</v>
      </c>
      <c r="W125" s="484">
        <f>'70MPa, 4-7kg (comm)'!Z125</f>
        <v>16.969641973146068</v>
      </c>
      <c r="X125" s="485">
        <f>'70MPa, 4-7kg (comm)'!AA125</f>
        <v>18.890495386376202</v>
      </c>
      <c r="Y125" s="483">
        <f t="shared" ref="Y125:Y136" si="211">(F125-2)/V125</f>
        <v>4.8886481978348142</v>
      </c>
      <c r="Z125" s="486">
        <f t="shared" ref="Z125:Z136" si="212">(F125-2)/MIN(W125,X125)</f>
        <v>4.3454650647420561</v>
      </c>
      <c r="AA125" s="487">
        <f>'70MPa, 4-7kg (comm)'!AD125</f>
        <v>16.616991016610147</v>
      </c>
      <c r="AB125" s="488">
        <f>'70MPa, 4-7kg (comm)'!AE125</f>
        <v>31.888577285886551</v>
      </c>
      <c r="AC125" s="466"/>
      <c r="AD125" s="930"/>
      <c r="AE125" s="932"/>
      <c r="AF125" s="466"/>
      <c r="AG125" s="925"/>
      <c r="AH125" s="475">
        <f t="shared" ref="AH125:AH136" si="213">$C125</f>
        <v>45</v>
      </c>
      <c r="AI125" s="489">
        <v>25</v>
      </c>
      <c r="AJ125" s="482">
        <f t="shared" ref="AJ125:AJ136" si="214">MIN(-40,AH125)</f>
        <v>-40</v>
      </c>
      <c r="AK125" s="490">
        <f>V125</f>
        <v>15.08412619835206</v>
      </c>
      <c r="AL125" s="466"/>
      <c r="AM125" s="925"/>
      <c r="AN125" s="475">
        <f t="shared" ref="AN125:AN137" si="215">$C125</f>
        <v>45</v>
      </c>
      <c r="AO125" s="491">
        <v>0.88282731478355891</v>
      </c>
      <c r="AP125" s="492">
        <v>0.90501514078113121</v>
      </c>
      <c r="AQ125" s="492">
        <v>0.91085030422783642</v>
      </c>
      <c r="AR125" s="492">
        <v>0.91010338165397409</v>
      </c>
      <c r="AS125" s="492">
        <v>0.91500900370597604</v>
      </c>
      <c r="AT125" s="493">
        <v>0.91645099272403896</v>
      </c>
      <c r="AU125" s="493">
        <v>0.92003345544275827</v>
      </c>
      <c r="AV125" s="493">
        <v>0.9284593482028245</v>
      </c>
      <c r="AW125" s="493">
        <v>0.93430518166203491</v>
      </c>
      <c r="AX125" s="493">
        <v>0.94182520922963475</v>
      </c>
      <c r="AY125" s="493">
        <v>0.9505870733324967</v>
      </c>
      <c r="AZ125" s="494" t="s">
        <v>381</v>
      </c>
      <c r="BA125" s="474"/>
      <c r="BB125" s="925"/>
      <c r="BC125" s="475">
        <f t="shared" ref="BC125:BC137" si="216">$C125</f>
        <v>45</v>
      </c>
      <c r="BD125" s="491">
        <v>0.91364509345231637</v>
      </c>
      <c r="BE125" s="492">
        <v>0.9130962800719864</v>
      </c>
      <c r="BF125" s="492">
        <v>0.91253258923336844</v>
      </c>
      <c r="BG125" s="492">
        <v>0.91205986118399407</v>
      </c>
      <c r="BH125" s="492">
        <v>0.91721336717964541</v>
      </c>
      <c r="BI125" s="493">
        <v>0.91878134070641737</v>
      </c>
      <c r="BJ125" s="493">
        <v>0.9225517486964887</v>
      </c>
      <c r="BK125" s="493">
        <v>0.93101438177879625</v>
      </c>
      <c r="BL125" s="493">
        <v>0.93659538363796102</v>
      </c>
      <c r="BM125" s="493">
        <v>0.94332401100808783</v>
      </c>
      <c r="BN125" s="493">
        <v>0.95066559651137439</v>
      </c>
      <c r="BO125" s="494" t="s">
        <v>381</v>
      </c>
      <c r="BP125" s="466"/>
      <c r="BQ125" s="925"/>
      <c r="BR125" s="475">
        <f t="shared" ref="BR125:BR137" si="217">$C125</f>
        <v>45</v>
      </c>
      <c r="BS125" s="495">
        <v>85</v>
      </c>
      <c r="BT125" s="496">
        <v>85</v>
      </c>
      <c r="BU125" s="496">
        <v>84.146630106842423</v>
      </c>
      <c r="BV125" s="496">
        <v>82.310815665695245</v>
      </c>
      <c r="BW125" s="496">
        <v>80.437949898154741</v>
      </c>
      <c r="BX125" s="497">
        <v>78.308045611720914</v>
      </c>
      <c r="BY125" s="497">
        <v>73.606334135662394</v>
      </c>
      <c r="BZ125" s="497">
        <v>68.499331119911858</v>
      </c>
      <c r="CA125" s="497">
        <v>62.685346138992351</v>
      </c>
      <c r="CB125" s="497">
        <v>56.130040802341668</v>
      </c>
      <c r="CC125" s="497">
        <v>47.550277925002277</v>
      </c>
      <c r="CD125" s="494" t="s">
        <v>381</v>
      </c>
      <c r="CF125" s="925"/>
      <c r="CG125" s="475">
        <f t="shared" ref="CG125:CG137" si="218">$C125</f>
        <v>45</v>
      </c>
      <c r="CH125" s="495">
        <v>84.846400772447453</v>
      </c>
      <c r="CI125" s="496">
        <v>84.335124151756673</v>
      </c>
      <c r="CJ125" s="496">
        <v>83.228758508517799</v>
      </c>
      <c r="CK125" s="496">
        <v>81.252865399617832</v>
      </c>
      <c r="CL125" s="496">
        <v>79.266812725909276</v>
      </c>
      <c r="CM125" s="497">
        <v>77.071479450732269</v>
      </c>
      <c r="CN125" s="497">
        <v>72.276637356309394</v>
      </c>
      <c r="CO125" s="497">
        <v>67.187446597905065</v>
      </c>
      <c r="CP125" s="497">
        <v>61.531262279690345</v>
      </c>
      <c r="CQ125" s="497">
        <v>55.394188468286579</v>
      </c>
      <c r="CR125" s="497">
        <v>47.512902184655758</v>
      </c>
      <c r="CS125" s="494" t="s">
        <v>381</v>
      </c>
      <c r="CT125" s="474"/>
      <c r="CU125" s="925"/>
      <c r="CV125" s="475">
        <f t="shared" ref="CV125:CV137" si="219">$C125</f>
        <v>45</v>
      </c>
      <c r="CW125" s="491">
        <f t="shared" si="189"/>
        <v>0.88282731478355891</v>
      </c>
      <c r="CX125" s="492">
        <f t="shared" si="190"/>
        <v>0.90501514078113121</v>
      </c>
      <c r="CY125" s="492">
        <f t="shared" si="191"/>
        <v>0.91085030422783642</v>
      </c>
      <c r="CZ125" s="492">
        <f t="shared" si="192"/>
        <v>0.91010338165397409</v>
      </c>
      <c r="DA125" s="492">
        <f>MIN(AS125,BH125)</f>
        <v>0.91500900370597604</v>
      </c>
      <c r="DB125" s="493">
        <f t="shared" si="193"/>
        <v>0.91645099272403896</v>
      </c>
      <c r="DC125" s="493">
        <f t="shared" si="194"/>
        <v>0.92003345544275827</v>
      </c>
      <c r="DD125" s="493">
        <f t="shared" si="195"/>
        <v>0.9284593482028245</v>
      </c>
      <c r="DE125" s="493">
        <f t="shared" si="196"/>
        <v>0.93430518166203491</v>
      </c>
      <c r="DF125" s="493">
        <f t="shared" si="197"/>
        <v>0.94182520922963475</v>
      </c>
      <c r="DG125" s="493">
        <f>MIN(AY125,BN125)</f>
        <v>0.9505870733324967</v>
      </c>
      <c r="DH125" s="494" t="s">
        <v>381</v>
      </c>
      <c r="DJ125" s="925"/>
      <c r="DK125" s="475">
        <f t="shared" ref="DK125:DK137" si="220">$C125</f>
        <v>45</v>
      </c>
      <c r="DL125" s="495">
        <f t="shared" si="198"/>
        <v>85</v>
      </c>
      <c r="DM125" s="496">
        <f t="shared" si="199"/>
        <v>85</v>
      </c>
      <c r="DN125" s="496">
        <f t="shared" si="200"/>
        <v>84.146630106842423</v>
      </c>
      <c r="DO125" s="496">
        <f t="shared" si="201"/>
        <v>82.310815665695245</v>
      </c>
      <c r="DP125" s="496">
        <f t="shared" si="202"/>
        <v>80.437949898154741</v>
      </c>
      <c r="DQ125" s="497">
        <f t="shared" si="203"/>
        <v>78.308045611720914</v>
      </c>
      <c r="DR125" s="497">
        <f t="shared" si="204"/>
        <v>73.606334135662394</v>
      </c>
      <c r="DS125" s="497">
        <f t="shared" si="205"/>
        <v>68.499331119911858</v>
      </c>
      <c r="DT125" s="497">
        <f t="shared" si="206"/>
        <v>62.685346138992351</v>
      </c>
      <c r="DU125" s="497">
        <f t="shared" si="207"/>
        <v>56.130040802341668</v>
      </c>
      <c r="DV125" s="497">
        <f>MAX(CC125,CR125)</f>
        <v>47.550277925002277</v>
      </c>
      <c r="DW125" s="494" t="s">
        <v>381</v>
      </c>
    </row>
    <row r="126" spans="2:127" ht="15" customHeight="1">
      <c r="B126" s="995"/>
      <c r="C126" s="588">
        <v>40</v>
      </c>
      <c r="D126" s="476">
        <f t="shared" si="208"/>
        <v>18.89821353929559</v>
      </c>
      <c r="E126" s="578">
        <v>70.898750572153091</v>
      </c>
      <c r="F126" s="579">
        <v>74.212913959913323</v>
      </c>
      <c r="G126" s="580">
        <v>76.22294115134163</v>
      </c>
      <c r="H126" s="580">
        <v>75.707190823681714</v>
      </c>
      <c r="I126" s="580">
        <v>75.969372381776083</v>
      </c>
      <c r="J126" s="580">
        <v>75.652191700644309</v>
      </c>
      <c r="K126" s="580">
        <v>74.989602512966883</v>
      </c>
      <c r="L126" s="580">
        <v>74.87455097325703</v>
      </c>
      <c r="M126" s="580">
        <v>74.204785091511056</v>
      </c>
      <c r="N126" s="580">
        <v>73.565106588652512</v>
      </c>
      <c r="O126" s="580">
        <v>72.566243586647857</v>
      </c>
      <c r="P126" s="480" t="s">
        <v>381</v>
      </c>
      <c r="Q126" s="466"/>
      <c r="R126" s="925"/>
      <c r="S126" s="475">
        <f t="shared" si="209"/>
        <v>40</v>
      </c>
      <c r="T126" s="481">
        <v>40</v>
      </c>
      <c r="U126" s="482">
        <v>-33</v>
      </c>
      <c r="V126" s="483">
        <f t="shared" si="210"/>
        <v>18.89821353929559</v>
      </c>
      <c r="W126" s="484">
        <f>'70MPa, 4-7kg (comm)'!Z126</f>
        <v>21.260490231707539</v>
      </c>
      <c r="X126" s="485">
        <f>'70MPa, 4-7kg (comm)'!AA126</f>
        <v>22.758436434584304</v>
      </c>
      <c r="Y126" s="483">
        <f t="shared" si="211"/>
        <v>3.8211502801446797</v>
      </c>
      <c r="Z126" s="486">
        <f t="shared" si="212"/>
        <v>3.3965780267952708</v>
      </c>
      <c r="AA126" s="487">
        <f>'70MPa, 4-7kg (comm)'!AD126</f>
        <v>20.037056671902217</v>
      </c>
      <c r="AB126" s="488">
        <f>'70MPa, 4-7kg (comm)'!AE126</f>
        <v>37.109325891880673</v>
      </c>
      <c r="AC126" s="466"/>
      <c r="AD126" s="930"/>
      <c r="AE126" s="932"/>
      <c r="AF126" s="466"/>
      <c r="AG126" s="925"/>
      <c r="AH126" s="475">
        <f t="shared" si="213"/>
        <v>40</v>
      </c>
      <c r="AI126" s="489">
        <v>25</v>
      </c>
      <c r="AJ126" s="482">
        <f t="shared" si="214"/>
        <v>-40</v>
      </c>
      <c r="AK126" s="490">
        <f t="shared" ref="AK126:AK136" si="221">V126</f>
        <v>18.89821353929559</v>
      </c>
      <c r="AL126" s="466"/>
      <c r="AM126" s="925"/>
      <c r="AN126" s="475">
        <f t="shared" si="215"/>
        <v>40</v>
      </c>
      <c r="AO126" s="491">
        <v>0.86330093788154427</v>
      </c>
      <c r="AP126" s="492">
        <v>0.89201706029219741</v>
      </c>
      <c r="AQ126" s="492">
        <v>0.9107400782051509</v>
      </c>
      <c r="AR126" s="492">
        <v>0.91085490786831269</v>
      </c>
      <c r="AS126" s="492">
        <v>0.9175487907319726</v>
      </c>
      <c r="AT126" s="493">
        <v>0.91981852772154216</v>
      </c>
      <c r="AU126" s="493">
        <v>0.92486774589507093</v>
      </c>
      <c r="AV126" s="493">
        <v>0.93530012693688902</v>
      </c>
      <c r="AW126" s="493">
        <v>0.94233274669754485</v>
      </c>
      <c r="AX126" s="493">
        <v>0.95113121191187422</v>
      </c>
      <c r="AY126" s="493">
        <v>0.96106895097048306</v>
      </c>
      <c r="AZ126" s="494" t="s">
        <v>381</v>
      </c>
      <c r="BA126" s="474"/>
      <c r="BB126" s="925"/>
      <c r="BC126" s="475">
        <f t="shared" si="216"/>
        <v>40</v>
      </c>
      <c r="BD126" s="491">
        <v>0.88921171541109278</v>
      </c>
      <c r="BE126" s="492">
        <v>0.91203202734920519</v>
      </c>
      <c r="BF126" s="492">
        <v>0.9120465524896807</v>
      </c>
      <c r="BG126" s="492">
        <v>0.91245589749019662</v>
      </c>
      <c r="BH126" s="492">
        <v>0.91939507573859813</v>
      </c>
      <c r="BI126" s="493">
        <v>0.92188317449898094</v>
      </c>
      <c r="BJ126" s="493">
        <v>0.9272229374313069</v>
      </c>
      <c r="BK126" s="493">
        <v>0.93771908759921907</v>
      </c>
      <c r="BL126" s="493">
        <v>0.94452657413721997</v>
      </c>
      <c r="BM126" s="493">
        <v>0.95254743081269255</v>
      </c>
      <c r="BN126" s="493">
        <v>0.96114237378454082</v>
      </c>
      <c r="BO126" s="494" t="s">
        <v>381</v>
      </c>
      <c r="BP126" s="466"/>
      <c r="BQ126" s="925"/>
      <c r="BR126" s="475">
        <f t="shared" si="217"/>
        <v>40</v>
      </c>
      <c r="BS126" s="495">
        <v>85</v>
      </c>
      <c r="BT126" s="496">
        <v>85</v>
      </c>
      <c r="BU126" s="496">
        <v>84.082417759387098</v>
      </c>
      <c r="BV126" s="496">
        <v>81.649933380771216</v>
      </c>
      <c r="BW126" s="496">
        <v>79.242855453755908</v>
      </c>
      <c r="BX126" s="497">
        <v>76.58848734995442</v>
      </c>
      <c r="BY126" s="497">
        <v>70.93082497955055</v>
      </c>
      <c r="BZ126" s="497">
        <v>65.057654056051874</v>
      </c>
      <c r="CA126" s="497">
        <v>58.590268866082027</v>
      </c>
      <c r="CB126" s="497">
        <v>51.521582581587552</v>
      </c>
      <c r="CC126" s="497">
        <v>42.557978924639272</v>
      </c>
      <c r="CD126" s="494" t="s">
        <v>381</v>
      </c>
      <c r="CF126" s="925"/>
      <c r="CG126" s="475">
        <f t="shared" si="218"/>
        <v>40</v>
      </c>
      <c r="CH126" s="495">
        <v>85</v>
      </c>
      <c r="CI126" s="496">
        <v>84.869900945065837</v>
      </c>
      <c r="CJ126" s="496">
        <v>83.369378031568544</v>
      </c>
      <c r="CK126" s="496">
        <v>80.779532259217277</v>
      </c>
      <c r="CL126" s="496">
        <v>78.244860067564645</v>
      </c>
      <c r="CM126" s="497">
        <v>75.487587545437364</v>
      </c>
      <c r="CN126" s="497">
        <v>69.712943993874404</v>
      </c>
      <c r="CO126" s="497">
        <v>63.836578571854183</v>
      </c>
      <c r="CP126" s="497">
        <v>57.505799237129693</v>
      </c>
      <c r="CQ126" s="497">
        <v>50.840889844846977</v>
      </c>
      <c r="CR126" s="497">
        <v>42.523885828599077</v>
      </c>
      <c r="CS126" s="494" t="s">
        <v>381</v>
      </c>
      <c r="CT126" s="474"/>
      <c r="CU126" s="925"/>
      <c r="CV126" s="475">
        <f t="shared" si="219"/>
        <v>40</v>
      </c>
      <c r="CW126" s="491">
        <f t="shared" si="189"/>
        <v>0.86330093788154427</v>
      </c>
      <c r="CX126" s="492">
        <f t="shared" si="190"/>
        <v>0.89201706029219741</v>
      </c>
      <c r="CY126" s="492">
        <f t="shared" si="191"/>
        <v>0.9107400782051509</v>
      </c>
      <c r="CZ126" s="492">
        <f t="shared" si="192"/>
        <v>0.91085490786831269</v>
      </c>
      <c r="DA126" s="492">
        <f t="shared" ref="DA126:DA136" si="222">MIN(AS126,BH126)</f>
        <v>0.9175487907319726</v>
      </c>
      <c r="DB126" s="493">
        <f t="shared" si="193"/>
        <v>0.91981852772154216</v>
      </c>
      <c r="DC126" s="493">
        <f t="shared" si="194"/>
        <v>0.92486774589507093</v>
      </c>
      <c r="DD126" s="493">
        <f t="shared" si="195"/>
        <v>0.93530012693688902</v>
      </c>
      <c r="DE126" s="493">
        <f t="shared" si="196"/>
        <v>0.94233274669754485</v>
      </c>
      <c r="DF126" s="493">
        <f t="shared" si="197"/>
        <v>0.95113121191187422</v>
      </c>
      <c r="DG126" s="493">
        <f>MIN(AY126,BN126)</f>
        <v>0.96106895097048306</v>
      </c>
      <c r="DH126" s="494" t="s">
        <v>381</v>
      </c>
      <c r="DJ126" s="925"/>
      <c r="DK126" s="475">
        <f t="shared" si="220"/>
        <v>40</v>
      </c>
      <c r="DL126" s="495">
        <f t="shared" si="198"/>
        <v>85</v>
      </c>
      <c r="DM126" s="496">
        <f t="shared" si="199"/>
        <v>85</v>
      </c>
      <c r="DN126" s="496">
        <f t="shared" si="200"/>
        <v>84.082417759387098</v>
      </c>
      <c r="DO126" s="496">
        <f t="shared" si="201"/>
        <v>81.649933380771216</v>
      </c>
      <c r="DP126" s="496">
        <f t="shared" si="202"/>
        <v>79.242855453755908</v>
      </c>
      <c r="DQ126" s="497">
        <f t="shared" si="203"/>
        <v>76.58848734995442</v>
      </c>
      <c r="DR126" s="497">
        <f t="shared" si="204"/>
        <v>70.93082497955055</v>
      </c>
      <c r="DS126" s="497">
        <f t="shared" si="205"/>
        <v>65.057654056051874</v>
      </c>
      <c r="DT126" s="497">
        <f t="shared" si="206"/>
        <v>58.590268866082027</v>
      </c>
      <c r="DU126" s="497">
        <f t="shared" si="207"/>
        <v>51.521582581587552</v>
      </c>
      <c r="DV126" s="497">
        <f>MAX(CC126,CR126)</f>
        <v>42.557978924639272</v>
      </c>
      <c r="DW126" s="494" t="s">
        <v>381</v>
      </c>
    </row>
    <row r="127" spans="2:127" ht="15" customHeight="1">
      <c r="B127" s="995"/>
      <c r="C127" s="588">
        <v>35</v>
      </c>
      <c r="D127" s="476">
        <f t="shared" si="208"/>
        <v>19.415941564441265</v>
      </c>
      <c r="E127" s="578">
        <v>71.045452455049386</v>
      </c>
      <c r="F127" s="579">
        <v>74.230603190762608</v>
      </c>
      <c r="G127" s="580">
        <v>75.920716341675316</v>
      </c>
      <c r="H127" s="580">
        <v>75.413240034407821</v>
      </c>
      <c r="I127" s="580">
        <v>75.718063575820537</v>
      </c>
      <c r="J127" s="580">
        <v>75.415482813008168</v>
      </c>
      <c r="K127" s="580">
        <v>74.784106655349646</v>
      </c>
      <c r="L127" s="580">
        <v>74.720019419866418</v>
      </c>
      <c r="M127" s="580">
        <v>74.088139099456114</v>
      </c>
      <c r="N127" s="580">
        <v>73.495014198318955</v>
      </c>
      <c r="O127" s="580">
        <v>72.550742695248417</v>
      </c>
      <c r="P127" s="480" t="s">
        <v>381</v>
      </c>
      <c r="Q127" s="466"/>
      <c r="R127" s="925"/>
      <c r="S127" s="475">
        <f t="shared" si="209"/>
        <v>35</v>
      </c>
      <c r="T127" s="481">
        <v>40</v>
      </c>
      <c r="U127" s="482">
        <v>-33</v>
      </c>
      <c r="V127" s="483">
        <f t="shared" si="210"/>
        <v>19.415941564441265</v>
      </c>
      <c r="W127" s="484">
        <f>'70MPa, 4-7kg (comm)'!Z127</f>
        <v>21.842934259996426</v>
      </c>
      <c r="X127" s="485">
        <f>'70MPa, 4-7kg (comm)'!AA127</f>
        <v>23.103779569977437</v>
      </c>
      <c r="Y127" s="483">
        <f t="shared" si="211"/>
        <v>3.7201699928396543</v>
      </c>
      <c r="Z127" s="486">
        <f t="shared" si="212"/>
        <v>3.3068177714130256</v>
      </c>
      <c r="AA127" s="487">
        <f>'70MPa, 4-7kg (comm)'!AD127</f>
        <v>20.487133961787155</v>
      </c>
      <c r="AB127" s="488">
        <f>'70MPa, 4-7kg (comm)'!AE127</f>
        <v>37.566902037777382</v>
      </c>
      <c r="AC127" s="466"/>
      <c r="AD127" s="930"/>
      <c r="AE127" s="932"/>
      <c r="AF127" s="466"/>
      <c r="AG127" s="925"/>
      <c r="AH127" s="475">
        <f t="shared" si="213"/>
        <v>35</v>
      </c>
      <c r="AI127" s="489">
        <f t="shared" ref="AI127:AI135" si="223">AH127-10</f>
        <v>25</v>
      </c>
      <c r="AJ127" s="482">
        <f t="shared" si="214"/>
        <v>-40</v>
      </c>
      <c r="AK127" s="490">
        <f t="shared" si="221"/>
        <v>19.415941564441265</v>
      </c>
      <c r="AL127" s="466"/>
      <c r="AM127" s="925"/>
      <c r="AN127" s="475">
        <f t="shared" si="215"/>
        <v>35</v>
      </c>
      <c r="AO127" s="491">
        <v>0.86458759122119966</v>
      </c>
      <c r="AP127" s="492">
        <v>0.89216838961727019</v>
      </c>
      <c r="AQ127" s="492">
        <v>0.90834090122358391</v>
      </c>
      <c r="AR127" s="492">
        <v>0.90859400965165837</v>
      </c>
      <c r="AS127" s="492">
        <v>0.91570468574232178</v>
      </c>
      <c r="AT127" s="493">
        <v>0.91809214886759338</v>
      </c>
      <c r="AU127" s="493">
        <v>0.92350082656593369</v>
      </c>
      <c r="AV127" s="493">
        <v>0.93439170260146354</v>
      </c>
      <c r="AW127" s="561">
        <v>0.94173659979307867</v>
      </c>
      <c r="AX127" s="493">
        <v>0.95087786277470221</v>
      </c>
      <c r="AY127" s="493">
        <v>0.96105526967213706</v>
      </c>
      <c r="AZ127" s="494" t="s">
        <v>381</v>
      </c>
      <c r="BA127" s="474"/>
      <c r="BB127" s="925"/>
      <c r="BC127" s="475">
        <f t="shared" si="216"/>
        <v>35</v>
      </c>
      <c r="BD127" s="491">
        <v>0.88565531722514368</v>
      </c>
      <c r="BE127" s="492">
        <v>0.90944189049405622</v>
      </c>
      <c r="BF127" s="492">
        <v>0.90946611071177896</v>
      </c>
      <c r="BG127" s="492">
        <v>0.91004579964207011</v>
      </c>
      <c r="BH127" s="492">
        <v>0.91739792179290502</v>
      </c>
      <c r="BI127" s="493">
        <v>0.92003354671770909</v>
      </c>
      <c r="BJ127" s="493">
        <v>0.92568869228949247</v>
      </c>
      <c r="BK127" s="493">
        <v>0.93664787470961863</v>
      </c>
      <c r="BL127" s="561">
        <v>0.94379873666673297</v>
      </c>
      <c r="BM127" s="493">
        <v>0.9521982428081992</v>
      </c>
      <c r="BN127" s="493">
        <v>0.96112323420085222</v>
      </c>
      <c r="BO127" s="494" t="s">
        <v>381</v>
      </c>
      <c r="BP127" s="466"/>
      <c r="BQ127" s="925"/>
      <c r="BR127" s="475">
        <f t="shared" si="217"/>
        <v>35</v>
      </c>
      <c r="BS127" s="495">
        <v>85</v>
      </c>
      <c r="BT127" s="496">
        <v>85</v>
      </c>
      <c r="BU127" s="496">
        <v>84.002945012797767</v>
      </c>
      <c r="BV127" s="496">
        <v>81.514231586749588</v>
      </c>
      <c r="BW127" s="496">
        <v>79.086494581739231</v>
      </c>
      <c r="BX127" s="497">
        <v>76.419778284305721</v>
      </c>
      <c r="BY127" s="497">
        <v>70.720756179944217</v>
      </c>
      <c r="BZ127" s="497">
        <v>64.83987954824876</v>
      </c>
      <c r="CA127" s="497">
        <v>58.375159955690897</v>
      </c>
      <c r="CB127" s="497">
        <v>51.341863602263842</v>
      </c>
      <c r="CC127" s="497">
        <v>42.498783494585759</v>
      </c>
      <c r="CD127" s="494" t="s">
        <v>381</v>
      </c>
      <c r="CF127" s="925"/>
      <c r="CG127" s="475">
        <f t="shared" si="218"/>
        <v>35</v>
      </c>
      <c r="CH127" s="495">
        <v>85</v>
      </c>
      <c r="CI127" s="496">
        <v>84.879963835233127</v>
      </c>
      <c r="CJ127" s="496">
        <v>83.381995939019674</v>
      </c>
      <c r="CK127" s="496">
        <v>80.725322872292679</v>
      </c>
      <c r="CL127" s="496">
        <v>78.167278087995271</v>
      </c>
      <c r="CM127" s="497">
        <v>75.393919690326811</v>
      </c>
      <c r="CN127" s="497">
        <v>69.579968781528436</v>
      </c>
      <c r="CO127" s="497">
        <v>63.692476885277287</v>
      </c>
      <c r="CP127" s="497">
        <v>57.356964883748532</v>
      </c>
      <c r="CQ127" s="497">
        <v>50.706975982364426</v>
      </c>
      <c r="CR127" s="497">
        <v>42.467227578845666</v>
      </c>
      <c r="CS127" s="494" t="s">
        <v>381</v>
      </c>
      <c r="CT127" s="474"/>
      <c r="CU127" s="925"/>
      <c r="CV127" s="475">
        <f t="shared" si="219"/>
        <v>35</v>
      </c>
      <c r="CW127" s="491">
        <f t="shared" si="189"/>
        <v>0.86458759122119966</v>
      </c>
      <c r="CX127" s="492">
        <f t="shared" si="190"/>
        <v>0.89216838961727019</v>
      </c>
      <c r="CY127" s="492">
        <f t="shared" si="191"/>
        <v>0.90834090122358391</v>
      </c>
      <c r="CZ127" s="492">
        <f t="shared" si="192"/>
        <v>0.90859400965165837</v>
      </c>
      <c r="DA127" s="492">
        <f t="shared" si="222"/>
        <v>0.91570468574232178</v>
      </c>
      <c r="DB127" s="493">
        <f t="shared" si="193"/>
        <v>0.91809214886759338</v>
      </c>
      <c r="DC127" s="493">
        <f t="shared" si="194"/>
        <v>0.92350082656593369</v>
      </c>
      <c r="DD127" s="493">
        <f t="shared" si="195"/>
        <v>0.93439170260146354</v>
      </c>
      <c r="DE127" s="493">
        <f t="shared" si="196"/>
        <v>0.94173659979307867</v>
      </c>
      <c r="DF127" s="493">
        <f t="shared" si="197"/>
        <v>0.95087786277470221</v>
      </c>
      <c r="DG127" s="493">
        <f>MIN(AY127,BN127)</f>
        <v>0.96105526967213706</v>
      </c>
      <c r="DH127" s="494" t="s">
        <v>381</v>
      </c>
      <c r="DJ127" s="925"/>
      <c r="DK127" s="475">
        <f t="shared" si="220"/>
        <v>35</v>
      </c>
      <c r="DL127" s="495">
        <f t="shared" si="198"/>
        <v>85</v>
      </c>
      <c r="DM127" s="496">
        <f t="shared" si="199"/>
        <v>85</v>
      </c>
      <c r="DN127" s="496">
        <f t="shared" si="200"/>
        <v>84.002945012797767</v>
      </c>
      <c r="DO127" s="496">
        <f t="shared" si="201"/>
        <v>81.514231586749588</v>
      </c>
      <c r="DP127" s="496">
        <f t="shared" si="202"/>
        <v>79.086494581739231</v>
      </c>
      <c r="DQ127" s="497">
        <f t="shared" si="203"/>
        <v>76.419778284305721</v>
      </c>
      <c r="DR127" s="497">
        <f t="shared" si="204"/>
        <v>70.720756179944217</v>
      </c>
      <c r="DS127" s="497">
        <f t="shared" si="205"/>
        <v>64.83987954824876</v>
      </c>
      <c r="DT127" s="497">
        <f t="shared" si="206"/>
        <v>58.375159955690897</v>
      </c>
      <c r="DU127" s="497">
        <f t="shared" si="207"/>
        <v>51.341863602263842</v>
      </c>
      <c r="DV127" s="497">
        <f>MAX(CC127,CR127)</f>
        <v>42.498783494585759</v>
      </c>
      <c r="DW127" s="494" t="s">
        <v>381</v>
      </c>
    </row>
    <row r="128" spans="2:127" ht="15" customHeight="1">
      <c r="B128" s="995"/>
      <c r="C128" s="588">
        <v>30</v>
      </c>
      <c r="D128" s="476">
        <f t="shared" si="208"/>
        <v>22.151877561586051</v>
      </c>
      <c r="E128" s="578">
        <v>69.762846723135326</v>
      </c>
      <c r="F128" s="579">
        <v>73.396594202261184</v>
      </c>
      <c r="G128" s="580">
        <v>75.344932883408163</v>
      </c>
      <c r="H128" s="580">
        <v>74.727559779184645</v>
      </c>
      <c r="I128" s="580">
        <v>75.057650348664509</v>
      </c>
      <c r="J128" s="580">
        <v>74.669690181568086</v>
      </c>
      <c r="K128" s="580">
        <v>73.853443232947853</v>
      </c>
      <c r="L128" s="580">
        <v>73.72887233922188</v>
      </c>
      <c r="M128" s="580">
        <v>72.92819530185227</v>
      </c>
      <c r="N128" s="580">
        <v>72.219528961434847</v>
      </c>
      <c r="O128" s="580">
        <v>71.249467180334591</v>
      </c>
      <c r="P128" s="480" t="s">
        <v>381</v>
      </c>
      <c r="Q128" s="466"/>
      <c r="R128" s="925"/>
      <c r="S128" s="475">
        <f t="shared" si="209"/>
        <v>30</v>
      </c>
      <c r="T128" s="498">
        <v>36.700000000000003</v>
      </c>
      <c r="U128" s="482">
        <v>-33</v>
      </c>
      <c r="V128" s="483">
        <f t="shared" si="210"/>
        <v>22.151877561586051</v>
      </c>
      <c r="W128" s="484">
        <f>'70MPa, 4-7kg (comm)'!Z128</f>
        <v>24.920862256784311</v>
      </c>
      <c r="X128" s="485">
        <f>'70MPa, 4-7kg (comm)'!AA128</f>
        <v>25.781663865696235</v>
      </c>
      <c r="Y128" s="483">
        <f t="shared" si="211"/>
        <v>3.2230493331215966</v>
      </c>
      <c r="Z128" s="486">
        <f t="shared" si="212"/>
        <v>2.86493274055253</v>
      </c>
      <c r="AA128" s="487">
        <f>'70MPa, 4-7kg (comm)'!AD128</f>
        <v>22.774009546053506</v>
      </c>
      <c r="AB128" s="488">
        <f>'70MPa, 4-7kg (comm)'!AE128</f>
        <v>40.982635378505783</v>
      </c>
      <c r="AC128" s="466"/>
      <c r="AD128" s="930"/>
      <c r="AE128" s="932"/>
      <c r="AF128" s="466"/>
      <c r="AG128" s="925"/>
      <c r="AH128" s="475">
        <f t="shared" si="213"/>
        <v>30</v>
      </c>
      <c r="AI128" s="489">
        <f t="shared" si="223"/>
        <v>20</v>
      </c>
      <c r="AJ128" s="482">
        <f t="shared" si="214"/>
        <v>-40</v>
      </c>
      <c r="AK128" s="490">
        <f t="shared" si="221"/>
        <v>22.151877561586051</v>
      </c>
      <c r="AL128" s="466"/>
      <c r="AM128" s="925"/>
      <c r="AN128" s="475">
        <f t="shared" si="215"/>
        <v>30</v>
      </c>
      <c r="AO128" s="491">
        <v>0.85328878213136694</v>
      </c>
      <c r="AP128" s="492">
        <v>0.88501135466390957</v>
      </c>
      <c r="AQ128" s="492">
        <v>0.90384931861655626</v>
      </c>
      <c r="AR128" s="492">
        <v>0.90390056958556553</v>
      </c>
      <c r="AS128" s="492">
        <v>0.91197258009371629</v>
      </c>
      <c r="AT128" s="493">
        <v>0.91441399658962075</v>
      </c>
      <c r="AU128" s="493">
        <v>0.91962157686712254</v>
      </c>
      <c r="AV128" s="493">
        <v>0.93122388113902865</v>
      </c>
      <c r="AW128" s="493">
        <v>0.93829253520299016</v>
      </c>
      <c r="AX128" s="493">
        <v>0.94760915941990265</v>
      </c>
      <c r="AY128" s="493">
        <v>0.95902100484118336</v>
      </c>
      <c r="AZ128" s="494" t="s">
        <v>381</v>
      </c>
      <c r="BA128" s="474"/>
      <c r="BB128" s="925"/>
      <c r="BC128" s="475">
        <f t="shared" si="216"/>
        <v>30</v>
      </c>
      <c r="BD128" s="491">
        <v>0.8643671374501023</v>
      </c>
      <c r="BE128" s="492">
        <v>0.89792867282476685</v>
      </c>
      <c r="BF128" s="492">
        <v>0.90458027221318049</v>
      </c>
      <c r="BG128" s="492">
        <v>0.90506573694086623</v>
      </c>
      <c r="BH128" s="492">
        <v>0.91338448283378904</v>
      </c>
      <c r="BI128" s="493">
        <v>0.91608303690218618</v>
      </c>
      <c r="BJ128" s="493">
        <v>0.92160377813351735</v>
      </c>
      <c r="BK128" s="493">
        <v>0.933319565764133</v>
      </c>
      <c r="BL128" s="493">
        <v>0.9401854745939745</v>
      </c>
      <c r="BM128" s="493">
        <v>0.94870906338829253</v>
      </c>
      <c r="BN128" s="493">
        <v>0.95902143349245694</v>
      </c>
      <c r="BO128" s="494" t="s">
        <v>381</v>
      </c>
      <c r="BP128" s="466"/>
      <c r="BQ128" s="925"/>
      <c r="BR128" s="475">
        <f t="shared" si="217"/>
        <v>30</v>
      </c>
      <c r="BS128" s="495">
        <v>85</v>
      </c>
      <c r="BT128" s="496">
        <v>85</v>
      </c>
      <c r="BU128" s="496">
        <v>83.796457729845685</v>
      </c>
      <c r="BV128" s="496">
        <v>80.880270747940656</v>
      </c>
      <c r="BW128" s="496">
        <v>78.059420454410628</v>
      </c>
      <c r="BX128" s="497">
        <v>74.970806626985222</v>
      </c>
      <c r="BY128" s="497">
        <v>68.525722241754735</v>
      </c>
      <c r="BZ128" s="497">
        <v>62.043592558980905</v>
      </c>
      <c r="CA128" s="497">
        <v>54.991285728546274</v>
      </c>
      <c r="CB128" s="497">
        <v>47.401574129409056</v>
      </c>
      <c r="CC128" s="497">
        <v>37.923329636965413</v>
      </c>
      <c r="CD128" s="494" t="s">
        <v>381</v>
      </c>
      <c r="CF128" s="925"/>
      <c r="CG128" s="475">
        <f t="shared" si="218"/>
        <v>30</v>
      </c>
      <c r="CH128" s="495">
        <v>85</v>
      </c>
      <c r="CI128" s="496">
        <v>85</v>
      </c>
      <c r="CJ128" s="496">
        <v>83.379964538314567</v>
      </c>
      <c r="CK128" s="496">
        <v>80.248885478008802</v>
      </c>
      <c r="CL128" s="496">
        <v>77.297292704307281</v>
      </c>
      <c r="CM128" s="497">
        <v>74.087147305600155</v>
      </c>
      <c r="CN128" s="497">
        <v>67.49716289523144</v>
      </c>
      <c r="CO128" s="497">
        <v>60.991246581372629</v>
      </c>
      <c r="CP128" s="497">
        <v>54.061320224821273</v>
      </c>
      <c r="CQ128" s="497">
        <v>46.879285296278582</v>
      </c>
      <c r="CR128" s="497">
        <v>37.923108938415524</v>
      </c>
      <c r="CS128" s="494" t="s">
        <v>381</v>
      </c>
      <c r="CT128" s="474"/>
      <c r="CU128" s="925"/>
      <c r="CV128" s="475">
        <f t="shared" si="219"/>
        <v>30</v>
      </c>
      <c r="CW128" s="491">
        <f t="shared" si="189"/>
        <v>0.85328878213136694</v>
      </c>
      <c r="CX128" s="492">
        <f t="shared" si="190"/>
        <v>0.88501135466390957</v>
      </c>
      <c r="CY128" s="492">
        <f t="shared" si="191"/>
        <v>0.90384931861655626</v>
      </c>
      <c r="CZ128" s="492">
        <f t="shared" si="192"/>
        <v>0.90390056958556553</v>
      </c>
      <c r="DA128" s="492">
        <f t="shared" si="222"/>
        <v>0.91197258009371629</v>
      </c>
      <c r="DB128" s="493">
        <f t="shared" si="193"/>
        <v>0.91441399658962075</v>
      </c>
      <c r="DC128" s="493">
        <f t="shared" si="194"/>
        <v>0.91962157686712254</v>
      </c>
      <c r="DD128" s="493">
        <f t="shared" si="195"/>
        <v>0.93122388113902865</v>
      </c>
      <c r="DE128" s="493">
        <f t="shared" si="196"/>
        <v>0.93829253520299016</v>
      </c>
      <c r="DF128" s="493">
        <f t="shared" si="197"/>
        <v>0.94760915941990265</v>
      </c>
      <c r="DG128" s="493">
        <f>MIN(AY128,BN128)</f>
        <v>0.95902100484118336</v>
      </c>
      <c r="DH128" s="494" t="s">
        <v>381</v>
      </c>
      <c r="DJ128" s="925"/>
      <c r="DK128" s="475">
        <f t="shared" si="220"/>
        <v>30</v>
      </c>
      <c r="DL128" s="495">
        <f t="shared" si="198"/>
        <v>85</v>
      </c>
      <c r="DM128" s="496">
        <f t="shared" si="199"/>
        <v>85</v>
      </c>
      <c r="DN128" s="496">
        <f t="shared" si="200"/>
        <v>83.796457729845685</v>
      </c>
      <c r="DO128" s="496">
        <f t="shared" si="201"/>
        <v>80.880270747940656</v>
      </c>
      <c r="DP128" s="496">
        <f t="shared" si="202"/>
        <v>78.059420454410628</v>
      </c>
      <c r="DQ128" s="497">
        <f t="shared" si="203"/>
        <v>74.970806626985222</v>
      </c>
      <c r="DR128" s="497">
        <f t="shared" si="204"/>
        <v>68.525722241754735</v>
      </c>
      <c r="DS128" s="497">
        <f t="shared" si="205"/>
        <v>62.043592558980905</v>
      </c>
      <c r="DT128" s="497">
        <f t="shared" si="206"/>
        <v>54.991285728546274</v>
      </c>
      <c r="DU128" s="497">
        <f t="shared" si="207"/>
        <v>47.401574129409056</v>
      </c>
      <c r="DV128" s="497">
        <f>MAX(CC128,CR128)</f>
        <v>37.923329636965413</v>
      </c>
      <c r="DW128" s="494" t="s">
        <v>381</v>
      </c>
    </row>
    <row r="129" spans="2:127" ht="15" customHeight="1">
      <c r="B129" s="995"/>
      <c r="C129" s="588">
        <v>25</v>
      </c>
      <c r="D129" s="476">
        <f t="shared" si="208"/>
        <v>24.942811785372818</v>
      </c>
      <c r="E129" s="578">
        <v>68.488554462821583</v>
      </c>
      <c r="F129" s="579">
        <v>72.596922447470178</v>
      </c>
      <c r="G129" s="580">
        <v>74.753235545031785</v>
      </c>
      <c r="H129" s="580">
        <v>74.018498330555403</v>
      </c>
      <c r="I129" s="580">
        <v>74.37724948462224</v>
      </c>
      <c r="J129" s="580">
        <v>73.895353398397702</v>
      </c>
      <c r="K129" s="580">
        <v>72.884687114050394</v>
      </c>
      <c r="L129" s="580">
        <v>72.702259772442886</v>
      </c>
      <c r="M129" s="580">
        <v>71.724962760878938</v>
      </c>
      <c r="N129" s="580">
        <v>70.908365451082517</v>
      </c>
      <c r="O129" s="522" t="s">
        <v>381</v>
      </c>
      <c r="P129" s="480" t="s">
        <v>381</v>
      </c>
      <c r="Q129" s="466"/>
      <c r="R129" s="925"/>
      <c r="S129" s="475">
        <f t="shared" si="209"/>
        <v>25</v>
      </c>
      <c r="T129" s="498">
        <v>33.299999999999997</v>
      </c>
      <c r="U129" s="482">
        <v>-33</v>
      </c>
      <c r="V129" s="483">
        <f t="shared" si="210"/>
        <v>24.942811785372818</v>
      </c>
      <c r="W129" s="484">
        <f>'70MPa, 4-7kg (comm)'!Z129</f>
        <v>28.060663258544423</v>
      </c>
      <c r="X129" s="485">
        <f>'70MPa, 4-7kg (comm)'!AA129</f>
        <v>28.46026353225615</v>
      </c>
      <c r="Y129" s="483">
        <f t="shared" si="211"/>
        <v>2.8303514076496477</v>
      </c>
      <c r="Z129" s="486">
        <f t="shared" si="212"/>
        <v>2.5158679179107977</v>
      </c>
      <c r="AA129" s="487">
        <f>'70MPa, 4-7kg (comm)'!AD129</f>
        <v>25.006903681227037</v>
      </c>
      <c r="AB129" s="488">
        <f>'70MPa, 4-7kg (comm)'!AE129</f>
        <v>44.265249283013851</v>
      </c>
      <c r="AC129" s="466"/>
      <c r="AD129" s="930"/>
      <c r="AE129" s="932"/>
      <c r="AF129" s="466"/>
      <c r="AG129" s="925"/>
      <c r="AH129" s="475">
        <f t="shared" si="213"/>
        <v>25</v>
      </c>
      <c r="AI129" s="489">
        <f t="shared" si="223"/>
        <v>15</v>
      </c>
      <c r="AJ129" s="482">
        <f t="shared" si="214"/>
        <v>-40</v>
      </c>
      <c r="AK129" s="490">
        <f t="shared" si="221"/>
        <v>24.942811785372818</v>
      </c>
      <c r="AL129" s="466"/>
      <c r="AM129" s="925"/>
      <c r="AN129" s="475">
        <f t="shared" si="215"/>
        <v>25</v>
      </c>
      <c r="AO129" s="491">
        <v>0.84195089926484612</v>
      </c>
      <c r="AP129" s="492">
        <v>0.87810611292410234</v>
      </c>
      <c r="AQ129" s="492">
        <v>0.89912717788383367</v>
      </c>
      <c r="AR129" s="492">
        <v>0.8990373018858453</v>
      </c>
      <c r="AS129" s="492">
        <v>0.90809149692449842</v>
      </c>
      <c r="AT129" s="493">
        <v>0.91051184702007359</v>
      </c>
      <c r="AU129" s="493">
        <v>0.91549976886097717</v>
      </c>
      <c r="AV129" s="493">
        <v>0.9278530697220061</v>
      </c>
      <c r="AW129" s="493">
        <v>0.93460038413251922</v>
      </c>
      <c r="AX129" s="562">
        <v>0.94420370930395947</v>
      </c>
      <c r="AY129" s="522" t="s">
        <v>381</v>
      </c>
      <c r="AZ129" s="502" t="s">
        <v>381</v>
      </c>
      <c r="BA129" s="474"/>
      <c r="BB129" s="925"/>
      <c r="BC129" s="475">
        <f t="shared" si="216"/>
        <v>25</v>
      </c>
      <c r="BD129" s="491">
        <v>0.84465242969318566</v>
      </c>
      <c r="BE129" s="492">
        <v>0.88170650217916624</v>
      </c>
      <c r="BF129" s="492">
        <v>0.89951934308299042</v>
      </c>
      <c r="BG129" s="492">
        <v>0.89988126233890608</v>
      </c>
      <c r="BH129" s="492">
        <v>0.90922687497728494</v>
      </c>
      <c r="BI129" s="493">
        <v>0.91191256830788581</v>
      </c>
      <c r="BJ129" s="493">
        <v>0.9172664312797788</v>
      </c>
      <c r="BK129" s="493">
        <v>0.92976842554746852</v>
      </c>
      <c r="BL129" s="493">
        <v>0.93630954993508908</v>
      </c>
      <c r="BM129" s="562">
        <v>0.94507327382953332</v>
      </c>
      <c r="BN129" s="522" t="s">
        <v>381</v>
      </c>
      <c r="BO129" s="502" t="s">
        <v>381</v>
      </c>
      <c r="BP129" s="466"/>
      <c r="BQ129" s="925"/>
      <c r="BR129" s="475">
        <f t="shared" si="217"/>
        <v>25</v>
      </c>
      <c r="BS129" s="495">
        <v>85</v>
      </c>
      <c r="BT129" s="496">
        <v>85</v>
      </c>
      <c r="BU129" s="496">
        <v>83.610571700768702</v>
      </c>
      <c r="BV129" s="496">
        <v>80.210599473212199</v>
      </c>
      <c r="BW129" s="496">
        <v>76.994253388117713</v>
      </c>
      <c r="BX129" s="497">
        <v>73.480793727922133</v>
      </c>
      <c r="BY129" s="497">
        <v>66.258380285780888</v>
      </c>
      <c r="BZ129" s="497">
        <v>59.158735102349816</v>
      </c>
      <c r="CA129" s="497">
        <v>51.493512294057609</v>
      </c>
      <c r="CB129" s="563">
        <v>43.332311377544514</v>
      </c>
      <c r="CC129" s="522" t="s">
        <v>381</v>
      </c>
      <c r="CD129" s="502" t="s">
        <v>381</v>
      </c>
      <c r="CF129" s="925"/>
      <c r="CG129" s="475">
        <f t="shared" si="218"/>
        <v>25</v>
      </c>
      <c r="CH129" s="495">
        <v>85.000000000000171</v>
      </c>
      <c r="CI129" s="496">
        <v>85.000000000000171</v>
      </c>
      <c r="CJ129" s="496">
        <v>83.391639091598677</v>
      </c>
      <c r="CK129" s="496">
        <v>79.760087282919955</v>
      </c>
      <c r="CL129" s="496">
        <v>76.381631842368336</v>
      </c>
      <c r="CM129" s="497">
        <v>72.739751361677961</v>
      </c>
      <c r="CN129" s="497">
        <v>65.341686857561697</v>
      </c>
      <c r="CO129" s="497">
        <v>58.205910413386199</v>
      </c>
      <c r="CP129" s="497">
        <v>50.664230507049808</v>
      </c>
      <c r="CQ129" s="563">
        <v>42.92392205559235</v>
      </c>
      <c r="CR129" s="522" t="s">
        <v>381</v>
      </c>
      <c r="CS129" s="502" t="s">
        <v>381</v>
      </c>
      <c r="CT129" s="474"/>
      <c r="CU129" s="925"/>
      <c r="CV129" s="475">
        <f t="shared" si="219"/>
        <v>25</v>
      </c>
      <c r="CW129" s="491">
        <f t="shared" si="189"/>
        <v>0.84195089926484612</v>
      </c>
      <c r="CX129" s="492">
        <f t="shared" si="190"/>
        <v>0.87810611292410234</v>
      </c>
      <c r="CY129" s="492">
        <f t="shared" si="191"/>
        <v>0.89912717788383367</v>
      </c>
      <c r="CZ129" s="492">
        <f t="shared" si="192"/>
        <v>0.8990373018858453</v>
      </c>
      <c r="DA129" s="492">
        <f t="shared" si="222"/>
        <v>0.90809149692449842</v>
      </c>
      <c r="DB129" s="493">
        <f t="shared" si="193"/>
        <v>0.91051184702007359</v>
      </c>
      <c r="DC129" s="493">
        <f t="shared" si="194"/>
        <v>0.91549976886097717</v>
      </c>
      <c r="DD129" s="493">
        <f t="shared" si="195"/>
        <v>0.9278530697220061</v>
      </c>
      <c r="DE129" s="493">
        <f t="shared" si="196"/>
        <v>0.93460038413251922</v>
      </c>
      <c r="DF129" s="493">
        <f t="shared" si="197"/>
        <v>0.94420370930395947</v>
      </c>
      <c r="DG129" s="522" t="s">
        <v>381</v>
      </c>
      <c r="DH129" s="502" t="s">
        <v>381</v>
      </c>
      <c r="DJ129" s="925"/>
      <c r="DK129" s="475">
        <f t="shared" si="220"/>
        <v>25</v>
      </c>
      <c r="DL129" s="495">
        <f t="shared" si="198"/>
        <v>85.000000000000171</v>
      </c>
      <c r="DM129" s="496">
        <f t="shared" si="199"/>
        <v>85.000000000000171</v>
      </c>
      <c r="DN129" s="496">
        <f t="shared" si="200"/>
        <v>83.610571700768702</v>
      </c>
      <c r="DO129" s="496">
        <f t="shared" si="201"/>
        <v>80.210599473212199</v>
      </c>
      <c r="DP129" s="496">
        <f t="shared" si="202"/>
        <v>76.994253388117713</v>
      </c>
      <c r="DQ129" s="497">
        <f t="shared" si="203"/>
        <v>73.480793727922133</v>
      </c>
      <c r="DR129" s="497">
        <f t="shared" si="204"/>
        <v>66.258380285780888</v>
      </c>
      <c r="DS129" s="497">
        <f t="shared" si="205"/>
        <v>59.158735102349816</v>
      </c>
      <c r="DT129" s="497">
        <f t="shared" si="206"/>
        <v>51.493512294057609</v>
      </c>
      <c r="DU129" s="497">
        <f t="shared" si="207"/>
        <v>43.332311377544514</v>
      </c>
      <c r="DV129" s="522" t="s">
        <v>381</v>
      </c>
      <c r="DW129" s="502" t="s">
        <v>381</v>
      </c>
    </row>
    <row r="130" spans="2:127" ht="15" customHeight="1">
      <c r="B130" s="995"/>
      <c r="C130" s="589">
        <v>20</v>
      </c>
      <c r="D130" s="476">
        <f t="shared" si="208"/>
        <v>27.717063948969638</v>
      </c>
      <c r="E130" s="578">
        <v>67.044675735808113</v>
      </c>
      <c r="F130" s="579">
        <v>71.573964936775127</v>
      </c>
      <c r="G130" s="580">
        <v>74.162043701582505</v>
      </c>
      <c r="H130" s="580">
        <v>73.294392963618463</v>
      </c>
      <c r="I130" s="580">
        <v>73.686166413992893</v>
      </c>
      <c r="J130" s="580">
        <v>73.107652202420766</v>
      </c>
      <c r="K130" s="580">
        <v>71.877988588074174</v>
      </c>
      <c r="L130" s="580">
        <v>71.649190900930932</v>
      </c>
      <c r="M130" s="580">
        <v>70.474705529059023</v>
      </c>
      <c r="N130" s="580">
        <v>69.56619093859095</v>
      </c>
      <c r="O130" s="522" t="s">
        <v>381</v>
      </c>
      <c r="P130" s="480" t="s">
        <v>381</v>
      </c>
      <c r="Q130" s="466"/>
      <c r="R130" s="925"/>
      <c r="S130" s="503">
        <f t="shared" si="209"/>
        <v>20</v>
      </c>
      <c r="T130" s="481">
        <v>30</v>
      </c>
      <c r="U130" s="482">
        <v>-33</v>
      </c>
      <c r="V130" s="483">
        <f t="shared" si="210"/>
        <v>27.717063948969638</v>
      </c>
      <c r="W130" s="484">
        <f>'70MPa, 4-7kg (comm)'!Z130</f>
        <v>31.315933162519507</v>
      </c>
      <c r="X130" s="485">
        <f>'70MPa, 4-7kg (comm)'!AA130</f>
        <v>31.181696942590847</v>
      </c>
      <c r="Y130" s="483">
        <f t="shared" si="211"/>
        <v>2.5101491653253372</v>
      </c>
      <c r="Z130" s="486">
        <f t="shared" si="212"/>
        <v>2.2312437025114105</v>
      </c>
      <c r="AA130" s="487">
        <f>'70MPa, 4-7kg (comm)'!AD130</f>
        <v>27.218933265295341</v>
      </c>
      <c r="AB130" s="488">
        <f>'70MPa, 4-7kg (comm)'!AE130</f>
        <v>47.49061360459644</v>
      </c>
      <c r="AC130" s="466"/>
      <c r="AD130" s="930"/>
      <c r="AE130" s="932"/>
      <c r="AF130" s="466"/>
      <c r="AG130" s="925"/>
      <c r="AH130" s="503">
        <f t="shared" si="213"/>
        <v>20</v>
      </c>
      <c r="AI130" s="489">
        <f t="shared" si="223"/>
        <v>10</v>
      </c>
      <c r="AJ130" s="482">
        <f t="shared" si="214"/>
        <v>-40</v>
      </c>
      <c r="AK130" s="490">
        <f t="shared" si="221"/>
        <v>27.717063948969638</v>
      </c>
      <c r="AL130" s="466"/>
      <c r="AM130" s="925"/>
      <c r="AN130" s="503">
        <f t="shared" si="215"/>
        <v>20</v>
      </c>
      <c r="AO130" s="491">
        <v>0.83539962458459704</v>
      </c>
      <c r="AP130" s="492">
        <v>0.87433139892181522</v>
      </c>
      <c r="AQ130" s="492">
        <v>0.89453378794378469</v>
      </c>
      <c r="AR130" s="492">
        <v>0.89417089094079316</v>
      </c>
      <c r="AS130" s="492">
        <v>0.90429657483572723</v>
      </c>
      <c r="AT130" s="493">
        <v>0.90665625790215998</v>
      </c>
      <c r="AU130" s="493">
        <v>0.91119229398181711</v>
      </c>
      <c r="AV130" s="493">
        <v>0.92439270086466996</v>
      </c>
      <c r="AW130" s="493">
        <v>0.93065124109470365</v>
      </c>
      <c r="AX130" s="562">
        <v>0.94071483852428239</v>
      </c>
      <c r="AY130" s="522" t="s">
        <v>381</v>
      </c>
      <c r="AZ130" s="502" t="s">
        <v>381</v>
      </c>
      <c r="BA130" s="474"/>
      <c r="BB130" s="925"/>
      <c r="BC130" s="503">
        <f t="shared" si="216"/>
        <v>20</v>
      </c>
      <c r="BD130" s="491">
        <v>0.82896639102138259</v>
      </c>
      <c r="BE130" s="492">
        <v>0.86921085755969274</v>
      </c>
      <c r="BF130" s="492">
        <v>0.89459501860028379</v>
      </c>
      <c r="BG130" s="492">
        <v>0.8946742343117472</v>
      </c>
      <c r="BH130" s="492">
        <v>0.90513030386970561</v>
      </c>
      <c r="BI130" s="493">
        <v>0.90779864772209107</v>
      </c>
      <c r="BJ130" s="493">
        <v>0.91272760593310032</v>
      </c>
      <c r="BK130" s="493">
        <v>0.92611082840480785</v>
      </c>
      <c r="BL130" s="493">
        <v>0.93216306984176989</v>
      </c>
      <c r="BM130" s="562">
        <v>0.94136477412426323</v>
      </c>
      <c r="BN130" s="522" t="s">
        <v>381</v>
      </c>
      <c r="BO130" s="502" t="s">
        <v>381</v>
      </c>
      <c r="BP130" s="466"/>
      <c r="BQ130" s="925"/>
      <c r="BR130" s="503">
        <f t="shared" si="217"/>
        <v>20</v>
      </c>
      <c r="BS130" s="495">
        <v>85.000000000000114</v>
      </c>
      <c r="BT130" s="496">
        <v>85</v>
      </c>
      <c r="BU130" s="496">
        <v>83.352038911918129</v>
      </c>
      <c r="BV130" s="496">
        <v>79.453209676882381</v>
      </c>
      <c r="BW130" s="496">
        <v>75.8289155274027</v>
      </c>
      <c r="BX130" s="497">
        <v>71.894884589867928</v>
      </c>
      <c r="BY130" s="497">
        <v>63.870356539427185</v>
      </c>
      <c r="BZ130" s="497">
        <v>56.169776263239171</v>
      </c>
      <c r="CA130" s="497">
        <v>47.873246240220695</v>
      </c>
      <c r="CB130" s="563">
        <v>39.124304437590368</v>
      </c>
      <c r="CC130" s="522" t="s">
        <v>381</v>
      </c>
      <c r="CD130" s="502" t="s">
        <v>381</v>
      </c>
      <c r="CF130" s="925"/>
      <c r="CG130" s="503">
        <f t="shared" si="218"/>
        <v>20</v>
      </c>
      <c r="CH130" s="495">
        <v>85</v>
      </c>
      <c r="CI130" s="496">
        <v>85</v>
      </c>
      <c r="CJ130" s="496">
        <v>83.316814822386945</v>
      </c>
      <c r="CK130" s="496">
        <v>79.184692581071616</v>
      </c>
      <c r="CL130" s="496">
        <v>75.381832199889956</v>
      </c>
      <c r="CM130" s="497">
        <v>71.296552032935722</v>
      </c>
      <c r="CN130" s="497">
        <v>63.076906532605271</v>
      </c>
      <c r="CO130" s="497">
        <v>55.319759996384391</v>
      </c>
      <c r="CP130" s="497">
        <v>47.146718051376112</v>
      </c>
      <c r="CQ130" s="563">
        <v>38.82248458872013</v>
      </c>
      <c r="CR130" s="522" t="s">
        <v>381</v>
      </c>
      <c r="CS130" s="502" t="s">
        <v>381</v>
      </c>
      <c r="CT130" s="474"/>
      <c r="CU130" s="925"/>
      <c r="CV130" s="503">
        <f t="shared" si="219"/>
        <v>20</v>
      </c>
      <c r="CW130" s="491">
        <f t="shared" si="189"/>
        <v>0.82896639102138259</v>
      </c>
      <c r="CX130" s="492">
        <f t="shared" si="190"/>
        <v>0.86921085755969274</v>
      </c>
      <c r="CY130" s="492">
        <f t="shared" si="191"/>
        <v>0.89453378794378469</v>
      </c>
      <c r="CZ130" s="492">
        <f t="shared" si="192"/>
        <v>0.89417089094079316</v>
      </c>
      <c r="DA130" s="492">
        <f t="shared" si="222"/>
        <v>0.90429657483572723</v>
      </c>
      <c r="DB130" s="493">
        <f t="shared" si="193"/>
        <v>0.90665625790215998</v>
      </c>
      <c r="DC130" s="493">
        <f t="shared" si="194"/>
        <v>0.91119229398181711</v>
      </c>
      <c r="DD130" s="493">
        <f t="shared" si="195"/>
        <v>0.92439270086466996</v>
      </c>
      <c r="DE130" s="493">
        <f t="shared" si="196"/>
        <v>0.93065124109470365</v>
      </c>
      <c r="DF130" s="493">
        <f t="shared" si="197"/>
        <v>0.94071483852428239</v>
      </c>
      <c r="DG130" s="522" t="s">
        <v>381</v>
      </c>
      <c r="DH130" s="502" t="s">
        <v>381</v>
      </c>
      <c r="DJ130" s="925"/>
      <c r="DK130" s="503">
        <f t="shared" si="220"/>
        <v>20</v>
      </c>
      <c r="DL130" s="495">
        <f t="shared" si="198"/>
        <v>85.000000000000114</v>
      </c>
      <c r="DM130" s="496">
        <f t="shared" si="199"/>
        <v>85</v>
      </c>
      <c r="DN130" s="496">
        <f t="shared" si="200"/>
        <v>83.352038911918129</v>
      </c>
      <c r="DO130" s="496">
        <f t="shared" si="201"/>
        <v>79.453209676882381</v>
      </c>
      <c r="DP130" s="496">
        <f t="shared" si="202"/>
        <v>75.8289155274027</v>
      </c>
      <c r="DQ130" s="497">
        <f t="shared" si="203"/>
        <v>71.894884589867928</v>
      </c>
      <c r="DR130" s="497">
        <f t="shared" si="204"/>
        <v>63.870356539427185</v>
      </c>
      <c r="DS130" s="497">
        <f t="shared" si="205"/>
        <v>56.169776263239171</v>
      </c>
      <c r="DT130" s="497">
        <f t="shared" si="206"/>
        <v>47.873246240220695</v>
      </c>
      <c r="DU130" s="497">
        <f t="shared" si="207"/>
        <v>39.124304437590368</v>
      </c>
      <c r="DV130" s="522" t="s">
        <v>381</v>
      </c>
      <c r="DW130" s="502" t="s">
        <v>381</v>
      </c>
    </row>
    <row r="131" spans="2:127" ht="15" customHeight="1">
      <c r="B131" s="995"/>
      <c r="C131" s="588">
        <v>10</v>
      </c>
      <c r="D131" s="476">
        <f t="shared" si="208"/>
        <v>28.5</v>
      </c>
      <c r="E131" s="578">
        <v>70.992714311148077</v>
      </c>
      <c r="F131" s="579">
        <v>73.607601614342258</v>
      </c>
      <c r="G131" s="580">
        <v>72.781426603880703</v>
      </c>
      <c r="H131" s="580">
        <v>71.512180439816888</v>
      </c>
      <c r="I131" s="580">
        <v>71.959234549576479</v>
      </c>
      <c r="J131" s="580">
        <v>71.228249845918128</v>
      </c>
      <c r="K131" s="580">
        <v>70.528227395208091</v>
      </c>
      <c r="L131" s="580">
        <v>69.32272865959105</v>
      </c>
      <c r="M131" s="580">
        <v>68.259084829270321</v>
      </c>
      <c r="N131" s="580">
        <v>66.797304508953459</v>
      </c>
      <c r="O131" s="522" t="s">
        <v>381</v>
      </c>
      <c r="P131" s="480" t="s">
        <v>381</v>
      </c>
      <c r="Q131" s="466"/>
      <c r="R131" s="925"/>
      <c r="S131" s="475">
        <f t="shared" si="209"/>
        <v>10</v>
      </c>
      <c r="T131" s="481">
        <f>S131+15</f>
        <v>25</v>
      </c>
      <c r="U131" s="482">
        <v>-33</v>
      </c>
      <c r="V131" s="483">
        <f t="shared" si="210"/>
        <v>28.5</v>
      </c>
      <c r="W131" s="484">
        <f>'70MPa, 4-7kg (comm)'!Z131</f>
        <v>36.605497725592663</v>
      </c>
      <c r="X131" s="485">
        <f>'70MPa, 4-7kg (comm)'!AA131</f>
        <v>35.56835980980722</v>
      </c>
      <c r="Y131" s="483">
        <f t="shared" si="211"/>
        <v>2.5125474250646405</v>
      </c>
      <c r="Z131" s="486">
        <f t="shared" si="212"/>
        <v>2.0132387885538083</v>
      </c>
      <c r="AA131" s="487">
        <f>'70MPa, 4-7kg (comm)'!AD131</f>
        <v>27.748428273102768</v>
      </c>
      <c r="AB131" s="488">
        <f>'70MPa, 4-7kg (comm)'!AE131</f>
        <v>52.445307422249208</v>
      </c>
      <c r="AC131" s="466"/>
      <c r="AD131" s="930"/>
      <c r="AE131" s="932"/>
      <c r="AF131" s="466"/>
      <c r="AG131" s="925"/>
      <c r="AH131" s="475">
        <f t="shared" si="213"/>
        <v>10</v>
      </c>
      <c r="AI131" s="489">
        <f t="shared" si="223"/>
        <v>0</v>
      </c>
      <c r="AJ131" s="482">
        <f t="shared" si="214"/>
        <v>-40</v>
      </c>
      <c r="AK131" s="490">
        <f t="shared" si="221"/>
        <v>28.5</v>
      </c>
      <c r="AL131" s="466"/>
      <c r="AM131" s="925"/>
      <c r="AN131" s="475">
        <f t="shared" si="215"/>
        <v>10</v>
      </c>
      <c r="AO131" s="491">
        <v>0.88253542025079779</v>
      </c>
      <c r="AP131" s="492">
        <v>0.88867539452349065</v>
      </c>
      <c r="AQ131" s="492">
        <v>0.88626695690802748</v>
      </c>
      <c r="AR131" s="492">
        <v>0.88338113581442967</v>
      </c>
      <c r="AS131" s="492">
        <v>0.89488258443117763</v>
      </c>
      <c r="AT131" s="493">
        <v>0.89678106766453314</v>
      </c>
      <c r="AU131" s="493">
        <v>0.9072285791185124</v>
      </c>
      <c r="AV131" s="493">
        <v>0.91399718262784746</v>
      </c>
      <c r="AW131" s="493">
        <v>0.92262738318109272</v>
      </c>
      <c r="AX131" s="562">
        <v>0.93008824400109524</v>
      </c>
      <c r="AY131" s="522" t="s">
        <v>381</v>
      </c>
      <c r="AZ131" s="502" t="s">
        <v>381</v>
      </c>
      <c r="BA131" s="474"/>
      <c r="BB131" s="925"/>
      <c r="BC131" s="475">
        <f t="shared" si="216"/>
        <v>10</v>
      </c>
      <c r="BD131" s="491">
        <v>0.86412521743003279</v>
      </c>
      <c r="BE131" s="492">
        <v>0.88791301031185077</v>
      </c>
      <c r="BF131" s="492">
        <v>0.88580242676844456</v>
      </c>
      <c r="BG131" s="492">
        <v>0.8834145115984966</v>
      </c>
      <c r="BH131" s="492">
        <v>0.895279801068946</v>
      </c>
      <c r="BI131" s="493">
        <v>0.89753055292327066</v>
      </c>
      <c r="BJ131" s="493">
        <v>0.90841684305587611</v>
      </c>
      <c r="BK131" s="493">
        <v>0.91537957139954629</v>
      </c>
      <c r="BL131" s="493">
        <v>0.923778558604338</v>
      </c>
      <c r="BM131" s="562">
        <v>0.9303947051202095</v>
      </c>
      <c r="BN131" s="522" t="s">
        <v>381</v>
      </c>
      <c r="BO131" s="502" t="s">
        <v>381</v>
      </c>
      <c r="BP131" s="466"/>
      <c r="BQ131" s="925"/>
      <c r="BR131" s="475">
        <f t="shared" si="217"/>
        <v>10</v>
      </c>
      <c r="BS131" s="495">
        <v>85.000000000000057</v>
      </c>
      <c r="BT131" s="496">
        <v>83.957048785705382</v>
      </c>
      <c r="BU131" s="496">
        <v>81.35102827203626</v>
      </c>
      <c r="BV131" s="496">
        <v>76.850647480262708</v>
      </c>
      <c r="BW131" s="496">
        <v>72.785120707928115</v>
      </c>
      <c r="BX131" s="497">
        <v>68.334809721828037</v>
      </c>
      <c r="BY131" s="497">
        <v>59.684758141601506</v>
      </c>
      <c r="BZ131" s="497">
        <v>50.790211592211449</v>
      </c>
      <c r="CA131" s="497">
        <v>41.826903117946031</v>
      </c>
      <c r="CB131" s="563">
        <v>31.857823700645906</v>
      </c>
      <c r="CC131" s="522" t="s">
        <v>381</v>
      </c>
      <c r="CD131" s="502" t="s">
        <v>381</v>
      </c>
      <c r="CF131" s="925"/>
      <c r="CG131" s="475">
        <f t="shared" si="218"/>
        <v>10</v>
      </c>
      <c r="CH131" s="495">
        <v>85</v>
      </c>
      <c r="CI131" s="496">
        <v>84.386587969944486</v>
      </c>
      <c r="CJ131" s="496">
        <v>81.596582414203908</v>
      </c>
      <c r="CK131" s="496">
        <v>76.825660713933615</v>
      </c>
      <c r="CL131" s="496">
        <v>72.566283322252829</v>
      </c>
      <c r="CM131" s="497">
        <v>67.945193918444701</v>
      </c>
      <c r="CN131" s="497">
        <v>59.078592599071428</v>
      </c>
      <c r="CO131" s="497">
        <v>50.113849980278928</v>
      </c>
      <c r="CP131" s="497">
        <v>41.281632914974878</v>
      </c>
      <c r="CQ131" s="563">
        <v>31.718427744677005</v>
      </c>
      <c r="CR131" s="522" t="s">
        <v>381</v>
      </c>
      <c r="CS131" s="502" t="s">
        <v>381</v>
      </c>
      <c r="CT131" s="474"/>
      <c r="CU131" s="925"/>
      <c r="CV131" s="475">
        <f t="shared" si="219"/>
        <v>10</v>
      </c>
      <c r="CW131" s="491">
        <f t="shared" si="189"/>
        <v>0.86412521743003279</v>
      </c>
      <c r="CX131" s="492">
        <f t="shared" si="190"/>
        <v>0.88791301031185077</v>
      </c>
      <c r="CY131" s="492">
        <f t="shared" si="191"/>
        <v>0.88580242676844456</v>
      </c>
      <c r="CZ131" s="492">
        <f t="shared" si="192"/>
        <v>0.88338113581442967</v>
      </c>
      <c r="DA131" s="492">
        <f t="shared" si="222"/>
        <v>0.89488258443117763</v>
      </c>
      <c r="DB131" s="493">
        <f t="shared" si="193"/>
        <v>0.89678106766453314</v>
      </c>
      <c r="DC131" s="493">
        <f t="shared" si="194"/>
        <v>0.9072285791185124</v>
      </c>
      <c r="DD131" s="493">
        <f t="shared" si="195"/>
        <v>0.91399718262784746</v>
      </c>
      <c r="DE131" s="493">
        <f t="shared" si="196"/>
        <v>0.92262738318109272</v>
      </c>
      <c r="DF131" s="493">
        <f t="shared" si="197"/>
        <v>0.93008824400109524</v>
      </c>
      <c r="DG131" s="522" t="s">
        <v>381</v>
      </c>
      <c r="DH131" s="502" t="s">
        <v>381</v>
      </c>
      <c r="DJ131" s="925"/>
      <c r="DK131" s="475">
        <f t="shared" si="220"/>
        <v>10</v>
      </c>
      <c r="DL131" s="495">
        <f t="shared" si="198"/>
        <v>85.000000000000057</v>
      </c>
      <c r="DM131" s="496">
        <f t="shared" si="199"/>
        <v>84.386587969944486</v>
      </c>
      <c r="DN131" s="496">
        <f t="shared" si="200"/>
        <v>81.596582414203908</v>
      </c>
      <c r="DO131" s="496">
        <f t="shared" si="201"/>
        <v>76.850647480262708</v>
      </c>
      <c r="DP131" s="496">
        <f t="shared" si="202"/>
        <v>72.785120707928115</v>
      </c>
      <c r="DQ131" s="497">
        <f t="shared" si="203"/>
        <v>68.334809721828037</v>
      </c>
      <c r="DR131" s="497">
        <f t="shared" si="204"/>
        <v>59.684758141601506</v>
      </c>
      <c r="DS131" s="497">
        <f t="shared" si="205"/>
        <v>50.790211592211449</v>
      </c>
      <c r="DT131" s="497">
        <f t="shared" si="206"/>
        <v>41.826903117946031</v>
      </c>
      <c r="DU131" s="497">
        <f t="shared" si="207"/>
        <v>31.857823700645906</v>
      </c>
      <c r="DV131" s="522" t="s">
        <v>381</v>
      </c>
      <c r="DW131" s="502" t="s">
        <v>381</v>
      </c>
    </row>
    <row r="132" spans="2:127" ht="15" customHeight="1">
      <c r="B132" s="995"/>
      <c r="C132" s="588">
        <v>0</v>
      </c>
      <c r="D132" s="476">
        <f t="shared" si="208"/>
        <v>28.5</v>
      </c>
      <c r="E132" s="578">
        <v>73.583686765306183</v>
      </c>
      <c r="F132" s="579">
        <v>73.02862697563738</v>
      </c>
      <c r="G132" s="580">
        <v>72.045253112672199</v>
      </c>
      <c r="H132" s="580">
        <v>70.2588247102031</v>
      </c>
      <c r="I132" s="580">
        <v>70.379236546065698</v>
      </c>
      <c r="J132" s="580">
        <v>69.271742123830805</v>
      </c>
      <c r="K132" s="580">
        <v>68.363239372166561</v>
      </c>
      <c r="L132" s="580">
        <v>66.886586467768652</v>
      </c>
      <c r="M132" s="580">
        <v>65.608119814974557</v>
      </c>
      <c r="N132" s="580">
        <v>63.971352547580736</v>
      </c>
      <c r="O132" s="522" t="s">
        <v>381</v>
      </c>
      <c r="P132" s="480" t="s">
        <v>381</v>
      </c>
      <c r="Q132" s="466"/>
      <c r="R132" s="925"/>
      <c r="S132" s="475">
        <f t="shared" si="209"/>
        <v>0</v>
      </c>
      <c r="T132" s="481">
        <f>S132+15</f>
        <v>15</v>
      </c>
      <c r="U132" s="482">
        <v>-33</v>
      </c>
      <c r="V132" s="483">
        <f>IF(MIN(X132,W132)*(1-(2.5+7)/(87.5-2))&gt;$AD$7,$AD$7,MIN(X132,W132)*(1-(2.5+7)/(87.5-2)))</f>
        <v>28.5</v>
      </c>
      <c r="W132" s="504">
        <f>'70MPa, 4-7kg (comm)'!Z132</f>
        <v>37.651892890886117</v>
      </c>
      <c r="X132" s="505">
        <f>'70MPa, 4-7kg (comm)'!AA132</f>
        <v>35.348489624122735</v>
      </c>
      <c r="Y132" s="483">
        <f t="shared" si="211"/>
        <v>2.4922325254609605</v>
      </c>
      <c r="Z132" s="486">
        <f t="shared" si="212"/>
        <v>2.0093822319119847</v>
      </c>
      <c r="AA132" s="487">
        <f>'70MPa, 4-7kg (comm)'!AD132</f>
        <v>32.502614683864699</v>
      </c>
      <c r="AB132" s="488">
        <f>'70MPa, 4-7kg (comm)'!AE132</f>
        <v>54.280064946796713</v>
      </c>
      <c r="AC132" s="466"/>
      <c r="AD132" s="930"/>
      <c r="AE132" s="932"/>
      <c r="AF132" s="466"/>
      <c r="AG132" s="925"/>
      <c r="AH132" s="475">
        <f t="shared" si="213"/>
        <v>0</v>
      </c>
      <c r="AI132" s="489">
        <f t="shared" si="223"/>
        <v>-10</v>
      </c>
      <c r="AJ132" s="482">
        <f t="shared" si="214"/>
        <v>-40</v>
      </c>
      <c r="AK132" s="490">
        <f t="shared" si="221"/>
        <v>28.5</v>
      </c>
      <c r="AL132" s="466"/>
      <c r="AM132" s="925"/>
      <c r="AN132" s="475">
        <f t="shared" si="215"/>
        <v>0</v>
      </c>
      <c r="AO132" s="491">
        <v>0.89138272704809451</v>
      </c>
      <c r="AP132" s="492">
        <v>0.88936167352847351</v>
      </c>
      <c r="AQ132" s="492">
        <v>0.88656078835219765</v>
      </c>
      <c r="AR132" s="492">
        <v>0.88093329462459546</v>
      </c>
      <c r="AS132" s="492">
        <v>0.89140980368101419</v>
      </c>
      <c r="AT132" s="493">
        <v>0.89176200565733577</v>
      </c>
      <c r="AU132" s="493">
        <v>0.90363696658309733</v>
      </c>
      <c r="AV132" s="493">
        <v>0.91113291083448589</v>
      </c>
      <c r="AW132" s="493">
        <v>0.92094629509021386</v>
      </c>
      <c r="AX132" s="562">
        <v>0.93027608742803491</v>
      </c>
      <c r="AY132" s="522" t="s">
        <v>381</v>
      </c>
      <c r="AZ132" s="502" t="s">
        <v>381</v>
      </c>
      <c r="BA132" s="474"/>
      <c r="BB132" s="925"/>
      <c r="BC132" s="475">
        <f t="shared" si="216"/>
        <v>0</v>
      </c>
      <c r="BD132" s="491">
        <v>0.88970104209196643</v>
      </c>
      <c r="BE132" s="492">
        <v>0.88789263556154818</v>
      </c>
      <c r="BF132" s="492">
        <v>0.88547657224195153</v>
      </c>
      <c r="BG132" s="492">
        <v>0.88040779965197302</v>
      </c>
      <c r="BH132" s="492">
        <v>0.89130693688983886</v>
      </c>
      <c r="BI132" s="493">
        <v>0.89205938096289517</v>
      </c>
      <c r="BJ132" s="493">
        <v>0.90446801722954806</v>
      </c>
      <c r="BK132" s="493">
        <v>0.91216701160392821</v>
      </c>
      <c r="BL132" s="493">
        <v>0.92172155377674714</v>
      </c>
      <c r="BM132" s="562">
        <v>0.93035918246233618</v>
      </c>
      <c r="BN132" s="522" t="s">
        <v>381</v>
      </c>
      <c r="BO132" s="502" t="s">
        <v>381</v>
      </c>
      <c r="BP132" s="466"/>
      <c r="BQ132" s="925"/>
      <c r="BR132" s="475">
        <f t="shared" si="217"/>
        <v>0</v>
      </c>
      <c r="BS132" s="495">
        <v>82.344162964224125</v>
      </c>
      <c r="BT132" s="496">
        <v>80.826549918444982</v>
      </c>
      <c r="BU132" s="496">
        <v>77.668043801228393</v>
      </c>
      <c r="BV132" s="496">
        <v>72.144920733980939</v>
      </c>
      <c r="BW132" s="496">
        <v>67.159876281304122</v>
      </c>
      <c r="BX132" s="497">
        <v>61.741418561428318</v>
      </c>
      <c r="BY132" s="497">
        <v>51.491092934234842</v>
      </c>
      <c r="BZ132" s="497">
        <v>41.078870378766062</v>
      </c>
      <c r="CA132" s="497">
        <v>30.730993400173929</v>
      </c>
      <c r="CB132" s="563">
        <v>19.309509145714024</v>
      </c>
      <c r="CC132" s="522" t="s">
        <v>381</v>
      </c>
      <c r="CD132" s="502" t="s">
        <v>381</v>
      </c>
      <c r="CF132" s="925"/>
      <c r="CG132" s="475">
        <f t="shared" si="218"/>
        <v>0</v>
      </c>
      <c r="CH132" s="495">
        <v>83.271435503661422</v>
      </c>
      <c r="CI132" s="496">
        <v>81.643171139122828</v>
      </c>
      <c r="CJ132" s="496">
        <v>78.262188071748625</v>
      </c>
      <c r="CK132" s="496">
        <v>72.432896538120403</v>
      </c>
      <c r="CL132" s="496">
        <v>67.203429464172245</v>
      </c>
      <c r="CM132" s="497">
        <v>61.589067248671498</v>
      </c>
      <c r="CN132" s="497">
        <v>51.083871774574177</v>
      </c>
      <c r="CO132" s="497">
        <v>40.584774908765041</v>
      </c>
      <c r="CP132" s="497">
        <v>30.37835222295109</v>
      </c>
      <c r="CQ132" s="563">
        <v>19.273685556026809</v>
      </c>
      <c r="CR132" s="522" t="s">
        <v>381</v>
      </c>
      <c r="CS132" s="502" t="s">
        <v>381</v>
      </c>
      <c r="CT132" s="474"/>
      <c r="CU132" s="925"/>
      <c r="CV132" s="475">
        <f t="shared" si="219"/>
        <v>0</v>
      </c>
      <c r="CW132" s="491">
        <f t="shared" si="189"/>
        <v>0.88970104209196643</v>
      </c>
      <c r="CX132" s="492">
        <f t="shared" si="190"/>
        <v>0.88789263556154818</v>
      </c>
      <c r="CY132" s="492">
        <f t="shared" si="191"/>
        <v>0.88547657224195153</v>
      </c>
      <c r="CZ132" s="492">
        <f t="shared" si="192"/>
        <v>0.88040779965197302</v>
      </c>
      <c r="DA132" s="492">
        <f t="shared" si="222"/>
        <v>0.89130693688983886</v>
      </c>
      <c r="DB132" s="493">
        <f t="shared" si="193"/>
        <v>0.89176200565733577</v>
      </c>
      <c r="DC132" s="493">
        <f t="shared" si="194"/>
        <v>0.90363696658309733</v>
      </c>
      <c r="DD132" s="493">
        <f t="shared" si="195"/>
        <v>0.91113291083448589</v>
      </c>
      <c r="DE132" s="493">
        <f t="shared" si="196"/>
        <v>0.92094629509021386</v>
      </c>
      <c r="DF132" s="493">
        <f t="shared" si="197"/>
        <v>0.93027608742803491</v>
      </c>
      <c r="DG132" s="522" t="s">
        <v>381</v>
      </c>
      <c r="DH132" s="502" t="s">
        <v>381</v>
      </c>
      <c r="DJ132" s="925"/>
      <c r="DK132" s="475">
        <f t="shared" si="220"/>
        <v>0</v>
      </c>
      <c r="DL132" s="495">
        <f t="shared" si="198"/>
        <v>83.271435503661422</v>
      </c>
      <c r="DM132" s="496">
        <f t="shared" si="199"/>
        <v>81.643171139122828</v>
      </c>
      <c r="DN132" s="496">
        <f t="shared" si="200"/>
        <v>78.262188071748625</v>
      </c>
      <c r="DO132" s="496">
        <f t="shared" si="201"/>
        <v>72.432896538120403</v>
      </c>
      <c r="DP132" s="496">
        <f t="shared" si="202"/>
        <v>67.203429464172245</v>
      </c>
      <c r="DQ132" s="497">
        <f t="shared" si="203"/>
        <v>61.741418561428318</v>
      </c>
      <c r="DR132" s="497">
        <f t="shared" si="204"/>
        <v>51.491092934234842</v>
      </c>
      <c r="DS132" s="497">
        <f t="shared" si="205"/>
        <v>41.078870378766062</v>
      </c>
      <c r="DT132" s="497">
        <f t="shared" si="206"/>
        <v>30.730993400173929</v>
      </c>
      <c r="DU132" s="497">
        <f t="shared" si="207"/>
        <v>19.309509145714024</v>
      </c>
      <c r="DV132" s="522" t="s">
        <v>381</v>
      </c>
      <c r="DW132" s="502" t="s">
        <v>381</v>
      </c>
    </row>
    <row r="133" spans="2:127" ht="15" customHeight="1">
      <c r="B133" s="995"/>
      <c r="C133" s="588">
        <v>-10</v>
      </c>
      <c r="D133" s="476">
        <f t="shared" si="208"/>
        <v>28.5</v>
      </c>
      <c r="E133" s="578">
        <f>E17</f>
        <v>73.425939313403404</v>
      </c>
      <c r="F133" s="579">
        <f t="shared" ref="F133:N133" si="224">F17</f>
        <v>72.874072822586029</v>
      </c>
      <c r="G133" s="580">
        <f t="shared" si="224"/>
        <v>71.870202776387458</v>
      </c>
      <c r="H133" s="580">
        <f t="shared" si="224"/>
        <v>69.998260553772312</v>
      </c>
      <c r="I133" s="580">
        <f t="shared" si="224"/>
        <v>70.011592010446222</v>
      </c>
      <c r="J133" s="580">
        <f t="shared" si="224"/>
        <v>68.4460547090098</v>
      </c>
      <c r="K133" s="580">
        <f t="shared" si="224"/>
        <v>66.469218455782894</v>
      </c>
      <c r="L133" s="580">
        <f t="shared" si="224"/>
        <v>64.426171064016245</v>
      </c>
      <c r="M133" s="580">
        <f t="shared" si="224"/>
        <v>62.881302812140255</v>
      </c>
      <c r="N133" s="580">
        <f t="shared" si="224"/>
        <v>61.177986703001338</v>
      </c>
      <c r="O133" s="522" t="s">
        <v>381</v>
      </c>
      <c r="P133" s="480" t="s">
        <v>381</v>
      </c>
      <c r="Q133" s="466"/>
      <c r="R133" s="925"/>
      <c r="S133" s="475">
        <f t="shared" si="209"/>
        <v>-10</v>
      </c>
      <c r="T133" s="481">
        <v>15</v>
      </c>
      <c r="U133" s="482">
        <v>-33</v>
      </c>
      <c r="V133" s="483">
        <f>IF(MIN(X133,W133)*(1-(2.5+7)/(87.5-2))&gt;$AD$7,$AD$7,MIN(X133,W133)*(1-(2.5+7)/(87.5-2)))</f>
        <v>28.5</v>
      </c>
      <c r="W133" s="484">
        <f>'70MPa, 4-7kg (comm)'!Z133</f>
        <v>38.712000000000003</v>
      </c>
      <c r="X133" s="485">
        <f>'70MPa, 4-7kg (comm)'!AA133</f>
        <v>35.97</v>
      </c>
      <c r="Y133" s="483">
        <f t="shared" si="211"/>
        <v>2.4868095727223167</v>
      </c>
      <c r="Z133" s="486">
        <f t="shared" si="212"/>
        <v>1.9703662169192668</v>
      </c>
      <c r="AA133" s="487">
        <f>'70MPa, 4-7kg (comm)'!AD133</f>
        <v>33.200000000000003</v>
      </c>
      <c r="AB133" s="488">
        <f>'70MPa, 4-7kg (comm)'!AE133</f>
        <v>55</v>
      </c>
      <c r="AC133" s="466"/>
      <c r="AD133" s="930"/>
      <c r="AE133" s="932"/>
      <c r="AF133" s="466"/>
      <c r="AG133" s="925"/>
      <c r="AH133" s="475">
        <f t="shared" si="213"/>
        <v>-10</v>
      </c>
      <c r="AI133" s="489">
        <f t="shared" si="223"/>
        <v>-20</v>
      </c>
      <c r="AJ133" s="482">
        <f t="shared" si="214"/>
        <v>-40</v>
      </c>
      <c r="AK133" s="490">
        <f t="shared" si="221"/>
        <v>28.5</v>
      </c>
      <c r="AL133" s="466"/>
      <c r="AM133" s="925"/>
      <c r="AN133" s="475">
        <f t="shared" si="215"/>
        <v>-10</v>
      </c>
      <c r="AO133" s="491">
        <f>AO17</f>
        <v>0.89087996660048763</v>
      </c>
      <c r="AP133" s="492">
        <f t="shared" ref="AP133:AX133" si="225">AP17</f>
        <v>0.8888735883481419</v>
      </c>
      <c r="AQ133" s="492">
        <f t="shared" si="225"/>
        <v>0.88594053034726694</v>
      </c>
      <c r="AR133" s="492">
        <f t="shared" si="225"/>
        <v>0.87959260367679615</v>
      </c>
      <c r="AS133" s="492">
        <f t="shared" si="225"/>
        <v>0.88920017058808054</v>
      </c>
      <c r="AT133" s="493">
        <f t="shared" si="225"/>
        <v>0.8856941400826337</v>
      </c>
      <c r="AU133" s="493">
        <f t="shared" si="225"/>
        <v>0.88859620003806217</v>
      </c>
      <c r="AV133" s="493">
        <f t="shared" si="225"/>
        <v>0.8913107655775121</v>
      </c>
      <c r="AW133" s="493">
        <f t="shared" si="225"/>
        <v>0.89909480864457492</v>
      </c>
      <c r="AX133" s="562">
        <f t="shared" si="225"/>
        <v>0.90847476969160135</v>
      </c>
      <c r="AY133" s="522" t="s">
        <v>381</v>
      </c>
      <c r="AZ133" s="502" t="s">
        <v>381</v>
      </c>
      <c r="BA133" s="474"/>
      <c r="BB133" s="925"/>
      <c r="BC133" s="475">
        <f t="shared" si="216"/>
        <v>-10</v>
      </c>
      <c r="BD133" s="491">
        <f>BD17</f>
        <v>0.88892378607783118</v>
      </c>
      <c r="BE133" s="492">
        <f t="shared" ref="BE133:BM133" si="226">BE17</f>
        <v>0.88710105196546096</v>
      </c>
      <c r="BF133" s="492">
        <f t="shared" si="226"/>
        <v>0.88452391714129397</v>
      </c>
      <c r="BG133" s="492">
        <f t="shared" si="226"/>
        <v>0.87872007589752044</v>
      </c>
      <c r="BH133" s="492">
        <f t="shared" si="226"/>
        <v>0.88879568095274064</v>
      </c>
      <c r="BI133" s="493">
        <f t="shared" si="226"/>
        <v>0.88568767436215079</v>
      </c>
      <c r="BJ133" s="493">
        <f t="shared" si="226"/>
        <v>0.88912988731052089</v>
      </c>
      <c r="BK133" s="493">
        <f t="shared" si="226"/>
        <v>0.89204574499452738</v>
      </c>
      <c r="BL133" s="493">
        <f t="shared" si="226"/>
        <v>0.89952045739881836</v>
      </c>
      <c r="BM133" s="562">
        <f t="shared" si="226"/>
        <v>0.90847973103810054</v>
      </c>
      <c r="BN133" s="522" t="s">
        <v>381</v>
      </c>
      <c r="BO133" s="502" t="s">
        <v>381</v>
      </c>
      <c r="BP133" s="466"/>
      <c r="BQ133" s="925"/>
      <c r="BR133" s="475">
        <f t="shared" si="217"/>
        <v>-10</v>
      </c>
      <c r="BS133" s="495">
        <f>BS17</f>
        <v>81.891012336337752</v>
      </c>
      <c r="BT133" s="496">
        <f t="shared" ref="BT133:CB133" si="227">BT17</f>
        <v>80.363012013592581</v>
      </c>
      <c r="BU133" s="496">
        <f t="shared" si="227"/>
        <v>77.174547354260341</v>
      </c>
      <c r="BV133" s="496">
        <f t="shared" si="227"/>
        <v>71.613277985653397</v>
      </c>
      <c r="BW133" s="496">
        <f t="shared" si="227"/>
        <v>66.574057988047755</v>
      </c>
      <c r="BX133" s="497">
        <f t="shared" si="227"/>
        <v>60.956416685399525</v>
      </c>
      <c r="BY133" s="497">
        <f t="shared" si="227"/>
        <v>50.104816190306479</v>
      </c>
      <c r="BZ133" s="497">
        <f t="shared" si="227"/>
        <v>39.148125635396262</v>
      </c>
      <c r="CA133" s="497">
        <f t="shared" si="227"/>
        <v>28.302332817541004</v>
      </c>
      <c r="CB133" s="563">
        <f t="shared" si="227"/>
        <v>16.299198340159023</v>
      </c>
      <c r="CC133" s="522" t="s">
        <v>381</v>
      </c>
      <c r="CD133" s="502" t="s">
        <v>381</v>
      </c>
      <c r="CF133" s="925"/>
      <c r="CG133" s="475">
        <f t="shared" si="218"/>
        <v>-10</v>
      </c>
      <c r="CH133" s="495">
        <f>CH17</f>
        <v>82.968895511168625</v>
      </c>
      <c r="CI133" s="496">
        <f t="shared" ref="CI133:CQ133" si="228">CI17</f>
        <v>81.340002064292449</v>
      </c>
      <c r="CJ133" s="496">
        <f t="shared" si="228"/>
        <v>77.946319573063306</v>
      </c>
      <c r="CK133" s="496">
        <f t="shared" si="228"/>
        <v>72.078584669833774</v>
      </c>
      <c r="CL133" s="496">
        <f t="shared" si="228"/>
        <v>66.795879081524788</v>
      </c>
      <c r="CM133" s="497">
        <f t="shared" si="228"/>
        <v>60.968337263040311</v>
      </c>
      <c r="CN133" s="497">
        <f t="shared" si="228"/>
        <v>49.837999579198019</v>
      </c>
      <c r="CO133" s="497">
        <f t="shared" si="228"/>
        <v>38.795903559701799</v>
      </c>
      <c r="CP133" s="497">
        <f t="shared" si="228"/>
        <v>28.107216135748047</v>
      </c>
      <c r="CQ133" s="563">
        <f t="shared" si="228"/>
        <v>16.297038117431061</v>
      </c>
      <c r="CR133" s="522" t="s">
        <v>381</v>
      </c>
      <c r="CS133" s="502" t="s">
        <v>381</v>
      </c>
      <c r="CT133" s="474"/>
      <c r="CU133" s="925"/>
      <c r="CV133" s="475">
        <f t="shared" si="219"/>
        <v>-10</v>
      </c>
      <c r="CW133" s="491">
        <f t="shared" si="189"/>
        <v>0.88892378607783118</v>
      </c>
      <c r="CX133" s="492">
        <f t="shared" si="190"/>
        <v>0.88710105196546096</v>
      </c>
      <c r="CY133" s="492">
        <f t="shared" si="191"/>
        <v>0.88452391714129397</v>
      </c>
      <c r="CZ133" s="492">
        <f t="shared" si="192"/>
        <v>0.87872007589752044</v>
      </c>
      <c r="DA133" s="492">
        <f t="shared" si="222"/>
        <v>0.88879568095274064</v>
      </c>
      <c r="DB133" s="493">
        <f t="shared" si="193"/>
        <v>0.88568767436215079</v>
      </c>
      <c r="DC133" s="493">
        <f t="shared" si="194"/>
        <v>0.88859620003806217</v>
      </c>
      <c r="DD133" s="493">
        <f t="shared" si="195"/>
        <v>0.8913107655775121</v>
      </c>
      <c r="DE133" s="493">
        <f t="shared" si="196"/>
        <v>0.89909480864457492</v>
      </c>
      <c r="DF133" s="493">
        <f t="shared" si="197"/>
        <v>0.90847476969160135</v>
      </c>
      <c r="DG133" s="522" t="s">
        <v>381</v>
      </c>
      <c r="DH133" s="502" t="s">
        <v>381</v>
      </c>
      <c r="DJ133" s="925"/>
      <c r="DK133" s="475">
        <f t="shared" si="220"/>
        <v>-10</v>
      </c>
      <c r="DL133" s="495">
        <f t="shared" si="198"/>
        <v>82.968895511168625</v>
      </c>
      <c r="DM133" s="496">
        <f t="shared" si="199"/>
        <v>81.340002064292449</v>
      </c>
      <c r="DN133" s="496">
        <f t="shared" si="200"/>
        <v>77.946319573063306</v>
      </c>
      <c r="DO133" s="496">
        <f t="shared" si="201"/>
        <v>72.078584669833774</v>
      </c>
      <c r="DP133" s="496">
        <f t="shared" si="202"/>
        <v>66.795879081524788</v>
      </c>
      <c r="DQ133" s="497">
        <f t="shared" si="203"/>
        <v>60.968337263040311</v>
      </c>
      <c r="DR133" s="497">
        <f t="shared" si="204"/>
        <v>50.104816190306479</v>
      </c>
      <c r="DS133" s="497">
        <f t="shared" si="205"/>
        <v>39.148125635396262</v>
      </c>
      <c r="DT133" s="497">
        <f t="shared" si="206"/>
        <v>28.302332817541004</v>
      </c>
      <c r="DU133" s="497">
        <f t="shared" si="207"/>
        <v>16.299198340159023</v>
      </c>
      <c r="DV133" s="522" t="s">
        <v>381</v>
      </c>
      <c r="DW133" s="502" t="s">
        <v>381</v>
      </c>
    </row>
    <row r="134" spans="2:127" ht="15" customHeight="1">
      <c r="B134" s="995"/>
      <c r="C134" s="588">
        <v>-20</v>
      </c>
      <c r="D134" s="476">
        <f t="shared" si="208"/>
        <v>28.5</v>
      </c>
      <c r="E134" s="578">
        <f t="shared" ref="E134:M134" si="229">E18</f>
        <v>72.873015038595</v>
      </c>
      <c r="F134" s="579">
        <f t="shared" si="229"/>
        <v>72.337448170006866</v>
      </c>
      <c r="G134" s="580">
        <f t="shared" si="229"/>
        <v>71.335293137013338</v>
      </c>
      <c r="H134" s="580">
        <f t="shared" si="229"/>
        <v>71.030026105358758</v>
      </c>
      <c r="I134" s="580">
        <f t="shared" si="229"/>
        <v>69.536078970782569</v>
      </c>
      <c r="J134" s="580">
        <f t="shared" si="229"/>
        <v>67.960802448968536</v>
      </c>
      <c r="K134" s="580">
        <f t="shared" si="229"/>
        <v>65.679814645263534</v>
      </c>
      <c r="L134" s="580">
        <f t="shared" si="229"/>
        <v>62.360919309821952</v>
      </c>
      <c r="M134" s="580">
        <f t="shared" si="229"/>
        <v>59.954977021708132</v>
      </c>
      <c r="N134" s="522" t="s">
        <v>381</v>
      </c>
      <c r="O134" s="522" t="s">
        <v>381</v>
      </c>
      <c r="P134" s="480" t="s">
        <v>381</v>
      </c>
      <c r="Q134" s="466"/>
      <c r="R134" s="925"/>
      <c r="S134" s="475">
        <f t="shared" si="209"/>
        <v>-20</v>
      </c>
      <c r="T134" s="481">
        <v>15</v>
      </c>
      <c r="U134" s="482">
        <v>-33</v>
      </c>
      <c r="V134" s="483">
        <f>IF(MIN(X134,W134)*(1-(2.5+7)/(87.5-2))&gt;$AD$7,$AD$7,MIN(X134,W134)*(1-(2.5+7)/(87.5-2)))</f>
        <v>28.5</v>
      </c>
      <c r="W134" s="484">
        <f>'70MPa, 4-7kg (comm)'!Z134</f>
        <v>42.326999999999998</v>
      </c>
      <c r="X134" s="485">
        <f>'70MPa, 4-7kg (comm)'!AA134</f>
        <v>38.183</v>
      </c>
      <c r="Y134" s="483">
        <f t="shared" si="211"/>
        <v>2.4679806375441005</v>
      </c>
      <c r="Z134" s="486">
        <f t="shared" si="212"/>
        <v>1.8421142437735869</v>
      </c>
      <c r="AA134" s="487">
        <f>'70MPa, 4-7kg (comm)'!AD134</f>
        <v>35.4</v>
      </c>
      <c r="AB134" s="488">
        <f>'70MPa, 4-7kg (comm)'!AE134</f>
        <v>57.5</v>
      </c>
      <c r="AC134" s="466"/>
      <c r="AD134" s="930"/>
      <c r="AE134" s="932"/>
      <c r="AF134" s="466"/>
      <c r="AG134" s="925"/>
      <c r="AH134" s="475">
        <f t="shared" si="213"/>
        <v>-20</v>
      </c>
      <c r="AI134" s="489">
        <f t="shared" si="223"/>
        <v>-30</v>
      </c>
      <c r="AJ134" s="482">
        <f t="shared" si="214"/>
        <v>-40</v>
      </c>
      <c r="AK134" s="490">
        <f t="shared" si="221"/>
        <v>28.5</v>
      </c>
      <c r="AL134" s="466"/>
      <c r="AM134" s="925"/>
      <c r="AN134" s="475">
        <f t="shared" si="215"/>
        <v>-20</v>
      </c>
      <c r="AO134" s="491">
        <f t="shared" ref="AO134:AW134" si="230">AO18</f>
        <v>0.88872519886054491</v>
      </c>
      <c r="AP134" s="492">
        <f t="shared" si="230"/>
        <v>0.88690006948748579</v>
      </c>
      <c r="AQ134" s="492">
        <f t="shared" si="230"/>
        <v>0.88407269619485374</v>
      </c>
      <c r="AR134" s="492">
        <f t="shared" si="230"/>
        <v>0.89092858475807357</v>
      </c>
      <c r="AS134" s="492">
        <f t="shared" si="230"/>
        <v>0.88802044585138618</v>
      </c>
      <c r="AT134" s="493">
        <f t="shared" si="230"/>
        <v>0.88442345269453648</v>
      </c>
      <c r="AU134" s="493">
        <f t="shared" si="230"/>
        <v>0.88465997464860591</v>
      </c>
      <c r="AV134" s="493">
        <f t="shared" si="230"/>
        <v>0.87613980514886713</v>
      </c>
      <c r="AW134" s="493">
        <f t="shared" si="230"/>
        <v>0.8761206861450499</v>
      </c>
      <c r="AX134" s="522" t="s">
        <v>381</v>
      </c>
      <c r="AY134" s="522" t="s">
        <v>381</v>
      </c>
      <c r="AZ134" s="502" t="s">
        <v>381</v>
      </c>
      <c r="BA134" s="474"/>
      <c r="BB134" s="925"/>
      <c r="BC134" s="475">
        <f t="shared" si="216"/>
        <v>-20</v>
      </c>
      <c r="BD134" s="491">
        <f t="shared" ref="BD134:BL134" si="231">BD18</f>
        <v>0.88599461315446026</v>
      </c>
      <c r="BE134" s="492">
        <f t="shared" si="231"/>
        <v>0.88436891073946478</v>
      </c>
      <c r="BF134" s="492">
        <f t="shared" si="231"/>
        <v>0.88189585682101101</v>
      </c>
      <c r="BG134" s="492">
        <f t="shared" si="231"/>
        <v>0.88925169210261013</v>
      </c>
      <c r="BH134" s="492">
        <f t="shared" si="231"/>
        <v>0.8868064693554456</v>
      </c>
      <c r="BI134" s="493">
        <f t="shared" si="231"/>
        <v>0.88362621531395391</v>
      </c>
      <c r="BJ134" s="493">
        <f t="shared" si="231"/>
        <v>0.88448662902147723</v>
      </c>
      <c r="BK134" s="493">
        <f t="shared" si="231"/>
        <v>0.87634592903662634</v>
      </c>
      <c r="BL134" s="493">
        <f t="shared" si="231"/>
        <v>0.87624353670510613</v>
      </c>
      <c r="BM134" s="522" t="s">
        <v>381</v>
      </c>
      <c r="BN134" s="522" t="s">
        <v>381</v>
      </c>
      <c r="BO134" s="502" t="s">
        <v>381</v>
      </c>
      <c r="BP134" s="466"/>
      <c r="BQ134" s="925"/>
      <c r="BR134" s="475">
        <f t="shared" si="217"/>
        <v>-20</v>
      </c>
      <c r="BS134" s="495">
        <f t="shared" ref="BS134:CA134" si="232">BS18</f>
        <v>80.441322469175645</v>
      </c>
      <c r="BT134" s="496">
        <f t="shared" si="232"/>
        <v>78.879624451980348</v>
      </c>
      <c r="BU134" s="496">
        <f t="shared" si="232"/>
        <v>75.619131145677486</v>
      </c>
      <c r="BV134" s="496">
        <f t="shared" si="232"/>
        <v>70.488962932993303</v>
      </c>
      <c r="BW134" s="496">
        <f t="shared" si="232"/>
        <v>64.937050202356033</v>
      </c>
      <c r="BX134" s="497">
        <f t="shared" si="232"/>
        <v>59.304445853689501</v>
      </c>
      <c r="BY134" s="497">
        <f t="shared" si="232"/>
        <v>48.313680562219403</v>
      </c>
      <c r="BZ134" s="497">
        <f t="shared" si="232"/>
        <v>36.595176272777088</v>
      </c>
      <c r="CA134" s="497">
        <f t="shared" si="232"/>
        <v>25.057155146148524</v>
      </c>
      <c r="CB134" s="522" t="s">
        <v>381</v>
      </c>
      <c r="CC134" s="522" t="s">
        <v>381</v>
      </c>
      <c r="CD134" s="502" t="s">
        <v>381</v>
      </c>
      <c r="CF134" s="925"/>
      <c r="CG134" s="475">
        <f t="shared" si="218"/>
        <v>-20</v>
      </c>
      <c r="CH134" s="495">
        <f t="shared" ref="CH134:CP134" si="233">CH18</f>
        <v>81.945568366439829</v>
      </c>
      <c r="CI134" s="496">
        <f t="shared" si="233"/>
        <v>80.275165154708361</v>
      </c>
      <c r="CJ134" s="496">
        <f t="shared" si="233"/>
        <v>76.812795609896838</v>
      </c>
      <c r="CK134" s="496">
        <f t="shared" si="233"/>
        <v>71.389285563401955</v>
      </c>
      <c r="CL134" s="496">
        <f t="shared" si="233"/>
        <v>65.57485337365631</v>
      </c>
      <c r="CM134" s="497">
        <f t="shared" si="233"/>
        <v>59.713431523780869</v>
      </c>
      <c r="CN134" s="497">
        <f t="shared" si="233"/>
        <v>48.401063952073947</v>
      </c>
      <c r="CO134" s="497">
        <f t="shared" si="233"/>
        <v>36.497513665935585</v>
      </c>
      <c r="CP134" s="497">
        <f t="shared" si="233"/>
        <v>25.000918437453908</v>
      </c>
      <c r="CQ134" s="522" t="s">
        <v>381</v>
      </c>
      <c r="CR134" s="522" t="s">
        <v>381</v>
      </c>
      <c r="CS134" s="502" t="s">
        <v>381</v>
      </c>
      <c r="CT134" s="474"/>
      <c r="CU134" s="925"/>
      <c r="CV134" s="475">
        <f t="shared" si="219"/>
        <v>-20</v>
      </c>
      <c r="CW134" s="491">
        <f t="shared" si="189"/>
        <v>0.88599461315446026</v>
      </c>
      <c r="CX134" s="492">
        <f t="shared" si="190"/>
        <v>0.88436891073946478</v>
      </c>
      <c r="CY134" s="492">
        <f t="shared" si="191"/>
        <v>0.88189585682101101</v>
      </c>
      <c r="CZ134" s="492">
        <f t="shared" si="192"/>
        <v>0.88925169210261013</v>
      </c>
      <c r="DA134" s="492">
        <f t="shared" si="222"/>
        <v>0.8868064693554456</v>
      </c>
      <c r="DB134" s="493">
        <f t="shared" si="193"/>
        <v>0.88362621531395391</v>
      </c>
      <c r="DC134" s="493">
        <f t="shared" si="194"/>
        <v>0.88448662902147723</v>
      </c>
      <c r="DD134" s="493">
        <f t="shared" si="195"/>
        <v>0.87613980514886713</v>
      </c>
      <c r="DE134" s="493">
        <f t="shared" si="196"/>
        <v>0.8761206861450499</v>
      </c>
      <c r="DF134" s="522" t="s">
        <v>381</v>
      </c>
      <c r="DG134" s="522" t="s">
        <v>381</v>
      </c>
      <c r="DH134" s="502" t="s">
        <v>381</v>
      </c>
      <c r="DJ134" s="925"/>
      <c r="DK134" s="475">
        <f t="shared" si="220"/>
        <v>-20</v>
      </c>
      <c r="DL134" s="495">
        <f t="shared" si="198"/>
        <v>81.945568366439829</v>
      </c>
      <c r="DM134" s="496">
        <f t="shared" si="199"/>
        <v>80.275165154708361</v>
      </c>
      <c r="DN134" s="496">
        <f t="shared" si="200"/>
        <v>76.812795609896838</v>
      </c>
      <c r="DO134" s="496">
        <f t="shared" si="201"/>
        <v>71.389285563401955</v>
      </c>
      <c r="DP134" s="496">
        <f t="shared" si="202"/>
        <v>65.57485337365631</v>
      </c>
      <c r="DQ134" s="497">
        <f t="shared" si="203"/>
        <v>59.713431523780869</v>
      </c>
      <c r="DR134" s="497">
        <f t="shared" si="204"/>
        <v>48.401063952073947</v>
      </c>
      <c r="DS134" s="497">
        <f t="shared" si="205"/>
        <v>36.595176272777088</v>
      </c>
      <c r="DT134" s="497">
        <f t="shared" si="206"/>
        <v>25.057155146148524</v>
      </c>
      <c r="DU134" s="522" t="s">
        <v>381</v>
      </c>
      <c r="DV134" s="522" t="s">
        <v>381</v>
      </c>
      <c r="DW134" s="502" t="s">
        <v>381</v>
      </c>
    </row>
    <row r="135" spans="2:127" ht="15" customHeight="1">
      <c r="B135" s="995"/>
      <c r="C135" s="588">
        <v>-30</v>
      </c>
      <c r="D135" s="476">
        <f t="shared" si="208"/>
        <v>28.5</v>
      </c>
      <c r="E135" s="578">
        <f t="shared" ref="E135:M135" si="234">E19</f>
        <v>72.056093187486042</v>
      </c>
      <c r="F135" s="579">
        <f t="shared" si="234"/>
        <v>71.600861408769745</v>
      </c>
      <c r="G135" s="580">
        <f t="shared" si="234"/>
        <v>70.641584378526261</v>
      </c>
      <c r="H135" s="580">
        <f t="shared" si="234"/>
        <v>70.448406220506712</v>
      </c>
      <c r="I135" s="580">
        <f t="shared" si="234"/>
        <v>68.959424669706777</v>
      </c>
      <c r="J135" s="580">
        <f t="shared" si="234"/>
        <v>67.385578314939607</v>
      </c>
      <c r="K135" s="580">
        <f t="shared" si="234"/>
        <v>65.18495771388389</v>
      </c>
      <c r="L135" s="580">
        <f t="shared" si="234"/>
        <v>61.846512946512924</v>
      </c>
      <c r="M135" s="580">
        <f t="shared" si="234"/>
        <v>58.663648961838547</v>
      </c>
      <c r="N135" s="522" t="s">
        <v>381</v>
      </c>
      <c r="O135" s="522" t="s">
        <v>381</v>
      </c>
      <c r="P135" s="480" t="s">
        <v>381</v>
      </c>
      <c r="Q135" s="466"/>
      <c r="R135" s="925"/>
      <c r="S135" s="475">
        <f t="shared" si="209"/>
        <v>-30</v>
      </c>
      <c r="T135" s="481">
        <v>15</v>
      </c>
      <c r="U135" s="482">
        <v>-33</v>
      </c>
      <c r="V135" s="483">
        <f>IF(MIN(X135,W135)*(1-(2.5+7)/(87.5-2))&gt;$AD$7,$AD$7,MIN(X135,W135)*(1-(2.5+7)/(87.5-2)))</f>
        <v>28.5</v>
      </c>
      <c r="W135" s="484">
        <f>'70MPa, 4-7kg (comm)'!Z135</f>
        <v>45.936999999999998</v>
      </c>
      <c r="X135" s="485">
        <f>'70MPa, 4-7kg (comm)'!AA135</f>
        <v>40.423000000000002</v>
      </c>
      <c r="Y135" s="483">
        <f t="shared" si="211"/>
        <v>2.4421354880270085</v>
      </c>
      <c r="Z135" s="486">
        <f t="shared" si="212"/>
        <v>1.7218133589483646</v>
      </c>
      <c r="AA135" s="487">
        <f>'70MPa, 4-7kg (comm)'!AD135</f>
        <v>37.5</v>
      </c>
      <c r="AB135" s="488">
        <f>'70MPa, 4-7kg (comm)'!AE135</f>
        <v>59.9</v>
      </c>
      <c r="AC135" s="466"/>
      <c r="AD135" s="930"/>
      <c r="AE135" s="932"/>
      <c r="AF135" s="466"/>
      <c r="AG135" s="925"/>
      <c r="AH135" s="475">
        <f t="shared" si="213"/>
        <v>-30</v>
      </c>
      <c r="AI135" s="489">
        <f t="shared" si="223"/>
        <v>-40</v>
      </c>
      <c r="AJ135" s="482">
        <f t="shared" si="214"/>
        <v>-40</v>
      </c>
      <c r="AK135" s="490">
        <f t="shared" si="221"/>
        <v>28.5</v>
      </c>
      <c r="AL135" s="466"/>
      <c r="AM135" s="925"/>
      <c r="AN135" s="475">
        <f t="shared" si="215"/>
        <v>-30</v>
      </c>
      <c r="AO135" s="491">
        <f t="shared" ref="AO135:AW135" si="235">AO19</f>
        <v>0.88429936212440308</v>
      </c>
      <c r="AP135" s="492">
        <f t="shared" si="235"/>
        <v>0.88326344448434668</v>
      </c>
      <c r="AQ135" s="492">
        <f t="shared" si="235"/>
        <v>0.88086665747331871</v>
      </c>
      <c r="AR135" s="492">
        <f t="shared" si="235"/>
        <v>0.88879400467620084</v>
      </c>
      <c r="AS135" s="492">
        <f t="shared" si="235"/>
        <v>0.88597644342511339</v>
      </c>
      <c r="AT135" s="493">
        <f t="shared" si="235"/>
        <v>0.88238497920393311</v>
      </c>
      <c r="AU135" s="493">
        <f t="shared" si="235"/>
        <v>0.88322209961745779</v>
      </c>
      <c r="AV135" s="493">
        <f t="shared" si="235"/>
        <v>0.87420282175734232</v>
      </c>
      <c r="AW135" s="493">
        <f t="shared" si="235"/>
        <v>0.86661568643838827</v>
      </c>
      <c r="AX135" s="522" t="s">
        <v>381</v>
      </c>
      <c r="AY135" s="522" t="s">
        <v>381</v>
      </c>
      <c r="AZ135" s="502" t="s">
        <v>381</v>
      </c>
      <c r="BA135" s="474"/>
      <c r="BB135" s="925"/>
      <c r="BC135" s="475">
        <f t="shared" si="216"/>
        <v>-30</v>
      </c>
      <c r="BD135" s="491">
        <f t="shared" ref="BD135:BL135" si="236">BD19</f>
        <v>0.88079190146710795</v>
      </c>
      <c r="BE135" s="492">
        <f t="shared" si="236"/>
        <v>0.87990666465553113</v>
      </c>
      <c r="BF135" s="492">
        <f t="shared" si="236"/>
        <v>0.87785950032659887</v>
      </c>
      <c r="BG135" s="492">
        <f t="shared" si="236"/>
        <v>0.88629948855829943</v>
      </c>
      <c r="BH135" s="492">
        <f t="shared" si="236"/>
        <v>0.88396185023032681</v>
      </c>
      <c r="BI135" s="493">
        <f t="shared" si="236"/>
        <v>0.88081617536090284</v>
      </c>
      <c r="BJ135" s="493">
        <f t="shared" si="236"/>
        <v>0.88235228221520301</v>
      </c>
      <c r="BK135" s="493">
        <f t="shared" si="236"/>
        <v>0.87388684807445116</v>
      </c>
      <c r="BL135" s="493">
        <f t="shared" si="236"/>
        <v>0.86657747837981347</v>
      </c>
      <c r="BM135" s="522" t="s">
        <v>381</v>
      </c>
      <c r="BN135" s="522" t="s">
        <v>381</v>
      </c>
      <c r="BO135" s="502" t="s">
        <v>381</v>
      </c>
      <c r="BP135" s="466"/>
      <c r="BQ135" s="925"/>
      <c r="BR135" s="475">
        <f t="shared" si="217"/>
        <v>-30</v>
      </c>
      <c r="BS135" s="495">
        <f t="shared" ref="BS135:CA135" si="237">BS19</f>
        <v>78.953388530230995</v>
      </c>
      <c r="BT135" s="496">
        <f t="shared" si="237"/>
        <v>77.344984995759617</v>
      </c>
      <c r="BU135" s="496">
        <f t="shared" si="237"/>
        <v>74.032687681945944</v>
      </c>
      <c r="BV135" s="496">
        <f t="shared" si="237"/>
        <v>68.868319677295503</v>
      </c>
      <c r="BW135" s="496">
        <f t="shared" si="237"/>
        <v>63.264559327114597</v>
      </c>
      <c r="BX135" s="497">
        <f t="shared" si="237"/>
        <v>57.602888041253422</v>
      </c>
      <c r="BY135" s="497">
        <f t="shared" si="237"/>
        <v>46.670251066518915</v>
      </c>
      <c r="BZ135" s="497">
        <f t="shared" si="237"/>
        <v>35.044723285185981</v>
      </c>
      <c r="CA135" s="497">
        <f t="shared" si="237"/>
        <v>23.18872467859001</v>
      </c>
      <c r="CB135" s="522" t="s">
        <v>381</v>
      </c>
      <c r="CC135" s="522" t="s">
        <v>381</v>
      </c>
      <c r="CD135" s="502" t="s">
        <v>381</v>
      </c>
      <c r="CF135" s="925"/>
      <c r="CG135" s="475">
        <f t="shared" si="218"/>
        <v>-30</v>
      </c>
      <c r="CH135" s="495">
        <f t="shared" ref="CH135:CP135" si="238">CH19</f>
        <v>80.886275561329896</v>
      </c>
      <c r="CI135" s="496">
        <f t="shared" si="238"/>
        <v>79.180463314170879</v>
      </c>
      <c r="CJ135" s="496">
        <f t="shared" si="238"/>
        <v>75.66417937485744</v>
      </c>
      <c r="CK135" s="496">
        <f t="shared" si="238"/>
        <v>70.194918655555796</v>
      </c>
      <c r="CL135" s="496">
        <f t="shared" si="238"/>
        <v>64.315682987068115</v>
      </c>
      <c r="CM135" s="497">
        <f t="shared" si="238"/>
        <v>58.408498339087224</v>
      </c>
      <c r="CN135" s="497">
        <f t="shared" si="238"/>
        <v>47.100586905341899</v>
      </c>
      <c r="CO135" s="497">
        <f t="shared" si="238"/>
        <v>35.196344263134606</v>
      </c>
      <c r="CP135" s="497">
        <f t="shared" si="238"/>
        <v>23.206132208597289</v>
      </c>
      <c r="CQ135" s="522" t="s">
        <v>381</v>
      </c>
      <c r="CR135" s="522" t="s">
        <v>381</v>
      </c>
      <c r="CS135" s="502" t="s">
        <v>381</v>
      </c>
      <c r="CT135" s="474"/>
      <c r="CU135" s="925"/>
      <c r="CV135" s="475">
        <f t="shared" si="219"/>
        <v>-30</v>
      </c>
      <c r="CW135" s="491">
        <f t="shared" si="189"/>
        <v>0.88079190146710795</v>
      </c>
      <c r="CX135" s="492">
        <f t="shared" si="190"/>
        <v>0.87990666465553113</v>
      </c>
      <c r="CY135" s="492">
        <f t="shared" si="191"/>
        <v>0.87785950032659887</v>
      </c>
      <c r="CZ135" s="492">
        <f t="shared" si="192"/>
        <v>0.88629948855829943</v>
      </c>
      <c r="DA135" s="492">
        <f t="shared" si="222"/>
        <v>0.88396185023032681</v>
      </c>
      <c r="DB135" s="493">
        <f t="shared" si="193"/>
        <v>0.88081617536090284</v>
      </c>
      <c r="DC135" s="493">
        <f t="shared" si="194"/>
        <v>0.88235228221520301</v>
      </c>
      <c r="DD135" s="493">
        <f t="shared" si="195"/>
        <v>0.87388684807445116</v>
      </c>
      <c r="DE135" s="493">
        <f t="shared" si="196"/>
        <v>0.86657747837981347</v>
      </c>
      <c r="DF135" s="522" t="s">
        <v>381</v>
      </c>
      <c r="DG135" s="522" t="s">
        <v>381</v>
      </c>
      <c r="DH135" s="502" t="s">
        <v>381</v>
      </c>
      <c r="DJ135" s="925"/>
      <c r="DK135" s="475">
        <f t="shared" si="220"/>
        <v>-30</v>
      </c>
      <c r="DL135" s="495">
        <f t="shared" si="198"/>
        <v>80.886275561329896</v>
      </c>
      <c r="DM135" s="496">
        <f t="shared" si="199"/>
        <v>79.180463314170879</v>
      </c>
      <c r="DN135" s="496">
        <f t="shared" si="200"/>
        <v>75.66417937485744</v>
      </c>
      <c r="DO135" s="496">
        <f t="shared" si="201"/>
        <v>70.194918655555796</v>
      </c>
      <c r="DP135" s="496">
        <f t="shared" si="202"/>
        <v>64.315682987068115</v>
      </c>
      <c r="DQ135" s="497">
        <f t="shared" si="203"/>
        <v>58.408498339087224</v>
      </c>
      <c r="DR135" s="497">
        <f t="shared" si="204"/>
        <v>47.100586905341899</v>
      </c>
      <c r="DS135" s="497">
        <f t="shared" si="205"/>
        <v>35.196344263134606</v>
      </c>
      <c r="DT135" s="497">
        <f t="shared" si="206"/>
        <v>23.206132208597289</v>
      </c>
      <c r="DU135" s="522" t="s">
        <v>381</v>
      </c>
      <c r="DV135" s="522" t="s">
        <v>381</v>
      </c>
      <c r="DW135" s="502" t="s">
        <v>381</v>
      </c>
    </row>
    <row r="136" spans="2:127" ht="15" customHeight="1">
      <c r="B136" s="995"/>
      <c r="C136" s="588">
        <v>-40</v>
      </c>
      <c r="D136" s="476">
        <f t="shared" si="208"/>
        <v>28.5</v>
      </c>
      <c r="E136" s="578">
        <f t="shared" ref="E136:M136" si="239">E20</f>
        <v>71.580423607328882</v>
      </c>
      <c r="F136" s="579">
        <f t="shared" si="239"/>
        <v>71.124331262565917</v>
      </c>
      <c r="G136" s="580">
        <f t="shared" si="239"/>
        <v>70.160265610586976</v>
      </c>
      <c r="H136" s="580">
        <f t="shared" si="239"/>
        <v>69.979761765621731</v>
      </c>
      <c r="I136" s="580">
        <f t="shared" si="239"/>
        <v>68.500604359302002</v>
      </c>
      <c r="J136" s="580">
        <f t="shared" si="239"/>
        <v>66.939297880093363</v>
      </c>
      <c r="K136" s="580">
        <f t="shared" si="239"/>
        <v>64.78523263187796</v>
      </c>
      <c r="L136" s="580">
        <f t="shared" si="239"/>
        <v>61.53023230081287</v>
      </c>
      <c r="M136" s="580">
        <f t="shared" si="239"/>
        <v>58.49212766080008</v>
      </c>
      <c r="N136" s="522" t="s">
        <v>381</v>
      </c>
      <c r="O136" s="522" t="s">
        <v>381</v>
      </c>
      <c r="P136" s="480" t="s">
        <v>381</v>
      </c>
      <c r="Q136" s="466"/>
      <c r="R136" s="925"/>
      <c r="S136" s="475">
        <f t="shared" si="209"/>
        <v>-40</v>
      </c>
      <c r="T136" s="481">
        <v>15</v>
      </c>
      <c r="U136" s="482">
        <v>-33</v>
      </c>
      <c r="V136" s="483">
        <f>IF(MIN(X136,W136)*(1-(2.5+7)/(87.5-2))&gt;$AD$7,$AD$7,MIN(X136,W136)*(1-(2.5+7)/(87.5-2)))</f>
        <v>28.5</v>
      </c>
      <c r="W136" s="484">
        <f>'70MPa, 4-7kg (comm)'!Z136</f>
        <v>49.356000000000002</v>
      </c>
      <c r="X136" s="485">
        <f>'70MPa, 4-7kg (comm)'!AA136</f>
        <v>40.478000000000002</v>
      </c>
      <c r="Y136" s="483">
        <f t="shared" si="211"/>
        <v>2.4254151320198569</v>
      </c>
      <c r="Z136" s="486">
        <f t="shared" si="212"/>
        <v>1.707701251607439</v>
      </c>
      <c r="AA136" s="487">
        <f>'70MPa, 4-7kg (comm)'!AD136</f>
        <v>39.5</v>
      </c>
      <c r="AB136" s="488">
        <f>'70MPa, 4-7kg (comm)'!AE136</f>
        <v>60</v>
      </c>
      <c r="AC136" s="466"/>
      <c r="AD136" s="930"/>
      <c r="AE136" s="932"/>
      <c r="AF136" s="466"/>
      <c r="AG136" s="925"/>
      <c r="AH136" s="475">
        <f t="shared" si="213"/>
        <v>-40</v>
      </c>
      <c r="AI136" s="489">
        <v>-40</v>
      </c>
      <c r="AJ136" s="482">
        <f t="shared" si="214"/>
        <v>-40</v>
      </c>
      <c r="AK136" s="490">
        <f t="shared" si="221"/>
        <v>28.5</v>
      </c>
      <c r="AL136" s="466"/>
      <c r="AM136" s="925"/>
      <c r="AN136" s="475">
        <f t="shared" si="215"/>
        <v>-40</v>
      </c>
      <c r="AO136" s="491">
        <f t="shared" ref="AO136:AW136" si="240">AO20</f>
        <v>0.8825326414918957</v>
      </c>
      <c r="AP136" s="492">
        <f t="shared" si="240"/>
        <v>0.88147041631154477</v>
      </c>
      <c r="AQ136" s="492">
        <f t="shared" si="240"/>
        <v>0.87912011765123954</v>
      </c>
      <c r="AR136" s="492">
        <f t="shared" si="240"/>
        <v>0.8872156821339352</v>
      </c>
      <c r="AS136" s="492">
        <f t="shared" si="240"/>
        <v>0.88447325407284005</v>
      </c>
      <c r="AT136" s="493">
        <f t="shared" si="240"/>
        <v>0.88097359363561689</v>
      </c>
      <c r="AU136" s="493">
        <f t="shared" si="240"/>
        <v>0.88208369491410021</v>
      </c>
      <c r="AV136" s="493">
        <f t="shared" si="240"/>
        <v>0.87345803600616423</v>
      </c>
      <c r="AW136" s="493">
        <f t="shared" si="240"/>
        <v>0.86640424868743093</v>
      </c>
      <c r="AX136" s="522" t="s">
        <v>381</v>
      </c>
      <c r="AY136" s="522" t="s">
        <v>381</v>
      </c>
      <c r="AZ136" s="502" t="s">
        <v>381</v>
      </c>
      <c r="BA136" s="474"/>
      <c r="BB136" s="925"/>
      <c r="BC136" s="475">
        <f t="shared" si="216"/>
        <v>-40</v>
      </c>
      <c r="BD136" s="491">
        <f t="shared" ref="BD136:BL136" si="241">BD20</f>
        <v>0.87820855233588035</v>
      </c>
      <c r="BE136" s="492">
        <f t="shared" si="241"/>
        <v>0.87734837104441277</v>
      </c>
      <c r="BF136" s="492">
        <f t="shared" si="241"/>
        <v>0.87530270217647155</v>
      </c>
      <c r="BG136" s="492">
        <f t="shared" si="241"/>
        <v>0.88391192452174239</v>
      </c>
      <c r="BH136" s="492">
        <f t="shared" si="241"/>
        <v>0.88161634753243967</v>
      </c>
      <c r="BI136" s="493">
        <f t="shared" si="241"/>
        <v>0.87859106538321075</v>
      </c>
      <c r="BJ136" s="493">
        <f t="shared" si="241"/>
        <v>0.88045581168223674</v>
      </c>
      <c r="BK136" s="493">
        <f t="shared" si="241"/>
        <v>0.87254947010944461</v>
      </c>
      <c r="BL136" s="493">
        <f t="shared" si="241"/>
        <v>0.86611833779247882</v>
      </c>
      <c r="BM136" s="522" t="s">
        <v>381</v>
      </c>
      <c r="BN136" s="522" t="s">
        <v>381</v>
      </c>
      <c r="BO136" s="502" t="s">
        <v>381</v>
      </c>
      <c r="BP136" s="466"/>
      <c r="BQ136" s="925"/>
      <c r="BR136" s="475">
        <f t="shared" si="217"/>
        <v>-40</v>
      </c>
      <c r="BS136" s="495">
        <f t="shared" ref="BS136:CA136" si="242">BS20</f>
        <v>77.644090710579277</v>
      </c>
      <c r="BT136" s="496">
        <f t="shared" si="242"/>
        <v>76.018794424998958</v>
      </c>
      <c r="BU136" s="496">
        <f t="shared" si="242"/>
        <v>72.652745408119472</v>
      </c>
      <c r="BV136" s="496">
        <f t="shared" si="242"/>
        <v>67.470557718815812</v>
      </c>
      <c r="BW136" s="496">
        <f t="shared" si="242"/>
        <v>61.853637980273639</v>
      </c>
      <c r="BX136" s="497">
        <f t="shared" si="242"/>
        <v>56.184776133239055</v>
      </c>
      <c r="BY136" s="497">
        <f t="shared" si="242"/>
        <v>45.32409581200131</v>
      </c>
      <c r="BZ136" s="497">
        <f t="shared" si="242"/>
        <v>33.874747788537611</v>
      </c>
      <c r="CA136" s="497">
        <f t="shared" si="242"/>
        <v>22.451712717137021</v>
      </c>
      <c r="CB136" s="522" t="s">
        <v>381</v>
      </c>
      <c r="CC136" s="522" t="s">
        <v>381</v>
      </c>
      <c r="CD136" s="502" t="s">
        <v>381</v>
      </c>
      <c r="CF136" s="925"/>
      <c r="CG136" s="475">
        <f t="shared" si="218"/>
        <v>-40</v>
      </c>
      <c r="CH136" s="495">
        <f t="shared" ref="CH136:CP136" si="243">CH20</f>
        <v>80.013355751947131</v>
      </c>
      <c r="CI136" s="496">
        <f t="shared" si="243"/>
        <v>78.280125540306557</v>
      </c>
      <c r="CJ136" s="496">
        <f t="shared" si="243"/>
        <v>74.719899000642229</v>
      </c>
      <c r="CK136" s="496">
        <f t="shared" si="243"/>
        <v>69.219844861748498</v>
      </c>
      <c r="CL136" s="496">
        <f t="shared" si="243"/>
        <v>63.336230102007576</v>
      </c>
      <c r="CM136" s="497">
        <f t="shared" si="243"/>
        <v>57.403832232403289</v>
      </c>
      <c r="CN136" s="497">
        <f t="shared" si="243"/>
        <v>46.125171388023062</v>
      </c>
      <c r="CO136" s="497">
        <f t="shared" si="243"/>
        <v>34.307660528039541</v>
      </c>
      <c r="CP136" s="497">
        <f t="shared" si="243"/>
        <v>22.581955692046041</v>
      </c>
      <c r="CQ136" s="522" t="s">
        <v>381</v>
      </c>
      <c r="CR136" s="522" t="s">
        <v>381</v>
      </c>
      <c r="CS136" s="502" t="s">
        <v>381</v>
      </c>
      <c r="CT136" s="474"/>
      <c r="CU136" s="925"/>
      <c r="CV136" s="475">
        <f t="shared" si="219"/>
        <v>-40</v>
      </c>
      <c r="CW136" s="491">
        <f t="shared" si="189"/>
        <v>0.87820855233588035</v>
      </c>
      <c r="CX136" s="492">
        <f t="shared" si="190"/>
        <v>0.87734837104441277</v>
      </c>
      <c r="CY136" s="492">
        <f t="shared" si="191"/>
        <v>0.87530270217647155</v>
      </c>
      <c r="CZ136" s="492">
        <f t="shared" si="192"/>
        <v>0.88391192452174239</v>
      </c>
      <c r="DA136" s="492">
        <f t="shared" si="222"/>
        <v>0.88161634753243967</v>
      </c>
      <c r="DB136" s="493">
        <f t="shared" si="193"/>
        <v>0.87859106538321075</v>
      </c>
      <c r="DC136" s="493">
        <f t="shared" si="194"/>
        <v>0.88045581168223674</v>
      </c>
      <c r="DD136" s="493">
        <f t="shared" si="195"/>
        <v>0.87254947010944461</v>
      </c>
      <c r="DE136" s="493">
        <f t="shared" si="196"/>
        <v>0.86611833779247882</v>
      </c>
      <c r="DF136" s="522" t="s">
        <v>381</v>
      </c>
      <c r="DG136" s="522" t="s">
        <v>381</v>
      </c>
      <c r="DH136" s="502" t="s">
        <v>381</v>
      </c>
      <c r="DJ136" s="925"/>
      <c r="DK136" s="475">
        <f t="shared" si="220"/>
        <v>-40</v>
      </c>
      <c r="DL136" s="495">
        <f t="shared" si="198"/>
        <v>80.013355751947131</v>
      </c>
      <c r="DM136" s="496">
        <f t="shared" si="199"/>
        <v>78.280125540306557</v>
      </c>
      <c r="DN136" s="496">
        <f t="shared" si="200"/>
        <v>74.719899000642229</v>
      </c>
      <c r="DO136" s="496">
        <f t="shared" si="201"/>
        <v>69.219844861748498</v>
      </c>
      <c r="DP136" s="496">
        <f t="shared" si="202"/>
        <v>63.336230102007576</v>
      </c>
      <c r="DQ136" s="497">
        <f t="shared" si="203"/>
        <v>57.403832232403289</v>
      </c>
      <c r="DR136" s="497">
        <f t="shared" si="204"/>
        <v>46.125171388023062</v>
      </c>
      <c r="DS136" s="497">
        <f t="shared" si="205"/>
        <v>34.307660528039541</v>
      </c>
      <c r="DT136" s="497">
        <f t="shared" si="206"/>
        <v>22.581955692046041</v>
      </c>
      <c r="DU136" s="522" t="s">
        <v>381</v>
      </c>
      <c r="DV136" s="522" t="s">
        <v>381</v>
      </c>
      <c r="DW136" s="502" t="s">
        <v>381</v>
      </c>
    </row>
    <row r="137" spans="2:127" ht="15" customHeight="1" thickBot="1">
      <c r="B137" s="996"/>
      <c r="C137" s="590" t="s">
        <v>382</v>
      </c>
      <c r="D137" s="507" t="s">
        <v>381</v>
      </c>
      <c r="E137" s="508" t="s">
        <v>381</v>
      </c>
      <c r="F137" s="509" t="s">
        <v>381</v>
      </c>
      <c r="G137" s="509" t="s">
        <v>381</v>
      </c>
      <c r="H137" s="509" t="s">
        <v>381</v>
      </c>
      <c r="I137" s="509" t="s">
        <v>381</v>
      </c>
      <c r="J137" s="509" t="s">
        <v>381</v>
      </c>
      <c r="K137" s="509" t="s">
        <v>381</v>
      </c>
      <c r="L137" s="509" t="s">
        <v>381</v>
      </c>
      <c r="M137" s="509" t="s">
        <v>381</v>
      </c>
      <c r="N137" s="509" t="s">
        <v>381</v>
      </c>
      <c r="O137" s="509" t="s">
        <v>381</v>
      </c>
      <c r="P137" s="510" t="s">
        <v>381</v>
      </c>
      <c r="Q137" s="466"/>
      <c r="R137" s="926"/>
      <c r="S137" s="506" t="str">
        <f t="shared" si="209"/>
        <v>&lt; -40</v>
      </c>
      <c r="T137" s="511" t="s">
        <v>381</v>
      </c>
      <c r="U137" s="512" t="s">
        <v>381</v>
      </c>
      <c r="V137" s="507" t="s">
        <v>381</v>
      </c>
      <c r="W137" s="513" t="s">
        <v>381</v>
      </c>
      <c r="X137" s="514" t="s">
        <v>381</v>
      </c>
      <c r="Y137" s="507" t="s">
        <v>381</v>
      </c>
      <c r="Z137" s="514" t="s">
        <v>381</v>
      </c>
      <c r="AA137" s="511" t="s">
        <v>381</v>
      </c>
      <c r="AB137" s="512" t="s">
        <v>381</v>
      </c>
      <c r="AC137" s="466"/>
      <c r="AD137" s="931"/>
      <c r="AE137" s="933"/>
      <c r="AF137" s="466"/>
      <c r="AG137" s="926"/>
      <c r="AH137" s="506" t="str">
        <f>$C137</f>
        <v>&lt; -40</v>
      </c>
      <c r="AI137" s="511" t="s">
        <v>381</v>
      </c>
      <c r="AJ137" s="512" t="s">
        <v>381</v>
      </c>
      <c r="AK137" s="515" t="s">
        <v>381</v>
      </c>
      <c r="AL137" s="466"/>
      <c r="AM137" s="926"/>
      <c r="AN137" s="506" t="str">
        <f t="shared" si="215"/>
        <v>&lt; -40</v>
      </c>
      <c r="AO137" s="516" t="s">
        <v>381</v>
      </c>
      <c r="AP137" s="517" t="s">
        <v>381</v>
      </c>
      <c r="AQ137" s="517" t="s">
        <v>381</v>
      </c>
      <c r="AR137" s="517" t="s">
        <v>381</v>
      </c>
      <c r="AS137" s="517" t="s">
        <v>381</v>
      </c>
      <c r="AT137" s="517" t="s">
        <v>381</v>
      </c>
      <c r="AU137" s="517" t="s">
        <v>381</v>
      </c>
      <c r="AV137" s="517" t="s">
        <v>381</v>
      </c>
      <c r="AW137" s="517" t="s">
        <v>381</v>
      </c>
      <c r="AX137" s="517" t="s">
        <v>381</v>
      </c>
      <c r="AY137" s="517" t="s">
        <v>381</v>
      </c>
      <c r="AZ137" s="512" t="s">
        <v>381</v>
      </c>
      <c r="BA137" s="474"/>
      <c r="BB137" s="926"/>
      <c r="BC137" s="506" t="str">
        <f t="shared" si="216"/>
        <v>&lt; -40</v>
      </c>
      <c r="BD137" s="516" t="s">
        <v>381</v>
      </c>
      <c r="BE137" s="517" t="s">
        <v>381</v>
      </c>
      <c r="BF137" s="517" t="s">
        <v>381</v>
      </c>
      <c r="BG137" s="517" t="s">
        <v>381</v>
      </c>
      <c r="BH137" s="517" t="s">
        <v>381</v>
      </c>
      <c r="BI137" s="517" t="s">
        <v>381</v>
      </c>
      <c r="BJ137" s="517" t="s">
        <v>381</v>
      </c>
      <c r="BK137" s="517" t="s">
        <v>381</v>
      </c>
      <c r="BL137" s="517" t="s">
        <v>381</v>
      </c>
      <c r="BM137" s="517" t="s">
        <v>381</v>
      </c>
      <c r="BN137" s="517" t="s">
        <v>381</v>
      </c>
      <c r="BO137" s="512" t="s">
        <v>381</v>
      </c>
      <c r="BP137" s="466"/>
      <c r="BQ137" s="926"/>
      <c r="BR137" s="506" t="str">
        <f t="shared" si="217"/>
        <v>&lt; -40</v>
      </c>
      <c r="BS137" s="516" t="s">
        <v>381</v>
      </c>
      <c r="BT137" s="517" t="s">
        <v>381</v>
      </c>
      <c r="BU137" s="517" t="s">
        <v>381</v>
      </c>
      <c r="BV137" s="517" t="s">
        <v>381</v>
      </c>
      <c r="BW137" s="517" t="s">
        <v>381</v>
      </c>
      <c r="BX137" s="517" t="s">
        <v>381</v>
      </c>
      <c r="BY137" s="517" t="s">
        <v>381</v>
      </c>
      <c r="BZ137" s="517" t="s">
        <v>381</v>
      </c>
      <c r="CA137" s="517" t="s">
        <v>381</v>
      </c>
      <c r="CB137" s="517" t="s">
        <v>381</v>
      </c>
      <c r="CC137" s="517" t="s">
        <v>381</v>
      </c>
      <c r="CD137" s="512" t="s">
        <v>381</v>
      </c>
      <c r="CF137" s="926"/>
      <c r="CG137" s="506" t="str">
        <f t="shared" si="218"/>
        <v>&lt; -40</v>
      </c>
      <c r="CH137" s="516" t="s">
        <v>381</v>
      </c>
      <c r="CI137" s="517" t="s">
        <v>381</v>
      </c>
      <c r="CJ137" s="517" t="s">
        <v>381</v>
      </c>
      <c r="CK137" s="517" t="s">
        <v>381</v>
      </c>
      <c r="CL137" s="517" t="s">
        <v>381</v>
      </c>
      <c r="CM137" s="517" t="s">
        <v>381</v>
      </c>
      <c r="CN137" s="517" t="s">
        <v>381</v>
      </c>
      <c r="CO137" s="517" t="s">
        <v>381</v>
      </c>
      <c r="CP137" s="517" t="s">
        <v>381</v>
      </c>
      <c r="CQ137" s="517" t="s">
        <v>381</v>
      </c>
      <c r="CR137" s="517" t="s">
        <v>381</v>
      </c>
      <c r="CS137" s="512" t="s">
        <v>381</v>
      </c>
      <c r="CT137" s="474"/>
      <c r="CU137" s="926"/>
      <c r="CV137" s="506" t="str">
        <f t="shared" si="219"/>
        <v>&lt; -40</v>
      </c>
      <c r="CW137" s="516" t="s">
        <v>381</v>
      </c>
      <c r="CX137" s="517" t="s">
        <v>381</v>
      </c>
      <c r="CY137" s="517" t="s">
        <v>381</v>
      </c>
      <c r="CZ137" s="517" t="s">
        <v>381</v>
      </c>
      <c r="DA137" s="517" t="s">
        <v>381</v>
      </c>
      <c r="DB137" s="517" t="s">
        <v>381</v>
      </c>
      <c r="DC137" s="517" t="s">
        <v>381</v>
      </c>
      <c r="DD137" s="517" t="s">
        <v>381</v>
      </c>
      <c r="DE137" s="517" t="s">
        <v>381</v>
      </c>
      <c r="DF137" s="517" t="s">
        <v>381</v>
      </c>
      <c r="DG137" s="517" t="s">
        <v>381</v>
      </c>
      <c r="DH137" s="512" t="s">
        <v>381</v>
      </c>
      <c r="DJ137" s="926"/>
      <c r="DK137" s="506" t="str">
        <f t="shared" si="220"/>
        <v>&lt; -40</v>
      </c>
      <c r="DL137" s="516" t="s">
        <v>381</v>
      </c>
      <c r="DM137" s="517" t="s">
        <v>381</v>
      </c>
      <c r="DN137" s="517" t="s">
        <v>381</v>
      </c>
      <c r="DO137" s="517" t="s">
        <v>381</v>
      </c>
      <c r="DP137" s="517" t="s">
        <v>381</v>
      </c>
      <c r="DQ137" s="517" t="s">
        <v>381</v>
      </c>
      <c r="DR137" s="517" t="s">
        <v>381</v>
      </c>
      <c r="DS137" s="517" t="s">
        <v>381</v>
      </c>
      <c r="DT137" s="517" t="s">
        <v>381</v>
      </c>
      <c r="DU137" s="517" t="s">
        <v>381</v>
      </c>
      <c r="DV137" s="517" t="s">
        <v>381</v>
      </c>
      <c r="DW137" s="512" t="s">
        <v>381</v>
      </c>
    </row>
    <row r="139" spans="2:127">
      <c r="V139" s="518"/>
    </row>
    <row r="140" spans="2:127" ht="18">
      <c r="B140" s="962" t="s">
        <v>702</v>
      </c>
      <c r="C140" s="962"/>
      <c r="D140" s="962"/>
      <c r="E140" s="962"/>
      <c r="F140" s="962"/>
      <c r="G140" s="962"/>
      <c r="H140" s="962"/>
      <c r="I140" s="962"/>
      <c r="J140" s="962"/>
      <c r="K140" s="962"/>
      <c r="L140" s="962"/>
      <c r="M140" s="962"/>
      <c r="N140" s="962"/>
      <c r="O140" s="962"/>
      <c r="P140" s="962"/>
      <c r="Q140" s="444"/>
      <c r="R140" s="445" t="s">
        <v>487</v>
      </c>
      <c r="S140" s="444"/>
      <c r="T140" s="445"/>
      <c r="U140" s="445"/>
      <c r="V140" s="963" t="s">
        <v>505</v>
      </c>
      <c r="W140" s="963"/>
      <c r="X140" s="963"/>
      <c r="Y140" s="445"/>
      <c r="Z140" s="964" t="s">
        <v>490</v>
      </c>
      <c r="AA140" s="964"/>
      <c r="AB140" s="964"/>
      <c r="AC140" s="444"/>
      <c r="AD140" s="444"/>
      <c r="AE140" s="444"/>
      <c r="AF140" s="444"/>
      <c r="AG140" s="445" t="s">
        <v>488</v>
      </c>
      <c r="AH140" s="444"/>
      <c r="AI140" s="445"/>
      <c r="AJ140" s="445"/>
      <c r="AK140" s="444"/>
      <c r="AL140" s="444"/>
      <c r="AM140" s="445" t="s">
        <v>700</v>
      </c>
      <c r="AN140" s="444"/>
      <c r="BB140" s="445" t="s">
        <v>701</v>
      </c>
      <c r="BC140" s="444"/>
      <c r="BP140" s="444"/>
      <c r="BQ140" s="445" t="s">
        <v>700</v>
      </c>
      <c r="BR140" s="444"/>
      <c r="CF140" s="445" t="s">
        <v>701</v>
      </c>
      <c r="CG140" s="444"/>
      <c r="CU140" s="445" t="s">
        <v>489</v>
      </c>
      <c r="CV140" s="444"/>
      <c r="DJ140" s="445" t="s">
        <v>489</v>
      </c>
      <c r="DK140" s="444"/>
    </row>
    <row r="141" spans="2:127" ht="13.5" thickBot="1">
      <c r="C141" s="448"/>
      <c r="D141" s="449"/>
      <c r="S141" s="448"/>
      <c r="T141" s="451"/>
      <c r="U141" s="451"/>
      <c r="V141" s="449"/>
      <c r="W141" s="449"/>
      <c r="X141" s="449"/>
      <c r="Y141" s="449"/>
      <c r="Z141" s="449"/>
      <c r="AH141" s="448"/>
      <c r="AI141" s="451"/>
      <c r="AJ141" s="451"/>
      <c r="AK141" s="449"/>
      <c r="AN141" s="448"/>
      <c r="AO141" s="451"/>
      <c r="AP141" s="451"/>
      <c r="BC141" s="448"/>
      <c r="BD141" s="451"/>
      <c r="BE141" s="451"/>
      <c r="BR141" s="448"/>
      <c r="BS141" s="451"/>
      <c r="BT141" s="451"/>
      <c r="CG141" s="448"/>
      <c r="CH141" s="451"/>
      <c r="CI141" s="451"/>
      <c r="CV141" s="448"/>
      <c r="CW141" s="451"/>
      <c r="CX141" s="451"/>
      <c r="DK141" s="448"/>
      <c r="DL141" s="451"/>
      <c r="DM141" s="451"/>
    </row>
    <row r="142" spans="2:127" ht="78.75" customHeight="1" thickBot="1">
      <c r="B142" s="934" t="s">
        <v>945</v>
      </c>
      <c r="C142" s="965"/>
      <c r="D142" s="999" t="s">
        <v>886</v>
      </c>
      <c r="E142" s="1002" t="s">
        <v>933</v>
      </c>
      <c r="F142" s="1002"/>
      <c r="G142" s="1002"/>
      <c r="H142" s="1002"/>
      <c r="I142" s="1002"/>
      <c r="J142" s="1002"/>
      <c r="K142" s="1002"/>
      <c r="L142" s="1002"/>
      <c r="M142" s="1002"/>
      <c r="N142" s="1002"/>
      <c r="O142" s="1002"/>
      <c r="P142" s="1003"/>
      <c r="Q142" s="311"/>
      <c r="R142" s="934" t="str">
        <f>$B142</f>
        <v>H70-T30
4-7kg non-comm
CD-10</v>
      </c>
      <c r="S142" s="965"/>
      <c r="T142" s="957" t="s">
        <v>907</v>
      </c>
      <c r="U142" s="958"/>
      <c r="V142" s="957" t="s">
        <v>909</v>
      </c>
      <c r="W142" s="975"/>
      <c r="X142" s="958"/>
      <c r="Y142" s="976" t="s">
        <v>958</v>
      </c>
      <c r="Z142" s="977"/>
      <c r="AA142" s="957" t="s">
        <v>908</v>
      </c>
      <c r="AB142" s="958"/>
      <c r="AC142" s="311"/>
      <c r="AD142" s="978" t="s">
        <v>722</v>
      </c>
      <c r="AE142" s="980" t="s">
        <v>723</v>
      </c>
      <c r="AF142" s="311"/>
      <c r="AG142" s="934" t="str">
        <f>$B142</f>
        <v>H70-T30
4-7kg non-comm
CD-10</v>
      </c>
      <c r="AH142" s="965"/>
      <c r="AI142" s="957" t="s">
        <v>907</v>
      </c>
      <c r="AJ142" s="958"/>
      <c r="AK142" s="959" t="s">
        <v>167</v>
      </c>
      <c r="AL142" s="311"/>
      <c r="AM142" s="934" t="str">
        <f>$B142</f>
        <v>H70-T30
4-7kg non-comm
CD-10</v>
      </c>
      <c r="AN142" s="935"/>
      <c r="AO142" s="940" t="s">
        <v>530</v>
      </c>
      <c r="AP142" s="941"/>
      <c r="AQ142" s="942"/>
      <c r="AR142" s="942"/>
      <c r="AS142" s="942"/>
      <c r="AT142" s="942"/>
      <c r="AU142" s="942"/>
      <c r="AV142" s="942"/>
      <c r="AW142" s="942"/>
      <c r="AX142" s="942"/>
      <c r="AY142" s="942"/>
      <c r="AZ142" s="943"/>
      <c r="BA142" s="311"/>
      <c r="BB142" s="934" t="str">
        <f>$B142</f>
        <v>H70-T30
4-7kg non-comm
CD-10</v>
      </c>
      <c r="BC142" s="935"/>
      <c r="BD142" s="940" t="s">
        <v>530</v>
      </c>
      <c r="BE142" s="941"/>
      <c r="BF142" s="942"/>
      <c r="BG142" s="942"/>
      <c r="BH142" s="942"/>
      <c r="BI142" s="942"/>
      <c r="BJ142" s="942"/>
      <c r="BK142" s="942"/>
      <c r="BL142" s="942"/>
      <c r="BM142" s="942"/>
      <c r="BN142" s="942"/>
      <c r="BO142" s="943"/>
      <c r="BP142" s="311"/>
      <c r="BQ142" s="934" t="str">
        <f>$B142</f>
        <v>H70-T30
4-7kg non-comm
CD-10</v>
      </c>
      <c r="BR142" s="935"/>
      <c r="BS142" s="940" t="s">
        <v>911</v>
      </c>
      <c r="BT142" s="941"/>
      <c r="BU142" s="942"/>
      <c r="BV142" s="942"/>
      <c r="BW142" s="942"/>
      <c r="BX142" s="942"/>
      <c r="BY142" s="942"/>
      <c r="BZ142" s="942"/>
      <c r="CA142" s="942"/>
      <c r="CB142" s="942"/>
      <c r="CC142" s="942"/>
      <c r="CD142" s="943"/>
      <c r="CF142" s="934" t="str">
        <f>$B142</f>
        <v>H70-T30
4-7kg non-comm
CD-10</v>
      </c>
      <c r="CG142" s="935"/>
      <c r="CH142" s="940" t="s">
        <v>911</v>
      </c>
      <c r="CI142" s="941"/>
      <c r="CJ142" s="942"/>
      <c r="CK142" s="942"/>
      <c r="CL142" s="942"/>
      <c r="CM142" s="942"/>
      <c r="CN142" s="942"/>
      <c r="CO142" s="942"/>
      <c r="CP142" s="942"/>
      <c r="CQ142" s="942"/>
      <c r="CR142" s="942"/>
      <c r="CS142" s="943"/>
      <c r="CT142" s="311"/>
      <c r="CU142" s="934" t="str">
        <f>$B142</f>
        <v>H70-T30
4-7kg non-comm
CD-10</v>
      </c>
      <c r="CV142" s="935"/>
      <c r="CW142" s="940" t="s">
        <v>956</v>
      </c>
      <c r="CX142" s="941"/>
      <c r="CY142" s="942"/>
      <c r="CZ142" s="942"/>
      <c r="DA142" s="942"/>
      <c r="DB142" s="942"/>
      <c r="DC142" s="942"/>
      <c r="DD142" s="942"/>
      <c r="DE142" s="942"/>
      <c r="DF142" s="942"/>
      <c r="DG142" s="942"/>
      <c r="DH142" s="943"/>
      <c r="DJ142" s="934" t="str">
        <f>$B142</f>
        <v>H70-T30
4-7kg non-comm
CD-10</v>
      </c>
      <c r="DK142" s="935"/>
      <c r="DL142" s="940" t="s">
        <v>955</v>
      </c>
      <c r="DM142" s="941"/>
      <c r="DN142" s="942"/>
      <c r="DO142" s="942"/>
      <c r="DP142" s="942"/>
      <c r="DQ142" s="942"/>
      <c r="DR142" s="942"/>
      <c r="DS142" s="942"/>
      <c r="DT142" s="942"/>
      <c r="DU142" s="942"/>
      <c r="DV142" s="942"/>
      <c r="DW142" s="943"/>
    </row>
    <row r="143" spans="2:127" ht="14.25">
      <c r="B143" s="966"/>
      <c r="C143" s="967"/>
      <c r="D143" s="1000"/>
      <c r="E143" s="997" t="s">
        <v>891</v>
      </c>
      <c r="F143" s="997"/>
      <c r="G143" s="997"/>
      <c r="H143" s="997"/>
      <c r="I143" s="997"/>
      <c r="J143" s="997"/>
      <c r="K143" s="997"/>
      <c r="L143" s="997"/>
      <c r="M143" s="997"/>
      <c r="N143" s="997"/>
      <c r="O143" s="997"/>
      <c r="P143" s="998"/>
      <c r="Q143" s="452"/>
      <c r="R143" s="966"/>
      <c r="S143" s="967"/>
      <c r="T143" s="944" t="s">
        <v>496</v>
      </c>
      <c r="U143" s="946" t="s">
        <v>497</v>
      </c>
      <c r="V143" s="948" t="s">
        <v>128</v>
      </c>
      <c r="W143" s="950" t="s">
        <v>691</v>
      </c>
      <c r="X143" s="946" t="s">
        <v>692</v>
      </c>
      <c r="Y143" s="953" t="s">
        <v>130</v>
      </c>
      <c r="Z143" s="955" t="s">
        <v>131</v>
      </c>
      <c r="AA143" s="988" t="s">
        <v>166</v>
      </c>
      <c r="AB143" s="946" t="s">
        <v>492</v>
      </c>
      <c r="AC143" s="452"/>
      <c r="AD143" s="979"/>
      <c r="AE143" s="981"/>
      <c r="AF143" s="452"/>
      <c r="AG143" s="966"/>
      <c r="AH143" s="967"/>
      <c r="AI143" s="944" t="s">
        <v>498</v>
      </c>
      <c r="AJ143" s="946" t="s">
        <v>497</v>
      </c>
      <c r="AK143" s="960"/>
      <c r="AL143" s="452"/>
      <c r="AM143" s="936"/>
      <c r="AN143" s="937"/>
      <c r="AO143" s="928" t="s">
        <v>891</v>
      </c>
      <c r="AP143" s="928"/>
      <c r="AQ143" s="928"/>
      <c r="AR143" s="928"/>
      <c r="AS143" s="928"/>
      <c r="AT143" s="928"/>
      <c r="AU143" s="928"/>
      <c r="AV143" s="928"/>
      <c r="AW143" s="928"/>
      <c r="AX143" s="928"/>
      <c r="AY143" s="928"/>
      <c r="AZ143" s="929"/>
      <c r="BA143" s="452"/>
      <c r="BB143" s="936"/>
      <c r="BC143" s="937"/>
      <c r="BD143" s="928" t="s">
        <v>891</v>
      </c>
      <c r="BE143" s="928"/>
      <c r="BF143" s="928"/>
      <c r="BG143" s="928"/>
      <c r="BH143" s="928"/>
      <c r="BI143" s="928"/>
      <c r="BJ143" s="928"/>
      <c r="BK143" s="928"/>
      <c r="BL143" s="928"/>
      <c r="BM143" s="928"/>
      <c r="BN143" s="928"/>
      <c r="BO143" s="929"/>
      <c r="BP143" s="452"/>
      <c r="BQ143" s="936"/>
      <c r="BR143" s="937"/>
      <c r="BS143" s="928" t="s">
        <v>891</v>
      </c>
      <c r="BT143" s="928"/>
      <c r="BU143" s="928"/>
      <c r="BV143" s="928"/>
      <c r="BW143" s="928"/>
      <c r="BX143" s="928"/>
      <c r="BY143" s="928"/>
      <c r="BZ143" s="928"/>
      <c r="CA143" s="928"/>
      <c r="CB143" s="928"/>
      <c r="CC143" s="928"/>
      <c r="CD143" s="929"/>
      <c r="CF143" s="936"/>
      <c r="CG143" s="937"/>
      <c r="CH143" s="928" t="s">
        <v>891</v>
      </c>
      <c r="CI143" s="928"/>
      <c r="CJ143" s="928"/>
      <c r="CK143" s="928"/>
      <c r="CL143" s="928"/>
      <c r="CM143" s="928"/>
      <c r="CN143" s="928"/>
      <c r="CO143" s="928"/>
      <c r="CP143" s="928"/>
      <c r="CQ143" s="928"/>
      <c r="CR143" s="928"/>
      <c r="CS143" s="929"/>
      <c r="CT143" s="452"/>
      <c r="CU143" s="936"/>
      <c r="CV143" s="937"/>
      <c r="CW143" s="928" t="s">
        <v>891</v>
      </c>
      <c r="CX143" s="928"/>
      <c r="CY143" s="928"/>
      <c r="CZ143" s="928"/>
      <c r="DA143" s="928"/>
      <c r="DB143" s="928"/>
      <c r="DC143" s="928"/>
      <c r="DD143" s="928"/>
      <c r="DE143" s="928"/>
      <c r="DF143" s="928"/>
      <c r="DG143" s="928"/>
      <c r="DH143" s="929"/>
      <c r="DJ143" s="936"/>
      <c r="DK143" s="937"/>
      <c r="DL143" s="928" t="s">
        <v>891</v>
      </c>
      <c r="DM143" s="928"/>
      <c r="DN143" s="928"/>
      <c r="DO143" s="928"/>
      <c r="DP143" s="928"/>
      <c r="DQ143" s="928"/>
      <c r="DR143" s="928"/>
      <c r="DS143" s="928"/>
      <c r="DT143" s="928"/>
      <c r="DU143" s="928"/>
      <c r="DV143" s="928"/>
      <c r="DW143" s="929"/>
    </row>
    <row r="144" spans="2:127" ht="13.5" thickBot="1">
      <c r="B144" s="968"/>
      <c r="C144" s="969"/>
      <c r="D144" s="1001"/>
      <c r="E144" s="583">
        <v>0.5</v>
      </c>
      <c r="F144" s="583">
        <v>2</v>
      </c>
      <c r="G144" s="583">
        <v>5</v>
      </c>
      <c r="H144" s="583">
        <v>10</v>
      </c>
      <c r="I144" s="583">
        <v>15</v>
      </c>
      <c r="J144" s="584">
        <v>20</v>
      </c>
      <c r="K144" s="585">
        <v>30</v>
      </c>
      <c r="L144" s="584">
        <v>40</v>
      </c>
      <c r="M144" s="584">
        <v>50</v>
      </c>
      <c r="N144" s="584">
        <v>60</v>
      </c>
      <c r="O144" s="584">
        <v>70</v>
      </c>
      <c r="P144" s="586" t="s">
        <v>379</v>
      </c>
      <c r="Q144" s="452"/>
      <c r="R144" s="968"/>
      <c r="S144" s="969"/>
      <c r="T144" s="945"/>
      <c r="U144" s="947"/>
      <c r="V144" s="949"/>
      <c r="W144" s="951"/>
      <c r="X144" s="952"/>
      <c r="Y144" s="954"/>
      <c r="Z144" s="956"/>
      <c r="AA144" s="945"/>
      <c r="AB144" s="947"/>
      <c r="AC144" s="452"/>
      <c r="AD144" s="945"/>
      <c r="AE144" s="947"/>
      <c r="AF144" s="452"/>
      <c r="AG144" s="968"/>
      <c r="AH144" s="969"/>
      <c r="AI144" s="945"/>
      <c r="AJ144" s="947"/>
      <c r="AK144" s="961"/>
      <c r="AL144" s="452"/>
      <c r="AM144" s="938"/>
      <c r="AN144" s="939"/>
      <c r="AO144" s="457">
        <v>0.5</v>
      </c>
      <c r="AP144" s="458">
        <v>2</v>
      </c>
      <c r="AQ144" s="458">
        <v>5</v>
      </c>
      <c r="AR144" s="458">
        <v>10</v>
      </c>
      <c r="AS144" s="458">
        <v>15</v>
      </c>
      <c r="AT144" s="459">
        <v>20</v>
      </c>
      <c r="AU144" s="460">
        <v>30</v>
      </c>
      <c r="AV144" s="459">
        <v>40</v>
      </c>
      <c r="AW144" s="459">
        <v>50</v>
      </c>
      <c r="AX144" s="459">
        <v>60</v>
      </c>
      <c r="AY144" s="459">
        <v>70</v>
      </c>
      <c r="AZ144" s="456" t="s">
        <v>379</v>
      </c>
      <c r="BA144" s="452"/>
      <c r="BB144" s="938"/>
      <c r="BC144" s="939"/>
      <c r="BD144" s="457">
        <v>0.5</v>
      </c>
      <c r="BE144" s="458">
        <v>2</v>
      </c>
      <c r="BF144" s="458">
        <v>5</v>
      </c>
      <c r="BG144" s="458">
        <v>10</v>
      </c>
      <c r="BH144" s="458">
        <v>15</v>
      </c>
      <c r="BI144" s="459">
        <v>20</v>
      </c>
      <c r="BJ144" s="460">
        <v>30</v>
      </c>
      <c r="BK144" s="459">
        <v>40</v>
      </c>
      <c r="BL144" s="459">
        <v>50</v>
      </c>
      <c r="BM144" s="459">
        <v>60</v>
      </c>
      <c r="BN144" s="459">
        <v>70</v>
      </c>
      <c r="BO144" s="456" t="s">
        <v>379</v>
      </c>
      <c r="BP144" s="452"/>
      <c r="BQ144" s="938"/>
      <c r="BR144" s="939"/>
      <c r="BS144" s="457">
        <v>0.5</v>
      </c>
      <c r="BT144" s="458">
        <v>2</v>
      </c>
      <c r="BU144" s="458">
        <v>5</v>
      </c>
      <c r="BV144" s="458">
        <v>10</v>
      </c>
      <c r="BW144" s="458">
        <v>15</v>
      </c>
      <c r="BX144" s="459">
        <v>20</v>
      </c>
      <c r="BY144" s="460">
        <v>30</v>
      </c>
      <c r="BZ144" s="459">
        <v>40</v>
      </c>
      <c r="CA144" s="459">
        <v>50</v>
      </c>
      <c r="CB144" s="459">
        <v>60</v>
      </c>
      <c r="CC144" s="459">
        <v>70</v>
      </c>
      <c r="CD144" s="456" t="s">
        <v>379</v>
      </c>
      <c r="CF144" s="938"/>
      <c r="CG144" s="939"/>
      <c r="CH144" s="457">
        <v>0.5</v>
      </c>
      <c r="CI144" s="458">
        <v>2</v>
      </c>
      <c r="CJ144" s="458">
        <v>5</v>
      </c>
      <c r="CK144" s="458">
        <v>10</v>
      </c>
      <c r="CL144" s="458">
        <v>15</v>
      </c>
      <c r="CM144" s="459">
        <v>20</v>
      </c>
      <c r="CN144" s="460">
        <v>30</v>
      </c>
      <c r="CO144" s="459">
        <v>40</v>
      </c>
      <c r="CP144" s="459">
        <v>50</v>
      </c>
      <c r="CQ144" s="459">
        <v>60</v>
      </c>
      <c r="CR144" s="459">
        <v>70</v>
      </c>
      <c r="CS144" s="456" t="s">
        <v>379</v>
      </c>
      <c r="CT144" s="452"/>
      <c r="CU144" s="938"/>
      <c r="CV144" s="939"/>
      <c r="CW144" s="457">
        <v>0.5</v>
      </c>
      <c r="CX144" s="458">
        <v>2</v>
      </c>
      <c r="CY144" s="458">
        <v>5</v>
      </c>
      <c r="CZ144" s="458">
        <v>10</v>
      </c>
      <c r="DA144" s="458">
        <v>15</v>
      </c>
      <c r="DB144" s="459">
        <v>20</v>
      </c>
      <c r="DC144" s="460">
        <v>30</v>
      </c>
      <c r="DD144" s="459">
        <v>40</v>
      </c>
      <c r="DE144" s="459">
        <v>50</v>
      </c>
      <c r="DF144" s="459">
        <v>60</v>
      </c>
      <c r="DG144" s="459">
        <v>70</v>
      </c>
      <c r="DH144" s="456" t="s">
        <v>379</v>
      </c>
      <c r="DJ144" s="938"/>
      <c r="DK144" s="939"/>
      <c r="DL144" s="457">
        <v>0.5</v>
      </c>
      <c r="DM144" s="458">
        <v>2</v>
      </c>
      <c r="DN144" s="458">
        <v>5</v>
      </c>
      <c r="DO144" s="458">
        <v>10</v>
      </c>
      <c r="DP144" s="458">
        <v>15</v>
      </c>
      <c r="DQ144" s="459">
        <v>20</v>
      </c>
      <c r="DR144" s="460">
        <v>30</v>
      </c>
      <c r="DS144" s="459">
        <v>40</v>
      </c>
      <c r="DT144" s="459">
        <v>50</v>
      </c>
      <c r="DU144" s="459">
        <v>60</v>
      </c>
      <c r="DV144" s="459">
        <v>70</v>
      </c>
      <c r="DW144" s="456" t="s">
        <v>379</v>
      </c>
    </row>
    <row r="145" spans="2:127" ht="15" customHeight="1">
      <c r="B145" s="994" t="s">
        <v>890</v>
      </c>
      <c r="C145" s="587" t="s">
        <v>380</v>
      </c>
      <c r="D145" s="462" t="s">
        <v>381</v>
      </c>
      <c r="E145" s="463" t="s">
        <v>381</v>
      </c>
      <c r="F145" s="464" t="s">
        <v>381</v>
      </c>
      <c r="G145" s="464" t="s">
        <v>381</v>
      </c>
      <c r="H145" s="464" t="s">
        <v>381</v>
      </c>
      <c r="I145" s="464" t="s">
        <v>381</v>
      </c>
      <c r="J145" s="464" t="s">
        <v>381</v>
      </c>
      <c r="K145" s="464" t="s">
        <v>381</v>
      </c>
      <c r="L145" s="464" t="s">
        <v>381</v>
      </c>
      <c r="M145" s="464" t="s">
        <v>381</v>
      </c>
      <c r="N145" s="464" t="s">
        <v>381</v>
      </c>
      <c r="O145" s="464" t="s">
        <v>381</v>
      </c>
      <c r="P145" s="465" t="s">
        <v>381</v>
      </c>
      <c r="Q145" s="466"/>
      <c r="R145" s="924" t="s">
        <v>890</v>
      </c>
      <c r="S145" s="461" t="str">
        <f>$C145</f>
        <v>&gt; 50</v>
      </c>
      <c r="T145" s="467" t="s">
        <v>381</v>
      </c>
      <c r="U145" s="468" t="s">
        <v>381</v>
      </c>
      <c r="V145" s="462" t="s">
        <v>381</v>
      </c>
      <c r="W145" s="469" t="s">
        <v>381</v>
      </c>
      <c r="X145" s="470" t="s">
        <v>381</v>
      </c>
      <c r="Y145" s="462" t="s">
        <v>381</v>
      </c>
      <c r="Z145" s="470" t="s">
        <v>381</v>
      </c>
      <c r="AA145" s="467" t="s">
        <v>381</v>
      </c>
      <c r="AB145" s="468" t="s">
        <v>381</v>
      </c>
      <c r="AC145" s="466"/>
      <c r="AD145" s="930">
        <f>AD123</f>
        <v>28.5</v>
      </c>
      <c r="AE145" s="932">
        <f>AE123</f>
        <v>32.0625</v>
      </c>
      <c r="AF145" s="466"/>
      <c r="AG145" s="924" t="s">
        <v>890</v>
      </c>
      <c r="AH145" s="461" t="str">
        <f>$C145</f>
        <v>&gt; 50</v>
      </c>
      <c r="AI145" s="467" t="s">
        <v>381</v>
      </c>
      <c r="AJ145" s="468" t="s">
        <v>381</v>
      </c>
      <c r="AK145" s="471" t="s">
        <v>381</v>
      </c>
      <c r="AL145" s="466"/>
      <c r="AM145" s="924" t="s">
        <v>890</v>
      </c>
      <c r="AN145" s="461" t="str">
        <f>$C145</f>
        <v>&gt; 50</v>
      </c>
      <c r="AO145" s="472" t="s">
        <v>381</v>
      </c>
      <c r="AP145" s="473" t="s">
        <v>381</v>
      </c>
      <c r="AQ145" s="473" t="s">
        <v>381</v>
      </c>
      <c r="AR145" s="473" t="s">
        <v>381</v>
      </c>
      <c r="AS145" s="473" t="s">
        <v>381</v>
      </c>
      <c r="AT145" s="473" t="s">
        <v>381</v>
      </c>
      <c r="AU145" s="473" t="s">
        <v>381</v>
      </c>
      <c r="AV145" s="473" t="s">
        <v>381</v>
      </c>
      <c r="AW145" s="473" t="s">
        <v>381</v>
      </c>
      <c r="AX145" s="473" t="s">
        <v>381</v>
      </c>
      <c r="AY145" s="473" t="s">
        <v>381</v>
      </c>
      <c r="AZ145" s="468" t="s">
        <v>381</v>
      </c>
      <c r="BA145" s="474"/>
      <c r="BB145" s="924" t="s">
        <v>890</v>
      </c>
      <c r="BC145" s="461" t="str">
        <f>$C145</f>
        <v>&gt; 50</v>
      </c>
      <c r="BD145" s="472" t="s">
        <v>381</v>
      </c>
      <c r="BE145" s="473" t="s">
        <v>381</v>
      </c>
      <c r="BF145" s="473" t="s">
        <v>381</v>
      </c>
      <c r="BG145" s="473" t="s">
        <v>381</v>
      </c>
      <c r="BH145" s="473" t="s">
        <v>381</v>
      </c>
      <c r="BI145" s="473" t="s">
        <v>381</v>
      </c>
      <c r="BJ145" s="473" t="s">
        <v>381</v>
      </c>
      <c r="BK145" s="473" t="s">
        <v>381</v>
      </c>
      <c r="BL145" s="473" t="s">
        <v>381</v>
      </c>
      <c r="BM145" s="473" t="s">
        <v>381</v>
      </c>
      <c r="BN145" s="473" t="s">
        <v>381</v>
      </c>
      <c r="BO145" s="468" t="s">
        <v>381</v>
      </c>
      <c r="BP145" s="466"/>
      <c r="BQ145" s="924" t="s">
        <v>890</v>
      </c>
      <c r="BR145" s="461" t="str">
        <f>$C145</f>
        <v>&gt; 50</v>
      </c>
      <c r="BS145" s="472" t="s">
        <v>381</v>
      </c>
      <c r="BT145" s="473" t="s">
        <v>381</v>
      </c>
      <c r="BU145" s="473" t="s">
        <v>381</v>
      </c>
      <c r="BV145" s="473" t="s">
        <v>381</v>
      </c>
      <c r="BW145" s="473" t="s">
        <v>381</v>
      </c>
      <c r="BX145" s="473" t="s">
        <v>381</v>
      </c>
      <c r="BY145" s="473" t="s">
        <v>381</v>
      </c>
      <c r="BZ145" s="473" t="s">
        <v>381</v>
      </c>
      <c r="CA145" s="473" t="s">
        <v>381</v>
      </c>
      <c r="CB145" s="473" t="s">
        <v>381</v>
      </c>
      <c r="CC145" s="473" t="s">
        <v>381</v>
      </c>
      <c r="CD145" s="468" t="s">
        <v>381</v>
      </c>
      <c r="CF145" s="924" t="s">
        <v>890</v>
      </c>
      <c r="CG145" s="461" t="str">
        <f>$C145</f>
        <v>&gt; 50</v>
      </c>
      <c r="CH145" s="472" t="s">
        <v>381</v>
      </c>
      <c r="CI145" s="473" t="s">
        <v>381</v>
      </c>
      <c r="CJ145" s="473" t="s">
        <v>381</v>
      </c>
      <c r="CK145" s="473" t="s">
        <v>381</v>
      </c>
      <c r="CL145" s="473" t="s">
        <v>381</v>
      </c>
      <c r="CM145" s="473" t="s">
        <v>381</v>
      </c>
      <c r="CN145" s="473" t="s">
        <v>381</v>
      </c>
      <c r="CO145" s="473" t="s">
        <v>381</v>
      </c>
      <c r="CP145" s="473" t="s">
        <v>381</v>
      </c>
      <c r="CQ145" s="473" t="s">
        <v>381</v>
      </c>
      <c r="CR145" s="473" t="s">
        <v>381</v>
      </c>
      <c r="CS145" s="468" t="s">
        <v>381</v>
      </c>
      <c r="CT145" s="474"/>
      <c r="CU145" s="924" t="s">
        <v>890</v>
      </c>
      <c r="CV145" s="461" t="str">
        <f>$C145</f>
        <v>&gt; 50</v>
      </c>
      <c r="CW145" s="472" t="s">
        <v>381</v>
      </c>
      <c r="CX145" s="473" t="s">
        <v>381</v>
      </c>
      <c r="CY145" s="473" t="s">
        <v>381</v>
      </c>
      <c r="CZ145" s="473" t="s">
        <v>381</v>
      </c>
      <c r="DA145" s="473" t="s">
        <v>381</v>
      </c>
      <c r="DB145" s="473" t="s">
        <v>381</v>
      </c>
      <c r="DC145" s="473" t="s">
        <v>381</v>
      </c>
      <c r="DD145" s="473" t="s">
        <v>381</v>
      </c>
      <c r="DE145" s="473" t="s">
        <v>381</v>
      </c>
      <c r="DF145" s="473" t="s">
        <v>381</v>
      </c>
      <c r="DG145" s="473" t="s">
        <v>381</v>
      </c>
      <c r="DH145" s="468" t="s">
        <v>381</v>
      </c>
      <c r="DJ145" s="924" t="s">
        <v>890</v>
      </c>
      <c r="DK145" s="461" t="str">
        <f>$C145</f>
        <v>&gt; 50</v>
      </c>
      <c r="DL145" s="472" t="s">
        <v>381</v>
      </c>
      <c r="DM145" s="473" t="s">
        <v>381</v>
      </c>
      <c r="DN145" s="473" t="s">
        <v>381</v>
      </c>
      <c r="DO145" s="473" t="s">
        <v>381</v>
      </c>
      <c r="DP145" s="473" t="s">
        <v>381</v>
      </c>
      <c r="DQ145" s="473" t="s">
        <v>381</v>
      </c>
      <c r="DR145" s="473" t="s">
        <v>381</v>
      </c>
      <c r="DS145" s="473" t="s">
        <v>381</v>
      </c>
      <c r="DT145" s="473" t="s">
        <v>381</v>
      </c>
      <c r="DU145" s="473" t="s">
        <v>381</v>
      </c>
      <c r="DV145" s="473" t="s">
        <v>381</v>
      </c>
      <c r="DW145" s="468" t="s">
        <v>381</v>
      </c>
    </row>
    <row r="146" spans="2:127" ht="15" customHeight="1">
      <c r="B146" s="995"/>
      <c r="C146" s="588">
        <v>50</v>
      </c>
      <c r="D146" s="476">
        <f>V146</f>
        <v>4.6987529216652106</v>
      </c>
      <c r="E146" s="578">
        <v>75.323068675540341</v>
      </c>
      <c r="F146" s="579">
        <v>76.734382675714528</v>
      </c>
      <c r="G146" s="579">
        <v>76.379583901803699</v>
      </c>
      <c r="H146" s="579">
        <v>75.84656101010799</v>
      </c>
      <c r="I146" s="579">
        <v>75.586340205825564</v>
      </c>
      <c r="J146" s="579">
        <v>75.248593985955551</v>
      </c>
      <c r="K146" s="579">
        <v>74.663290661023652</v>
      </c>
      <c r="L146" s="579">
        <v>74.356133790611722</v>
      </c>
      <c r="M146" s="579">
        <v>73.915290051746737</v>
      </c>
      <c r="N146" s="579">
        <v>73.404517004392801</v>
      </c>
      <c r="O146" s="579">
        <v>72.6064714828413</v>
      </c>
      <c r="P146" s="480" t="s">
        <v>381</v>
      </c>
      <c r="Q146" s="466"/>
      <c r="R146" s="925"/>
      <c r="S146" s="475">
        <f>$C146</f>
        <v>50</v>
      </c>
      <c r="T146" s="481">
        <v>50</v>
      </c>
      <c r="U146" s="519">
        <v>-26</v>
      </c>
      <c r="V146" s="483">
        <f>IF(MIN(X146,W146)*(1-(2.5+7)/(87.5-2))&gt;$AD$29,$AD$7,MIN(X146,W146)*(1-(2.5+7)/(87.5-2)))</f>
        <v>4.6987529216652106</v>
      </c>
      <c r="W146" s="484">
        <f>'70MPa, 4-7kg (comm)'!Z146</f>
        <v>5.286097036873362</v>
      </c>
      <c r="X146" s="485">
        <f>'70MPa, 4-7kg (comm)'!AA146</f>
        <v>5.3500512082611236</v>
      </c>
      <c r="Y146" s="483">
        <f>(F146-2)/V146</f>
        <v>15.905152690861025</v>
      </c>
      <c r="Z146" s="486">
        <f>(F146-2)/MIN(W146,X146)</f>
        <v>14.137913502987578</v>
      </c>
      <c r="AA146" s="487">
        <f>'70MPa, 4-7kg (comm)'!AD146</f>
        <v>5.7334307752852816</v>
      </c>
      <c r="AB146" s="488">
        <f>'70MPa, 4-7kg (comm)'!AE146</f>
        <v>10.230710736327103</v>
      </c>
      <c r="AC146" s="466"/>
      <c r="AD146" s="930"/>
      <c r="AE146" s="932"/>
      <c r="AF146" s="466"/>
      <c r="AG146" s="925"/>
      <c r="AH146" s="475">
        <f>$C146</f>
        <v>50</v>
      </c>
      <c r="AI146" s="489">
        <v>25</v>
      </c>
      <c r="AJ146" s="519">
        <f>MIN(-33,AH146)</f>
        <v>-33</v>
      </c>
      <c r="AK146" s="490">
        <f>V146</f>
        <v>4.6987529216652106</v>
      </c>
      <c r="AL146" s="466"/>
      <c r="AM146" s="925"/>
      <c r="AN146" s="475">
        <f>$C146</f>
        <v>50</v>
      </c>
      <c r="AO146" s="520">
        <v>0.90147513744267649</v>
      </c>
      <c r="AP146" s="521">
        <v>0.91350242665406933</v>
      </c>
      <c r="AQ146" s="521">
        <v>0.91186176729649127</v>
      </c>
      <c r="AR146" s="521">
        <v>0.909875400064177</v>
      </c>
      <c r="AS146" s="521">
        <v>0.91041164390985152</v>
      </c>
      <c r="AT146" s="521">
        <v>0.9106251509086325</v>
      </c>
      <c r="AU146" s="521">
        <v>0.91275660004374259</v>
      </c>
      <c r="AV146" s="521">
        <v>0.91845605261232299</v>
      </c>
      <c r="AW146" s="521">
        <v>0.92456320267314196</v>
      </c>
      <c r="AX146" s="493">
        <v>0.93198387565372998</v>
      </c>
      <c r="AY146" s="493">
        <v>0.94059203691657678</v>
      </c>
      <c r="AZ146" s="494" t="s">
        <v>381</v>
      </c>
      <c r="BA146" s="474"/>
      <c r="BB146" s="925"/>
      <c r="BC146" s="475">
        <f>$C146</f>
        <v>50</v>
      </c>
      <c r="BD146" s="520">
        <v>0.90457928959694167</v>
      </c>
      <c r="BE146" s="521">
        <v>0.91362626236998268</v>
      </c>
      <c r="BF146" s="521">
        <v>0.91212207668792455</v>
      </c>
      <c r="BG146" s="521">
        <v>0.91029391271383808</v>
      </c>
      <c r="BH146" s="521">
        <v>0.91101196242302884</v>
      </c>
      <c r="BI146" s="521">
        <v>0.91141115922900762</v>
      </c>
      <c r="BJ146" s="521">
        <v>0.91387124330356306</v>
      </c>
      <c r="BK146" s="521">
        <v>0.91976248825805917</v>
      </c>
      <c r="BL146" s="521">
        <v>0.92581944869976884</v>
      </c>
      <c r="BM146" s="493">
        <v>0.93285960776359156</v>
      </c>
      <c r="BN146" s="521">
        <v>0.94064217779406589</v>
      </c>
      <c r="BO146" s="494" t="s">
        <v>381</v>
      </c>
      <c r="BP146" s="466"/>
      <c r="BQ146" s="925"/>
      <c r="BR146" s="475">
        <f>$C146</f>
        <v>50</v>
      </c>
      <c r="BS146" s="495">
        <v>85</v>
      </c>
      <c r="BT146" s="496">
        <v>84.932825958000109</v>
      </c>
      <c r="BU146" s="496">
        <v>84.196787630425064</v>
      </c>
      <c r="BV146" s="496">
        <v>82.825012788138579</v>
      </c>
      <c r="BW146" s="496">
        <v>81.337136362094341</v>
      </c>
      <c r="BX146" s="497">
        <v>79.662347203681023</v>
      </c>
      <c r="BY146" s="497">
        <v>75.82942274440893</v>
      </c>
      <c r="BZ146" s="497">
        <v>71.419443421060805</v>
      </c>
      <c r="CA146" s="497">
        <v>66.265522144504118</v>
      </c>
      <c r="CB146" s="497">
        <v>60.221988559107885</v>
      </c>
      <c r="CC146" s="497">
        <v>52.458498125242741</v>
      </c>
      <c r="CD146" s="494" t="s">
        <v>381</v>
      </c>
      <c r="CF146" s="925"/>
      <c r="CG146" s="475">
        <f>$C146</f>
        <v>50</v>
      </c>
      <c r="CH146" s="495">
        <v>85</v>
      </c>
      <c r="CI146" s="496">
        <v>84.861467595746788</v>
      </c>
      <c r="CJ146" s="496">
        <v>84.057610981022762</v>
      </c>
      <c r="CK146" s="496">
        <v>82.596476299048945</v>
      </c>
      <c r="CL146" s="496">
        <v>81.006728124377048</v>
      </c>
      <c r="CM146" s="497">
        <v>79.240587055178139</v>
      </c>
      <c r="CN146" s="497">
        <v>75.239985889826258</v>
      </c>
      <c r="CO146" s="497">
        <v>70.736249148712758</v>
      </c>
      <c r="CP146" s="497">
        <v>65.619469743842274</v>
      </c>
      <c r="CQ146" s="497">
        <v>59.783753419939686</v>
      </c>
      <c r="CR146" s="497">
        <v>52.434139712295881</v>
      </c>
      <c r="CS146" s="494" t="s">
        <v>381</v>
      </c>
      <c r="CT146" s="474"/>
      <c r="CU146" s="925"/>
      <c r="CV146" s="475">
        <f>$C146</f>
        <v>50</v>
      </c>
      <c r="CW146" s="491">
        <f t="shared" ref="CW146:CW158" si="244">MIN(AO146,BD146)</f>
        <v>0.90147513744267649</v>
      </c>
      <c r="CX146" s="492">
        <f t="shared" ref="CX146:CX158" si="245">MIN(AP146,BE146)</f>
        <v>0.91350242665406933</v>
      </c>
      <c r="CY146" s="521">
        <f t="shared" ref="CY146:CY158" si="246">MIN(AQ146,BF146)</f>
        <v>0.91186176729649127</v>
      </c>
      <c r="CZ146" s="521">
        <f t="shared" ref="CZ146:CZ158" si="247">MIN(AR146,BG146)</f>
        <v>0.909875400064177</v>
      </c>
      <c r="DA146" s="521">
        <f t="shared" ref="DA146:DA158" si="248">MIN(AS146,BH146)</f>
        <v>0.91041164390985152</v>
      </c>
      <c r="DB146" s="521">
        <f t="shared" ref="DB146:DB158" si="249">MIN(AT146,BI146)</f>
        <v>0.9106251509086325</v>
      </c>
      <c r="DC146" s="521">
        <f t="shared" ref="DC146:DC158" si="250">MIN(AU146,BJ146)</f>
        <v>0.91275660004374259</v>
      </c>
      <c r="DD146" s="521">
        <f t="shared" ref="DD146:DD158" si="251">MIN(AV146,BK146)</f>
        <v>0.91845605261232299</v>
      </c>
      <c r="DE146" s="521">
        <f t="shared" ref="DE146:DE158" si="252">MIN(AW146,BL146)</f>
        <v>0.92456320267314196</v>
      </c>
      <c r="DF146" s="493">
        <f t="shared" ref="DF146:DF155" si="253">MIN(AX146,BM146)</f>
        <v>0.93198387565372998</v>
      </c>
      <c r="DG146" s="521">
        <f>MIN(AY146,BN146)</f>
        <v>0.94059203691657678</v>
      </c>
      <c r="DH146" s="494" t="s">
        <v>381</v>
      </c>
      <c r="DJ146" s="925"/>
      <c r="DK146" s="475">
        <f>$C146</f>
        <v>50</v>
      </c>
      <c r="DL146" s="495">
        <f t="shared" ref="DL146:DL158" si="254">MAX(BS146,CH146)</f>
        <v>85</v>
      </c>
      <c r="DM146" s="496">
        <f t="shared" ref="DM146:DM158" si="255">MAX(BT146,CI146)</f>
        <v>84.932825958000109</v>
      </c>
      <c r="DN146" s="496">
        <f t="shared" ref="DN146:DN158" si="256">MAX(BU146,CJ146)</f>
        <v>84.196787630425064</v>
      </c>
      <c r="DO146" s="496">
        <f t="shared" ref="DO146:DO158" si="257">MAX(BV146,CK146)</f>
        <v>82.825012788138579</v>
      </c>
      <c r="DP146" s="496">
        <f t="shared" ref="DP146:DP158" si="258">MAX(BW146,CL146)</f>
        <v>81.337136362094341</v>
      </c>
      <c r="DQ146" s="497">
        <f t="shared" ref="DQ146:DQ158" si="259">MAX(BX146,CM146)</f>
        <v>79.662347203681023</v>
      </c>
      <c r="DR146" s="497">
        <f t="shared" ref="DR146:DR158" si="260">MAX(BY146,CN146)</f>
        <v>75.82942274440893</v>
      </c>
      <c r="DS146" s="497">
        <f t="shared" ref="DS146:DS158" si="261">MAX(BZ146,CO146)</f>
        <v>71.419443421060805</v>
      </c>
      <c r="DT146" s="497">
        <f t="shared" ref="DT146:DT158" si="262">MAX(CA146,CP146)</f>
        <v>66.265522144504118</v>
      </c>
      <c r="DU146" s="497">
        <f t="shared" ref="DU146:DU155" si="263">MAX(CB146,CQ146)</f>
        <v>60.221988559107885</v>
      </c>
      <c r="DV146" s="497">
        <f>MAX(CC146,CR146)</f>
        <v>52.458498125242741</v>
      </c>
      <c r="DW146" s="494" t="s">
        <v>381</v>
      </c>
    </row>
    <row r="147" spans="2:127" ht="15" customHeight="1">
      <c r="B147" s="995"/>
      <c r="C147" s="588">
        <v>45</v>
      </c>
      <c r="D147" s="476">
        <f t="shared" ref="D147:D158" si="264">V147</f>
        <v>7.2565101255770212</v>
      </c>
      <c r="E147" s="578">
        <v>73.197197484228369</v>
      </c>
      <c r="F147" s="579">
        <v>75.750911216415929</v>
      </c>
      <c r="G147" s="579">
        <v>76.022110250061047</v>
      </c>
      <c r="H147" s="579">
        <v>75.53428920941387</v>
      </c>
      <c r="I147" s="579">
        <v>75.450074293737046</v>
      </c>
      <c r="J147" s="579">
        <v>75.166919218103416</v>
      </c>
      <c r="K147" s="579">
        <v>74.641707266821285</v>
      </c>
      <c r="L147" s="579">
        <v>74.437114718106258</v>
      </c>
      <c r="M147" s="579">
        <v>73.963560192291411</v>
      </c>
      <c r="N147" s="579">
        <v>73.433669624052982</v>
      </c>
      <c r="O147" s="579">
        <v>72.590430096397</v>
      </c>
      <c r="P147" s="480" t="s">
        <v>381</v>
      </c>
      <c r="Q147" s="466"/>
      <c r="R147" s="925"/>
      <c r="S147" s="475">
        <f t="shared" ref="S147:S159" si="265">$C147</f>
        <v>45</v>
      </c>
      <c r="T147" s="481">
        <v>45</v>
      </c>
      <c r="U147" s="519">
        <v>-26</v>
      </c>
      <c r="V147" s="483">
        <f t="shared" ref="V147:V158" si="266">IF(MIN(X147,W147)*(1-(2.5+7)/(87.5-2))&gt;$AD$29,$AD$7,MIN(X147,W147)*(1-(2.5+7)/(87.5-2)))</f>
        <v>7.2565101255770212</v>
      </c>
      <c r="W147" s="484">
        <f>'70MPa, 4-7kg (comm)'!Z147</f>
        <v>8.2904084384864003</v>
      </c>
      <c r="X147" s="485">
        <f>'70MPa, 4-7kg (comm)'!AA147</f>
        <v>8.1635738912741491</v>
      </c>
      <c r="Y147" s="483">
        <f t="shared" ref="Y147:Y158" si="267">(F147-2)/V147</f>
        <v>10.163413257905628</v>
      </c>
      <c r="Z147" s="486">
        <f t="shared" ref="Z147:Z158" si="268">(F147-2)/MIN(W147,X147)</f>
        <v>9.0341451181383352</v>
      </c>
      <c r="AA147" s="487">
        <f>'70MPa, 4-7kg (comm)'!AD147</f>
        <v>8.7784616677987035</v>
      </c>
      <c r="AB147" s="488">
        <f>'70MPa, 4-7kg (comm)'!AE147</f>
        <v>15.232556985185601</v>
      </c>
      <c r="AC147" s="466"/>
      <c r="AD147" s="930"/>
      <c r="AE147" s="932"/>
      <c r="AF147" s="466"/>
      <c r="AG147" s="925"/>
      <c r="AH147" s="475">
        <f t="shared" ref="AH147:AH159" si="269">$C147</f>
        <v>45</v>
      </c>
      <c r="AI147" s="489">
        <v>25</v>
      </c>
      <c r="AJ147" s="519">
        <f t="shared" ref="AJ147:AJ158" si="270">MIN(-33,AH147)</f>
        <v>-33</v>
      </c>
      <c r="AK147" s="490">
        <f t="shared" ref="AK147:AK158" si="271">V147</f>
        <v>7.2565101255770212</v>
      </c>
      <c r="AL147" s="466"/>
      <c r="AM147" s="925"/>
      <c r="AN147" s="475">
        <f t="shared" ref="AN147:AN159" si="272">$C147</f>
        <v>45</v>
      </c>
      <c r="AO147" s="520">
        <v>0.88830290776997978</v>
      </c>
      <c r="AP147" s="521">
        <v>0.9101052473750485</v>
      </c>
      <c r="AQ147" s="521">
        <v>0.9091396496558215</v>
      </c>
      <c r="AR147" s="521">
        <v>0.90829809767030856</v>
      </c>
      <c r="AS147" s="521">
        <v>0.91109956283856985</v>
      </c>
      <c r="AT147" s="521">
        <v>0.9125848307170723</v>
      </c>
      <c r="AU147" s="521">
        <v>0.91686567422040555</v>
      </c>
      <c r="AV147" s="521">
        <v>0.92504709692430842</v>
      </c>
      <c r="AW147" s="521">
        <v>0.93243862730763771</v>
      </c>
      <c r="AX147" s="493">
        <v>0.9411012967531498</v>
      </c>
      <c r="AY147" s="493">
        <v>0.95073910307823961</v>
      </c>
      <c r="AZ147" s="494" t="s">
        <v>381</v>
      </c>
      <c r="BA147" s="474"/>
      <c r="BB147" s="925"/>
      <c r="BC147" s="475">
        <f t="shared" ref="BC147:BC159" si="273">$C147</f>
        <v>45</v>
      </c>
      <c r="BD147" s="520">
        <v>0.88329349207546259</v>
      </c>
      <c r="BE147" s="521">
        <v>0.90509907481806884</v>
      </c>
      <c r="BF147" s="521">
        <v>0.90914469671417031</v>
      </c>
      <c r="BG147" s="521">
        <v>0.90855715439276263</v>
      </c>
      <c r="BH147" s="521">
        <v>0.91157744007795105</v>
      </c>
      <c r="BI147" s="521">
        <v>0.91334006831548531</v>
      </c>
      <c r="BJ147" s="521">
        <v>0.91801571253227732</v>
      </c>
      <c r="BK147" s="521">
        <v>0.92643493896338436</v>
      </c>
      <c r="BL147" s="521">
        <v>0.93381876406693498</v>
      </c>
      <c r="BM147" s="493">
        <v>0.94209564646479893</v>
      </c>
      <c r="BN147" s="521">
        <v>0.95079696398044522</v>
      </c>
      <c r="BO147" s="494" t="s">
        <v>381</v>
      </c>
      <c r="BP147" s="466"/>
      <c r="BQ147" s="925"/>
      <c r="BR147" s="475">
        <f t="shared" ref="BR147:BR159" si="274">$C147</f>
        <v>45</v>
      </c>
      <c r="BS147" s="495">
        <v>85</v>
      </c>
      <c r="BT147" s="496">
        <v>84.992326326328993</v>
      </c>
      <c r="BU147" s="496">
        <v>84.023931173260962</v>
      </c>
      <c r="BV147" s="496">
        <v>82.227684797738078</v>
      </c>
      <c r="BW147" s="496">
        <v>80.335604066250696</v>
      </c>
      <c r="BX147" s="497">
        <v>78.232873176725604</v>
      </c>
      <c r="BY147" s="497">
        <v>73.549139221164921</v>
      </c>
      <c r="BZ147" s="497">
        <v>68.358726161157662</v>
      </c>
      <c r="CA147" s="497">
        <v>62.47482781444365</v>
      </c>
      <c r="CB147" s="497">
        <v>55.828445745858069</v>
      </c>
      <c r="CC147" s="497">
        <v>47.513819261102363</v>
      </c>
      <c r="CD147" s="494" t="s">
        <v>381</v>
      </c>
      <c r="CF147" s="925"/>
      <c r="CG147" s="475">
        <f t="shared" ref="CG147:CG159" si="275">$C147</f>
        <v>45</v>
      </c>
      <c r="CH147" s="495">
        <v>85</v>
      </c>
      <c r="CI147" s="496">
        <v>85</v>
      </c>
      <c r="CJ147" s="496">
        <v>84.033029852403757</v>
      </c>
      <c r="CK147" s="496">
        <v>82.093944918248354</v>
      </c>
      <c r="CL147" s="496">
        <v>80.066801657797129</v>
      </c>
      <c r="CM147" s="497">
        <v>77.820860854973233</v>
      </c>
      <c r="CN147" s="497">
        <v>72.943108349332235</v>
      </c>
      <c r="CO147" s="497">
        <v>67.645004216193058</v>
      </c>
      <c r="CP147" s="497">
        <v>61.778211594245171</v>
      </c>
      <c r="CQ147" s="497">
        <v>55.34061921583536</v>
      </c>
      <c r="CR147" s="497">
        <v>47.486318347808286</v>
      </c>
      <c r="CS147" s="494" t="s">
        <v>381</v>
      </c>
      <c r="CT147" s="474"/>
      <c r="CU147" s="925"/>
      <c r="CV147" s="475">
        <f t="shared" ref="CV147:CV159" si="276">$C147</f>
        <v>45</v>
      </c>
      <c r="CW147" s="491">
        <f t="shared" si="244"/>
        <v>0.88329349207546259</v>
      </c>
      <c r="CX147" s="492">
        <f t="shared" si="245"/>
        <v>0.90509907481806884</v>
      </c>
      <c r="CY147" s="521">
        <f t="shared" si="246"/>
        <v>0.9091396496558215</v>
      </c>
      <c r="CZ147" s="521">
        <f t="shared" si="247"/>
        <v>0.90829809767030856</v>
      </c>
      <c r="DA147" s="521">
        <f t="shared" si="248"/>
        <v>0.91109956283856985</v>
      </c>
      <c r="DB147" s="521">
        <f t="shared" si="249"/>
        <v>0.9125848307170723</v>
      </c>
      <c r="DC147" s="521">
        <f t="shared" si="250"/>
        <v>0.91686567422040555</v>
      </c>
      <c r="DD147" s="521">
        <f t="shared" si="251"/>
        <v>0.92504709692430842</v>
      </c>
      <c r="DE147" s="521">
        <f t="shared" si="252"/>
        <v>0.93243862730763771</v>
      </c>
      <c r="DF147" s="493">
        <f t="shared" si="253"/>
        <v>0.9411012967531498</v>
      </c>
      <c r="DG147" s="521">
        <f>MIN(AY147,BN147)</f>
        <v>0.95073910307823961</v>
      </c>
      <c r="DH147" s="494" t="s">
        <v>381</v>
      </c>
      <c r="DJ147" s="925"/>
      <c r="DK147" s="475">
        <f t="shared" ref="DK147:DK159" si="277">$C147</f>
        <v>45</v>
      </c>
      <c r="DL147" s="495">
        <f t="shared" si="254"/>
        <v>85</v>
      </c>
      <c r="DM147" s="496">
        <f t="shared" si="255"/>
        <v>85</v>
      </c>
      <c r="DN147" s="496">
        <f t="shared" si="256"/>
        <v>84.033029852403757</v>
      </c>
      <c r="DO147" s="496">
        <f t="shared" si="257"/>
        <v>82.227684797738078</v>
      </c>
      <c r="DP147" s="496">
        <f t="shared" si="258"/>
        <v>80.335604066250696</v>
      </c>
      <c r="DQ147" s="497">
        <f t="shared" si="259"/>
        <v>78.232873176725604</v>
      </c>
      <c r="DR147" s="497">
        <f t="shared" si="260"/>
        <v>73.549139221164921</v>
      </c>
      <c r="DS147" s="497">
        <f t="shared" si="261"/>
        <v>68.358726161157662</v>
      </c>
      <c r="DT147" s="497">
        <f t="shared" si="262"/>
        <v>62.47482781444365</v>
      </c>
      <c r="DU147" s="497">
        <f t="shared" si="263"/>
        <v>55.828445745858069</v>
      </c>
      <c r="DV147" s="497">
        <f>MAX(CC147,CR147)</f>
        <v>47.513819261102363</v>
      </c>
      <c r="DW147" s="494" t="s">
        <v>381</v>
      </c>
    </row>
    <row r="148" spans="2:127" ht="15" customHeight="1">
      <c r="B148" s="995"/>
      <c r="C148" s="588">
        <v>40</v>
      </c>
      <c r="D148" s="476">
        <f t="shared" si="264"/>
        <v>9.8905455500623507</v>
      </c>
      <c r="E148" s="578">
        <v>71.214767323827843</v>
      </c>
      <c r="F148" s="579">
        <v>74.631823574742796</v>
      </c>
      <c r="G148" s="579">
        <v>75.896979172271884</v>
      </c>
      <c r="H148" s="579">
        <v>75.417101040845012</v>
      </c>
      <c r="I148" s="579">
        <v>75.460843185811058</v>
      </c>
      <c r="J148" s="579">
        <v>75.186340738988122</v>
      </c>
      <c r="K148" s="579">
        <v>74.652286017411427</v>
      </c>
      <c r="L148" s="579">
        <v>74.49616085260638</v>
      </c>
      <c r="M148" s="579">
        <v>73.983161557947483</v>
      </c>
      <c r="N148" s="579">
        <v>73.443680653509077</v>
      </c>
      <c r="O148" s="579">
        <v>72.574824714947042</v>
      </c>
      <c r="P148" s="480" t="s">
        <v>381</v>
      </c>
      <c r="Q148" s="466"/>
      <c r="R148" s="925"/>
      <c r="S148" s="475">
        <f t="shared" si="265"/>
        <v>40</v>
      </c>
      <c r="T148" s="481">
        <v>40</v>
      </c>
      <c r="U148" s="519">
        <v>-26</v>
      </c>
      <c r="V148" s="483">
        <f t="shared" si="266"/>
        <v>9.8905455500623507</v>
      </c>
      <c r="W148" s="484">
        <f>'70MPa, 4-7kg (comm)'!Z148</f>
        <v>11.461586457952141</v>
      </c>
      <c r="X148" s="485">
        <f>'70MPa, 4-7kg (comm)'!AA148</f>
        <v>11.126863743820145</v>
      </c>
      <c r="Y148" s="483">
        <f t="shared" si="267"/>
        <v>7.3435608993565493</v>
      </c>
      <c r="Z148" s="486">
        <f t="shared" si="268"/>
        <v>6.5276096883169323</v>
      </c>
      <c r="AA148" s="487">
        <f>'70MPa, 4-7kg (comm)'!AD148</f>
        <v>11.775221604094797</v>
      </c>
      <c r="AB148" s="488">
        <f>'70MPa, 4-7kg (comm)'!AE148</f>
        <v>20.148951834920034</v>
      </c>
      <c r="AC148" s="466"/>
      <c r="AD148" s="930"/>
      <c r="AE148" s="932"/>
      <c r="AF148" s="466"/>
      <c r="AG148" s="925"/>
      <c r="AH148" s="475">
        <f t="shared" si="269"/>
        <v>40</v>
      </c>
      <c r="AI148" s="489">
        <v>25</v>
      </c>
      <c r="AJ148" s="519">
        <f t="shared" si="270"/>
        <v>-33</v>
      </c>
      <c r="AK148" s="490">
        <f t="shared" si="271"/>
        <v>9.8905455500623507</v>
      </c>
      <c r="AL148" s="466"/>
      <c r="AM148" s="925"/>
      <c r="AN148" s="475">
        <f t="shared" si="272"/>
        <v>40</v>
      </c>
      <c r="AO148" s="520">
        <v>0.87647551099751553</v>
      </c>
      <c r="AP148" s="521">
        <v>0.90517100855103882</v>
      </c>
      <c r="AQ148" s="521">
        <v>0.9085036996404241</v>
      </c>
      <c r="AR148" s="521">
        <v>0.90862426006517405</v>
      </c>
      <c r="AS148" s="521">
        <v>0.91336784474969757</v>
      </c>
      <c r="AT148" s="521">
        <v>0.91585055676266514</v>
      </c>
      <c r="AU148" s="521">
        <v>0.92181009674344572</v>
      </c>
      <c r="AV148" s="521">
        <v>0.9320114774736854</v>
      </c>
      <c r="AW148" s="521">
        <v>0.94058734510345909</v>
      </c>
      <c r="AX148" s="493">
        <v>0.95050408052323987</v>
      </c>
      <c r="AY148" s="493">
        <v>0.96118956966549374</v>
      </c>
      <c r="AZ148" s="494" t="s">
        <v>381</v>
      </c>
      <c r="BA148" s="474"/>
      <c r="BB148" s="925"/>
      <c r="BC148" s="475">
        <f t="shared" si="273"/>
        <v>40</v>
      </c>
      <c r="BD148" s="520">
        <v>0.86607076006423322</v>
      </c>
      <c r="BE148" s="521">
        <v>0.89559533978518024</v>
      </c>
      <c r="BF148" s="521">
        <v>0.9082893625402263</v>
      </c>
      <c r="BG148" s="521">
        <v>0.90874647145399157</v>
      </c>
      <c r="BH148" s="521">
        <v>0.91380506101228942</v>
      </c>
      <c r="BI148" s="521">
        <v>0.91651675285512435</v>
      </c>
      <c r="BJ148" s="521">
        <v>0.9229650713254729</v>
      </c>
      <c r="BK148" s="521">
        <v>0.93341738460635804</v>
      </c>
      <c r="BL148" s="521">
        <v>0.94201102179679896</v>
      </c>
      <c r="BM148" s="493">
        <v>0.95153673250349347</v>
      </c>
      <c r="BN148" s="521">
        <v>0.96124900257704793</v>
      </c>
      <c r="BO148" s="494" t="s">
        <v>381</v>
      </c>
      <c r="BP148" s="466"/>
      <c r="BQ148" s="925"/>
      <c r="BR148" s="475">
        <f t="shared" si="274"/>
        <v>40</v>
      </c>
      <c r="BS148" s="495">
        <v>85</v>
      </c>
      <c r="BT148" s="496">
        <v>85</v>
      </c>
      <c r="BU148" s="496">
        <v>83.796794755185928</v>
      </c>
      <c r="BV148" s="496">
        <v>81.510989260974242</v>
      </c>
      <c r="BW148" s="496">
        <v>79.159338053575098</v>
      </c>
      <c r="BX148" s="497">
        <v>76.577559418167226</v>
      </c>
      <c r="BY148" s="497">
        <v>71.006551446205393</v>
      </c>
      <c r="BZ148" s="497">
        <v>65.053249053645629</v>
      </c>
      <c r="CA148" s="497">
        <v>58.487277933837248</v>
      </c>
      <c r="CB148" s="497">
        <v>51.300731658951136</v>
      </c>
      <c r="CC148" s="497">
        <v>42.538382652434564</v>
      </c>
      <c r="CD148" s="494" t="s">
        <v>381</v>
      </c>
      <c r="CF148" s="925"/>
      <c r="CG148" s="475">
        <f t="shared" si="275"/>
        <v>40</v>
      </c>
      <c r="CH148" s="495">
        <v>85</v>
      </c>
      <c r="CI148" s="496">
        <v>85</v>
      </c>
      <c r="CJ148" s="496">
        <v>83.918548468987353</v>
      </c>
      <c r="CK148" s="496">
        <v>81.440102206404717</v>
      </c>
      <c r="CL148" s="496">
        <v>78.924012307462931</v>
      </c>
      <c r="CM148" s="497">
        <v>76.212347675196312</v>
      </c>
      <c r="CN148" s="497">
        <v>70.406221236085472</v>
      </c>
      <c r="CO148" s="497">
        <v>64.337672750370018</v>
      </c>
      <c r="CP148" s="497">
        <v>57.780751702227931</v>
      </c>
      <c r="CQ148" s="497">
        <v>50.804492116950847</v>
      </c>
      <c r="CR148" s="497">
        <v>42.510753433914488</v>
      </c>
      <c r="CS148" s="494" t="s">
        <v>381</v>
      </c>
      <c r="CT148" s="474"/>
      <c r="CU148" s="925"/>
      <c r="CV148" s="475">
        <f t="shared" si="276"/>
        <v>40</v>
      </c>
      <c r="CW148" s="491">
        <f t="shared" si="244"/>
        <v>0.86607076006423322</v>
      </c>
      <c r="CX148" s="492">
        <f t="shared" si="245"/>
        <v>0.89559533978518024</v>
      </c>
      <c r="CY148" s="521">
        <f t="shared" si="246"/>
        <v>0.9082893625402263</v>
      </c>
      <c r="CZ148" s="521">
        <f t="shared" si="247"/>
        <v>0.90862426006517405</v>
      </c>
      <c r="DA148" s="521">
        <f t="shared" si="248"/>
        <v>0.91336784474969757</v>
      </c>
      <c r="DB148" s="521">
        <f t="shared" si="249"/>
        <v>0.91585055676266514</v>
      </c>
      <c r="DC148" s="521">
        <f t="shared" si="250"/>
        <v>0.92181009674344572</v>
      </c>
      <c r="DD148" s="521">
        <f t="shared" si="251"/>
        <v>0.9320114774736854</v>
      </c>
      <c r="DE148" s="521">
        <f t="shared" si="252"/>
        <v>0.94058734510345909</v>
      </c>
      <c r="DF148" s="493">
        <f t="shared" si="253"/>
        <v>0.95050408052323987</v>
      </c>
      <c r="DG148" s="521">
        <f>MIN(AY148,BN148)</f>
        <v>0.96118956966549374</v>
      </c>
      <c r="DH148" s="494" t="s">
        <v>381</v>
      </c>
      <c r="DJ148" s="925"/>
      <c r="DK148" s="475">
        <f t="shared" si="277"/>
        <v>40</v>
      </c>
      <c r="DL148" s="495">
        <f t="shared" si="254"/>
        <v>85</v>
      </c>
      <c r="DM148" s="496">
        <f t="shared" si="255"/>
        <v>85</v>
      </c>
      <c r="DN148" s="496">
        <f t="shared" si="256"/>
        <v>83.918548468987353</v>
      </c>
      <c r="DO148" s="496">
        <f t="shared" si="257"/>
        <v>81.510989260974242</v>
      </c>
      <c r="DP148" s="496">
        <f t="shared" si="258"/>
        <v>79.159338053575098</v>
      </c>
      <c r="DQ148" s="497">
        <f t="shared" si="259"/>
        <v>76.577559418167226</v>
      </c>
      <c r="DR148" s="497">
        <f t="shared" si="260"/>
        <v>71.006551446205393</v>
      </c>
      <c r="DS148" s="497">
        <f t="shared" si="261"/>
        <v>65.053249053645629</v>
      </c>
      <c r="DT148" s="497">
        <f t="shared" si="262"/>
        <v>58.487277933837248</v>
      </c>
      <c r="DU148" s="497">
        <f t="shared" si="263"/>
        <v>51.300731658951136</v>
      </c>
      <c r="DV148" s="497">
        <f>MAX(CC148,CR148)</f>
        <v>42.538382652434564</v>
      </c>
      <c r="DW148" s="494" t="s">
        <v>381</v>
      </c>
    </row>
    <row r="149" spans="2:127" ht="15" customHeight="1">
      <c r="B149" s="995"/>
      <c r="C149" s="588">
        <v>35</v>
      </c>
      <c r="D149" s="476">
        <f t="shared" si="264"/>
        <v>10.141365093144545</v>
      </c>
      <c r="E149" s="578">
        <v>71.113282940464998</v>
      </c>
      <c r="F149" s="579">
        <v>74.470680951685623</v>
      </c>
      <c r="G149" s="579">
        <v>75.541905226104006</v>
      </c>
      <c r="H149" s="579">
        <v>75.081464865756871</v>
      </c>
      <c r="I149" s="579">
        <v>75.171063620515469</v>
      </c>
      <c r="J149" s="579">
        <v>74.922220958624948</v>
      </c>
      <c r="K149" s="579">
        <v>74.434320002489002</v>
      </c>
      <c r="L149" s="579">
        <v>74.337250363711362</v>
      </c>
      <c r="M149" s="579">
        <v>73.869917992718058</v>
      </c>
      <c r="N149" s="579">
        <v>73.379942548399868</v>
      </c>
      <c r="O149" s="579">
        <v>72.560410171405508</v>
      </c>
      <c r="P149" s="480" t="s">
        <v>381</v>
      </c>
      <c r="Q149" s="466"/>
      <c r="R149" s="925"/>
      <c r="S149" s="475">
        <f t="shared" si="265"/>
        <v>35</v>
      </c>
      <c r="T149" s="481">
        <v>40</v>
      </c>
      <c r="U149" s="519">
        <v>-26</v>
      </c>
      <c r="V149" s="483">
        <f t="shared" si="266"/>
        <v>10.141365093144545</v>
      </c>
      <c r="W149" s="484">
        <f>'70MPa, 4-7kg (comm)'!Z149</f>
        <v>11.871343031443123</v>
      </c>
      <c r="X149" s="485">
        <f>'70MPa, 4-7kg (comm)'!AA149</f>
        <v>11.409035729787615</v>
      </c>
      <c r="Y149" s="483">
        <f t="shared" si="267"/>
        <v>7.1460479221554731</v>
      </c>
      <c r="Z149" s="486">
        <f t="shared" si="268"/>
        <v>6.3520425974715309</v>
      </c>
      <c r="AA149" s="487">
        <f>'70MPa, 4-7kg (comm)'!AD149</f>
        <v>12.151854024702223</v>
      </c>
      <c r="AB149" s="488">
        <f>'70MPa, 4-7kg (comm)'!AE149</f>
        <v>20.605582391261322</v>
      </c>
      <c r="AC149" s="466"/>
      <c r="AD149" s="930"/>
      <c r="AE149" s="932"/>
      <c r="AF149" s="466"/>
      <c r="AG149" s="925"/>
      <c r="AH149" s="475">
        <f t="shared" si="269"/>
        <v>35</v>
      </c>
      <c r="AI149" s="489">
        <f t="shared" ref="AI149:AI157" si="278">AH149-10</f>
        <v>25</v>
      </c>
      <c r="AJ149" s="519">
        <f t="shared" si="270"/>
        <v>-33</v>
      </c>
      <c r="AK149" s="490">
        <f t="shared" si="271"/>
        <v>10.141365093144545</v>
      </c>
      <c r="AL149" s="466"/>
      <c r="AM149" s="925"/>
      <c r="AN149" s="475">
        <f t="shared" si="272"/>
        <v>35</v>
      </c>
      <c r="AO149" s="520">
        <v>0.87904065218279837</v>
      </c>
      <c r="AP149" s="521">
        <v>0.90594758011530807</v>
      </c>
      <c r="AQ149" s="521">
        <v>0.90575026238702161</v>
      </c>
      <c r="AR149" s="521">
        <v>0.90605722057277061</v>
      </c>
      <c r="AS149" s="521">
        <v>0.9112161595682412</v>
      </c>
      <c r="AT149" s="521">
        <v>0.91392948726368095</v>
      </c>
      <c r="AU149" s="521">
        <v>0.92033603817408061</v>
      </c>
      <c r="AV149" s="521">
        <v>0.93104128338205228</v>
      </c>
      <c r="AW149" s="521">
        <v>0.93999156369505243</v>
      </c>
      <c r="AX149" s="493">
        <v>0.95026808625172876</v>
      </c>
      <c r="AY149" s="493">
        <v>0.96117786385557136</v>
      </c>
      <c r="AZ149" s="494" t="s">
        <v>381</v>
      </c>
      <c r="BA149" s="474"/>
      <c r="BB149" s="925"/>
      <c r="BC149" s="475">
        <f t="shared" si="273"/>
        <v>35</v>
      </c>
      <c r="BD149" s="520">
        <v>0.86518200808105894</v>
      </c>
      <c r="BE149" s="521">
        <v>0.89422022275044144</v>
      </c>
      <c r="BF149" s="521">
        <v>0.90538456402027556</v>
      </c>
      <c r="BG149" s="521">
        <v>0.90608291215073855</v>
      </c>
      <c r="BH149" s="521">
        <v>0.91148839029706719</v>
      </c>
      <c r="BI149" s="521">
        <v>0.91450200329515652</v>
      </c>
      <c r="BJ149" s="521">
        <v>0.92134644467150661</v>
      </c>
      <c r="BK149" s="521">
        <v>0.93233989267287587</v>
      </c>
      <c r="BL149" s="521">
        <v>0.94131766950117302</v>
      </c>
      <c r="BM149" s="493">
        <v>0.95123333594742021</v>
      </c>
      <c r="BN149" s="521">
        <v>0.96123341053927369</v>
      </c>
      <c r="BO149" s="494" t="s">
        <v>381</v>
      </c>
      <c r="BP149" s="466"/>
      <c r="BQ149" s="925"/>
      <c r="BR149" s="475">
        <f t="shared" si="274"/>
        <v>35</v>
      </c>
      <c r="BS149" s="495">
        <v>85</v>
      </c>
      <c r="BT149" s="496">
        <v>84.955494639115329</v>
      </c>
      <c r="BU149" s="496">
        <v>83.668304791590302</v>
      </c>
      <c r="BV149" s="496">
        <v>81.353992024732065</v>
      </c>
      <c r="BW149" s="496">
        <v>78.981126578540852</v>
      </c>
      <c r="BX149" s="497">
        <v>76.387094995354289</v>
      </c>
      <c r="BY149" s="497">
        <v>70.792326446189278</v>
      </c>
      <c r="BZ149" s="497">
        <v>64.839478762428229</v>
      </c>
      <c r="CA149" s="497">
        <v>58.285916407463176</v>
      </c>
      <c r="CB149" s="497">
        <v>51.138618294271666</v>
      </c>
      <c r="CC149" s="497">
        <v>42.482777302713288</v>
      </c>
      <c r="CD149" s="494" t="s">
        <v>381</v>
      </c>
      <c r="CF149" s="925"/>
      <c r="CG149" s="475">
        <f t="shared" si="275"/>
        <v>35</v>
      </c>
      <c r="CH149" s="495">
        <v>85</v>
      </c>
      <c r="CI149" s="496">
        <v>85</v>
      </c>
      <c r="CJ149" s="496">
        <v>83.861567696300114</v>
      </c>
      <c r="CK149" s="496">
        <v>81.351755725364811</v>
      </c>
      <c r="CL149" s="496">
        <v>78.834411800185066</v>
      </c>
      <c r="CM149" s="497">
        <v>76.08334755231796</v>
      </c>
      <c r="CN149" s="497">
        <v>70.259864316969427</v>
      </c>
      <c r="CO149" s="497">
        <v>64.182960889093721</v>
      </c>
      <c r="CP149" s="497">
        <v>57.629095728285535</v>
      </c>
      <c r="CQ149" s="497">
        <v>50.675707520868514</v>
      </c>
      <c r="CR149" s="497">
        <v>42.456935521667617</v>
      </c>
      <c r="CS149" s="494" t="s">
        <v>381</v>
      </c>
      <c r="CT149" s="474"/>
      <c r="CU149" s="925"/>
      <c r="CV149" s="475">
        <f t="shared" si="276"/>
        <v>35</v>
      </c>
      <c r="CW149" s="491">
        <f t="shared" si="244"/>
        <v>0.86518200808105894</v>
      </c>
      <c r="CX149" s="492">
        <f t="shared" si="245"/>
        <v>0.89422022275044144</v>
      </c>
      <c r="CY149" s="521">
        <f t="shared" si="246"/>
        <v>0.90538456402027556</v>
      </c>
      <c r="CZ149" s="521">
        <f t="shared" si="247"/>
        <v>0.90605722057277061</v>
      </c>
      <c r="DA149" s="521">
        <f t="shared" si="248"/>
        <v>0.9112161595682412</v>
      </c>
      <c r="DB149" s="521">
        <f t="shared" si="249"/>
        <v>0.91392948726368095</v>
      </c>
      <c r="DC149" s="521">
        <f t="shared" si="250"/>
        <v>0.92033603817408061</v>
      </c>
      <c r="DD149" s="521">
        <f t="shared" si="251"/>
        <v>0.93104128338205228</v>
      </c>
      <c r="DE149" s="521">
        <f t="shared" si="252"/>
        <v>0.93999156369505243</v>
      </c>
      <c r="DF149" s="493">
        <f t="shared" si="253"/>
        <v>0.95026808625172876</v>
      </c>
      <c r="DG149" s="521">
        <f>MIN(AY149,BN149)</f>
        <v>0.96117786385557136</v>
      </c>
      <c r="DH149" s="494" t="s">
        <v>381</v>
      </c>
      <c r="DJ149" s="925"/>
      <c r="DK149" s="475">
        <f t="shared" si="277"/>
        <v>35</v>
      </c>
      <c r="DL149" s="495">
        <f t="shared" si="254"/>
        <v>85</v>
      </c>
      <c r="DM149" s="496">
        <f t="shared" si="255"/>
        <v>85</v>
      </c>
      <c r="DN149" s="496">
        <f t="shared" si="256"/>
        <v>83.861567696300114</v>
      </c>
      <c r="DO149" s="496">
        <f t="shared" si="257"/>
        <v>81.353992024732065</v>
      </c>
      <c r="DP149" s="496">
        <f t="shared" si="258"/>
        <v>78.981126578540852</v>
      </c>
      <c r="DQ149" s="497">
        <f t="shared" si="259"/>
        <v>76.387094995354289</v>
      </c>
      <c r="DR149" s="497">
        <f t="shared" si="260"/>
        <v>70.792326446189278</v>
      </c>
      <c r="DS149" s="497">
        <f t="shared" si="261"/>
        <v>64.839478762428229</v>
      </c>
      <c r="DT149" s="497">
        <f t="shared" si="262"/>
        <v>58.285916407463176</v>
      </c>
      <c r="DU149" s="497">
        <f t="shared" si="263"/>
        <v>51.138618294271666</v>
      </c>
      <c r="DV149" s="497">
        <f>MAX(CC149,CR149)</f>
        <v>42.482777302713288</v>
      </c>
      <c r="DW149" s="494" t="s">
        <v>381</v>
      </c>
    </row>
    <row r="150" spans="2:127" ht="15" customHeight="1">
      <c r="B150" s="995"/>
      <c r="C150" s="588">
        <v>30</v>
      </c>
      <c r="D150" s="476">
        <f t="shared" si="264"/>
        <v>12.040770982378719</v>
      </c>
      <c r="E150" s="578">
        <v>69.522852805405762</v>
      </c>
      <c r="F150" s="579">
        <v>73.426463308795604</v>
      </c>
      <c r="G150" s="579">
        <v>74.933134864291034</v>
      </c>
      <c r="H150" s="579">
        <v>74.383605133799648</v>
      </c>
      <c r="I150" s="579">
        <v>74.511305649257537</v>
      </c>
      <c r="J150" s="579">
        <v>74.190418982108355</v>
      </c>
      <c r="K150" s="579">
        <v>73.537037465970769</v>
      </c>
      <c r="L150" s="579">
        <v>73.374907072268755</v>
      </c>
      <c r="M150" s="579">
        <v>72.743344296022059</v>
      </c>
      <c r="N150" s="579">
        <v>72.138333836777008</v>
      </c>
      <c r="O150" s="579">
        <v>71.253207330522173</v>
      </c>
      <c r="P150" s="480" t="s">
        <v>381</v>
      </c>
      <c r="Q150" s="466"/>
      <c r="R150" s="925"/>
      <c r="S150" s="475">
        <f t="shared" si="265"/>
        <v>30</v>
      </c>
      <c r="T150" s="498">
        <v>36.700000000000003</v>
      </c>
      <c r="U150" s="519">
        <v>-26</v>
      </c>
      <c r="V150" s="483">
        <f t="shared" si="266"/>
        <v>12.040770982378719</v>
      </c>
      <c r="W150" s="484">
        <f>'70MPa, 4-7kg (comm)'!Z150</f>
        <v>14.190403383358593</v>
      </c>
      <c r="X150" s="485">
        <f>'70MPa, 4-7kg (comm)'!AA150</f>
        <v>13.545867355176059</v>
      </c>
      <c r="Y150" s="483">
        <f t="shared" si="267"/>
        <v>5.9320506480295938</v>
      </c>
      <c r="Z150" s="486">
        <f t="shared" si="268"/>
        <v>5.2729339093596383</v>
      </c>
      <c r="AA150" s="487">
        <f>'70MPa, 4-7kg (comm)'!AD150</f>
        <v>14.203150984850531</v>
      </c>
      <c r="AB150" s="488">
        <f>'70MPa, 4-7kg (comm)'!AE150</f>
        <v>23.937596275806932</v>
      </c>
      <c r="AC150" s="466"/>
      <c r="AD150" s="930"/>
      <c r="AE150" s="932"/>
      <c r="AF150" s="466"/>
      <c r="AG150" s="925"/>
      <c r="AH150" s="475">
        <f t="shared" si="269"/>
        <v>30</v>
      </c>
      <c r="AI150" s="489">
        <f t="shared" si="278"/>
        <v>20</v>
      </c>
      <c r="AJ150" s="519">
        <f t="shared" si="270"/>
        <v>-33</v>
      </c>
      <c r="AK150" s="490">
        <f t="shared" si="271"/>
        <v>12.040770982378719</v>
      </c>
      <c r="AL150" s="466"/>
      <c r="AM150" s="925"/>
      <c r="AN150" s="475">
        <f t="shared" si="272"/>
        <v>30</v>
      </c>
      <c r="AO150" s="520">
        <v>0.86958492620429062</v>
      </c>
      <c r="AP150" s="521">
        <v>0.90120763408431082</v>
      </c>
      <c r="AQ150" s="521">
        <v>0.90104176723005303</v>
      </c>
      <c r="AR150" s="521">
        <v>0.90130257203041109</v>
      </c>
      <c r="AS150" s="521">
        <v>0.9074662066608179</v>
      </c>
      <c r="AT150" s="521">
        <v>0.91024198674333512</v>
      </c>
      <c r="AU150" s="521">
        <v>0.91659412542657814</v>
      </c>
      <c r="AV150" s="521">
        <v>0.92798289431699021</v>
      </c>
      <c r="AW150" s="521">
        <v>0.93673834182490956</v>
      </c>
      <c r="AX150" s="493">
        <v>0.94721511599295904</v>
      </c>
      <c r="AY150" s="521">
        <v>0.95906241083806498</v>
      </c>
      <c r="AZ150" s="494" t="s">
        <v>381</v>
      </c>
      <c r="BA150" s="474"/>
      <c r="BB150" s="925"/>
      <c r="BC150" s="475">
        <f t="shared" si="273"/>
        <v>30</v>
      </c>
      <c r="BD150" s="520">
        <v>0.85116207665524957</v>
      </c>
      <c r="BE150" s="521">
        <v>0.88526846138352566</v>
      </c>
      <c r="BF150" s="521">
        <v>0.90052655172405682</v>
      </c>
      <c r="BG150" s="521">
        <v>0.90122269302298852</v>
      </c>
      <c r="BH150" s="521">
        <v>0.90765377117149781</v>
      </c>
      <c r="BI150" s="521">
        <v>0.91075616727148367</v>
      </c>
      <c r="BJ150" s="521">
        <v>0.91756927705770042</v>
      </c>
      <c r="BK150" s="521">
        <v>0.92923779333589407</v>
      </c>
      <c r="BL150" s="521">
        <v>0.93802321312298753</v>
      </c>
      <c r="BM150" s="493">
        <v>0.94807943166127573</v>
      </c>
      <c r="BN150" s="521">
        <v>0.95905959930308393</v>
      </c>
      <c r="BO150" s="494" t="s">
        <v>381</v>
      </c>
      <c r="BP150" s="466"/>
      <c r="BQ150" s="925"/>
      <c r="BR150" s="475">
        <f t="shared" si="274"/>
        <v>30</v>
      </c>
      <c r="BS150" s="495">
        <v>85</v>
      </c>
      <c r="BT150" s="496">
        <v>84.941236131908937</v>
      </c>
      <c r="BU150" s="496">
        <v>83.405060192361717</v>
      </c>
      <c r="BV150" s="496">
        <v>80.694019878089478</v>
      </c>
      <c r="BW150" s="496">
        <v>77.952712115362829</v>
      </c>
      <c r="BX150" s="497">
        <v>74.985441675586713</v>
      </c>
      <c r="BY150" s="497">
        <v>68.6653886947785</v>
      </c>
      <c r="BZ150" s="497">
        <v>62.098177949713289</v>
      </c>
      <c r="CA150" s="497">
        <v>54.940300502610185</v>
      </c>
      <c r="CB150" s="497">
        <v>47.237664649179422</v>
      </c>
      <c r="CC150" s="497">
        <v>37.920238524458043</v>
      </c>
      <c r="CD150" s="494" t="s">
        <v>381</v>
      </c>
      <c r="CF150" s="925"/>
      <c r="CG150" s="475">
        <f t="shared" si="275"/>
        <v>30</v>
      </c>
      <c r="CH150" s="495">
        <v>85</v>
      </c>
      <c r="CI150" s="496">
        <v>85</v>
      </c>
      <c r="CJ150" s="496">
        <v>83.678600542738749</v>
      </c>
      <c r="CK150" s="496">
        <v>80.745485783062051</v>
      </c>
      <c r="CL150" s="496">
        <v>77.858148113998652</v>
      </c>
      <c r="CM150" s="497">
        <v>74.714056866429416</v>
      </c>
      <c r="CN150" s="497">
        <v>68.155744321811966</v>
      </c>
      <c r="CO150" s="497">
        <v>61.463055021249886</v>
      </c>
      <c r="CP150" s="497">
        <v>54.310504789987043</v>
      </c>
      <c r="CQ150" s="497">
        <v>46.827293548471559</v>
      </c>
      <c r="CR150" s="497">
        <v>37.921530506551946</v>
      </c>
      <c r="CS150" s="494" t="s">
        <v>381</v>
      </c>
      <c r="CT150" s="474"/>
      <c r="CU150" s="925"/>
      <c r="CV150" s="475">
        <f t="shared" si="276"/>
        <v>30</v>
      </c>
      <c r="CW150" s="491">
        <f t="shared" si="244"/>
        <v>0.85116207665524957</v>
      </c>
      <c r="CX150" s="492">
        <f t="shared" si="245"/>
        <v>0.88526846138352566</v>
      </c>
      <c r="CY150" s="521">
        <f t="shared" si="246"/>
        <v>0.90052655172405682</v>
      </c>
      <c r="CZ150" s="521">
        <f t="shared" si="247"/>
        <v>0.90122269302298852</v>
      </c>
      <c r="DA150" s="521">
        <f t="shared" si="248"/>
        <v>0.9074662066608179</v>
      </c>
      <c r="DB150" s="521">
        <f t="shared" si="249"/>
        <v>0.91024198674333512</v>
      </c>
      <c r="DC150" s="521">
        <f t="shared" si="250"/>
        <v>0.91659412542657814</v>
      </c>
      <c r="DD150" s="521">
        <f t="shared" si="251"/>
        <v>0.92798289431699021</v>
      </c>
      <c r="DE150" s="521">
        <f t="shared" si="252"/>
        <v>0.93673834182490956</v>
      </c>
      <c r="DF150" s="493">
        <f t="shared" si="253"/>
        <v>0.94721511599295904</v>
      </c>
      <c r="DG150" s="521">
        <f>MIN(AY150,BN150)</f>
        <v>0.95905959930308393</v>
      </c>
      <c r="DH150" s="494" t="s">
        <v>381</v>
      </c>
      <c r="DJ150" s="925"/>
      <c r="DK150" s="475">
        <f t="shared" si="277"/>
        <v>30</v>
      </c>
      <c r="DL150" s="495">
        <f t="shared" si="254"/>
        <v>85</v>
      </c>
      <c r="DM150" s="496">
        <f t="shared" si="255"/>
        <v>85</v>
      </c>
      <c r="DN150" s="496">
        <f t="shared" si="256"/>
        <v>83.678600542738749</v>
      </c>
      <c r="DO150" s="496">
        <f t="shared" si="257"/>
        <v>80.745485783062051</v>
      </c>
      <c r="DP150" s="496">
        <f t="shared" si="258"/>
        <v>77.952712115362829</v>
      </c>
      <c r="DQ150" s="497">
        <f t="shared" si="259"/>
        <v>74.985441675586713</v>
      </c>
      <c r="DR150" s="497">
        <f t="shared" si="260"/>
        <v>68.6653886947785</v>
      </c>
      <c r="DS150" s="497">
        <f t="shared" si="261"/>
        <v>62.098177949713289</v>
      </c>
      <c r="DT150" s="497">
        <f t="shared" si="262"/>
        <v>54.940300502610185</v>
      </c>
      <c r="DU150" s="497">
        <f t="shared" si="263"/>
        <v>47.237664649179422</v>
      </c>
      <c r="DV150" s="497">
        <f>MAX(CC150,CR150)</f>
        <v>37.921530506551946</v>
      </c>
      <c r="DW150" s="494" t="s">
        <v>381</v>
      </c>
    </row>
    <row r="151" spans="2:127" ht="15" customHeight="1">
      <c r="B151" s="995"/>
      <c r="C151" s="588">
        <v>25</v>
      </c>
      <c r="D151" s="476">
        <f t="shared" si="264"/>
        <v>13.965945499290298</v>
      </c>
      <c r="E151" s="578">
        <v>67.697441682688805</v>
      </c>
      <c r="F151" s="579">
        <v>72.234988709830134</v>
      </c>
      <c r="G151" s="579">
        <v>74.346272977548239</v>
      </c>
      <c r="H151" s="579">
        <v>73.694558079708045</v>
      </c>
      <c r="I151" s="579">
        <v>73.854576349296536</v>
      </c>
      <c r="J151" s="579">
        <v>73.453110218397867</v>
      </c>
      <c r="K151" s="579">
        <v>72.612080581189687</v>
      </c>
      <c r="L151" s="579">
        <v>72.386004857661533</v>
      </c>
      <c r="M151" s="579">
        <v>71.577472060153966</v>
      </c>
      <c r="N151" s="579">
        <v>70.859456672941874</v>
      </c>
      <c r="O151" s="522" t="s">
        <v>381</v>
      </c>
      <c r="P151" s="480" t="s">
        <v>381</v>
      </c>
      <c r="Q151" s="466"/>
      <c r="R151" s="925"/>
      <c r="S151" s="475">
        <f t="shared" si="265"/>
        <v>25</v>
      </c>
      <c r="T151" s="498">
        <v>33.299999999999997</v>
      </c>
      <c r="U151" s="519">
        <v>-26</v>
      </c>
      <c r="V151" s="483">
        <f t="shared" si="266"/>
        <v>13.965945499290298</v>
      </c>
      <c r="W151" s="484">
        <f>'70MPa, 4-7kg (comm)'!Z151</f>
        <v>16.556824582530034</v>
      </c>
      <c r="X151" s="485">
        <f>'70MPa, 4-7kg (comm)'!AA151</f>
        <v>15.711688686701585</v>
      </c>
      <c r="Y151" s="483">
        <f t="shared" si="267"/>
        <v>5.0290178143255133</v>
      </c>
      <c r="Z151" s="486">
        <f t="shared" si="268"/>
        <v>4.4702380571782339</v>
      </c>
      <c r="AA151" s="487">
        <f>'70MPa, 4-7kg (comm)'!AD151</f>
        <v>16.201979802776002</v>
      </c>
      <c r="AB151" s="488">
        <f>'70MPa, 4-7kg (comm)'!AE151</f>
        <v>27.173816479295038</v>
      </c>
      <c r="AC151" s="466"/>
      <c r="AD151" s="930"/>
      <c r="AE151" s="932"/>
      <c r="AF151" s="466"/>
      <c r="AG151" s="925"/>
      <c r="AH151" s="475">
        <f t="shared" si="269"/>
        <v>25</v>
      </c>
      <c r="AI151" s="489">
        <f t="shared" si="278"/>
        <v>15</v>
      </c>
      <c r="AJ151" s="519">
        <f t="shared" si="270"/>
        <v>-33</v>
      </c>
      <c r="AK151" s="490">
        <f t="shared" si="271"/>
        <v>13.965945499290298</v>
      </c>
      <c r="AL151" s="466"/>
      <c r="AM151" s="925"/>
      <c r="AN151" s="475">
        <f t="shared" si="272"/>
        <v>25</v>
      </c>
      <c r="AO151" s="520">
        <v>0.85737266764165532</v>
      </c>
      <c r="AP151" s="521">
        <v>0.89662733102622239</v>
      </c>
      <c r="AQ151" s="521">
        <v>0.8963811077624384</v>
      </c>
      <c r="AR151" s="521">
        <v>0.89658741724258562</v>
      </c>
      <c r="AS151" s="521">
        <v>0.90371774657536963</v>
      </c>
      <c r="AT151" s="521">
        <v>0.90657350520484326</v>
      </c>
      <c r="AU151" s="521">
        <v>0.91269817437309486</v>
      </c>
      <c r="AV151" s="521">
        <v>0.92483565671250823</v>
      </c>
      <c r="AW151" s="521">
        <v>0.93330664371801053</v>
      </c>
      <c r="AX151" s="562">
        <v>0.94403131783699512</v>
      </c>
      <c r="AY151" s="522" t="s">
        <v>381</v>
      </c>
      <c r="AZ151" s="502" t="s">
        <v>381</v>
      </c>
      <c r="BA151" s="474"/>
      <c r="BB151" s="925"/>
      <c r="BC151" s="475">
        <f t="shared" si="273"/>
        <v>25</v>
      </c>
      <c r="BD151" s="520">
        <v>0.83485487784438273</v>
      </c>
      <c r="BE151" s="521">
        <v>0.8749668601238848</v>
      </c>
      <c r="BF151" s="521">
        <v>0.89575228162085141</v>
      </c>
      <c r="BG151" s="521">
        <v>0.89633291460619025</v>
      </c>
      <c r="BH151" s="521">
        <v>0.90381696889397978</v>
      </c>
      <c r="BI151" s="521">
        <v>0.90698502356057298</v>
      </c>
      <c r="BJ151" s="521">
        <v>0.91361173968180109</v>
      </c>
      <c r="BK151" s="521">
        <v>0.92604014409472812</v>
      </c>
      <c r="BL151" s="521">
        <v>0.93452351013284329</v>
      </c>
      <c r="BM151" s="562">
        <v>0.94476360100837953</v>
      </c>
      <c r="BN151" s="522" t="s">
        <v>381</v>
      </c>
      <c r="BO151" s="502" t="s">
        <v>381</v>
      </c>
      <c r="BP151" s="466"/>
      <c r="BQ151" s="925"/>
      <c r="BR151" s="475">
        <f t="shared" si="274"/>
        <v>25</v>
      </c>
      <c r="BS151" s="495">
        <v>85</v>
      </c>
      <c r="BT151" s="496">
        <v>84.976976682151943</v>
      </c>
      <c r="BU151" s="496">
        <v>83.212613901443348</v>
      </c>
      <c r="BV151" s="496">
        <v>80.035933660849537</v>
      </c>
      <c r="BW151" s="496">
        <v>76.914270249809647</v>
      </c>
      <c r="BX151" s="497">
        <v>73.534983624375016</v>
      </c>
      <c r="BY151" s="497">
        <v>66.454017351933615</v>
      </c>
      <c r="BZ151" s="497">
        <v>59.257216639278013</v>
      </c>
      <c r="CA151" s="497">
        <v>51.473453210329247</v>
      </c>
      <c r="CB151" s="563">
        <v>43.200748485713859</v>
      </c>
      <c r="CC151" s="522" t="s">
        <v>381</v>
      </c>
      <c r="CD151" s="502" t="s">
        <v>381</v>
      </c>
      <c r="CF151" s="925"/>
      <c r="CG151" s="475">
        <f t="shared" si="275"/>
        <v>25</v>
      </c>
      <c r="CH151" s="495">
        <v>85.000000000000057</v>
      </c>
      <c r="CI151" s="496">
        <v>85.000000000000114</v>
      </c>
      <c r="CJ151" s="496">
        <v>83.561593095390734</v>
      </c>
      <c r="CK151" s="496">
        <v>80.169468365490204</v>
      </c>
      <c r="CL151" s="496">
        <v>76.864541874913613</v>
      </c>
      <c r="CM151" s="497">
        <v>73.316198635381937</v>
      </c>
      <c r="CN151" s="497">
        <v>65.980085647281513</v>
      </c>
      <c r="CO151" s="497">
        <v>58.654979403324276</v>
      </c>
      <c r="CP151" s="497">
        <v>50.88166456036376</v>
      </c>
      <c r="CQ151" s="563">
        <v>42.857115768144439</v>
      </c>
      <c r="CR151" s="522" t="s">
        <v>381</v>
      </c>
      <c r="CS151" s="502" t="s">
        <v>381</v>
      </c>
      <c r="CT151" s="474"/>
      <c r="CU151" s="925"/>
      <c r="CV151" s="475">
        <f t="shared" si="276"/>
        <v>25</v>
      </c>
      <c r="CW151" s="491">
        <f t="shared" si="244"/>
        <v>0.83485487784438273</v>
      </c>
      <c r="CX151" s="492">
        <f t="shared" si="245"/>
        <v>0.8749668601238848</v>
      </c>
      <c r="CY151" s="521">
        <f t="shared" si="246"/>
        <v>0.89575228162085141</v>
      </c>
      <c r="CZ151" s="521">
        <f t="shared" si="247"/>
        <v>0.89633291460619025</v>
      </c>
      <c r="DA151" s="521">
        <f t="shared" si="248"/>
        <v>0.90371774657536963</v>
      </c>
      <c r="DB151" s="521">
        <f t="shared" si="249"/>
        <v>0.90657350520484326</v>
      </c>
      <c r="DC151" s="521">
        <f t="shared" si="250"/>
        <v>0.91269817437309486</v>
      </c>
      <c r="DD151" s="521">
        <f t="shared" si="251"/>
        <v>0.92483565671250823</v>
      </c>
      <c r="DE151" s="521">
        <f t="shared" si="252"/>
        <v>0.93330664371801053</v>
      </c>
      <c r="DF151" s="493">
        <f t="shared" si="253"/>
        <v>0.94403131783699512</v>
      </c>
      <c r="DG151" s="522" t="s">
        <v>381</v>
      </c>
      <c r="DH151" s="502" t="s">
        <v>381</v>
      </c>
      <c r="DJ151" s="925"/>
      <c r="DK151" s="475">
        <f t="shared" si="277"/>
        <v>25</v>
      </c>
      <c r="DL151" s="495">
        <f t="shared" si="254"/>
        <v>85.000000000000057</v>
      </c>
      <c r="DM151" s="496">
        <f t="shared" si="255"/>
        <v>85.000000000000114</v>
      </c>
      <c r="DN151" s="496">
        <f t="shared" si="256"/>
        <v>83.561593095390734</v>
      </c>
      <c r="DO151" s="496">
        <f t="shared" si="257"/>
        <v>80.169468365490204</v>
      </c>
      <c r="DP151" s="496">
        <f t="shared" si="258"/>
        <v>76.914270249809647</v>
      </c>
      <c r="DQ151" s="497">
        <f t="shared" si="259"/>
        <v>73.534983624375016</v>
      </c>
      <c r="DR151" s="497">
        <f t="shared" si="260"/>
        <v>66.454017351933615</v>
      </c>
      <c r="DS151" s="497">
        <f t="shared" si="261"/>
        <v>59.257216639278013</v>
      </c>
      <c r="DT151" s="497">
        <f t="shared" si="262"/>
        <v>51.473453210329247</v>
      </c>
      <c r="DU151" s="497">
        <f t="shared" si="263"/>
        <v>43.200748485713859</v>
      </c>
      <c r="DV151" s="522" t="s">
        <v>381</v>
      </c>
      <c r="DW151" s="502" t="s">
        <v>381</v>
      </c>
    </row>
    <row r="152" spans="2:127" ht="15" customHeight="1">
      <c r="B152" s="995"/>
      <c r="C152" s="589">
        <v>20</v>
      </c>
      <c r="D152" s="476">
        <f t="shared" si="264"/>
        <v>15.885462089210016</v>
      </c>
      <c r="E152" s="578">
        <v>66.120137896530309</v>
      </c>
      <c r="F152" s="579">
        <v>71.127763738920635</v>
      </c>
      <c r="G152" s="579">
        <v>73.747545242636505</v>
      </c>
      <c r="H152" s="579">
        <v>72.981234172683202</v>
      </c>
      <c r="I152" s="579">
        <v>73.171953712411067</v>
      </c>
      <c r="J152" s="579">
        <v>72.683150621813368</v>
      </c>
      <c r="K152" s="579">
        <v>71.632189211102798</v>
      </c>
      <c r="L152" s="579">
        <v>71.357388718108808</v>
      </c>
      <c r="M152" s="579">
        <v>70.34458060609937</v>
      </c>
      <c r="N152" s="579">
        <v>69.542387307210618</v>
      </c>
      <c r="O152" s="522" t="s">
        <v>381</v>
      </c>
      <c r="P152" s="480" t="s">
        <v>381</v>
      </c>
      <c r="Q152" s="466"/>
      <c r="R152" s="925"/>
      <c r="S152" s="503">
        <f t="shared" si="265"/>
        <v>20</v>
      </c>
      <c r="T152" s="481">
        <v>30</v>
      </c>
      <c r="U152" s="519">
        <v>-26</v>
      </c>
      <c r="V152" s="483">
        <f t="shared" si="266"/>
        <v>15.885462089210016</v>
      </c>
      <c r="W152" s="484">
        <f>'70MPa, 4-7kg (comm)'!Z152</f>
        <v>18.926539180666818</v>
      </c>
      <c r="X152" s="485">
        <f>'70MPa, 4-7kg (comm)'!AA152</f>
        <v>17.871144850361269</v>
      </c>
      <c r="Y152" s="483">
        <f t="shared" si="267"/>
        <v>4.3516369464552582</v>
      </c>
      <c r="Z152" s="486">
        <f t="shared" si="268"/>
        <v>3.8681217301824513</v>
      </c>
      <c r="AA152" s="487">
        <f>'70MPa, 4-7kg (comm)'!AD152</f>
        <v>18.118677663772058</v>
      </c>
      <c r="AB152" s="488">
        <f>'70MPa, 4-7kg (comm)'!AE152</f>
        <v>30.269711458022737</v>
      </c>
      <c r="AC152" s="466"/>
      <c r="AD152" s="930"/>
      <c r="AE152" s="932"/>
      <c r="AF152" s="466"/>
      <c r="AG152" s="925"/>
      <c r="AH152" s="503">
        <f t="shared" si="269"/>
        <v>20</v>
      </c>
      <c r="AI152" s="489">
        <f t="shared" si="278"/>
        <v>10</v>
      </c>
      <c r="AJ152" s="519">
        <f t="shared" si="270"/>
        <v>-33</v>
      </c>
      <c r="AK152" s="490">
        <f t="shared" si="271"/>
        <v>15.885462089210016</v>
      </c>
      <c r="AL152" s="466"/>
      <c r="AM152" s="925"/>
      <c r="AN152" s="503">
        <f t="shared" si="272"/>
        <v>20</v>
      </c>
      <c r="AO152" s="520">
        <v>0.84692551247150016</v>
      </c>
      <c r="AP152" s="521">
        <v>0.89075787658601513</v>
      </c>
      <c r="AQ152" s="521">
        <v>0.89173415430978997</v>
      </c>
      <c r="AR152" s="521">
        <v>0.89169401703828155</v>
      </c>
      <c r="AS152" s="521">
        <v>0.89988809697912264</v>
      </c>
      <c r="AT152" s="521">
        <v>0.90271708317130717</v>
      </c>
      <c r="AU152" s="521">
        <v>0.90848971638937959</v>
      </c>
      <c r="AV152" s="521">
        <v>0.92150348547208449</v>
      </c>
      <c r="AW152" s="521">
        <v>0.92948332007419154</v>
      </c>
      <c r="AX152" s="562">
        <v>0.94070852799303628</v>
      </c>
      <c r="AY152" s="522" t="s">
        <v>381</v>
      </c>
      <c r="AZ152" s="502" t="s">
        <v>381</v>
      </c>
      <c r="BA152" s="474"/>
      <c r="BB152" s="925"/>
      <c r="BC152" s="503">
        <f t="shared" si="273"/>
        <v>20</v>
      </c>
      <c r="BD152" s="520">
        <v>0.82057408005616916</v>
      </c>
      <c r="BE152" s="521">
        <v>0.86530886653762462</v>
      </c>
      <c r="BF152" s="521">
        <v>0.89088491799086555</v>
      </c>
      <c r="BG152" s="521">
        <v>0.89133406505038892</v>
      </c>
      <c r="BH152" s="521">
        <v>0.89986608489662934</v>
      </c>
      <c r="BI152" s="521">
        <v>0.90300762929048706</v>
      </c>
      <c r="BJ152" s="521">
        <v>0.90932230557600957</v>
      </c>
      <c r="BK152" s="521">
        <v>0.92262339027782825</v>
      </c>
      <c r="BL152" s="521">
        <v>0.93060045347671849</v>
      </c>
      <c r="BM152" s="562">
        <v>0.94128651569321942</v>
      </c>
      <c r="BN152" s="522" t="s">
        <v>381</v>
      </c>
      <c r="BO152" s="502" t="s">
        <v>381</v>
      </c>
      <c r="BP152" s="466"/>
      <c r="BQ152" s="925"/>
      <c r="BR152" s="503">
        <f t="shared" si="274"/>
        <v>20</v>
      </c>
      <c r="BS152" s="495">
        <v>85</v>
      </c>
      <c r="BT152" s="496">
        <v>85</v>
      </c>
      <c r="BU152" s="496">
        <v>82.941679378966853</v>
      </c>
      <c r="BV152" s="496">
        <v>79.326124856013863</v>
      </c>
      <c r="BW152" s="496">
        <v>75.793163037452317</v>
      </c>
      <c r="BX152" s="497">
        <v>72.005388856015216</v>
      </c>
      <c r="BY152" s="497">
        <v>64.12346964274829</v>
      </c>
      <c r="BZ152" s="497">
        <v>56.294418830274722</v>
      </c>
      <c r="CA152" s="497">
        <v>47.858248698378304</v>
      </c>
      <c r="CB152" s="563">
        <v>39.023553959468998</v>
      </c>
      <c r="CC152" s="522" t="s">
        <v>381</v>
      </c>
      <c r="CD152" s="502" t="s">
        <v>381</v>
      </c>
      <c r="CF152" s="925"/>
      <c r="CG152" s="503">
        <f t="shared" si="275"/>
        <v>20</v>
      </c>
      <c r="CH152" s="495">
        <v>85</v>
      </c>
      <c r="CI152" s="496">
        <v>85</v>
      </c>
      <c r="CJ152" s="496">
        <v>83.409739558671816</v>
      </c>
      <c r="CK152" s="496">
        <v>79.530611494670694</v>
      </c>
      <c r="CL152" s="496">
        <v>75.806540931046271</v>
      </c>
      <c r="CM152" s="497">
        <v>71.846926886827021</v>
      </c>
      <c r="CN152" s="497">
        <v>63.697905948101607</v>
      </c>
      <c r="CO152" s="497">
        <v>55.737164361648183</v>
      </c>
      <c r="CP152" s="497">
        <v>47.319910864066927</v>
      </c>
      <c r="CQ152" s="563">
        <v>38.755532530033847</v>
      </c>
      <c r="CR152" s="522" t="s">
        <v>381</v>
      </c>
      <c r="CS152" s="502" t="s">
        <v>381</v>
      </c>
      <c r="CT152" s="474"/>
      <c r="CU152" s="925"/>
      <c r="CV152" s="503">
        <f t="shared" si="276"/>
        <v>20</v>
      </c>
      <c r="CW152" s="491">
        <f t="shared" si="244"/>
        <v>0.82057408005616916</v>
      </c>
      <c r="CX152" s="492">
        <f t="shared" si="245"/>
        <v>0.86530886653762462</v>
      </c>
      <c r="CY152" s="521">
        <f t="shared" si="246"/>
        <v>0.89088491799086555</v>
      </c>
      <c r="CZ152" s="521">
        <f t="shared" si="247"/>
        <v>0.89133406505038892</v>
      </c>
      <c r="DA152" s="521">
        <f t="shared" si="248"/>
        <v>0.89986608489662934</v>
      </c>
      <c r="DB152" s="521">
        <f t="shared" si="249"/>
        <v>0.90271708317130717</v>
      </c>
      <c r="DC152" s="521">
        <f t="shared" si="250"/>
        <v>0.90848971638937959</v>
      </c>
      <c r="DD152" s="521">
        <f t="shared" si="251"/>
        <v>0.92150348547208449</v>
      </c>
      <c r="DE152" s="521">
        <f t="shared" si="252"/>
        <v>0.92948332007419154</v>
      </c>
      <c r="DF152" s="493">
        <f t="shared" si="253"/>
        <v>0.94070852799303628</v>
      </c>
      <c r="DG152" s="522" t="s">
        <v>381</v>
      </c>
      <c r="DH152" s="502" t="s">
        <v>381</v>
      </c>
      <c r="DJ152" s="925"/>
      <c r="DK152" s="503">
        <f t="shared" si="277"/>
        <v>20</v>
      </c>
      <c r="DL152" s="495">
        <f t="shared" si="254"/>
        <v>85</v>
      </c>
      <c r="DM152" s="496">
        <f t="shared" si="255"/>
        <v>85</v>
      </c>
      <c r="DN152" s="496">
        <f t="shared" si="256"/>
        <v>83.409739558671816</v>
      </c>
      <c r="DO152" s="496">
        <f t="shared" si="257"/>
        <v>79.530611494670694</v>
      </c>
      <c r="DP152" s="496">
        <f t="shared" si="258"/>
        <v>75.806540931046271</v>
      </c>
      <c r="DQ152" s="497">
        <f t="shared" si="259"/>
        <v>72.005388856015216</v>
      </c>
      <c r="DR152" s="497">
        <f t="shared" si="260"/>
        <v>64.12346964274829</v>
      </c>
      <c r="DS152" s="497">
        <f t="shared" si="261"/>
        <v>56.294418830274722</v>
      </c>
      <c r="DT152" s="497">
        <f t="shared" si="262"/>
        <v>47.858248698378304</v>
      </c>
      <c r="DU152" s="497">
        <f t="shared" si="263"/>
        <v>39.023553959468998</v>
      </c>
      <c r="DV152" s="522" t="s">
        <v>381</v>
      </c>
      <c r="DW152" s="502" t="s">
        <v>381</v>
      </c>
    </row>
    <row r="153" spans="2:127" ht="15" customHeight="1">
      <c r="B153" s="995"/>
      <c r="C153" s="588">
        <v>10</v>
      </c>
      <c r="D153" s="476">
        <f t="shared" si="264"/>
        <v>18.917817679328209</v>
      </c>
      <c r="E153" s="578">
        <v>64.471198230337407</v>
      </c>
      <c r="F153" s="579">
        <v>69.952993238423673</v>
      </c>
      <c r="G153" s="579">
        <v>72.588901717508435</v>
      </c>
      <c r="H153" s="579">
        <v>71.379561222038717</v>
      </c>
      <c r="I153" s="579">
        <v>71.676229863926139</v>
      </c>
      <c r="J153" s="579">
        <v>71.009862858244034</v>
      </c>
      <c r="K153" s="579">
        <v>70.268310497120865</v>
      </c>
      <c r="L153" s="579">
        <v>69.168441695688642</v>
      </c>
      <c r="M153" s="579">
        <v>68.165538250567366</v>
      </c>
      <c r="N153" s="579">
        <v>66.808966135097293</v>
      </c>
      <c r="O153" s="522" t="s">
        <v>381</v>
      </c>
      <c r="P153" s="480" t="s">
        <v>381</v>
      </c>
      <c r="Q153" s="466"/>
      <c r="R153" s="925"/>
      <c r="S153" s="475">
        <f t="shared" si="265"/>
        <v>10</v>
      </c>
      <c r="T153" s="481">
        <f>S153+15</f>
        <v>25</v>
      </c>
      <c r="U153" s="519">
        <v>-26</v>
      </c>
      <c r="V153" s="483">
        <f t="shared" si="266"/>
        <v>18.917817679328209</v>
      </c>
      <c r="W153" s="484">
        <f>'70MPa, 4-7kg (comm)'!Z153</f>
        <v>22.861403814119928</v>
      </c>
      <c r="X153" s="485">
        <f>'70MPa, 4-7kg (comm)'!AA153</f>
        <v>21.282544889244235</v>
      </c>
      <c r="Y153" s="483">
        <f t="shared" si="267"/>
        <v>3.592010156260093</v>
      </c>
      <c r="Z153" s="486">
        <f t="shared" si="268"/>
        <v>3.1928979166756384</v>
      </c>
      <c r="AA153" s="487">
        <f>'70MPa, 4-7kg (comm)'!AD153</f>
        <v>21.13951394032923</v>
      </c>
      <c r="AB153" s="488">
        <f>'70MPa, 4-7kg (comm)'!AE153</f>
        <v>34.929079491752034</v>
      </c>
      <c r="AC153" s="466"/>
      <c r="AD153" s="930"/>
      <c r="AE153" s="932"/>
      <c r="AF153" s="466"/>
      <c r="AG153" s="925"/>
      <c r="AH153" s="475">
        <f t="shared" si="269"/>
        <v>10</v>
      </c>
      <c r="AI153" s="489">
        <f t="shared" si="278"/>
        <v>0</v>
      </c>
      <c r="AJ153" s="519">
        <f t="shared" si="270"/>
        <v>-33</v>
      </c>
      <c r="AK153" s="490">
        <f t="shared" si="271"/>
        <v>18.917817679328209</v>
      </c>
      <c r="AL153" s="466"/>
      <c r="AM153" s="925"/>
      <c r="AN153" s="475">
        <f t="shared" si="272"/>
        <v>10</v>
      </c>
      <c r="AO153" s="520">
        <v>0.84071273035277383</v>
      </c>
      <c r="AP153" s="521">
        <v>0.88502974899306097</v>
      </c>
      <c r="AQ153" s="521">
        <v>0.88275866475064224</v>
      </c>
      <c r="AR153" s="521">
        <v>0.88028480167124346</v>
      </c>
      <c r="AS153" s="521">
        <v>0.89055438393369901</v>
      </c>
      <c r="AT153" s="521">
        <v>0.89304353352413723</v>
      </c>
      <c r="AU153" s="521">
        <v>0.9034839150525833</v>
      </c>
      <c r="AV153" s="521">
        <v>0.91167261917343723</v>
      </c>
      <c r="AW153" s="521">
        <v>0.92151230152871166</v>
      </c>
      <c r="AX153" s="562">
        <v>0.93021109396627799</v>
      </c>
      <c r="AY153" s="522" t="s">
        <v>381</v>
      </c>
      <c r="AZ153" s="502" t="s">
        <v>381</v>
      </c>
      <c r="BA153" s="474"/>
      <c r="BB153" s="925"/>
      <c r="BC153" s="475">
        <f t="shared" si="273"/>
        <v>10</v>
      </c>
      <c r="BD153" s="520">
        <v>0.8054519593980749</v>
      </c>
      <c r="BE153" s="521">
        <v>0.85497094531504847</v>
      </c>
      <c r="BF153" s="521">
        <v>0.88157545700069662</v>
      </c>
      <c r="BG153" s="521">
        <v>0.87955549991077642</v>
      </c>
      <c r="BH153" s="521">
        <v>0.89022509453299914</v>
      </c>
      <c r="BI153" s="521">
        <v>0.89307548188545816</v>
      </c>
      <c r="BJ153" s="521">
        <v>0.90405191397223672</v>
      </c>
      <c r="BK153" s="521">
        <v>0.91257045024560857</v>
      </c>
      <c r="BL153" s="521">
        <v>0.92237789793498071</v>
      </c>
      <c r="BM153" s="562">
        <v>0.93048691977204512</v>
      </c>
      <c r="BN153" s="522" t="s">
        <v>381</v>
      </c>
      <c r="BO153" s="502" t="s">
        <v>381</v>
      </c>
      <c r="BP153" s="466"/>
      <c r="BQ153" s="925"/>
      <c r="BR153" s="475">
        <f t="shared" si="274"/>
        <v>10</v>
      </c>
      <c r="BS153" s="495">
        <v>85.000000000000057</v>
      </c>
      <c r="BT153" s="496">
        <v>84.899739264365394</v>
      </c>
      <c r="BU153" s="496">
        <v>82.36294620180162</v>
      </c>
      <c r="BV153" s="496">
        <v>77.900266549906604</v>
      </c>
      <c r="BW153" s="496">
        <v>73.762713293621928</v>
      </c>
      <c r="BX153" s="497">
        <v>69.280018460489629</v>
      </c>
      <c r="BY153" s="497">
        <v>60.391957689182149</v>
      </c>
      <c r="BZ153" s="497">
        <v>51.229283998929745</v>
      </c>
      <c r="CA153" s="497">
        <v>41.93665213448898</v>
      </c>
      <c r="CB153" s="563">
        <v>31.853629518395955</v>
      </c>
      <c r="CC153" s="522" t="s">
        <v>381</v>
      </c>
      <c r="CD153" s="502" t="s">
        <v>381</v>
      </c>
      <c r="CF153" s="925"/>
      <c r="CG153" s="475">
        <f t="shared" si="275"/>
        <v>10</v>
      </c>
      <c r="CH153" s="495">
        <v>85.000000000000057</v>
      </c>
      <c r="CI153" s="496">
        <v>85</v>
      </c>
      <c r="CJ153" s="496">
        <v>83.018821871859387</v>
      </c>
      <c r="CK153" s="496">
        <v>78.296606085777967</v>
      </c>
      <c r="CL153" s="496">
        <v>73.939494259067843</v>
      </c>
      <c r="CM153" s="497">
        <v>69.261118619892315</v>
      </c>
      <c r="CN153" s="497">
        <v>60.100272075259554</v>
      </c>
      <c r="CO153" s="497">
        <v>50.791748431453904</v>
      </c>
      <c r="CP153" s="497">
        <v>41.527090754043051</v>
      </c>
      <c r="CQ153" s="563">
        <v>31.728570203662123</v>
      </c>
      <c r="CR153" s="522" t="s">
        <v>381</v>
      </c>
      <c r="CS153" s="502" t="s">
        <v>381</v>
      </c>
      <c r="CT153" s="474"/>
      <c r="CU153" s="925"/>
      <c r="CV153" s="475">
        <f t="shared" si="276"/>
        <v>10</v>
      </c>
      <c r="CW153" s="491">
        <f t="shared" si="244"/>
        <v>0.8054519593980749</v>
      </c>
      <c r="CX153" s="492">
        <f t="shared" si="245"/>
        <v>0.85497094531504847</v>
      </c>
      <c r="CY153" s="521">
        <f t="shared" si="246"/>
        <v>0.88157545700069662</v>
      </c>
      <c r="CZ153" s="521">
        <f t="shared" si="247"/>
        <v>0.87955549991077642</v>
      </c>
      <c r="DA153" s="521">
        <f t="shared" si="248"/>
        <v>0.89022509453299914</v>
      </c>
      <c r="DB153" s="521">
        <f t="shared" si="249"/>
        <v>0.89304353352413723</v>
      </c>
      <c r="DC153" s="521">
        <f t="shared" si="250"/>
        <v>0.9034839150525833</v>
      </c>
      <c r="DD153" s="521">
        <f t="shared" si="251"/>
        <v>0.91167261917343723</v>
      </c>
      <c r="DE153" s="521">
        <f t="shared" si="252"/>
        <v>0.92151230152871166</v>
      </c>
      <c r="DF153" s="493">
        <f t="shared" si="253"/>
        <v>0.93021109396627799</v>
      </c>
      <c r="DG153" s="522" t="s">
        <v>381</v>
      </c>
      <c r="DH153" s="502" t="s">
        <v>381</v>
      </c>
      <c r="DJ153" s="925"/>
      <c r="DK153" s="475">
        <f t="shared" si="277"/>
        <v>10</v>
      </c>
      <c r="DL153" s="495">
        <f t="shared" si="254"/>
        <v>85.000000000000057</v>
      </c>
      <c r="DM153" s="496">
        <f t="shared" si="255"/>
        <v>85</v>
      </c>
      <c r="DN153" s="496">
        <f t="shared" si="256"/>
        <v>83.018821871859387</v>
      </c>
      <c r="DO153" s="496">
        <f t="shared" si="257"/>
        <v>78.296606085777967</v>
      </c>
      <c r="DP153" s="496">
        <f t="shared" si="258"/>
        <v>73.939494259067843</v>
      </c>
      <c r="DQ153" s="497">
        <f t="shared" si="259"/>
        <v>69.280018460489629</v>
      </c>
      <c r="DR153" s="497">
        <f t="shared" si="260"/>
        <v>60.391957689182149</v>
      </c>
      <c r="DS153" s="497">
        <f t="shared" si="261"/>
        <v>51.229283998929745</v>
      </c>
      <c r="DT153" s="497">
        <f t="shared" si="262"/>
        <v>41.93665213448898</v>
      </c>
      <c r="DU153" s="497">
        <f t="shared" si="263"/>
        <v>31.853629518395955</v>
      </c>
      <c r="DV153" s="522" t="s">
        <v>381</v>
      </c>
      <c r="DW153" s="502" t="s">
        <v>381</v>
      </c>
    </row>
    <row r="154" spans="2:127" ht="15" customHeight="1">
      <c r="B154" s="995"/>
      <c r="C154" s="588">
        <v>0</v>
      </c>
      <c r="D154" s="476">
        <f t="shared" si="264"/>
        <v>24.869938899955038</v>
      </c>
      <c r="E154" s="578">
        <v>61.858967203455435</v>
      </c>
      <c r="F154" s="579">
        <v>68.175620757195645</v>
      </c>
      <c r="G154" s="579">
        <v>72.449647517922287</v>
      </c>
      <c r="H154" s="579">
        <v>70.624191533103712</v>
      </c>
      <c r="I154" s="579">
        <v>70.627465099947841</v>
      </c>
      <c r="J154" s="579">
        <v>69.493798184673523</v>
      </c>
      <c r="K154" s="579">
        <v>68.478521556965717</v>
      </c>
      <c r="L154" s="579">
        <v>66.961391323838072</v>
      </c>
      <c r="M154" s="579">
        <v>65.6445461256057</v>
      </c>
      <c r="N154" s="579">
        <v>63.986549557725318</v>
      </c>
      <c r="O154" s="522" t="s">
        <v>381</v>
      </c>
      <c r="P154" s="480" t="s">
        <v>381</v>
      </c>
      <c r="Q154" s="466"/>
      <c r="R154" s="925"/>
      <c r="S154" s="475">
        <f t="shared" si="265"/>
        <v>0</v>
      </c>
      <c r="T154" s="481">
        <f>S154+15</f>
        <v>15</v>
      </c>
      <c r="U154" s="519">
        <v>-26</v>
      </c>
      <c r="V154" s="483">
        <f t="shared" si="266"/>
        <v>24.869938899955038</v>
      </c>
      <c r="W154" s="484">
        <f>'70MPa, 4-7kg (comm)'!Z154</f>
        <v>30.569789604689738</v>
      </c>
      <c r="X154" s="485">
        <f>'70MPa, 4-7kg (comm)'!AA154</f>
        <v>27.97868126244942</v>
      </c>
      <c r="Y154" s="483">
        <f t="shared" si="267"/>
        <v>2.6608678462541491</v>
      </c>
      <c r="Z154" s="486">
        <f t="shared" si="268"/>
        <v>2.3652158633370211</v>
      </c>
      <c r="AA154" s="487">
        <f>'70MPa, 4-7kg (comm)'!AD154</f>
        <v>26.549118639337195</v>
      </c>
      <c r="AB154" s="488">
        <f>'70MPa, 4-7kg (comm)'!AE154</f>
        <v>43.3609803562736</v>
      </c>
      <c r="AC154" s="466"/>
      <c r="AD154" s="930"/>
      <c r="AE154" s="932"/>
      <c r="AF154" s="466"/>
      <c r="AG154" s="925"/>
      <c r="AH154" s="475">
        <f t="shared" si="269"/>
        <v>0</v>
      </c>
      <c r="AI154" s="489">
        <f t="shared" si="278"/>
        <v>-10</v>
      </c>
      <c r="AJ154" s="519">
        <f t="shared" si="270"/>
        <v>-33</v>
      </c>
      <c r="AK154" s="490">
        <f t="shared" si="271"/>
        <v>24.869938899955038</v>
      </c>
      <c r="AL154" s="466"/>
      <c r="AM154" s="925"/>
      <c r="AN154" s="475">
        <f t="shared" si="272"/>
        <v>0</v>
      </c>
      <c r="AO154" s="520">
        <v>0.82693363992128555</v>
      </c>
      <c r="AP154" s="521">
        <v>0.88190420067767472</v>
      </c>
      <c r="AQ154" s="521">
        <v>0.88279395926417381</v>
      </c>
      <c r="AR154" s="521">
        <v>0.8776500255498334</v>
      </c>
      <c r="AS154" s="521">
        <v>0.88785425941941165</v>
      </c>
      <c r="AT154" s="521">
        <v>0.88875418543255114</v>
      </c>
      <c r="AU154" s="521">
        <v>0.90119479257095525</v>
      </c>
      <c r="AV154" s="521">
        <v>0.90977930152069386</v>
      </c>
      <c r="AW154" s="521">
        <v>0.92054550176974625</v>
      </c>
      <c r="AX154" s="562">
        <v>0.93036546703136791</v>
      </c>
      <c r="AY154" s="522" t="s">
        <v>381</v>
      </c>
      <c r="AZ154" s="502" t="s">
        <v>381</v>
      </c>
      <c r="BA154" s="474"/>
      <c r="BB154" s="925"/>
      <c r="BC154" s="475">
        <f t="shared" si="273"/>
        <v>0</v>
      </c>
      <c r="BD154" s="520">
        <v>0.78108155006115287</v>
      </c>
      <c r="BE154" s="521">
        <v>0.83914926089794828</v>
      </c>
      <c r="BF154" s="521">
        <v>0.88093958529821448</v>
      </c>
      <c r="BG154" s="521">
        <v>0.87639051257553524</v>
      </c>
      <c r="BH154" s="521">
        <v>0.88704440371272986</v>
      </c>
      <c r="BI154" s="521">
        <v>0.88836444564661265</v>
      </c>
      <c r="BJ154" s="521">
        <v>0.90144043960529596</v>
      </c>
      <c r="BK154" s="521">
        <v>0.91037719756162694</v>
      </c>
      <c r="BL154" s="521">
        <v>0.92109354610369043</v>
      </c>
      <c r="BM154" s="562">
        <v>0.93043596261881867</v>
      </c>
      <c r="BN154" s="522" t="s">
        <v>381</v>
      </c>
      <c r="BO154" s="502" t="s">
        <v>381</v>
      </c>
      <c r="BP154" s="466"/>
      <c r="BQ154" s="925"/>
      <c r="BR154" s="475">
        <f t="shared" si="274"/>
        <v>0</v>
      </c>
      <c r="BS154" s="495">
        <v>85</v>
      </c>
      <c r="BT154" s="496">
        <v>85</v>
      </c>
      <c r="BU154" s="496">
        <v>81.66712985048224</v>
      </c>
      <c r="BV154" s="496">
        <v>75.686315580422871</v>
      </c>
      <c r="BW154" s="496">
        <v>70.216669467826179</v>
      </c>
      <c r="BX154" s="497">
        <v>64.34921039768814</v>
      </c>
      <c r="BY154" s="497">
        <v>53.242328298686559</v>
      </c>
      <c r="BZ154" s="497">
        <v>42.06324793399709</v>
      </c>
      <c r="CA154" s="497">
        <v>31.077238941720669</v>
      </c>
      <c r="CB154" s="563">
        <v>19.337552777770206</v>
      </c>
      <c r="CC154" s="522" t="s">
        <v>381</v>
      </c>
      <c r="CD154" s="502" t="s">
        <v>381</v>
      </c>
      <c r="CF154" s="925"/>
      <c r="CG154" s="475">
        <f t="shared" si="275"/>
        <v>0</v>
      </c>
      <c r="CH154" s="495">
        <v>85</v>
      </c>
      <c r="CI154" s="496">
        <v>85</v>
      </c>
      <c r="CJ154" s="496">
        <v>82.70337144598254</v>
      </c>
      <c r="CK154" s="496">
        <v>76.378128536720595</v>
      </c>
      <c r="CL154" s="496">
        <v>70.652069026822332</v>
      </c>
      <c r="CM154" s="497">
        <v>64.552981964095522</v>
      </c>
      <c r="CN154" s="497">
        <v>53.125009552214088</v>
      </c>
      <c r="CO154" s="497">
        <v>41.782014667279029</v>
      </c>
      <c r="CP154" s="497">
        <v>30.827868624136716</v>
      </c>
      <c r="CQ154" s="563">
        <v>19.307256819793157</v>
      </c>
      <c r="CR154" s="522" t="s">
        <v>381</v>
      </c>
      <c r="CS154" s="502" t="s">
        <v>381</v>
      </c>
      <c r="CT154" s="474"/>
      <c r="CU154" s="925"/>
      <c r="CV154" s="475">
        <f t="shared" si="276"/>
        <v>0</v>
      </c>
      <c r="CW154" s="491">
        <f t="shared" si="244"/>
        <v>0.78108155006115287</v>
      </c>
      <c r="CX154" s="492">
        <f t="shared" si="245"/>
        <v>0.83914926089794828</v>
      </c>
      <c r="CY154" s="521">
        <f t="shared" si="246"/>
        <v>0.88093958529821448</v>
      </c>
      <c r="CZ154" s="521">
        <f t="shared" si="247"/>
        <v>0.87639051257553524</v>
      </c>
      <c r="DA154" s="521">
        <f t="shared" si="248"/>
        <v>0.88704440371272986</v>
      </c>
      <c r="DB154" s="521">
        <f t="shared" si="249"/>
        <v>0.88836444564661265</v>
      </c>
      <c r="DC154" s="521">
        <f t="shared" si="250"/>
        <v>0.90119479257095525</v>
      </c>
      <c r="DD154" s="521">
        <f t="shared" si="251"/>
        <v>0.90977930152069386</v>
      </c>
      <c r="DE154" s="521">
        <f t="shared" si="252"/>
        <v>0.92054550176974625</v>
      </c>
      <c r="DF154" s="493">
        <f t="shared" si="253"/>
        <v>0.93036546703136791</v>
      </c>
      <c r="DG154" s="522" t="s">
        <v>381</v>
      </c>
      <c r="DH154" s="502" t="s">
        <v>381</v>
      </c>
      <c r="DJ154" s="925"/>
      <c r="DK154" s="475">
        <f t="shared" si="277"/>
        <v>0</v>
      </c>
      <c r="DL154" s="495">
        <f t="shared" si="254"/>
        <v>85</v>
      </c>
      <c r="DM154" s="496">
        <f t="shared" si="255"/>
        <v>85</v>
      </c>
      <c r="DN154" s="496">
        <f t="shared" si="256"/>
        <v>82.70337144598254</v>
      </c>
      <c r="DO154" s="496">
        <f t="shared" si="257"/>
        <v>76.378128536720595</v>
      </c>
      <c r="DP154" s="496">
        <f t="shared" si="258"/>
        <v>70.652069026822332</v>
      </c>
      <c r="DQ154" s="497">
        <f t="shared" si="259"/>
        <v>64.552981964095522</v>
      </c>
      <c r="DR154" s="497">
        <f t="shared" si="260"/>
        <v>53.242328298686559</v>
      </c>
      <c r="DS154" s="497">
        <f t="shared" si="261"/>
        <v>42.06324793399709</v>
      </c>
      <c r="DT154" s="497">
        <f t="shared" si="262"/>
        <v>31.077238941720669</v>
      </c>
      <c r="DU154" s="497">
        <f t="shared" si="263"/>
        <v>19.337552777770206</v>
      </c>
      <c r="DV154" s="522" t="s">
        <v>381</v>
      </c>
      <c r="DW154" s="502" t="s">
        <v>381</v>
      </c>
    </row>
    <row r="155" spans="2:127" ht="15" customHeight="1">
      <c r="B155" s="995"/>
      <c r="C155" s="588">
        <v>-10</v>
      </c>
      <c r="D155" s="476">
        <f t="shared" si="264"/>
        <v>25.395999644444444</v>
      </c>
      <c r="E155" s="578">
        <f>E39</f>
        <v>61.920970479921174</v>
      </c>
      <c r="F155" s="579">
        <f t="shared" ref="F155:N155" si="279">F39</f>
        <v>68.18790260830373</v>
      </c>
      <c r="G155" s="580">
        <f t="shared" si="279"/>
        <v>72.062821651502816</v>
      </c>
      <c r="H155" s="580">
        <f t="shared" si="279"/>
        <v>71.543643978648191</v>
      </c>
      <c r="I155" s="580">
        <f t="shared" si="279"/>
        <v>70.054205508395171</v>
      </c>
      <c r="J155" s="580">
        <f t="shared" si="279"/>
        <v>68.491790658937916</v>
      </c>
      <c r="K155" s="580">
        <f t="shared" si="279"/>
        <v>66.434681240075719</v>
      </c>
      <c r="L155" s="580">
        <f t="shared" si="279"/>
        <v>64.435156801498223</v>
      </c>
      <c r="M155" s="580">
        <f t="shared" si="279"/>
        <v>62.895183060405692</v>
      </c>
      <c r="N155" s="580">
        <f t="shared" si="279"/>
        <v>61.182118907974342</v>
      </c>
      <c r="O155" s="522" t="s">
        <v>381</v>
      </c>
      <c r="P155" s="480" t="s">
        <v>381</v>
      </c>
      <c r="Q155" s="466"/>
      <c r="R155" s="925"/>
      <c r="S155" s="475">
        <f t="shared" si="265"/>
        <v>-10</v>
      </c>
      <c r="T155" s="481">
        <v>15</v>
      </c>
      <c r="U155" s="519">
        <v>-26</v>
      </c>
      <c r="V155" s="483">
        <f t="shared" si="266"/>
        <v>25.395999644444444</v>
      </c>
      <c r="W155" s="484">
        <f>'70MPa, 4-7kg (comm)'!Z155</f>
        <v>31.597880199999999</v>
      </c>
      <c r="X155" s="485">
        <f>'70MPa, 4-7kg (comm)'!AA155</f>
        <v>28.570499600000002</v>
      </c>
      <c r="Y155" s="483">
        <f t="shared" si="267"/>
        <v>2.6062334042748661</v>
      </c>
      <c r="Z155" s="486">
        <f t="shared" si="268"/>
        <v>2.3166519149109916</v>
      </c>
      <c r="AA155" s="487">
        <f>'70MPa, 4-7kg (comm)'!AD155</f>
        <v>33.200000000000003</v>
      </c>
      <c r="AB155" s="488">
        <f>'70MPa, 4-7kg (comm)'!AE155</f>
        <v>55</v>
      </c>
      <c r="AC155" s="466"/>
      <c r="AD155" s="930"/>
      <c r="AE155" s="932"/>
      <c r="AF155" s="466"/>
      <c r="AG155" s="925"/>
      <c r="AH155" s="475">
        <f t="shared" si="269"/>
        <v>-10</v>
      </c>
      <c r="AI155" s="489">
        <f t="shared" si="278"/>
        <v>-20</v>
      </c>
      <c r="AJ155" s="519">
        <f t="shared" si="270"/>
        <v>-33</v>
      </c>
      <c r="AK155" s="490">
        <f t="shared" si="271"/>
        <v>25.395999644444444</v>
      </c>
      <c r="AL155" s="466"/>
      <c r="AM155" s="925"/>
      <c r="AN155" s="475">
        <f t="shared" si="272"/>
        <v>-10</v>
      </c>
      <c r="AO155" s="491">
        <f>AO39</f>
        <v>0.83251531994878902</v>
      </c>
      <c r="AP155" s="492">
        <f t="shared" ref="AP155:AX155" si="280">AP39</f>
        <v>0.8824441549683153</v>
      </c>
      <c r="AQ155" s="492">
        <f t="shared" si="280"/>
        <v>0.87996894245476565</v>
      </c>
      <c r="AR155" s="492">
        <f t="shared" si="280"/>
        <v>0.88573722996216375</v>
      </c>
      <c r="AS155" s="492">
        <f t="shared" si="280"/>
        <v>0.883642774228658</v>
      </c>
      <c r="AT155" s="493">
        <f t="shared" si="280"/>
        <v>0.88100887204054135</v>
      </c>
      <c r="AU155" s="493">
        <f t="shared" si="280"/>
        <v>0.88487332551150311</v>
      </c>
      <c r="AV155" s="493">
        <f t="shared" si="280"/>
        <v>0.88953647098248789</v>
      </c>
      <c r="AW155" s="493">
        <f t="shared" si="280"/>
        <v>0.898683076698779</v>
      </c>
      <c r="AX155" s="562">
        <f t="shared" si="280"/>
        <v>0.90850456178785377</v>
      </c>
      <c r="AY155" s="522" t="s">
        <v>381</v>
      </c>
      <c r="AZ155" s="502" t="s">
        <v>381</v>
      </c>
      <c r="BA155" s="474"/>
      <c r="BB155" s="925"/>
      <c r="BC155" s="475">
        <f t="shared" si="273"/>
        <v>-10</v>
      </c>
      <c r="BD155" s="491">
        <f>BD39</f>
        <v>0.78166599603128351</v>
      </c>
      <c r="BE155" s="492">
        <f t="shared" ref="BE155:BM155" si="281">BE39</f>
        <v>0.83925934802071389</v>
      </c>
      <c r="BF155" s="492">
        <f t="shared" si="281"/>
        <v>0.87781466660368124</v>
      </c>
      <c r="BG155" s="492">
        <f t="shared" si="281"/>
        <v>0.88410676239816477</v>
      </c>
      <c r="BH155" s="492">
        <f t="shared" si="281"/>
        <v>0.88252951193670404</v>
      </c>
      <c r="BI155" s="493">
        <f t="shared" si="281"/>
        <v>0.88033687310046571</v>
      </c>
      <c r="BJ155" s="493">
        <f t="shared" si="281"/>
        <v>0.88484271181556506</v>
      </c>
      <c r="BK155" s="493">
        <f t="shared" si="281"/>
        <v>0.88986335332794142</v>
      </c>
      <c r="BL155" s="493">
        <f t="shared" si="281"/>
        <v>0.8989412225515403</v>
      </c>
      <c r="BM155" s="562">
        <f t="shared" si="281"/>
        <v>0.9085084397331612</v>
      </c>
      <c r="BN155" s="522" t="s">
        <v>381</v>
      </c>
      <c r="BO155" s="502" t="s">
        <v>381</v>
      </c>
      <c r="BP155" s="466"/>
      <c r="BQ155" s="925"/>
      <c r="BR155" s="475">
        <f t="shared" si="274"/>
        <v>-10</v>
      </c>
      <c r="BS155" s="495">
        <f>BS39</f>
        <v>85</v>
      </c>
      <c r="BT155" s="496">
        <f t="shared" ref="BT155:CB155" si="282">BT39</f>
        <v>84.852486677222359</v>
      </c>
      <c r="BU155" s="496">
        <f t="shared" si="282"/>
        <v>81.37329586157</v>
      </c>
      <c r="BV155" s="496">
        <f t="shared" si="282"/>
        <v>75.727798255160792</v>
      </c>
      <c r="BW155" s="496">
        <f t="shared" si="282"/>
        <v>69.720979324811381</v>
      </c>
      <c r="BX155" s="497">
        <f t="shared" si="282"/>
        <v>63.609931243494707</v>
      </c>
      <c r="BY155" s="497">
        <f t="shared" si="282"/>
        <v>51.796936069195311</v>
      </c>
      <c r="BZ155" s="497">
        <f t="shared" si="282"/>
        <v>40.041206661155897</v>
      </c>
      <c r="CA155" s="497">
        <f t="shared" si="282"/>
        <v>28.554404142721033</v>
      </c>
      <c r="CB155" s="563">
        <f t="shared" si="282"/>
        <v>16.304992673763397</v>
      </c>
      <c r="CC155" s="522" t="s">
        <v>381</v>
      </c>
      <c r="CD155" s="502" t="s">
        <v>381</v>
      </c>
      <c r="CF155" s="925"/>
      <c r="CG155" s="475">
        <f t="shared" si="275"/>
        <v>-10</v>
      </c>
      <c r="CH155" s="495">
        <f>CH39</f>
        <v>85.000000000000057</v>
      </c>
      <c r="CI155" s="496">
        <f t="shared" ref="CI155:CQ155" si="283">CI39</f>
        <v>85</v>
      </c>
      <c r="CJ155" s="496">
        <f t="shared" si="283"/>
        <v>82.572835350341819</v>
      </c>
      <c r="CK155" s="496">
        <f t="shared" si="283"/>
        <v>76.605736011283369</v>
      </c>
      <c r="CL155" s="496">
        <f t="shared" si="283"/>
        <v>70.316743388056494</v>
      </c>
      <c r="CM155" s="497">
        <f t="shared" si="283"/>
        <v>63.962446012468739</v>
      </c>
      <c r="CN155" s="497">
        <f t="shared" si="283"/>
        <v>51.811991517914947</v>
      </c>
      <c r="CO155" s="497">
        <f t="shared" si="283"/>
        <v>39.884627232726643</v>
      </c>
      <c r="CP155" s="497">
        <f t="shared" si="283"/>
        <v>28.436695914786618</v>
      </c>
      <c r="CQ155" s="563">
        <f t="shared" si="283"/>
        <v>16.303318917150815</v>
      </c>
      <c r="CR155" s="522" t="s">
        <v>381</v>
      </c>
      <c r="CS155" s="502" t="s">
        <v>381</v>
      </c>
      <c r="CT155" s="474"/>
      <c r="CU155" s="925"/>
      <c r="CV155" s="475">
        <f t="shared" si="276"/>
        <v>-10</v>
      </c>
      <c r="CW155" s="491">
        <f t="shared" si="244"/>
        <v>0.78166599603128351</v>
      </c>
      <c r="CX155" s="492">
        <f t="shared" si="245"/>
        <v>0.83925934802071389</v>
      </c>
      <c r="CY155" s="521">
        <f t="shared" si="246"/>
        <v>0.87781466660368124</v>
      </c>
      <c r="CZ155" s="521">
        <f t="shared" si="247"/>
        <v>0.88410676239816477</v>
      </c>
      <c r="DA155" s="521">
        <f t="shared" si="248"/>
        <v>0.88252951193670404</v>
      </c>
      <c r="DB155" s="521">
        <f t="shared" si="249"/>
        <v>0.88033687310046571</v>
      </c>
      <c r="DC155" s="521">
        <f t="shared" si="250"/>
        <v>0.88484271181556506</v>
      </c>
      <c r="DD155" s="521">
        <f t="shared" si="251"/>
        <v>0.88953647098248789</v>
      </c>
      <c r="DE155" s="521">
        <f t="shared" si="252"/>
        <v>0.898683076698779</v>
      </c>
      <c r="DF155" s="493">
        <f t="shared" si="253"/>
        <v>0.90850456178785377</v>
      </c>
      <c r="DG155" s="522" t="s">
        <v>381</v>
      </c>
      <c r="DH155" s="502" t="s">
        <v>381</v>
      </c>
      <c r="DJ155" s="925"/>
      <c r="DK155" s="475">
        <f t="shared" si="277"/>
        <v>-10</v>
      </c>
      <c r="DL155" s="495">
        <f t="shared" si="254"/>
        <v>85.000000000000057</v>
      </c>
      <c r="DM155" s="496">
        <f t="shared" si="255"/>
        <v>85</v>
      </c>
      <c r="DN155" s="496">
        <f t="shared" si="256"/>
        <v>82.572835350341819</v>
      </c>
      <c r="DO155" s="496">
        <f t="shared" si="257"/>
        <v>76.605736011283369</v>
      </c>
      <c r="DP155" s="496">
        <f t="shared" si="258"/>
        <v>70.316743388056494</v>
      </c>
      <c r="DQ155" s="497">
        <f t="shared" si="259"/>
        <v>63.962446012468739</v>
      </c>
      <c r="DR155" s="497">
        <f t="shared" si="260"/>
        <v>51.811991517914947</v>
      </c>
      <c r="DS155" s="497">
        <f t="shared" si="261"/>
        <v>40.041206661155897</v>
      </c>
      <c r="DT155" s="497">
        <f t="shared" si="262"/>
        <v>28.554404142721033</v>
      </c>
      <c r="DU155" s="497">
        <f t="shared" si="263"/>
        <v>16.304992673763397</v>
      </c>
      <c r="DV155" s="522" t="s">
        <v>381</v>
      </c>
      <c r="DW155" s="502" t="s">
        <v>381</v>
      </c>
    </row>
    <row r="156" spans="2:127" ht="15" customHeight="1">
      <c r="B156" s="995"/>
      <c r="C156" s="588">
        <v>-20</v>
      </c>
      <c r="D156" s="476">
        <f t="shared" si="264"/>
        <v>27.2859664</v>
      </c>
      <c r="E156" s="578">
        <f t="shared" ref="E156:M156" si="284">E40</f>
        <v>61.915295244459692</v>
      </c>
      <c r="F156" s="579">
        <f t="shared" si="284"/>
        <v>68.242408749591235</v>
      </c>
      <c r="G156" s="580">
        <f t="shared" si="284"/>
        <v>71.561639742932442</v>
      </c>
      <c r="H156" s="580">
        <f t="shared" si="284"/>
        <v>71.108046505139669</v>
      </c>
      <c r="I156" s="580">
        <f t="shared" si="284"/>
        <v>69.609949982564487</v>
      </c>
      <c r="J156" s="580">
        <f t="shared" si="284"/>
        <v>68.032510178080543</v>
      </c>
      <c r="K156" s="580">
        <f t="shared" si="284"/>
        <v>65.649220614044864</v>
      </c>
      <c r="L156" s="580">
        <f t="shared" si="284"/>
        <v>62.358008041614454</v>
      </c>
      <c r="M156" s="580">
        <f t="shared" si="284"/>
        <v>59.977571432895573</v>
      </c>
      <c r="N156" s="522" t="s">
        <v>381</v>
      </c>
      <c r="O156" s="522" t="s">
        <v>381</v>
      </c>
      <c r="P156" s="480" t="s">
        <v>381</v>
      </c>
      <c r="Q156" s="466"/>
      <c r="R156" s="925"/>
      <c r="S156" s="475">
        <f t="shared" si="265"/>
        <v>-20</v>
      </c>
      <c r="T156" s="481">
        <v>15</v>
      </c>
      <c r="U156" s="519">
        <v>-26</v>
      </c>
      <c r="V156" s="483">
        <f t="shared" si="266"/>
        <v>27.2859664</v>
      </c>
      <c r="W156" s="484">
        <f>'70MPa, 4-7kg (comm)'!Z156</f>
        <v>35.053933999999998</v>
      </c>
      <c r="X156" s="485">
        <f>'70MPa, 4-7kg (comm)'!AA156</f>
        <v>30.6967122</v>
      </c>
      <c r="Y156" s="483">
        <f t="shared" si="267"/>
        <v>2.4277098263080479</v>
      </c>
      <c r="Z156" s="486">
        <f t="shared" si="268"/>
        <v>2.1579642900515981</v>
      </c>
      <c r="AA156" s="487">
        <f>'70MPa, 4-7kg (comm)'!AD156</f>
        <v>35.4</v>
      </c>
      <c r="AB156" s="488">
        <f>'70MPa, 4-7kg (comm)'!AE156</f>
        <v>57.5</v>
      </c>
      <c r="AC156" s="466"/>
      <c r="AD156" s="930"/>
      <c r="AE156" s="932"/>
      <c r="AF156" s="466"/>
      <c r="AG156" s="925"/>
      <c r="AH156" s="475">
        <f t="shared" si="269"/>
        <v>-20</v>
      </c>
      <c r="AI156" s="489">
        <f t="shared" si="278"/>
        <v>-30</v>
      </c>
      <c r="AJ156" s="519">
        <f t="shared" si="270"/>
        <v>-33</v>
      </c>
      <c r="AK156" s="490">
        <f t="shared" si="271"/>
        <v>27.2859664</v>
      </c>
      <c r="AL156" s="466"/>
      <c r="AM156" s="925"/>
      <c r="AN156" s="475">
        <f t="shared" si="272"/>
        <v>-20</v>
      </c>
      <c r="AO156" s="491">
        <f t="shared" ref="AO156:AW156" si="285">AO40</f>
        <v>0.84615430292181348</v>
      </c>
      <c r="AP156" s="492">
        <f t="shared" si="285"/>
        <v>0.87908705750459104</v>
      </c>
      <c r="AQ156" s="492">
        <f t="shared" si="285"/>
        <v>0.87690546701298566</v>
      </c>
      <c r="AR156" s="492">
        <f t="shared" si="285"/>
        <v>0.88356185771674456</v>
      </c>
      <c r="AS156" s="492">
        <f t="shared" si="285"/>
        <v>0.88169740748978809</v>
      </c>
      <c r="AT156" s="493">
        <f t="shared" si="285"/>
        <v>0.879156596180792</v>
      </c>
      <c r="AU156" s="493">
        <f t="shared" si="285"/>
        <v>0.88051495756425457</v>
      </c>
      <c r="AV156" s="493">
        <f t="shared" si="285"/>
        <v>0.874182452889263</v>
      </c>
      <c r="AW156" s="493">
        <f t="shared" si="285"/>
        <v>0.87590734737358766</v>
      </c>
      <c r="AX156" s="522" t="s">
        <v>381</v>
      </c>
      <c r="AY156" s="522" t="s">
        <v>381</v>
      </c>
      <c r="AZ156" s="502" t="s">
        <v>381</v>
      </c>
      <c r="BA156" s="474"/>
      <c r="BB156" s="925"/>
      <c r="BC156" s="475">
        <f t="shared" si="273"/>
        <v>-20</v>
      </c>
      <c r="BD156" s="491">
        <f t="shared" ref="BD156:BL156" si="286">BD40</f>
        <v>0.78161251369531415</v>
      </c>
      <c r="BE156" s="492">
        <f t="shared" si="286"/>
        <v>0.8397477801421237</v>
      </c>
      <c r="BF156" s="492">
        <f t="shared" si="286"/>
        <v>0.87390242598465695</v>
      </c>
      <c r="BG156" s="492">
        <f t="shared" si="286"/>
        <v>0.88110633166615726</v>
      </c>
      <c r="BH156" s="492">
        <f t="shared" si="286"/>
        <v>0.8797564212578608</v>
      </c>
      <c r="BI156" s="493">
        <f t="shared" si="286"/>
        <v>0.87768850556779987</v>
      </c>
      <c r="BJ156" s="493">
        <f t="shared" si="286"/>
        <v>0.87979036487180173</v>
      </c>
      <c r="BK156" s="493">
        <f t="shared" si="286"/>
        <v>0.87398799464129773</v>
      </c>
      <c r="BL156" s="493">
        <f t="shared" si="286"/>
        <v>0.87590941230270281</v>
      </c>
      <c r="BM156" s="522" t="s">
        <v>381</v>
      </c>
      <c r="BN156" s="522" t="s">
        <v>381</v>
      </c>
      <c r="BO156" s="502" t="s">
        <v>381</v>
      </c>
      <c r="BP156" s="466"/>
      <c r="BQ156" s="925"/>
      <c r="BR156" s="475">
        <f t="shared" si="274"/>
        <v>-20</v>
      </c>
      <c r="BS156" s="495">
        <f t="shared" ref="BS156:CA156" si="287">BS40</f>
        <v>85</v>
      </c>
      <c r="BT156" s="496">
        <f t="shared" si="287"/>
        <v>84.30181933358466</v>
      </c>
      <c r="BU156" s="496">
        <f t="shared" si="287"/>
        <v>80.646277529790567</v>
      </c>
      <c r="BV156" s="496">
        <f t="shared" si="287"/>
        <v>74.818687718509779</v>
      </c>
      <c r="BW156" s="496">
        <f t="shared" si="287"/>
        <v>68.627118302081357</v>
      </c>
      <c r="BX156" s="497">
        <f t="shared" si="287"/>
        <v>62.377446023083451</v>
      </c>
      <c r="BY156" s="497">
        <f t="shared" si="287"/>
        <v>50.234706919122644</v>
      </c>
      <c r="BZ156" s="497">
        <f t="shared" si="287"/>
        <v>37.521173074292626</v>
      </c>
      <c r="CA156" s="497">
        <f t="shared" si="287"/>
        <v>25.264727991382593</v>
      </c>
      <c r="CB156" s="522" t="s">
        <v>381</v>
      </c>
      <c r="CC156" s="522" t="s">
        <v>381</v>
      </c>
      <c r="CD156" s="502" t="s">
        <v>381</v>
      </c>
      <c r="CF156" s="925"/>
      <c r="CG156" s="475">
        <f t="shared" si="275"/>
        <v>-20</v>
      </c>
      <c r="CH156" s="495">
        <f t="shared" ref="CH156:CP156" si="288">CH40</f>
        <v>85</v>
      </c>
      <c r="CI156" s="496">
        <f t="shared" si="288"/>
        <v>85</v>
      </c>
      <c r="CJ156" s="496">
        <f t="shared" si="288"/>
        <v>82.312567158483304</v>
      </c>
      <c r="CK156" s="496">
        <f t="shared" si="288"/>
        <v>76.149959516337717</v>
      </c>
      <c r="CL156" s="496">
        <f t="shared" si="288"/>
        <v>69.659898160594082</v>
      </c>
      <c r="CM156" s="497">
        <f t="shared" si="288"/>
        <v>63.14425294843344</v>
      </c>
      <c r="CN156" s="497">
        <f t="shared" si="288"/>
        <v>50.598849067424283</v>
      </c>
      <c r="CO156" s="497">
        <f t="shared" si="288"/>
        <v>37.61364737182133</v>
      </c>
      <c r="CP156" s="497">
        <f t="shared" si="288"/>
        <v>25.263768713794363</v>
      </c>
      <c r="CQ156" s="522" t="s">
        <v>381</v>
      </c>
      <c r="CR156" s="522" t="s">
        <v>381</v>
      </c>
      <c r="CS156" s="502" t="s">
        <v>381</v>
      </c>
      <c r="CT156" s="474"/>
      <c r="CU156" s="925"/>
      <c r="CV156" s="475">
        <f t="shared" si="276"/>
        <v>-20</v>
      </c>
      <c r="CW156" s="491">
        <f t="shared" si="244"/>
        <v>0.78161251369531415</v>
      </c>
      <c r="CX156" s="492">
        <f t="shared" si="245"/>
        <v>0.8397477801421237</v>
      </c>
      <c r="CY156" s="521">
        <f t="shared" si="246"/>
        <v>0.87390242598465695</v>
      </c>
      <c r="CZ156" s="521">
        <f t="shared" si="247"/>
        <v>0.88110633166615726</v>
      </c>
      <c r="DA156" s="521">
        <f t="shared" si="248"/>
        <v>0.8797564212578608</v>
      </c>
      <c r="DB156" s="521">
        <f t="shared" si="249"/>
        <v>0.87768850556779987</v>
      </c>
      <c r="DC156" s="521">
        <f t="shared" si="250"/>
        <v>0.87979036487180173</v>
      </c>
      <c r="DD156" s="521">
        <f t="shared" si="251"/>
        <v>0.87398799464129773</v>
      </c>
      <c r="DE156" s="521">
        <f t="shared" si="252"/>
        <v>0.87590734737358766</v>
      </c>
      <c r="DF156" s="522" t="s">
        <v>381</v>
      </c>
      <c r="DG156" s="522" t="s">
        <v>381</v>
      </c>
      <c r="DH156" s="502" t="s">
        <v>381</v>
      </c>
      <c r="DJ156" s="925"/>
      <c r="DK156" s="475">
        <f t="shared" si="277"/>
        <v>-20</v>
      </c>
      <c r="DL156" s="495">
        <f t="shared" si="254"/>
        <v>85</v>
      </c>
      <c r="DM156" s="496">
        <f t="shared" si="255"/>
        <v>85</v>
      </c>
      <c r="DN156" s="496">
        <f t="shared" si="256"/>
        <v>82.312567158483304</v>
      </c>
      <c r="DO156" s="496">
        <f t="shared" si="257"/>
        <v>76.149959516337717</v>
      </c>
      <c r="DP156" s="496">
        <f t="shared" si="258"/>
        <v>69.659898160594082</v>
      </c>
      <c r="DQ156" s="497">
        <f t="shared" si="259"/>
        <v>63.14425294843344</v>
      </c>
      <c r="DR156" s="497">
        <f t="shared" si="260"/>
        <v>50.598849067424283</v>
      </c>
      <c r="DS156" s="497">
        <f t="shared" si="261"/>
        <v>37.61364737182133</v>
      </c>
      <c r="DT156" s="497">
        <f t="shared" si="262"/>
        <v>25.264727991382593</v>
      </c>
      <c r="DU156" s="522" t="s">
        <v>381</v>
      </c>
      <c r="DV156" s="522" t="s">
        <v>381</v>
      </c>
      <c r="DW156" s="502" t="s">
        <v>381</v>
      </c>
    </row>
    <row r="157" spans="2:127" ht="15" customHeight="1">
      <c r="B157" s="995"/>
      <c r="C157" s="588">
        <v>-30</v>
      </c>
      <c r="D157" s="476">
        <f t="shared" si="264"/>
        <v>28.5</v>
      </c>
      <c r="E157" s="578">
        <f t="shared" ref="E157:M157" si="289">E41</f>
        <v>62.075528739212444</v>
      </c>
      <c r="F157" s="579">
        <f t="shared" si="289"/>
        <v>68.384571282146979</v>
      </c>
      <c r="G157" s="580">
        <f t="shared" si="289"/>
        <v>70.82643387113427</v>
      </c>
      <c r="H157" s="580">
        <f t="shared" si="289"/>
        <v>70.475346311352411</v>
      </c>
      <c r="I157" s="580">
        <f t="shared" si="289"/>
        <v>68.992699847204008</v>
      </c>
      <c r="J157" s="580">
        <f t="shared" si="289"/>
        <v>67.42660220812418</v>
      </c>
      <c r="K157" s="580">
        <f t="shared" si="289"/>
        <v>65.129537457127711</v>
      </c>
      <c r="L157" s="580">
        <f t="shared" si="289"/>
        <v>61.826903389358797</v>
      </c>
      <c r="M157" s="580">
        <f t="shared" si="289"/>
        <v>58.6642843239649</v>
      </c>
      <c r="N157" s="522" t="s">
        <v>381</v>
      </c>
      <c r="O157" s="522" t="s">
        <v>381</v>
      </c>
      <c r="P157" s="480" t="s">
        <v>381</v>
      </c>
      <c r="Q157" s="466"/>
      <c r="R157" s="925"/>
      <c r="S157" s="475">
        <f t="shared" si="265"/>
        <v>-30</v>
      </c>
      <c r="T157" s="481">
        <v>15</v>
      </c>
      <c r="U157" s="519">
        <v>-26</v>
      </c>
      <c r="V157" s="483">
        <f t="shared" si="266"/>
        <v>28.5</v>
      </c>
      <c r="W157" s="484">
        <f>'70MPa, 4-7kg (comm)'!Z157</f>
        <v>38.451135800000003</v>
      </c>
      <c r="X157" s="485">
        <f>'70MPa, 4-7kg (comm)'!AA157</f>
        <v>32.6341672</v>
      </c>
      <c r="Y157" s="483">
        <f t="shared" si="267"/>
        <v>2.3292832028823502</v>
      </c>
      <c r="Z157" s="486">
        <f t="shared" si="268"/>
        <v>2.03420454627526</v>
      </c>
      <c r="AA157" s="487">
        <f>'70MPa, 4-7kg (comm)'!AD157</f>
        <v>37.5</v>
      </c>
      <c r="AB157" s="488">
        <f>'70MPa, 4-7kg (comm)'!AE157</f>
        <v>59.9</v>
      </c>
      <c r="AC157" s="466"/>
      <c r="AD157" s="930"/>
      <c r="AE157" s="932"/>
      <c r="AF157" s="466"/>
      <c r="AG157" s="925"/>
      <c r="AH157" s="475">
        <f t="shared" si="269"/>
        <v>-30</v>
      </c>
      <c r="AI157" s="489">
        <f t="shared" si="278"/>
        <v>-40</v>
      </c>
      <c r="AJ157" s="519">
        <f t="shared" si="270"/>
        <v>-33</v>
      </c>
      <c r="AK157" s="490">
        <f t="shared" si="271"/>
        <v>28.5</v>
      </c>
      <c r="AL157" s="466"/>
      <c r="AM157" s="925"/>
      <c r="AN157" s="475">
        <f t="shared" si="272"/>
        <v>-30</v>
      </c>
      <c r="AO157" s="491">
        <f t="shared" ref="AO157:AW157" si="290">AO41</f>
        <v>0.85983153114271638</v>
      </c>
      <c r="AP157" s="492">
        <f t="shared" si="290"/>
        <v>0.87344609181458432</v>
      </c>
      <c r="AQ157" s="492">
        <f t="shared" si="290"/>
        <v>0.87185686347989666</v>
      </c>
      <c r="AR157" s="492">
        <f t="shared" si="290"/>
        <v>0.87968797594391512</v>
      </c>
      <c r="AS157" s="492">
        <f t="shared" si="290"/>
        <v>0.87814644013664378</v>
      </c>
      <c r="AT157" s="493">
        <f t="shared" si="290"/>
        <v>0.87588885428934582</v>
      </c>
      <c r="AU157" s="493">
        <f t="shared" si="290"/>
        <v>0.87817353290144373</v>
      </c>
      <c r="AV157" s="493">
        <f t="shared" si="290"/>
        <v>0.87165761205610204</v>
      </c>
      <c r="AW157" s="493">
        <f t="shared" si="290"/>
        <v>0.86604676318300311</v>
      </c>
      <c r="AX157" s="522" t="s">
        <v>381</v>
      </c>
      <c r="AY157" s="522" t="s">
        <v>381</v>
      </c>
      <c r="AZ157" s="502" t="s">
        <v>381</v>
      </c>
      <c r="BA157" s="474"/>
      <c r="BB157" s="925"/>
      <c r="BC157" s="475">
        <f t="shared" si="273"/>
        <v>-30</v>
      </c>
      <c r="BD157" s="491">
        <f t="shared" ref="BD157:BL157" si="291">BD41</f>
        <v>0.78312158670815102</v>
      </c>
      <c r="BE157" s="492">
        <f t="shared" si="291"/>
        <v>0.84102072062076272</v>
      </c>
      <c r="BF157" s="492">
        <f t="shared" si="291"/>
        <v>0.8680718161601616</v>
      </c>
      <c r="BG157" s="492">
        <f t="shared" si="291"/>
        <v>0.8764063128087991</v>
      </c>
      <c r="BH157" s="492">
        <f t="shared" si="291"/>
        <v>0.87542538168887452</v>
      </c>
      <c r="BI157" s="493">
        <f t="shared" si="291"/>
        <v>0.87363614332772388</v>
      </c>
      <c r="BJ157" s="493">
        <f t="shared" si="291"/>
        <v>0.87673345012084059</v>
      </c>
      <c r="BK157" s="493">
        <f t="shared" si="291"/>
        <v>0.8709117575171399</v>
      </c>
      <c r="BL157" s="493">
        <f t="shared" si="291"/>
        <v>0.8658499587306604</v>
      </c>
      <c r="BM157" s="522" t="s">
        <v>381</v>
      </c>
      <c r="BN157" s="522" t="s">
        <v>381</v>
      </c>
      <c r="BO157" s="502" t="s">
        <v>381</v>
      </c>
      <c r="BP157" s="466"/>
      <c r="BQ157" s="925"/>
      <c r="BR157" s="475">
        <f t="shared" si="274"/>
        <v>-30</v>
      </c>
      <c r="BS157" s="495">
        <f t="shared" ref="BS157:CA157" si="292">BS41</f>
        <v>85</v>
      </c>
      <c r="BT157" s="496">
        <f t="shared" si="292"/>
        <v>83.626259560972841</v>
      </c>
      <c r="BU157" s="496">
        <f t="shared" si="292"/>
        <v>79.843112866111696</v>
      </c>
      <c r="BV157" s="496">
        <f t="shared" si="292"/>
        <v>73.862172222237064</v>
      </c>
      <c r="BW157" s="496">
        <f t="shared" si="292"/>
        <v>67.523702136683383</v>
      </c>
      <c r="BX157" s="497">
        <f t="shared" si="292"/>
        <v>61.150884811093029</v>
      </c>
      <c r="BY157" s="497">
        <f t="shared" si="292"/>
        <v>48.91033132421218</v>
      </c>
      <c r="BZ157" s="497">
        <f t="shared" si="292"/>
        <v>36.166490616181427</v>
      </c>
      <c r="CA157" s="497">
        <f t="shared" si="292"/>
        <v>23.453058003097475</v>
      </c>
      <c r="CB157" s="522" t="s">
        <v>381</v>
      </c>
      <c r="CC157" s="522" t="s">
        <v>381</v>
      </c>
      <c r="CD157" s="502" t="s">
        <v>381</v>
      </c>
      <c r="CF157" s="925"/>
      <c r="CG157" s="475">
        <f t="shared" si="275"/>
        <v>-30</v>
      </c>
      <c r="CH157" s="495">
        <f t="shared" ref="CH157:CP157" si="293">CH41</f>
        <v>85</v>
      </c>
      <c r="CI157" s="496">
        <f t="shared" si="293"/>
        <v>85</v>
      </c>
      <c r="CJ157" s="496">
        <f t="shared" si="293"/>
        <v>81.957768517385631</v>
      </c>
      <c r="CK157" s="496">
        <f t="shared" si="293"/>
        <v>75.647039221039734</v>
      </c>
      <c r="CL157" s="496">
        <f t="shared" si="293"/>
        <v>68.982360986558277</v>
      </c>
      <c r="CM157" s="497">
        <f t="shared" si="293"/>
        <v>62.327288105583023</v>
      </c>
      <c r="CN157" s="497">
        <f t="shared" si="293"/>
        <v>49.62630241630422</v>
      </c>
      <c r="CO157" s="497">
        <f t="shared" si="293"/>
        <v>36.52492633851768</v>
      </c>
      <c r="CP157" s="497">
        <f t="shared" si="293"/>
        <v>23.543001826912835</v>
      </c>
      <c r="CQ157" s="522" t="s">
        <v>381</v>
      </c>
      <c r="CR157" s="522" t="s">
        <v>381</v>
      </c>
      <c r="CS157" s="502" t="s">
        <v>381</v>
      </c>
      <c r="CT157" s="474"/>
      <c r="CU157" s="925"/>
      <c r="CV157" s="475">
        <f t="shared" si="276"/>
        <v>-30</v>
      </c>
      <c r="CW157" s="491">
        <f t="shared" si="244"/>
        <v>0.78312158670815102</v>
      </c>
      <c r="CX157" s="492">
        <f t="shared" si="245"/>
        <v>0.84102072062076272</v>
      </c>
      <c r="CY157" s="521">
        <f t="shared" si="246"/>
        <v>0.8680718161601616</v>
      </c>
      <c r="CZ157" s="521">
        <f t="shared" si="247"/>
        <v>0.8764063128087991</v>
      </c>
      <c r="DA157" s="521">
        <f t="shared" si="248"/>
        <v>0.87542538168887452</v>
      </c>
      <c r="DB157" s="521">
        <f t="shared" si="249"/>
        <v>0.87363614332772388</v>
      </c>
      <c r="DC157" s="521">
        <f t="shared" si="250"/>
        <v>0.87673345012084059</v>
      </c>
      <c r="DD157" s="521">
        <f t="shared" si="251"/>
        <v>0.8709117575171399</v>
      </c>
      <c r="DE157" s="521">
        <f t="shared" si="252"/>
        <v>0.8658499587306604</v>
      </c>
      <c r="DF157" s="522" t="s">
        <v>381</v>
      </c>
      <c r="DG157" s="522" t="s">
        <v>381</v>
      </c>
      <c r="DH157" s="502" t="s">
        <v>381</v>
      </c>
      <c r="DJ157" s="925"/>
      <c r="DK157" s="475">
        <f t="shared" si="277"/>
        <v>-30</v>
      </c>
      <c r="DL157" s="495">
        <f t="shared" si="254"/>
        <v>85</v>
      </c>
      <c r="DM157" s="496">
        <f t="shared" si="255"/>
        <v>85</v>
      </c>
      <c r="DN157" s="496">
        <f t="shared" si="256"/>
        <v>81.957768517385631</v>
      </c>
      <c r="DO157" s="496">
        <f t="shared" si="257"/>
        <v>75.647039221039734</v>
      </c>
      <c r="DP157" s="496">
        <f t="shared" si="258"/>
        <v>68.982360986558277</v>
      </c>
      <c r="DQ157" s="497">
        <f t="shared" si="259"/>
        <v>62.327288105583023</v>
      </c>
      <c r="DR157" s="497">
        <f t="shared" si="260"/>
        <v>49.62630241630422</v>
      </c>
      <c r="DS157" s="497">
        <f t="shared" si="261"/>
        <v>36.52492633851768</v>
      </c>
      <c r="DT157" s="497">
        <f t="shared" si="262"/>
        <v>23.543001826912835</v>
      </c>
      <c r="DU157" s="522" t="s">
        <v>381</v>
      </c>
      <c r="DV157" s="522" t="s">
        <v>381</v>
      </c>
      <c r="DW157" s="502" t="s">
        <v>381</v>
      </c>
    </row>
    <row r="158" spans="2:127" ht="15" customHeight="1">
      <c r="B158" s="995"/>
      <c r="C158" s="588">
        <v>-40</v>
      </c>
      <c r="D158" s="476">
        <f t="shared" si="264"/>
        <v>28.5</v>
      </c>
      <c r="E158" s="578">
        <f t="shared" ref="E158:M158" si="294">E42</f>
        <v>62.01107368128843</v>
      </c>
      <c r="F158" s="579">
        <f t="shared" si="294"/>
        <v>68.397551434782088</v>
      </c>
      <c r="G158" s="580">
        <f t="shared" si="294"/>
        <v>70.336317823670413</v>
      </c>
      <c r="H158" s="580">
        <f t="shared" si="294"/>
        <v>70.00159321316859</v>
      </c>
      <c r="I158" s="580">
        <f t="shared" si="294"/>
        <v>68.528226597873157</v>
      </c>
      <c r="J158" s="580">
        <f t="shared" si="294"/>
        <v>66.977757111829533</v>
      </c>
      <c r="K158" s="580">
        <f t="shared" si="294"/>
        <v>64.732148757990345</v>
      </c>
      <c r="L158" s="580">
        <f t="shared" si="294"/>
        <v>61.512615058102895</v>
      </c>
      <c r="M158" s="580">
        <f t="shared" si="294"/>
        <v>58.494559853015645</v>
      </c>
      <c r="N158" s="522" t="s">
        <v>381</v>
      </c>
      <c r="O158" s="522" t="s">
        <v>381</v>
      </c>
      <c r="P158" s="480" t="s">
        <v>381</v>
      </c>
      <c r="Q158" s="466"/>
      <c r="R158" s="925"/>
      <c r="S158" s="475">
        <f t="shared" si="265"/>
        <v>-40</v>
      </c>
      <c r="T158" s="481">
        <v>15</v>
      </c>
      <c r="U158" s="519">
        <v>-26</v>
      </c>
      <c r="V158" s="483">
        <f t="shared" si="266"/>
        <v>28.5</v>
      </c>
      <c r="W158" s="484">
        <f>'70MPa, 4-7kg (comm)'!Z158</f>
        <v>41.631679300000002</v>
      </c>
      <c r="X158" s="485">
        <f>'70MPa, 4-7kg (comm)'!AA158</f>
        <v>34.378528699999997</v>
      </c>
      <c r="Y158" s="483">
        <f t="shared" si="267"/>
        <v>2.3297386468344592</v>
      </c>
      <c r="Z158" s="486">
        <f t="shared" si="268"/>
        <v>1.9313668718691295</v>
      </c>
      <c r="AA158" s="487">
        <f>'70MPa, 4-7kg (comm)'!AD158</f>
        <v>39.5</v>
      </c>
      <c r="AB158" s="488">
        <f>'70MPa, 4-7kg (comm)'!AE158</f>
        <v>60</v>
      </c>
      <c r="AC158" s="466"/>
      <c r="AD158" s="930"/>
      <c r="AE158" s="932"/>
      <c r="AF158" s="466"/>
      <c r="AG158" s="925"/>
      <c r="AH158" s="475">
        <f t="shared" si="269"/>
        <v>-40</v>
      </c>
      <c r="AI158" s="489">
        <v>-40</v>
      </c>
      <c r="AJ158" s="519">
        <f t="shared" si="270"/>
        <v>-40</v>
      </c>
      <c r="AK158" s="490">
        <f t="shared" si="271"/>
        <v>28.5</v>
      </c>
      <c r="AL158" s="466"/>
      <c r="AM158" s="925"/>
      <c r="AN158" s="475">
        <f t="shared" si="272"/>
        <v>-40</v>
      </c>
      <c r="AO158" s="491">
        <f t="shared" ref="AO158:AW158" si="295">AO42</f>
        <v>0.87078155834418569</v>
      </c>
      <c r="AP158" s="492">
        <f t="shared" si="295"/>
        <v>0.87021907189093106</v>
      </c>
      <c r="AQ158" s="492">
        <f t="shared" si="295"/>
        <v>0.8687466198479924</v>
      </c>
      <c r="AR158" s="492">
        <f t="shared" si="295"/>
        <v>0.87694873908635995</v>
      </c>
      <c r="AS158" s="492">
        <f t="shared" si="295"/>
        <v>0.87567679934136367</v>
      </c>
      <c r="AT158" s="493">
        <f t="shared" si="295"/>
        <v>0.87363996183305936</v>
      </c>
      <c r="AU158" s="493">
        <f t="shared" si="295"/>
        <v>0.87648003582635603</v>
      </c>
      <c r="AV158" s="493">
        <f t="shared" si="295"/>
        <v>0.87055110009041514</v>
      </c>
      <c r="AW158" s="493">
        <f t="shared" si="295"/>
        <v>0.86565283818244376</v>
      </c>
      <c r="AX158" s="522" t="s">
        <v>381</v>
      </c>
      <c r="AY158" s="522" t="s">
        <v>381</v>
      </c>
      <c r="AZ158" s="502" t="s">
        <v>381</v>
      </c>
      <c r="BA158" s="474"/>
      <c r="BB158" s="925"/>
      <c r="BC158" s="475">
        <f t="shared" si="273"/>
        <v>-40</v>
      </c>
      <c r="BD158" s="491">
        <f t="shared" ref="BD158:BL158" si="296">BD42</f>
        <v>0.78251478826880483</v>
      </c>
      <c r="BE158" s="492">
        <f t="shared" si="296"/>
        <v>0.84113687591435526</v>
      </c>
      <c r="BF158" s="492">
        <f t="shared" si="296"/>
        <v>0.86412032421660723</v>
      </c>
      <c r="BG158" s="492">
        <f t="shared" si="296"/>
        <v>0.87282583907596367</v>
      </c>
      <c r="BH158" s="492">
        <f t="shared" si="296"/>
        <v>0.87209989730167015</v>
      </c>
      <c r="BI158" s="493">
        <f t="shared" si="296"/>
        <v>0.8705689598787969</v>
      </c>
      <c r="BJ158" s="493">
        <f t="shared" si="296"/>
        <v>0.87430001007132618</v>
      </c>
      <c r="BK158" s="493">
        <f t="shared" si="296"/>
        <v>0.86919394634904201</v>
      </c>
      <c r="BL158" s="493">
        <f t="shared" si="296"/>
        <v>0.86516775755004494</v>
      </c>
      <c r="BM158" s="522" t="s">
        <v>381</v>
      </c>
      <c r="BN158" s="522" t="s">
        <v>381</v>
      </c>
      <c r="BO158" s="502" t="s">
        <v>381</v>
      </c>
      <c r="BP158" s="466"/>
      <c r="BQ158" s="925"/>
      <c r="BR158" s="475">
        <f t="shared" si="274"/>
        <v>-40</v>
      </c>
      <c r="BS158" s="495">
        <f t="shared" ref="BS158:CA158" si="297">BS42</f>
        <v>84.968622075197075</v>
      </c>
      <c r="BT158" s="496">
        <f t="shared" si="297"/>
        <v>83.046774582059996</v>
      </c>
      <c r="BU158" s="496">
        <f t="shared" si="297"/>
        <v>79.154721108339501</v>
      </c>
      <c r="BV158" s="496">
        <f t="shared" si="297"/>
        <v>73.054958512378576</v>
      </c>
      <c r="BW158" s="496">
        <f t="shared" si="297"/>
        <v>66.594222717954224</v>
      </c>
      <c r="BX158" s="497">
        <f t="shared" si="297"/>
        <v>60.145114214251194</v>
      </c>
      <c r="BY158" s="497">
        <f t="shared" si="297"/>
        <v>47.842539981648542</v>
      </c>
      <c r="BZ158" s="497">
        <f t="shared" si="297"/>
        <v>35.173862488581825</v>
      </c>
      <c r="CA158" s="497">
        <f t="shared" si="297"/>
        <v>22.807768110049736</v>
      </c>
      <c r="CB158" s="522" t="s">
        <v>381</v>
      </c>
      <c r="CC158" s="522" t="s">
        <v>381</v>
      </c>
      <c r="CD158" s="502" t="s">
        <v>381</v>
      </c>
      <c r="CF158" s="925"/>
      <c r="CG158" s="475">
        <f t="shared" si="275"/>
        <v>-40</v>
      </c>
      <c r="CH158" s="495">
        <f t="shared" ref="CH158:CP158" si="298">CH42</f>
        <v>85.000000000000057</v>
      </c>
      <c r="CI158" s="496">
        <f t="shared" si="298"/>
        <v>85.000000000000341</v>
      </c>
      <c r="CJ158" s="496">
        <f t="shared" si="298"/>
        <v>81.750349396016446</v>
      </c>
      <c r="CK158" s="496">
        <f t="shared" si="298"/>
        <v>75.292127819988679</v>
      </c>
      <c r="CL158" s="496">
        <f t="shared" si="298"/>
        <v>68.500145764067597</v>
      </c>
      <c r="CM158" s="497">
        <f t="shared" si="298"/>
        <v>61.74345210003851</v>
      </c>
      <c r="CN158" s="497">
        <f t="shared" si="298"/>
        <v>48.930935522247957</v>
      </c>
      <c r="CO158" s="497">
        <f t="shared" si="298"/>
        <v>35.821161944222709</v>
      </c>
      <c r="CP158" s="497">
        <f t="shared" si="298"/>
        <v>23.029630466889607</v>
      </c>
      <c r="CQ158" s="522" t="s">
        <v>381</v>
      </c>
      <c r="CR158" s="522" t="s">
        <v>381</v>
      </c>
      <c r="CS158" s="502" t="s">
        <v>381</v>
      </c>
      <c r="CT158" s="474"/>
      <c r="CU158" s="925"/>
      <c r="CV158" s="475">
        <f t="shared" si="276"/>
        <v>-40</v>
      </c>
      <c r="CW158" s="491">
        <f t="shared" si="244"/>
        <v>0.78251478826880483</v>
      </c>
      <c r="CX158" s="492">
        <f t="shared" si="245"/>
        <v>0.84113687591435526</v>
      </c>
      <c r="CY158" s="521">
        <f t="shared" si="246"/>
        <v>0.86412032421660723</v>
      </c>
      <c r="CZ158" s="521">
        <f t="shared" si="247"/>
        <v>0.87282583907596367</v>
      </c>
      <c r="DA158" s="521">
        <f t="shared" si="248"/>
        <v>0.87209989730167015</v>
      </c>
      <c r="DB158" s="521">
        <f t="shared" si="249"/>
        <v>0.8705689598787969</v>
      </c>
      <c r="DC158" s="521">
        <f t="shared" si="250"/>
        <v>0.87430001007132618</v>
      </c>
      <c r="DD158" s="521">
        <f t="shared" si="251"/>
        <v>0.86919394634904201</v>
      </c>
      <c r="DE158" s="521">
        <f t="shared" si="252"/>
        <v>0.86516775755004494</v>
      </c>
      <c r="DF158" s="522" t="s">
        <v>381</v>
      </c>
      <c r="DG158" s="522" t="s">
        <v>381</v>
      </c>
      <c r="DH158" s="502" t="s">
        <v>381</v>
      </c>
      <c r="DJ158" s="925"/>
      <c r="DK158" s="475">
        <f t="shared" si="277"/>
        <v>-40</v>
      </c>
      <c r="DL158" s="495">
        <f t="shared" si="254"/>
        <v>85.000000000000057</v>
      </c>
      <c r="DM158" s="496">
        <f t="shared" si="255"/>
        <v>85.000000000000341</v>
      </c>
      <c r="DN158" s="496">
        <f t="shared" si="256"/>
        <v>81.750349396016446</v>
      </c>
      <c r="DO158" s="496">
        <f t="shared" si="257"/>
        <v>75.292127819988679</v>
      </c>
      <c r="DP158" s="496">
        <f t="shared" si="258"/>
        <v>68.500145764067597</v>
      </c>
      <c r="DQ158" s="497">
        <f t="shared" si="259"/>
        <v>61.74345210003851</v>
      </c>
      <c r="DR158" s="497">
        <f t="shared" si="260"/>
        <v>48.930935522247957</v>
      </c>
      <c r="DS158" s="497">
        <f t="shared" si="261"/>
        <v>35.821161944222709</v>
      </c>
      <c r="DT158" s="497">
        <f t="shared" si="262"/>
        <v>23.029630466889607</v>
      </c>
      <c r="DU158" s="522" t="s">
        <v>381</v>
      </c>
      <c r="DV158" s="522" t="s">
        <v>381</v>
      </c>
      <c r="DW158" s="502" t="s">
        <v>381</v>
      </c>
    </row>
    <row r="159" spans="2:127" ht="15" customHeight="1" thickBot="1">
      <c r="B159" s="996"/>
      <c r="C159" s="590" t="s">
        <v>382</v>
      </c>
      <c r="D159" s="507" t="s">
        <v>381</v>
      </c>
      <c r="E159" s="508" t="s">
        <v>381</v>
      </c>
      <c r="F159" s="509" t="s">
        <v>381</v>
      </c>
      <c r="G159" s="509" t="s">
        <v>381</v>
      </c>
      <c r="H159" s="509" t="s">
        <v>381</v>
      </c>
      <c r="I159" s="509" t="s">
        <v>381</v>
      </c>
      <c r="J159" s="509" t="s">
        <v>381</v>
      </c>
      <c r="K159" s="509" t="s">
        <v>381</v>
      </c>
      <c r="L159" s="509" t="s">
        <v>381</v>
      </c>
      <c r="M159" s="509" t="s">
        <v>381</v>
      </c>
      <c r="N159" s="509" t="s">
        <v>381</v>
      </c>
      <c r="O159" s="509" t="s">
        <v>381</v>
      </c>
      <c r="P159" s="510" t="s">
        <v>381</v>
      </c>
      <c r="Q159" s="466"/>
      <c r="R159" s="926"/>
      <c r="S159" s="506" t="str">
        <f t="shared" si="265"/>
        <v>&lt; -40</v>
      </c>
      <c r="T159" s="511" t="s">
        <v>381</v>
      </c>
      <c r="U159" s="512" t="s">
        <v>381</v>
      </c>
      <c r="V159" s="507" t="s">
        <v>381</v>
      </c>
      <c r="W159" s="513" t="s">
        <v>381</v>
      </c>
      <c r="X159" s="514" t="s">
        <v>381</v>
      </c>
      <c r="Y159" s="507" t="s">
        <v>381</v>
      </c>
      <c r="Z159" s="514" t="s">
        <v>381</v>
      </c>
      <c r="AA159" s="511" t="s">
        <v>381</v>
      </c>
      <c r="AB159" s="512" t="s">
        <v>381</v>
      </c>
      <c r="AC159" s="466"/>
      <c r="AD159" s="931"/>
      <c r="AE159" s="933"/>
      <c r="AF159" s="466"/>
      <c r="AG159" s="926"/>
      <c r="AH159" s="506" t="str">
        <f t="shared" si="269"/>
        <v>&lt; -40</v>
      </c>
      <c r="AI159" s="511" t="s">
        <v>381</v>
      </c>
      <c r="AJ159" s="512" t="s">
        <v>381</v>
      </c>
      <c r="AK159" s="515" t="s">
        <v>381</v>
      </c>
      <c r="AL159" s="466"/>
      <c r="AM159" s="926"/>
      <c r="AN159" s="506" t="str">
        <f t="shared" si="272"/>
        <v>&lt; -40</v>
      </c>
      <c r="AO159" s="516" t="s">
        <v>381</v>
      </c>
      <c r="AP159" s="517" t="s">
        <v>381</v>
      </c>
      <c r="AQ159" s="517" t="s">
        <v>381</v>
      </c>
      <c r="AR159" s="517" t="s">
        <v>381</v>
      </c>
      <c r="AS159" s="517" t="s">
        <v>381</v>
      </c>
      <c r="AT159" s="517" t="s">
        <v>381</v>
      </c>
      <c r="AU159" s="517" t="s">
        <v>381</v>
      </c>
      <c r="AV159" s="517" t="s">
        <v>381</v>
      </c>
      <c r="AW159" s="517" t="s">
        <v>381</v>
      </c>
      <c r="AX159" s="517" t="s">
        <v>381</v>
      </c>
      <c r="AY159" s="517" t="s">
        <v>381</v>
      </c>
      <c r="AZ159" s="512" t="s">
        <v>381</v>
      </c>
      <c r="BA159" s="474"/>
      <c r="BB159" s="926"/>
      <c r="BC159" s="506" t="str">
        <f t="shared" si="273"/>
        <v>&lt; -40</v>
      </c>
      <c r="BD159" s="516" t="s">
        <v>381</v>
      </c>
      <c r="BE159" s="517" t="s">
        <v>381</v>
      </c>
      <c r="BF159" s="517" t="s">
        <v>381</v>
      </c>
      <c r="BG159" s="517" t="s">
        <v>381</v>
      </c>
      <c r="BH159" s="517" t="s">
        <v>381</v>
      </c>
      <c r="BI159" s="517" t="s">
        <v>381</v>
      </c>
      <c r="BJ159" s="517" t="s">
        <v>381</v>
      </c>
      <c r="BK159" s="517" t="s">
        <v>381</v>
      </c>
      <c r="BL159" s="517" t="s">
        <v>381</v>
      </c>
      <c r="BM159" s="517" t="s">
        <v>381</v>
      </c>
      <c r="BN159" s="517" t="s">
        <v>381</v>
      </c>
      <c r="BO159" s="512" t="s">
        <v>381</v>
      </c>
      <c r="BP159" s="466"/>
      <c r="BQ159" s="926"/>
      <c r="BR159" s="506" t="str">
        <f t="shared" si="274"/>
        <v>&lt; -40</v>
      </c>
      <c r="BS159" s="516" t="s">
        <v>381</v>
      </c>
      <c r="BT159" s="517" t="s">
        <v>381</v>
      </c>
      <c r="BU159" s="517" t="s">
        <v>381</v>
      </c>
      <c r="BV159" s="517" t="s">
        <v>381</v>
      </c>
      <c r="BW159" s="517" t="s">
        <v>381</v>
      </c>
      <c r="BX159" s="517" t="s">
        <v>381</v>
      </c>
      <c r="BY159" s="517" t="s">
        <v>381</v>
      </c>
      <c r="BZ159" s="517" t="s">
        <v>381</v>
      </c>
      <c r="CA159" s="517" t="s">
        <v>381</v>
      </c>
      <c r="CB159" s="517" t="s">
        <v>381</v>
      </c>
      <c r="CC159" s="517" t="s">
        <v>381</v>
      </c>
      <c r="CD159" s="512" t="s">
        <v>381</v>
      </c>
      <c r="CF159" s="926"/>
      <c r="CG159" s="506" t="str">
        <f t="shared" si="275"/>
        <v>&lt; -40</v>
      </c>
      <c r="CH159" s="516" t="s">
        <v>381</v>
      </c>
      <c r="CI159" s="517" t="s">
        <v>381</v>
      </c>
      <c r="CJ159" s="517" t="s">
        <v>381</v>
      </c>
      <c r="CK159" s="517" t="s">
        <v>381</v>
      </c>
      <c r="CL159" s="517" t="s">
        <v>381</v>
      </c>
      <c r="CM159" s="517" t="s">
        <v>381</v>
      </c>
      <c r="CN159" s="517" t="s">
        <v>381</v>
      </c>
      <c r="CO159" s="517" t="s">
        <v>381</v>
      </c>
      <c r="CP159" s="517" t="s">
        <v>381</v>
      </c>
      <c r="CQ159" s="517" t="s">
        <v>381</v>
      </c>
      <c r="CR159" s="517" t="s">
        <v>381</v>
      </c>
      <c r="CS159" s="512" t="s">
        <v>381</v>
      </c>
      <c r="CT159" s="474"/>
      <c r="CU159" s="926"/>
      <c r="CV159" s="506" t="str">
        <f t="shared" si="276"/>
        <v>&lt; -40</v>
      </c>
      <c r="CW159" s="516" t="s">
        <v>381</v>
      </c>
      <c r="CX159" s="517" t="s">
        <v>381</v>
      </c>
      <c r="CY159" s="517" t="s">
        <v>381</v>
      </c>
      <c r="CZ159" s="517" t="s">
        <v>381</v>
      </c>
      <c r="DA159" s="517" t="s">
        <v>381</v>
      </c>
      <c r="DB159" s="517" t="s">
        <v>381</v>
      </c>
      <c r="DC159" s="517" t="s">
        <v>381</v>
      </c>
      <c r="DD159" s="517" t="s">
        <v>381</v>
      </c>
      <c r="DE159" s="517" t="s">
        <v>381</v>
      </c>
      <c r="DF159" s="517" t="s">
        <v>381</v>
      </c>
      <c r="DG159" s="517" t="s">
        <v>381</v>
      </c>
      <c r="DH159" s="512" t="s">
        <v>381</v>
      </c>
      <c r="DJ159" s="926"/>
      <c r="DK159" s="506" t="str">
        <f t="shared" si="277"/>
        <v>&lt; -40</v>
      </c>
      <c r="DL159" s="516" t="s">
        <v>381</v>
      </c>
      <c r="DM159" s="517" t="s">
        <v>381</v>
      </c>
      <c r="DN159" s="517" t="s">
        <v>381</v>
      </c>
      <c r="DO159" s="517" t="s">
        <v>381</v>
      </c>
      <c r="DP159" s="517" t="s">
        <v>381</v>
      </c>
      <c r="DQ159" s="517" t="s">
        <v>381</v>
      </c>
      <c r="DR159" s="517" t="s">
        <v>381</v>
      </c>
      <c r="DS159" s="517" t="s">
        <v>381</v>
      </c>
      <c r="DT159" s="517" t="s">
        <v>381</v>
      </c>
      <c r="DU159" s="517" t="s">
        <v>381</v>
      </c>
      <c r="DV159" s="517" t="s">
        <v>381</v>
      </c>
      <c r="DW159" s="512" t="s">
        <v>381</v>
      </c>
    </row>
  </sheetData>
  <mergeCells count="399">
    <mergeCell ref="CW143:DH143"/>
    <mergeCell ref="DL143:DW143"/>
    <mergeCell ref="B145:B159"/>
    <mergeCell ref="R145:R159"/>
    <mergeCell ref="AD145:AD159"/>
    <mergeCell ref="AE145:AE159"/>
    <mergeCell ref="AG145:AG159"/>
    <mergeCell ref="AM145:AM159"/>
    <mergeCell ref="BB145:BB159"/>
    <mergeCell ref="BQ145:BQ159"/>
    <mergeCell ref="CF145:CF159"/>
    <mergeCell ref="CU145:CU159"/>
    <mergeCell ref="DJ145:DJ159"/>
    <mergeCell ref="BQ142:BR144"/>
    <mergeCell ref="BS142:CD142"/>
    <mergeCell ref="CF142:CG144"/>
    <mergeCell ref="CH142:CS142"/>
    <mergeCell ref="CU142:CV144"/>
    <mergeCell ref="CW142:DH142"/>
    <mergeCell ref="DJ142:DK144"/>
    <mergeCell ref="DL142:DW142"/>
    <mergeCell ref="E143:P143"/>
    <mergeCell ref="T143:T144"/>
    <mergeCell ref="U143:U144"/>
    <mergeCell ref="AO143:AZ143"/>
    <mergeCell ref="BD143:BO143"/>
    <mergeCell ref="BS143:CD143"/>
    <mergeCell ref="CH143:CS143"/>
    <mergeCell ref="AD142:AD144"/>
    <mergeCell ref="AE142:AE144"/>
    <mergeCell ref="AG142:AH144"/>
    <mergeCell ref="AI142:AJ142"/>
    <mergeCell ref="AK142:AK144"/>
    <mergeCell ref="AM142:AN144"/>
    <mergeCell ref="AO142:AZ142"/>
    <mergeCell ref="BB142:BC144"/>
    <mergeCell ref="BD142:BO142"/>
    <mergeCell ref="AI143:AI144"/>
    <mergeCell ref="AJ143:AJ144"/>
    <mergeCell ref="B140:P140"/>
    <mergeCell ref="V140:X140"/>
    <mergeCell ref="Z140:AB140"/>
    <mergeCell ref="B142:C144"/>
    <mergeCell ref="D142:D144"/>
    <mergeCell ref="E142:P142"/>
    <mergeCell ref="R142:S144"/>
    <mergeCell ref="T142:U142"/>
    <mergeCell ref="V142:X142"/>
    <mergeCell ref="Y142:Z142"/>
    <mergeCell ref="AA142:AB142"/>
    <mergeCell ref="V143:V144"/>
    <mergeCell ref="W143:W144"/>
    <mergeCell ref="X143:X144"/>
    <mergeCell ref="Y143:Y144"/>
    <mergeCell ref="Z143:Z144"/>
    <mergeCell ref="AA143:AA144"/>
    <mergeCell ref="AB143:AB144"/>
    <mergeCell ref="CW121:DH121"/>
    <mergeCell ref="DL121:DW121"/>
    <mergeCell ref="B123:B137"/>
    <mergeCell ref="R123:R137"/>
    <mergeCell ref="AD123:AD137"/>
    <mergeCell ref="AE123:AE137"/>
    <mergeCell ref="AG123:AG137"/>
    <mergeCell ref="AM123:AM137"/>
    <mergeCell ref="BB123:BB137"/>
    <mergeCell ref="BQ123:BQ137"/>
    <mergeCell ref="CF123:CF137"/>
    <mergeCell ref="CU123:CU137"/>
    <mergeCell ref="DJ123:DJ137"/>
    <mergeCell ref="BQ120:BR122"/>
    <mergeCell ref="BS120:CD120"/>
    <mergeCell ref="CF120:CG122"/>
    <mergeCell ref="CH120:CS120"/>
    <mergeCell ref="CU120:CV122"/>
    <mergeCell ref="CW120:DH120"/>
    <mergeCell ref="DJ120:DK122"/>
    <mergeCell ref="DL120:DW120"/>
    <mergeCell ref="E121:P121"/>
    <mergeCell ref="T121:T122"/>
    <mergeCell ref="U121:U122"/>
    <mergeCell ref="AO121:AZ121"/>
    <mergeCell ref="BD121:BO121"/>
    <mergeCell ref="BS121:CD121"/>
    <mergeCell ref="CH121:CS121"/>
    <mergeCell ref="AD120:AD122"/>
    <mergeCell ref="AE120:AE122"/>
    <mergeCell ref="AG120:AH122"/>
    <mergeCell ref="AI120:AJ120"/>
    <mergeCell ref="AK120:AK122"/>
    <mergeCell ref="AM120:AN122"/>
    <mergeCell ref="AO120:AZ120"/>
    <mergeCell ref="BB120:BC122"/>
    <mergeCell ref="BD120:BO120"/>
    <mergeCell ref="AI121:AI122"/>
    <mergeCell ref="AJ121:AJ122"/>
    <mergeCell ref="B118:P118"/>
    <mergeCell ref="V118:X118"/>
    <mergeCell ref="Z118:AB118"/>
    <mergeCell ref="B120:C122"/>
    <mergeCell ref="D120:D122"/>
    <mergeCell ref="E120:P120"/>
    <mergeCell ref="R120:S122"/>
    <mergeCell ref="T120:U120"/>
    <mergeCell ref="V120:X120"/>
    <mergeCell ref="Y120:Z120"/>
    <mergeCell ref="AA120:AB120"/>
    <mergeCell ref="V121:V122"/>
    <mergeCell ref="W121:W122"/>
    <mergeCell ref="X121:X122"/>
    <mergeCell ref="Y121:Y122"/>
    <mergeCell ref="Z121:Z122"/>
    <mergeCell ref="AA121:AA122"/>
    <mergeCell ref="AB121:AB122"/>
    <mergeCell ref="CW96:DH96"/>
    <mergeCell ref="DL96:DW96"/>
    <mergeCell ref="B98:B112"/>
    <mergeCell ref="R98:R112"/>
    <mergeCell ref="AD98:AD112"/>
    <mergeCell ref="AE98:AE112"/>
    <mergeCell ref="AG98:AG112"/>
    <mergeCell ref="AM98:AM112"/>
    <mergeCell ref="BB98:BB112"/>
    <mergeCell ref="BQ98:BQ112"/>
    <mergeCell ref="CF98:CF112"/>
    <mergeCell ref="CU98:CU112"/>
    <mergeCell ref="DJ98:DJ112"/>
    <mergeCell ref="BQ95:BR97"/>
    <mergeCell ref="BS95:CD95"/>
    <mergeCell ref="CF95:CG97"/>
    <mergeCell ref="CH95:CS95"/>
    <mergeCell ref="CU95:CV97"/>
    <mergeCell ref="CW95:DH95"/>
    <mergeCell ref="DJ95:DK97"/>
    <mergeCell ref="DL95:DW95"/>
    <mergeCell ref="E96:P96"/>
    <mergeCell ref="T96:T97"/>
    <mergeCell ref="U96:U97"/>
    <mergeCell ref="AO96:AZ96"/>
    <mergeCell ref="BD96:BO96"/>
    <mergeCell ref="BS96:CD96"/>
    <mergeCell ref="CH96:CS96"/>
    <mergeCell ref="AD95:AD97"/>
    <mergeCell ref="AE95:AE97"/>
    <mergeCell ref="AG95:AH97"/>
    <mergeCell ref="AI95:AJ95"/>
    <mergeCell ref="AK95:AK97"/>
    <mergeCell ref="AM95:AN97"/>
    <mergeCell ref="AO95:AZ95"/>
    <mergeCell ref="BB95:BC97"/>
    <mergeCell ref="BD95:BO95"/>
    <mergeCell ref="AI96:AI97"/>
    <mergeCell ref="AJ96:AJ97"/>
    <mergeCell ref="B93:P93"/>
    <mergeCell ref="V93:X93"/>
    <mergeCell ref="Z93:AB93"/>
    <mergeCell ref="B95:C97"/>
    <mergeCell ref="D95:D97"/>
    <mergeCell ref="E95:P95"/>
    <mergeCell ref="R95:S97"/>
    <mergeCell ref="T95:U95"/>
    <mergeCell ref="V95:X95"/>
    <mergeCell ref="Y95:Z95"/>
    <mergeCell ref="AA95:AB95"/>
    <mergeCell ref="V96:V97"/>
    <mergeCell ref="W96:W97"/>
    <mergeCell ref="X96:X97"/>
    <mergeCell ref="Y96:Y97"/>
    <mergeCell ref="Z96:Z97"/>
    <mergeCell ref="AA96:AA97"/>
    <mergeCell ref="AB96:AB97"/>
    <mergeCell ref="CW74:DH74"/>
    <mergeCell ref="DL74:DW74"/>
    <mergeCell ref="B76:B90"/>
    <mergeCell ref="R76:R90"/>
    <mergeCell ref="AD76:AD90"/>
    <mergeCell ref="AE76:AE90"/>
    <mergeCell ref="AG76:AG90"/>
    <mergeCell ref="AM76:AM90"/>
    <mergeCell ref="BB76:BB90"/>
    <mergeCell ref="BQ76:BQ90"/>
    <mergeCell ref="CF76:CF90"/>
    <mergeCell ref="CU76:CU90"/>
    <mergeCell ref="DJ76:DJ90"/>
    <mergeCell ref="BQ73:BR75"/>
    <mergeCell ref="BS73:CD73"/>
    <mergeCell ref="CF73:CG75"/>
    <mergeCell ref="CH73:CS73"/>
    <mergeCell ref="CU73:CV75"/>
    <mergeCell ref="CW73:DH73"/>
    <mergeCell ref="DJ73:DK75"/>
    <mergeCell ref="DL73:DW73"/>
    <mergeCell ref="E74:P74"/>
    <mergeCell ref="T74:T75"/>
    <mergeCell ref="U74:U75"/>
    <mergeCell ref="AO74:AZ74"/>
    <mergeCell ref="BD74:BO74"/>
    <mergeCell ref="BS74:CD74"/>
    <mergeCell ref="CH74:CS74"/>
    <mergeCell ref="AD73:AD75"/>
    <mergeCell ref="AE73:AE75"/>
    <mergeCell ref="AG73:AH75"/>
    <mergeCell ref="AI73:AJ73"/>
    <mergeCell ref="AK73:AK75"/>
    <mergeCell ref="AM73:AN75"/>
    <mergeCell ref="AO73:AZ73"/>
    <mergeCell ref="BB73:BC75"/>
    <mergeCell ref="BD73:BO73"/>
    <mergeCell ref="AI74:AI75"/>
    <mergeCell ref="AJ74:AJ75"/>
    <mergeCell ref="B71:P71"/>
    <mergeCell ref="V71:X71"/>
    <mergeCell ref="Z71:AB71"/>
    <mergeCell ref="B73:C75"/>
    <mergeCell ref="D73:D75"/>
    <mergeCell ref="E73:P73"/>
    <mergeCell ref="R73:S75"/>
    <mergeCell ref="T73:U73"/>
    <mergeCell ref="V73:X73"/>
    <mergeCell ref="Y73:Z73"/>
    <mergeCell ref="AA73:AB73"/>
    <mergeCell ref="V74:V75"/>
    <mergeCell ref="W74:W75"/>
    <mergeCell ref="X74:X75"/>
    <mergeCell ref="Y74:Y75"/>
    <mergeCell ref="Z74:Z75"/>
    <mergeCell ref="AA74:AA75"/>
    <mergeCell ref="AB74:AB75"/>
    <mergeCell ref="AD51:AD65"/>
    <mergeCell ref="AE51:AE65"/>
    <mergeCell ref="CF51:CF65"/>
    <mergeCell ref="CU51:CU65"/>
    <mergeCell ref="DJ51:DJ65"/>
    <mergeCell ref="BS48:CD48"/>
    <mergeCell ref="CF48:CG50"/>
    <mergeCell ref="CH48:CS48"/>
    <mergeCell ref="CU48:CV50"/>
    <mergeCell ref="CW48:DH48"/>
    <mergeCell ref="DJ48:DK50"/>
    <mergeCell ref="BB51:BB65"/>
    <mergeCell ref="BQ51:BQ65"/>
    <mergeCell ref="AG51:AG65"/>
    <mergeCell ref="AI48:AJ48"/>
    <mergeCell ref="AJ49:AJ50"/>
    <mergeCell ref="AM48:AN50"/>
    <mergeCell ref="AM51:AM65"/>
    <mergeCell ref="AK48:AK50"/>
    <mergeCell ref="DL48:DW48"/>
    <mergeCell ref="AO49:AZ49"/>
    <mergeCell ref="BD49:BO49"/>
    <mergeCell ref="BS49:CD49"/>
    <mergeCell ref="CH49:CS49"/>
    <mergeCell ref="CW49:DH49"/>
    <mergeCell ref="DL49:DW49"/>
    <mergeCell ref="DL26:DW26"/>
    <mergeCell ref="AO27:AZ27"/>
    <mergeCell ref="BD27:BO27"/>
    <mergeCell ref="BS27:CD27"/>
    <mergeCell ref="CH27:CS27"/>
    <mergeCell ref="CW27:DH27"/>
    <mergeCell ref="DL27:DW27"/>
    <mergeCell ref="BB48:BC50"/>
    <mergeCell ref="BD48:BO48"/>
    <mergeCell ref="BQ48:BR50"/>
    <mergeCell ref="AO48:AZ48"/>
    <mergeCell ref="AM29:AM43"/>
    <mergeCell ref="BB29:BB43"/>
    <mergeCell ref="BQ29:BQ43"/>
    <mergeCell ref="CF29:CF43"/>
    <mergeCell ref="CU29:CU43"/>
    <mergeCell ref="DJ29:DJ43"/>
    <mergeCell ref="AM7:AM21"/>
    <mergeCell ref="BB7:BB21"/>
    <mergeCell ref="BQ7:BQ21"/>
    <mergeCell ref="CF7:CF21"/>
    <mergeCell ref="CU7:CU21"/>
    <mergeCell ref="DJ7:DJ21"/>
    <mergeCell ref="AM26:AN28"/>
    <mergeCell ref="AO26:AZ26"/>
    <mergeCell ref="BB26:BC28"/>
    <mergeCell ref="BD26:BO26"/>
    <mergeCell ref="BQ26:BR28"/>
    <mergeCell ref="BS26:CD26"/>
    <mergeCell ref="CF26:CG28"/>
    <mergeCell ref="CH26:CS26"/>
    <mergeCell ref="CU26:CV28"/>
    <mergeCell ref="CW26:DH26"/>
    <mergeCell ref="DJ26:DK28"/>
    <mergeCell ref="BS4:CD4"/>
    <mergeCell ref="CF4:CG6"/>
    <mergeCell ref="CH4:CS4"/>
    <mergeCell ref="CU4:CV6"/>
    <mergeCell ref="CW4:DH4"/>
    <mergeCell ref="DJ4:DK6"/>
    <mergeCell ref="DL4:DW4"/>
    <mergeCell ref="AO5:AZ5"/>
    <mergeCell ref="BD5:BO5"/>
    <mergeCell ref="BS5:CD5"/>
    <mergeCell ref="CH5:CS5"/>
    <mergeCell ref="CW5:DH5"/>
    <mergeCell ref="DL5:DW5"/>
    <mergeCell ref="BB4:BC6"/>
    <mergeCell ref="BD4:BO4"/>
    <mergeCell ref="BQ4:BR6"/>
    <mergeCell ref="Z2:AB2"/>
    <mergeCell ref="AG4:AH6"/>
    <mergeCell ref="AI26:AJ26"/>
    <mergeCell ref="AJ27:AJ28"/>
    <mergeCell ref="AI4:AJ4"/>
    <mergeCell ref="AG7:AG21"/>
    <mergeCell ref="AB27:AB28"/>
    <mergeCell ref="AA26:AB26"/>
    <mergeCell ref="AA27:AA28"/>
    <mergeCell ref="Y26:Z26"/>
    <mergeCell ref="Y4:Z4"/>
    <mergeCell ref="Y5:Y6"/>
    <mergeCell ref="Z5:Z6"/>
    <mergeCell ref="AB5:AB6"/>
    <mergeCell ref="AD4:AD6"/>
    <mergeCell ref="AE4:AE6"/>
    <mergeCell ref="AD7:AD21"/>
    <mergeCell ref="AE7:AE21"/>
    <mergeCell ref="AD26:AD28"/>
    <mergeCell ref="AE26:AE28"/>
    <mergeCell ref="AM4:AN6"/>
    <mergeCell ref="AO4:AZ4"/>
    <mergeCell ref="U5:U6"/>
    <mergeCell ref="T5:T6"/>
    <mergeCell ref="W5:W6"/>
    <mergeCell ref="W27:W28"/>
    <mergeCell ref="AA4:AB4"/>
    <mergeCell ref="X27:X28"/>
    <mergeCell ref="Z24:AB24"/>
    <mergeCell ref="AK26:AK28"/>
    <mergeCell ref="AA5:AA6"/>
    <mergeCell ref="AJ5:AJ6"/>
    <mergeCell ref="AI5:AI6"/>
    <mergeCell ref="AK4:AK6"/>
    <mergeCell ref="B2:P2"/>
    <mergeCell ref="E4:P4"/>
    <mergeCell ref="E5:P5"/>
    <mergeCell ref="B4:C6"/>
    <mergeCell ref="B26:C28"/>
    <mergeCell ref="D4:D6"/>
    <mergeCell ref="D26:D28"/>
    <mergeCell ref="B7:B21"/>
    <mergeCell ref="B24:P24"/>
    <mergeCell ref="R7:R21"/>
    <mergeCell ref="R4:S6"/>
    <mergeCell ref="V2:X2"/>
    <mergeCell ref="V24:X24"/>
    <mergeCell ref="X5:X6"/>
    <mergeCell ref="V4:X4"/>
    <mergeCell ref="V5:V6"/>
    <mergeCell ref="V26:X26"/>
    <mergeCell ref="T4:U4"/>
    <mergeCell ref="V46:X46"/>
    <mergeCell ref="Z46:AB46"/>
    <mergeCell ref="AB49:AB50"/>
    <mergeCell ref="AI49:AI50"/>
    <mergeCell ref="AG29:AG43"/>
    <mergeCell ref="Y27:Y28"/>
    <mergeCell ref="V27:V28"/>
    <mergeCell ref="AI27:AI28"/>
    <mergeCell ref="V48:X48"/>
    <mergeCell ref="Y48:Z48"/>
    <mergeCell ref="V49:V50"/>
    <mergeCell ref="X49:X50"/>
    <mergeCell ref="Y49:Y50"/>
    <mergeCell ref="AG26:AH28"/>
    <mergeCell ref="Z27:Z28"/>
    <mergeCell ref="Z49:Z50"/>
    <mergeCell ref="AA49:AA50"/>
    <mergeCell ref="AA48:AB48"/>
    <mergeCell ref="W49:W50"/>
    <mergeCell ref="AD29:AD43"/>
    <mergeCell ref="AE29:AE43"/>
    <mergeCell ref="AD48:AD50"/>
    <mergeCell ref="AE48:AE50"/>
    <mergeCell ref="AG48:AH50"/>
    <mergeCell ref="R29:R43"/>
    <mergeCell ref="E26:P26"/>
    <mergeCell ref="E27:P27"/>
    <mergeCell ref="B46:P46"/>
    <mergeCell ref="R26:S28"/>
    <mergeCell ref="T27:T28"/>
    <mergeCell ref="B29:B43"/>
    <mergeCell ref="B51:B65"/>
    <mergeCell ref="R51:R65"/>
    <mergeCell ref="B48:C50"/>
    <mergeCell ref="D48:D50"/>
    <mergeCell ref="E48:P48"/>
    <mergeCell ref="R48:S50"/>
    <mergeCell ref="T48:U48"/>
    <mergeCell ref="E49:P49"/>
    <mergeCell ref="T49:T50"/>
    <mergeCell ref="U49:U50"/>
    <mergeCell ref="T26:U26"/>
    <mergeCell ref="U27:U28"/>
  </mergeCells>
  <phoneticPr fontId="29" type="noConversion"/>
  <conditionalFormatting sqref="AA3:AA4 AB3 Z2:AA2 AO1:AP1 BU6:CD25 BU1:CD3 AN1:AN3 AM1:AM4 AN7:AN25 AI1:AK4 Y1:AB1 Y3:Z7 T3:W5 T1:W1 D1:D4 AM29:AN43 V2:W2 AC1:AC23 AC25:AC43 AI25:AK25 AA7:AB7 V6 X1:X6 I30 AI7:AK23 CE1:CE65 BU28:CD47 AN44:AN47 AL1:AL23 AL25:AL65 BU49:CD51 I32:I42 J30:U42 AX30:BA33 BP1:BT4 AX35:BA42 AX34 AZ34:BA34 AQ1:BA29 AC48:AC65 AF44:AK47 E24:AC24 E25:AB25 G30:H42 A44:AC47 E1:S3 G43:U43 G29:U29 AO30:AR42 BD30:BG42 CW8:DG8 CW9:DE20 DL31:DV34 DL35:DU39 DL40:DT42 DN8:DV8 G50:U51 BD52:CD64 CW52:DH64 DJ52:DW64 AF24:AL24 DI1:DI70 DX1:KR70 DJ66:DW70 CF52:CT64 E21:AB23 A66:DH68 CF65:CH65 CJ65:CT65 BP21:BS21 AO21 AO43 AQ43:BA43 BP43:BS43 BP65:BS65 BU65:CD65 AO65 AQ65:BA65 BP28:BT42 AO22:AP29 AO3:AP20 BP6:BT20 A50:D65 G65:U65 G52:S64 U52:U64 A113:KR113 A70:DH70 A69 C69:DH69 A160:KR65533 Y8:AB20 D7:D43 E26:U28 A48:U49 E48:P50 R51:R65 R29:R43 R7:R21 AF1:AH23 AM7:AM26 AF25:AH43 AM29:AM48 AM51:AN65 BQ7:BQ21 BQ29:BQ43 BQ51:BQ65 CF51:CF65 DJ51:DJ65 AI4:AJ5 AI26:AJ43 AF48:AJ65 BP22:BT26 BP44:BT51 AO5:AZ5 AO27:AZ27 AO44:BA64 BD44:BO50 BP27:CD27 BP5:CD5 BS49:CD49 CF27:CT27 CW22:DH28 CF5:CT5 DJ5:DW6 DJ27:DW28 E4:Q6 E8:V20 E7:X7 CW44:DH50 A1:C43">
    <cfRule type="cellIs" dxfId="5706" priority="683" operator="equal">
      <formula>"no fueling"</formula>
    </cfRule>
  </conditionalFormatting>
  <conditionalFormatting sqref="I31">
    <cfRule type="cellIs" dxfId="5705" priority="682" operator="equal">
      <formula>"no fueling"</formula>
    </cfRule>
  </conditionalFormatting>
  <conditionalFormatting sqref="AS30 AS32:AS42 AT30:AW42">
    <cfRule type="cellIs" dxfId="5704" priority="681" operator="equal">
      <formula>"no fueling"</formula>
    </cfRule>
  </conditionalFormatting>
  <conditionalFormatting sqref="AS31">
    <cfRule type="cellIs" dxfId="5703" priority="680" operator="equal">
      <formula>"no fueling"</formula>
    </cfRule>
  </conditionalFormatting>
  <conditionalFormatting sqref="BD1:BE1 BC1:BC3 BB1:BB4 BC7:BC25 BB7:BB26 BB29:BC43 BC44:BC47 BB51:BC65 BM35:BO42 BM30:BM34 BO30:BO34 BF1:BO29 BD43 BD65 BD51 BD3:BE5 BB44:BB48 BD29 BD8:BE20 BD22:BE27 BD21 BF43:BO43 BF65:BO65 BF51:BO51 BD7">
    <cfRule type="cellIs" dxfId="5702" priority="679" operator="equal">
      <formula>"no fueling"</formula>
    </cfRule>
  </conditionalFormatting>
  <conditionalFormatting sqref="BH30 BH32:BH42 BI30:BL42">
    <cfRule type="cellIs" dxfId="5701" priority="678" operator="equal">
      <formula>"no fueling"</formula>
    </cfRule>
  </conditionalFormatting>
  <conditionalFormatting sqref="BH31">
    <cfRule type="cellIs" dxfId="5700" priority="677" operator="equal">
      <formula>"no fueling"</formula>
    </cfRule>
  </conditionalFormatting>
  <conditionalFormatting sqref="CJ1:CT3 CJ49:CT51 CF1:CI4 CJ6:CT25 CF8:CI20 CF30:CI42 CF6:CG6 CF28:CG28 CF51:CH51 CF50:CG50 CF44:CI49 CF43:CH43 CF22:CI26 CF21:CH21 CF7:CH7 CF29:CH29 CJ28:CT47">
    <cfRule type="cellIs" dxfId="5699" priority="676" operator="equal">
      <formula>"no fueling"</formula>
    </cfRule>
  </conditionalFormatting>
  <conditionalFormatting sqref="BN30:BN34">
    <cfRule type="cellIs" dxfId="5698" priority="675" operator="equal">
      <formula>"no fueling"</formula>
    </cfRule>
  </conditionalFormatting>
  <conditionalFormatting sqref="AY34">
    <cfRule type="cellIs" dxfId="5697" priority="674" operator="equal">
      <formula>"no fueling"</formula>
    </cfRule>
  </conditionalFormatting>
  <conditionalFormatting sqref="DN1:DW3 DN49:DW51 DJ1:DM4 DN22:DW25 DJ30:DK42 DN43:DW47 DU40:DW42 DV35:DW39 DW30:DW34 DJ29:DL29 DJ7:DK21 DJ51:DL51 DJ50:DK50 DJ65:DW65 DN29:DW29 DJ22:DM26 DJ43:DM49">
    <cfRule type="cellIs" dxfId="5696" priority="673" operator="equal">
      <formula>"no fueling"</formula>
    </cfRule>
  </conditionalFormatting>
  <conditionalFormatting sqref="CW1:CX1 CV1:CV3 CU1:CU4 CV7:CV25 CU7:CU26 CU29:CV43 CV44:CV47 CU44:CU48 CU51:CV65 DF40:DH42 DH30:DH34 CY1:DH7 DF18:DH20 DG13:DH17 DH8:DH12 DG35:DH39 CW3:CX5 CW29 CW51 CW65 CW43 CW21 CW7 CY65:DH65 CY43:DH43 CY21:DH21 CY29:DH29 CY51:DH51">
    <cfRule type="cellIs" dxfId="5695" priority="672" operator="equal">
      <formula>"no fueling"</formula>
    </cfRule>
  </conditionalFormatting>
  <conditionalFormatting sqref="DG30:DG34">
    <cfRule type="cellIs" dxfId="5694" priority="667" operator="equal">
      <formula>"no fueling"</formula>
    </cfRule>
  </conditionalFormatting>
  <conditionalFormatting sqref="CW30:CX30">
    <cfRule type="cellIs" dxfId="5693" priority="666" operator="equal">
      <formula>"no fueling"</formula>
    </cfRule>
  </conditionalFormatting>
  <conditionalFormatting sqref="DF9:DF17 DG9:DG12">
    <cfRule type="cellIs" dxfId="5692" priority="671" operator="equal">
      <formula>"no fueling"</formula>
    </cfRule>
  </conditionalFormatting>
  <conditionalFormatting sqref="CW31:CX42">
    <cfRule type="cellIs" dxfId="5691" priority="670" operator="equal">
      <formula>"no fueling"</formula>
    </cfRule>
  </conditionalFormatting>
  <conditionalFormatting sqref="DF30:DF39">
    <cfRule type="cellIs" dxfId="5690" priority="669" operator="equal">
      <formula>"no fueling"</formula>
    </cfRule>
  </conditionalFormatting>
  <conditionalFormatting sqref="CY30:DE42">
    <cfRule type="cellIs" dxfId="5689" priority="668" operator="equal">
      <formula>"no fueling"</formula>
    </cfRule>
  </conditionalFormatting>
  <conditionalFormatting sqref="DL30:DV30">
    <cfRule type="cellIs" dxfId="5688" priority="658" operator="equal">
      <formula>"no fueling"</formula>
    </cfRule>
  </conditionalFormatting>
  <conditionalFormatting sqref="DL30:DM42">
    <cfRule type="cellIs" dxfId="5687" priority="659" operator="equal">
      <formula>"no fueling"</formula>
    </cfRule>
  </conditionalFormatting>
  <conditionalFormatting sqref="AA48 AA51:AB65">
    <cfRule type="cellIs" dxfId="5686" priority="647" operator="equal">
      <formula>"no fueling"</formula>
    </cfRule>
  </conditionalFormatting>
  <conditionalFormatting sqref="V26:W27 V28 X26:X28 V29:X29 V43:X43 W30:X42">
    <cfRule type="cellIs" dxfId="5685" priority="653" operator="equal">
      <formula>"no fueling"</formula>
    </cfRule>
  </conditionalFormatting>
  <conditionalFormatting sqref="V48:W49 V50 X48:X50 V51:X51 V65:X65 W52:X64">
    <cfRule type="cellIs" dxfId="5684" priority="652" operator="equal">
      <formula>"no fueling"</formula>
    </cfRule>
  </conditionalFormatting>
  <conditionalFormatting sqref="AK26 AK29:AK43">
    <cfRule type="cellIs" dxfId="5683" priority="650" operator="equal">
      <formula>"no fueling"</formula>
    </cfRule>
  </conditionalFormatting>
  <conditionalFormatting sqref="AK48 AK51:AK65">
    <cfRule type="cellIs" dxfId="5682" priority="649" operator="equal">
      <formula>"no fueling"</formula>
    </cfRule>
  </conditionalFormatting>
  <conditionalFormatting sqref="AA26 AA29:AB43">
    <cfRule type="cellIs" dxfId="5681" priority="648" operator="equal">
      <formula>"no fueling"</formula>
    </cfRule>
  </conditionalFormatting>
  <conditionalFormatting sqref="W8:X20">
    <cfRule type="cellIs" dxfId="5680" priority="646" operator="equal">
      <formula>"no fueling"</formula>
    </cfRule>
  </conditionalFormatting>
  <conditionalFormatting sqref="AD22:AE25 AD1:AE4 AD7">
    <cfRule type="cellIs" dxfId="5679" priority="645" operator="equal">
      <formula>"no fueling"</formula>
    </cfRule>
  </conditionalFormatting>
  <conditionalFormatting sqref="AD44:AE47">
    <cfRule type="cellIs" dxfId="5678" priority="644" operator="equal">
      <formula>"no fueling"</formula>
    </cfRule>
  </conditionalFormatting>
  <conditionalFormatting sqref="AD26:AE26 AD29">
    <cfRule type="cellIs" dxfId="5677" priority="643" operator="equal">
      <formula>"no fueling"</formula>
    </cfRule>
  </conditionalFormatting>
  <conditionalFormatting sqref="AD48:AE48 AD51">
    <cfRule type="cellIs" dxfId="5676" priority="642" operator="equal">
      <formula>"no fueling"</formula>
    </cfRule>
  </conditionalFormatting>
  <conditionalFormatting sqref="DU18:DW20 DV13:DW17 DW8:DW12 DL7 DL21 DN21:DW21 DN7:DW7">
    <cfRule type="cellIs" dxfId="5675" priority="623" operator="equal">
      <formula>"no fueling"</formula>
    </cfRule>
  </conditionalFormatting>
  <conditionalFormatting sqref="DN9:DV12 DN13:DU17 DN18:DT20 DL9:DM20">
    <cfRule type="cellIs" dxfId="5674" priority="622" operator="equal">
      <formula>"no fueling"</formula>
    </cfRule>
  </conditionalFormatting>
  <conditionalFormatting sqref="DL8:DM20">
    <cfRule type="cellIs" dxfId="5673" priority="621" operator="equal">
      <formula>"no fueling"</formula>
    </cfRule>
  </conditionalFormatting>
  <conditionalFormatting sqref="E30:F42 E43 E29">
    <cfRule type="cellIs" dxfId="5672" priority="617" operator="equal">
      <formula>"no fueling"</formula>
    </cfRule>
  </conditionalFormatting>
  <conditionalFormatting sqref="E52:F64 E65 E51">
    <cfRule type="cellIs" dxfId="5671" priority="614" operator="equal">
      <formula>"no fueling"</formula>
    </cfRule>
  </conditionalFormatting>
  <conditionalFormatting sqref="AP65">
    <cfRule type="cellIs" dxfId="5670" priority="579" operator="equal">
      <formula>"no fueling"</formula>
    </cfRule>
  </conditionalFormatting>
  <conditionalFormatting sqref="R4:S6">
    <cfRule type="cellIs" dxfId="5669" priority="613" operator="equal">
      <formula>"no fueling"</formula>
    </cfRule>
  </conditionalFormatting>
  <conditionalFormatting sqref="Y26:Z43">
    <cfRule type="cellIs" dxfId="5668" priority="610" operator="equal">
      <formula>"no fueling"</formula>
    </cfRule>
  </conditionalFormatting>
  <conditionalFormatting sqref="Y48:Z65">
    <cfRule type="cellIs" dxfId="5667" priority="609" operator="equal">
      <formula>"no fueling"</formula>
    </cfRule>
  </conditionalFormatting>
  <conditionalFormatting sqref="V30:V42">
    <cfRule type="cellIs" dxfId="5666" priority="608" operator="equal">
      <formula>"no fueling"</formula>
    </cfRule>
  </conditionalFormatting>
  <conditionalFormatting sqref="V52:V64">
    <cfRule type="cellIs" dxfId="5665" priority="607" operator="equal">
      <formula>"no fueling"</formula>
    </cfRule>
  </conditionalFormatting>
  <conditionalFormatting sqref="F43">
    <cfRule type="cellIs" dxfId="5664" priority="606" operator="equal">
      <formula>"no fueling"</formula>
    </cfRule>
  </conditionalFormatting>
  <conditionalFormatting sqref="F65">
    <cfRule type="cellIs" dxfId="5663" priority="605" operator="equal">
      <formula>"no fueling"</formula>
    </cfRule>
  </conditionalFormatting>
  <conditionalFormatting sqref="F51">
    <cfRule type="cellIs" dxfId="5662" priority="604" operator="equal">
      <formula>"no fueling"</formula>
    </cfRule>
  </conditionalFormatting>
  <conditionalFormatting sqref="F29">
    <cfRule type="cellIs" dxfId="5661" priority="603" operator="equal">
      <formula>"no fueling"</formula>
    </cfRule>
  </conditionalFormatting>
  <conditionalFormatting sqref="E50:F50">
    <cfRule type="cellIs" dxfId="5660" priority="602" operator="equal">
      <formula>"no fueling"</formula>
    </cfRule>
  </conditionalFormatting>
  <conditionalFormatting sqref="BD28:BE28">
    <cfRule type="cellIs" dxfId="5659" priority="601" operator="equal">
      <formula>"no fueling"</formula>
    </cfRule>
  </conditionalFormatting>
  <conditionalFormatting sqref="BD6:BE6">
    <cfRule type="cellIs" dxfId="5658" priority="600" operator="equal">
      <formula>"no fueling"</formula>
    </cfRule>
  </conditionalFormatting>
  <conditionalFormatting sqref="CH6:CI6">
    <cfRule type="cellIs" dxfId="5657" priority="599" operator="equal">
      <formula>"no fueling"</formula>
    </cfRule>
  </conditionalFormatting>
  <conditionalFormatting sqref="CH28:CI28">
    <cfRule type="cellIs" dxfId="5656" priority="598" operator="equal">
      <formula>"no fueling"</formula>
    </cfRule>
  </conditionalFormatting>
  <conditionalFormatting sqref="CH50:CI50">
    <cfRule type="cellIs" dxfId="5655" priority="597" operator="equal">
      <formula>"no fueling"</formula>
    </cfRule>
  </conditionalFormatting>
  <conditionalFormatting sqref="CW6:CX6">
    <cfRule type="cellIs" dxfId="5654" priority="596" operator="equal">
      <formula>"no fueling"</formula>
    </cfRule>
  </conditionalFormatting>
  <conditionalFormatting sqref="DL50:DM50">
    <cfRule type="cellIs" dxfId="5653" priority="595" operator="equal">
      <formula>"no fueling"</formula>
    </cfRule>
  </conditionalFormatting>
  <conditionalFormatting sqref="CX65">
    <cfRule type="cellIs" dxfId="5652" priority="594" operator="equal">
      <formula>"no fueling"</formula>
    </cfRule>
  </conditionalFormatting>
  <conditionalFormatting sqref="CI65">
    <cfRule type="cellIs" dxfId="5651" priority="593" operator="equal">
      <formula>"no fueling"</formula>
    </cfRule>
  </conditionalFormatting>
  <conditionalFormatting sqref="CI43">
    <cfRule type="cellIs" dxfId="5650" priority="592" operator="equal">
      <formula>"no fueling"</formula>
    </cfRule>
  </conditionalFormatting>
  <conditionalFormatting sqref="CX43">
    <cfRule type="cellIs" dxfId="5649" priority="591" operator="equal">
      <formula>"no fueling"</formula>
    </cfRule>
  </conditionalFormatting>
  <conditionalFormatting sqref="DM21">
    <cfRule type="cellIs" dxfId="5648" priority="590" operator="equal">
      <formula>"no fueling"</formula>
    </cfRule>
  </conditionalFormatting>
  <conditionalFormatting sqref="CX21">
    <cfRule type="cellIs" dxfId="5647" priority="589" operator="equal">
      <formula>"no fueling"</formula>
    </cfRule>
  </conditionalFormatting>
  <conditionalFormatting sqref="CI21">
    <cfRule type="cellIs" dxfId="5646" priority="588" operator="equal">
      <formula>"no fueling"</formula>
    </cfRule>
  </conditionalFormatting>
  <conditionalFormatting sqref="BT21">
    <cfRule type="cellIs" dxfId="5645" priority="587" operator="equal">
      <formula>"no fueling"</formula>
    </cfRule>
  </conditionalFormatting>
  <conditionalFormatting sqref="BE21">
    <cfRule type="cellIs" dxfId="5644" priority="586" operator="equal">
      <formula>"no fueling"</formula>
    </cfRule>
  </conditionalFormatting>
  <conditionalFormatting sqref="AP21">
    <cfRule type="cellIs" dxfId="5643" priority="585" operator="equal">
      <formula>"no fueling"</formula>
    </cfRule>
  </conditionalFormatting>
  <conditionalFormatting sqref="AP43">
    <cfRule type="cellIs" dxfId="5642" priority="584" operator="equal">
      <formula>"no fueling"</formula>
    </cfRule>
  </conditionalFormatting>
  <conditionalFormatting sqref="BE43">
    <cfRule type="cellIs" dxfId="5641" priority="583" operator="equal">
      <formula>"no fueling"</formula>
    </cfRule>
  </conditionalFormatting>
  <conditionalFormatting sqref="BT43">
    <cfRule type="cellIs" dxfId="5640" priority="582" operator="equal">
      <formula>"no fueling"</formula>
    </cfRule>
  </conditionalFormatting>
  <conditionalFormatting sqref="BT65">
    <cfRule type="cellIs" dxfId="5639" priority="581" operator="equal">
      <formula>"no fueling"</formula>
    </cfRule>
  </conditionalFormatting>
  <conditionalFormatting sqref="BE65">
    <cfRule type="cellIs" dxfId="5638" priority="580" operator="equal">
      <formula>"no fueling"</formula>
    </cfRule>
  </conditionalFormatting>
  <conditionalFormatting sqref="BE51">
    <cfRule type="cellIs" dxfId="5637" priority="578" operator="equal">
      <formula>"no fueling"</formula>
    </cfRule>
  </conditionalFormatting>
  <conditionalFormatting sqref="BE29">
    <cfRule type="cellIs" dxfId="5636" priority="577" operator="equal">
      <formula>"no fueling"</formula>
    </cfRule>
  </conditionalFormatting>
  <conditionalFormatting sqref="BE7">
    <cfRule type="cellIs" dxfId="5635" priority="576" operator="equal">
      <formula>"no fueling"</formula>
    </cfRule>
  </conditionalFormatting>
  <conditionalFormatting sqref="CI7">
    <cfRule type="cellIs" dxfId="5634" priority="575" operator="equal">
      <formula>"no fueling"</formula>
    </cfRule>
  </conditionalFormatting>
  <conditionalFormatting sqref="CX7">
    <cfRule type="cellIs" dxfId="5633" priority="574" operator="equal">
      <formula>"no fueling"</formula>
    </cfRule>
  </conditionalFormatting>
  <conditionalFormatting sqref="DM7">
    <cfRule type="cellIs" dxfId="5632" priority="573" operator="equal">
      <formula>"no fueling"</formula>
    </cfRule>
  </conditionalFormatting>
  <conditionalFormatting sqref="DM29">
    <cfRule type="cellIs" dxfId="5631" priority="572" operator="equal">
      <formula>"no fueling"</formula>
    </cfRule>
  </conditionalFormatting>
  <conditionalFormatting sqref="CX29">
    <cfRule type="cellIs" dxfId="5630" priority="571" operator="equal">
      <formula>"no fueling"</formula>
    </cfRule>
  </conditionalFormatting>
  <conditionalFormatting sqref="CI29">
    <cfRule type="cellIs" dxfId="5629" priority="570" operator="equal">
      <formula>"no fueling"</formula>
    </cfRule>
  </conditionalFormatting>
  <conditionalFormatting sqref="CI51">
    <cfRule type="cellIs" dxfId="5628" priority="569" operator="equal">
      <formula>"no fueling"</formula>
    </cfRule>
  </conditionalFormatting>
  <conditionalFormatting sqref="CX51">
    <cfRule type="cellIs" dxfId="5627" priority="568" operator="equal">
      <formula>"no fueling"</formula>
    </cfRule>
  </conditionalFormatting>
  <conditionalFormatting sqref="DM51">
    <cfRule type="cellIs" dxfId="5626" priority="567" operator="equal">
      <formula>"no fueling"</formula>
    </cfRule>
  </conditionalFormatting>
  <conditionalFormatting sqref="T52:T64">
    <cfRule type="cellIs" dxfId="5625" priority="566" operator="equal">
      <formula>"no fueling"</formula>
    </cfRule>
  </conditionalFormatting>
  <conditionalFormatting sqref="AA72:AA73 AB72 Z71:AA71 BU71:CD72 AN71:AN72 AM71:AM73 AN76:AN94 AI71:AK73 Y72:Z76 T72:W74 D71:D73 AM76:AM95 AM98:AN112 V71:W71 AC71:AC92 AC94:AC112 AI94:AK94 AI74:AJ74 AA76:AB76 V75 X71:X75 I99 AI76:AK92 CE71:CE112 AL71:AL92 AL94:AL112 I101:I106 AI95:AJ112 J99:U106 AX99:BA102 BP71:BT73 AX104:BA106 AX103 AZ103:BA103 AQ71:BA85 AF94:AH112 AF71:AH92 E93:AC93 E94:AB94 G99:H106 E71:S72 G112:U112 G98:U98 AO99:AR106 BD99:BG106 CF74:CT74 CF96:CT96 CW77:DG77 CW78:DE89 DL100:DV103 DL104:DU108 DL109:DT111 DN77:DV77 E73:Q75 AF93:AL93 DI71:DI112 DX71:KR112 E76:X76 E90:AB92 CW91:DH97 DJ74:DW75 DJ96:DW97 BP91:BT95 BP90:BS90 AO90 AO112 AQ112:BA112 BP112:BS112 BP96:CD106 AO91:AP98 AO72:AP85 Y77:AB89 E77:V89 O107:U111 AQ90:BA98 AO86:BA89 AY107:BA111 BU90:CD94 BP74:CD89 BP107:BR111 BU112:CD112 CC107:CD111 D76:D112 E95:U97 A71:C112">
    <cfRule type="cellIs" dxfId="5624" priority="565" operator="equal">
      <formula>"no fueling"</formula>
    </cfRule>
  </conditionalFormatting>
  <conditionalFormatting sqref="I100">
    <cfRule type="cellIs" dxfId="5623" priority="564" operator="equal">
      <formula>"no fueling"</formula>
    </cfRule>
  </conditionalFormatting>
  <conditionalFormatting sqref="AS99 AS101:AS106 AT99:AW106">
    <cfRule type="cellIs" dxfId="5622" priority="563" operator="equal">
      <formula>"no fueling"</formula>
    </cfRule>
  </conditionalFormatting>
  <conditionalFormatting sqref="AS100">
    <cfRule type="cellIs" dxfId="5621" priority="562" operator="equal">
      <formula>"no fueling"</formula>
    </cfRule>
  </conditionalFormatting>
  <conditionalFormatting sqref="BC71:BC72 BB71:BB73 BC76:BC94 BB76:BB95 BB98:BC112 BM104:BO106 BM99:BM103 BO99:BO103 BF71:BO84 BD112 BD72:BE74 BD98 BD77:BE84 BD91:BE96 BD90 BF112:BO112 BD76 BF90:BO98 BN85:BO89 BN107:BO111">
    <cfRule type="cellIs" dxfId="5620" priority="561" operator="equal">
      <formula>"no fueling"</formula>
    </cfRule>
  </conditionalFormatting>
  <conditionalFormatting sqref="BH99 BH101:BH106 BI99:BL106">
    <cfRule type="cellIs" dxfId="5619" priority="560" operator="equal">
      <formula>"no fueling"</formula>
    </cfRule>
  </conditionalFormatting>
  <conditionalFormatting sqref="BH100">
    <cfRule type="cellIs" dxfId="5618" priority="559" operator="equal">
      <formula>"no fueling"</formula>
    </cfRule>
  </conditionalFormatting>
  <conditionalFormatting sqref="CJ71:CT72 CF71:CI73 CJ75:CT84 CF77:CI84 CF99:CI106 CF75:CG75 CF97:CG97 CF112:CH112 CF91:CI95 CF90:CH90 CF76:CH76 CF98:CH98 CJ97:CT106 CF85:CG89 CJ90:CT94 CR85:CT89 CJ112:CT112 CR107:CT111 CF107:CG111">
    <cfRule type="cellIs" dxfId="5617" priority="558" operator="equal">
      <formula>"no fueling"</formula>
    </cfRule>
  </conditionalFormatting>
  <conditionalFormatting sqref="BN99:BN103">
    <cfRule type="cellIs" dxfId="5616" priority="557" operator="equal">
      <formula>"no fueling"</formula>
    </cfRule>
  </conditionalFormatting>
  <conditionalFormatting sqref="AY103">
    <cfRule type="cellIs" dxfId="5615" priority="556" operator="equal">
      <formula>"no fueling"</formula>
    </cfRule>
  </conditionalFormatting>
  <conditionalFormatting sqref="DN71:DW72 DJ71:DM73 DJ91:DM95 DN91:DW94 DJ99:DK111 DU109:DW111 DV104:DW108 DW99:DW103 DJ98:DL98 DJ76:DK90 DJ112:DW112 DN98:DW98">
    <cfRule type="cellIs" dxfId="5614" priority="555" operator="equal">
      <formula>"no fueling"</formula>
    </cfRule>
  </conditionalFormatting>
  <conditionalFormatting sqref="CV71:CV72 CU71:CU73 CV76:CV94 CU76:CU95 CU98:CV112 DF109:DH111 DH99:DH103 CY71:DH76 DF87:DH89 DG82:DH86 DH77:DH81 DG104:DH108 CW72:CX74 CW98 CW112 CW90 CW76 CY112:DH112 CY90:DH90 CY98:DH98">
    <cfRule type="cellIs" dxfId="5613" priority="554" operator="equal">
      <formula>"no fueling"</formula>
    </cfRule>
  </conditionalFormatting>
  <conditionalFormatting sqref="DG99:DG103">
    <cfRule type="cellIs" dxfId="5612" priority="549" operator="equal">
      <formula>"no fueling"</formula>
    </cfRule>
  </conditionalFormatting>
  <conditionalFormatting sqref="CW99:CX99">
    <cfRule type="cellIs" dxfId="5611" priority="548" operator="equal">
      <formula>"no fueling"</formula>
    </cfRule>
  </conditionalFormatting>
  <conditionalFormatting sqref="DF78:DF86 DG78:DG81">
    <cfRule type="cellIs" dxfId="5610" priority="553" operator="equal">
      <formula>"no fueling"</formula>
    </cfRule>
  </conditionalFormatting>
  <conditionalFormatting sqref="CW100:CX111">
    <cfRule type="cellIs" dxfId="5609" priority="552" operator="equal">
      <formula>"no fueling"</formula>
    </cfRule>
  </conditionalFormatting>
  <conditionalFormatting sqref="DF99:DF108">
    <cfRule type="cellIs" dxfId="5608" priority="551" operator="equal">
      <formula>"no fueling"</formula>
    </cfRule>
  </conditionalFormatting>
  <conditionalFormatting sqref="CY99:DE111">
    <cfRule type="cellIs" dxfId="5607" priority="550" operator="equal">
      <formula>"no fueling"</formula>
    </cfRule>
  </conditionalFormatting>
  <conditionalFormatting sqref="DL99:DV99">
    <cfRule type="cellIs" dxfId="5606" priority="546" operator="equal">
      <formula>"no fueling"</formula>
    </cfRule>
  </conditionalFormatting>
  <conditionalFormatting sqref="DL99:DM111">
    <cfRule type="cellIs" dxfId="5605" priority="547" operator="equal">
      <formula>"no fueling"</formula>
    </cfRule>
  </conditionalFormatting>
  <conditionalFormatting sqref="V95:W96 V97 X95:X97 V98:X98 V112:X112 W99:X111">
    <cfRule type="cellIs" dxfId="5604" priority="545" operator="equal">
      <formula>"no fueling"</formula>
    </cfRule>
  </conditionalFormatting>
  <conditionalFormatting sqref="AK95 AK98:AK112">
    <cfRule type="cellIs" dxfId="5603" priority="544" operator="equal">
      <formula>"no fueling"</formula>
    </cfRule>
  </conditionalFormatting>
  <conditionalFormatting sqref="AA95 AA98:AB112">
    <cfRule type="cellIs" dxfId="5602" priority="543" operator="equal">
      <formula>"no fueling"</formula>
    </cfRule>
  </conditionalFormatting>
  <conditionalFormatting sqref="W77:X89">
    <cfRule type="cellIs" dxfId="5601" priority="542" operator="equal">
      <formula>"no fueling"</formula>
    </cfRule>
  </conditionalFormatting>
  <conditionalFormatting sqref="AD91:AE94 AD71:AE73 AD76">
    <cfRule type="cellIs" dxfId="5600" priority="541" operator="equal">
      <formula>"no fueling"</formula>
    </cfRule>
  </conditionalFormatting>
  <conditionalFormatting sqref="AD95:AE95 AD98">
    <cfRule type="cellIs" dxfId="5599" priority="540" operator="equal">
      <formula>"no fueling"</formula>
    </cfRule>
  </conditionalFormatting>
  <conditionalFormatting sqref="DU87:DW89 DV82:DW86 DW77:DW81 DL76 DL90 DN90:DW90 DN76:DW76">
    <cfRule type="cellIs" dxfId="5598" priority="539" operator="equal">
      <formula>"no fueling"</formula>
    </cfRule>
  </conditionalFormatting>
  <conditionalFormatting sqref="DN78:DV81 DN82:DU86 DN87:DT89 DL78:DM89">
    <cfRule type="cellIs" dxfId="5597" priority="538" operator="equal">
      <formula>"no fueling"</formula>
    </cfRule>
  </conditionalFormatting>
  <conditionalFormatting sqref="DL77:DM89">
    <cfRule type="cellIs" dxfId="5596" priority="537" operator="equal">
      <formula>"no fueling"</formula>
    </cfRule>
  </conditionalFormatting>
  <conditionalFormatting sqref="E99:F106 E112 E98">
    <cfRule type="cellIs" dxfId="5595" priority="536" operator="equal">
      <formula>"no fueling"</formula>
    </cfRule>
  </conditionalFormatting>
  <conditionalFormatting sqref="R73:S75">
    <cfRule type="cellIs" dxfId="5594" priority="535" operator="equal">
      <formula>"no fueling"</formula>
    </cfRule>
  </conditionalFormatting>
  <conditionalFormatting sqref="Y95:Z112">
    <cfRule type="cellIs" dxfId="5593" priority="534" operator="equal">
      <formula>"no fueling"</formula>
    </cfRule>
  </conditionalFormatting>
  <conditionalFormatting sqref="V99:V111">
    <cfRule type="cellIs" dxfId="5592" priority="533" operator="equal">
      <formula>"no fueling"</formula>
    </cfRule>
  </conditionalFormatting>
  <conditionalFormatting sqref="F112">
    <cfRule type="cellIs" dxfId="5591" priority="532" operator="equal">
      <formula>"no fueling"</formula>
    </cfRule>
  </conditionalFormatting>
  <conditionalFormatting sqref="F98">
    <cfRule type="cellIs" dxfId="5590" priority="531" operator="equal">
      <formula>"no fueling"</formula>
    </cfRule>
  </conditionalFormatting>
  <conditionalFormatting sqref="BD97:BE97">
    <cfRule type="cellIs" dxfId="5589" priority="530" operator="equal">
      <formula>"no fueling"</formula>
    </cfRule>
  </conditionalFormatting>
  <conditionalFormatting sqref="BD75:BE75">
    <cfRule type="cellIs" dxfId="5588" priority="529" operator="equal">
      <formula>"no fueling"</formula>
    </cfRule>
  </conditionalFormatting>
  <conditionalFormatting sqref="CH75:CI75">
    <cfRule type="cellIs" dxfId="5587" priority="528" operator="equal">
      <formula>"no fueling"</formula>
    </cfRule>
  </conditionalFormatting>
  <conditionalFormatting sqref="CH97:CI97">
    <cfRule type="cellIs" dxfId="5586" priority="527" operator="equal">
      <formula>"no fueling"</formula>
    </cfRule>
  </conditionalFormatting>
  <conditionalFormatting sqref="CW75:CX75">
    <cfRule type="cellIs" dxfId="5585" priority="526" operator="equal">
      <formula>"no fueling"</formula>
    </cfRule>
  </conditionalFormatting>
  <conditionalFormatting sqref="CI112">
    <cfRule type="cellIs" dxfId="5584" priority="525" operator="equal">
      <formula>"no fueling"</formula>
    </cfRule>
  </conditionalFormatting>
  <conditionalFormatting sqref="CX112">
    <cfRule type="cellIs" dxfId="5583" priority="524" operator="equal">
      <formula>"no fueling"</formula>
    </cfRule>
  </conditionalFormatting>
  <conditionalFormatting sqref="DM90">
    <cfRule type="cellIs" dxfId="5582" priority="523" operator="equal">
      <formula>"no fueling"</formula>
    </cfRule>
  </conditionalFormatting>
  <conditionalFormatting sqref="CX90">
    <cfRule type="cellIs" dxfId="5581" priority="522" operator="equal">
      <formula>"no fueling"</formula>
    </cfRule>
  </conditionalFormatting>
  <conditionalFormatting sqref="CI90">
    <cfRule type="cellIs" dxfId="5580" priority="521" operator="equal">
      <formula>"no fueling"</formula>
    </cfRule>
  </conditionalFormatting>
  <conditionalFormatting sqref="BT90">
    <cfRule type="cellIs" dxfId="5579" priority="520" operator="equal">
      <formula>"no fueling"</formula>
    </cfRule>
  </conditionalFormatting>
  <conditionalFormatting sqref="BE90">
    <cfRule type="cellIs" dxfId="5578" priority="519" operator="equal">
      <formula>"no fueling"</formula>
    </cfRule>
  </conditionalFormatting>
  <conditionalFormatting sqref="AP90">
    <cfRule type="cellIs" dxfId="5577" priority="518" operator="equal">
      <formula>"no fueling"</formula>
    </cfRule>
  </conditionalFormatting>
  <conditionalFormatting sqref="AP112">
    <cfRule type="cellIs" dxfId="5576" priority="517" operator="equal">
      <formula>"no fueling"</formula>
    </cfRule>
  </conditionalFormatting>
  <conditionalFormatting sqref="BE112">
    <cfRule type="cellIs" dxfId="5575" priority="516" operator="equal">
      <formula>"no fueling"</formula>
    </cfRule>
  </conditionalFormatting>
  <conditionalFormatting sqref="BT112">
    <cfRule type="cellIs" dxfId="5574" priority="515" operator="equal">
      <formula>"no fueling"</formula>
    </cfRule>
  </conditionalFormatting>
  <conditionalFormatting sqref="BE98">
    <cfRule type="cellIs" dxfId="5573" priority="514" operator="equal">
      <formula>"no fueling"</formula>
    </cfRule>
  </conditionalFormatting>
  <conditionalFormatting sqref="BE76">
    <cfRule type="cellIs" dxfId="5572" priority="513" operator="equal">
      <formula>"no fueling"</formula>
    </cfRule>
  </conditionalFormatting>
  <conditionalFormatting sqref="CI76">
    <cfRule type="cellIs" dxfId="5571" priority="512" operator="equal">
      <formula>"no fueling"</formula>
    </cfRule>
  </conditionalFormatting>
  <conditionalFormatting sqref="CX76">
    <cfRule type="cellIs" dxfId="5570" priority="511" operator="equal">
      <formula>"no fueling"</formula>
    </cfRule>
  </conditionalFormatting>
  <conditionalFormatting sqref="DM76">
    <cfRule type="cellIs" dxfId="5569" priority="510" operator="equal">
      <formula>"no fueling"</formula>
    </cfRule>
  </conditionalFormatting>
  <conditionalFormatting sqref="DM98">
    <cfRule type="cellIs" dxfId="5568" priority="509" operator="equal">
      <formula>"no fueling"</formula>
    </cfRule>
  </conditionalFormatting>
  <conditionalFormatting sqref="CX98">
    <cfRule type="cellIs" dxfId="5567" priority="508" operator="equal">
      <formula>"no fueling"</formula>
    </cfRule>
  </conditionalFormatting>
  <conditionalFormatting sqref="CI98">
    <cfRule type="cellIs" dxfId="5566" priority="507" operator="equal">
      <formula>"no fueling"</formula>
    </cfRule>
  </conditionalFormatting>
  <conditionalFormatting sqref="B69">
    <cfRule type="cellIs" dxfId="5565" priority="506" operator="equal">
      <formula>"no fueling"</formula>
    </cfRule>
  </conditionalFormatting>
  <conditionalFormatting sqref="DI114:KR117 A114:DH115 A117:DH117 A116 C116:DH116">
    <cfRule type="cellIs" dxfId="5564" priority="505" operator="equal">
      <formula>"no fueling"</formula>
    </cfRule>
  </conditionalFormatting>
  <conditionalFormatting sqref="AA119:AA120 AB119 Z118:AA118 BU118:CD119 AN118:AN119 AM118:AM120 AN123:AN141 AI118:AK120 Y119:Z123 T119:W121 D118:D120 AM123:AM142 AM145:AN159 V118:W118 AC118:AC139 AC141:AC159 AI141:AK141 AI121:AJ121 AA123:AB123 V122 X118:X122 I146 AI123:AK139 CE118:CE159 AL118:AL139 AL141:AL159 I148:I154 AI142:AJ159 J146:U154 AX146:BA149 BP118:BT120 AX151:BA154 AX150 AZ150:BA150 AF141:AH159 AF118:AH139 E140:AC140 E141:AB141 G146:H154 E118:S119 G159:U159 G145:U145 AO146:AR154 BD146:BG154 CF121:CT121 CF143:CT143 CW124:DG124 CW125:DE136 DL147:DV150 DL151:DU155 DL156:DT158 DN124:DV124 E120:Q122 AF140:AL140 DI118:DI159 DX118:KR159 E123:X123 E137:AB139 CW138:DH144 DJ121:DW122 DJ143:DW144 BP138:BT142 BP137:BS137 AO137 AO159 AQ159:BA159 BP159:BS159 BP143:CD154 AO138:AP145 Y124:AB136 E124:V136 O155:U158 AQ118:BA145 AO119:AP136 AY155:BA158 BU137:CD141 BP121:CD136 BP155:BR158 BU159:CD159 CC155:CD158 D123:D159 E142:U144 A118:C159">
    <cfRule type="cellIs" dxfId="5563" priority="504" operator="equal">
      <formula>"no fueling"</formula>
    </cfRule>
  </conditionalFormatting>
  <conditionalFormatting sqref="I147">
    <cfRule type="cellIs" dxfId="5562" priority="503" operator="equal">
      <formula>"no fueling"</formula>
    </cfRule>
  </conditionalFormatting>
  <conditionalFormatting sqref="AS146 AS148:AS154 AT146:AW154">
    <cfRule type="cellIs" dxfId="5561" priority="502" operator="equal">
      <formula>"no fueling"</formula>
    </cfRule>
  </conditionalFormatting>
  <conditionalFormatting sqref="AS147">
    <cfRule type="cellIs" dxfId="5560" priority="501" operator="equal">
      <formula>"no fueling"</formula>
    </cfRule>
  </conditionalFormatting>
  <conditionalFormatting sqref="BC118:BC119 BB118:BB120 BC123:BC141 BB123:BB142 BB145:BC159 BM151:BO154 BM146:BM150 BO146:BO150 BF118:BO132 BD159 BD119:BE121 BD145 BD124:BE132 BD138:BE143 BD137 BF159:BO159 BD123 BF137:BO145 BN133:BO136 BN155:BO158">
    <cfRule type="cellIs" dxfId="5559" priority="500" operator="equal">
      <formula>"no fueling"</formula>
    </cfRule>
  </conditionalFormatting>
  <conditionalFormatting sqref="BH146 BH148:BH154 BI146:BL154">
    <cfRule type="cellIs" dxfId="5558" priority="499" operator="equal">
      <formula>"no fueling"</formula>
    </cfRule>
  </conditionalFormatting>
  <conditionalFormatting sqref="BH147">
    <cfRule type="cellIs" dxfId="5557" priority="498" operator="equal">
      <formula>"no fueling"</formula>
    </cfRule>
  </conditionalFormatting>
  <conditionalFormatting sqref="CJ118:CT119 CF118:CI120 CJ122:CT132 CF124:CI132 CF146:CI154 CF122:CG122 CF144:CG144 CF159:CH159 CF138:CI142 CF137:CH137 CF123:CH123 CF145:CH145 CJ144:CT154 CF133:CG136 CJ137:CT141 CR133:CT136 CJ159:CT159 CR155:CT158 CF155:CG158">
    <cfRule type="cellIs" dxfId="5556" priority="497" operator="equal">
      <formula>"no fueling"</formula>
    </cfRule>
  </conditionalFormatting>
  <conditionalFormatting sqref="BN146:BN150">
    <cfRule type="cellIs" dxfId="5555" priority="496" operator="equal">
      <formula>"no fueling"</formula>
    </cfRule>
  </conditionalFormatting>
  <conditionalFormatting sqref="AY150">
    <cfRule type="cellIs" dxfId="5554" priority="495" operator="equal">
      <formula>"no fueling"</formula>
    </cfRule>
  </conditionalFormatting>
  <conditionalFormatting sqref="DN118:DW119 DJ118:DM120 DJ138:DM142 DN138:DW141 DJ146:DK158 DU156:DW158 DV151:DW155 DW146:DW150 DJ145:DL145 DJ123:DK137 DJ159:DW159 DN145:DW145">
    <cfRule type="cellIs" dxfId="5553" priority="494" operator="equal">
      <formula>"no fueling"</formula>
    </cfRule>
  </conditionalFormatting>
  <conditionalFormatting sqref="CV118:CV119 CU118:CU120 CV123:CV141 CU123:CU142 CU145:CV159 DF156:DH158 DH146:DH150 CY118:DH123 DF134:DH136 DG129:DH133 DH124:DH128 DG151:DH155 CW119:CX121 CW145 CW159 CW137 CW123 CY159:DH159 CY137:DH137 CY145:DH145">
    <cfRule type="cellIs" dxfId="5552" priority="493" operator="equal">
      <formula>"no fueling"</formula>
    </cfRule>
  </conditionalFormatting>
  <conditionalFormatting sqref="DG146:DG150">
    <cfRule type="cellIs" dxfId="5551" priority="488" operator="equal">
      <formula>"no fueling"</formula>
    </cfRule>
  </conditionalFormatting>
  <conditionalFormatting sqref="CW146:CX146">
    <cfRule type="cellIs" dxfId="5550" priority="487" operator="equal">
      <formula>"no fueling"</formula>
    </cfRule>
  </conditionalFormatting>
  <conditionalFormatting sqref="DF125:DF133 DG125:DG128">
    <cfRule type="cellIs" dxfId="5549" priority="492" operator="equal">
      <formula>"no fueling"</formula>
    </cfRule>
  </conditionalFormatting>
  <conditionalFormatting sqref="CW147:CX158">
    <cfRule type="cellIs" dxfId="5548" priority="491" operator="equal">
      <formula>"no fueling"</formula>
    </cfRule>
  </conditionalFormatting>
  <conditionalFormatting sqref="DF146:DF155">
    <cfRule type="cellIs" dxfId="5547" priority="490" operator="equal">
      <formula>"no fueling"</formula>
    </cfRule>
  </conditionalFormatting>
  <conditionalFormatting sqref="CY146:DE158">
    <cfRule type="cellIs" dxfId="5546" priority="489" operator="equal">
      <formula>"no fueling"</formula>
    </cfRule>
  </conditionalFormatting>
  <conditionalFormatting sqref="DL146:DV146">
    <cfRule type="cellIs" dxfId="5545" priority="485" operator="equal">
      <formula>"no fueling"</formula>
    </cfRule>
  </conditionalFormatting>
  <conditionalFormatting sqref="DL146:DM158">
    <cfRule type="cellIs" dxfId="5544" priority="486" operator="equal">
      <formula>"no fueling"</formula>
    </cfRule>
  </conditionalFormatting>
  <conditionalFormatting sqref="V142:W143 V144 X142:X144 V145:X145 V159:X159 W146:X158">
    <cfRule type="cellIs" dxfId="5543" priority="484" operator="equal">
      <formula>"no fueling"</formula>
    </cfRule>
  </conditionalFormatting>
  <conditionalFormatting sqref="AK142 AK145:AK159">
    <cfRule type="cellIs" dxfId="5542" priority="483" operator="equal">
      <formula>"no fueling"</formula>
    </cfRule>
  </conditionalFormatting>
  <conditionalFormatting sqref="AA142 AA145:AB159">
    <cfRule type="cellIs" dxfId="5541" priority="482" operator="equal">
      <formula>"no fueling"</formula>
    </cfRule>
  </conditionalFormatting>
  <conditionalFormatting sqref="W124:X136">
    <cfRule type="cellIs" dxfId="5540" priority="481" operator="equal">
      <formula>"no fueling"</formula>
    </cfRule>
  </conditionalFormatting>
  <conditionalFormatting sqref="AD138:AE141 AD118:AE120 AD123">
    <cfRule type="cellIs" dxfId="5539" priority="480" operator="equal">
      <formula>"no fueling"</formula>
    </cfRule>
  </conditionalFormatting>
  <conditionalFormatting sqref="AD142:AE142 AD145">
    <cfRule type="cellIs" dxfId="5538" priority="479" operator="equal">
      <formula>"no fueling"</formula>
    </cfRule>
  </conditionalFormatting>
  <conditionalFormatting sqref="DU134:DW136 DV129:DW133 DW124:DW128 DL123 DL137 DN137:DW137 DN123:DW123">
    <cfRule type="cellIs" dxfId="5537" priority="478" operator="equal">
      <formula>"no fueling"</formula>
    </cfRule>
  </conditionalFormatting>
  <conditionalFormatting sqref="DN125:DV128 DN129:DU133 DN134:DT136 DL125:DM136">
    <cfRule type="cellIs" dxfId="5536" priority="477" operator="equal">
      <formula>"no fueling"</formula>
    </cfRule>
  </conditionalFormatting>
  <conditionalFormatting sqref="DL124:DM136">
    <cfRule type="cellIs" dxfId="5535" priority="476" operator="equal">
      <formula>"no fueling"</formula>
    </cfRule>
  </conditionalFormatting>
  <conditionalFormatting sqref="E146:F154 E159 E145">
    <cfRule type="cellIs" dxfId="5534" priority="475" operator="equal">
      <formula>"no fueling"</formula>
    </cfRule>
  </conditionalFormatting>
  <conditionalFormatting sqref="R120:S122">
    <cfRule type="cellIs" dxfId="5533" priority="474" operator="equal">
      <formula>"no fueling"</formula>
    </cfRule>
  </conditionalFormatting>
  <conditionalFormatting sqref="Y142:Z159">
    <cfRule type="cellIs" dxfId="5532" priority="473" operator="equal">
      <formula>"no fueling"</formula>
    </cfRule>
  </conditionalFormatting>
  <conditionalFormatting sqref="V146:V158">
    <cfRule type="cellIs" dxfId="5531" priority="472" operator="equal">
      <formula>"no fueling"</formula>
    </cfRule>
  </conditionalFormatting>
  <conditionalFormatting sqref="F159">
    <cfRule type="cellIs" dxfId="5530" priority="471" operator="equal">
      <formula>"no fueling"</formula>
    </cfRule>
  </conditionalFormatting>
  <conditionalFormatting sqref="F145">
    <cfRule type="cellIs" dxfId="5529" priority="470" operator="equal">
      <formula>"no fueling"</formula>
    </cfRule>
  </conditionalFormatting>
  <conditionalFormatting sqref="BD144:BE144">
    <cfRule type="cellIs" dxfId="5528" priority="469" operator="equal">
      <formula>"no fueling"</formula>
    </cfRule>
  </conditionalFormatting>
  <conditionalFormatting sqref="BD122:BE122">
    <cfRule type="cellIs" dxfId="5527" priority="468" operator="equal">
      <formula>"no fueling"</formula>
    </cfRule>
  </conditionalFormatting>
  <conditionalFormatting sqref="CH122:CI122">
    <cfRule type="cellIs" dxfId="5526" priority="467" operator="equal">
      <formula>"no fueling"</formula>
    </cfRule>
  </conditionalFormatting>
  <conditionalFormatting sqref="CH144:CI144">
    <cfRule type="cellIs" dxfId="5525" priority="466" operator="equal">
      <formula>"no fueling"</formula>
    </cfRule>
  </conditionalFormatting>
  <conditionalFormatting sqref="CW122:CX122">
    <cfRule type="cellIs" dxfId="5524" priority="465" operator="equal">
      <formula>"no fueling"</formula>
    </cfRule>
  </conditionalFormatting>
  <conditionalFormatting sqref="CI159">
    <cfRule type="cellIs" dxfId="5523" priority="464" operator="equal">
      <formula>"no fueling"</formula>
    </cfRule>
  </conditionalFormatting>
  <conditionalFormatting sqref="CX159">
    <cfRule type="cellIs" dxfId="5522" priority="463" operator="equal">
      <formula>"no fueling"</formula>
    </cfRule>
  </conditionalFormatting>
  <conditionalFormatting sqref="DM137">
    <cfRule type="cellIs" dxfId="5521" priority="462" operator="equal">
      <formula>"no fueling"</formula>
    </cfRule>
  </conditionalFormatting>
  <conditionalFormatting sqref="CX137">
    <cfRule type="cellIs" dxfId="5520" priority="461" operator="equal">
      <formula>"no fueling"</formula>
    </cfRule>
  </conditionalFormatting>
  <conditionalFormatting sqref="CI137">
    <cfRule type="cellIs" dxfId="5519" priority="460" operator="equal">
      <formula>"no fueling"</formula>
    </cfRule>
  </conditionalFormatting>
  <conditionalFormatting sqref="BT137">
    <cfRule type="cellIs" dxfId="5518" priority="459" operator="equal">
      <formula>"no fueling"</formula>
    </cfRule>
  </conditionalFormatting>
  <conditionalFormatting sqref="BE137">
    <cfRule type="cellIs" dxfId="5517" priority="458" operator="equal">
      <formula>"no fueling"</formula>
    </cfRule>
  </conditionalFormatting>
  <conditionalFormatting sqref="AP137">
    <cfRule type="cellIs" dxfId="5516" priority="457" operator="equal">
      <formula>"no fueling"</formula>
    </cfRule>
  </conditionalFormatting>
  <conditionalFormatting sqref="AP159">
    <cfRule type="cellIs" dxfId="5515" priority="456" operator="equal">
      <formula>"no fueling"</formula>
    </cfRule>
  </conditionalFormatting>
  <conditionalFormatting sqref="BE159">
    <cfRule type="cellIs" dxfId="5514" priority="455" operator="equal">
      <formula>"no fueling"</formula>
    </cfRule>
  </conditionalFormatting>
  <conditionalFormatting sqref="BT159">
    <cfRule type="cellIs" dxfId="5513" priority="454" operator="equal">
      <formula>"no fueling"</formula>
    </cfRule>
  </conditionalFormatting>
  <conditionalFormatting sqref="BE145">
    <cfRule type="cellIs" dxfId="5512" priority="453" operator="equal">
      <formula>"no fueling"</formula>
    </cfRule>
  </conditionalFormatting>
  <conditionalFormatting sqref="BE123">
    <cfRule type="cellIs" dxfId="5511" priority="452" operator="equal">
      <formula>"no fueling"</formula>
    </cfRule>
  </conditionalFormatting>
  <conditionalFormatting sqref="CI123">
    <cfRule type="cellIs" dxfId="5510" priority="451" operator="equal">
      <formula>"no fueling"</formula>
    </cfRule>
  </conditionalFormatting>
  <conditionalFormatting sqref="CX123">
    <cfRule type="cellIs" dxfId="5509" priority="450" operator="equal">
      <formula>"no fueling"</formula>
    </cfRule>
  </conditionalFormatting>
  <conditionalFormatting sqref="DM123">
    <cfRule type="cellIs" dxfId="5508" priority="449" operator="equal">
      <formula>"no fueling"</formula>
    </cfRule>
  </conditionalFormatting>
  <conditionalFormatting sqref="DM145">
    <cfRule type="cellIs" dxfId="5507" priority="448" operator="equal">
      <formula>"no fueling"</formula>
    </cfRule>
  </conditionalFormatting>
  <conditionalFormatting sqref="CX145">
    <cfRule type="cellIs" dxfId="5506" priority="447" operator="equal">
      <formula>"no fueling"</formula>
    </cfRule>
  </conditionalFormatting>
  <conditionalFormatting sqref="CI145">
    <cfRule type="cellIs" dxfId="5505" priority="446" operator="equal">
      <formula>"no fueling"</formula>
    </cfRule>
  </conditionalFormatting>
  <conditionalFormatting sqref="B116">
    <cfRule type="cellIs" dxfId="5504" priority="445" operator="equal">
      <formula>"no fueling"</formula>
    </cfRule>
  </conditionalFormatting>
  <conditionalFormatting sqref="E107:N111">
    <cfRule type="cellIs" dxfId="5503" priority="444" operator="equal">
      <formula>"no fueling"</formula>
    </cfRule>
  </conditionalFormatting>
  <conditionalFormatting sqref="AO107:AX111">
    <cfRule type="cellIs" dxfId="5502" priority="443" operator="equal">
      <formula>"no fueling"</formula>
    </cfRule>
  </conditionalFormatting>
  <conditionalFormatting sqref="BD85:BM89">
    <cfRule type="cellIs" dxfId="5501" priority="442" operator="equal">
      <formula>"no fueling"</formula>
    </cfRule>
  </conditionalFormatting>
  <conditionalFormatting sqref="BD107:BM111">
    <cfRule type="cellIs" dxfId="5500" priority="441" operator="equal">
      <formula>"no fueling"</formula>
    </cfRule>
  </conditionalFormatting>
  <conditionalFormatting sqref="CH85:CQ89">
    <cfRule type="cellIs" dxfId="5499" priority="440" operator="equal">
      <formula>"no fueling"</formula>
    </cfRule>
  </conditionalFormatting>
  <conditionalFormatting sqref="CH107:CQ111">
    <cfRule type="cellIs" dxfId="5498" priority="439" operator="equal">
      <formula>"no fueling"</formula>
    </cfRule>
  </conditionalFormatting>
  <conditionalFormatting sqref="BS107:CB111">
    <cfRule type="cellIs" dxfId="5497" priority="438" operator="equal">
      <formula>"no fueling"</formula>
    </cfRule>
  </conditionalFormatting>
  <conditionalFormatting sqref="E155:N158">
    <cfRule type="cellIs" dxfId="5496" priority="437" operator="equal">
      <formula>"no fueling"</formula>
    </cfRule>
  </conditionalFormatting>
  <conditionalFormatting sqref="BD133:BM136">
    <cfRule type="cellIs" dxfId="5495" priority="436" operator="equal">
      <formula>"no fueling"</formula>
    </cfRule>
  </conditionalFormatting>
  <conditionalFormatting sqref="AO155:AX158">
    <cfRule type="cellIs" dxfId="5494" priority="435" operator="equal">
      <formula>"no fueling"</formula>
    </cfRule>
  </conditionalFormatting>
  <conditionalFormatting sqref="BD155:BM158">
    <cfRule type="cellIs" dxfId="5493" priority="434" operator="equal">
      <formula>"no fueling"</formula>
    </cfRule>
  </conditionalFormatting>
  <conditionalFormatting sqref="CH133:CQ136">
    <cfRule type="cellIs" dxfId="5492" priority="433" operator="equal">
      <formula>"no fueling"</formula>
    </cfRule>
  </conditionalFormatting>
  <conditionalFormatting sqref="CH155:CQ158">
    <cfRule type="cellIs" dxfId="5491" priority="432" operator="equal">
      <formula>"no fueling"</formula>
    </cfRule>
  </conditionalFormatting>
  <conditionalFormatting sqref="BS155:CB158">
    <cfRule type="cellIs" dxfId="5490" priority="431" operator="equal">
      <formula>"no fueling"</formula>
    </cfRule>
  </conditionalFormatting>
  <conditionalFormatting sqref="D4 E4:P6">
    <cfRule type="cellIs" dxfId="5489" priority="430" operator="equal">
      <formula>"no fueling"</formula>
    </cfRule>
  </conditionalFormatting>
  <conditionalFormatting sqref="D26 E26:P28">
    <cfRule type="cellIs" dxfId="5488" priority="429" operator="equal">
      <formula>"no fueling"</formula>
    </cfRule>
  </conditionalFormatting>
  <conditionalFormatting sqref="D48 E48:P50">
    <cfRule type="cellIs" dxfId="5487" priority="428" operator="equal">
      <formula>"no fueling"</formula>
    </cfRule>
  </conditionalFormatting>
  <conditionalFormatting sqref="D73 E73:P75">
    <cfRule type="cellIs" dxfId="5486" priority="427" operator="equal">
      <formula>"no fueling"</formula>
    </cfRule>
  </conditionalFormatting>
  <conditionalFormatting sqref="D73 E73:P75">
    <cfRule type="cellIs" dxfId="5485" priority="426" operator="equal">
      <formula>"no fueling"</formula>
    </cfRule>
  </conditionalFormatting>
  <conditionalFormatting sqref="D95 E95:P97">
    <cfRule type="cellIs" dxfId="5484" priority="425" operator="equal">
      <formula>"no fueling"</formula>
    </cfRule>
  </conditionalFormatting>
  <conditionalFormatting sqref="D95 E95:P97">
    <cfRule type="cellIs" dxfId="5483" priority="424" operator="equal">
      <formula>"no fueling"</formula>
    </cfRule>
  </conditionalFormatting>
  <conditionalFormatting sqref="D120 E120:P122">
    <cfRule type="cellIs" dxfId="5482" priority="423" operator="equal">
      <formula>"no fueling"</formula>
    </cfRule>
  </conditionalFormatting>
  <conditionalFormatting sqref="D120 E120:P122">
    <cfRule type="cellIs" dxfId="5481" priority="422" operator="equal">
      <formula>"no fueling"</formula>
    </cfRule>
  </conditionalFormatting>
  <conditionalFormatting sqref="D120 E120:P122">
    <cfRule type="cellIs" dxfId="5480" priority="421" operator="equal">
      <formula>"no fueling"</formula>
    </cfRule>
  </conditionalFormatting>
  <conditionalFormatting sqref="D142 E142:P144">
    <cfRule type="cellIs" dxfId="5479" priority="420" operator="equal">
      <formula>"no fueling"</formula>
    </cfRule>
  </conditionalFormatting>
  <conditionalFormatting sqref="D142 E142:P144">
    <cfRule type="cellIs" dxfId="5478" priority="419" operator="equal">
      <formula>"no fueling"</formula>
    </cfRule>
  </conditionalFormatting>
  <conditionalFormatting sqref="D142 E142:P144">
    <cfRule type="cellIs" dxfId="5477" priority="418" operator="equal">
      <formula>"no fueling"</formula>
    </cfRule>
  </conditionalFormatting>
  <conditionalFormatting sqref="B7:B21">
    <cfRule type="cellIs" dxfId="5476" priority="417" operator="equal">
      <formula>"no fueling"</formula>
    </cfRule>
  </conditionalFormatting>
  <conditionalFormatting sqref="B29:B43">
    <cfRule type="cellIs" dxfId="5475" priority="416" operator="equal">
      <formula>"no fueling"</formula>
    </cfRule>
  </conditionalFormatting>
  <conditionalFormatting sqref="B51:B65">
    <cfRule type="cellIs" dxfId="5474" priority="415" operator="equal">
      <formula>"no fueling"</formula>
    </cfRule>
  </conditionalFormatting>
  <conditionalFormatting sqref="B76:B90">
    <cfRule type="cellIs" dxfId="5473" priority="414" operator="equal">
      <formula>"no fueling"</formula>
    </cfRule>
  </conditionalFormatting>
  <conditionalFormatting sqref="B98:B112">
    <cfRule type="cellIs" dxfId="5472" priority="413" operator="equal">
      <formula>"no fueling"</formula>
    </cfRule>
  </conditionalFormatting>
  <conditionalFormatting sqref="B123:B137">
    <cfRule type="cellIs" dxfId="5471" priority="412" operator="equal">
      <formula>"no fueling"</formula>
    </cfRule>
  </conditionalFormatting>
  <conditionalFormatting sqref="B123:B137">
    <cfRule type="cellIs" dxfId="5470" priority="411" operator="equal">
      <formula>"no fueling"</formula>
    </cfRule>
  </conditionalFormatting>
  <conditionalFormatting sqref="B145:B159">
    <cfRule type="cellIs" dxfId="5469" priority="410" operator="equal">
      <formula>"no fueling"</formula>
    </cfRule>
  </conditionalFormatting>
  <conditionalFormatting sqref="B145:B159">
    <cfRule type="cellIs" dxfId="5468" priority="409" operator="equal">
      <formula>"no fueling"</formula>
    </cfRule>
  </conditionalFormatting>
  <conditionalFormatting sqref="R51:R65">
    <cfRule type="cellIs" dxfId="5467" priority="408" operator="equal">
      <formula>"no fueling"</formula>
    </cfRule>
  </conditionalFormatting>
  <conditionalFormatting sqref="R29:R43">
    <cfRule type="cellIs" dxfId="5466" priority="407" operator="equal">
      <formula>"no fueling"</formula>
    </cfRule>
  </conditionalFormatting>
  <conditionalFormatting sqref="R7:R21">
    <cfRule type="cellIs" dxfId="5465" priority="406" operator="equal">
      <formula>"no fueling"</formula>
    </cfRule>
  </conditionalFormatting>
  <conditionalFormatting sqref="R76:R90">
    <cfRule type="cellIs" dxfId="5464" priority="405" operator="equal">
      <formula>"no fueling"</formula>
    </cfRule>
  </conditionalFormatting>
  <conditionalFormatting sqref="R76:R90">
    <cfRule type="cellIs" dxfId="5463" priority="404" operator="equal">
      <formula>"no fueling"</formula>
    </cfRule>
  </conditionalFormatting>
  <conditionalFormatting sqref="R98:R112">
    <cfRule type="cellIs" dxfId="5462" priority="403" operator="equal">
      <formula>"no fueling"</formula>
    </cfRule>
  </conditionalFormatting>
  <conditionalFormatting sqref="R98:R112">
    <cfRule type="cellIs" dxfId="5461" priority="402" operator="equal">
      <formula>"no fueling"</formula>
    </cfRule>
  </conditionalFormatting>
  <conditionalFormatting sqref="R123:R137">
    <cfRule type="cellIs" dxfId="5460" priority="401" operator="equal">
      <formula>"no fueling"</formula>
    </cfRule>
  </conditionalFormatting>
  <conditionalFormatting sqref="R123:R137">
    <cfRule type="cellIs" dxfId="5459" priority="400" operator="equal">
      <formula>"no fueling"</formula>
    </cfRule>
  </conditionalFormatting>
  <conditionalFormatting sqref="R145:R159">
    <cfRule type="cellIs" dxfId="5458" priority="399" operator="equal">
      <formula>"no fueling"</formula>
    </cfRule>
  </conditionalFormatting>
  <conditionalFormatting sqref="R145:R159">
    <cfRule type="cellIs" dxfId="5457" priority="398" operator="equal">
      <formula>"no fueling"</formula>
    </cfRule>
  </conditionalFormatting>
  <conditionalFormatting sqref="AG7:AG21">
    <cfRule type="cellIs" dxfId="5456" priority="397" operator="equal">
      <formula>"no fueling"</formula>
    </cfRule>
  </conditionalFormatting>
  <conditionalFormatting sqref="AM7:AM21">
    <cfRule type="cellIs" dxfId="5455" priority="396" operator="equal">
      <formula>"no fueling"</formula>
    </cfRule>
  </conditionalFormatting>
  <conditionalFormatting sqref="AG29:AG43">
    <cfRule type="cellIs" dxfId="5454" priority="395" operator="equal">
      <formula>"no fueling"</formula>
    </cfRule>
  </conditionalFormatting>
  <conditionalFormatting sqref="AM29:AM43">
    <cfRule type="cellIs" dxfId="5453" priority="394" operator="equal">
      <formula>"no fueling"</formula>
    </cfRule>
  </conditionalFormatting>
  <conditionalFormatting sqref="AG51:AG65">
    <cfRule type="cellIs" dxfId="5452" priority="393" operator="equal">
      <formula>"no fueling"</formula>
    </cfRule>
  </conditionalFormatting>
  <conditionalFormatting sqref="AM51:AM65">
    <cfRule type="cellIs" dxfId="5451" priority="392" operator="equal">
      <formula>"no fueling"</formula>
    </cfRule>
  </conditionalFormatting>
  <conditionalFormatting sqref="AG76:AG90">
    <cfRule type="cellIs" dxfId="5450" priority="391" operator="equal">
      <formula>"no fueling"</formula>
    </cfRule>
  </conditionalFormatting>
  <conditionalFormatting sqref="AG76:AG90">
    <cfRule type="cellIs" dxfId="5449" priority="390" operator="equal">
      <formula>"no fueling"</formula>
    </cfRule>
  </conditionalFormatting>
  <conditionalFormatting sqref="AM76:AM90">
    <cfRule type="cellIs" dxfId="5448" priority="389" operator="equal">
      <formula>"no fueling"</formula>
    </cfRule>
  </conditionalFormatting>
  <conditionalFormatting sqref="AM76:AM90">
    <cfRule type="cellIs" dxfId="5447" priority="388" operator="equal">
      <formula>"no fueling"</formula>
    </cfRule>
  </conditionalFormatting>
  <conditionalFormatting sqref="AG98:AG112">
    <cfRule type="cellIs" dxfId="5446" priority="387" operator="equal">
      <formula>"no fueling"</formula>
    </cfRule>
  </conditionalFormatting>
  <conditionalFormatting sqref="AG98:AG112">
    <cfRule type="cellIs" dxfId="5445" priority="386" operator="equal">
      <formula>"no fueling"</formula>
    </cfRule>
  </conditionalFormatting>
  <conditionalFormatting sqref="AM98:AM112">
    <cfRule type="cellIs" dxfId="5444" priority="385" operator="equal">
      <formula>"no fueling"</formula>
    </cfRule>
  </conditionalFormatting>
  <conditionalFormatting sqref="AM98:AM112">
    <cfRule type="cellIs" dxfId="5443" priority="384" operator="equal">
      <formula>"no fueling"</formula>
    </cfRule>
  </conditionalFormatting>
  <conditionalFormatting sqref="AG123:AG137">
    <cfRule type="cellIs" dxfId="5442" priority="383" operator="equal">
      <formula>"no fueling"</formula>
    </cfRule>
  </conditionalFormatting>
  <conditionalFormatting sqref="AG123:AG137">
    <cfRule type="cellIs" dxfId="5441" priority="382" operator="equal">
      <formula>"no fueling"</formula>
    </cfRule>
  </conditionalFormatting>
  <conditionalFormatting sqref="AM123:AM137">
    <cfRule type="cellIs" dxfId="5440" priority="381" operator="equal">
      <formula>"no fueling"</formula>
    </cfRule>
  </conditionalFormatting>
  <conditionalFormatting sqref="AM123:AM137">
    <cfRule type="cellIs" dxfId="5439" priority="380" operator="equal">
      <formula>"no fueling"</formula>
    </cfRule>
  </conditionalFormatting>
  <conditionalFormatting sqref="AG145:AG159">
    <cfRule type="cellIs" dxfId="5438" priority="379" operator="equal">
      <formula>"no fueling"</formula>
    </cfRule>
  </conditionalFormatting>
  <conditionalFormatting sqref="AG145:AG159">
    <cfRule type="cellIs" dxfId="5437" priority="378" operator="equal">
      <formula>"no fueling"</formula>
    </cfRule>
  </conditionalFormatting>
  <conditionalFormatting sqref="AM145:AM159">
    <cfRule type="cellIs" dxfId="5436" priority="377" operator="equal">
      <formula>"no fueling"</formula>
    </cfRule>
  </conditionalFormatting>
  <conditionalFormatting sqref="AM145:AM159">
    <cfRule type="cellIs" dxfId="5435" priority="376" operator="equal">
      <formula>"no fueling"</formula>
    </cfRule>
  </conditionalFormatting>
  <conditionalFormatting sqref="BB7:BB21">
    <cfRule type="cellIs" dxfId="5434" priority="375" operator="equal">
      <formula>"no fueling"</formula>
    </cfRule>
  </conditionalFormatting>
  <conditionalFormatting sqref="BB7:BB21">
    <cfRule type="cellIs" dxfId="5433" priority="374" operator="equal">
      <formula>"no fueling"</formula>
    </cfRule>
  </conditionalFormatting>
  <conditionalFormatting sqref="BQ7:BQ21">
    <cfRule type="cellIs" dxfId="5432" priority="373" operator="equal">
      <formula>"no fueling"</formula>
    </cfRule>
  </conditionalFormatting>
  <conditionalFormatting sqref="BB29:BB43">
    <cfRule type="cellIs" dxfId="5431" priority="372" operator="equal">
      <formula>"no fueling"</formula>
    </cfRule>
  </conditionalFormatting>
  <conditionalFormatting sqref="BB29:BB43">
    <cfRule type="cellIs" dxfId="5430" priority="371" operator="equal">
      <formula>"no fueling"</formula>
    </cfRule>
  </conditionalFormatting>
  <conditionalFormatting sqref="BQ29:BQ43">
    <cfRule type="cellIs" dxfId="5429" priority="370" operator="equal">
      <formula>"no fueling"</formula>
    </cfRule>
  </conditionalFormatting>
  <conditionalFormatting sqref="BB51:BB65">
    <cfRule type="cellIs" dxfId="5428" priority="369" operator="equal">
      <formula>"no fueling"</formula>
    </cfRule>
  </conditionalFormatting>
  <conditionalFormatting sqref="BB51:BB65">
    <cfRule type="cellIs" dxfId="5427" priority="368" operator="equal">
      <formula>"no fueling"</formula>
    </cfRule>
  </conditionalFormatting>
  <conditionalFormatting sqref="BQ51:BQ65">
    <cfRule type="cellIs" dxfId="5426" priority="367" operator="equal">
      <formula>"no fueling"</formula>
    </cfRule>
  </conditionalFormatting>
  <conditionalFormatting sqref="BB76:BB90">
    <cfRule type="cellIs" dxfId="5425" priority="366" operator="equal">
      <formula>"no fueling"</formula>
    </cfRule>
  </conditionalFormatting>
  <conditionalFormatting sqref="BB76:BB90">
    <cfRule type="cellIs" dxfId="5424" priority="365" operator="equal">
      <formula>"no fueling"</formula>
    </cfRule>
  </conditionalFormatting>
  <conditionalFormatting sqref="BQ76:BQ90">
    <cfRule type="cellIs" dxfId="5423" priority="364" operator="equal">
      <formula>"no fueling"</formula>
    </cfRule>
  </conditionalFormatting>
  <conditionalFormatting sqref="BQ76:BQ90">
    <cfRule type="cellIs" dxfId="5422" priority="363" operator="equal">
      <formula>"no fueling"</formula>
    </cfRule>
  </conditionalFormatting>
  <conditionalFormatting sqref="BB98:BB112">
    <cfRule type="cellIs" dxfId="5421" priority="362" operator="equal">
      <formula>"no fueling"</formula>
    </cfRule>
  </conditionalFormatting>
  <conditionalFormatting sqref="BB98:BB112">
    <cfRule type="cellIs" dxfId="5420" priority="361" operator="equal">
      <formula>"no fueling"</formula>
    </cfRule>
  </conditionalFormatting>
  <conditionalFormatting sqref="BQ98:BQ112">
    <cfRule type="cellIs" dxfId="5419" priority="360" operator="equal">
      <formula>"no fueling"</formula>
    </cfRule>
  </conditionalFormatting>
  <conditionalFormatting sqref="BQ98:BQ112">
    <cfRule type="cellIs" dxfId="5418" priority="359" operator="equal">
      <formula>"no fueling"</formula>
    </cfRule>
  </conditionalFormatting>
  <conditionalFormatting sqref="BB123:BB137">
    <cfRule type="cellIs" dxfId="5417" priority="358" operator="equal">
      <formula>"no fueling"</formula>
    </cfRule>
  </conditionalFormatting>
  <conditionalFormatting sqref="BB123:BB137">
    <cfRule type="cellIs" dxfId="5416" priority="357" operator="equal">
      <formula>"no fueling"</formula>
    </cfRule>
  </conditionalFormatting>
  <conditionalFormatting sqref="BQ123:BQ137">
    <cfRule type="cellIs" dxfId="5415" priority="356" operator="equal">
      <formula>"no fueling"</formula>
    </cfRule>
  </conditionalFormatting>
  <conditionalFormatting sqref="BQ123:BQ137">
    <cfRule type="cellIs" dxfId="5414" priority="355" operator="equal">
      <formula>"no fueling"</formula>
    </cfRule>
  </conditionalFormatting>
  <conditionalFormatting sqref="BB145:BB159">
    <cfRule type="cellIs" dxfId="5413" priority="354" operator="equal">
      <formula>"no fueling"</formula>
    </cfRule>
  </conditionalFormatting>
  <conditionalFormatting sqref="BB145:BB159">
    <cfRule type="cellIs" dxfId="5412" priority="353" operator="equal">
      <formula>"no fueling"</formula>
    </cfRule>
  </conditionalFormatting>
  <conditionalFormatting sqref="BQ145:BQ159">
    <cfRule type="cellIs" dxfId="5411" priority="352" operator="equal">
      <formula>"no fueling"</formula>
    </cfRule>
  </conditionalFormatting>
  <conditionalFormatting sqref="BQ145:BQ159">
    <cfRule type="cellIs" dxfId="5410" priority="351" operator="equal">
      <formula>"no fueling"</formula>
    </cfRule>
  </conditionalFormatting>
  <conditionalFormatting sqref="CF7:CF21">
    <cfRule type="cellIs" dxfId="5409" priority="350" operator="equal">
      <formula>"no fueling"</formula>
    </cfRule>
  </conditionalFormatting>
  <conditionalFormatting sqref="CF7:CF21">
    <cfRule type="cellIs" dxfId="5408" priority="349" operator="equal">
      <formula>"no fueling"</formula>
    </cfRule>
  </conditionalFormatting>
  <conditionalFormatting sqref="CU7:CU21">
    <cfRule type="cellIs" dxfId="5407" priority="348" operator="equal">
      <formula>"no fueling"</formula>
    </cfRule>
  </conditionalFormatting>
  <conditionalFormatting sqref="CU7:CU21">
    <cfRule type="cellIs" dxfId="5406" priority="347" operator="equal">
      <formula>"no fueling"</formula>
    </cfRule>
  </conditionalFormatting>
  <conditionalFormatting sqref="CF29:CF43">
    <cfRule type="cellIs" dxfId="5405" priority="346" operator="equal">
      <formula>"no fueling"</formula>
    </cfRule>
  </conditionalFormatting>
  <conditionalFormatting sqref="CF29:CF43">
    <cfRule type="cellIs" dxfId="5404" priority="345" operator="equal">
      <formula>"no fueling"</formula>
    </cfRule>
  </conditionalFormatting>
  <conditionalFormatting sqref="CU29:CU43">
    <cfRule type="cellIs" dxfId="5403" priority="344" operator="equal">
      <formula>"no fueling"</formula>
    </cfRule>
  </conditionalFormatting>
  <conditionalFormatting sqref="CU29:CU43">
    <cfRule type="cellIs" dxfId="5402" priority="343" operator="equal">
      <formula>"no fueling"</formula>
    </cfRule>
  </conditionalFormatting>
  <conditionalFormatting sqref="CF51:CF65">
    <cfRule type="cellIs" dxfId="5401" priority="342" operator="equal">
      <formula>"no fueling"</formula>
    </cfRule>
  </conditionalFormatting>
  <conditionalFormatting sqref="CU51:CU65">
    <cfRule type="cellIs" dxfId="5400" priority="341" operator="equal">
      <formula>"no fueling"</formula>
    </cfRule>
  </conditionalFormatting>
  <conditionalFormatting sqref="CU51:CU65">
    <cfRule type="cellIs" dxfId="5399" priority="340" operator="equal">
      <formula>"no fueling"</formula>
    </cfRule>
  </conditionalFormatting>
  <conditionalFormatting sqref="CF76:CF90">
    <cfRule type="cellIs" dxfId="5398" priority="339" operator="equal">
      <formula>"no fueling"</formula>
    </cfRule>
  </conditionalFormatting>
  <conditionalFormatting sqref="CF76:CF90">
    <cfRule type="cellIs" dxfId="5397" priority="338" operator="equal">
      <formula>"no fueling"</formula>
    </cfRule>
  </conditionalFormatting>
  <conditionalFormatting sqref="CU76:CU90">
    <cfRule type="cellIs" dxfId="5396" priority="337" operator="equal">
      <formula>"no fueling"</formula>
    </cfRule>
  </conditionalFormatting>
  <conditionalFormatting sqref="CU76:CU90">
    <cfRule type="cellIs" dxfId="5395" priority="336" operator="equal">
      <formula>"no fueling"</formula>
    </cfRule>
  </conditionalFormatting>
  <conditionalFormatting sqref="CF98:CF112">
    <cfRule type="cellIs" dxfId="5394" priority="335" operator="equal">
      <formula>"no fueling"</formula>
    </cfRule>
  </conditionalFormatting>
  <conditionalFormatting sqref="CF98:CF112">
    <cfRule type="cellIs" dxfId="5393" priority="334" operator="equal">
      <formula>"no fueling"</formula>
    </cfRule>
  </conditionalFormatting>
  <conditionalFormatting sqref="CU98:CU112">
    <cfRule type="cellIs" dxfId="5392" priority="333" operator="equal">
      <formula>"no fueling"</formula>
    </cfRule>
  </conditionalFormatting>
  <conditionalFormatting sqref="CU98:CU112">
    <cfRule type="cellIs" dxfId="5391" priority="332" operator="equal">
      <formula>"no fueling"</formula>
    </cfRule>
  </conditionalFormatting>
  <conditionalFormatting sqref="CF123:CF137">
    <cfRule type="cellIs" dxfId="5390" priority="331" operator="equal">
      <formula>"no fueling"</formula>
    </cfRule>
  </conditionalFormatting>
  <conditionalFormatting sqref="CF123:CF137">
    <cfRule type="cellIs" dxfId="5389" priority="330" operator="equal">
      <formula>"no fueling"</formula>
    </cfRule>
  </conditionalFormatting>
  <conditionalFormatting sqref="CU123:CU137">
    <cfRule type="cellIs" dxfId="5388" priority="329" operator="equal">
      <formula>"no fueling"</formula>
    </cfRule>
  </conditionalFormatting>
  <conditionalFormatting sqref="CU123:CU137">
    <cfRule type="cellIs" dxfId="5387" priority="328" operator="equal">
      <formula>"no fueling"</formula>
    </cfRule>
  </conditionalFormatting>
  <conditionalFormatting sqref="CF145:CF159">
    <cfRule type="cellIs" dxfId="5386" priority="327" operator="equal">
      <formula>"no fueling"</formula>
    </cfRule>
  </conditionalFormatting>
  <conditionalFormatting sqref="CF145:CF159">
    <cfRule type="cellIs" dxfId="5385" priority="326" operator="equal">
      <formula>"no fueling"</formula>
    </cfRule>
  </conditionalFormatting>
  <conditionalFormatting sqref="CU145:CU159">
    <cfRule type="cellIs" dxfId="5384" priority="325" operator="equal">
      <formula>"no fueling"</formula>
    </cfRule>
  </conditionalFormatting>
  <conditionalFormatting sqref="CU145:CU159">
    <cfRule type="cellIs" dxfId="5383" priority="324" operator="equal">
      <formula>"no fueling"</formula>
    </cfRule>
  </conditionalFormatting>
  <conditionalFormatting sqref="DJ7:DJ21">
    <cfRule type="cellIs" dxfId="5382" priority="323" operator="equal">
      <formula>"no fueling"</formula>
    </cfRule>
  </conditionalFormatting>
  <conditionalFormatting sqref="DJ7:DJ21">
    <cfRule type="cellIs" dxfId="5381" priority="322" operator="equal">
      <formula>"no fueling"</formula>
    </cfRule>
  </conditionalFormatting>
  <conditionalFormatting sqref="DJ29:DJ43">
    <cfRule type="cellIs" dxfId="5380" priority="321" operator="equal">
      <formula>"no fueling"</formula>
    </cfRule>
  </conditionalFormatting>
  <conditionalFormatting sqref="DJ29:DJ43">
    <cfRule type="cellIs" dxfId="5379" priority="320" operator="equal">
      <formula>"no fueling"</formula>
    </cfRule>
  </conditionalFormatting>
  <conditionalFormatting sqref="DJ51:DJ65">
    <cfRule type="cellIs" dxfId="5378" priority="319" operator="equal">
      <formula>"no fueling"</formula>
    </cfRule>
  </conditionalFormatting>
  <conditionalFormatting sqref="DJ76:DJ90">
    <cfRule type="cellIs" dxfId="5377" priority="318" operator="equal">
      <formula>"no fueling"</formula>
    </cfRule>
  </conditionalFormatting>
  <conditionalFormatting sqref="DJ76:DJ90">
    <cfRule type="cellIs" dxfId="5376" priority="317" operator="equal">
      <formula>"no fueling"</formula>
    </cfRule>
  </conditionalFormatting>
  <conditionalFormatting sqref="DJ98:DJ112">
    <cfRule type="cellIs" dxfId="5375" priority="316" operator="equal">
      <formula>"no fueling"</formula>
    </cfRule>
  </conditionalFormatting>
  <conditionalFormatting sqref="DJ98:DJ112">
    <cfRule type="cellIs" dxfId="5374" priority="315" operator="equal">
      <formula>"no fueling"</formula>
    </cfRule>
  </conditionalFormatting>
  <conditionalFormatting sqref="DJ123:DJ137">
    <cfRule type="cellIs" dxfId="5373" priority="314" operator="equal">
      <formula>"no fueling"</formula>
    </cfRule>
  </conditionalFormatting>
  <conditionalFormatting sqref="DJ123:DJ137">
    <cfRule type="cellIs" dxfId="5372" priority="313" operator="equal">
      <formula>"no fueling"</formula>
    </cfRule>
  </conditionalFormatting>
  <conditionalFormatting sqref="DJ145:DJ159">
    <cfRule type="cellIs" dxfId="5371" priority="312" operator="equal">
      <formula>"no fueling"</formula>
    </cfRule>
  </conditionalFormatting>
  <conditionalFormatting sqref="DJ145:DJ159">
    <cfRule type="cellIs" dxfId="5370" priority="311" operator="equal">
      <formula>"no fueling"</formula>
    </cfRule>
  </conditionalFormatting>
  <conditionalFormatting sqref="T4:AA4">
    <cfRule type="cellIs" dxfId="5369" priority="310" operator="equal">
      <formula>"no fueling"</formula>
    </cfRule>
  </conditionalFormatting>
  <conditionalFormatting sqref="T4:AA4">
    <cfRule type="cellIs" dxfId="5368" priority="309" operator="equal">
      <formula>"no fueling"</formula>
    </cfRule>
  </conditionalFormatting>
  <conditionalFormatting sqref="Y4:Z4">
    <cfRule type="cellIs" dxfId="5367" priority="308" operator="equal">
      <formula>"no fueling"</formula>
    </cfRule>
  </conditionalFormatting>
  <conditionalFormatting sqref="T26:AA26">
    <cfRule type="cellIs" dxfId="5366" priority="307" operator="equal">
      <formula>"no fueling"</formula>
    </cfRule>
  </conditionalFormatting>
  <conditionalFormatting sqref="T26:AA26">
    <cfRule type="cellIs" dxfId="5365" priority="306" operator="equal">
      <formula>"no fueling"</formula>
    </cfRule>
  </conditionalFormatting>
  <conditionalFormatting sqref="Y26:Z26">
    <cfRule type="cellIs" dxfId="5364" priority="305" operator="equal">
      <formula>"no fueling"</formula>
    </cfRule>
  </conditionalFormatting>
  <conditionalFormatting sqref="T48:AA48">
    <cfRule type="cellIs" dxfId="5363" priority="304" operator="equal">
      <formula>"no fueling"</formula>
    </cfRule>
  </conditionalFormatting>
  <conditionalFormatting sqref="T48:AA48">
    <cfRule type="cellIs" dxfId="5362" priority="303" operator="equal">
      <formula>"no fueling"</formula>
    </cfRule>
  </conditionalFormatting>
  <conditionalFormatting sqref="Y48:Z48">
    <cfRule type="cellIs" dxfId="5361" priority="302" operator="equal">
      <formula>"no fueling"</formula>
    </cfRule>
  </conditionalFormatting>
  <conditionalFormatting sqref="T73:AA73">
    <cfRule type="cellIs" dxfId="5360" priority="301" operator="equal">
      <formula>"no fueling"</formula>
    </cfRule>
  </conditionalFormatting>
  <conditionalFormatting sqref="T73:AA73">
    <cfRule type="cellIs" dxfId="5359" priority="300" operator="equal">
      <formula>"no fueling"</formula>
    </cfRule>
  </conditionalFormatting>
  <conditionalFormatting sqref="Y73:Z73">
    <cfRule type="cellIs" dxfId="5358" priority="299" operator="equal">
      <formula>"no fueling"</formula>
    </cfRule>
  </conditionalFormatting>
  <conditionalFormatting sqref="T95:AA95">
    <cfRule type="cellIs" dxfId="5357" priority="298" operator="equal">
      <formula>"no fueling"</formula>
    </cfRule>
  </conditionalFormatting>
  <conditionalFormatting sqref="T95:AA95">
    <cfRule type="cellIs" dxfId="5356" priority="297" operator="equal">
      <formula>"no fueling"</formula>
    </cfRule>
  </conditionalFormatting>
  <conditionalFormatting sqref="Y95:Z95">
    <cfRule type="cellIs" dxfId="5355" priority="296" operator="equal">
      <formula>"no fueling"</formula>
    </cfRule>
  </conditionalFormatting>
  <conditionalFormatting sqref="T120:AA120">
    <cfRule type="cellIs" dxfId="5354" priority="295" operator="equal">
      <formula>"no fueling"</formula>
    </cfRule>
  </conditionalFormatting>
  <conditionalFormatting sqref="T120:AA120">
    <cfRule type="cellIs" dxfId="5353" priority="294" operator="equal">
      <formula>"no fueling"</formula>
    </cfRule>
  </conditionalFormatting>
  <conditionalFormatting sqref="Y120:Z120">
    <cfRule type="cellIs" dxfId="5352" priority="293" operator="equal">
      <formula>"no fueling"</formula>
    </cfRule>
  </conditionalFormatting>
  <conditionalFormatting sqref="T142:AA142">
    <cfRule type="cellIs" dxfId="5351" priority="292" operator="equal">
      <formula>"no fueling"</formula>
    </cfRule>
  </conditionalFormatting>
  <conditionalFormatting sqref="T142:AA142">
    <cfRule type="cellIs" dxfId="5350" priority="291" operator="equal">
      <formula>"no fueling"</formula>
    </cfRule>
  </conditionalFormatting>
  <conditionalFormatting sqref="Y142:Z142">
    <cfRule type="cellIs" dxfId="5349" priority="290" operator="equal">
      <formula>"no fueling"</formula>
    </cfRule>
  </conditionalFormatting>
  <conditionalFormatting sqref="AI4:AJ4">
    <cfRule type="cellIs" dxfId="5348" priority="289" operator="equal">
      <formula>"no fueling"</formula>
    </cfRule>
  </conditionalFormatting>
  <conditionalFormatting sqref="AI4:AJ4">
    <cfRule type="cellIs" dxfId="5347" priority="288" operator="equal">
      <formula>"no fueling"</formula>
    </cfRule>
  </conditionalFormatting>
  <conditionalFormatting sqref="AI26:AJ26">
    <cfRule type="cellIs" dxfId="5346" priority="287" operator="equal">
      <formula>"no fueling"</formula>
    </cfRule>
  </conditionalFormatting>
  <conditionalFormatting sqref="AI26:AJ26">
    <cfRule type="cellIs" dxfId="5345" priority="286" operator="equal">
      <formula>"no fueling"</formula>
    </cfRule>
  </conditionalFormatting>
  <conditionalFormatting sqref="AI48:AJ48">
    <cfRule type="cellIs" dxfId="5344" priority="285" operator="equal">
      <formula>"no fueling"</formula>
    </cfRule>
  </conditionalFormatting>
  <conditionalFormatting sqref="AI48:AJ48">
    <cfRule type="cellIs" dxfId="5343" priority="284" operator="equal">
      <formula>"no fueling"</formula>
    </cfRule>
  </conditionalFormatting>
  <conditionalFormatting sqref="AI73:AJ73">
    <cfRule type="cellIs" dxfId="5342" priority="283" operator="equal">
      <formula>"no fueling"</formula>
    </cfRule>
  </conditionalFormatting>
  <conditionalFormatting sqref="AI73:AJ73">
    <cfRule type="cellIs" dxfId="5341" priority="282" operator="equal">
      <formula>"no fueling"</formula>
    </cfRule>
  </conditionalFormatting>
  <conditionalFormatting sqref="AI73:AJ73">
    <cfRule type="cellIs" dxfId="5340" priority="281" operator="equal">
      <formula>"no fueling"</formula>
    </cfRule>
  </conditionalFormatting>
  <conditionalFormatting sqref="AI95:AJ95">
    <cfRule type="cellIs" dxfId="5339" priority="280" operator="equal">
      <formula>"no fueling"</formula>
    </cfRule>
  </conditionalFormatting>
  <conditionalFormatting sqref="AI95:AJ95">
    <cfRule type="cellIs" dxfId="5338" priority="279" operator="equal">
      <formula>"no fueling"</formula>
    </cfRule>
  </conditionalFormatting>
  <conditionalFormatting sqref="AI95:AJ95">
    <cfRule type="cellIs" dxfId="5337" priority="278" operator="equal">
      <formula>"no fueling"</formula>
    </cfRule>
  </conditionalFormatting>
  <conditionalFormatting sqref="AI120:AJ120">
    <cfRule type="cellIs" dxfId="5336" priority="277" operator="equal">
      <formula>"no fueling"</formula>
    </cfRule>
  </conditionalFormatting>
  <conditionalFormatting sqref="AI120:AJ120">
    <cfRule type="cellIs" dxfId="5335" priority="276" operator="equal">
      <formula>"no fueling"</formula>
    </cfRule>
  </conditionalFormatting>
  <conditionalFormatting sqref="AI120:AJ120">
    <cfRule type="cellIs" dxfId="5334" priority="275" operator="equal">
      <formula>"no fueling"</formula>
    </cfRule>
  </conditionalFormatting>
  <conditionalFormatting sqref="AI142:AJ142">
    <cfRule type="cellIs" dxfId="5333" priority="274" operator="equal">
      <formula>"no fueling"</formula>
    </cfRule>
  </conditionalFormatting>
  <conditionalFormatting sqref="AI142:AJ142">
    <cfRule type="cellIs" dxfId="5332" priority="273" operator="equal">
      <formula>"no fueling"</formula>
    </cfRule>
  </conditionalFormatting>
  <conditionalFormatting sqref="AI142:AJ142">
    <cfRule type="cellIs" dxfId="5331" priority="272" operator="equal">
      <formula>"no fueling"</formula>
    </cfRule>
  </conditionalFormatting>
  <conditionalFormatting sqref="BS73:BT73">
    <cfRule type="cellIs" dxfId="5330" priority="271" operator="equal">
      <formula>"no fueling"</formula>
    </cfRule>
  </conditionalFormatting>
  <conditionalFormatting sqref="BS95:BT95">
    <cfRule type="cellIs" dxfId="5329" priority="270" operator="equal">
      <formula>"no fueling"</formula>
    </cfRule>
  </conditionalFormatting>
  <conditionalFormatting sqref="BS120:BT120">
    <cfRule type="cellIs" dxfId="5328" priority="269" operator="equal">
      <formula>"no fueling"</formula>
    </cfRule>
  </conditionalFormatting>
  <conditionalFormatting sqref="BS142:BT142">
    <cfRule type="cellIs" dxfId="5327" priority="268" operator="equal">
      <formula>"no fueling"</formula>
    </cfRule>
  </conditionalFormatting>
  <conditionalFormatting sqref="CH142:CI142">
    <cfRule type="cellIs" dxfId="5326" priority="267" operator="equal">
      <formula>"no fueling"</formula>
    </cfRule>
  </conditionalFormatting>
  <conditionalFormatting sqref="CH120:CI120">
    <cfRule type="cellIs" dxfId="5325" priority="266" operator="equal">
      <formula>"no fueling"</formula>
    </cfRule>
  </conditionalFormatting>
  <conditionalFormatting sqref="CH95:CI95">
    <cfRule type="cellIs" dxfId="5324" priority="265" operator="equal">
      <formula>"no fueling"</formula>
    </cfRule>
  </conditionalFormatting>
  <conditionalFormatting sqref="CH73:CI73">
    <cfRule type="cellIs" dxfId="5323" priority="264" operator="equal">
      <formula>"no fueling"</formula>
    </cfRule>
  </conditionalFormatting>
  <conditionalFormatting sqref="CH48:CI48">
    <cfRule type="cellIs" dxfId="5322" priority="263" operator="equal">
      <formula>"no fueling"</formula>
    </cfRule>
  </conditionalFormatting>
  <conditionalFormatting sqref="CH26:CI26">
    <cfRule type="cellIs" dxfId="5321" priority="262" operator="equal">
      <formula>"no fueling"</formula>
    </cfRule>
  </conditionalFormatting>
  <conditionalFormatting sqref="CH4:CI4">
    <cfRule type="cellIs" dxfId="5320" priority="261" operator="equal">
      <formula>"no fueling"</formula>
    </cfRule>
  </conditionalFormatting>
  <conditionalFormatting sqref="DL4:DM4">
    <cfRule type="cellIs" dxfId="5319" priority="260" operator="equal">
      <formula>"no fueling"</formula>
    </cfRule>
  </conditionalFormatting>
  <conditionalFormatting sqref="DL26:DM26">
    <cfRule type="cellIs" dxfId="5318" priority="259" operator="equal">
      <formula>"no fueling"</formula>
    </cfRule>
  </conditionalFormatting>
  <conditionalFormatting sqref="DL48:DM48">
    <cfRule type="cellIs" dxfId="5317" priority="258" operator="equal">
      <formula>"no fueling"</formula>
    </cfRule>
  </conditionalFormatting>
  <conditionalFormatting sqref="DL73:DM73">
    <cfRule type="cellIs" dxfId="5316" priority="257" operator="equal">
      <formula>"no fueling"</formula>
    </cfRule>
  </conditionalFormatting>
  <conditionalFormatting sqref="DL95:DM95">
    <cfRule type="cellIs" dxfId="5315" priority="256" operator="equal">
      <formula>"no fueling"</formula>
    </cfRule>
  </conditionalFormatting>
  <conditionalFormatting sqref="DL120:DM120">
    <cfRule type="cellIs" dxfId="5314" priority="255" operator="equal">
      <formula>"no fueling"</formula>
    </cfRule>
  </conditionalFormatting>
  <conditionalFormatting sqref="DL142:DM142">
    <cfRule type="cellIs" dxfId="5313" priority="254" operator="equal">
      <formula>"no fueling"</formula>
    </cfRule>
  </conditionalFormatting>
  <conditionalFormatting sqref="AO5:AZ5">
    <cfRule type="cellIs" dxfId="5312" priority="253" operator="equal">
      <formula>"no fueling"</formula>
    </cfRule>
  </conditionalFormatting>
  <conditionalFormatting sqref="BD5:BO5">
    <cfRule type="cellIs" dxfId="5311" priority="252" operator="equal">
      <formula>"no fueling"</formula>
    </cfRule>
  </conditionalFormatting>
  <conditionalFormatting sqref="BD5:BO5">
    <cfRule type="cellIs" dxfId="5310" priority="251" operator="equal">
      <formula>"no fueling"</formula>
    </cfRule>
  </conditionalFormatting>
  <conditionalFormatting sqref="AO27:AZ27">
    <cfRule type="cellIs" dxfId="5309" priority="250" operator="equal">
      <formula>"no fueling"</formula>
    </cfRule>
  </conditionalFormatting>
  <conditionalFormatting sqref="BD27:BO27">
    <cfRule type="cellIs" dxfId="5308" priority="249" operator="equal">
      <formula>"no fueling"</formula>
    </cfRule>
  </conditionalFormatting>
  <conditionalFormatting sqref="BD27:BO27">
    <cfRule type="cellIs" dxfId="5307" priority="248" operator="equal">
      <formula>"no fueling"</formula>
    </cfRule>
  </conditionalFormatting>
  <conditionalFormatting sqref="AO49:AZ49">
    <cfRule type="cellIs" dxfId="5306" priority="247" operator="equal">
      <formula>"no fueling"</formula>
    </cfRule>
  </conditionalFormatting>
  <conditionalFormatting sqref="BD49:BO49">
    <cfRule type="cellIs" dxfId="5305" priority="246" operator="equal">
      <formula>"no fueling"</formula>
    </cfRule>
  </conditionalFormatting>
  <conditionalFormatting sqref="AO74:AZ74">
    <cfRule type="cellIs" dxfId="5304" priority="245" operator="equal">
      <formula>"no fueling"</formula>
    </cfRule>
  </conditionalFormatting>
  <conditionalFormatting sqref="AO74:AZ74">
    <cfRule type="cellIs" dxfId="5303" priority="244" operator="equal">
      <formula>"no fueling"</formula>
    </cfRule>
  </conditionalFormatting>
  <conditionalFormatting sqref="BD74:BO74">
    <cfRule type="cellIs" dxfId="5302" priority="243" operator="equal">
      <formula>"no fueling"</formula>
    </cfRule>
  </conditionalFormatting>
  <conditionalFormatting sqref="BD74:BO74">
    <cfRule type="cellIs" dxfId="5301" priority="242" operator="equal">
      <formula>"no fueling"</formula>
    </cfRule>
  </conditionalFormatting>
  <conditionalFormatting sqref="AO96:AZ96">
    <cfRule type="cellIs" dxfId="5300" priority="241" operator="equal">
      <formula>"no fueling"</formula>
    </cfRule>
  </conditionalFormatting>
  <conditionalFormatting sqref="AO96:AZ96">
    <cfRule type="cellIs" dxfId="5299" priority="240" operator="equal">
      <formula>"no fueling"</formula>
    </cfRule>
  </conditionalFormatting>
  <conditionalFormatting sqref="BD96:BO96">
    <cfRule type="cellIs" dxfId="5298" priority="239" operator="equal">
      <formula>"no fueling"</formula>
    </cfRule>
  </conditionalFormatting>
  <conditionalFormatting sqref="BD96:BO96">
    <cfRule type="cellIs" dxfId="5297" priority="238" operator="equal">
      <formula>"no fueling"</formula>
    </cfRule>
  </conditionalFormatting>
  <conditionalFormatting sqref="AO121:AZ121">
    <cfRule type="cellIs" dxfId="5296" priority="237" operator="equal">
      <formula>"no fueling"</formula>
    </cfRule>
  </conditionalFormatting>
  <conditionalFormatting sqref="AO121:AZ121">
    <cfRule type="cellIs" dxfId="5295" priority="236" operator="equal">
      <formula>"no fueling"</formula>
    </cfRule>
  </conditionalFormatting>
  <conditionalFormatting sqref="BD121:BO121">
    <cfRule type="cellIs" dxfId="5294" priority="235" operator="equal">
      <formula>"no fueling"</formula>
    </cfRule>
  </conditionalFormatting>
  <conditionalFormatting sqref="BD121:BO121">
    <cfRule type="cellIs" dxfId="5293" priority="234" operator="equal">
      <formula>"no fueling"</formula>
    </cfRule>
  </conditionalFormatting>
  <conditionalFormatting sqref="AO143:AZ143">
    <cfRule type="cellIs" dxfId="5292" priority="233" operator="equal">
      <formula>"no fueling"</formula>
    </cfRule>
  </conditionalFormatting>
  <conditionalFormatting sqref="AO143:AZ143">
    <cfRule type="cellIs" dxfId="5291" priority="232" operator="equal">
      <formula>"no fueling"</formula>
    </cfRule>
  </conditionalFormatting>
  <conditionalFormatting sqref="BD143:BO143">
    <cfRule type="cellIs" dxfId="5290" priority="231" operator="equal">
      <formula>"no fueling"</formula>
    </cfRule>
  </conditionalFormatting>
  <conditionalFormatting sqref="BD143:BO143">
    <cfRule type="cellIs" dxfId="5289" priority="230" operator="equal">
      <formula>"no fueling"</formula>
    </cfRule>
  </conditionalFormatting>
  <conditionalFormatting sqref="CH5:CS5">
    <cfRule type="cellIs" dxfId="5288" priority="229" operator="equal">
      <formula>"no fueling"</formula>
    </cfRule>
  </conditionalFormatting>
  <conditionalFormatting sqref="CW5:DH5">
    <cfRule type="cellIs" dxfId="5287" priority="228" operator="equal">
      <formula>"no fueling"</formula>
    </cfRule>
  </conditionalFormatting>
  <conditionalFormatting sqref="CW5:DH5">
    <cfRule type="cellIs" dxfId="5286" priority="227" operator="equal">
      <formula>"no fueling"</formula>
    </cfRule>
  </conditionalFormatting>
  <conditionalFormatting sqref="CH27:CS27">
    <cfRule type="cellIs" dxfId="5285" priority="226" operator="equal">
      <formula>"no fueling"</formula>
    </cfRule>
  </conditionalFormatting>
  <conditionalFormatting sqref="BS27:CD27">
    <cfRule type="cellIs" dxfId="5284" priority="225" operator="equal">
      <formula>"no fueling"</formula>
    </cfRule>
  </conditionalFormatting>
  <conditionalFormatting sqref="BS5:CD5">
    <cfRule type="cellIs" dxfId="5283" priority="224" operator="equal">
      <formula>"no fueling"</formula>
    </cfRule>
  </conditionalFormatting>
  <conditionalFormatting sqref="BS49:CD49">
    <cfRule type="cellIs" dxfId="5282" priority="223" operator="equal">
      <formula>"no fueling"</formula>
    </cfRule>
  </conditionalFormatting>
  <conditionalFormatting sqref="BS74:CD74">
    <cfRule type="cellIs" dxfId="5281" priority="222" operator="equal">
      <formula>"no fueling"</formula>
    </cfRule>
  </conditionalFormatting>
  <conditionalFormatting sqref="BS74:CD74">
    <cfRule type="cellIs" dxfId="5280" priority="221" operator="equal">
      <formula>"no fueling"</formula>
    </cfRule>
  </conditionalFormatting>
  <conditionalFormatting sqref="BS96:CD96">
    <cfRule type="cellIs" dxfId="5279" priority="220" operator="equal">
      <formula>"no fueling"</formula>
    </cfRule>
  </conditionalFormatting>
  <conditionalFormatting sqref="BS96:CD96">
    <cfRule type="cellIs" dxfId="5278" priority="219" operator="equal">
      <formula>"no fueling"</formula>
    </cfRule>
  </conditionalFormatting>
  <conditionalFormatting sqref="BS121:CD121">
    <cfRule type="cellIs" dxfId="5277" priority="218" operator="equal">
      <formula>"no fueling"</formula>
    </cfRule>
  </conditionalFormatting>
  <conditionalFormatting sqref="BS121:CD121">
    <cfRule type="cellIs" dxfId="5276" priority="217" operator="equal">
      <formula>"no fueling"</formula>
    </cfRule>
  </conditionalFormatting>
  <conditionalFormatting sqref="BS143:CD143">
    <cfRule type="cellIs" dxfId="5275" priority="216" operator="equal">
      <formula>"no fueling"</formula>
    </cfRule>
  </conditionalFormatting>
  <conditionalFormatting sqref="BS143:CD143">
    <cfRule type="cellIs" dxfId="5274" priority="215" operator="equal">
      <formula>"no fueling"</formula>
    </cfRule>
  </conditionalFormatting>
  <conditionalFormatting sqref="CH143:CS143">
    <cfRule type="cellIs" dxfId="5273" priority="214" operator="equal">
      <formula>"no fueling"</formula>
    </cfRule>
  </conditionalFormatting>
  <conditionalFormatting sqref="CH143:CS143">
    <cfRule type="cellIs" dxfId="5272" priority="213" operator="equal">
      <formula>"no fueling"</formula>
    </cfRule>
  </conditionalFormatting>
  <conditionalFormatting sqref="CW143:DH143">
    <cfRule type="cellIs" dxfId="5271" priority="212" operator="equal">
      <formula>"no fueling"</formula>
    </cfRule>
  </conditionalFormatting>
  <conditionalFormatting sqref="CW143:DH143">
    <cfRule type="cellIs" dxfId="5270" priority="211" operator="equal">
      <formula>"no fueling"</formula>
    </cfRule>
  </conditionalFormatting>
  <conditionalFormatting sqref="CW121:DH121">
    <cfRule type="cellIs" dxfId="5269" priority="210" operator="equal">
      <formula>"no fueling"</formula>
    </cfRule>
  </conditionalFormatting>
  <conditionalFormatting sqref="CW121:DH121">
    <cfRule type="cellIs" dxfId="5268" priority="209" operator="equal">
      <formula>"no fueling"</formula>
    </cfRule>
  </conditionalFormatting>
  <conditionalFormatting sqref="CH121:CS121">
    <cfRule type="cellIs" dxfId="5267" priority="208" operator="equal">
      <formula>"no fueling"</formula>
    </cfRule>
  </conditionalFormatting>
  <conditionalFormatting sqref="CH121:CS121">
    <cfRule type="cellIs" dxfId="5266" priority="207" operator="equal">
      <formula>"no fueling"</formula>
    </cfRule>
  </conditionalFormatting>
  <conditionalFormatting sqref="CH96:CS96">
    <cfRule type="cellIs" dxfId="5265" priority="206" operator="equal">
      <formula>"no fueling"</formula>
    </cfRule>
  </conditionalFormatting>
  <conditionalFormatting sqref="CH96:CS96">
    <cfRule type="cellIs" dxfId="5264" priority="205" operator="equal">
      <formula>"no fueling"</formula>
    </cfRule>
  </conditionalFormatting>
  <conditionalFormatting sqref="CW96:DH96">
    <cfRule type="cellIs" dxfId="5263" priority="204" operator="equal">
      <formula>"no fueling"</formula>
    </cfRule>
  </conditionalFormatting>
  <conditionalFormatting sqref="CW96:DH96">
    <cfRule type="cellIs" dxfId="5262" priority="203" operator="equal">
      <formula>"no fueling"</formula>
    </cfRule>
  </conditionalFormatting>
  <conditionalFormatting sqref="CH74:CS74">
    <cfRule type="cellIs" dxfId="5261" priority="202" operator="equal">
      <formula>"no fueling"</formula>
    </cfRule>
  </conditionalFormatting>
  <conditionalFormatting sqref="CH74:CS74">
    <cfRule type="cellIs" dxfId="5260" priority="201" operator="equal">
      <formula>"no fueling"</formula>
    </cfRule>
  </conditionalFormatting>
  <conditionalFormatting sqref="CW74:DH74">
    <cfRule type="cellIs" dxfId="5259" priority="200" operator="equal">
      <formula>"no fueling"</formula>
    </cfRule>
  </conditionalFormatting>
  <conditionalFormatting sqref="CW74:DH74">
    <cfRule type="cellIs" dxfId="5258" priority="199" operator="equal">
      <formula>"no fueling"</formula>
    </cfRule>
  </conditionalFormatting>
  <conditionalFormatting sqref="CW49:DH49">
    <cfRule type="cellIs" dxfId="5257" priority="198" operator="equal">
      <formula>"no fueling"</formula>
    </cfRule>
  </conditionalFormatting>
  <conditionalFormatting sqref="CH49:CS49">
    <cfRule type="cellIs" dxfId="5256" priority="197" operator="equal">
      <formula>"no fueling"</formula>
    </cfRule>
  </conditionalFormatting>
  <conditionalFormatting sqref="CH49:CS49">
    <cfRule type="cellIs" dxfId="5255" priority="196" operator="equal">
      <formula>"no fueling"</formula>
    </cfRule>
  </conditionalFormatting>
  <conditionalFormatting sqref="CH27:CS27">
    <cfRule type="cellIs" dxfId="5254" priority="195" operator="equal">
      <formula>"no fueling"</formula>
    </cfRule>
  </conditionalFormatting>
  <conditionalFormatting sqref="CW27:DH27">
    <cfRule type="cellIs" dxfId="5253" priority="194" operator="equal">
      <formula>"no fueling"</formula>
    </cfRule>
  </conditionalFormatting>
  <conditionalFormatting sqref="CH5:CS5">
    <cfRule type="cellIs" dxfId="5252" priority="193" operator="equal">
      <formula>"no fueling"</formula>
    </cfRule>
  </conditionalFormatting>
  <conditionalFormatting sqref="CW5:DH5">
    <cfRule type="cellIs" dxfId="5251" priority="192" operator="equal">
      <formula>"no fueling"</formula>
    </cfRule>
  </conditionalFormatting>
  <conditionalFormatting sqref="CW5:DH5">
    <cfRule type="cellIs" dxfId="5250" priority="191" operator="equal">
      <formula>"no fueling"</formula>
    </cfRule>
  </conditionalFormatting>
  <conditionalFormatting sqref="DL5:DW5">
    <cfRule type="cellIs" dxfId="5249" priority="190" operator="equal">
      <formula>"no fueling"</formula>
    </cfRule>
  </conditionalFormatting>
  <conditionalFormatting sqref="DL27:DW27">
    <cfRule type="cellIs" dxfId="5248" priority="189" operator="equal">
      <formula>"no fueling"</formula>
    </cfRule>
  </conditionalFormatting>
  <conditionalFormatting sqref="DL49:DW49">
    <cfRule type="cellIs" dxfId="5247" priority="188" operator="equal">
      <formula>"no fueling"</formula>
    </cfRule>
  </conditionalFormatting>
  <conditionalFormatting sqref="DL49:DW49">
    <cfRule type="cellIs" dxfId="5246" priority="187" operator="equal">
      <formula>"no fueling"</formula>
    </cfRule>
  </conditionalFormatting>
  <conditionalFormatting sqref="DL74:DW74">
    <cfRule type="cellIs" dxfId="5245" priority="186" operator="equal">
      <formula>"no fueling"</formula>
    </cfRule>
  </conditionalFormatting>
  <conditionalFormatting sqref="DL74:DW74">
    <cfRule type="cellIs" dxfId="5244" priority="185" operator="equal">
      <formula>"no fueling"</formula>
    </cfRule>
  </conditionalFormatting>
  <conditionalFormatting sqref="DL96:DW96">
    <cfRule type="cellIs" dxfId="5243" priority="184" operator="equal">
      <formula>"no fueling"</formula>
    </cfRule>
  </conditionalFormatting>
  <conditionalFormatting sqref="DL96:DW96">
    <cfRule type="cellIs" dxfId="5242" priority="183" operator="equal">
      <formula>"no fueling"</formula>
    </cfRule>
  </conditionalFormatting>
  <conditionalFormatting sqref="DL121:DW121">
    <cfRule type="cellIs" dxfId="5241" priority="182" operator="equal">
      <formula>"no fueling"</formula>
    </cfRule>
  </conditionalFormatting>
  <conditionalFormatting sqref="DL121:DW121">
    <cfRule type="cellIs" dxfId="5240" priority="181" operator="equal">
      <formula>"no fueling"</formula>
    </cfRule>
  </conditionalFormatting>
  <conditionalFormatting sqref="DL143:DW143">
    <cfRule type="cellIs" dxfId="5239" priority="180" operator="equal">
      <formula>"no fueling"</formula>
    </cfRule>
  </conditionalFormatting>
  <conditionalFormatting sqref="DL143:DW143">
    <cfRule type="cellIs" dxfId="5238" priority="179" operator="equal">
      <formula>"no fueling"</formula>
    </cfRule>
  </conditionalFormatting>
  <conditionalFormatting sqref="CW26:DH26">
    <cfRule type="cellIs" dxfId="5237" priority="178" operator="equal">
      <formula>"no fueling"</formula>
    </cfRule>
  </conditionalFormatting>
  <conditionalFormatting sqref="CW48:DH48">
    <cfRule type="cellIs" dxfId="5236" priority="177" operator="equal">
      <formula>"no fueling"</formula>
    </cfRule>
  </conditionalFormatting>
  <conditionalFormatting sqref="CW73:DH73">
    <cfRule type="cellIs" dxfId="5235" priority="176" operator="equal">
      <formula>"no fueling"</formula>
    </cfRule>
  </conditionalFormatting>
  <conditionalFormatting sqref="CW73:DH73">
    <cfRule type="cellIs" dxfId="5234" priority="175" operator="equal">
      <formula>"no fueling"</formula>
    </cfRule>
  </conditionalFormatting>
  <conditionalFormatting sqref="CW95:DH95">
    <cfRule type="cellIs" dxfId="5233" priority="174" operator="equal">
      <formula>"no fueling"</formula>
    </cfRule>
  </conditionalFormatting>
  <conditionalFormatting sqref="CW95:DH95">
    <cfRule type="cellIs" dxfId="5232" priority="173" operator="equal">
      <formula>"no fueling"</formula>
    </cfRule>
  </conditionalFormatting>
  <conditionalFormatting sqref="CW120:DH120">
    <cfRule type="cellIs" dxfId="5231" priority="172" operator="equal">
      <formula>"no fueling"</formula>
    </cfRule>
  </conditionalFormatting>
  <conditionalFormatting sqref="CW120:DH120">
    <cfRule type="cellIs" dxfId="5230" priority="171" operator="equal">
      <formula>"no fueling"</formula>
    </cfRule>
  </conditionalFormatting>
  <conditionalFormatting sqref="CW142:DH142">
    <cfRule type="cellIs" dxfId="5229" priority="170" operator="equal">
      <formula>"no fueling"</formula>
    </cfRule>
  </conditionalFormatting>
  <conditionalFormatting sqref="CW142:DH142">
    <cfRule type="cellIs" dxfId="5228" priority="169" operator="equal">
      <formula>"no fueling"</formula>
    </cfRule>
  </conditionalFormatting>
  <conditionalFormatting sqref="CW26:DH26">
    <cfRule type="cellIs" dxfId="5227" priority="168" operator="equal">
      <formula>"no fueling"</formula>
    </cfRule>
  </conditionalFormatting>
  <conditionalFormatting sqref="CW48:DH48">
    <cfRule type="cellIs" dxfId="5226" priority="167" operator="equal">
      <formula>"no fueling"</formula>
    </cfRule>
  </conditionalFormatting>
  <conditionalFormatting sqref="CW73:DH73">
    <cfRule type="cellIs" dxfId="5225" priority="166" operator="equal">
      <formula>"no fueling"</formula>
    </cfRule>
  </conditionalFormatting>
  <conditionalFormatting sqref="CW95:DH95">
    <cfRule type="cellIs" dxfId="5224" priority="165" operator="equal">
      <formula>"no fueling"</formula>
    </cfRule>
  </conditionalFormatting>
  <conditionalFormatting sqref="CW120:DH120">
    <cfRule type="cellIs" dxfId="5223" priority="164" operator="equal">
      <formula>"no fueling"</formula>
    </cfRule>
  </conditionalFormatting>
  <conditionalFormatting sqref="CW142:DH142">
    <cfRule type="cellIs" dxfId="5222" priority="163" operator="equal">
      <formula>"no fueling"</formula>
    </cfRule>
  </conditionalFormatting>
  <conditionalFormatting sqref="DL26:DM26">
    <cfRule type="cellIs" dxfId="5221" priority="162" operator="equal">
      <formula>"no fueling"</formula>
    </cfRule>
  </conditionalFormatting>
  <conditionalFormatting sqref="DL48:DM48">
    <cfRule type="cellIs" dxfId="5220" priority="161" operator="equal">
      <formula>"no fueling"</formula>
    </cfRule>
  </conditionalFormatting>
  <conditionalFormatting sqref="DL73:DM73">
    <cfRule type="cellIs" dxfId="5219" priority="160" operator="equal">
      <formula>"no fueling"</formula>
    </cfRule>
  </conditionalFormatting>
  <conditionalFormatting sqref="DL73:DM73">
    <cfRule type="cellIs" dxfId="5218" priority="159" operator="equal">
      <formula>"no fueling"</formula>
    </cfRule>
  </conditionalFormatting>
  <conditionalFormatting sqref="DL95:DM95">
    <cfRule type="cellIs" dxfId="5217" priority="158" operator="equal">
      <formula>"no fueling"</formula>
    </cfRule>
  </conditionalFormatting>
  <conditionalFormatting sqref="DL95:DM95">
    <cfRule type="cellIs" dxfId="5216" priority="157" operator="equal">
      <formula>"no fueling"</formula>
    </cfRule>
  </conditionalFormatting>
  <conditionalFormatting sqref="DL120:DM120">
    <cfRule type="cellIs" dxfId="5215" priority="156" operator="equal">
      <formula>"no fueling"</formula>
    </cfRule>
  </conditionalFormatting>
  <conditionalFormatting sqref="DL120:DM120">
    <cfRule type="cellIs" dxfId="5214" priority="155" operator="equal">
      <formula>"no fueling"</formula>
    </cfRule>
  </conditionalFormatting>
  <conditionalFormatting sqref="DL142:DM142">
    <cfRule type="cellIs" dxfId="5213" priority="154" operator="equal">
      <formula>"no fueling"</formula>
    </cfRule>
  </conditionalFormatting>
  <conditionalFormatting sqref="DL142:DM142">
    <cfRule type="cellIs" dxfId="5212" priority="153" operator="equal">
      <formula>"no fueling"</formula>
    </cfRule>
  </conditionalFormatting>
  <conditionalFormatting sqref="Y26:Z26">
    <cfRule type="cellIs" dxfId="5211" priority="152" operator="equal">
      <formula>"no fueling"</formula>
    </cfRule>
  </conditionalFormatting>
  <conditionalFormatting sqref="Y26:Z26">
    <cfRule type="cellIs" dxfId="5210" priority="151" operator="equal">
      <formula>"no fueling"</formula>
    </cfRule>
  </conditionalFormatting>
  <conditionalFormatting sqref="Y26:Z26">
    <cfRule type="cellIs" dxfId="5209" priority="150" operator="equal">
      <formula>"no fueling"</formula>
    </cfRule>
  </conditionalFormatting>
  <conditionalFormatting sqref="Y26:Z26">
    <cfRule type="cellIs" dxfId="5208" priority="149" operator="equal">
      <formula>"no fueling"</formula>
    </cfRule>
  </conditionalFormatting>
  <conditionalFormatting sqref="Y48:Z48">
    <cfRule type="cellIs" dxfId="5207" priority="148" operator="equal">
      <formula>"no fueling"</formula>
    </cfRule>
  </conditionalFormatting>
  <conditionalFormatting sqref="Y48:Z48">
    <cfRule type="cellIs" dxfId="5206" priority="147" operator="equal">
      <formula>"no fueling"</formula>
    </cfRule>
  </conditionalFormatting>
  <conditionalFormatting sqref="Y48:Z48">
    <cfRule type="cellIs" dxfId="5205" priority="146" operator="equal">
      <formula>"no fueling"</formula>
    </cfRule>
  </conditionalFormatting>
  <conditionalFormatting sqref="Y48:Z48">
    <cfRule type="cellIs" dxfId="5204" priority="145" operator="equal">
      <formula>"no fueling"</formula>
    </cfRule>
  </conditionalFormatting>
  <conditionalFormatting sqref="Y73:Z73">
    <cfRule type="cellIs" dxfId="5203" priority="144" operator="equal">
      <formula>"no fueling"</formula>
    </cfRule>
  </conditionalFormatting>
  <conditionalFormatting sqref="Y73:Z73">
    <cfRule type="cellIs" dxfId="5202" priority="143" operator="equal">
      <formula>"no fueling"</formula>
    </cfRule>
  </conditionalFormatting>
  <conditionalFormatting sqref="Y73:Z73">
    <cfRule type="cellIs" dxfId="5201" priority="142" operator="equal">
      <formula>"no fueling"</formula>
    </cfRule>
  </conditionalFormatting>
  <conditionalFormatting sqref="Y73:Z73">
    <cfRule type="cellIs" dxfId="5200" priority="141" operator="equal">
      <formula>"no fueling"</formula>
    </cfRule>
  </conditionalFormatting>
  <conditionalFormatting sqref="Y95:Z95">
    <cfRule type="cellIs" dxfId="5199" priority="140" operator="equal">
      <formula>"no fueling"</formula>
    </cfRule>
  </conditionalFormatting>
  <conditionalFormatting sqref="Y95:Z95">
    <cfRule type="cellIs" dxfId="5198" priority="139" operator="equal">
      <formula>"no fueling"</formula>
    </cfRule>
  </conditionalFormatting>
  <conditionalFormatting sqref="Y95:Z95">
    <cfRule type="cellIs" dxfId="5197" priority="138" operator="equal">
      <formula>"no fueling"</formula>
    </cfRule>
  </conditionalFormatting>
  <conditionalFormatting sqref="Y95:Z95">
    <cfRule type="cellIs" dxfId="5196" priority="137" operator="equal">
      <formula>"no fueling"</formula>
    </cfRule>
  </conditionalFormatting>
  <conditionalFormatting sqref="Y120:Z120">
    <cfRule type="cellIs" dxfId="5195" priority="136" operator="equal">
      <formula>"no fueling"</formula>
    </cfRule>
  </conditionalFormatting>
  <conditionalFormatting sqref="Y120:Z120">
    <cfRule type="cellIs" dxfId="5194" priority="135" operator="equal">
      <formula>"no fueling"</formula>
    </cfRule>
  </conditionalFormatting>
  <conditionalFormatting sqref="Y120:Z120">
    <cfRule type="cellIs" dxfId="5193" priority="134" operator="equal">
      <formula>"no fueling"</formula>
    </cfRule>
  </conditionalFormatting>
  <conditionalFormatting sqref="Y120:Z120">
    <cfRule type="cellIs" dxfId="5192" priority="133" operator="equal">
      <formula>"no fueling"</formula>
    </cfRule>
  </conditionalFormatting>
  <conditionalFormatting sqref="Y142:Z142">
    <cfRule type="cellIs" dxfId="5191" priority="132" operator="equal">
      <formula>"no fueling"</formula>
    </cfRule>
  </conditionalFormatting>
  <conditionalFormatting sqref="Y142:Z142">
    <cfRule type="cellIs" dxfId="5190" priority="131" operator="equal">
      <formula>"no fueling"</formula>
    </cfRule>
  </conditionalFormatting>
  <conditionalFormatting sqref="Y142:Z142">
    <cfRule type="cellIs" dxfId="5189" priority="130" operator="equal">
      <formula>"no fueling"</formula>
    </cfRule>
  </conditionalFormatting>
  <conditionalFormatting sqref="Y142:Z142">
    <cfRule type="cellIs" dxfId="5188" priority="129" operator="equal">
      <formula>"no fueling"</formula>
    </cfRule>
  </conditionalFormatting>
  <conditionalFormatting sqref="Y26:Z26">
    <cfRule type="cellIs" dxfId="5187" priority="128" operator="equal">
      <formula>"no fueling"</formula>
    </cfRule>
  </conditionalFormatting>
  <conditionalFormatting sqref="Y26:Z26">
    <cfRule type="cellIs" dxfId="5186" priority="127" operator="equal">
      <formula>"no fueling"</formula>
    </cfRule>
  </conditionalFormatting>
  <conditionalFormatting sqref="Y26:Z26">
    <cfRule type="cellIs" dxfId="5185" priority="126" operator="equal">
      <formula>"no fueling"</formula>
    </cfRule>
  </conditionalFormatting>
  <conditionalFormatting sqref="Y26:Z26">
    <cfRule type="cellIs" dxfId="5184" priority="125" operator="equal">
      <formula>"no fueling"</formula>
    </cfRule>
  </conditionalFormatting>
  <conditionalFormatting sqref="Y48:Z48">
    <cfRule type="cellIs" dxfId="5183" priority="124" operator="equal">
      <formula>"no fueling"</formula>
    </cfRule>
  </conditionalFormatting>
  <conditionalFormatting sqref="Y48:Z48">
    <cfRule type="cellIs" dxfId="5182" priority="123" operator="equal">
      <formula>"no fueling"</formula>
    </cfRule>
  </conditionalFormatting>
  <conditionalFormatting sqref="Y48:Z48">
    <cfRule type="cellIs" dxfId="5181" priority="122" operator="equal">
      <formula>"no fueling"</formula>
    </cfRule>
  </conditionalFormatting>
  <conditionalFormatting sqref="Y48:Z48">
    <cfRule type="cellIs" dxfId="5180" priority="121" operator="equal">
      <formula>"no fueling"</formula>
    </cfRule>
  </conditionalFormatting>
  <conditionalFormatting sqref="Y48:Z48">
    <cfRule type="cellIs" dxfId="5179" priority="120" operator="equal">
      <formula>"no fueling"</formula>
    </cfRule>
  </conditionalFormatting>
  <conditionalFormatting sqref="Y48:Z48">
    <cfRule type="cellIs" dxfId="5178" priority="119" operator="equal">
      <formula>"no fueling"</formula>
    </cfRule>
  </conditionalFormatting>
  <conditionalFormatting sqref="Y48:Z48">
    <cfRule type="cellIs" dxfId="5177" priority="118" operator="equal">
      <formula>"no fueling"</formula>
    </cfRule>
  </conditionalFormatting>
  <conditionalFormatting sqref="Y48:Z48">
    <cfRule type="cellIs" dxfId="5176" priority="117" operator="equal">
      <formula>"no fueling"</formula>
    </cfRule>
  </conditionalFormatting>
  <conditionalFormatting sqref="Y48:Z48">
    <cfRule type="cellIs" dxfId="5175" priority="116" operator="equal">
      <formula>"no fueling"</formula>
    </cfRule>
  </conditionalFormatting>
  <conditionalFormatting sqref="Y48:Z48">
    <cfRule type="cellIs" dxfId="5174" priority="115" operator="equal">
      <formula>"no fueling"</formula>
    </cfRule>
  </conditionalFormatting>
  <conditionalFormatting sqref="Y48:Z48">
    <cfRule type="cellIs" dxfId="5173" priority="114" operator="equal">
      <formula>"no fueling"</formula>
    </cfRule>
  </conditionalFormatting>
  <conditionalFormatting sqref="Y48:Z48">
    <cfRule type="cellIs" dxfId="5172" priority="113" operator="equal">
      <formula>"no fueling"</formula>
    </cfRule>
  </conditionalFormatting>
  <conditionalFormatting sqref="Y73:Z73">
    <cfRule type="cellIs" dxfId="5171" priority="112" operator="equal">
      <formula>"no fueling"</formula>
    </cfRule>
  </conditionalFormatting>
  <conditionalFormatting sqref="Y73:Z73">
    <cfRule type="cellIs" dxfId="5170" priority="111" operator="equal">
      <formula>"no fueling"</formula>
    </cfRule>
  </conditionalFormatting>
  <conditionalFormatting sqref="Y73:Z73">
    <cfRule type="cellIs" dxfId="5169" priority="110" operator="equal">
      <formula>"no fueling"</formula>
    </cfRule>
  </conditionalFormatting>
  <conditionalFormatting sqref="Y73:Z73">
    <cfRule type="cellIs" dxfId="5168" priority="109" operator="equal">
      <formula>"no fueling"</formula>
    </cfRule>
  </conditionalFormatting>
  <conditionalFormatting sqref="Y73:Z73">
    <cfRule type="cellIs" dxfId="5167" priority="108" operator="equal">
      <formula>"no fueling"</formula>
    </cfRule>
  </conditionalFormatting>
  <conditionalFormatting sqref="Y73:Z73">
    <cfRule type="cellIs" dxfId="5166" priority="107" operator="equal">
      <formula>"no fueling"</formula>
    </cfRule>
  </conditionalFormatting>
  <conditionalFormatting sqref="Y73:Z73">
    <cfRule type="cellIs" dxfId="5165" priority="106" operator="equal">
      <formula>"no fueling"</formula>
    </cfRule>
  </conditionalFormatting>
  <conditionalFormatting sqref="Y73:Z73">
    <cfRule type="cellIs" dxfId="5164" priority="105" operator="equal">
      <formula>"no fueling"</formula>
    </cfRule>
  </conditionalFormatting>
  <conditionalFormatting sqref="Y73:Z73">
    <cfRule type="cellIs" dxfId="5163" priority="104" operator="equal">
      <formula>"no fueling"</formula>
    </cfRule>
  </conditionalFormatting>
  <conditionalFormatting sqref="Y73:Z73">
    <cfRule type="cellIs" dxfId="5162" priority="103" operator="equal">
      <formula>"no fueling"</formula>
    </cfRule>
  </conditionalFormatting>
  <conditionalFormatting sqref="Y73:Z73">
    <cfRule type="cellIs" dxfId="5161" priority="102" operator="equal">
      <formula>"no fueling"</formula>
    </cfRule>
  </conditionalFormatting>
  <conditionalFormatting sqref="Y73:Z73">
    <cfRule type="cellIs" dxfId="5160" priority="101" operator="equal">
      <formula>"no fueling"</formula>
    </cfRule>
  </conditionalFormatting>
  <conditionalFormatting sqref="Y73:Z73">
    <cfRule type="cellIs" dxfId="5159" priority="100" operator="equal">
      <formula>"no fueling"</formula>
    </cfRule>
  </conditionalFormatting>
  <conditionalFormatting sqref="Y73:Z73">
    <cfRule type="cellIs" dxfId="5158" priority="99" operator="equal">
      <formula>"no fueling"</formula>
    </cfRule>
  </conditionalFormatting>
  <conditionalFormatting sqref="Y73:Z73">
    <cfRule type="cellIs" dxfId="5157" priority="98" operator="equal">
      <formula>"no fueling"</formula>
    </cfRule>
  </conditionalFormatting>
  <conditionalFormatting sqref="Y73:Z73">
    <cfRule type="cellIs" dxfId="5156" priority="97" operator="equal">
      <formula>"no fueling"</formula>
    </cfRule>
  </conditionalFormatting>
  <conditionalFormatting sqref="Y73:Z73">
    <cfRule type="cellIs" dxfId="5155" priority="96" operator="equal">
      <formula>"no fueling"</formula>
    </cfRule>
  </conditionalFormatting>
  <conditionalFormatting sqref="Y73:Z73">
    <cfRule type="cellIs" dxfId="5154" priority="95" operator="equal">
      <formula>"no fueling"</formula>
    </cfRule>
  </conditionalFormatting>
  <conditionalFormatting sqref="Y73:Z73">
    <cfRule type="cellIs" dxfId="5153" priority="94" operator="equal">
      <formula>"no fueling"</formula>
    </cfRule>
  </conditionalFormatting>
  <conditionalFormatting sqref="Y73:Z73">
    <cfRule type="cellIs" dxfId="5152" priority="93" operator="equal">
      <formula>"no fueling"</formula>
    </cfRule>
  </conditionalFormatting>
  <conditionalFormatting sqref="Y95:Z95">
    <cfRule type="cellIs" dxfId="5151" priority="92" operator="equal">
      <formula>"no fueling"</formula>
    </cfRule>
  </conditionalFormatting>
  <conditionalFormatting sqref="Y95:Z95">
    <cfRule type="cellIs" dxfId="5150" priority="91" operator="equal">
      <formula>"no fueling"</formula>
    </cfRule>
  </conditionalFormatting>
  <conditionalFormatting sqref="Y95:Z95">
    <cfRule type="cellIs" dxfId="5149" priority="90" operator="equal">
      <formula>"no fueling"</formula>
    </cfRule>
  </conditionalFormatting>
  <conditionalFormatting sqref="Y95:Z95">
    <cfRule type="cellIs" dxfId="5148" priority="89" operator="equal">
      <formula>"no fueling"</formula>
    </cfRule>
  </conditionalFormatting>
  <conditionalFormatting sqref="Y95:Z95">
    <cfRule type="cellIs" dxfId="5147" priority="88" operator="equal">
      <formula>"no fueling"</formula>
    </cfRule>
  </conditionalFormatting>
  <conditionalFormatting sqref="Y95:Z95">
    <cfRule type="cellIs" dxfId="5146" priority="87" operator="equal">
      <formula>"no fueling"</formula>
    </cfRule>
  </conditionalFormatting>
  <conditionalFormatting sqref="Y95:Z95">
    <cfRule type="cellIs" dxfId="5145" priority="86" operator="equal">
      <formula>"no fueling"</formula>
    </cfRule>
  </conditionalFormatting>
  <conditionalFormatting sqref="Y95:Z95">
    <cfRule type="cellIs" dxfId="5144" priority="85" operator="equal">
      <formula>"no fueling"</formula>
    </cfRule>
  </conditionalFormatting>
  <conditionalFormatting sqref="Y95:Z95">
    <cfRule type="cellIs" dxfId="5143" priority="84" operator="equal">
      <formula>"no fueling"</formula>
    </cfRule>
  </conditionalFormatting>
  <conditionalFormatting sqref="Y95:Z95">
    <cfRule type="cellIs" dxfId="5142" priority="83" operator="equal">
      <formula>"no fueling"</formula>
    </cfRule>
  </conditionalFormatting>
  <conditionalFormatting sqref="Y95:Z95">
    <cfRule type="cellIs" dxfId="5141" priority="82" operator="equal">
      <formula>"no fueling"</formula>
    </cfRule>
  </conditionalFormatting>
  <conditionalFormatting sqref="Y95:Z95">
    <cfRule type="cellIs" dxfId="5140" priority="81" operator="equal">
      <formula>"no fueling"</formula>
    </cfRule>
  </conditionalFormatting>
  <conditionalFormatting sqref="Y95:Z95">
    <cfRule type="cellIs" dxfId="5139" priority="80" operator="equal">
      <formula>"no fueling"</formula>
    </cfRule>
  </conditionalFormatting>
  <conditionalFormatting sqref="Y95:Z95">
    <cfRule type="cellIs" dxfId="5138" priority="79" operator="equal">
      <formula>"no fueling"</formula>
    </cfRule>
  </conditionalFormatting>
  <conditionalFormatting sqref="Y95:Z95">
    <cfRule type="cellIs" dxfId="5137" priority="78" operator="equal">
      <formula>"no fueling"</formula>
    </cfRule>
  </conditionalFormatting>
  <conditionalFormatting sqref="Y95:Z95">
    <cfRule type="cellIs" dxfId="5136" priority="77" operator="equal">
      <formula>"no fueling"</formula>
    </cfRule>
  </conditionalFormatting>
  <conditionalFormatting sqref="Y95:Z95">
    <cfRule type="cellIs" dxfId="5135" priority="76" operator="equal">
      <formula>"no fueling"</formula>
    </cfRule>
  </conditionalFormatting>
  <conditionalFormatting sqref="Y95:Z95">
    <cfRule type="cellIs" dxfId="5134" priority="75" operator="equal">
      <formula>"no fueling"</formula>
    </cfRule>
  </conditionalFormatting>
  <conditionalFormatting sqref="Y95:Z95">
    <cfRule type="cellIs" dxfId="5133" priority="74" operator="equal">
      <formula>"no fueling"</formula>
    </cfRule>
  </conditionalFormatting>
  <conditionalFormatting sqref="Y95:Z95">
    <cfRule type="cellIs" dxfId="5132" priority="73" operator="equal">
      <formula>"no fueling"</formula>
    </cfRule>
  </conditionalFormatting>
  <conditionalFormatting sqref="Y95:Z95">
    <cfRule type="cellIs" dxfId="5131" priority="72" operator="equal">
      <formula>"no fueling"</formula>
    </cfRule>
  </conditionalFormatting>
  <conditionalFormatting sqref="Y95:Z95">
    <cfRule type="cellIs" dxfId="5130" priority="71" operator="equal">
      <formula>"no fueling"</formula>
    </cfRule>
  </conditionalFormatting>
  <conditionalFormatting sqref="Y95:Z95">
    <cfRule type="cellIs" dxfId="5129" priority="70" operator="equal">
      <formula>"no fueling"</formula>
    </cfRule>
  </conditionalFormatting>
  <conditionalFormatting sqref="Y95:Z95">
    <cfRule type="cellIs" dxfId="5128" priority="69" operator="equal">
      <formula>"no fueling"</formula>
    </cfRule>
  </conditionalFormatting>
  <conditionalFormatting sqref="Y95:Z95">
    <cfRule type="cellIs" dxfId="5127" priority="68" operator="equal">
      <formula>"no fueling"</formula>
    </cfRule>
  </conditionalFormatting>
  <conditionalFormatting sqref="Y95:Z95">
    <cfRule type="cellIs" dxfId="5126" priority="67" operator="equal">
      <formula>"no fueling"</formula>
    </cfRule>
  </conditionalFormatting>
  <conditionalFormatting sqref="Y95:Z95">
    <cfRule type="cellIs" dxfId="5125" priority="66" operator="equal">
      <formula>"no fueling"</formula>
    </cfRule>
  </conditionalFormatting>
  <conditionalFormatting sqref="Y95:Z95">
    <cfRule type="cellIs" dxfId="5124" priority="65" operator="equal">
      <formula>"no fueling"</formula>
    </cfRule>
  </conditionalFormatting>
  <conditionalFormatting sqref="Y120:Z120">
    <cfRule type="cellIs" dxfId="5123" priority="64" operator="equal">
      <formula>"no fueling"</formula>
    </cfRule>
  </conditionalFormatting>
  <conditionalFormatting sqref="Y120:Z120">
    <cfRule type="cellIs" dxfId="5122" priority="63" operator="equal">
      <formula>"no fueling"</formula>
    </cfRule>
  </conditionalFormatting>
  <conditionalFormatting sqref="Y120:Z120">
    <cfRule type="cellIs" dxfId="5121" priority="62" operator="equal">
      <formula>"no fueling"</formula>
    </cfRule>
  </conditionalFormatting>
  <conditionalFormatting sqref="Y120:Z120">
    <cfRule type="cellIs" dxfId="5120" priority="61" operator="equal">
      <formula>"no fueling"</formula>
    </cfRule>
  </conditionalFormatting>
  <conditionalFormatting sqref="Y120:Z120">
    <cfRule type="cellIs" dxfId="5119" priority="60" operator="equal">
      <formula>"no fueling"</formula>
    </cfRule>
  </conditionalFormatting>
  <conditionalFormatting sqref="Y120:Z120">
    <cfRule type="cellIs" dxfId="5118" priority="59" operator="equal">
      <formula>"no fueling"</formula>
    </cfRule>
  </conditionalFormatting>
  <conditionalFormatting sqref="Y120:Z120">
    <cfRule type="cellIs" dxfId="5117" priority="58" operator="equal">
      <formula>"no fueling"</formula>
    </cfRule>
  </conditionalFormatting>
  <conditionalFormatting sqref="Y120:Z120">
    <cfRule type="cellIs" dxfId="5116" priority="57" operator="equal">
      <formula>"no fueling"</formula>
    </cfRule>
  </conditionalFormatting>
  <conditionalFormatting sqref="Y120:Z120">
    <cfRule type="cellIs" dxfId="5115" priority="56" operator="equal">
      <formula>"no fueling"</formula>
    </cfRule>
  </conditionalFormatting>
  <conditionalFormatting sqref="Y120:Z120">
    <cfRule type="cellIs" dxfId="5114" priority="55" operator="equal">
      <formula>"no fueling"</formula>
    </cfRule>
  </conditionalFormatting>
  <conditionalFormatting sqref="Y120:Z120">
    <cfRule type="cellIs" dxfId="5113" priority="54" operator="equal">
      <formula>"no fueling"</formula>
    </cfRule>
  </conditionalFormatting>
  <conditionalFormatting sqref="Y120:Z120">
    <cfRule type="cellIs" dxfId="5112" priority="53" operator="equal">
      <formula>"no fueling"</formula>
    </cfRule>
  </conditionalFormatting>
  <conditionalFormatting sqref="Y120:Z120">
    <cfRule type="cellIs" dxfId="5111" priority="52" operator="equal">
      <formula>"no fueling"</formula>
    </cfRule>
  </conditionalFormatting>
  <conditionalFormatting sqref="Y120:Z120">
    <cfRule type="cellIs" dxfId="5110" priority="51" operator="equal">
      <formula>"no fueling"</formula>
    </cfRule>
  </conditionalFormatting>
  <conditionalFormatting sqref="Y120:Z120">
    <cfRule type="cellIs" dxfId="5109" priority="50" operator="equal">
      <formula>"no fueling"</formula>
    </cfRule>
  </conditionalFormatting>
  <conditionalFormatting sqref="Y120:Z120">
    <cfRule type="cellIs" dxfId="5108" priority="49" operator="equal">
      <formula>"no fueling"</formula>
    </cfRule>
  </conditionalFormatting>
  <conditionalFormatting sqref="Y120:Z120">
    <cfRule type="cellIs" dxfId="5107" priority="48" operator="equal">
      <formula>"no fueling"</formula>
    </cfRule>
  </conditionalFormatting>
  <conditionalFormatting sqref="Y120:Z120">
    <cfRule type="cellIs" dxfId="5106" priority="47" operator="equal">
      <formula>"no fueling"</formula>
    </cfRule>
  </conditionalFormatting>
  <conditionalFormatting sqref="Y120:Z120">
    <cfRule type="cellIs" dxfId="5105" priority="46" operator="equal">
      <formula>"no fueling"</formula>
    </cfRule>
  </conditionalFormatting>
  <conditionalFormatting sqref="Y120:Z120">
    <cfRule type="cellIs" dxfId="5104" priority="45" operator="equal">
      <formula>"no fueling"</formula>
    </cfRule>
  </conditionalFormatting>
  <conditionalFormatting sqref="Y120:Z120">
    <cfRule type="cellIs" dxfId="5103" priority="44" operator="equal">
      <formula>"no fueling"</formula>
    </cfRule>
  </conditionalFormatting>
  <conditionalFormatting sqref="Y120:Z120">
    <cfRule type="cellIs" dxfId="5102" priority="43" operator="equal">
      <formula>"no fueling"</formula>
    </cfRule>
  </conditionalFormatting>
  <conditionalFormatting sqref="Y120:Z120">
    <cfRule type="cellIs" dxfId="5101" priority="42" operator="equal">
      <formula>"no fueling"</formula>
    </cfRule>
  </conditionalFormatting>
  <conditionalFormatting sqref="Y120:Z120">
    <cfRule type="cellIs" dxfId="5100" priority="41" operator="equal">
      <formula>"no fueling"</formula>
    </cfRule>
  </conditionalFormatting>
  <conditionalFormatting sqref="Y120:Z120">
    <cfRule type="cellIs" dxfId="5099" priority="40" operator="equal">
      <formula>"no fueling"</formula>
    </cfRule>
  </conditionalFormatting>
  <conditionalFormatting sqref="Y120:Z120">
    <cfRule type="cellIs" dxfId="5098" priority="39" operator="equal">
      <formula>"no fueling"</formula>
    </cfRule>
  </conditionalFormatting>
  <conditionalFormatting sqref="Y120:Z120">
    <cfRule type="cellIs" dxfId="5097" priority="38" operator="equal">
      <formula>"no fueling"</formula>
    </cfRule>
  </conditionalFormatting>
  <conditionalFormatting sqref="Y120:Z120">
    <cfRule type="cellIs" dxfId="5096" priority="37" operator="equal">
      <formula>"no fueling"</formula>
    </cfRule>
  </conditionalFormatting>
  <conditionalFormatting sqref="Y142:Z142">
    <cfRule type="cellIs" dxfId="5095" priority="36" operator="equal">
      <formula>"no fueling"</formula>
    </cfRule>
  </conditionalFormatting>
  <conditionalFormatting sqref="Y142:Z142">
    <cfRule type="cellIs" dxfId="5094" priority="35" operator="equal">
      <formula>"no fueling"</formula>
    </cfRule>
  </conditionalFormatting>
  <conditionalFormatting sqref="Y142:Z142">
    <cfRule type="cellIs" dxfId="5093" priority="34" operator="equal">
      <formula>"no fueling"</formula>
    </cfRule>
  </conditionalFormatting>
  <conditionalFormatting sqref="Y142:Z142">
    <cfRule type="cellIs" dxfId="5092" priority="33" operator="equal">
      <formula>"no fueling"</formula>
    </cfRule>
  </conditionalFormatting>
  <conditionalFormatting sqref="Y142:Z142">
    <cfRule type="cellIs" dxfId="5091" priority="32" operator="equal">
      <formula>"no fueling"</formula>
    </cfRule>
  </conditionalFormatting>
  <conditionalFormatting sqref="Y142:Z142">
    <cfRule type="cellIs" dxfId="5090" priority="31" operator="equal">
      <formula>"no fueling"</formula>
    </cfRule>
  </conditionalFormatting>
  <conditionalFormatting sqref="Y142:Z142">
    <cfRule type="cellIs" dxfId="5089" priority="30" operator="equal">
      <formula>"no fueling"</formula>
    </cfRule>
  </conditionalFormatting>
  <conditionalFormatting sqref="Y142:Z142">
    <cfRule type="cellIs" dxfId="5088" priority="29" operator="equal">
      <formula>"no fueling"</formula>
    </cfRule>
  </conditionalFormatting>
  <conditionalFormatting sqref="Y142:Z142">
    <cfRule type="cellIs" dxfId="5087" priority="28" operator="equal">
      <formula>"no fueling"</formula>
    </cfRule>
  </conditionalFormatting>
  <conditionalFormatting sqref="Y142:Z142">
    <cfRule type="cellIs" dxfId="5086" priority="27" operator="equal">
      <formula>"no fueling"</formula>
    </cfRule>
  </conditionalFormatting>
  <conditionalFormatting sqref="Y142:Z142">
    <cfRule type="cellIs" dxfId="5085" priority="26" operator="equal">
      <formula>"no fueling"</formula>
    </cfRule>
  </conditionalFormatting>
  <conditionalFormatting sqref="Y142:Z142">
    <cfRule type="cellIs" dxfId="5084" priority="25" operator="equal">
      <formula>"no fueling"</formula>
    </cfRule>
  </conditionalFormatting>
  <conditionalFormatting sqref="Y142:Z142">
    <cfRule type="cellIs" dxfId="5083" priority="24" operator="equal">
      <formula>"no fueling"</formula>
    </cfRule>
  </conditionalFormatting>
  <conditionalFormatting sqref="Y142:Z142">
    <cfRule type="cellIs" dxfId="5082" priority="23" operator="equal">
      <formula>"no fueling"</formula>
    </cfRule>
  </conditionalFormatting>
  <conditionalFormatting sqref="Y142:Z142">
    <cfRule type="cellIs" dxfId="5081" priority="22" operator="equal">
      <formula>"no fueling"</formula>
    </cfRule>
  </conditionalFormatting>
  <conditionalFormatting sqref="Y142:Z142">
    <cfRule type="cellIs" dxfId="5080" priority="21" operator="equal">
      <formula>"no fueling"</formula>
    </cfRule>
  </conditionalFormatting>
  <conditionalFormatting sqref="Y142:Z142">
    <cfRule type="cellIs" dxfId="5079" priority="20" operator="equal">
      <formula>"no fueling"</formula>
    </cfRule>
  </conditionalFormatting>
  <conditionalFormatting sqref="Y142:Z142">
    <cfRule type="cellIs" dxfId="5078" priority="19" operator="equal">
      <formula>"no fueling"</formula>
    </cfRule>
  </conditionalFormatting>
  <conditionalFormatting sqref="Y142:Z142">
    <cfRule type="cellIs" dxfId="5077" priority="18" operator="equal">
      <formula>"no fueling"</formula>
    </cfRule>
  </conditionalFormatting>
  <conditionalFormatting sqref="Y142:Z142">
    <cfRule type="cellIs" dxfId="5076" priority="17" operator="equal">
      <formula>"no fueling"</formula>
    </cfRule>
  </conditionalFormatting>
  <conditionalFormatting sqref="Y142:Z142">
    <cfRule type="cellIs" dxfId="5075" priority="16" operator="equal">
      <formula>"no fueling"</formula>
    </cfRule>
  </conditionalFormatting>
  <conditionalFormatting sqref="Y142:Z142">
    <cfRule type="cellIs" dxfId="5074" priority="15" operator="equal">
      <formula>"no fueling"</formula>
    </cfRule>
  </conditionalFormatting>
  <conditionalFormatting sqref="Y142:Z142">
    <cfRule type="cellIs" dxfId="5073" priority="14" operator="equal">
      <formula>"no fueling"</formula>
    </cfRule>
  </conditionalFormatting>
  <conditionalFormatting sqref="Y142:Z142">
    <cfRule type="cellIs" dxfId="5072" priority="13" operator="equal">
      <formula>"no fueling"</formula>
    </cfRule>
  </conditionalFormatting>
  <conditionalFormatting sqref="Y142:Z142">
    <cfRule type="cellIs" dxfId="5071" priority="12" operator="equal">
      <formula>"no fueling"</formula>
    </cfRule>
  </conditionalFormatting>
  <conditionalFormatting sqref="Y142:Z142">
    <cfRule type="cellIs" dxfId="5070" priority="11" operator="equal">
      <formula>"no fueling"</formula>
    </cfRule>
  </conditionalFormatting>
  <conditionalFormatting sqref="Y142:Z142">
    <cfRule type="cellIs" dxfId="5069" priority="10" operator="equal">
      <formula>"no fueling"</formula>
    </cfRule>
  </conditionalFormatting>
  <conditionalFormatting sqref="Y142:Z142">
    <cfRule type="cellIs" dxfId="5068" priority="9" operator="equal">
      <formula>"no fueling"</formula>
    </cfRule>
  </conditionalFormatting>
  <conditionalFormatting sqref="Y142:Z142">
    <cfRule type="cellIs" dxfId="5067" priority="8" operator="equal">
      <formula>"no fueling"</formula>
    </cfRule>
  </conditionalFormatting>
  <conditionalFormatting sqref="Y142:Z142">
    <cfRule type="cellIs" dxfId="5066" priority="7" operator="equal">
      <formula>"no fueling"</formula>
    </cfRule>
  </conditionalFormatting>
  <conditionalFormatting sqref="Y142:Z142">
    <cfRule type="cellIs" dxfId="5065" priority="6" operator="equal">
      <formula>"no fueling"</formula>
    </cfRule>
  </conditionalFormatting>
  <conditionalFormatting sqref="Y142:Z142">
    <cfRule type="cellIs" dxfId="5064" priority="5" operator="equal">
      <formula>"no fueling"</formula>
    </cfRule>
  </conditionalFormatting>
  <conditionalFormatting sqref="Y142:Z142">
    <cfRule type="cellIs" dxfId="5063" priority="4" operator="equal">
      <formula>"no fueling"</formula>
    </cfRule>
  </conditionalFormatting>
  <conditionalFormatting sqref="Y142:Z142">
    <cfRule type="cellIs" dxfId="5062" priority="3" operator="equal">
      <formula>"no fueling"</formula>
    </cfRule>
  </conditionalFormatting>
  <conditionalFormatting sqref="Y142:Z142">
    <cfRule type="cellIs" dxfId="5061" priority="2" operator="equal">
      <formula>"no fueling"</formula>
    </cfRule>
  </conditionalFormatting>
  <conditionalFormatting sqref="Y142:Z142">
    <cfRule type="cellIs" dxfId="5060" priority="1" operator="equal">
      <formula>"no fueling"</formula>
    </cfRule>
  </conditionalFormatting>
  <pageMargins left="0.7" right="0.7" top="0.75" bottom="0.75" header="0.3" footer="0.3"/>
  <pageSetup paperSize="9" scale="69"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6">
    <tabColor rgb="FFFFFF00"/>
    <outlinePr summaryBelow="0" summaryRight="0"/>
    <pageSetUpPr fitToPage="1"/>
  </sheetPr>
  <dimension ref="B2:HK159"/>
  <sheetViews>
    <sheetView showGridLines="0" zoomScale="90" zoomScaleNormal="90" workbookViewId="0">
      <selection sqref="A1:XFD1048576"/>
    </sheetView>
  </sheetViews>
  <sheetFormatPr defaultColWidth="9.140625" defaultRowHeight="12.75" outlineLevelCol="1"/>
  <cols>
    <col min="1" max="1" width="1.85546875" style="717" customWidth="1"/>
    <col min="2" max="2" width="6" style="717" customWidth="1"/>
    <col min="3" max="3" width="7.42578125" style="717" customWidth="1"/>
    <col min="4" max="4" width="13.28515625" style="717" customWidth="1"/>
    <col min="5" max="6" width="11.42578125" style="717" customWidth="1"/>
    <col min="7" max="8" width="12.85546875" style="717" bestFit="1" customWidth="1"/>
    <col min="9" max="9" width="12.85546875" style="717" customWidth="1"/>
    <col min="10" max="18" width="8.28515625" style="717" bestFit="1" customWidth="1"/>
    <col min="19" max="19" width="7.85546875" style="717" customWidth="1"/>
    <col min="20" max="20" width="2.28515625" style="720" customWidth="1"/>
    <col min="21" max="21" width="6" style="717" customWidth="1"/>
    <col min="22" max="22" width="6.7109375" style="717" customWidth="1"/>
    <col min="23" max="23" width="7.85546875" style="717" customWidth="1"/>
    <col min="24" max="24" width="8.42578125" style="717" bestFit="1" customWidth="1"/>
    <col min="25" max="25" width="7.85546875" style="717" customWidth="1"/>
    <col min="26" max="27" width="8.42578125" style="717" bestFit="1" customWidth="1"/>
    <col min="28" max="28" width="11" style="717" customWidth="1"/>
    <col min="29" max="29" width="10.85546875" style="717" customWidth="1"/>
    <col min="30" max="31" width="7.85546875" style="717" customWidth="1"/>
    <col min="32" max="32" width="2.28515625" style="720" customWidth="1"/>
    <col min="33" max="34" width="11.28515625" style="720" bestFit="1" customWidth="1"/>
    <col min="35" max="35" width="2.28515625" style="720" customWidth="1"/>
    <col min="36" max="36" width="6" style="717" customWidth="1"/>
    <col min="37" max="37" width="6.7109375" style="717" customWidth="1"/>
    <col min="38" max="39" width="7.85546875" style="717" customWidth="1"/>
    <col min="40" max="40" width="11.140625" style="717" customWidth="1"/>
    <col min="41" max="41" width="1.85546875" style="717" customWidth="1" outlineLevel="1"/>
    <col min="42" max="42" width="6" style="717" customWidth="1" outlineLevel="1"/>
    <col min="43" max="43" width="6.7109375" style="717" customWidth="1" outlineLevel="1"/>
    <col min="44" max="44" width="11.42578125" style="717" customWidth="1" outlineLevel="1"/>
    <col min="45" max="56" width="8.28515625" style="717" customWidth="1" outlineLevel="1"/>
    <col min="57" max="57" width="2.28515625" style="720" customWidth="1" outlineLevel="1"/>
    <col min="58" max="58" width="6" style="717" customWidth="1" outlineLevel="1"/>
    <col min="59" max="59" width="6.7109375" style="717" customWidth="1" outlineLevel="1"/>
    <col min="60" max="60" width="11.42578125" style="717" customWidth="1" outlineLevel="1"/>
    <col min="61" max="71" width="8.28515625" style="717" customWidth="1" outlineLevel="1"/>
    <col min="72" max="72" width="7.85546875" style="717" customWidth="1" outlineLevel="1"/>
    <col min="73" max="73" width="2.42578125" style="717" customWidth="1" outlineLevel="1"/>
    <col min="74" max="74" width="6" style="717" customWidth="1" outlineLevel="1"/>
    <col min="75" max="75" width="6.7109375" style="717" customWidth="1" outlineLevel="1"/>
    <col min="76" max="76" width="11.42578125" style="717" customWidth="1" outlineLevel="1"/>
    <col min="77" max="88" width="7.85546875" style="717" customWidth="1" outlineLevel="1"/>
    <col min="89" max="89" width="2.28515625" style="720" customWidth="1"/>
    <col min="90" max="90" width="6" style="717" customWidth="1" outlineLevel="1"/>
    <col min="91" max="91" width="6.7109375" style="717" customWidth="1" outlineLevel="1"/>
    <col min="92" max="103" width="7.85546875" style="717" customWidth="1" outlineLevel="1"/>
    <col min="104" max="104" width="2.28515625" style="720" customWidth="1" outlineLevel="1"/>
    <col min="105" max="105" width="6" style="717" customWidth="1" outlineLevel="1"/>
    <col min="106" max="106" width="6.7109375" style="717" customWidth="1" outlineLevel="1"/>
    <col min="107" max="118" width="7.85546875" style="717" customWidth="1" outlineLevel="1"/>
    <col min="119" max="119" width="1.85546875" style="717" customWidth="1" outlineLevel="1"/>
    <col min="120" max="120" width="6" style="717" customWidth="1" outlineLevel="1"/>
    <col min="121" max="121" width="6.7109375" style="717" customWidth="1" outlineLevel="1"/>
    <col min="122" max="133" width="7.85546875" style="717" customWidth="1" outlineLevel="1"/>
    <col min="134" max="134" width="2.28515625" style="720" customWidth="1" outlineLevel="1"/>
    <col min="135" max="135" width="6" style="717" customWidth="1" outlineLevel="1"/>
    <col min="136" max="136" width="6.7109375" style="717" customWidth="1" outlineLevel="1"/>
    <col min="137" max="148" width="7.85546875" style="717" customWidth="1" outlineLevel="1"/>
    <col min="149" max="149" width="2.28515625" style="720" customWidth="1" outlineLevel="1"/>
    <col min="150" max="150" width="6" style="717" customWidth="1" outlineLevel="1"/>
    <col min="151" max="151" width="6.7109375" style="717" customWidth="1" outlineLevel="1"/>
    <col min="152" max="163" width="7.85546875" style="717" customWidth="1" outlineLevel="1"/>
    <col min="164" max="164" width="2" style="717" customWidth="1" outlineLevel="1"/>
    <col min="165" max="165" width="6" style="717" customWidth="1" outlineLevel="1"/>
    <col min="166" max="166" width="6.7109375" style="717" customWidth="1" outlineLevel="1"/>
    <col min="167" max="178" width="7.85546875" style="717" customWidth="1" outlineLevel="1"/>
    <col min="179" max="179" width="2.5703125" style="717" customWidth="1" outlineLevel="1"/>
    <col min="180" max="180" width="6" style="717" customWidth="1"/>
    <col min="181" max="181" width="6.7109375" style="717" customWidth="1"/>
    <col min="182" max="193" width="7.85546875" style="717" customWidth="1"/>
    <col min="194" max="194" width="1.85546875" style="717" customWidth="1"/>
    <col min="195" max="195" width="6" style="717" customWidth="1"/>
    <col min="196" max="196" width="6.7109375" style="717" customWidth="1"/>
    <col min="197" max="208" width="7.85546875" style="717" customWidth="1"/>
    <col min="209" max="209" width="1.85546875" style="717" customWidth="1"/>
    <col min="210" max="210" width="6" style="717" customWidth="1"/>
    <col min="211" max="211" width="6.7109375" style="717" customWidth="1"/>
    <col min="212" max="213" width="9.5703125" style="717" bestFit="1" customWidth="1"/>
    <col min="214" max="214" width="23.5703125" style="717" bestFit="1" customWidth="1"/>
    <col min="215" max="215" width="1.85546875" style="717" customWidth="1"/>
    <col min="216" max="216" width="6" style="717" customWidth="1"/>
    <col min="217" max="217" width="6.7109375" style="717" customWidth="1"/>
    <col min="218" max="218" width="14" style="717" bestFit="1" customWidth="1"/>
    <col min="219" max="219" width="27.140625" style="717" bestFit="1" customWidth="1"/>
    <col min="220" max="16384" width="9.140625" style="717"/>
  </cols>
  <sheetData>
    <row r="2" spans="2:219" s="445" customFormat="1" ht="18">
      <c r="B2" s="1069" t="s">
        <v>703</v>
      </c>
      <c r="C2" s="1069"/>
      <c r="D2" s="1069"/>
      <c r="E2" s="1069"/>
      <c r="F2" s="1069"/>
      <c r="G2" s="1069"/>
      <c r="H2" s="1069"/>
      <c r="I2" s="1069"/>
      <c r="J2" s="1069"/>
      <c r="K2" s="1069"/>
      <c r="L2" s="1069"/>
      <c r="M2" s="1069"/>
      <c r="N2" s="1069"/>
      <c r="O2" s="1069"/>
      <c r="P2" s="1069"/>
      <c r="Q2" s="1069"/>
      <c r="R2" s="1069"/>
      <c r="S2" s="1069"/>
      <c r="T2" s="714"/>
      <c r="U2" s="445" t="s">
        <v>487</v>
      </c>
      <c r="V2" s="714"/>
      <c r="Y2" s="1070" t="s">
        <v>505</v>
      </c>
      <c r="Z2" s="1070"/>
      <c r="AA2" s="1070"/>
      <c r="AB2" s="715"/>
      <c r="AC2" s="1071" t="s">
        <v>490</v>
      </c>
      <c r="AD2" s="1071"/>
      <c r="AE2" s="1071"/>
      <c r="AF2" s="714"/>
      <c r="AG2" s="714"/>
      <c r="AH2" s="714"/>
      <c r="AI2" s="714"/>
      <c r="AJ2" s="445" t="s">
        <v>488</v>
      </c>
      <c r="AK2" s="714"/>
      <c r="AN2" s="714"/>
      <c r="AP2" s="1069" t="s">
        <v>694</v>
      </c>
      <c r="AQ2" s="1069"/>
      <c r="AR2" s="1069"/>
      <c r="AS2" s="1069"/>
      <c r="AT2" s="1069"/>
      <c r="AU2" s="1069"/>
      <c r="AV2" s="1069"/>
      <c r="AW2" s="1069"/>
      <c r="AX2" s="1069"/>
      <c r="AY2" s="1069"/>
      <c r="AZ2" s="1069"/>
      <c r="BA2" s="1069"/>
      <c r="BB2" s="1069"/>
      <c r="BC2" s="1069"/>
      <c r="BD2" s="1069"/>
      <c r="BE2" s="714"/>
      <c r="BF2" s="1069" t="s">
        <v>697</v>
      </c>
      <c r="BG2" s="1069"/>
      <c r="BH2" s="1069"/>
      <c r="BI2" s="1069"/>
      <c r="BJ2" s="1069"/>
      <c r="BK2" s="1069"/>
      <c r="BL2" s="1069"/>
      <c r="BM2" s="1069"/>
      <c r="BN2" s="1069"/>
      <c r="BO2" s="1069"/>
      <c r="BP2" s="1069"/>
      <c r="BQ2" s="1069"/>
      <c r="BR2" s="1069"/>
      <c r="BS2" s="1069"/>
      <c r="BT2" s="1069"/>
      <c r="BU2" s="716"/>
      <c r="BV2" s="1069" t="s">
        <v>698</v>
      </c>
      <c r="BW2" s="1069"/>
      <c r="BX2" s="1069"/>
      <c r="BY2" s="1069"/>
      <c r="BZ2" s="1069"/>
      <c r="CA2" s="1069"/>
      <c r="CB2" s="1069"/>
      <c r="CC2" s="1069"/>
      <c r="CD2" s="1069"/>
      <c r="CE2" s="1069"/>
      <c r="CF2" s="1069"/>
      <c r="CG2" s="1069"/>
      <c r="CH2" s="1069"/>
      <c r="CI2" s="1069"/>
      <c r="CJ2" s="1069"/>
      <c r="CK2" s="714"/>
      <c r="CL2" s="445" t="s">
        <v>760</v>
      </c>
      <c r="CM2" s="714"/>
      <c r="CZ2" s="714"/>
      <c r="DA2" s="445" t="s">
        <v>758</v>
      </c>
      <c r="DB2" s="714"/>
      <c r="DP2" s="445" t="s">
        <v>761</v>
      </c>
      <c r="DQ2" s="714"/>
      <c r="ED2" s="714"/>
      <c r="EE2" s="445" t="s">
        <v>760</v>
      </c>
      <c r="EF2" s="714"/>
      <c r="ES2" s="714"/>
      <c r="ET2" s="445" t="s">
        <v>758</v>
      </c>
      <c r="EU2" s="714"/>
      <c r="FI2" s="445" t="s">
        <v>761</v>
      </c>
      <c r="FJ2" s="714"/>
      <c r="FX2" s="445" t="s">
        <v>759</v>
      </c>
      <c r="FY2" s="714"/>
      <c r="GM2" s="445" t="str">
        <f>FX2</f>
        <v>Step 2-2 / 2-3 Information</v>
      </c>
      <c r="GN2" s="714"/>
      <c r="HB2" s="445" t="s">
        <v>783</v>
      </c>
      <c r="HC2" s="714"/>
      <c r="HH2" s="445" t="s">
        <v>784</v>
      </c>
      <c r="HI2" s="714"/>
    </row>
    <row r="3" spans="2:219" ht="13.5" thickBot="1">
      <c r="C3" s="718"/>
      <c r="D3" s="719"/>
      <c r="E3" s="719"/>
      <c r="F3" s="719"/>
      <c r="G3" s="719"/>
      <c r="H3" s="719"/>
      <c r="I3" s="719"/>
      <c r="V3" s="718"/>
      <c r="Y3" s="719"/>
      <c r="Z3" s="719"/>
      <c r="AA3" s="719"/>
      <c r="AB3" s="719"/>
      <c r="AC3" s="719"/>
      <c r="AK3" s="718"/>
      <c r="AN3" s="719"/>
      <c r="AQ3" s="718"/>
      <c r="AR3" s="719"/>
      <c r="AS3" s="719"/>
      <c r="BG3" s="718"/>
      <c r="BH3" s="719"/>
      <c r="BW3" s="718"/>
      <c r="BX3" s="719"/>
      <c r="CM3" s="718"/>
      <c r="DB3" s="718"/>
      <c r="DQ3" s="718"/>
      <c r="EF3" s="718"/>
      <c r="EU3" s="718"/>
      <c r="FJ3" s="718"/>
      <c r="FY3" s="718"/>
      <c r="GN3" s="718"/>
      <c r="HC3" s="718"/>
      <c r="HD3" s="719"/>
      <c r="HE3" s="719"/>
      <c r="HF3" s="719"/>
      <c r="HI3" s="718"/>
      <c r="HJ3" s="719"/>
      <c r="HK3" s="719"/>
    </row>
    <row r="4" spans="2:219" ht="56.25" customHeight="1" thickBot="1">
      <c r="B4" s="934" t="s">
        <v>900</v>
      </c>
      <c r="C4" s="965"/>
      <c r="D4" s="1039" t="s">
        <v>886</v>
      </c>
      <c r="E4" s="721" t="s">
        <v>887</v>
      </c>
      <c r="F4" s="721" t="s">
        <v>888</v>
      </c>
      <c r="G4" s="721" t="s">
        <v>889</v>
      </c>
      <c r="H4" s="1042" t="s">
        <v>972</v>
      </c>
      <c r="I4" s="1043"/>
      <c r="J4" s="1043"/>
      <c r="K4" s="1043"/>
      <c r="L4" s="1043"/>
      <c r="M4" s="1043"/>
      <c r="N4" s="1043"/>
      <c r="O4" s="1043"/>
      <c r="P4" s="1043"/>
      <c r="Q4" s="1043"/>
      <c r="R4" s="1043"/>
      <c r="S4" s="1044"/>
      <c r="T4" s="722"/>
      <c r="U4" s="934" t="str">
        <f>$B4</f>
        <v>H70-T40
4-7kg comm</v>
      </c>
      <c r="V4" s="965"/>
      <c r="W4" s="1037" t="s">
        <v>907</v>
      </c>
      <c r="X4" s="1075"/>
      <c r="Y4" s="1037" t="s">
        <v>909</v>
      </c>
      <c r="Z4" s="1076"/>
      <c r="AA4" s="1075"/>
      <c r="AB4" s="1077" t="s">
        <v>927</v>
      </c>
      <c r="AC4" s="1078"/>
      <c r="AD4" s="1037" t="s">
        <v>908</v>
      </c>
      <c r="AE4" s="1075"/>
      <c r="AF4" s="722"/>
      <c r="AG4" s="1079" t="s">
        <v>722</v>
      </c>
      <c r="AH4" s="1081" t="s">
        <v>723</v>
      </c>
      <c r="AI4" s="722"/>
      <c r="AJ4" s="934" t="str">
        <f>$B4</f>
        <v>H70-T40
4-7kg comm</v>
      </c>
      <c r="AK4" s="965"/>
      <c r="AL4" s="1037" t="s">
        <v>907</v>
      </c>
      <c r="AM4" s="1075"/>
      <c r="AN4" s="1083" t="s">
        <v>167</v>
      </c>
      <c r="AP4" s="934" t="str">
        <f>B4</f>
        <v>H70-T40
4-7kg comm</v>
      </c>
      <c r="AQ4" s="965"/>
      <c r="AR4" s="1039" t="s">
        <v>886</v>
      </c>
      <c r="AS4" s="1042" t="s">
        <v>972</v>
      </c>
      <c r="AT4" s="1043"/>
      <c r="AU4" s="1043"/>
      <c r="AV4" s="1043"/>
      <c r="AW4" s="1043"/>
      <c r="AX4" s="1043"/>
      <c r="AY4" s="1043"/>
      <c r="AZ4" s="1043"/>
      <c r="BA4" s="1043"/>
      <c r="BB4" s="1043"/>
      <c r="BC4" s="1043"/>
      <c r="BD4" s="1044"/>
      <c r="BE4" s="722"/>
      <c r="BF4" s="934" t="str">
        <f>$B4</f>
        <v>H70-T40
4-7kg comm</v>
      </c>
      <c r="BG4" s="965"/>
      <c r="BH4" s="1039" t="s">
        <v>912</v>
      </c>
      <c r="BI4" s="1042" t="s">
        <v>972</v>
      </c>
      <c r="BJ4" s="1043"/>
      <c r="BK4" s="1043"/>
      <c r="BL4" s="1043"/>
      <c r="BM4" s="1043"/>
      <c r="BN4" s="1043"/>
      <c r="BO4" s="1043"/>
      <c r="BP4" s="1043"/>
      <c r="BQ4" s="1043"/>
      <c r="BR4" s="1043"/>
      <c r="BS4" s="1043"/>
      <c r="BT4" s="1044"/>
      <c r="BU4" s="722"/>
      <c r="BV4" s="934" t="str">
        <f>$B4</f>
        <v>H70-T40
4-7kg comm</v>
      </c>
      <c r="BW4" s="965"/>
      <c r="BX4" s="1039" t="s">
        <v>912</v>
      </c>
      <c r="BY4" s="1042" t="s">
        <v>972</v>
      </c>
      <c r="BZ4" s="1043"/>
      <c r="CA4" s="1043"/>
      <c r="CB4" s="1043"/>
      <c r="CC4" s="1043"/>
      <c r="CD4" s="1043"/>
      <c r="CE4" s="1043"/>
      <c r="CF4" s="1043"/>
      <c r="CG4" s="1043"/>
      <c r="CH4" s="1043"/>
      <c r="CI4" s="1043"/>
      <c r="CJ4" s="1044"/>
      <c r="CK4" s="722"/>
      <c r="CL4" s="934" t="str">
        <f>$B4</f>
        <v>H70-T40
4-7kg comm</v>
      </c>
      <c r="CM4" s="935"/>
      <c r="CN4" s="1033" t="s">
        <v>973</v>
      </c>
      <c r="CO4" s="1034"/>
      <c r="CP4" s="1035"/>
      <c r="CQ4" s="1035"/>
      <c r="CR4" s="1035"/>
      <c r="CS4" s="1035"/>
      <c r="CT4" s="1035"/>
      <c r="CU4" s="1035"/>
      <c r="CV4" s="1035"/>
      <c r="CW4" s="1035"/>
      <c r="CX4" s="1035"/>
      <c r="CY4" s="1036"/>
      <c r="CZ4" s="722"/>
      <c r="DA4" s="934" t="str">
        <f>$B4</f>
        <v>H70-T40
4-7kg comm</v>
      </c>
      <c r="DB4" s="935"/>
      <c r="DC4" s="1033" t="s">
        <v>974</v>
      </c>
      <c r="DD4" s="1034"/>
      <c r="DE4" s="1035"/>
      <c r="DF4" s="1035"/>
      <c r="DG4" s="1035"/>
      <c r="DH4" s="1035"/>
      <c r="DI4" s="1035"/>
      <c r="DJ4" s="1035"/>
      <c r="DK4" s="1035"/>
      <c r="DL4" s="1035"/>
      <c r="DM4" s="1035"/>
      <c r="DN4" s="1036"/>
      <c r="DO4" s="722"/>
      <c r="DP4" s="934" t="str">
        <f>$B4</f>
        <v>H70-T40
4-7kg comm</v>
      </c>
      <c r="DQ4" s="935"/>
      <c r="DR4" s="1033" t="s">
        <v>974</v>
      </c>
      <c r="DS4" s="1034"/>
      <c r="DT4" s="1035"/>
      <c r="DU4" s="1035"/>
      <c r="DV4" s="1035"/>
      <c r="DW4" s="1035"/>
      <c r="DX4" s="1035"/>
      <c r="DY4" s="1035"/>
      <c r="DZ4" s="1035"/>
      <c r="EA4" s="1035"/>
      <c r="EB4" s="1035"/>
      <c r="EC4" s="1036"/>
      <c r="ED4" s="722"/>
      <c r="EE4" s="934" t="str">
        <f>$B4</f>
        <v>H70-T40
4-7kg comm</v>
      </c>
      <c r="EF4" s="935"/>
      <c r="EG4" s="1033" t="s">
        <v>975</v>
      </c>
      <c r="EH4" s="1034"/>
      <c r="EI4" s="1035"/>
      <c r="EJ4" s="1035"/>
      <c r="EK4" s="1035"/>
      <c r="EL4" s="1035"/>
      <c r="EM4" s="1035"/>
      <c r="EN4" s="1035"/>
      <c r="EO4" s="1035"/>
      <c r="EP4" s="1035"/>
      <c r="EQ4" s="1035"/>
      <c r="ER4" s="1036"/>
      <c r="ES4" s="722"/>
      <c r="ET4" s="934" t="str">
        <f>$B4</f>
        <v>H70-T40
4-7kg comm</v>
      </c>
      <c r="EU4" s="935"/>
      <c r="EV4" s="1033" t="s">
        <v>976</v>
      </c>
      <c r="EW4" s="1034"/>
      <c r="EX4" s="1035"/>
      <c r="EY4" s="1035"/>
      <c r="EZ4" s="1035"/>
      <c r="FA4" s="1035"/>
      <c r="FB4" s="1035"/>
      <c r="FC4" s="1035"/>
      <c r="FD4" s="1035"/>
      <c r="FE4" s="1035"/>
      <c r="FF4" s="1035"/>
      <c r="FG4" s="1036"/>
      <c r="FI4" s="934" t="str">
        <f>$B4</f>
        <v>H70-T40
4-7kg comm</v>
      </c>
      <c r="FJ4" s="935"/>
      <c r="FK4" s="1033" t="s">
        <v>976</v>
      </c>
      <c r="FL4" s="1034"/>
      <c r="FM4" s="1035"/>
      <c r="FN4" s="1035"/>
      <c r="FO4" s="1035"/>
      <c r="FP4" s="1035"/>
      <c r="FQ4" s="1035"/>
      <c r="FR4" s="1035"/>
      <c r="FS4" s="1035"/>
      <c r="FT4" s="1035"/>
      <c r="FU4" s="1035"/>
      <c r="FV4" s="1036"/>
      <c r="FW4" s="722"/>
      <c r="FX4" s="934" t="str">
        <f>$B4</f>
        <v>H70-T40
4-7kg comm</v>
      </c>
      <c r="FY4" s="935"/>
      <c r="FZ4" s="1033" t="s">
        <v>956</v>
      </c>
      <c r="GA4" s="1034"/>
      <c r="GB4" s="1035"/>
      <c r="GC4" s="1035"/>
      <c r="GD4" s="1035"/>
      <c r="GE4" s="1035"/>
      <c r="GF4" s="1035"/>
      <c r="GG4" s="1035"/>
      <c r="GH4" s="1035"/>
      <c r="GI4" s="1035"/>
      <c r="GJ4" s="1035"/>
      <c r="GK4" s="1036"/>
      <c r="GM4" s="934" t="str">
        <f>$B4</f>
        <v>H70-T40
4-7kg comm</v>
      </c>
      <c r="GN4" s="935"/>
      <c r="GO4" s="1033" t="s">
        <v>955</v>
      </c>
      <c r="GP4" s="1034"/>
      <c r="GQ4" s="1035"/>
      <c r="GR4" s="1035"/>
      <c r="GS4" s="1035"/>
      <c r="GT4" s="1035"/>
      <c r="GU4" s="1035"/>
      <c r="GV4" s="1035"/>
      <c r="GW4" s="1035"/>
      <c r="GX4" s="1035"/>
      <c r="GY4" s="1035"/>
      <c r="GZ4" s="1036"/>
      <c r="HB4" s="934" t="str">
        <f>$B4</f>
        <v>H70-T40
4-7kg comm</v>
      </c>
      <c r="HC4" s="965"/>
      <c r="HD4" s="1037" t="s">
        <v>894</v>
      </c>
      <c r="HE4" s="1038"/>
      <c r="HF4" s="723" t="s">
        <v>977</v>
      </c>
      <c r="HH4" s="934" t="str">
        <f>$B4</f>
        <v>H70-T40
4-7kg comm</v>
      </c>
      <c r="HI4" s="965"/>
      <c r="HJ4" s="1052" t="s">
        <v>894</v>
      </c>
      <c r="HK4" s="723" t="s">
        <v>977</v>
      </c>
    </row>
    <row r="5" spans="2:219" ht="27">
      <c r="B5" s="966"/>
      <c r="C5" s="967"/>
      <c r="D5" s="1040"/>
      <c r="E5" s="1095" t="s">
        <v>978</v>
      </c>
      <c r="F5" s="1096"/>
      <c r="G5" s="1096"/>
      <c r="H5" s="1096"/>
      <c r="I5" s="1096"/>
      <c r="J5" s="1096"/>
      <c r="K5" s="1096"/>
      <c r="L5" s="1096"/>
      <c r="M5" s="1096"/>
      <c r="N5" s="1096"/>
      <c r="O5" s="1096"/>
      <c r="P5" s="1096"/>
      <c r="Q5" s="1096"/>
      <c r="R5" s="1096"/>
      <c r="S5" s="1097"/>
      <c r="T5" s="724"/>
      <c r="U5" s="966"/>
      <c r="V5" s="967"/>
      <c r="W5" s="1055" t="s">
        <v>496</v>
      </c>
      <c r="X5" s="1057" t="s">
        <v>497</v>
      </c>
      <c r="Y5" s="1059" t="s">
        <v>128</v>
      </c>
      <c r="Z5" s="1061" t="s">
        <v>691</v>
      </c>
      <c r="AA5" s="1057" t="s">
        <v>692</v>
      </c>
      <c r="AB5" s="1064" t="s">
        <v>130</v>
      </c>
      <c r="AC5" s="1066" t="s">
        <v>131</v>
      </c>
      <c r="AD5" s="1068" t="s">
        <v>166</v>
      </c>
      <c r="AE5" s="1057" t="s">
        <v>492</v>
      </c>
      <c r="AF5" s="724"/>
      <c r="AG5" s="1080"/>
      <c r="AH5" s="1082"/>
      <c r="AI5" s="724"/>
      <c r="AJ5" s="966"/>
      <c r="AK5" s="967"/>
      <c r="AL5" s="1055" t="s">
        <v>498</v>
      </c>
      <c r="AM5" s="1057" t="s">
        <v>497</v>
      </c>
      <c r="AN5" s="1084"/>
      <c r="AP5" s="966"/>
      <c r="AQ5" s="967"/>
      <c r="AR5" s="1040"/>
      <c r="AS5" s="1023" t="s">
        <v>978</v>
      </c>
      <c r="AT5" s="1024"/>
      <c r="AU5" s="1024"/>
      <c r="AV5" s="1024"/>
      <c r="AW5" s="1024"/>
      <c r="AX5" s="1024"/>
      <c r="AY5" s="1024"/>
      <c r="AZ5" s="1024"/>
      <c r="BA5" s="1024"/>
      <c r="BB5" s="1024"/>
      <c r="BC5" s="1024"/>
      <c r="BD5" s="1025"/>
      <c r="BE5" s="724"/>
      <c r="BF5" s="966"/>
      <c r="BG5" s="967"/>
      <c r="BH5" s="1040"/>
      <c r="BI5" s="1023" t="s">
        <v>978</v>
      </c>
      <c r="BJ5" s="1024"/>
      <c r="BK5" s="1024"/>
      <c r="BL5" s="1024"/>
      <c r="BM5" s="1024"/>
      <c r="BN5" s="1024"/>
      <c r="BO5" s="1024"/>
      <c r="BP5" s="1024"/>
      <c r="BQ5" s="1024"/>
      <c r="BR5" s="1024"/>
      <c r="BS5" s="1024"/>
      <c r="BT5" s="1025"/>
      <c r="BU5" s="724"/>
      <c r="BV5" s="966"/>
      <c r="BW5" s="967"/>
      <c r="BX5" s="1040"/>
      <c r="BY5" s="1023" t="s">
        <v>978</v>
      </c>
      <c r="BZ5" s="1024"/>
      <c r="CA5" s="1024"/>
      <c r="CB5" s="1024"/>
      <c r="CC5" s="1024"/>
      <c r="CD5" s="1024"/>
      <c r="CE5" s="1024"/>
      <c r="CF5" s="1024"/>
      <c r="CG5" s="1024"/>
      <c r="CH5" s="1024"/>
      <c r="CI5" s="1024"/>
      <c r="CJ5" s="1025"/>
      <c r="CK5" s="724"/>
      <c r="CL5" s="936"/>
      <c r="CM5" s="937"/>
      <c r="CN5" s="1023" t="s">
        <v>978</v>
      </c>
      <c r="CO5" s="1024"/>
      <c r="CP5" s="1024"/>
      <c r="CQ5" s="1024"/>
      <c r="CR5" s="1024"/>
      <c r="CS5" s="1024"/>
      <c r="CT5" s="1024"/>
      <c r="CU5" s="1024"/>
      <c r="CV5" s="1024"/>
      <c r="CW5" s="1024"/>
      <c r="CX5" s="1024"/>
      <c r="CY5" s="1025"/>
      <c r="CZ5" s="724"/>
      <c r="DA5" s="936"/>
      <c r="DB5" s="937"/>
      <c r="DC5" s="1023" t="s">
        <v>978</v>
      </c>
      <c r="DD5" s="1024"/>
      <c r="DE5" s="1024"/>
      <c r="DF5" s="1024"/>
      <c r="DG5" s="1024"/>
      <c r="DH5" s="1024"/>
      <c r="DI5" s="1024"/>
      <c r="DJ5" s="1024"/>
      <c r="DK5" s="1024"/>
      <c r="DL5" s="1024"/>
      <c r="DM5" s="1024"/>
      <c r="DN5" s="1025"/>
      <c r="DO5" s="724"/>
      <c r="DP5" s="936"/>
      <c r="DQ5" s="937"/>
      <c r="DR5" s="1023" t="s">
        <v>978</v>
      </c>
      <c r="DS5" s="1024"/>
      <c r="DT5" s="1024"/>
      <c r="DU5" s="1024"/>
      <c r="DV5" s="1024"/>
      <c r="DW5" s="1024"/>
      <c r="DX5" s="1024"/>
      <c r="DY5" s="1024"/>
      <c r="DZ5" s="1024"/>
      <c r="EA5" s="1024"/>
      <c r="EB5" s="1024"/>
      <c r="EC5" s="1025"/>
      <c r="ED5" s="724"/>
      <c r="EE5" s="936"/>
      <c r="EF5" s="937"/>
      <c r="EG5" s="1023" t="s">
        <v>978</v>
      </c>
      <c r="EH5" s="1024"/>
      <c r="EI5" s="1024"/>
      <c r="EJ5" s="1024"/>
      <c r="EK5" s="1024"/>
      <c r="EL5" s="1024"/>
      <c r="EM5" s="1024"/>
      <c r="EN5" s="1024"/>
      <c r="EO5" s="1024"/>
      <c r="EP5" s="1024"/>
      <c r="EQ5" s="1024"/>
      <c r="ER5" s="1025"/>
      <c r="ES5" s="724"/>
      <c r="ET5" s="936"/>
      <c r="EU5" s="937"/>
      <c r="EV5" s="1023" t="s">
        <v>978</v>
      </c>
      <c r="EW5" s="1024"/>
      <c r="EX5" s="1024"/>
      <c r="EY5" s="1024"/>
      <c r="EZ5" s="1024"/>
      <c r="FA5" s="1024"/>
      <c r="FB5" s="1024"/>
      <c r="FC5" s="1024"/>
      <c r="FD5" s="1024"/>
      <c r="FE5" s="1024"/>
      <c r="FF5" s="1024"/>
      <c r="FG5" s="1025"/>
      <c r="FI5" s="936"/>
      <c r="FJ5" s="937"/>
      <c r="FK5" s="1023" t="s">
        <v>978</v>
      </c>
      <c r="FL5" s="1024"/>
      <c r="FM5" s="1024"/>
      <c r="FN5" s="1024"/>
      <c r="FO5" s="1024"/>
      <c r="FP5" s="1024"/>
      <c r="FQ5" s="1024"/>
      <c r="FR5" s="1024"/>
      <c r="FS5" s="1024"/>
      <c r="FT5" s="1024"/>
      <c r="FU5" s="1024"/>
      <c r="FV5" s="1025"/>
      <c r="FW5" s="724"/>
      <c r="FX5" s="936"/>
      <c r="FY5" s="937"/>
      <c r="FZ5" s="1023" t="s">
        <v>978</v>
      </c>
      <c r="GA5" s="1024"/>
      <c r="GB5" s="1024"/>
      <c r="GC5" s="1024"/>
      <c r="GD5" s="1024"/>
      <c r="GE5" s="1024"/>
      <c r="GF5" s="1024"/>
      <c r="GG5" s="1024"/>
      <c r="GH5" s="1024"/>
      <c r="GI5" s="1024"/>
      <c r="GJ5" s="1024"/>
      <c r="GK5" s="1025"/>
      <c r="GM5" s="936"/>
      <c r="GN5" s="937"/>
      <c r="GO5" s="1023" t="s">
        <v>978</v>
      </c>
      <c r="GP5" s="1024"/>
      <c r="GQ5" s="1024"/>
      <c r="GR5" s="1024"/>
      <c r="GS5" s="1024"/>
      <c r="GT5" s="1024"/>
      <c r="GU5" s="1024"/>
      <c r="GV5" s="1024"/>
      <c r="GW5" s="1024"/>
      <c r="GX5" s="1024"/>
      <c r="GY5" s="1024"/>
      <c r="GZ5" s="1025"/>
      <c r="HB5" s="966"/>
      <c r="HC5" s="967"/>
      <c r="HD5" s="1026" t="s">
        <v>128</v>
      </c>
      <c r="HE5" s="1028" t="s">
        <v>129</v>
      </c>
      <c r="HF5" s="725" t="s">
        <v>979</v>
      </c>
      <c r="HH5" s="966"/>
      <c r="HI5" s="967"/>
      <c r="HJ5" s="1053"/>
      <c r="HK5" s="725" t="s">
        <v>979</v>
      </c>
    </row>
    <row r="6" spans="2:219" ht="13.5" thickBot="1">
      <c r="B6" s="968"/>
      <c r="C6" s="969"/>
      <c r="D6" s="1041"/>
      <c r="E6" s="1060" t="s">
        <v>710</v>
      </c>
      <c r="F6" s="1098"/>
      <c r="G6" s="1099"/>
      <c r="H6" s="726">
        <v>0.5</v>
      </c>
      <c r="I6" s="726">
        <v>2</v>
      </c>
      <c r="J6" s="726">
        <v>5</v>
      </c>
      <c r="K6" s="726">
        <v>10</v>
      </c>
      <c r="L6" s="726">
        <v>15</v>
      </c>
      <c r="M6" s="455">
        <v>20</v>
      </c>
      <c r="N6" s="455">
        <v>30</v>
      </c>
      <c r="O6" s="455">
        <v>40</v>
      </c>
      <c r="P6" s="455">
        <v>50</v>
      </c>
      <c r="Q6" s="455">
        <v>60</v>
      </c>
      <c r="R6" s="455">
        <v>70</v>
      </c>
      <c r="S6" s="727" t="s">
        <v>379</v>
      </c>
      <c r="T6" s="724"/>
      <c r="U6" s="968"/>
      <c r="V6" s="969"/>
      <c r="W6" s="1056"/>
      <c r="X6" s="1058"/>
      <c r="Y6" s="1060"/>
      <c r="Z6" s="1062"/>
      <c r="AA6" s="1063"/>
      <c r="AB6" s="1065"/>
      <c r="AC6" s="1067"/>
      <c r="AD6" s="1056"/>
      <c r="AE6" s="1058"/>
      <c r="AF6" s="724"/>
      <c r="AG6" s="1056"/>
      <c r="AH6" s="1058"/>
      <c r="AI6" s="724"/>
      <c r="AJ6" s="968"/>
      <c r="AK6" s="969"/>
      <c r="AL6" s="1056"/>
      <c r="AM6" s="1058"/>
      <c r="AN6" s="1085"/>
      <c r="AP6" s="968"/>
      <c r="AQ6" s="969"/>
      <c r="AR6" s="1041"/>
      <c r="AS6" s="726">
        <v>0.5</v>
      </c>
      <c r="AT6" s="726">
        <v>2</v>
      </c>
      <c r="AU6" s="726">
        <v>5</v>
      </c>
      <c r="AV6" s="726">
        <v>10</v>
      </c>
      <c r="AW6" s="726">
        <v>15</v>
      </c>
      <c r="AX6" s="455">
        <v>20</v>
      </c>
      <c r="AY6" s="455">
        <v>30</v>
      </c>
      <c r="AZ6" s="455">
        <v>40</v>
      </c>
      <c r="BA6" s="455">
        <v>50</v>
      </c>
      <c r="BB6" s="455">
        <v>60</v>
      </c>
      <c r="BC6" s="455">
        <v>70</v>
      </c>
      <c r="BD6" s="727" t="s">
        <v>379</v>
      </c>
      <c r="BE6" s="724"/>
      <c r="BF6" s="968"/>
      <c r="BG6" s="969"/>
      <c r="BH6" s="1041"/>
      <c r="BI6" s="728">
        <v>0.5</v>
      </c>
      <c r="BJ6" s="726">
        <v>2</v>
      </c>
      <c r="BK6" s="726">
        <v>5</v>
      </c>
      <c r="BL6" s="726">
        <v>10</v>
      </c>
      <c r="BM6" s="726">
        <v>15</v>
      </c>
      <c r="BN6" s="455">
        <v>20</v>
      </c>
      <c r="BO6" s="455">
        <v>30</v>
      </c>
      <c r="BP6" s="455">
        <v>40</v>
      </c>
      <c r="BQ6" s="455">
        <v>50</v>
      </c>
      <c r="BR6" s="455">
        <v>60</v>
      </c>
      <c r="BS6" s="455">
        <v>70</v>
      </c>
      <c r="BT6" s="727" t="s">
        <v>379</v>
      </c>
      <c r="BU6" s="724"/>
      <c r="BV6" s="968"/>
      <c r="BW6" s="969"/>
      <c r="BX6" s="1041"/>
      <c r="BY6" s="728">
        <v>0.5</v>
      </c>
      <c r="BZ6" s="726">
        <v>2</v>
      </c>
      <c r="CA6" s="726">
        <v>5</v>
      </c>
      <c r="CB6" s="726">
        <v>10</v>
      </c>
      <c r="CC6" s="726">
        <v>15</v>
      </c>
      <c r="CD6" s="455">
        <v>20</v>
      </c>
      <c r="CE6" s="455">
        <v>30</v>
      </c>
      <c r="CF6" s="455">
        <v>40</v>
      </c>
      <c r="CG6" s="455">
        <v>50</v>
      </c>
      <c r="CH6" s="455">
        <v>60</v>
      </c>
      <c r="CI6" s="455">
        <v>70</v>
      </c>
      <c r="CJ6" s="727" t="s">
        <v>379</v>
      </c>
      <c r="CK6" s="724"/>
      <c r="CL6" s="938"/>
      <c r="CM6" s="939"/>
      <c r="CN6" s="729">
        <v>0.5</v>
      </c>
      <c r="CO6" s="730">
        <v>2</v>
      </c>
      <c r="CP6" s="730">
        <v>5</v>
      </c>
      <c r="CQ6" s="730">
        <v>10</v>
      </c>
      <c r="CR6" s="730">
        <v>15</v>
      </c>
      <c r="CS6" s="460">
        <v>20</v>
      </c>
      <c r="CT6" s="460">
        <v>30</v>
      </c>
      <c r="CU6" s="460">
        <v>40</v>
      </c>
      <c r="CV6" s="460">
        <v>50</v>
      </c>
      <c r="CW6" s="460">
        <v>60</v>
      </c>
      <c r="CX6" s="460">
        <v>70</v>
      </c>
      <c r="CY6" s="727" t="s">
        <v>379</v>
      </c>
      <c r="CZ6" s="724"/>
      <c r="DA6" s="938"/>
      <c r="DB6" s="939"/>
      <c r="DC6" s="729">
        <v>0.5</v>
      </c>
      <c r="DD6" s="730">
        <v>2</v>
      </c>
      <c r="DE6" s="730">
        <v>5</v>
      </c>
      <c r="DF6" s="730">
        <v>10</v>
      </c>
      <c r="DG6" s="730">
        <v>15</v>
      </c>
      <c r="DH6" s="460">
        <v>20</v>
      </c>
      <c r="DI6" s="460">
        <v>30</v>
      </c>
      <c r="DJ6" s="460">
        <v>40</v>
      </c>
      <c r="DK6" s="460">
        <v>50</v>
      </c>
      <c r="DL6" s="460">
        <v>60</v>
      </c>
      <c r="DM6" s="460">
        <v>70</v>
      </c>
      <c r="DN6" s="727" t="s">
        <v>379</v>
      </c>
      <c r="DO6" s="724"/>
      <c r="DP6" s="938"/>
      <c r="DQ6" s="939"/>
      <c r="DR6" s="729">
        <v>0.5</v>
      </c>
      <c r="DS6" s="730">
        <v>2</v>
      </c>
      <c r="DT6" s="730">
        <v>5</v>
      </c>
      <c r="DU6" s="730">
        <v>10</v>
      </c>
      <c r="DV6" s="730">
        <v>15</v>
      </c>
      <c r="DW6" s="460">
        <v>20</v>
      </c>
      <c r="DX6" s="460">
        <v>30</v>
      </c>
      <c r="DY6" s="460">
        <v>40</v>
      </c>
      <c r="DZ6" s="460">
        <v>50</v>
      </c>
      <c r="EA6" s="460">
        <v>60</v>
      </c>
      <c r="EB6" s="460">
        <v>70</v>
      </c>
      <c r="EC6" s="727" t="s">
        <v>379</v>
      </c>
      <c r="ED6" s="724"/>
      <c r="EE6" s="938"/>
      <c r="EF6" s="939"/>
      <c r="EG6" s="729">
        <v>0.5</v>
      </c>
      <c r="EH6" s="730">
        <v>2</v>
      </c>
      <c r="EI6" s="730">
        <v>5</v>
      </c>
      <c r="EJ6" s="730">
        <v>10</v>
      </c>
      <c r="EK6" s="730">
        <v>15</v>
      </c>
      <c r="EL6" s="460">
        <v>20</v>
      </c>
      <c r="EM6" s="460">
        <v>30</v>
      </c>
      <c r="EN6" s="460">
        <v>40</v>
      </c>
      <c r="EO6" s="460">
        <v>50</v>
      </c>
      <c r="EP6" s="460">
        <v>60</v>
      </c>
      <c r="EQ6" s="460">
        <v>70</v>
      </c>
      <c r="ER6" s="727" t="s">
        <v>379</v>
      </c>
      <c r="ES6" s="724"/>
      <c r="ET6" s="938"/>
      <c r="EU6" s="939"/>
      <c r="EV6" s="729">
        <v>0.5</v>
      </c>
      <c r="EW6" s="730">
        <v>2</v>
      </c>
      <c r="EX6" s="730">
        <v>5</v>
      </c>
      <c r="EY6" s="730">
        <v>10</v>
      </c>
      <c r="EZ6" s="730">
        <v>15</v>
      </c>
      <c r="FA6" s="460">
        <v>20</v>
      </c>
      <c r="FB6" s="460">
        <v>30</v>
      </c>
      <c r="FC6" s="460">
        <v>40</v>
      </c>
      <c r="FD6" s="460">
        <v>50</v>
      </c>
      <c r="FE6" s="460">
        <v>60</v>
      </c>
      <c r="FF6" s="460">
        <v>70</v>
      </c>
      <c r="FG6" s="727" t="s">
        <v>379</v>
      </c>
      <c r="FI6" s="938"/>
      <c r="FJ6" s="939"/>
      <c r="FK6" s="729">
        <v>0.5</v>
      </c>
      <c r="FL6" s="730">
        <v>2</v>
      </c>
      <c r="FM6" s="730">
        <v>5</v>
      </c>
      <c r="FN6" s="730">
        <v>10</v>
      </c>
      <c r="FO6" s="730">
        <v>15</v>
      </c>
      <c r="FP6" s="460">
        <v>20</v>
      </c>
      <c r="FQ6" s="460">
        <v>30</v>
      </c>
      <c r="FR6" s="460">
        <v>40</v>
      </c>
      <c r="FS6" s="460">
        <v>50</v>
      </c>
      <c r="FT6" s="460">
        <v>60</v>
      </c>
      <c r="FU6" s="460">
        <v>70</v>
      </c>
      <c r="FV6" s="727" t="s">
        <v>379</v>
      </c>
      <c r="FW6" s="724"/>
      <c r="FX6" s="938"/>
      <c r="FY6" s="939"/>
      <c r="FZ6" s="729">
        <v>0.5</v>
      </c>
      <c r="GA6" s="730">
        <v>2</v>
      </c>
      <c r="GB6" s="730">
        <v>5</v>
      </c>
      <c r="GC6" s="730">
        <v>10</v>
      </c>
      <c r="GD6" s="730">
        <v>15</v>
      </c>
      <c r="GE6" s="460">
        <v>20</v>
      </c>
      <c r="GF6" s="460">
        <v>30</v>
      </c>
      <c r="GG6" s="460">
        <v>40</v>
      </c>
      <c r="GH6" s="460">
        <v>50</v>
      </c>
      <c r="GI6" s="460">
        <v>60</v>
      </c>
      <c r="GJ6" s="460">
        <v>70</v>
      </c>
      <c r="GK6" s="727" t="s">
        <v>379</v>
      </c>
      <c r="GM6" s="938"/>
      <c r="GN6" s="939"/>
      <c r="GO6" s="729">
        <v>0.5</v>
      </c>
      <c r="GP6" s="730">
        <v>2</v>
      </c>
      <c r="GQ6" s="730">
        <v>5</v>
      </c>
      <c r="GR6" s="730">
        <v>10</v>
      </c>
      <c r="GS6" s="730">
        <v>15</v>
      </c>
      <c r="GT6" s="460">
        <v>20</v>
      </c>
      <c r="GU6" s="460">
        <v>30</v>
      </c>
      <c r="GV6" s="460">
        <v>40</v>
      </c>
      <c r="GW6" s="460">
        <v>50</v>
      </c>
      <c r="GX6" s="460">
        <v>60</v>
      </c>
      <c r="GY6" s="460">
        <v>70</v>
      </c>
      <c r="GZ6" s="727" t="s">
        <v>379</v>
      </c>
      <c r="HB6" s="968"/>
      <c r="HC6" s="969"/>
      <c r="HD6" s="1027"/>
      <c r="HE6" s="1029"/>
      <c r="HF6" s="731">
        <v>0.5</v>
      </c>
      <c r="HH6" s="968"/>
      <c r="HI6" s="969"/>
      <c r="HJ6" s="1054"/>
      <c r="HK6" s="731">
        <v>0.5</v>
      </c>
    </row>
    <row r="7" spans="2:219" ht="15" customHeight="1">
      <c r="B7" s="1020" t="s">
        <v>980</v>
      </c>
      <c r="C7" s="732" t="s">
        <v>380</v>
      </c>
      <c r="D7" s="462" t="s">
        <v>381</v>
      </c>
      <c r="E7" s="733" t="s">
        <v>381</v>
      </c>
      <c r="F7" s="734" t="s">
        <v>381</v>
      </c>
      <c r="G7" s="735" t="s">
        <v>381</v>
      </c>
      <c r="H7" s="736" t="s">
        <v>381</v>
      </c>
      <c r="I7" s="734" t="s">
        <v>381</v>
      </c>
      <c r="J7" s="734" t="s">
        <v>381</v>
      </c>
      <c r="K7" s="734" t="s">
        <v>381</v>
      </c>
      <c r="L7" s="734" t="s">
        <v>381</v>
      </c>
      <c r="M7" s="734" t="s">
        <v>381</v>
      </c>
      <c r="N7" s="734" t="s">
        <v>381</v>
      </c>
      <c r="O7" s="734" t="s">
        <v>381</v>
      </c>
      <c r="P7" s="734" t="s">
        <v>381</v>
      </c>
      <c r="Q7" s="734" t="s">
        <v>381</v>
      </c>
      <c r="R7" s="734" t="s">
        <v>381</v>
      </c>
      <c r="S7" s="737" t="s">
        <v>381</v>
      </c>
      <c r="T7" s="738"/>
      <c r="U7" s="1020" t="s">
        <v>980</v>
      </c>
      <c r="V7" s="732" t="str">
        <f>$C7</f>
        <v>&gt; 50</v>
      </c>
      <c r="W7" s="739" t="s">
        <v>381</v>
      </c>
      <c r="X7" s="740" t="s">
        <v>381</v>
      </c>
      <c r="Y7" s="462" t="s">
        <v>381</v>
      </c>
      <c r="Z7" s="469" t="s">
        <v>381</v>
      </c>
      <c r="AA7" s="470" t="s">
        <v>381</v>
      </c>
      <c r="AB7" s="528" t="s">
        <v>381</v>
      </c>
      <c r="AC7" s="470" t="s">
        <v>381</v>
      </c>
      <c r="AD7" s="739" t="s">
        <v>381</v>
      </c>
      <c r="AE7" s="740" t="s">
        <v>381</v>
      </c>
      <c r="AF7" s="738"/>
      <c r="AG7" s="1048">
        <f>(87.5-2)/3</f>
        <v>28.5</v>
      </c>
      <c r="AH7" s="1050">
        <f>AG7/(1-(2.5+7)/(87.5-2))</f>
        <v>32.0625</v>
      </c>
      <c r="AI7" s="738"/>
      <c r="AJ7" s="1020" t="s">
        <v>980</v>
      </c>
      <c r="AK7" s="732" t="str">
        <f>$C7</f>
        <v>&gt; 50</v>
      </c>
      <c r="AL7" s="739" t="s">
        <v>381</v>
      </c>
      <c r="AM7" s="740" t="s">
        <v>381</v>
      </c>
      <c r="AN7" s="529" t="s">
        <v>381</v>
      </c>
      <c r="AP7" s="1020" t="s">
        <v>980</v>
      </c>
      <c r="AQ7" s="732" t="s">
        <v>380</v>
      </c>
      <c r="AR7" s="462" t="s">
        <v>381</v>
      </c>
      <c r="AS7" s="736" t="s">
        <v>381</v>
      </c>
      <c r="AT7" s="734" t="s">
        <v>381</v>
      </c>
      <c r="AU7" s="734" t="s">
        <v>381</v>
      </c>
      <c r="AV7" s="734" t="s">
        <v>381</v>
      </c>
      <c r="AW7" s="734" t="s">
        <v>381</v>
      </c>
      <c r="AX7" s="734" t="s">
        <v>381</v>
      </c>
      <c r="AY7" s="734" t="s">
        <v>381</v>
      </c>
      <c r="AZ7" s="734" t="s">
        <v>381</v>
      </c>
      <c r="BA7" s="734" t="s">
        <v>381</v>
      </c>
      <c r="BB7" s="734" t="s">
        <v>381</v>
      </c>
      <c r="BC7" s="734" t="s">
        <v>381</v>
      </c>
      <c r="BD7" s="737" t="s">
        <v>381</v>
      </c>
      <c r="BE7" s="738"/>
      <c r="BF7" s="1020" t="s">
        <v>980</v>
      </c>
      <c r="BG7" s="732" t="s">
        <v>380</v>
      </c>
      <c r="BH7" s="462" t="s">
        <v>381</v>
      </c>
      <c r="BI7" s="736" t="s">
        <v>381</v>
      </c>
      <c r="BJ7" s="734" t="s">
        <v>381</v>
      </c>
      <c r="BK7" s="734" t="s">
        <v>381</v>
      </c>
      <c r="BL7" s="734" t="s">
        <v>381</v>
      </c>
      <c r="BM7" s="734" t="s">
        <v>381</v>
      </c>
      <c r="BN7" s="734" t="s">
        <v>381</v>
      </c>
      <c r="BO7" s="734" t="s">
        <v>381</v>
      </c>
      <c r="BP7" s="734" t="s">
        <v>381</v>
      </c>
      <c r="BQ7" s="734" t="s">
        <v>381</v>
      </c>
      <c r="BR7" s="734" t="s">
        <v>381</v>
      </c>
      <c r="BS7" s="734" t="s">
        <v>381</v>
      </c>
      <c r="BT7" s="737" t="s">
        <v>381</v>
      </c>
      <c r="BU7" s="738"/>
      <c r="BV7" s="1020" t="s">
        <v>980</v>
      </c>
      <c r="BW7" s="732" t="s">
        <v>380</v>
      </c>
      <c r="BX7" s="462" t="s">
        <v>381</v>
      </c>
      <c r="BY7" s="736" t="s">
        <v>381</v>
      </c>
      <c r="BZ7" s="734" t="s">
        <v>381</v>
      </c>
      <c r="CA7" s="734" t="s">
        <v>381</v>
      </c>
      <c r="CB7" s="734" t="s">
        <v>381</v>
      </c>
      <c r="CC7" s="734" t="s">
        <v>381</v>
      </c>
      <c r="CD7" s="734" t="s">
        <v>381</v>
      </c>
      <c r="CE7" s="734" t="s">
        <v>381</v>
      </c>
      <c r="CF7" s="734" t="s">
        <v>381</v>
      </c>
      <c r="CG7" s="734" t="s">
        <v>381</v>
      </c>
      <c r="CH7" s="734" t="s">
        <v>381</v>
      </c>
      <c r="CI7" s="734" t="s">
        <v>381</v>
      </c>
      <c r="CJ7" s="737" t="s">
        <v>381</v>
      </c>
      <c r="CK7" s="738"/>
      <c r="CL7" s="1020" t="s">
        <v>980</v>
      </c>
      <c r="CM7" s="732" t="str">
        <f>$C7</f>
        <v>&gt; 50</v>
      </c>
      <c r="CN7" s="742" t="s">
        <v>381</v>
      </c>
      <c r="CO7" s="743" t="s">
        <v>381</v>
      </c>
      <c r="CP7" s="743" t="s">
        <v>381</v>
      </c>
      <c r="CQ7" s="743" t="s">
        <v>381</v>
      </c>
      <c r="CR7" s="743" t="s">
        <v>381</v>
      </c>
      <c r="CS7" s="743" t="s">
        <v>381</v>
      </c>
      <c r="CT7" s="743" t="s">
        <v>381</v>
      </c>
      <c r="CU7" s="743" t="s">
        <v>381</v>
      </c>
      <c r="CV7" s="743" t="s">
        <v>381</v>
      </c>
      <c r="CW7" s="743" t="s">
        <v>381</v>
      </c>
      <c r="CX7" s="743" t="s">
        <v>381</v>
      </c>
      <c r="CY7" s="740" t="s">
        <v>381</v>
      </c>
      <c r="CZ7" s="738"/>
      <c r="DA7" s="1020" t="s">
        <v>980</v>
      </c>
      <c r="DB7" s="732" t="str">
        <f>$C7</f>
        <v>&gt; 50</v>
      </c>
      <c r="DC7" s="742" t="s">
        <v>381</v>
      </c>
      <c r="DD7" s="743" t="s">
        <v>381</v>
      </c>
      <c r="DE7" s="743" t="s">
        <v>381</v>
      </c>
      <c r="DF7" s="743" t="s">
        <v>381</v>
      </c>
      <c r="DG7" s="743" t="s">
        <v>381</v>
      </c>
      <c r="DH7" s="743" t="s">
        <v>381</v>
      </c>
      <c r="DI7" s="743" t="s">
        <v>381</v>
      </c>
      <c r="DJ7" s="743" t="s">
        <v>381</v>
      </c>
      <c r="DK7" s="743" t="s">
        <v>381</v>
      </c>
      <c r="DL7" s="743" t="s">
        <v>381</v>
      </c>
      <c r="DM7" s="743" t="s">
        <v>381</v>
      </c>
      <c r="DN7" s="740" t="s">
        <v>381</v>
      </c>
      <c r="DO7" s="744"/>
      <c r="DP7" s="1020" t="s">
        <v>980</v>
      </c>
      <c r="DQ7" s="732" t="str">
        <f>$C7</f>
        <v>&gt; 50</v>
      </c>
      <c r="DR7" s="742" t="s">
        <v>381</v>
      </c>
      <c r="DS7" s="743" t="s">
        <v>381</v>
      </c>
      <c r="DT7" s="743" t="s">
        <v>381</v>
      </c>
      <c r="DU7" s="743" t="s">
        <v>381</v>
      </c>
      <c r="DV7" s="743" t="s">
        <v>381</v>
      </c>
      <c r="DW7" s="743" t="s">
        <v>381</v>
      </c>
      <c r="DX7" s="743" t="s">
        <v>381</v>
      </c>
      <c r="DY7" s="743" t="s">
        <v>381</v>
      </c>
      <c r="DZ7" s="743" t="s">
        <v>381</v>
      </c>
      <c r="EA7" s="743" t="s">
        <v>381</v>
      </c>
      <c r="EB7" s="743" t="s">
        <v>381</v>
      </c>
      <c r="EC7" s="740" t="s">
        <v>381</v>
      </c>
      <c r="ED7" s="738"/>
      <c r="EE7" s="1020" t="s">
        <v>980</v>
      </c>
      <c r="EF7" s="732" t="str">
        <f>$C7</f>
        <v>&gt; 50</v>
      </c>
      <c r="EG7" s="742" t="s">
        <v>381</v>
      </c>
      <c r="EH7" s="743" t="s">
        <v>381</v>
      </c>
      <c r="EI7" s="743" t="s">
        <v>381</v>
      </c>
      <c r="EJ7" s="743" t="s">
        <v>381</v>
      </c>
      <c r="EK7" s="743" t="s">
        <v>381</v>
      </c>
      <c r="EL7" s="743" t="s">
        <v>381</v>
      </c>
      <c r="EM7" s="743" t="s">
        <v>381</v>
      </c>
      <c r="EN7" s="743" t="s">
        <v>381</v>
      </c>
      <c r="EO7" s="743" t="s">
        <v>381</v>
      </c>
      <c r="EP7" s="743" t="s">
        <v>381</v>
      </c>
      <c r="EQ7" s="743" t="s">
        <v>381</v>
      </c>
      <c r="ER7" s="740" t="s">
        <v>381</v>
      </c>
      <c r="ES7" s="738"/>
      <c r="ET7" s="1020" t="s">
        <v>980</v>
      </c>
      <c r="EU7" s="732" t="str">
        <f>$C7</f>
        <v>&gt; 50</v>
      </c>
      <c r="EV7" s="742" t="s">
        <v>381</v>
      </c>
      <c r="EW7" s="743" t="s">
        <v>381</v>
      </c>
      <c r="EX7" s="743" t="s">
        <v>381</v>
      </c>
      <c r="EY7" s="743" t="s">
        <v>381</v>
      </c>
      <c r="EZ7" s="743" t="s">
        <v>381</v>
      </c>
      <c r="FA7" s="743" t="s">
        <v>381</v>
      </c>
      <c r="FB7" s="743" t="s">
        <v>381</v>
      </c>
      <c r="FC7" s="743" t="s">
        <v>381</v>
      </c>
      <c r="FD7" s="743" t="s">
        <v>381</v>
      </c>
      <c r="FE7" s="743" t="s">
        <v>381</v>
      </c>
      <c r="FF7" s="743" t="s">
        <v>381</v>
      </c>
      <c r="FG7" s="740" t="s">
        <v>381</v>
      </c>
      <c r="FI7" s="1020" t="s">
        <v>980</v>
      </c>
      <c r="FJ7" s="732" t="str">
        <f>$C7</f>
        <v>&gt; 50</v>
      </c>
      <c r="FK7" s="742" t="s">
        <v>381</v>
      </c>
      <c r="FL7" s="743" t="s">
        <v>381</v>
      </c>
      <c r="FM7" s="743" t="s">
        <v>381</v>
      </c>
      <c r="FN7" s="743" t="s">
        <v>381</v>
      </c>
      <c r="FO7" s="743" t="s">
        <v>381</v>
      </c>
      <c r="FP7" s="743" t="s">
        <v>381</v>
      </c>
      <c r="FQ7" s="743" t="s">
        <v>381</v>
      </c>
      <c r="FR7" s="743" t="s">
        <v>381</v>
      </c>
      <c r="FS7" s="743" t="s">
        <v>381</v>
      </c>
      <c r="FT7" s="743" t="s">
        <v>381</v>
      </c>
      <c r="FU7" s="743" t="s">
        <v>381</v>
      </c>
      <c r="FV7" s="740" t="s">
        <v>381</v>
      </c>
      <c r="FW7" s="744"/>
      <c r="FX7" s="1020" t="s">
        <v>980</v>
      </c>
      <c r="FY7" s="732" t="str">
        <f>$C7</f>
        <v>&gt; 50</v>
      </c>
      <c r="FZ7" s="742" t="s">
        <v>381</v>
      </c>
      <c r="GA7" s="743" t="s">
        <v>381</v>
      </c>
      <c r="GB7" s="743" t="s">
        <v>381</v>
      </c>
      <c r="GC7" s="743" t="s">
        <v>381</v>
      </c>
      <c r="GD7" s="743" t="s">
        <v>381</v>
      </c>
      <c r="GE7" s="743" t="s">
        <v>381</v>
      </c>
      <c r="GF7" s="743" t="s">
        <v>381</v>
      </c>
      <c r="GG7" s="743" t="s">
        <v>381</v>
      </c>
      <c r="GH7" s="743" t="s">
        <v>381</v>
      </c>
      <c r="GI7" s="743" t="s">
        <v>381</v>
      </c>
      <c r="GJ7" s="743" t="s">
        <v>381</v>
      </c>
      <c r="GK7" s="740" t="s">
        <v>381</v>
      </c>
      <c r="GM7" s="1020" t="s">
        <v>980</v>
      </c>
      <c r="GN7" s="732" t="str">
        <f>$C7</f>
        <v>&gt; 50</v>
      </c>
      <c r="GO7" s="742" t="s">
        <v>381</v>
      </c>
      <c r="GP7" s="743" t="s">
        <v>381</v>
      </c>
      <c r="GQ7" s="743" t="s">
        <v>381</v>
      </c>
      <c r="GR7" s="743" t="s">
        <v>381</v>
      </c>
      <c r="GS7" s="743" t="s">
        <v>381</v>
      </c>
      <c r="GT7" s="743" t="s">
        <v>381</v>
      </c>
      <c r="GU7" s="743" t="s">
        <v>381</v>
      </c>
      <c r="GV7" s="743" t="s">
        <v>381</v>
      </c>
      <c r="GW7" s="743" t="s">
        <v>381</v>
      </c>
      <c r="GX7" s="743" t="s">
        <v>381</v>
      </c>
      <c r="GY7" s="743" t="s">
        <v>381</v>
      </c>
      <c r="GZ7" s="740" t="s">
        <v>381</v>
      </c>
      <c r="HB7" s="1020" t="s">
        <v>980</v>
      </c>
      <c r="HC7" s="732" t="str">
        <f>$C7</f>
        <v>&gt; 50</v>
      </c>
      <c r="HD7" s="462" t="s">
        <v>381</v>
      </c>
      <c r="HE7" s="470" t="s">
        <v>381</v>
      </c>
      <c r="HF7" s="745" t="s">
        <v>381</v>
      </c>
      <c r="HH7" s="1020" t="s">
        <v>980</v>
      </c>
      <c r="HI7" s="732" t="str">
        <f>$C7</f>
        <v>&gt; 50</v>
      </c>
      <c r="HJ7" s="462" t="s">
        <v>381</v>
      </c>
      <c r="HK7" s="745" t="s">
        <v>381</v>
      </c>
    </row>
    <row r="8" spans="2:219" ht="15" customHeight="1">
      <c r="B8" s="1021"/>
      <c r="C8" s="503">
        <v>50</v>
      </c>
      <c r="D8" s="476">
        <f>Y8</f>
        <v>5.115089763152441</v>
      </c>
      <c r="E8" s="600">
        <f>MIN(AS8,BI8,BY8)</f>
        <v>78.202095019043</v>
      </c>
      <c r="F8" s="601">
        <f t="shared" ref="F8:F13" si="0">MIN(HF8,HK8)</f>
        <v>87.459012428273397</v>
      </c>
      <c r="G8" s="602">
        <f t="shared" ref="G8:G13" si="1">HD8</f>
        <v>2.6333150580706493</v>
      </c>
      <c r="H8" s="594" t="s">
        <v>712</v>
      </c>
      <c r="I8" s="603" t="s">
        <v>712</v>
      </c>
      <c r="J8" s="479">
        <f t="shared" ref="J8:J20" si="2">MIN(AU8,BK8,CA8)</f>
        <v>80.78832731285523</v>
      </c>
      <c r="K8" s="479">
        <f t="shared" ref="K8:R8" si="3">MIN(AV8,BL8,CB8)</f>
        <v>85.658171020533061</v>
      </c>
      <c r="L8" s="479">
        <f t="shared" si="3"/>
        <v>86.79225776023857</v>
      </c>
      <c r="M8" s="479">
        <f t="shared" si="3"/>
        <v>86.515399426707631</v>
      </c>
      <c r="N8" s="479">
        <f t="shared" si="3"/>
        <v>85.832544160604741</v>
      </c>
      <c r="O8" s="479">
        <f t="shared" si="3"/>
        <v>84.99394474686801</v>
      </c>
      <c r="P8" s="479">
        <f t="shared" si="3"/>
        <v>83.982226448935947</v>
      </c>
      <c r="Q8" s="479">
        <f t="shared" si="3"/>
        <v>82.742333914394578</v>
      </c>
      <c r="R8" s="479">
        <f t="shared" si="3"/>
        <v>81.106826236510358</v>
      </c>
      <c r="S8" s="480" t="s">
        <v>381</v>
      </c>
      <c r="T8" s="738"/>
      <c r="U8" s="1021"/>
      <c r="V8" s="503">
        <f>$C8</f>
        <v>50</v>
      </c>
      <c r="W8" s="481">
        <v>50</v>
      </c>
      <c r="X8" s="482">
        <v>-33</v>
      </c>
      <c r="Y8" s="531">
        <f t="shared" ref="Y8:Y15" si="4">IF(MIN(AA8,Z8)*(1-(2.5+7)/(87.5-2))&gt;$AG$7,$AG$7,MIN(AA8,Z8)*(1-(2.5+7)/(87.5-2)))</f>
        <v>5.115089763152441</v>
      </c>
      <c r="Z8" s="484">
        <v>5.7544759835464969</v>
      </c>
      <c r="AA8" s="485">
        <v>8.5688897999999991</v>
      </c>
      <c r="AB8" s="532">
        <f>(J8-5)/Y8</f>
        <v>14.816617268148725</v>
      </c>
      <c r="AC8" s="486">
        <f>(J8-5)/MIN(AA8,Z8)</f>
        <v>13.170326460576643</v>
      </c>
      <c r="AD8" s="487">
        <v>6.1087303527288501</v>
      </c>
      <c r="AE8" s="488">
        <v>15.850931136683791</v>
      </c>
      <c r="AF8" s="738"/>
      <c r="AG8" s="1048"/>
      <c r="AH8" s="1050"/>
      <c r="AI8" s="738"/>
      <c r="AJ8" s="1021"/>
      <c r="AK8" s="503">
        <f>$C8</f>
        <v>50</v>
      </c>
      <c r="AL8" s="489">
        <v>25</v>
      </c>
      <c r="AM8" s="482">
        <f>MIN(-40,AK8)</f>
        <v>-40</v>
      </c>
      <c r="AN8" s="490">
        <f>Y8</f>
        <v>5.115089763152441</v>
      </c>
      <c r="AP8" s="1021"/>
      <c r="AQ8" s="503">
        <v>50</v>
      </c>
      <c r="AR8" s="483">
        <f t="shared" ref="AR8:AR20" si="5">AN8</f>
        <v>5.115089763152441</v>
      </c>
      <c r="AS8" s="477">
        <v>105.03833846525831</v>
      </c>
      <c r="AT8" s="479">
        <v>104.82413167214715</v>
      </c>
      <c r="AU8" s="479">
        <v>104.46874321426014</v>
      </c>
      <c r="AV8" s="479">
        <v>103.97748972224232</v>
      </c>
      <c r="AW8" s="479">
        <v>103.57360329870822</v>
      </c>
      <c r="AX8" s="479">
        <v>103.23762391911261</v>
      </c>
      <c r="AY8" s="479">
        <v>102.64498012274052</v>
      </c>
      <c r="AZ8" s="479">
        <v>102.08999697844341</v>
      </c>
      <c r="BA8" s="479">
        <v>102.05559323163253</v>
      </c>
      <c r="BB8" s="479">
        <v>101.69724239353573</v>
      </c>
      <c r="BC8" s="479">
        <v>101.69735401242758</v>
      </c>
      <c r="BD8" s="480" t="s">
        <v>381</v>
      </c>
      <c r="BE8" s="738"/>
      <c r="BF8" s="1021"/>
      <c r="BG8" s="503">
        <v>50</v>
      </c>
      <c r="BH8" s="483">
        <f t="shared" ref="BH8:BH20" si="6">IF(MIN(Z8:AA8)&gt;$AH$7,$AH$7,MIN(Z8:AA8))</f>
        <v>5.7544759835464969</v>
      </c>
      <c r="BI8" s="477">
        <v>78.202095019043</v>
      </c>
      <c r="BJ8" s="478">
        <v>78.778988588680591</v>
      </c>
      <c r="BK8" s="479">
        <v>80.78832731285523</v>
      </c>
      <c r="BL8" s="479">
        <v>85.658171020533061</v>
      </c>
      <c r="BM8" s="479">
        <v>87.314140675116022</v>
      </c>
      <c r="BN8" s="479">
        <v>87.058691574800363</v>
      </c>
      <c r="BO8" s="479">
        <v>86.412416205954727</v>
      </c>
      <c r="BP8" s="479">
        <v>85.57450119121485</v>
      </c>
      <c r="BQ8" s="479">
        <v>84.517043901562658</v>
      </c>
      <c r="BR8" s="479">
        <v>83.151257172567426</v>
      </c>
      <c r="BS8" s="479">
        <v>81.29156023054064</v>
      </c>
      <c r="BT8" s="480" t="s">
        <v>381</v>
      </c>
      <c r="BU8" s="533"/>
      <c r="BV8" s="1021"/>
      <c r="BW8" s="503">
        <v>50</v>
      </c>
      <c r="BX8" s="483">
        <f t="shared" ref="BX8:BX20" si="7">IF(MIN(Z8:AA8)&gt;$AH$7,$AH$7,MIN(Z8:AA8))</f>
        <v>5.7544759835464969</v>
      </c>
      <c r="BY8" s="477">
        <v>87.321452472529231</v>
      </c>
      <c r="BZ8" s="478">
        <v>87.289738027200897</v>
      </c>
      <c r="CA8" s="479">
        <v>87.205575282474584</v>
      </c>
      <c r="CB8" s="479">
        <v>87.025936881156696</v>
      </c>
      <c r="CC8" s="479">
        <v>86.79225776023857</v>
      </c>
      <c r="CD8" s="479">
        <v>86.515399426707631</v>
      </c>
      <c r="CE8" s="479">
        <v>85.832544160604741</v>
      </c>
      <c r="CF8" s="479">
        <v>84.99394474686801</v>
      </c>
      <c r="CG8" s="479">
        <v>83.982226448935947</v>
      </c>
      <c r="CH8" s="479">
        <v>82.742333914394578</v>
      </c>
      <c r="CI8" s="479">
        <v>81.106826236510358</v>
      </c>
      <c r="CJ8" s="480" t="s">
        <v>381</v>
      </c>
      <c r="CK8" s="738"/>
      <c r="CL8" s="1021"/>
      <c r="CM8" s="503">
        <f>$C8</f>
        <v>50</v>
      </c>
      <c r="CN8" s="491">
        <v>1.2000000000000002</v>
      </c>
      <c r="CO8" s="492">
        <v>1.2000000000000002</v>
      </c>
      <c r="CP8" s="492">
        <v>1.2</v>
      </c>
      <c r="CQ8" s="492">
        <v>1.2000000000000128</v>
      </c>
      <c r="CR8" s="492">
        <v>1.2000000000000008</v>
      </c>
      <c r="CS8" s="493">
        <v>1.2000000000000062</v>
      </c>
      <c r="CT8" s="493">
        <v>1.2000000000000006</v>
      </c>
      <c r="CU8" s="493">
        <v>1.2000000000000006</v>
      </c>
      <c r="CV8" s="493">
        <v>1.2000000000000002</v>
      </c>
      <c r="CW8" s="493">
        <v>1.2000000000000006</v>
      </c>
      <c r="CX8" s="493">
        <v>1.2000000000000002</v>
      </c>
      <c r="CY8" s="747" t="s">
        <v>381</v>
      </c>
      <c r="CZ8" s="738"/>
      <c r="DA8" s="1021"/>
      <c r="DB8" s="503">
        <f>$C8</f>
        <v>50</v>
      </c>
      <c r="DC8" s="492">
        <v>0.92563882010344556</v>
      </c>
      <c r="DD8" s="492">
        <v>0.93041869283256673</v>
      </c>
      <c r="DE8" s="492">
        <v>0.94690941878824164</v>
      </c>
      <c r="DF8" s="492">
        <v>0.98589231486413242</v>
      </c>
      <c r="DG8" s="492">
        <v>1</v>
      </c>
      <c r="DH8" s="493">
        <v>1.0000000000000004</v>
      </c>
      <c r="DI8" s="493">
        <v>1.0000000000000004</v>
      </c>
      <c r="DJ8" s="493">
        <v>1</v>
      </c>
      <c r="DK8" s="493">
        <v>1.0000000000000033</v>
      </c>
      <c r="DL8" s="493">
        <v>1</v>
      </c>
      <c r="DM8" s="493">
        <v>1.0000000000000004</v>
      </c>
      <c r="DN8" s="747" t="s">
        <v>381</v>
      </c>
      <c r="DO8" s="744"/>
      <c r="DP8" s="1021"/>
      <c r="DQ8" s="503">
        <f>$C8</f>
        <v>50</v>
      </c>
      <c r="DR8" s="491">
        <v>1.0000000000000004</v>
      </c>
      <c r="DS8" s="492">
        <v>1.0000000000000073</v>
      </c>
      <c r="DT8" s="492">
        <v>1.0000000000000004</v>
      </c>
      <c r="DU8" s="492">
        <v>1.0000000000000002</v>
      </c>
      <c r="DV8" s="492">
        <v>1.000000000000008</v>
      </c>
      <c r="DW8" s="493">
        <v>1.0000000000000002</v>
      </c>
      <c r="DX8" s="493">
        <v>1.0000000000000075</v>
      </c>
      <c r="DY8" s="493">
        <v>1.0000000000000033</v>
      </c>
      <c r="DZ8" s="493">
        <v>1.0000000000000004</v>
      </c>
      <c r="EA8" s="493">
        <v>1.0000000000000016</v>
      </c>
      <c r="EB8" s="493">
        <v>1.0000000000000011</v>
      </c>
      <c r="EC8" s="747" t="s">
        <v>381</v>
      </c>
      <c r="ED8" s="738"/>
      <c r="EE8" s="1021"/>
      <c r="EF8" s="503">
        <f>$C8</f>
        <v>50</v>
      </c>
      <c r="EG8" s="495">
        <v>52.103805991135062</v>
      </c>
      <c r="EH8" s="496">
        <v>51.446558372952211</v>
      </c>
      <c r="EI8" s="496">
        <v>50.356417471382372</v>
      </c>
      <c r="EJ8" s="496">
        <v>48.850117508078654</v>
      </c>
      <c r="EK8" s="496">
        <v>47.612231537211073</v>
      </c>
      <c r="EL8" s="497">
        <v>46.582839704997468</v>
      </c>
      <c r="EM8" s="497">
        <v>44.767873385499172</v>
      </c>
      <c r="EN8" s="497">
        <v>43.069182792851109</v>
      </c>
      <c r="EO8" s="497">
        <v>42.963909837489325</v>
      </c>
      <c r="EP8" s="497">
        <v>41.867592840936368</v>
      </c>
      <c r="EQ8" s="497">
        <v>41.867934309615976</v>
      </c>
      <c r="ER8" s="747" t="s">
        <v>381</v>
      </c>
      <c r="ES8" s="738"/>
      <c r="ET8" s="1021"/>
      <c r="EU8" s="503">
        <f>$C8</f>
        <v>50</v>
      </c>
      <c r="EV8" s="495">
        <v>85</v>
      </c>
      <c r="EW8" s="496">
        <v>85</v>
      </c>
      <c r="EX8" s="496">
        <v>85</v>
      </c>
      <c r="EY8" s="496">
        <v>85</v>
      </c>
      <c r="EZ8" s="496">
        <v>84.397436216978292</v>
      </c>
      <c r="FA8" s="497">
        <v>83.364317812792535</v>
      </c>
      <c r="FB8" s="497">
        <v>80.751718878385589</v>
      </c>
      <c r="FC8" s="497">
        <v>77.366872084652982</v>
      </c>
      <c r="FD8" s="497">
        <v>73.099178180946637</v>
      </c>
      <c r="FE8" s="497">
        <v>67.593855882567766</v>
      </c>
      <c r="FF8" s="497">
        <v>60.110073483431677</v>
      </c>
      <c r="FG8" s="747" t="s">
        <v>381</v>
      </c>
      <c r="FI8" s="1021"/>
      <c r="FJ8" s="503">
        <f>$C8</f>
        <v>50</v>
      </c>
      <c r="FK8" s="495">
        <v>84.427011475671975</v>
      </c>
      <c r="FL8" s="496">
        <v>84.298733181489467</v>
      </c>
      <c r="FM8" s="496">
        <v>83.958331795861625</v>
      </c>
      <c r="FN8" s="496">
        <v>83.23186570669526</v>
      </c>
      <c r="FO8" s="496">
        <v>82.28704663085631</v>
      </c>
      <c r="FP8" s="497">
        <v>81.167922736171818</v>
      </c>
      <c r="FQ8" s="497">
        <v>78.408965675437059</v>
      </c>
      <c r="FR8" s="497">
        <v>75.023299947172745</v>
      </c>
      <c r="FS8" s="497">
        <v>70.942483144300923</v>
      </c>
      <c r="FT8" s="497">
        <v>65.947029880226864</v>
      </c>
      <c r="FU8" s="497">
        <v>59.367463054923917</v>
      </c>
      <c r="FV8" s="747" t="s">
        <v>381</v>
      </c>
      <c r="FW8" s="744"/>
      <c r="FX8" s="1021"/>
      <c r="FY8" s="503">
        <f>$C8</f>
        <v>50</v>
      </c>
      <c r="FZ8" s="491">
        <f>MIN(CN8,DC8,DR8)</f>
        <v>0.92563882010344556</v>
      </c>
      <c r="GA8" s="492">
        <f t="shared" ref="GA8:GJ20" si="8">MIN(CO8,DD8,DS8)</f>
        <v>0.93041869283256673</v>
      </c>
      <c r="GB8" s="492">
        <f t="shared" si="8"/>
        <v>0.94690941878824164</v>
      </c>
      <c r="GC8" s="492">
        <f t="shared" si="8"/>
        <v>0.98589231486413242</v>
      </c>
      <c r="GD8" s="492">
        <f t="shared" si="8"/>
        <v>1</v>
      </c>
      <c r="GE8" s="493">
        <f t="shared" si="8"/>
        <v>1.0000000000000002</v>
      </c>
      <c r="GF8" s="493">
        <f t="shared" si="8"/>
        <v>1.0000000000000004</v>
      </c>
      <c r="GG8" s="493">
        <f t="shared" si="8"/>
        <v>1</v>
      </c>
      <c r="GH8" s="493">
        <f t="shared" si="8"/>
        <v>1.0000000000000004</v>
      </c>
      <c r="GI8" s="493">
        <f t="shared" si="8"/>
        <v>1</v>
      </c>
      <c r="GJ8" s="493">
        <f t="shared" si="8"/>
        <v>1.0000000000000004</v>
      </c>
      <c r="GK8" s="747" t="s">
        <v>381</v>
      </c>
      <c r="GM8" s="1021"/>
      <c r="GN8" s="503">
        <f>$C8</f>
        <v>50</v>
      </c>
      <c r="GO8" s="495">
        <f>MAX(EG8,EV8,FK8)</f>
        <v>85</v>
      </c>
      <c r="GP8" s="496">
        <f t="shared" ref="GP8:GY20" si="9">MAX(EH8,EW8,FL8)</f>
        <v>85</v>
      </c>
      <c r="GQ8" s="496">
        <f t="shared" si="9"/>
        <v>85</v>
      </c>
      <c r="GR8" s="496">
        <f t="shared" si="9"/>
        <v>85</v>
      </c>
      <c r="GS8" s="496">
        <f t="shared" si="9"/>
        <v>84.397436216978292</v>
      </c>
      <c r="GT8" s="497">
        <f t="shared" si="9"/>
        <v>83.364317812792535</v>
      </c>
      <c r="GU8" s="497">
        <f t="shared" si="9"/>
        <v>80.751718878385589</v>
      </c>
      <c r="GV8" s="497">
        <f t="shared" si="9"/>
        <v>77.366872084652982</v>
      </c>
      <c r="GW8" s="497">
        <f t="shared" si="9"/>
        <v>73.099178180946637</v>
      </c>
      <c r="GX8" s="497">
        <f t="shared" si="9"/>
        <v>67.593855882567766</v>
      </c>
      <c r="GY8" s="497">
        <f t="shared" si="9"/>
        <v>60.110073483431677</v>
      </c>
      <c r="GZ8" s="747" t="s">
        <v>381</v>
      </c>
      <c r="HB8" s="1021"/>
      <c r="HC8" s="503">
        <f>$C8</f>
        <v>50</v>
      </c>
      <c r="HD8" s="531">
        <f>HE8*(1-(2.5+7)/(87.5-2))</f>
        <v>2.6333150580706493</v>
      </c>
      <c r="HE8" s="485">
        <v>2.9624794403294805</v>
      </c>
      <c r="HF8" s="604">
        <v>87.459012428273397</v>
      </c>
      <c r="HH8" s="1021"/>
      <c r="HI8" s="503">
        <f>$C8</f>
        <v>50</v>
      </c>
      <c r="HJ8" s="531">
        <f>HD8</f>
        <v>2.6333150580706493</v>
      </c>
      <c r="HK8" s="604">
        <v>104.6195664158077</v>
      </c>
    </row>
    <row r="9" spans="2:219" ht="15" customHeight="1">
      <c r="B9" s="1021"/>
      <c r="C9" s="503">
        <v>45</v>
      </c>
      <c r="D9" s="476">
        <f t="shared" ref="D9:D20" si="10">Y9</f>
        <v>8.0804345177583361</v>
      </c>
      <c r="E9" s="600">
        <f>MIN(AS9,BI9,BY9)</f>
        <v>76.344483616519184</v>
      </c>
      <c r="F9" s="601">
        <f t="shared" si="0"/>
        <v>87.463128217868629</v>
      </c>
      <c r="G9" s="602">
        <f t="shared" si="1"/>
        <v>3.9872301779459609</v>
      </c>
      <c r="H9" s="594" t="s">
        <v>712</v>
      </c>
      <c r="I9" s="603" t="s">
        <v>712</v>
      </c>
      <c r="J9" s="479">
        <f t="shared" si="2"/>
        <v>81.05397896508812</v>
      </c>
      <c r="K9" s="479">
        <f t="shared" ref="K9:R15" si="11">MIN(AV9,BL9,CB9)</f>
        <v>86.941139917720008</v>
      </c>
      <c r="L9" s="479">
        <f t="shared" si="11"/>
        <v>86.604370002740851</v>
      </c>
      <c r="M9" s="479">
        <f t="shared" si="11"/>
        <v>86.224968377560373</v>
      </c>
      <c r="N9" s="479">
        <f t="shared" si="11"/>
        <v>85.329677107635447</v>
      </c>
      <c r="O9" s="479">
        <f t="shared" si="11"/>
        <v>84.268437793992376</v>
      </c>
      <c r="P9" s="479">
        <f t="shared" si="11"/>
        <v>83.027103942357712</v>
      </c>
      <c r="Q9" s="479">
        <f t="shared" si="11"/>
        <v>81.557072249893963</v>
      </c>
      <c r="R9" s="479">
        <f t="shared" si="11"/>
        <v>79.705744251968639</v>
      </c>
      <c r="S9" s="480" t="s">
        <v>381</v>
      </c>
      <c r="T9" s="738"/>
      <c r="U9" s="1021"/>
      <c r="V9" s="503">
        <f t="shared" ref="V9:V21" si="12">$C9</f>
        <v>45</v>
      </c>
      <c r="W9" s="481">
        <v>45</v>
      </c>
      <c r="X9" s="482">
        <v>-33</v>
      </c>
      <c r="Y9" s="531">
        <f t="shared" si="4"/>
        <v>8.0804345177583361</v>
      </c>
      <c r="Z9" s="484">
        <v>9.0904888324781279</v>
      </c>
      <c r="AA9" s="485">
        <v>12.350074599999999</v>
      </c>
      <c r="AB9" s="532">
        <f t="shared" ref="AB9:AB15" si="13">(J9-5)/Y9</f>
        <v>9.4121150042048622</v>
      </c>
      <c r="AC9" s="486">
        <f t="shared" ref="AC9:AC15" si="14">(J9-5)/MIN(AA9,Z9)</f>
        <v>8.3663244481821</v>
      </c>
      <c r="AD9" s="487">
        <v>9.4656916948460097</v>
      </c>
      <c r="AE9" s="488">
        <v>22.085453578075018</v>
      </c>
      <c r="AF9" s="738"/>
      <c r="AG9" s="1048"/>
      <c r="AH9" s="1050"/>
      <c r="AI9" s="738"/>
      <c r="AJ9" s="1021"/>
      <c r="AK9" s="503">
        <f t="shared" ref="AK9:AK20" si="15">$C9</f>
        <v>45</v>
      </c>
      <c r="AL9" s="489">
        <v>25</v>
      </c>
      <c r="AM9" s="482">
        <f t="shared" ref="AM9:AM20" si="16">MIN(-40,AK9)</f>
        <v>-40</v>
      </c>
      <c r="AN9" s="490">
        <f t="shared" ref="AN9:AN20" si="17">Y9</f>
        <v>8.0804345177583361</v>
      </c>
      <c r="AP9" s="1021"/>
      <c r="AQ9" s="503">
        <v>45</v>
      </c>
      <c r="AR9" s="483">
        <f t="shared" si="5"/>
        <v>8.0804345177583361</v>
      </c>
      <c r="AS9" s="477">
        <v>104.28371871874451</v>
      </c>
      <c r="AT9" s="479">
        <v>104.09382471817985</v>
      </c>
      <c r="AU9" s="479">
        <v>103.78818960931683</v>
      </c>
      <c r="AV9" s="479">
        <v>103.37621895591985</v>
      </c>
      <c r="AW9" s="479">
        <v>103.04816585119805</v>
      </c>
      <c r="AX9" s="479">
        <v>102.77988701482187</v>
      </c>
      <c r="AY9" s="479">
        <v>102.35307830918599</v>
      </c>
      <c r="AZ9" s="479">
        <v>102.03476253230772</v>
      </c>
      <c r="BA9" s="479">
        <v>102.05924344893985</v>
      </c>
      <c r="BB9" s="479">
        <v>101.71576975987212</v>
      </c>
      <c r="BC9" s="479">
        <v>101.85817142294269</v>
      </c>
      <c r="BD9" s="480" t="s">
        <v>381</v>
      </c>
      <c r="BE9" s="738"/>
      <c r="BF9" s="1021"/>
      <c r="BG9" s="503">
        <v>45</v>
      </c>
      <c r="BH9" s="483">
        <f t="shared" si="6"/>
        <v>9.0904888324781279</v>
      </c>
      <c r="BI9" s="477">
        <v>76.344483616519184</v>
      </c>
      <c r="BJ9" s="478">
        <v>77.605189382605289</v>
      </c>
      <c r="BK9" s="479">
        <v>81.05397896508812</v>
      </c>
      <c r="BL9" s="479">
        <v>87.437510434703995</v>
      </c>
      <c r="BM9" s="479">
        <v>87.130178614962631</v>
      </c>
      <c r="BN9" s="479">
        <v>86.772457155873255</v>
      </c>
      <c r="BO9" s="479">
        <v>85.914344540386793</v>
      </c>
      <c r="BP9" s="479">
        <v>84.849934185364319</v>
      </c>
      <c r="BQ9" s="479">
        <v>83.55247001631308</v>
      </c>
      <c r="BR9" s="479">
        <v>81.946611856394838</v>
      </c>
      <c r="BS9" s="479">
        <v>79.852769794674302</v>
      </c>
      <c r="BT9" s="480" t="s">
        <v>381</v>
      </c>
      <c r="BU9" s="533"/>
      <c r="BV9" s="1021"/>
      <c r="BW9" s="503">
        <v>45</v>
      </c>
      <c r="BX9" s="483">
        <f t="shared" si="7"/>
        <v>9.0904888324781279</v>
      </c>
      <c r="BY9" s="477">
        <v>87.415282794791068</v>
      </c>
      <c r="BZ9" s="478">
        <v>87.357871381230723</v>
      </c>
      <c r="CA9" s="479">
        <v>87.223750753849046</v>
      </c>
      <c r="CB9" s="479">
        <v>86.941139917720008</v>
      </c>
      <c r="CC9" s="479">
        <v>86.604370002740851</v>
      </c>
      <c r="CD9" s="479">
        <v>86.224968377560373</v>
      </c>
      <c r="CE9" s="479">
        <v>85.329677107635447</v>
      </c>
      <c r="CF9" s="479">
        <v>84.268437793992376</v>
      </c>
      <c r="CG9" s="479">
        <v>83.027103942357712</v>
      </c>
      <c r="CH9" s="479">
        <v>81.557072249893963</v>
      </c>
      <c r="CI9" s="479">
        <v>79.705744251968639</v>
      </c>
      <c r="CJ9" s="480" t="s">
        <v>381</v>
      </c>
      <c r="CK9" s="738"/>
      <c r="CL9" s="1021"/>
      <c r="CM9" s="503">
        <f t="shared" ref="CM9:CM21" si="18">$C9</f>
        <v>45</v>
      </c>
      <c r="CN9" s="491">
        <v>1.2000000000000104</v>
      </c>
      <c r="CO9" s="492">
        <v>1.2</v>
      </c>
      <c r="CP9" s="492">
        <v>1.2</v>
      </c>
      <c r="CQ9" s="492">
        <v>1.2000000000000099</v>
      </c>
      <c r="CR9" s="492">
        <v>1.2</v>
      </c>
      <c r="CS9" s="493">
        <v>1.2</v>
      </c>
      <c r="CT9" s="493">
        <v>1.2000000000000004</v>
      </c>
      <c r="CU9" s="493">
        <v>1.2000000000000386</v>
      </c>
      <c r="CV9" s="493">
        <v>1.2000000000000002</v>
      </c>
      <c r="CW9" s="493">
        <v>1.2000000000000002</v>
      </c>
      <c r="CX9" s="493">
        <v>1.2</v>
      </c>
      <c r="CY9" s="747" t="s">
        <v>381</v>
      </c>
      <c r="CZ9" s="738"/>
      <c r="DA9" s="1021"/>
      <c r="DB9" s="503">
        <f t="shared" ref="DB9:DB21" si="19">$C9</f>
        <v>45</v>
      </c>
      <c r="DC9" s="491">
        <v>0.91010752087682401</v>
      </c>
      <c r="DD9" s="492">
        <v>0.92067156830914088</v>
      </c>
      <c r="DE9" s="492">
        <v>0.9490715203582355</v>
      </c>
      <c r="DF9" s="492">
        <v>1.0000000000000004</v>
      </c>
      <c r="DG9" s="492">
        <v>1.0000000000000002</v>
      </c>
      <c r="DH9" s="493">
        <v>1.0000000000000007</v>
      </c>
      <c r="DI9" s="493">
        <v>1.0000000000000056</v>
      </c>
      <c r="DJ9" s="493">
        <v>1.0000000000000002</v>
      </c>
      <c r="DK9" s="493">
        <v>1.0000000000000029</v>
      </c>
      <c r="DL9" s="493">
        <v>1</v>
      </c>
      <c r="DM9" s="493">
        <v>1.0000000000000004</v>
      </c>
      <c r="DN9" s="747" t="s">
        <v>381</v>
      </c>
      <c r="DO9" s="744"/>
      <c r="DP9" s="1021"/>
      <c r="DQ9" s="503">
        <f t="shared" ref="DQ9:DQ21" si="20">$C9</f>
        <v>45</v>
      </c>
      <c r="DR9" s="491">
        <v>1.0000000000000004</v>
      </c>
      <c r="DS9" s="492">
        <v>1</v>
      </c>
      <c r="DT9" s="492">
        <v>1.0000000000000124</v>
      </c>
      <c r="DU9" s="492">
        <v>1.0000000000000124</v>
      </c>
      <c r="DV9" s="492">
        <v>1.0000000000000056</v>
      </c>
      <c r="DW9" s="493">
        <v>1.000000000000006</v>
      </c>
      <c r="DX9" s="493">
        <v>1</v>
      </c>
      <c r="DY9" s="493">
        <v>1.0000000000000056</v>
      </c>
      <c r="DZ9" s="493">
        <v>1.0000000000000031</v>
      </c>
      <c r="EA9" s="493">
        <v>1</v>
      </c>
      <c r="EB9" s="493">
        <v>1.0000000000000011</v>
      </c>
      <c r="EC9" s="747" t="s">
        <v>381</v>
      </c>
      <c r="ED9" s="738"/>
      <c r="EE9" s="1021"/>
      <c r="EF9" s="503">
        <f t="shared" ref="EF9:EF21" si="21">$C9</f>
        <v>45</v>
      </c>
      <c r="EG9" s="495">
        <v>49.78900595407066</v>
      </c>
      <c r="EH9" s="496">
        <v>49.206764723978608</v>
      </c>
      <c r="EI9" s="496">
        <v>48.26986521559121</v>
      </c>
      <c r="EJ9" s="496">
        <v>47.007434806454</v>
      </c>
      <c r="EK9" s="496">
        <v>46.002513561484079</v>
      </c>
      <c r="EL9" s="497">
        <v>45.180933410698515</v>
      </c>
      <c r="EM9" s="497">
        <v>43.874307433386946</v>
      </c>
      <c r="EN9" s="497">
        <v>42.374675748804293</v>
      </c>
      <c r="EO9" s="497">
        <v>42.975078748752367</v>
      </c>
      <c r="EP9" s="497">
        <v>41.924265131843299</v>
      </c>
      <c r="EQ9" s="497">
        <v>42.359882178486828</v>
      </c>
      <c r="ER9" s="747" t="s">
        <v>381</v>
      </c>
      <c r="ES9" s="738"/>
      <c r="ET9" s="1021"/>
      <c r="EU9" s="503">
        <f t="shared" ref="EU9:EU21" si="22">$C9</f>
        <v>45</v>
      </c>
      <c r="EV9" s="495">
        <v>85</v>
      </c>
      <c r="EW9" s="496">
        <v>85</v>
      </c>
      <c r="EX9" s="496">
        <v>85</v>
      </c>
      <c r="EY9" s="496">
        <v>84.896474806838569</v>
      </c>
      <c r="EZ9" s="496">
        <v>83.65340848504627</v>
      </c>
      <c r="FA9" s="497">
        <v>82.206998563116656</v>
      </c>
      <c r="FB9" s="497">
        <v>78.739368214709941</v>
      </c>
      <c r="FC9" s="497">
        <v>74.442172535385282</v>
      </c>
      <c r="FD9" s="497">
        <v>69.210302805778326</v>
      </c>
      <c r="FE9" s="497">
        <v>62.744474276770859</v>
      </c>
      <c r="FF9" s="497">
        <v>54.330146590537993</v>
      </c>
      <c r="FG9" s="747" t="s">
        <v>381</v>
      </c>
      <c r="FI9" s="1021"/>
      <c r="FJ9" s="503">
        <f t="shared" ref="FJ9:FJ21" si="23">$C9</f>
        <v>45</v>
      </c>
      <c r="FK9" s="495">
        <v>84.806558470499397</v>
      </c>
      <c r="FL9" s="496">
        <v>84.574323047335326</v>
      </c>
      <c r="FM9" s="496">
        <v>84.031840998277573</v>
      </c>
      <c r="FN9" s="496">
        <v>82.888987251391711</v>
      </c>
      <c r="FO9" s="496">
        <v>81.527529179947635</v>
      </c>
      <c r="FP9" s="497">
        <v>79.994260834269767</v>
      </c>
      <c r="FQ9" s="497">
        <v>76.378408744043952</v>
      </c>
      <c r="FR9" s="497">
        <v>72.09650887544268</v>
      </c>
      <c r="FS9" s="497">
        <v>67.093789572083665</v>
      </c>
      <c r="FT9" s="497">
        <v>61.177656538047302</v>
      </c>
      <c r="FU9" s="497">
        <v>53.740014618361727</v>
      </c>
      <c r="FV9" s="747" t="s">
        <v>381</v>
      </c>
      <c r="FW9" s="744"/>
      <c r="FX9" s="1021"/>
      <c r="FY9" s="503">
        <f t="shared" ref="FY9:FY21" si="24">$C9</f>
        <v>45</v>
      </c>
      <c r="FZ9" s="491">
        <f t="shared" ref="FZ9:FZ20" si="25">MIN(CN9,DC9,DR9)</f>
        <v>0.91010752087682401</v>
      </c>
      <c r="GA9" s="492">
        <f t="shared" si="8"/>
        <v>0.92067156830914088</v>
      </c>
      <c r="GB9" s="492">
        <f t="shared" si="8"/>
        <v>0.9490715203582355</v>
      </c>
      <c r="GC9" s="492">
        <f t="shared" si="8"/>
        <v>1.0000000000000004</v>
      </c>
      <c r="GD9" s="492">
        <f t="shared" si="8"/>
        <v>1.0000000000000002</v>
      </c>
      <c r="GE9" s="493">
        <f t="shared" si="8"/>
        <v>1.0000000000000007</v>
      </c>
      <c r="GF9" s="493">
        <f t="shared" si="8"/>
        <v>1</v>
      </c>
      <c r="GG9" s="493">
        <f t="shared" si="8"/>
        <v>1.0000000000000002</v>
      </c>
      <c r="GH9" s="493">
        <f t="shared" si="8"/>
        <v>1.0000000000000029</v>
      </c>
      <c r="GI9" s="493">
        <f t="shared" si="8"/>
        <v>1</v>
      </c>
      <c r="GJ9" s="493">
        <f t="shared" si="8"/>
        <v>1.0000000000000004</v>
      </c>
      <c r="GK9" s="747" t="s">
        <v>381</v>
      </c>
      <c r="GM9" s="1021"/>
      <c r="GN9" s="503">
        <f t="shared" ref="GN9:GN21" si="26">$C9</f>
        <v>45</v>
      </c>
      <c r="GO9" s="495">
        <f t="shared" ref="GO9:GO20" si="27">MAX(EG9,EV9,FK9)</f>
        <v>85</v>
      </c>
      <c r="GP9" s="496">
        <f t="shared" si="9"/>
        <v>85</v>
      </c>
      <c r="GQ9" s="496">
        <f t="shared" si="9"/>
        <v>85</v>
      </c>
      <c r="GR9" s="496">
        <f t="shared" si="9"/>
        <v>84.896474806838569</v>
      </c>
      <c r="GS9" s="496">
        <f t="shared" si="9"/>
        <v>83.65340848504627</v>
      </c>
      <c r="GT9" s="497">
        <f t="shared" si="9"/>
        <v>82.206998563116656</v>
      </c>
      <c r="GU9" s="497">
        <f t="shared" si="9"/>
        <v>78.739368214709941</v>
      </c>
      <c r="GV9" s="497">
        <f t="shared" si="9"/>
        <v>74.442172535385282</v>
      </c>
      <c r="GW9" s="497">
        <f t="shared" si="9"/>
        <v>69.210302805778326</v>
      </c>
      <c r="GX9" s="497">
        <f t="shared" si="9"/>
        <v>62.744474276770859</v>
      </c>
      <c r="GY9" s="497">
        <f t="shared" si="9"/>
        <v>54.330146590537993</v>
      </c>
      <c r="GZ9" s="747" t="s">
        <v>381</v>
      </c>
      <c r="HB9" s="1021"/>
      <c r="HC9" s="503">
        <f t="shared" ref="HC9:HC21" si="28">$C9</f>
        <v>45</v>
      </c>
      <c r="HD9" s="531">
        <f t="shared" ref="HD9:HD15" si="29">HE9*(1-(2.5+7)/(87.5-2))</f>
        <v>3.9872301779459609</v>
      </c>
      <c r="HE9" s="485">
        <v>4.4856339501892064</v>
      </c>
      <c r="HF9" s="604">
        <v>87.463128217868629</v>
      </c>
      <c r="HH9" s="1021"/>
      <c r="HI9" s="503">
        <f t="shared" ref="HI9:HI21" si="30">$C9</f>
        <v>45</v>
      </c>
      <c r="HJ9" s="531">
        <f t="shared" ref="HJ9:HJ20" si="31">HD9</f>
        <v>3.9872301779459609</v>
      </c>
      <c r="HK9" s="604">
        <v>103.57599843177185</v>
      </c>
    </row>
    <row r="10" spans="2:219" ht="15" customHeight="1">
      <c r="B10" s="1021"/>
      <c r="C10" s="503">
        <v>40</v>
      </c>
      <c r="D10" s="476">
        <f t="shared" si="10"/>
        <v>11.454842091453537</v>
      </c>
      <c r="E10" s="600">
        <f t="shared" ref="E10:E15" si="32">MIN(AS10,BI10,BY10)</f>
        <v>73.214577050407385</v>
      </c>
      <c r="F10" s="601">
        <f t="shared" si="0"/>
        <v>87.463156982241244</v>
      </c>
      <c r="G10" s="602">
        <f t="shared" si="1"/>
        <v>5.359643710696405</v>
      </c>
      <c r="H10" s="594" t="s">
        <v>712</v>
      </c>
      <c r="I10" s="603" t="s">
        <v>712</v>
      </c>
      <c r="J10" s="479">
        <f t="shared" si="2"/>
        <v>81.095513693624667</v>
      </c>
      <c r="K10" s="479">
        <f t="shared" si="11"/>
        <v>86.856253771225042</v>
      </c>
      <c r="L10" s="479">
        <f t="shared" si="11"/>
        <v>86.395090249790925</v>
      </c>
      <c r="M10" s="479">
        <f t="shared" si="11"/>
        <v>85.889651590976129</v>
      </c>
      <c r="N10" s="479">
        <f t="shared" si="11"/>
        <v>84.747582445357239</v>
      </c>
      <c r="O10" s="479">
        <f t="shared" si="11"/>
        <v>83.450367209245385</v>
      </c>
      <c r="P10" s="479">
        <f t="shared" si="11"/>
        <v>81.98293975060659</v>
      </c>
      <c r="Q10" s="479">
        <f t="shared" si="11"/>
        <v>80.308141522759044</v>
      </c>
      <c r="R10" s="479">
        <f t="shared" si="11"/>
        <v>78.26082723295147</v>
      </c>
      <c r="S10" s="480" t="s">
        <v>381</v>
      </c>
      <c r="T10" s="738"/>
      <c r="U10" s="1021"/>
      <c r="V10" s="503">
        <f t="shared" si="12"/>
        <v>40</v>
      </c>
      <c r="W10" s="481">
        <v>40</v>
      </c>
      <c r="X10" s="482">
        <v>-33</v>
      </c>
      <c r="Y10" s="531">
        <f t="shared" si="4"/>
        <v>11.454842091453537</v>
      </c>
      <c r="Z10" s="484">
        <v>12.88669735288523</v>
      </c>
      <c r="AA10" s="485">
        <v>16.302537999999998</v>
      </c>
      <c r="AB10" s="532">
        <f t="shared" si="13"/>
        <v>6.643087096800711</v>
      </c>
      <c r="AC10" s="486">
        <f t="shared" si="14"/>
        <v>5.9049663082672987</v>
      </c>
      <c r="AD10" s="487">
        <v>13.008957265041907</v>
      </c>
      <c r="AE10" s="488">
        <v>28.098437430948607</v>
      </c>
      <c r="AF10" s="738"/>
      <c r="AG10" s="1048"/>
      <c r="AH10" s="1050"/>
      <c r="AI10" s="738"/>
      <c r="AJ10" s="1021"/>
      <c r="AK10" s="503">
        <f t="shared" si="15"/>
        <v>40</v>
      </c>
      <c r="AL10" s="489">
        <v>25</v>
      </c>
      <c r="AM10" s="482">
        <f t="shared" si="16"/>
        <v>-40</v>
      </c>
      <c r="AN10" s="490">
        <f t="shared" si="17"/>
        <v>11.454842091453537</v>
      </c>
      <c r="AP10" s="1021"/>
      <c r="AQ10" s="503">
        <v>40</v>
      </c>
      <c r="AR10" s="483">
        <f t="shared" si="5"/>
        <v>11.454842091453537</v>
      </c>
      <c r="AS10" s="477">
        <v>103.94725778380953</v>
      </c>
      <c r="AT10" s="479">
        <v>103.77205139068896</v>
      </c>
      <c r="AU10" s="479">
        <v>103.49258934511307</v>
      </c>
      <c r="AV10" s="479">
        <v>103.1259618387288</v>
      </c>
      <c r="AW10" s="479">
        <v>102.83978917572726</v>
      </c>
      <c r="AX10" s="479">
        <v>102.6064914053686</v>
      </c>
      <c r="AY10" s="479">
        <v>102.22721009608672</v>
      </c>
      <c r="AZ10" s="479">
        <v>102.0161352819502</v>
      </c>
      <c r="BA10" s="479">
        <v>102.06602825763315</v>
      </c>
      <c r="BB10" s="479">
        <v>101.69658249102093</v>
      </c>
      <c r="BC10" s="479">
        <v>101.95239254698603</v>
      </c>
      <c r="BD10" s="480" t="s">
        <v>381</v>
      </c>
      <c r="BE10" s="738"/>
      <c r="BF10" s="1021"/>
      <c r="BG10" s="503">
        <v>40</v>
      </c>
      <c r="BH10" s="483">
        <f t="shared" si="6"/>
        <v>12.88669735288523</v>
      </c>
      <c r="BI10" s="477">
        <v>73.214577050407385</v>
      </c>
      <c r="BJ10" s="478">
        <v>75.572449064056869</v>
      </c>
      <c r="BK10" s="479">
        <v>81.095513693624667</v>
      </c>
      <c r="BL10" s="479">
        <v>87.322133010907848</v>
      </c>
      <c r="BM10" s="479">
        <v>86.898993081048246</v>
      </c>
      <c r="BN10" s="479">
        <v>86.416232398427439</v>
      </c>
      <c r="BO10" s="479">
        <v>85.310219962702718</v>
      </c>
      <c r="BP10" s="479">
        <v>84.005148278514227</v>
      </c>
      <c r="BQ10" s="479">
        <v>82.478405627706351</v>
      </c>
      <c r="BR10" s="479">
        <v>80.662766588981697</v>
      </c>
      <c r="BS10" s="479">
        <v>78.359558919638431</v>
      </c>
      <c r="BT10" s="480" t="s">
        <v>381</v>
      </c>
      <c r="BU10" s="533"/>
      <c r="BV10" s="1021"/>
      <c r="BW10" s="503">
        <v>40</v>
      </c>
      <c r="BX10" s="483">
        <f t="shared" si="7"/>
        <v>12.88669735288523</v>
      </c>
      <c r="BY10" s="477">
        <v>84.813432575335256</v>
      </c>
      <c r="BZ10" s="478">
        <v>87.091542148571122</v>
      </c>
      <c r="CA10" s="479">
        <v>87.268666193513155</v>
      </c>
      <c r="CB10" s="479">
        <v>86.856253771225042</v>
      </c>
      <c r="CC10" s="479">
        <v>86.395090249790925</v>
      </c>
      <c r="CD10" s="479">
        <v>85.889651590976129</v>
      </c>
      <c r="CE10" s="479">
        <v>84.747582445357239</v>
      </c>
      <c r="CF10" s="479">
        <v>83.450367209245385</v>
      </c>
      <c r="CG10" s="479">
        <v>81.98293975060659</v>
      </c>
      <c r="CH10" s="479">
        <v>80.308141522759044</v>
      </c>
      <c r="CI10" s="479">
        <v>78.26082723295147</v>
      </c>
      <c r="CJ10" s="480" t="s">
        <v>381</v>
      </c>
      <c r="CK10" s="738"/>
      <c r="CL10" s="1021"/>
      <c r="CM10" s="503">
        <f t="shared" si="18"/>
        <v>40</v>
      </c>
      <c r="CN10" s="491">
        <v>1.2000000000000002</v>
      </c>
      <c r="CO10" s="492">
        <v>1.2000000000000002</v>
      </c>
      <c r="CP10" s="492">
        <v>1.2000000000000146</v>
      </c>
      <c r="CQ10" s="492">
        <v>1.2000000000000006</v>
      </c>
      <c r="CR10" s="492">
        <v>1.2</v>
      </c>
      <c r="CS10" s="493">
        <v>1.2000000000000002</v>
      </c>
      <c r="CT10" s="493">
        <v>1.2000000000000006</v>
      </c>
      <c r="CU10" s="493">
        <v>1.2000000000000004</v>
      </c>
      <c r="CV10" s="493">
        <v>1.2000000000000002</v>
      </c>
      <c r="CW10" s="493">
        <v>1.2000000000000006</v>
      </c>
      <c r="CX10" s="493">
        <v>1.2000000000000006</v>
      </c>
      <c r="CY10" s="747" t="s">
        <v>381</v>
      </c>
      <c r="CZ10" s="738"/>
      <c r="DA10" s="1021"/>
      <c r="DB10" s="503">
        <f t="shared" si="19"/>
        <v>40</v>
      </c>
      <c r="DC10" s="491">
        <v>0.88344332577817064</v>
      </c>
      <c r="DD10" s="492">
        <v>0.90358887318876935</v>
      </c>
      <c r="DE10" s="492">
        <v>0.94940918680279363</v>
      </c>
      <c r="DF10" s="492">
        <v>1</v>
      </c>
      <c r="DG10" s="492">
        <v>1.0000000000000004</v>
      </c>
      <c r="DH10" s="493">
        <v>1</v>
      </c>
      <c r="DI10" s="493">
        <v>1.0000000000000007</v>
      </c>
      <c r="DJ10" s="493">
        <v>1.0000000000000004</v>
      </c>
      <c r="DK10" s="493">
        <v>1.0000000000000004</v>
      </c>
      <c r="DL10" s="493">
        <v>1</v>
      </c>
      <c r="DM10" s="493">
        <v>1</v>
      </c>
      <c r="DN10" s="747" t="s">
        <v>381</v>
      </c>
      <c r="DO10" s="744"/>
      <c r="DP10" s="1021"/>
      <c r="DQ10" s="503">
        <f t="shared" si="20"/>
        <v>40</v>
      </c>
      <c r="DR10" s="491">
        <v>0.97922748687029959</v>
      </c>
      <c r="DS10" s="492">
        <v>0.99711047212957649</v>
      </c>
      <c r="DT10" s="492">
        <v>1.0000000000000091</v>
      </c>
      <c r="DU10" s="492">
        <v>1.0000000000000004</v>
      </c>
      <c r="DV10" s="492">
        <v>1.0000000000000084</v>
      </c>
      <c r="DW10" s="493">
        <v>1</v>
      </c>
      <c r="DX10" s="493">
        <v>1.0000000000000091</v>
      </c>
      <c r="DY10" s="493">
        <v>1.0000000000000042</v>
      </c>
      <c r="DZ10" s="493">
        <v>1.0000000000000004</v>
      </c>
      <c r="EA10" s="493">
        <v>1.000000000000002</v>
      </c>
      <c r="EB10" s="493">
        <v>1.0000000000000011</v>
      </c>
      <c r="EC10" s="747" t="s">
        <v>381</v>
      </c>
      <c r="ED10" s="738"/>
      <c r="EE10" s="1021"/>
      <c r="EF10" s="503">
        <f t="shared" si="21"/>
        <v>40</v>
      </c>
      <c r="EG10" s="495">
        <v>48.757441848888732</v>
      </c>
      <c r="EH10" s="496">
        <v>48.220402655327632</v>
      </c>
      <c r="EI10" s="496">
        <v>47.363986416772832</v>
      </c>
      <c r="EJ10" s="496">
        <v>46.24079661570363</v>
      </c>
      <c r="EK10" s="496">
        <v>45.364360384455836</v>
      </c>
      <c r="EL10" s="497">
        <v>44.650037864366652</v>
      </c>
      <c r="EM10" s="497">
        <v>43.489079028985316</v>
      </c>
      <c r="EN10" s="497">
        <v>41.969292274791485</v>
      </c>
      <c r="EO10" s="497">
        <v>42.995839942924476</v>
      </c>
      <c r="EP10" s="497">
        <v>41.865574418731569</v>
      </c>
      <c r="EQ10" s="497">
        <v>42.648144679952622</v>
      </c>
      <c r="ER10" s="747" t="s">
        <v>381</v>
      </c>
      <c r="ES10" s="738"/>
      <c r="ET10" s="1021"/>
      <c r="EU10" s="503">
        <f t="shared" si="22"/>
        <v>40</v>
      </c>
      <c r="EV10" s="495">
        <v>85</v>
      </c>
      <c r="EW10" s="496">
        <v>85</v>
      </c>
      <c r="EX10" s="496">
        <v>85</v>
      </c>
      <c r="EY10" s="496">
        <v>84.42976392853285</v>
      </c>
      <c r="EZ10" s="496">
        <v>82.718575847212264</v>
      </c>
      <c r="FA10" s="497">
        <v>80.767140911926617</v>
      </c>
      <c r="FB10" s="497">
        <v>76.299861980801381</v>
      </c>
      <c r="FC10" s="497">
        <v>71.034893616644069</v>
      </c>
      <c r="FD10" s="497">
        <v>64.884500079586928</v>
      </c>
      <c r="FE10" s="497">
        <v>57.582985145026441</v>
      </c>
      <c r="FF10" s="497">
        <v>48.341073628817242</v>
      </c>
      <c r="FG10" s="747" t="s">
        <v>381</v>
      </c>
      <c r="FI10" s="1021"/>
      <c r="FJ10" s="503">
        <f t="shared" si="23"/>
        <v>40</v>
      </c>
      <c r="FK10" s="495">
        <v>85</v>
      </c>
      <c r="FL10" s="496">
        <v>85</v>
      </c>
      <c r="FM10" s="496">
        <v>84.213503972022863</v>
      </c>
      <c r="FN10" s="496">
        <v>82.545776485950967</v>
      </c>
      <c r="FO10" s="496">
        <v>80.681700523075506</v>
      </c>
      <c r="FP10" s="497">
        <v>78.639627407443015</v>
      </c>
      <c r="FQ10" s="497">
        <v>74.029202440710208</v>
      </c>
      <c r="FR10" s="497">
        <v>68.798877869886383</v>
      </c>
      <c r="FS10" s="497">
        <v>62.89062591499237</v>
      </c>
      <c r="FT10" s="497">
        <v>56.158510923746576</v>
      </c>
      <c r="FU10" s="497">
        <v>47.945418638326942</v>
      </c>
      <c r="FV10" s="747" t="s">
        <v>381</v>
      </c>
      <c r="FW10" s="744"/>
      <c r="FX10" s="1021"/>
      <c r="FY10" s="503">
        <f t="shared" si="24"/>
        <v>40</v>
      </c>
      <c r="FZ10" s="491">
        <f t="shared" si="25"/>
        <v>0.88344332577817064</v>
      </c>
      <c r="GA10" s="492">
        <f t="shared" si="8"/>
        <v>0.90358887318876935</v>
      </c>
      <c r="GB10" s="492">
        <f t="shared" si="8"/>
        <v>0.94940918680279363</v>
      </c>
      <c r="GC10" s="492">
        <f t="shared" si="8"/>
        <v>1</v>
      </c>
      <c r="GD10" s="492">
        <f t="shared" si="8"/>
        <v>1.0000000000000004</v>
      </c>
      <c r="GE10" s="493">
        <f t="shared" si="8"/>
        <v>1</v>
      </c>
      <c r="GF10" s="493">
        <f t="shared" si="8"/>
        <v>1.0000000000000007</v>
      </c>
      <c r="GG10" s="493">
        <f t="shared" si="8"/>
        <v>1.0000000000000004</v>
      </c>
      <c r="GH10" s="493">
        <f t="shared" si="8"/>
        <v>1.0000000000000004</v>
      </c>
      <c r="GI10" s="493">
        <f t="shared" si="8"/>
        <v>1</v>
      </c>
      <c r="GJ10" s="493">
        <f t="shared" si="8"/>
        <v>1</v>
      </c>
      <c r="GK10" s="747" t="s">
        <v>381</v>
      </c>
      <c r="GM10" s="1021"/>
      <c r="GN10" s="503">
        <f t="shared" si="26"/>
        <v>40</v>
      </c>
      <c r="GO10" s="495">
        <f t="shared" si="27"/>
        <v>85</v>
      </c>
      <c r="GP10" s="496">
        <f t="shared" si="9"/>
        <v>85</v>
      </c>
      <c r="GQ10" s="496">
        <f t="shared" si="9"/>
        <v>85</v>
      </c>
      <c r="GR10" s="496">
        <f t="shared" si="9"/>
        <v>84.42976392853285</v>
      </c>
      <c r="GS10" s="496">
        <f t="shared" si="9"/>
        <v>82.718575847212264</v>
      </c>
      <c r="GT10" s="497">
        <f t="shared" si="9"/>
        <v>80.767140911926617</v>
      </c>
      <c r="GU10" s="497">
        <f t="shared" si="9"/>
        <v>76.299861980801381</v>
      </c>
      <c r="GV10" s="497">
        <f t="shared" si="9"/>
        <v>71.034893616644069</v>
      </c>
      <c r="GW10" s="497">
        <f t="shared" si="9"/>
        <v>64.884500079586928</v>
      </c>
      <c r="GX10" s="497">
        <f t="shared" si="9"/>
        <v>57.582985145026441</v>
      </c>
      <c r="GY10" s="497">
        <f t="shared" si="9"/>
        <v>48.341073628817242</v>
      </c>
      <c r="GZ10" s="747" t="s">
        <v>381</v>
      </c>
      <c r="HB10" s="1021"/>
      <c r="HC10" s="503">
        <f t="shared" si="28"/>
        <v>40</v>
      </c>
      <c r="HD10" s="531">
        <f t="shared" si="29"/>
        <v>5.359643710696405</v>
      </c>
      <c r="HE10" s="485">
        <v>6.0295991745334563</v>
      </c>
      <c r="HF10" s="604">
        <v>87.463156982241244</v>
      </c>
      <c r="HH10" s="1021"/>
      <c r="HI10" s="503">
        <f t="shared" si="30"/>
        <v>40</v>
      </c>
      <c r="HJ10" s="531">
        <f t="shared" si="31"/>
        <v>5.359643710696405</v>
      </c>
      <c r="HK10" s="604">
        <v>102.90233360840881</v>
      </c>
    </row>
    <row r="11" spans="2:219" ht="15" customHeight="1">
      <c r="B11" s="1021"/>
      <c r="C11" s="503">
        <v>35</v>
      </c>
      <c r="D11" s="476">
        <f t="shared" si="10"/>
        <v>12.425857524655171</v>
      </c>
      <c r="E11" s="600">
        <f t="shared" si="32"/>
        <v>72.920068272084237</v>
      </c>
      <c r="F11" s="601">
        <f t="shared" si="0"/>
        <v>87.462990403824278</v>
      </c>
      <c r="G11" s="602">
        <f t="shared" si="1"/>
        <v>5.6200308005552575</v>
      </c>
      <c r="H11" s="594" t="s">
        <v>712</v>
      </c>
      <c r="I11" s="603" t="s">
        <v>712</v>
      </c>
      <c r="J11" s="479">
        <f t="shared" si="2"/>
        <v>81.237327081568296</v>
      </c>
      <c r="K11" s="479">
        <f t="shared" si="11"/>
        <v>86.885775836210939</v>
      </c>
      <c r="L11" s="479">
        <f t="shared" si="11"/>
        <v>86.404425316806794</v>
      </c>
      <c r="M11" s="479">
        <f t="shared" si="11"/>
        <v>85.879909388360133</v>
      </c>
      <c r="N11" s="479">
        <f t="shared" si="11"/>
        <v>84.712249223580685</v>
      </c>
      <c r="O11" s="479">
        <f t="shared" si="11"/>
        <v>83.390746033760593</v>
      </c>
      <c r="P11" s="479">
        <f t="shared" si="11"/>
        <v>81.909889800515259</v>
      </c>
      <c r="Q11" s="479">
        <f t="shared" si="11"/>
        <v>80.236209693841943</v>
      </c>
      <c r="R11" s="479">
        <f t="shared" si="11"/>
        <v>78.213286517671321</v>
      </c>
      <c r="S11" s="480" t="s">
        <v>381</v>
      </c>
      <c r="T11" s="738"/>
      <c r="U11" s="1021"/>
      <c r="V11" s="503">
        <f t="shared" si="12"/>
        <v>35</v>
      </c>
      <c r="W11" s="481">
        <v>40</v>
      </c>
      <c r="X11" s="482">
        <v>-33</v>
      </c>
      <c r="Y11" s="531">
        <f t="shared" si="4"/>
        <v>12.425857524655171</v>
      </c>
      <c r="Z11" s="484">
        <v>13.979089715237068</v>
      </c>
      <c r="AA11" s="485">
        <v>17.1736355</v>
      </c>
      <c r="AB11" s="532">
        <f t="shared" si="13"/>
        <v>6.1353775327215452</v>
      </c>
      <c r="AC11" s="486">
        <f t="shared" si="14"/>
        <v>5.4536689179747073</v>
      </c>
      <c r="AD11" s="487">
        <v>13.989595215734568</v>
      </c>
      <c r="AE11" s="488">
        <v>29.378586857094177</v>
      </c>
      <c r="AF11" s="738"/>
      <c r="AG11" s="1048"/>
      <c r="AH11" s="1050"/>
      <c r="AI11" s="738"/>
      <c r="AJ11" s="1021"/>
      <c r="AK11" s="503">
        <f t="shared" si="15"/>
        <v>35</v>
      </c>
      <c r="AL11" s="489">
        <f t="shared" ref="AL11:AL19" si="33">AK11-10</f>
        <v>25</v>
      </c>
      <c r="AM11" s="482">
        <f t="shared" si="16"/>
        <v>-40</v>
      </c>
      <c r="AN11" s="490">
        <f t="shared" si="17"/>
        <v>12.425857524655171</v>
      </c>
      <c r="AP11" s="1021"/>
      <c r="AQ11" s="503">
        <v>35</v>
      </c>
      <c r="AR11" s="483">
        <f t="shared" si="5"/>
        <v>12.425857524655171</v>
      </c>
      <c r="AS11" s="477">
        <v>103.41607613697633</v>
      </c>
      <c r="AT11" s="479">
        <v>103.24832691828883</v>
      </c>
      <c r="AU11" s="479">
        <v>102.98743870389043</v>
      </c>
      <c r="AV11" s="479">
        <v>102.6497326274575</v>
      </c>
      <c r="AW11" s="479">
        <v>102.39323566408197</v>
      </c>
      <c r="AX11" s="479">
        <v>102.19036316311781</v>
      </c>
      <c r="AY11" s="479">
        <v>101.86473807416866</v>
      </c>
      <c r="AZ11" s="479">
        <v>102.00934683822382</v>
      </c>
      <c r="BA11" s="479">
        <v>101.83632760941478</v>
      </c>
      <c r="BB11" s="479">
        <v>101.50328271744443</v>
      </c>
      <c r="BC11" s="479">
        <v>101.84089866077871</v>
      </c>
      <c r="BD11" s="480" t="s">
        <v>381</v>
      </c>
      <c r="BE11" s="738"/>
      <c r="BF11" s="1021"/>
      <c r="BG11" s="503">
        <v>35</v>
      </c>
      <c r="BH11" s="483">
        <f t="shared" si="6"/>
        <v>13.979089715237068</v>
      </c>
      <c r="BI11" s="477">
        <v>72.920068272084237</v>
      </c>
      <c r="BJ11" s="478">
        <v>75.341282691401119</v>
      </c>
      <c r="BK11" s="479">
        <v>81.237327081568296</v>
      </c>
      <c r="BL11" s="479">
        <v>87.309784199162834</v>
      </c>
      <c r="BM11" s="479">
        <v>86.864263508250772</v>
      </c>
      <c r="BN11" s="479">
        <v>86.365888734715</v>
      </c>
      <c r="BO11" s="479">
        <v>85.231076908322905</v>
      </c>
      <c r="BP11" s="479">
        <v>83.904902567057306</v>
      </c>
      <c r="BQ11" s="479">
        <v>82.369594571330339</v>
      </c>
      <c r="BR11" s="479">
        <v>80.56567448285405</v>
      </c>
      <c r="BS11" s="479">
        <v>78.302396558046183</v>
      </c>
      <c r="BT11" s="480" t="s">
        <v>381</v>
      </c>
      <c r="BU11" s="533"/>
      <c r="BV11" s="1021"/>
      <c r="BW11" s="503">
        <v>35</v>
      </c>
      <c r="BX11" s="483">
        <f t="shared" si="7"/>
        <v>13.979089715237068</v>
      </c>
      <c r="BY11" s="477">
        <v>83.103660639089782</v>
      </c>
      <c r="BZ11" s="478">
        <v>85.561968574302739</v>
      </c>
      <c r="CA11" s="479">
        <v>87.317429963899968</v>
      </c>
      <c r="CB11" s="479">
        <v>86.885775836210939</v>
      </c>
      <c r="CC11" s="479">
        <v>86.404425316806794</v>
      </c>
      <c r="CD11" s="479">
        <v>85.879909388360133</v>
      </c>
      <c r="CE11" s="479">
        <v>84.712249223580685</v>
      </c>
      <c r="CF11" s="479">
        <v>83.390746033760593</v>
      </c>
      <c r="CG11" s="479">
        <v>81.909889800515259</v>
      </c>
      <c r="CH11" s="479">
        <v>80.236209693841943</v>
      </c>
      <c r="CI11" s="479">
        <v>78.213286517671321</v>
      </c>
      <c r="CJ11" s="480" t="s">
        <v>381</v>
      </c>
      <c r="CK11" s="738"/>
      <c r="CL11" s="1021"/>
      <c r="CM11" s="503">
        <f t="shared" si="18"/>
        <v>35</v>
      </c>
      <c r="CN11" s="491">
        <v>1.2</v>
      </c>
      <c r="CO11" s="492">
        <v>1.2000000000000002</v>
      </c>
      <c r="CP11" s="492">
        <v>1.2</v>
      </c>
      <c r="CQ11" s="492">
        <v>1.2</v>
      </c>
      <c r="CR11" s="492">
        <v>1.2000000000000002</v>
      </c>
      <c r="CS11" s="493">
        <v>1.2</v>
      </c>
      <c r="CT11" s="493">
        <v>1.2</v>
      </c>
      <c r="CU11" s="493">
        <v>1.2000000000000008</v>
      </c>
      <c r="CV11" s="493">
        <v>1.2000000000000006</v>
      </c>
      <c r="CW11" s="493">
        <v>1.2000000000000002</v>
      </c>
      <c r="CX11" s="493">
        <v>1.2000000000000006</v>
      </c>
      <c r="CY11" s="747" t="s">
        <v>381</v>
      </c>
      <c r="CZ11" s="738"/>
      <c r="DA11" s="1021"/>
      <c r="DB11" s="503">
        <f t="shared" si="19"/>
        <v>35</v>
      </c>
      <c r="DC11" s="491">
        <v>0.88090159146901015</v>
      </c>
      <c r="DD11" s="492">
        <v>0.9016296529730774</v>
      </c>
      <c r="DE11" s="492">
        <v>0.95056132299573781</v>
      </c>
      <c r="DF11" s="492">
        <v>1.0000000000000095</v>
      </c>
      <c r="DG11" s="492">
        <v>1.0000000000000093</v>
      </c>
      <c r="DH11" s="493">
        <v>1.0000000000000093</v>
      </c>
      <c r="DI11" s="493">
        <v>1.0000000000000044</v>
      </c>
      <c r="DJ11" s="493">
        <v>1</v>
      </c>
      <c r="DK11" s="493">
        <v>1.0000000000000004</v>
      </c>
      <c r="DL11" s="493">
        <v>1</v>
      </c>
      <c r="DM11" s="493">
        <v>1.0000000000000004</v>
      </c>
      <c r="DN11" s="747" t="s">
        <v>381</v>
      </c>
      <c r="DO11" s="744"/>
      <c r="DP11" s="1021"/>
      <c r="DQ11" s="503">
        <f t="shared" si="20"/>
        <v>35</v>
      </c>
      <c r="DR11" s="491">
        <v>0.96561402938798113</v>
      </c>
      <c r="DS11" s="492">
        <v>0.98513531396541665</v>
      </c>
      <c r="DT11" s="492">
        <v>1.0000000000000095</v>
      </c>
      <c r="DU11" s="492">
        <v>1.0000000000000004</v>
      </c>
      <c r="DV11" s="492">
        <v>1.00000000000001</v>
      </c>
      <c r="DW11" s="493">
        <v>1.0000000000000004</v>
      </c>
      <c r="DX11" s="493">
        <v>1.0000000000000002</v>
      </c>
      <c r="DY11" s="493">
        <v>1</v>
      </c>
      <c r="DZ11" s="493">
        <v>1.0000000000000047</v>
      </c>
      <c r="EA11" s="493">
        <v>1.0000000000000022</v>
      </c>
      <c r="EB11" s="493">
        <v>1.0000000000000007</v>
      </c>
      <c r="EC11" s="747" t="s">
        <v>381</v>
      </c>
      <c r="ED11" s="738"/>
      <c r="EE11" s="1021"/>
      <c r="EF11" s="503">
        <f t="shared" si="21"/>
        <v>35</v>
      </c>
      <c r="EG11" s="495">
        <v>47.129550158684651</v>
      </c>
      <c r="EH11" s="496">
        <v>46.615626660926182</v>
      </c>
      <c r="EI11" s="496">
        <v>45.816523569197955</v>
      </c>
      <c r="EJ11" s="496">
        <v>44.782423581843716</v>
      </c>
      <c r="EK11" s="496">
        <v>43.99722184909524</v>
      </c>
      <c r="EL11" s="497">
        <v>43.376315591920331</v>
      </c>
      <c r="EM11" s="497">
        <v>42.379971489787579</v>
      </c>
      <c r="EN11" s="497">
        <v>40.920116603354984</v>
      </c>
      <c r="EO11" s="497">
        <v>42.293056719708886</v>
      </c>
      <c r="EP11" s="497">
        <v>41.274364177889481</v>
      </c>
      <c r="EQ11" s="497">
        <v>42.307040434171313</v>
      </c>
      <c r="ER11" s="747" t="s">
        <v>381</v>
      </c>
      <c r="ES11" s="738"/>
      <c r="ET11" s="1021"/>
      <c r="EU11" s="503">
        <f t="shared" si="22"/>
        <v>35</v>
      </c>
      <c r="EV11" s="495">
        <v>85</v>
      </c>
      <c r="EW11" s="496">
        <v>85</v>
      </c>
      <c r="EX11" s="496">
        <v>85</v>
      </c>
      <c r="EY11" s="496">
        <v>84.379815269808546</v>
      </c>
      <c r="EZ11" s="496">
        <v>82.57816020231769</v>
      </c>
      <c r="FA11" s="497">
        <v>80.563693037411667</v>
      </c>
      <c r="FB11" s="497">
        <v>75.980383784113826</v>
      </c>
      <c r="FC11" s="497">
        <v>70.630764968464064</v>
      </c>
      <c r="FD11" s="497">
        <v>64.446530178301828</v>
      </c>
      <c r="FE11" s="497">
        <v>57.192927837342779</v>
      </c>
      <c r="FF11" s="497">
        <v>48.111997030425073</v>
      </c>
      <c r="FG11" s="747" t="s">
        <v>381</v>
      </c>
      <c r="FI11" s="1021"/>
      <c r="FJ11" s="503">
        <f t="shared" si="23"/>
        <v>35</v>
      </c>
      <c r="FK11" s="495">
        <v>85</v>
      </c>
      <c r="FL11" s="496">
        <v>85</v>
      </c>
      <c r="FM11" s="496">
        <v>84.410740987446729</v>
      </c>
      <c r="FN11" s="496">
        <v>82.665136421969919</v>
      </c>
      <c r="FO11" s="496">
        <v>80.719425421193819</v>
      </c>
      <c r="FP11" s="497">
        <v>78.600277050486739</v>
      </c>
      <c r="FQ11" s="497">
        <v>73.886649386784882</v>
      </c>
      <c r="FR11" s="497">
        <v>68.558652946175414</v>
      </c>
      <c r="FS11" s="497">
        <v>62.596742247631084</v>
      </c>
      <c r="FT11" s="497">
        <v>55.869638162308547</v>
      </c>
      <c r="FU11" s="497">
        <v>47.754920240313936</v>
      </c>
      <c r="FV11" s="747" t="s">
        <v>381</v>
      </c>
      <c r="FW11" s="744"/>
      <c r="FX11" s="1021"/>
      <c r="FY11" s="503">
        <f t="shared" si="24"/>
        <v>35</v>
      </c>
      <c r="FZ11" s="491">
        <f t="shared" si="25"/>
        <v>0.88090159146901015</v>
      </c>
      <c r="GA11" s="492">
        <f t="shared" si="8"/>
        <v>0.9016296529730774</v>
      </c>
      <c r="GB11" s="492">
        <f t="shared" si="8"/>
        <v>0.95056132299573781</v>
      </c>
      <c r="GC11" s="492">
        <f t="shared" si="8"/>
        <v>1.0000000000000004</v>
      </c>
      <c r="GD11" s="492">
        <f t="shared" si="8"/>
        <v>1.0000000000000093</v>
      </c>
      <c r="GE11" s="493">
        <f t="shared" si="8"/>
        <v>1.0000000000000004</v>
      </c>
      <c r="GF11" s="493">
        <f t="shared" si="8"/>
        <v>1.0000000000000002</v>
      </c>
      <c r="GG11" s="493">
        <f t="shared" si="8"/>
        <v>1</v>
      </c>
      <c r="GH11" s="493">
        <f t="shared" si="8"/>
        <v>1.0000000000000004</v>
      </c>
      <c r="GI11" s="493">
        <f t="shared" si="8"/>
        <v>1</v>
      </c>
      <c r="GJ11" s="493">
        <f t="shared" si="8"/>
        <v>1.0000000000000004</v>
      </c>
      <c r="GK11" s="747" t="s">
        <v>381</v>
      </c>
      <c r="GM11" s="1021"/>
      <c r="GN11" s="503">
        <f t="shared" si="26"/>
        <v>35</v>
      </c>
      <c r="GO11" s="495">
        <f t="shared" si="27"/>
        <v>85</v>
      </c>
      <c r="GP11" s="496">
        <f t="shared" si="9"/>
        <v>85</v>
      </c>
      <c r="GQ11" s="496">
        <f t="shared" si="9"/>
        <v>85</v>
      </c>
      <c r="GR11" s="496">
        <f t="shared" si="9"/>
        <v>84.379815269808546</v>
      </c>
      <c r="GS11" s="496">
        <f t="shared" si="9"/>
        <v>82.57816020231769</v>
      </c>
      <c r="GT11" s="497">
        <f t="shared" si="9"/>
        <v>80.563693037411667</v>
      </c>
      <c r="GU11" s="497">
        <f t="shared" si="9"/>
        <v>75.980383784113826</v>
      </c>
      <c r="GV11" s="497">
        <f t="shared" si="9"/>
        <v>70.630764968464064</v>
      </c>
      <c r="GW11" s="497">
        <f t="shared" si="9"/>
        <v>64.446530178301828</v>
      </c>
      <c r="GX11" s="497">
        <f t="shared" si="9"/>
        <v>57.192927837342779</v>
      </c>
      <c r="GY11" s="497">
        <f t="shared" si="9"/>
        <v>48.111997030425073</v>
      </c>
      <c r="GZ11" s="747" t="s">
        <v>381</v>
      </c>
      <c r="HB11" s="1021"/>
      <c r="HC11" s="503">
        <f t="shared" si="28"/>
        <v>35</v>
      </c>
      <c r="HD11" s="531">
        <f t="shared" si="29"/>
        <v>5.6200308005552575</v>
      </c>
      <c r="HE11" s="485">
        <v>6.3225346506246654</v>
      </c>
      <c r="HF11" s="604">
        <v>87.462990403824278</v>
      </c>
      <c r="HH11" s="1021"/>
      <c r="HI11" s="503">
        <f t="shared" si="30"/>
        <v>35</v>
      </c>
      <c r="HJ11" s="531">
        <f t="shared" si="31"/>
        <v>5.6200308005552575</v>
      </c>
      <c r="HK11" s="604">
        <v>102.22755160406166</v>
      </c>
    </row>
    <row r="12" spans="2:219" ht="15" customHeight="1">
      <c r="B12" s="1021"/>
      <c r="C12" s="503">
        <v>30</v>
      </c>
      <c r="D12" s="476">
        <f t="shared" si="10"/>
        <v>15.348680427959291</v>
      </c>
      <c r="E12" s="600">
        <f t="shared" si="32"/>
        <v>70.638468642221198</v>
      </c>
      <c r="F12" s="601">
        <f t="shared" si="0"/>
        <v>87.462935891436757</v>
      </c>
      <c r="G12" s="602">
        <f t="shared" si="1"/>
        <v>6.5809608182092267</v>
      </c>
      <c r="H12" s="594" t="s">
        <v>712</v>
      </c>
      <c r="I12" s="603" t="s">
        <v>712</v>
      </c>
      <c r="J12" s="479">
        <f t="shared" si="2"/>
        <v>81.0264248764488</v>
      </c>
      <c r="K12" s="479">
        <f t="shared" si="11"/>
        <v>86.844286091159418</v>
      </c>
      <c r="L12" s="479">
        <f t="shared" si="11"/>
        <v>86.25782896705671</v>
      </c>
      <c r="M12" s="479">
        <f t="shared" si="11"/>
        <v>85.628671213846474</v>
      </c>
      <c r="N12" s="479">
        <f t="shared" si="11"/>
        <v>84.273984095092345</v>
      </c>
      <c r="O12" s="479">
        <f t="shared" si="11"/>
        <v>82.781073060890705</v>
      </c>
      <c r="P12" s="479">
        <f t="shared" si="11"/>
        <v>81.151924171096383</v>
      </c>
      <c r="Q12" s="479">
        <f t="shared" si="11"/>
        <v>79.355826522645927</v>
      </c>
      <c r="R12" s="479">
        <f t="shared" si="11"/>
        <v>77.201684115353274</v>
      </c>
      <c r="S12" s="480" t="s">
        <v>381</v>
      </c>
      <c r="T12" s="738"/>
      <c r="U12" s="1021"/>
      <c r="V12" s="503">
        <f t="shared" si="12"/>
        <v>30</v>
      </c>
      <c r="W12" s="498">
        <v>36.700000000000003</v>
      </c>
      <c r="X12" s="482">
        <v>-33</v>
      </c>
      <c r="Y12" s="531">
        <f t="shared" si="4"/>
        <v>15.348680427959291</v>
      </c>
      <c r="Z12" s="484">
        <v>17.267265481454203</v>
      </c>
      <c r="AA12" s="485">
        <v>20.1778306</v>
      </c>
      <c r="AB12" s="532">
        <f t="shared" si="13"/>
        <v>4.9532873678155678</v>
      </c>
      <c r="AC12" s="486">
        <f t="shared" si="14"/>
        <v>4.4029221047249489</v>
      </c>
      <c r="AD12" s="487">
        <v>16.792673926699667</v>
      </c>
      <c r="AE12" s="488">
        <v>33.594397301827421</v>
      </c>
      <c r="AF12" s="738"/>
      <c r="AG12" s="1048"/>
      <c r="AH12" s="1050"/>
      <c r="AI12" s="738"/>
      <c r="AJ12" s="1021"/>
      <c r="AK12" s="503">
        <f t="shared" si="15"/>
        <v>30</v>
      </c>
      <c r="AL12" s="489">
        <f t="shared" si="33"/>
        <v>20</v>
      </c>
      <c r="AM12" s="482">
        <f t="shared" si="16"/>
        <v>-40</v>
      </c>
      <c r="AN12" s="490">
        <f t="shared" si="17"/>
        <v>15.348680427959291</v>
      </c>
      <c r="AP12" s="1021"/>
      <c r="AQ12" s="503">
        <v>30</v>
      </c>
      <c r="AR12" s="483">
        <f t="shared" si="5"/>
        <v>15.348680427959291</v>
      </c>
      <c r="AS12" s="477">
        <v>102.68732175531095</v>
      </c>
      <c r="AT12" s="479">
        <v>102.48755230222031</v>
      </c>
      <c r="AU12" s="479">
        <v>102.1811964106514</v>
      </c>
      <c r="AV12" s="479">
        <v>101.76861787919826</v>
      </c>
      <c r="AW12" s="479">
        <v>101.43619732915077</v>
      </c>
      <c r="AX12" s="479">
        <v>101.15741308523488</v>
      </c>
      <c r="AY12" s="479">
        <v>100.67144179862659</v>
      </c>
      <c r="AZ12" s="479">
        <v>100.77689672155996</v>
      </c>
      <c r="BA12" s="479">
        <v>100.4516795248243</v>
      </c>
      <c r="BB12" s="479">
        <v>100.43814065422727</v>
      </c>
      <c r="BC12" s="479">
        <v>100.37890574155712</v>
      </c>
      <c r="BD12" s="480" t="s">
        <v>381</v>
      </c>
      <c r="BE12" s="738"/>
      <c r="BF12" s="1021"/>
      <c r="BG12" s="503">
        <v>30</v>
      </c>
      <c r="BH12" s="483">
        <f t="shared" si="6"/>
        <v>17.267265481454203</v>
      </c>
      <c r="BI12" s="477">
        <v>70.638468642221198</v>
      </c>
      <c r="BJ12" s="478">
        <v>73.88871451519735</v>
      </c>
      <c r="BK12" s="479">
        <v>81.0264248764488</v>
      </c>
      <c r="BL12" s="479">
        <v>87.222028529214356</v>
      </c>
      <c r="BM12" s="479">
        <v>86.668065540096606</v>
      </c>
      <c r="BN12" s="479">
        <v>86.072027083843452</v>
      </c>
      <c r="BO12" s="479">
        <v>84.747433997399199</v>
      </c>
      <c r="BP12" s="479">
        <v>83.253777644182819</v>
      </c>
      <c r="BQ12" s="479">
        <v>81.572060755881438</v>
      </c>
      <c r="BR12" s="479">
        <v>79.647552741002599</v>
      </c>
      <c r="BS12" s="479">
        <v>77.258965599446412</v>
      </c>
      <c r="BT12" s="480" t="s">
        <v>381</v>
      </c>
      <c r="BU12" s="533"/>
      <c r="BV12" s="1021"/>
      <c r="BW12" s="503">
        <v>30</v>
      </c>
      <c r="BX12" s="483">
        <f t="shared" si="7"/>
        <v>17.267265481454203</v>
      </c>
      <c r="BY12" s="477">
        <v>79.397512166307095</v>
      </c>
      <c r="BZ12" s="478">
        <v>82.526862290477013</v>
      </c>
      <c r="CA12" s="479">
        <v>87.384730457788535</v>
      </c>
      <c r="CB12" s="479">
        <v>86.844286091159418</v>
      </c>
      <c r="CC12" s="479">
        <v>86.25782896705671</v>
      </c>
      <c r="CD12" s="479">
        <v>85.628671213846474</v>
      </c>
      <c r="CE12" s="479">
        <v>84.273984095092345</v>
      </c>
      <c r="CF12" s="479">
        <v>82.781073060890705</v>
      </c>
      <c r="CG12" s="479">
        <v>81.151924171096383</v>
      </c>
      <c r="CH12" s="479">
        <v>79.355826522645927</v>
      </c>
      <c r="CI12" s="479">
        <v>77.201684115353274</v>
      </c>
      <c r="CJ12" s="480" t="s">
        <v>381</v>
      </c>
      <c r="CK12" s="738"/>
      <c r="CL12" s="1021"/>
      <c r="CM12" s="503">
        <f t="shared" si="18"/>
        <v>30</v>
      </c>
      <c r="CN12" s="491">
        <v>1.2000000000000002</v>
      </c>
      <c r="CO12" s="492">
        <v>1.2000000000000002</v>
      </c>
      <c r="CP12" s="492">
        <v>1.2000000000000095</v>
      </c>
      <c r="CQ12" s="492">
        <v>1.2000000000000006</v>
      </c>
      <c r="CR12" s="492">
        <v>1.2000000000000006</v>
      </c>
      <c r="CS12" s="493">
        <v>1.2</v>
      </c>
      <c r="CT12" s="493">
        <v>1.2000000000000004</v>
      </c>
      <c r="CU12" s="493">
        <v>1.2000000000000095</v>
      </c>
      <c r="CV12" s="493">
        <v>1.2000000000000051</v>
      </c>
      <c r="CW12" s="493">
        <v>1.2</v>
      </c>
      <c r="CX12" s="493">
        <v>1.2000000000000004</v>
      </c>
      <c r="CY12" s="747" t="s">
        <v>381</v>
      </c>
      <c r="CZ12" s="738"/>
      <c r="DA12" s="1021"/>
      <c r="DB12" s="503">
        <f t="shared" si="19"/>
        <v>30</v>
      </c>
      <c r="DC12" s="491">
        <v>0.86101452941777057</v>
      </c>
      <c r="DD12" s="492">
        <v>0.88923996742698153</v>
      </c>
      <c r="DE12" s="492">
        <v>0.94884745613390453</v>
      </c>
      <c r="DF12" s="492">
        <v>1.0000000000000004</v>
      </c>
      <c r="DG12" s="492">
        <v>1.0000000000000004</v>
      </c>
      <c r="DH12" s="493">
        <v>1.000000000000006</v>
      </c>
      <c r="DI12" s="493">
        <v>1</v>
      </c>
      <c r="DJ12" s="493">
        <v>1.0000000000000056</v>
      </c>
      <c r="DK12" s="493">
        <v>1.0000000000000002</v>
      </c>
      <c r="DL12" s="493">
        <v>1.0000000000000031</v>
      </c>
      <c r="DM12" s="493">
        <v>1</v>
      </c>
      <c r="DN12" s="747" t="s">
        <v>381</v>
      </c>
      <c r="DO12" s="744"/>
      <c r="DP12" s="1021"/>
      <c r="DQ12" s="503">
        <f t="shared" si="20"/>
        <v>30</v>
      </c>
      <c r="DR12" s="491">
        <v>0.93552091376256497</v>
      </c>
      <c r="DS12" s="492">
        <v>0.96098361455082826</v>
      </c>
      <c r="DT12" s="492">
        <v>1</v>
      </c>
      <c r="DU12" s="492">
        <v>1</v>
      </c>
      <c r="DV12" s="492">
        <v>1.0000000000000118</v>
      </c>
      <c r="DW12" s="493">
        <v>1</v>
      </c>
      <c r="DX12" s="493">
        <v>1.0000000000000004</v>
      </c>
      <c r="DY12" s="493">
        <v>1.0000000000000004</v>
      </c>
      <c r="DZ12" s="493">
        <v>1.0000000000000027</v>
      </c>
      <c r="EA12" s="493">
        <v>1.0000000000000027</v>
      </c>
      <c r="EB12" s="493">
        <v>1</v>
      </c>
      <c r="EC12" s="747" t="s">
        <v>381</v>
      </c>
      <c r="ED12" s="738"/>
      <c r="EE12" s="1021"/>
      <c r="EF12" s="503">
        <f t="shared" si="21"/>
        <v>30</v>
      </c>
      <c r="EG12" s="495">
        <v>44.897510133563401</v>
      </c>
      <c r="EH12" s="496">
        <v>44.285926064746832</v>
      </c>
      <c r="EI12" s="496">
        <v>43.34826270794855</v>
      </c>
      <c r="EJ12" s="496">
        <v>42.085924099302702</v>
      </c>
      <c r="EK12" s="496">
        <v>41.069208715378238</v>
      </c>
      <c r="EL12" s="497">
        <v>40.216795812335363</v>
      </c>
      <c r="EM12" s="497">
        <v>38.731444222484811</v>
      </c>
      <c r="EN12" s="497">
        <v>39.053702504581963</v>
      </c>
      <c r="EO12" s="497">
        <v>38.059983032135449</v>
      </c>
      <c r="EP12" s="497">
        <v>38.018621333094643</v>
      </c>
      <c r="EQ12" s="497">
        <v>37.837662566511085</v>
      </c>
      <c r="ER12" s="747" t="s">
        <v>381</v>
      </c>
      <c r="ES12" s="738"/>
      <c r="ET12" s="1021"/>
      <c r="EU12" s="503">
        <f t="shared" si="22"/>
        <v>30</v>
      </c>
      <c r="EV12" s="495">
        <v>85</v>
      </c>
      <c r="EW12" s="496">
        <v>85</v>
      </c>
      <c r="EX12" s="496">
        <v>85.000000000000057</v>
      </c>
      <c r="EY12" s="496">
        <v>84.024875642659595</v>
      </c>
      <c r="EZ12" s="496">
        <v>81.784996369068267</v>
      </c>
      <c r="FA12" s="497">
        <v>79.376343857726624</v>
      </c>
      <c r="FB12" s="497">
        <v>74.028603820895</v>
      </c>
      <c r="FC12" s="497">
        <v>68.006837812650986</v>
      </c>
      <c r="FD12" s="497">
        <v>61.237931682114151</v>
      </c>
      <c r="FE12" s="497">
        <v>53.506471485413726</v>
      </c>
      <c r="FF12" s="497">
        <v>43.933031289122709</v>
      </c>
      <c r="FG12" s="747" t="s">
        <v>381</v>
      </c>
      <c r="FI12" s="1021"/>
      <c r="FJ12" s="503">
        <f t="shared" si="23"/>
        <v>30</v>
      </c>
      <c r="FK12" s="495">
        <v>85</v>
      </c>
      <c r="FL12" s="496">
        <v>85.000000000000057</v>
      </c>
      <c r="FM12" s="496">
        <v>84.682969219601262</v>
      </c>
      <c r="FN12" s="496">
        <v>82.497390743431481</v>
      </c>
      <c r="FO12" s="496">
        <v>80.127036844232975</v>
      </c>
      <c r="FP12" s="497">
        <v>77.585612670352646</v>
      </c>
      <c r="FQ12" s="497">
        <v>72.118875236316512</v>
      </c>
      <c r="FR12" s="497">
        <v>66.103011565846657</v>
      </c>
      <c r="FS12" s="497">
        <v>59.548738321283736</v>
      </c>
      <c r="FT12" s="497">
        <v>52.335891549324344</v>
      </c>
      <c r="FU12" s="497">
        <v>43.703758337026954</v>
      </c>
      <c r="FV12" s="747" t="s">
        <v>381</v>
      </c>
      <c r="FW12" s="744"/>
      <c r="FX12" s="1021"/>
      <c r="FY12" s="503">
        <f t="shared" si="24"/>
        <v>30</v>
      </c>
      <c r="FZ12" s="491">
        <f t="shared" si="25"/>
        <v>0.86101452941777057</v>
      </c>
      <c r="GA12" s="492">
        <f t="shared" si="8"/>
        <v>0.88923996742698153</v>
      </c>
      <c r="GB12" s="492">
        <f t="shared" si="8"/>
        <v>0.94884745613390453</v>
      </c>
      <c r="GC12" s="492">
        <f t="shared" si="8"/>
        <v>1</v>
      </c>
      <c r="GD12" s="492">
        <f t="shared" si="8"/>
        <v>1.0000000000000004</v>
      </c>
      <c r="GE12" s="493">
        <f t="shared" si="8"/>
        <v>1</v>
      </c>
      <c r="GF12" s="493">
        <f t="shared" si="8"/>
        <v>1</v>
      </c>
      <c r="GG12" s="493">
        <f t="shared" si="8"/>
        <v>1.0000000000000004</v>
      </c>
      <c r="GH12" s="493">
        <f t="shared" si="8"/>
        <v>1.0000000000000002</v>
      </c>
      <c r="GI12" s="493">
        <f t="shared" si="8"/>
        <v>1.0000000000000027</v>
      </c>
      <c r="GJ12" s="493">
        <f t="shared" si="8"/>
        <v>1</v>
      </c>
      <c r="GK12" s="747" t="s">
        <v>381</v>
      </c>
      <c r="GM12" s="1021"/>
      <c r="GN12" s="503">
        <f t="shared" si="26"/>
        <v>30</v>
      </c>
      <c r="GO12" s="495">
        <f t="shared" si="27"/>
        <v>85</v>
      </c>
      <c r="GP12" s="496">
        <f t="shared" si="9"/>
        <v>85.000000000000057</v>
      </c>
      <c r="GQ12" s="496">
        <f t="shared" si="9"/>
        <v>85.000000000000057</v>
      </c>
      <c r="GR12" s="496">
        <f t="shared" si="9"/>
        <v>84.024875642659595</v>
      </c>
      <c r="GS12" s="496">
        <f t="shared" si="9"/>
        <v>81.784996369068267</v>
      </c>
      <c r="GT12" s="497">
        <f t="shared" si="9"/>
        <v>79.376343857726624</v>
      </c>
      <c r="GU12" s="497">
        <f t="shared" si="9"/>
        <v>74.028603820895</v>
      </c>
      <c r="GV12" s="497">
        <f t="shared" si="9"/>
        <v>68.006837812650986</v>
      </c>
      <c r="GW12" s="497">
        <f t="shared" si="9"/>
        <v>61.237931682114151</v>
      </c>
      <c r="GX12" s="497">
        <f t="shared" si="9"/>
        <v>53.506471485413726</v>
      </c>
      <c r="GY12" s="497">
        <f t="shared" si="9"/>
        <v>43.933031289122709</v>
      </c>
      <c r="GZ12" s="747" t="s">
        <v>381</v>
      </c>
      <c r="HB12" s="1021"/>
      <c r="HC12" s="503">
        <f t="shared" si="28"/>
        <v>30</v>
      </c>
      <c r="HD12" s="531">
        <f t="shared" si="29"/>
        <v>6.5809608182092267</v>
      </c>
      <c r="HE12" s="485">
        <v>7.4035809204853802</v>
      </c>
      <c r="HF12" s="604">
        <v>87.462935891436757</v>
      </c>
      <c r="HH12" s="1021"/>
      <c r="HI12" s="503">
        <f t="shared" si="30"/>
        <v>30</v>
      </c>
      <c r="HJ12" s="531">
        <f t="shared" si="31"/>
        <v>6.5809608182092267</v>
      </c>
      <c r="HK12" s="604">
        <v>101.21963016019164</v>
      </c>
    </row>
    <row r="13" spans="2:219" ht="15" customHeight="1">
      <c r="B13" s="1021"/>
      <c r="C13" s="503">
        <v>25</v>
      </c>
      <c r="D13" s="476">
        <f t="shared" si="10"/>
        <v>18.45976639032709</v>
      </c>
      <c r="E13" s="600">
        <f t="shared" si="32"/>
        <v>69.010744247597842</v>
      </c>
      <c r="F13" s="601">
        <f t="shared" si="0"/>
        <v>87.429016764021256</v>
      </c>
      <c r="G13" s="602">
        <f t="shared" si="1"/>
        <v>7.1731986233959599</v>
      </c>
      <c r="H13" s="594" t="s">
        <v>712</v>
      </c>
      <c r="I13" s="603" t="s">
        <v>712</v>
      </c>
      <c r="J13" s="479">
        <f t="shared" si="2"/>
        <v>81.013922177714676</v>
      </c>
      <c r="K13" s="479">
        <f t="shared" ref="K13:Q20" si="34">MIN(AV13,BL13,CB13)</f>
        <v>86.807435033460351</v>
      </c>
      <c r="L13" s="479">
        <f t="shared" si="34"/>
        <v>86.101182157122551</v>
      </c>
      <c r="M13" s="479">
        <f t="shared" si="34"/>
        <v>85.368870224509436</v>
      </c>
      <c r="N13" s="479">
        <f t="shared" si="34"/>
        <v>83.813527505444895</v>
      </c>
      <c r="O13" s="479">
        <f t="shared" si="34"/>
        <v>82.150196719412591</v>
      </c>
      <c r="P13" s="479">
        <f t="shared" si="34"/>
        <v>80.374414208651928</v>
      </c>
      <c r="Q13" s="479">
        <f t="shared" si="34"/>
        <v>78.458282740905801</v>
      </c>
      <c r="R13" s="479">
        <f t="shared" si="11"/>
        <v>76.148858209680512</v>
      </c>
      <c r="S13" s="480" t="s">
        <v>381</v>
      </c>
      <c r="T13" s="738"/>
      <c r="U13" s="1021"/>
      <c r="V13" s="503">
        <f t="shared" si="12"/>
        <v>25</v>
      </c>
      <c r="W13" s="498">
        <v>33.299999999999997</v>
      </c>
      <c r="X13" s="482">
        <v>-33</v>
      </c>
      <c r="Y13" s="531">
        <f t="shared" si="4"/>
        <v>18.45976639032709</v>
      </c>
      <c r="Z13" s="484">
        <v>20.767237189117978</v>
      </c>
      <c r="AA13" s="485">
        <v>23.275545900000001</v>
      </c>
      <c r="AB13" s="532">
        <f t="shared" si="13"/>
        <v>4.1178160422195775</v>
      </c>
      <c r="AC13" s="486">
        <f t="shared" si="14"/>
        <v>3.6602809264174021</v>
      </c>
      <c r="AD13" s="487">
        <v>19.599632547607587</v>
      </c>
      <c r="AE13" s="488">
        <v>37.73280488254926</v>
      </c>
      <c r="AF13" s="738"/>
      <c r="AG13" s="1048"/>
      <c r="AH13" s="1050"/>
      <c r="AI13" s="738"/>
      <c r="AJ13" s="1021"/>
      <c r="AK13" s="503">
        <f t="shared" si="15"/>
        <v>25</v>
      </c>
      <c r="AL13" s="489">
        <f t="shared" si="33"/>
        <v>15</v>
      </c>
      <c r="AM13" s="482">
        <f t="shared" si="16"/>
        <v>-40</v>
      </c>
      <c r="AN13" s="490">
        <f t="shared" si="17"/>
        <v>18.45976639032709</v>
      </c>
      <c r="AP13" s="1021"/>
      <c r="AQ13" s="503">
        <v>25</v>
      </c>
      <c r="AR13" s="483">
        <f t="shared" si="5"/>
        <v>18.45976639032709</v>
      </c>
      <c r="AS13" s="477">
        <v>102.03035946040943</v>
      </c>
      <c r="AT13" s="479">
        <v>101.78019182588072</v>
      </c>
      <c r="AU13" s="479">
        <v>101.41369840801227</v>
      </c>
      <c r="AV13" s="479">
        <v>100.90779302255874</v>
      </c>
      <c r="AW13" s="479">
        <v>100.48424290833992</v>
      </c>
      <c r="AX13" s="479">
        <v>100.11458336889851</v>
      </c>
      <c r="AY13" s="479">
        <v>99.441408393597243</v>
      </c>
      <c r="AZ13" s="479">
        <v>99.500693260540174</v>
      </c>
      <c r="BA13" s="479">
        <v>99.016409338549977</v>
      </c>
      <c r="BB13" s="479">
        <v>98.966257723580924</v>
      </c>
      <c r="BC13" s="605" t="s">
        <v>968</v>
      </c>
      <c r="BD13" s="480" t="s">
        <v>381</v>
      </c>
      <c r="BE13" s="738"/>
      <c r="BF13" s="1021"/>
      <c r="BG13" s="503">
        <v>25</v>
      </c>
      <c r="BH13" s="483">
        <f t="shared" si="6"/>
        <v>20.767237189117978</v>
      </c>
      <c r="BI13" s="477">
        <v>69.010744247597842</v>
      </c>
      <c r="BJ13" s="478">
        <v>72.782296044847087</v>
      </c>
      <c r="BK13" s="479">
        <v>81.013922177714676</v>
      </c>
      <c r="BL13" s="479">
        <v>87.123412258021133</v>
      </c>
      <c r="BM13" s="479">
        <v>86.459307251392715</v>
      </c>
      <c r="BN13" s="479">
        <v>85.753589823928834</v>
      </c>
      <c r="BO13" s="479">
        <v>84.237276023117957</v>
      </c>
      <c r="BP13" s="479">
        <v>82.574795788981902</v>
      </c>
      <c r="BQ13" s="479">
        <v>80.751429167921984</v>
      </c>
      <c r="BR13" s="479">
        <v>78.709344881667008</v>
      </c>
      <c r="BS13" s="479">
        <v>76.183313389054646</v>
      </c>
      <c r="BT13" s="480" t="s">
        <v>381</v>
      </c>
      <c r="BU13" s="533"/>
      <c r="BV13" s="1021"/>
      <c r="BW13" s="503">
        <v>25</v>
      </c>
      <c r="BX13" s="483">
        <f t="shared" si="7"/>
        <v>20.767237189117978</v>
      </c>
      <c r="BY13" s="477">
        <v>75.40006127510361</v>
      </c>
      <c r="BZ13" s="478">
        <v>79.267867238179093</v>
      </c>
      <c r="CA13" s="479">
        <v>87.229518490327209</v>
      </c>
      <c r="CB13" s="479">
        <v>86.807435033460351</v>
      </c>
      <c r="CC13" s="479">
        <v>86.101182157122551</v>
      </c>
      <c r="CD13" s="479">
        <v>85.368870224509436</v>
      </c>
      <c r="CE13" s="479">
        <v>83.813527505444895</v>
      </c>
      <c r="CF13" s="479">
        <v>82.150196719412591</v>
      </c>
      <c r="CG13" s="479">
        <v>80.374414208651928</v>
      </c>
      <c r="CH13" s="479">
        <v>78.458282740905801</v>
      </c>
      <c r="CI13" s="479">
        <v>76.148858209680512</v>
      </c>
      <c r="CJ13" s="480" t="s">
        <v>381</v>
      </c>
      <c r="CK13" s="738"/>
      <c r="CL13" s="1021"/>
      <c r="CM13" s="503">
        <f t="shared" si="18"/>
        <v>25</v>
      </c>
      <c r="CN13" s="491">
        <v>1.2</v>
      </c>
      <c r="CO13" s="492">
        <v>1.2000000000000117</v>
      </c>
      <c r="CP13" s="492">
        <v>1.2000000000000002</v>
      </c>
      <c r="CQ13" s="492">
        <v>1.2</v>
      </c>
      <c r="CR13" s="492">
        <v>1.2000000000000124</v>
      </c>
      <c r="CS13" s="493">
        <v>1.2</v>
      </c>
      <c r="CT13" s="493">
        <v>1.2</v>
      </c>
      <c r="CU13" s="493">
        <v>1.2000000000000002</v>
      </c>
      <c r="CV13" s="493">
        <v>1.2</v>
      </c>
      <c r="CW13" s="562">
        <v>1.2</v>
      </c>
      <c r="CX13" s="605" t="s">
        <v>968</v>
      </c>
      <c r="CY13" s="748" t="s">
        <v>381</v>
      </c>
      <c r="CZ13" s="738"/>
      <c r="DA13" s="1021"/>
      <c r="DB13" s="503">
        <f t="shared" si="19"/>
        <v>25</v>
      </c>
      <c r="DC13" s="491">
        <v>0.84661069132582256</v>
      </c>
      <c r="DD13" s="492">
        <v>0.87971059311717026</v>
      </c>
      <c r="DE13" s="492">
        <v>0.9487457711025763</v>
      </c>
      <c r="DF13" s="492">
        <v>1</v>
      </c>
      <c r="DG13" s="492">
        <v>1.0000000000000071</v>
      </c>
      <c r="DH13" s="493">
        <v>1.0000000000000071</v>
      </c>
      <c r="DI13" s="493">
        <v>1</v>
      </c>
      <c r="DJ13" s="493">
        <v>1.0000000000000073</v>
      </c>
      <c r="DK13" s="493">
        <v>1</v>
      </c>
      <c r="DL13" s="562">
        <v>1.0000000000000016</v>
      </c>
      <c r="DM13" s="493">
        <v>1</v>
      </c>
      <c r="DN13" s="748" t="s">
        <v>381</v>
      </c>
      <c r="DO13" s="744"/>
      <c r="DP13" s="1021"/>
      <c r="DQ13" s="503">
        <f t="shared" si="20"/>
        <v>25</v>
      </c>
      <c r="DR13" s="491">
        <v>0.9021281459143512</v>
      </c>
      <c r="DS13" s="492">
        <v>0.93445339473965916</v>
      </c>
      <c r="DT13" s="492">
        <v>0.99818436078634409</v>
      </c>
      <c r="DU13" s="492">
        <v>1.0000000000000071</v>
      </c>
      <c r="DV13" s="492">
        <v>1.0000000000000073</v>
      </c>
      <c r="DW13" s="493">
        <v>1.0000000000000073</v>
      </c>
      <c r="DX13" s="493">
        <v>1.0000000000000069</v>
      </c>
      <c r="DY13" s="493">
        <v>1.0000000000000004</v>
      </c>
      <c r="DZ13" s="493">
        <v>1.0000000000000038</v>
      </c>
      <c r="EA13" s="562">
        <v>1.0000000000000013</v>
      </c>
      <c r="EB13" s="493">
        <v>1</v>
      </c>
      <c r="EC13" s="748" t="s">
        <v>381</v>
      </c>
      <c r="ED13" s="738"/>
      <c r="EE13" s="1021"/>
      <c r="EF13" s="503">
        <f t="shared" si="21"/>
        <v>25</v>
      </c>
      <c r="EG13" s="495">
        <v>42.886698517596358</v>
      </c>
      <c r="EH13" s="496">
        <v>42.121329551650206</v>
      </c>
      <c r="EI13" s="496">
        <v>41.000407180661114</v>
      </c>
      <c r="EJ13" s="496">
        <v>39.45375334859574</v>
      </c>
      <c r="EK13" s="496">
        <v>38.159467814380207</v>
      </c>
      <c r="EL13" s="497">
        <v>37.030304792459731</v>
      </c>
      <c r="EM13" s="497">
        <v>34.97508899125495</v>
      </c>
      <c r="EN13" s="497">
        <v>35.156031208076683</v>
      </c>
      <c r="EO13" s="497">
        <v>33.678271799316406</v>
      </c>
      <c r="EP13" s="563">
        <v>33.525278569647583</v>
      </c>
      <c r="EQ13" s="605" t="s">
        <v>968</v>
      </c>
      <c r="ER13" s="748" t="s">
        <v>381</v>
      </c>
      <c r="ES13" s="738"/>
      <c r="ET13" s="1021"/>
      <c r="EU13" s="503">
        <f t="shared" si="22"/>
        <v>25</v>
      </c>
      <c r="EV13" s="495">
        <v>85</v>
      </c>
      <c r="EW13" s="496">
        <v>85</v>
      </c>
      <c r="EX13" s="496">
        <v>85</v>
      </c>
      <c r="EY13" s="496">
        <v>83.626045173588523</v>
      </c>
      <c r="EZ13" s="496">
        <v>80.941222750453221</v>
      </c>
      <c r="FA13" s="497">
        <v>78.090084372304432</v>
      </c>
      <c r="FB13" s="497">
        <v>71.970846248557962</v>
      </c>
      <c r="FC13" s="497">
        <v>65.272516636049886</v>
      </c>
      <c r="FD13" s="497">
        <v>57.939213357040842</v>
      </c>
      <c r="FE13" s="563">
        <v>49.743143078906087</v>
      </c>
      <c r="FF13" s="497">
        <v>39.630131221082024</v>
      </c>
      <c r="FG13" s="748" t="s">
        <v>381</v>
      </c>
      <c r="FI13" s="1021"/>
      <c r="FJ13" s="503">
        <f t="shared" si="23"/>
        <v>25</v>
      </c>
      <c r="FK13" s="495">
        <v>85.000000000000057</v>
      </c>
      <c r="FL13" s="496">
        <v>85</v>
      </c>
      <c r="FM13" s="496">
        <v>85.000000000000057</v>
      </c>
      <c r="FN13" s="496">
        <v>82.348405672029457</v>
      </c>
      <c r="FO13" s="496">
        <v>79.494129479660273</v>
      </c>
      <c r="FP13" s="497">
        <v>76.536632274051954</v>
      </c>
      <c r="FQ13" s="497">
        <v>70.262433529850966</v>
      </c>
      <c r="FR13" s="497">
        <v>63.56359328062706</v>
      </c>
      <c r="FS13" s="497">
        <v>56.424677444637155</v>
      </c>
      <c r="FT13" s="563">
        <v>48.736739982143774</v>
      </c>
      <c r="FU13" s="497">
        <v>39.492388083786807</v>
      </c>
      <c r="FV13" s="748" t="s">
        <v>381</v>
      </c>
      <c r="FW13" s="744"/>
      <c r="FX13" s="1021"/>
      <c r="FY13" s="503">
        <f t="shared" si="24"/>
        <v>25</v>
      </c>
      <c r="FZ13" s="491">
        <f t="shared" si="25"/>
        <v>0.84661069132582256</v>
      </c>
      <c r="GA13" s="492">
        <f t="shared" si="8"/>
        <v>0.87971059311717026</v>
      </c>
      <c r="GB13" s="492">
        <f t="shared" si="8"/>
        <v>0.9487457711025763</v>
      </c>
      <c r="GC13" s="492">
        <f t="shared" si="8"/>
        <v>1</v>
      </c>
      <c r="GD13" s="492">
        <f t="shared" si="8"/>
        <v>1.0000000000000071</v>
      </c>
      <c r="GE13" s="493">
        <f t="shared" si="8"/>
        <v>1.0000000000000071</v>
      </c>
      <c r="GF13" s="493">
        <f t="shared" si="8"/>
        <v>1</v>
      </c>
      <c r="GG13" s="493">
        <f t="shared" si="8"/>
        <v>1.0000000000000004</v>
      </c>
      <c r="GH13" s="493">
        <f t="shared" si="8"/>
        <v>1</v>
      </c>
      <c r="GI13" s="493">
        <f t="shared" si="8"/>
        <v>1.0000000000000013</v>
      </c>
      <c r="GJ13" s="493">
        <f t="shared" si="8"/>
        <v>1</v>
      </c>
      <c r="GK13" s="748" t="s">
        <v>381</v>
      </c>
      <c r="GM13" s="1021"/>
      <c r="GN13" s="503">
        <f t="shared" si="26"/>
        <v>25</v>
      </c>
      <c r="GO13" s="495">
        <f t="shared" si="27"/>
        <v>85.000000000000057</v>
      </c>
      <c r="GP13" s="496">
        <f t="shared" si="9"/>
        <v>85</v>
      </c>
      <c r="GQ13" s="496">
        <f t="shared" si="9"/>
        <v>85.000000000000057</v>
      </c>
      <c r="GR13" s="496">
        <f t="shared" si="9"/>
        <v>83.626045173588523</v>
      </c>
      <c r="GS13" s="496">
        <f t="shared" si="9"/>
        <v>80.941222750453221</v>
      </c>
      <c r="GT13" s="497">
        <f t="shared" si="9"/>
        <v>78.090084372304432</v>
      </c>
      <c r="GU13" s="497">
        <f t="shared" si="9"/>
        <v>71.970846248557962</v>
      </c>
      <c r="GV13" s="497">
        <f t="shared" si="9"/>
        <v>65.272516636049886</v>
      </c>
      <c r="GW13" s="497">
        <f t="shared" si="9"/>
        <v>57.939213357040842</v>
      </c>
      <c r="GX13" s="497">
        <f t="shared" si="9"/>
        <v>49.743143078906087</v>
      </c>
      <c r="GY13" s="497">
        <f t="shared" si="9"/>
        <v>39.630131221082024</v>
      </c>
      <c r="GZ13" s="748" t="s">
        <v>381</v>
      </c>
      <c r="HB13" s="1021"/>
      <c r="HC13" s="503">
        <f t="shared" si="28"/>
        <v>25</v>
      </c>
      <c r="HD13" s="531">
        <f t="shared" si="29"/>
        <v>7.1731986233959599</v>
      </c>
      <c r="HE13" s="485">
        <v>8.0698484513204551</v>
      </c>
      <c r="HF13" s="604">
        <v>87.429016764021256</v>
      </c>
      <c r="HH13" s="1021"/>
      <c r="HI13" s="503">
        <f t="shared" si="30"/>
        <v>25</v>
      </c>
      <c r="HJ13" s="531">
        <f t="shared" si="31"/>
        <v>7.1731986233959599</v>
      </c>
      <c r="HK13" s="604">
        <v>100.2035715873777</v>
      </c>
    </row>
    <row r="14" spans="2:219" ht="15" customHeight="1">
      <c r="B14" s="1021"/>
      <c r="C14" s="503">
        <v>20</v>
      </c>
      <c r="D14" s="476">
        <f t="shared" si="10"/>
        <v>21.761090088540104</v>
      </c>
      <c r="E14" s="600">
        <f t="shared" si="32"/>
        <v>67.937678117872196</v>
      </c>
      <c r="F14" s="601">
        <f>MIN(HF14,HK14)</f>
        <v>87.387319836955172</v>
      </c>
      <c r="G14" s="602">
        <f>HD14</f>
        <v>7.612046412066988</v>
      </c>
      <c r="H14" s="594" t="s">
        <v>712</v>
      </c>
      <c r="I14" s="603" t="s">
        <v>712</v>
      </c>
      <c r="J14" s="479">
        <f t="shared" si="2"/>
        <v>81.188923934774067</v>
      </c>
      <c r="K14" s="479">
        <f t="shared" si="34"/>
        <v>86.771277356363271</v>
      </c>
      <c r="L14" s="479">
        <f t="shared" si="34"/>
        <v>85.94760103384553</v>
      </c>
      <c r="M14" s="479">
        <f t="shared" si="34"/>
        <v>85.101667989897962</v>
      </c>
      <c r="N14" s="479">
        <f t="shared" si="34"/>
        <v>83.340769622103565</v>
      </c>
      <c r="O14" s="479">
        <f t="shared" si="34"/>
        <v>81.501265877218202</v>
      </c>
      <c r="P14" s="479">
        <f t="shared" si="34"/>
        <v>79.579001932587673</v>
      </c>
      <c r="Q14" s="479">
        <f t="shared" si="34"/>
        <v>77.541506969664781</v>
      </c>
      <c r="R14" s="479">
        <f t="shared" si="11"/>
        <v>75.061446622146363</v>
      </c>
      <c r="S14" s="480" t="s">
        <v>381</v>
      </c>
      <c r="T14" s="738"/>
      <c r="U14" s="1021"/>
      <c r="V14" s="503">
        <f t="shared" si="12"/>
        <v>20</v>
      </c>
      <c r="W14" s="481">
        <v>30</v>
      </c>
      <c r="X14" s="482">
        <v>-33</v>
      </c>
      <c r="Y14" s="531">
        <f t="shared" si="4"/>
        <v>21.761090088540104</v>
      </c>
      <c r="Z14" s="484">
        <v>24.481226349607617</v>
      </c>
      <c r="AA14" s="485">
        <v>26.4595661</v>
      </c>
      <c r="AB14" s="532">
        <f t="shared" si="13"/>
        <v>3.5011538312088937</v>
      </c>
      <c r="AC14" s="486">
        <f t="shared" si="14"/>
        <v>3.11213673885235</v>
      </c>
      <c r="AD14" s="487">
        <v>22.40445523393489</v>
      </c>
      <c r="AE14" s="488">
        <v>41.780985636054176</v>
      </c>
      <c r="AF14" s="738"/>
      <c r="AG14" s="1048"/>
      <c r="AH14" s="1050"/>
      <c r="AI14" s="738"/>
      <c r="AJ14" s="1021"/>
      <c r="AK14" s="503">
        <f t="shared" si="15"/>
        <v>20</v>
      </c>
      <c r="AL14" s="489">
        <f t="shared" si="33"/>
        <v>10</v>
      </c>
      <c r="AM14" s="482">
        <f t="shared" si="16"/>
        <v>-40</v>
      </c>
      <c r="AN14" s="490">
        <f t="shared" si="17"/>
        <v>21.761090088540104</v>
      </c>
      <c r="AP14" s="1021"/>
      <c r="AQ14" s="503">
        <v>20</v>
      </c>
      <c r="AR14" s="483">
        <f t="shared" si="5"/>
        <v>21.761090088540104</v>
      </c>
      <c r="AS14" s="477">
        <v>101.45742467868564</v>
      </c>
      <c r="AT14" s="479">
        <v>101.11560059117544</v>
      </c>
      <c r="AU14" s="479">
        <v>100.66889182312948</v>
      </c>
      <c r="AV14" s="479">
        <v>100.05264130671517</v>
      </c>
      <c r="AW14" s="479">
        <v>99.524657017304307</v>
      </c>
      <c r="AX14" s="479">
        <v>99.053308188400095</v>
      </c>
      <c r="AY14" s="479">
        <v>98.174809589358162</v>
      </c>
      <c r="AZ14" s="479">
        <v>98.186660165045751</v>
      </c>
      <c r="BA14" s="479">
        <v>97.535871873739779</v>
      </c>
      <c r="BB14" s="479">
        <v>97.466703301475377</v>
      </c>
      <c r="BC14" s="605" t="s">
        <v>968</v>
      </c>
      <c r="BD14" s="480" t="s">
        <v>381</v>
      </c>
      <c r="BE14" s="738"/>
      <c r="BF14" s="1021"/>
      <c r="BG14" s="503">
        <v>20</v>
      </c>
      <c r="BH14" s="483">
        <f t="shared" si="6"/>
        <v>24.481226349607617</v>
      </c>
      <c r="BI14" s="477">
        <v>67.937678117872196</v>
      </c>
      <c r="BJ14" s="478">
        <v>72.142436020179133</v>
      </c>
      <c r="BK14" s="479">
        <v>81.188923934774067</v>
      </c>
      <c r="BL14" s="479">
        <v>87.019130510477439</v>
      </c>
      <c r="BM14" s="479">
        <v>86.237693769467626</v>
      </c>
      <c r="BN14" s="479">
        <v>85.423265603840775</v>
      </c>
      <c r="BO14" s="479">
        <v>83.704923508607521</v>
      </c>
      <c r="BP14" s="479">
        <v>81.873054940704009</v>
      </c>
      <c r="BQ14" s="479">
        <v>79.910094372948819</v>
      </c>
      <c r="BR14" s="479">
        <v>77.75109719754407</v>
      </c>
      <c r="BS14" s="479">
        <v>75.080973744014386</v>
      </c>
      <c r="BT14" s="480" t="s">
        <v>381</v>
      </c>
      <c r="BU14" s="533"/>
      <c r="BV14" s="1021"/>
      <c r="BW14" s="503">
        <v>20</v>
      </c>
      <c r="BX14" s="483">
        <f t="shared" si="7"/>
        <v>24.481226349607617</v>
      </c>
      <c r="BY14" s="477">
        <v>72.025199286704208</v>
      </c>
      <c r="BZ14" s="478">
        <v>76.343949326646467</v>
      </c>
      <c r="CA14" s="479">
        <v>85.428724068824792</v>
      </c>
      <c r="CB14" s="479">
        <v>86.771277356363271</v>
      </c>
      <c r="CC14" s="479">
        <v>85.94760103384553</v>
      </c>
      <c r="CD14" s="479">
        <v>85.101667989897962</v>
      </c>
      <c r="CE14" s="479">
        <v>83.340769622103565</v>
      </c>
      <c r="CF14" s="479">
        <v>81.501265877218202</v>
      </c>
      <c r="CG14" s="479">
        <v>79.579001932587673</v>
      </c>
      <c r="CH14" s="479">
        <v>77.541506969664781</v>
      </c>
      <c r="CI14" s="479">
        <v>75.061446622146363</v>
      </c>
      <c r="CJ14" s="480" t="s">
        <v>381</v>
      </c>
      <c r="CK14" s="738"/>
      <c r="CL14" s="1021"/>
      <c r="CM14" s="503">
        <f t="shared" si="18"/>
        <v>20</v>
      </c>
      <c r="CN14" s="491">
        <v>1.2000000000000144</v>
      </c>
      <c r="CO14" s="492">
        <v>1.2000000000000006</v>
      </c>
      <c r="CP14" s="492">
        <v>1.2000000000000002</v>
      </c>
      <c r="CQ14" s="492">
        <v>1.2</v>
      </c>
      <c r="CR14" s="492">
        <v>1.2000000000000002</v>
      </c>
      <c r="CS14" s="493">
        <v>1.2000000000000139</v>
      </c>
      <c r="CT14" s="493">
        <v>1.2000000000000002</v>
      </c>
      <c r="CU14" s="493">
        <v>1.2</v>
      </c>
      <c r="CV14" s="493">
        <v>1.2</v>
      </c>
      <c r="CW14" s="562">
        <v>1.2</v>
      </c>
      <c r="CX14" s="605" t="s">
        <v>968</v>
      </c>
      <c r="CY14" s="748" t="s">
        <v>381</v>
      </c>
      <c r="CZ14" s="738"/>
      <c r="DA14" s="1021"/>
      <c r="DB14" s="503">
        <f t="shared" si="19"/>
        <v>20</v>
      </c>
      <c r="DC14" s="491">
        <v>0.8370143887337318</v>
      </c>
      <c r="DD14" s="492">
        <v>0.87416269785092326</v>
      </c>
      <c r="DE14" s="492">
        <v>0.95016821440896115</v>
      </c>
      <c r="DF14" s="492">
        <v>1.0000000000000004</v>
      </c>
      <c r="DG14" s="492">
        <v>1.0000000000000004</v>
      </c>
      <c r="DH14" s="493">
        <v>1.0000000000000002</v>
      </c>
      <c r="DI14" s="493">
        <v>1.0000000000000091</v>
      </c>
      <c r="DJ14" s="493">
        <v>1.0000000000000002</v>
      </c>
      <c r="DK14" s="493">
        <v>1.0000000000000004</v>
      </c>
      <c r="DL14" s="562">
        <v>1.0000000000000013</v>
      </c>
      <c r="DM14" s="493">
        <v>1</v>
      </c>
      <c r="DN14" s="748" t="s">
        <v>381</v>
      </c>
      <c r="DO14" s="744"/>
      <c r="DP14" s="1021"/>
      <c r="DQ14" s="503">
        <f t="shared" si="20"/>
        <v>20</v>
      </c>
      <c r="DR14" s="491">
        <v>0.87314324266778431</v>
      </c>
      <c r="DS14" s="492">
        <v>0.91010302211828908</v>
      </c>
      <c r="DT14" s="492">
        <v>0.98408597882162396</v>
      </c>
      <c r="DU14" s="492">
        <v>1.00000000000001</v>
      </c>
      <c r="DV14" s="492">
        <v>1.0000000000000091</v>
      </c>
      <c r="DW14" s="493">
        <v>1.0000000000000091</v>
      </c>
      <c r="DX14" s="493">
        <v>1</v>
      </c>
      <c r="DY14" s="493">
        <v>1.0000000000000047</v>
      </c>
      <c r="DZ14" s="493">
        <v>1</v>
      </c>
      <c r="EA14" s="562">
        <v>1.0000000000000016</v>
      </c>
      <c r="EB14" s="493">
        <v>1</v>
      </c>
      <c r="EC14" s="748" t="s">
        <v>381</v>
      </c>
      <c r="ED14" s="738"/>
      <c r="EE14" s="1021"/>
      <c r="EF14" s="503">
        <f t="shared" si="21"/>
        <v>20</v>
      </c>
      <c r="EG14" s="495">
        <v>41.134123128705198</v>
      </c>
      <c r="EH14" s="496">
        <v>40.088969708868149</v>
      </c>
      <c r="EI14" s="496">
        <v>38.723652222228679</v>
      </c>
      <c r="EJ14" s="496">
        <v>36.84113666935832</v>
      </c>
      <c r="EK14" s="496">
        <v>35.229173580286385</v>
      </c>
      <c r="EL14" s="497">
        <v>33.790840841443924</v>
      </c>
      <c r="EM14" s="497">
        <v>31.111904069417051</v>
      </c>
      <c r="EN14" s="497">
        <v>31.148025735482122</v>
      </c>
      <c r="EO14" s="497">
        <v>29.164998274943116</v>
      </c>
      <c r="EP14" s="563">
        <v>28.954310815161023</v>
      </c>
      <c r="EQ14" s="605" t="s">
        <v>968</v>
      </c>
      <c r="ER14" s="748" t="s">
        <v>381</v>
      </c>
      <c r="ES14" s="738"/>
      <c r="ET14" s="1021"/>
      <c r="EU14" s="503">
        <f t="shared" si="22"/>
        <v>20</v>
      </c>
      <c r="EV14" s="495">
        <v>85</v>
      </c>
      <c r="EW14" s="496">
        <v>85.000000000000057</v>
      </c>
      <c r="EX14" s="496">
        <v>85</v>
      </c>
      <c r="EY14" s="496">
        <v>83.204343080169338</v>
      </c>
      <c r="EZ14" s="496">
        <v>80.045678546107922</v>
      </c>
      <c r="FA14" s="497">
        <v>76.75623871653022</v>
      </c>
      <c r="FB14" s="497">
        <v>69.824696511724767</v>
      </c>
      <c r="FC14" s="497">
        <v>62.448562340260423</v>
      </c>
      <c r="FD14" s="497">
        <v>54.560261160165851</v>
      </c>
      <c r="FE14" s="563">
        <v>45.903425717663652</v>
      </c>
      <c r="FF14" s="497">
        <v>35.225943172662824</v>
      </c>
      <c r="FG14" s="748" t="s">
        <v>381</v>
      </c>
      <c r="FI14" s="1021"/>
      <c r="FJ14" s="503">
        <f t="shared" si="23"/>
        <v>20</v>
      </c>
      <c r="FK14" s="495">
        <v>85</v>
      </c>
      <c r="FL14" s="496">
        <v>85</v>
      </c>
      <c r="FM14" s="496">
        <v>85</v>
      </c>
      <c r="FN14" s="496">
        <v>82.202228830598983</v>
      </c>
      <c r="FO14" s="496">
        <v>78.873703137435029</v>
      </c>
      <c r="FP14" s="497">
        <v>75.458051243062584</v>
      </c>
      <c r="FQ14" s="497">
        <v>68.357299985719635</v>
      </c>
      <c r="FR14" s="497">
        <v>60.953242804422416</v>
      </c>
      <c r="FS14" s="497">
        <v>53.231371249230278</v>
      </c>
      <c r="FT14" s="563">
        <v>45.064136824333218</v>
      </c>
      <c r="FU14" s="497">
        <v>35.147976563711666</v>
      </c>
      <c r="FV14" s="748" t="s">
        <v>381</v>
      </c>
      <c r="FW14" s="744"/>
      <c r="FX14" s="1021"/>
      <c r="FY14" s="503">
        <f t="shared" si="24"/>
        <v>20</v>
      </c>
      <c r="FZ14" s="491">
        <f t="shared" si="25"/>
        <v>0.8370143887337318</v>
      </c>
      <c r="GA14" s="492">
        <f t="shared" si="8"/>
        <v>0.87416269785092326</v>
      </c>
      <c r="GB14" s="492">
        <f t="shared" si="8"/>
        <v>0.95016821440896115</v>
      </c>
      <c r="GC14" s="492">
        <f t="shared" si="8"/>
        <v>1.0000000000000004</v>
      </c>
      <c r="GD14" s="492">
        <f t="shared" si="8"/>
        <v>1.0000000000000004</v>
      </c>
      <c r="GE14" s="493">
        <f t="shared" si="8"/>
        <v>1.0000000000000002</v>
      </c>
      <c r="GF14" s="493">
        <f t="shared" si="8"/>
        <v>1</v>
      </c>
      <c r="GG14" s="493">
        <f t="shared" si="8"/>
        <v>1.0000000000000002</v>
      </c>
      <c r="GH14" s="493">
        <f t="shared" si="8"/>
        <v>1</v>
      </c>
      <c r="GI14" s="493">
        <f t="shared" si="8"/>
        <v>1.0000000000000013</v>
      </c>
      <c r="GJ14" s="493">
        <f t="shared" si="8"/>
        <v>1</v>
      </c>
      <c r="GK14" s="748" t="s">
        <v>381</v>
      </c>
      <c r="GM14" s="1021"/>
      <c r="GN14" s="503">
        <f t="shared" si="26"/>
        <v>20</v>
      </c>
      <c r="GO14" s="495">
        <f t="shared" si="27"/>
        <v>85</v>
      </c>
      <c r="GP14" s="496">
        <f t="shared" si="9"/>
        <v>85.000000000000057</v>
      </c>
      <c r="GQ14" s="496">
        <f t="shared" si="9"/>
        <v>85</v>
      </c>
      <c r="GR14" s="496">
        <f t="shared" si="9"/>
        <v>83.204343080169338</v>
      </c>
      <c r="GS14" s="496">
        <f t="shared" si="9"/>
        <v>80.045678546107922</v>
      </c>
      <c r="GT14" s="497">
        <f t="shared" si="9"/>
        <v>76.75623871653022</v>
      </c>
      <c r="GU14" s="497">
        <f t="shared" si="9"/>
        <v>69.824696511724767</v>
      </c>
      <c r="GV14" s="497">
        <f t="shared" si="9"/>
        <v>62.448562340260423</v>
      </c>
      <c r="GW14" s="497">
        <f t="shared" si="9"/>
        <v>54.560261160165851</v>
      </c>
      <c r="GX14" s="497">
        <f t="shared" si="9"/>
        <v>45.903425717663652</v>
      </c>
      <c r="GY14" s="497">
        <f t="shared" si="9"/>
        <v>35.225943172662824</v>
      </c>
      <c r="GZ14" s="748" t="s">
        <v>381</v>
      </c>
      <c r="HB14" s="1021"/>
      <c r="HC14" s="503">
        <f t="shared" si="28"/>
        <v>20</v>
      </c>
      <c r="HD14" s="531">
        <f t="shared" si="29"/>
        <v>7.612046412066988</v>
      </c>
      <c r="HE14" s="485">
        <v>8.5635522135753614</v>
      </c>
      <c r="HF14" s="604">
        <v>87.387319836955172</v>
      </c>
      <c r="HH14" s="1021"/>
      <c r="HI14" s="503">
        <f t="shared" si="30"/>
        <v>20</v>
      </c>
      <c r="HJ14" s="531">
        <f t="shared" si="31"/>
        <v>7.612046412066988</v>
      </c>
      <c r="HK14" s="604">
        <v>99.237660184686717</v>
      </c>
    </row>
    <row r="15" spans="2:219" ht="15" customHeight="1" thickBot="1">
      <c r="B15" s="1021"/>
      <c r="C15" s="691">
        <v>10</v>
      </c>
      <c r="D15" s="606">
        <f t="shared" si="10"/>
        <v>28.003626162893088</v>
      </c>
      <c r="E15" s="600">
        <f t="shared" si="32"/>
        <v>66.329572441386958</v>
      </c>
      <c r="F15" s="608">
        <f>MIN(HF15,HK15)</f>
        <v>87.413578690910271</v>
      </c>
      <c r="G15" s="609">
        <f>HD15</f>
        <v>9.0065185608386731</v>
      </c>
      <c r="H15" s="610" t="s">
        <v>712</v>
      </c>
      <c r="I15" s="632" t="s">
        <v>712</v>
      </c>
      <c r="J15" s="612">
        <f t="shared" si="2"/>
        <v>81.164823088332</v>
      </c>
      <c r="K15" s="612">
        <f t="shared" si="34"/>
        <v>86.757436365298375</v>
      </c>
      <c r="L15" s="612">
        <f t="shared" si="34"/>
        <v>85.725522408549367</v>
      </c>
      <c r="M15" s="612">
        <f t="shared" si="34"/>
        <v>84.686681887778249</v>
      </c>
      <c r="N15" s="612">
        <f t="shared" si="34"/>
        <v>82.58564030004959</v>
      </c>
      <c r="O15" s="612">
        <f t="shared" si="34"/>
        <v>80.461741021213044</v>
      </c>
      <c r="P15" s="612">
        <f t="shared" si="34"/>
        <v>78.3101288622547</v>
      </c>
      <c r="Q15" s="612">
        <f t="shared" si="34"/>
        <v>76.0855188012833</v>
      </c>
      <c r="R15" s="612">
        <f t="shared" si="11"/>
        <v>73.374387481936878</v>
      </c>
      <c r="S15" s="613" t="s">
        <v>381</v>
      </c>
      <c r="T15" s="738"/>
      <c r="U15" s="1021"/>
      <c r="V15" s="691">
        <f t="shared" si="12"/>
        <v>10</v>
      </c>
      <c r="W15" s="614">
        <f>V15+15</f>
        <v>25</v>
      </c>
      <c r="X15" s="615">
        <v>-33</v>
      </c>
      <c r="Y15" s="616">
        <f t="shared" si="4"/>
        <v>28.003626162893088</v>
      </c>
      <c r="Z15" s="617">
        <v>31.504079433254727</v>
      </c>
      <c r="AA15" s="618">
        <v>32.078051600000002</v>
      </c>
      <c r="AB15" s="654">
        <f t="shared" si="13"/>
        <v>2.7198200206391885</v>
      </c>
      <c r="AC15" s="655">
        <f t="shared" si="14"/>
        <v>2.4176177961237229</v>
      </c>
      <c r="AD15" s="620">
        <v>27.315856939553669</v>
      </c>
      <c r="AE15" s="621">
        <v>48.498184517349678</v>
      </c>
      <c r="AF15" s="738"/>
      <c r="AG15" s="1048"/>
      <c r="AH15" s="1050"/>
      <c r="AI15" s="738"/>
      <c r="AJ15" s="1021"/>
      <c r="AK15" s="503">
        <f t="shared" si="15"/>
        <v>10</v>
      </c>
      <c r="AL15" s="489">
        <f t="shared" si="33"/>
        <v>0</v>
      </c>
      <c r="AM15" s="482">
        <f t="shared" si="16"/>
        <v>-40</v>
      </c>
      <c r="AN15" s="490">
        <f t="shared" si="17"/>
        <v>28.003626162893088</v>
      </c>
      <c r="AP15" s="1021"/>
      <c r="AQ15" s="503">
        <v>10</v>
      </c>
      <c r="AR15" s="483">
        <f t="shared" si="5"/>
        <v>28.003626162893088</v>
      </c>
      <c r="AS15" s="477">
        <v>101.13096005709438</v>
      </c>
      <c r="AT15" s="479">
        <v>100.5943394615237</v>
      </c>
      <c r="AU15" s="479">
        <v>99.794197129867058</v>
      </c>
      <c r="AV15" s="479">
        <v>98.794081987488752</v>
      </c>
      <c r="AW15" s="479">
        <v>97.484679024943986</v>
      </c>
      <c r="AX15" s="479">
        <v>96.798444905567891</v>
      </c>
      <c r="AY15" s="479">
        <v>95.486650215548238</v>
      </c>
      <c r="AZ15" s="479">
        <v>95.413670553259621</v>
      </c>
      <c r="BA15" s="479">
        <v>94.427093429867085</v>
      </c>
      <c r="BB15" s="479">
        <v>94.372428681350982</v>
      </c>
      <c r="BC15" s="605" t="s">
        <v>968</v>
      </c>
      <c r="BD15" s="480" t="s">
        <v>381</v>
      </c>
      <c r="BE15" s="738"/>
      <c r="BF15" s="1021"/>
      <c r="BG15" s="503">
        <v>10</v>
      </c>
      <c r="BH15" s="483">
        <f t="shared" si="6"/>
        <v>31.504079433254727</v>
      </c>
      <c r="BI15" s="477">
        <v>66.329572441386958</v>
      </c>
      <c r="BJ15" s="478">
        <v>71.103293072920309</v>
      </c>
      <c r="BK15" s="479">
        <v>81.164823088332</v>
      </c>
      <c r="BL15" s="479">
        <v>86.856789250413584</v>
      </c>
      <c r="BM15" s="479">
        <v>85.874938667445051</v>
      </c>
      <c r="BN15" s="479">
        <v>84.874516105213516</v>
      </c>
      <c r="BO15" s="479">
        <v>82.827966485843021</v>
      </c>
      <c r="BP15" s="479">
        <v>80.72753897653223</v>
      </c>
      <c r="BQ15" s="479">
        <v>78.551360940398311</v>
      </c>
      <c r="BR15" s="479">
        <v>76.223248842595254</v>
      </c>
      <c r="BS15" s="479">
        <v>73.380700324741454</v>
      </c>
      <c r="BT15" s="480" t="s">
        <v>381</v>
      </c>
      <c r="BU15" s="533"/>
      <c r="BV15" s="1021"/>
      <c r="BW15" s="503">
        <v>10</v>
      </c>
      <c r="BX15" s="483">
        <f t="shared" si="7"/>
        <v>31.504079433254727</v>
      </c>
      <c r="BY15" s="477">
        <v>66.859204680387577</v>
      </c>
      <c r="BZ15" s="478">
        <v>71.83876649822993</v>
      </c>
      <c r="CA15" s="479">
        <v>82.20953233631397</v>
      </c>
      <c r="CB15" s="479">
        <v>86.757436365298375</v>
      </c>
      <c r="CC15" s="479">
        <v>85.725522408549367</v>
      </c>
      <c r="CD15" s="479">
        <v>84.686681887778249</v>
      </c>
      <c r="CE15" s="479">
        <v>82.58564030004959</v>
      </c>
      <c r="CF15" s="479">
        <v>80.461741021213044</v>
      </c>
      <c r="CG15" s="479">
        <v>78.3101288622547</v>
      </c>
      <c r="CH15" s="479">
        <v>76.0855188012833</v>
      </c>
      <c r="CI15" s="479">
        <v>73.374387481936878</v>
      </c>
      <c r="CJ15" s="480" t="s">
        <v>381</v>
      </c>
      <c r="CK15" s="738"/>
      <c r="CL15" s="1021"/>
      <c r="CM15" s="503">
        <f t="shared" si="18"/>
        <v>10</v>
      </c>
      <c r="CN15" s="491">
        <v>1.2000000000000002</v>
      </c>
      <c r="CO15" s="492">
        <v>1.2000000000000004</v>
      </c>
      <c r="CP15" s="492">
        <v>1.2</v>
      </c>
      <c r="CQ15" s="492">
        <v>1.2000000000000093</v>
      </c>
      <c r="CR15" s="492">
        <v>1.2</v>
      </c>
      <c r="CS15" s="493">
        <v>1.2000000000000091</v>
      </c>
      <c r="CT15" s="493">
        <v>1.2000000000000006</v>
      </c>
      <c r="CU15" s="493">
        <v>1.2000000000000006</v>
      </c>
      <c r="CV15" s="493">
        <v>1.2000000000000002</v>
      </c>
      <c r="CW15" s="562">
        <v>1.2</v>
      </c>
      <c r="CX15" s="605" t="s">
        <v>968</v>
      </c>
      <c r="CY15" s="748" t="s">
        <v>381</v>
      </c>
      <c r="CZ15" s="738"/>
      <c r="DA15" s="1021"/>
      <c r="DB15" s="503">
        <f t="shared" si="19"/>
        <v>10</v>
      </c>
      <c r="DC15" s="491">
        <v>0.82248057665937835</v>
      </c>
      <c r="DD15" s="492">
        <v>0.86509448351925555</v>
      </c>
      <c r="DE15" s="492">
        <v>0.94997242631728229</v>
      </c>
      <c r="DF15" s="492">
        <v>1.0000000000000129</v>
      </c>
      <c r="DG15" s="492">
        <v>1.0000000000000129</v>
      </c>
      <c r="DH15" s="493">
        <v>1.0000000000000124</v>
      </c>
      <c r="DI15" s="493">
        <v>1.0000000000000058</v>
      </c>
      <c r="DJ15" s="493">
        <v>1.0000000000000058</v>
      </c>
      <c r="DK15" s="493">
        <v>1</v>
      </c>
      <c r="DL15" s="562">
        <v>1</v>
      </c>
      <c r="DM15" s="493">
        <v>1</v>
      </c>
      <c r="DN15" s="748" t="s">
        <v>381</v>
      </c>
      <c r="DO15" s="744"/>
      <c r="DP15" s="1021"/>
      <c r="DQ15" s="503">
        <f t="shared" si="20"/>
        <v>10</v>
      </c>
      <c r="DR15" s="491">
        <v>0.82728774060863863</v>
      </c>
      <c r="DS15" s="492">
        <v>0.87152018715948232</v>
      </c>
      <c r="DT15" s="492">
        <v>0.95842791968219154</v>
      </c>
      <c r="DU15" s="492">
        <v>1</v>
      </c>
      <c r="DV15" s="492">
        <v>1</v>
      </c>
      <c r="DW15" s="493">
        <v>1</v>
      </c>
      <c r="DX15" s="493">
        <v>1.0000000000000004</v>
      </c>
      <c r="DY15" s="493">
        <v>1.0000000000000004</v>
      </c>
      <c r="DZ15" s="493">
        <v>1.0000000000000056</v>
      </c>
      <c r="EA15" s="562">
        <v>1.0000000000000004</v>
      </c>
      <c r="EB15" s="493">
        <v>1</v>
      </c>
      <c r="EC15" s="748" t="s">
        <v>381</v>
      </c>
      <c r="ED15" s="738"/>
      <c r="EE15" s="1021"/>
      <c r="EF15" s="503">
        <f t="shared" si="21"/>
        <v>10</v>
      </c>
      <c r="EG15" s="495">
        <v>40.135924744780937</v>
      </c>
      <c r="EH15" s="496">
        <v>38.495849261884757</v>
      </c>
      <c r="EI15" s="496">
        <v>36.051987461046963</v>
      </c>
      <c r="EJ15" s="496">
        <v>33.000096017468593</v>
      </c>
      <c r="EK15" s="496">
        <v>29.009063541690693</v>
      </c>
      <c r="EL15" s="497">
        <v>26.919571788870883</v>
      </c>
      <c r="EM15" s="497">
        <v>22.929468938954642</v>
      </c>
      <c r="EN15" s="497">
        <v>22.707646346830472</v>
      </c>
      <c r="EO15" s="497">
        <v>19.710614428426254</v>
      </c>
      <c r="EP15" s="563">
        <v>19.544645294965505</v>
      </c>
      <c r="EQ15" s="605" t="s">
        <v>968</v>
      </c>
      <c r="ER15" s="748" t="s">
        <v>381</v>
      </c>
      <c r="ES15" s="738"/>
      <c r="ET15" s="1021"/>
      <c r="EU15" s="503">
        <f t="shared" si="22"/>
        <v>10</v>
      </c>
      <c r="EV15" s="495">
        <v>85</v>
      </c>
      <c r="EW15" s="496">
        <v>85</v>
      </c>
      <c r="EX15" s="496">
        <v>85</v>
      </c>
      <c r="EY15" s="496">
        <v>82.547941109546855</v>
      </c>
      <c r="EZ15" s="496">
        <v>78.580199343367553</v>
      </c>
      <c r="FA15" s="497">
        <v>74.541362142838466</v>
      </c>
      <c r="FB15" s="497">
        <v>66.2918338954982</v>
      </c>
      <c r="FC15" s="497">
        <v>57.843224505492856</v>
      </c>
      <c r="FD15" s="497">
        <v>49.109819433856671</v>
      </c>
      <c r="FE15" s="563">
        <v>39.789790386725599</v>
      </c>
      <c r="FF15" s="497">
        <v>28.443881404653382</v>
      </c>
      <c r="FG15" s="748" t="s">
        <v>381</v>
      </c>
      <c r="FI15" s="1021"/>
      <c r="FJ15" s="503">
        <f t="shared" si="23"/>
        <v>10</v>
      </c>
      <c r="FK15" s="495">
        <v>85.000000000000114</v>
      </c>
      <c r="FL15" s="496">
        <v>85</v>
      </c>
      <c r="FM15" s="496">
        <v>85.000000000000114</v>
      </c>
      <c r="FN15" s="496">
        <v>82.146274362914824</v>
      </c>
      <c r="FO15" s="496">
        <v>77.976731368894264</v>
      </c>
      <c r="FP15" s="497">
        <v>73.783500263559745</v>
      </c>
      <c r="FQ15" s="497">
        <v>65.316173283818671</v>
      </c>
      <c r="FR15" s="497">
        <v>56.775430436888485</v>
      </c>
      <c r="FS15" s="497">
        <v>48.142983226710271</v>
      </c>
      <c r="FT15" s="563">
        <v>39.23918680611439</v>
      </c>
      <c r="FU15" s="497">
        <v>28.418726220653411</v>
      </c>
      <c r="FV15" s="748" t="s">
        <v>381</v>
      </c>
      <c r="FW15" s="744"/>
      <c r="FX15" s="1021"/>
      <c r="FY15" s="503">
        <f t="shared" si="24"/>
        <v>10</v>
      </c>
      <c r="FZ15" s="491">
        <f t="shared" si="25"/>
        <v>0.82248057665937835</v>
      </c>
      <c r="GA15" s="492">
        <f t="shared" si="8"/>
        <v>0.86509448351925555</v>
      </c>
      <c r="GB15" s="492">
        <f t="shared" si="8"/>
        <v>0.94997242631728229</v>
      </c>
      <c r="GC15" s="492">
        <f t="shared" si="8"/>
        <v>1</v>
      </c>
      <c r="GD15" s="492">
        <f t="shared" si="8"/>
        <v>1</v>
      </c>
      <c r="GE15" s="493">
        <f t="shared" si="8"/>
        <v>1</v>
      </c>
      <c r="GF15" s="493">
        <f t="shared" si="8"/>
        <v>1.0000000000000004</v>
      </c>
      <c r="GG15" s="493">
        <f t="shared" si="8"/>
        <v>1.0000000000000004</v>
      </c>
      <c r="GH15" s="493">
        <f t="shared" si="8"/>
        <v>1</v>
      </c>
      <c r="GI15" s="493">
        <f t="shared" si="8"/>
        <v>1</v>
      </c>
      <c r="GJ15" s="493">
        <f t="shared" si="8"/>
        <v>1</v>
      </c>
      <c r="GK15" s="748" t="s">
        <v>381</v>
      </c>
      <c r="GM15" s="1021"/>
      <c r="GN15" s="503">
        <f t="shared" si="26"/>
        <v>10</v>
      </c>
      <c r="GO15" s="495">
        <f t="shared" si="27"/>
        <v>85.000000000000114</v>
      </c>
      <c r="GP15" s="496">
        <f t="shared" si="9"/>
        <v>85</v>
      </c>
      <c r="GQ15" s="496">
        <f t="shared" si="9"/>
        <v>85.000000000000114</v>
      </c>
      <c r="GR15" s="496">
        <f t="shared" si="9"/>
        <v>82.547941109546855</v>
      </c>
      <c r="GS15" s="496">
        <f t="shared" si="9"/>
        <v>78.580199343367553</v>
      </c>
      <c r="GT15" s="497">
        <f t="shared" si="9"/>
        <v>74.541362142838466</v>
      </c>
      <c r="GU15" s="497">
        <f t="shared" si="9"/>
        <v>66.2918338954982</v>
      </c>
      <c r="GV15" s="497">
        <f t="shared" si="9"/>
        <v>57.843224505492856</v>
      </c>
      <c r="GW15" s="497">
        <f t="shared" si="9"/>
        <v>49.109819433856671</v>
      </c>
      <c r="GX15" s="497">
        <f t="shared" si="9"/>
        <v>39.789790386725599</v>
      </c>
      <c r="GY15" s="497">
        <f t="shared" si="9"/>
        <v>28.443881404653382</v>
      </c>
      <c r="GZ15" s="748" t="s">
        <v>381</v>
      </c>
      <c r="HB15" s="1021"/>
      <c r="HC15" s="749">
        <f t="shared" si="28"/>
        <v>10</v>
      </c>
      <c r="HD15" s="531">
        <f t="shared" si="29"/>
        <v>9.0065185608386731</v>
      </c>
      <c r="HE15" s="485">
        <v>10.132333380943507</v>
      </c>
      <c r="HF15" s="604">
        <v>87.413578690910271</v>
      </c>
      <c r="HH15" s="1021"/>
      <c r="HI15" s="749">
        <f t="shared" si="30"/>
        <v>10</v>
      </c>
      <c r="HJ15" s="531">
        <f t="shared" si="31"/>
        <v>9.0065185608386731</v>
      </c>
      <c r="HK15" s="604">
        <v>98.184114535698001</v>
      </c>
    </row>
    <row r="16" spans="2:219" ht="15" customHeight="1">
      <c r="B16" s="1021"/>
      <c r="C16" s="711">
        <v>0</v>
      </c>
      <c r="D16" s="536">
        <f t="shared" si="10"/>
        <v>28.5</v>
      </c>
      <c r="E16" s="622" t="s">
        <v>711</v>
      </c>
      <c r="F16" s="623" t="s">
        <v>711</v>
      </c>
      <c r="G16" s="624" t="s">
        <v>711</v>
      </c>
      <c r="H16" s="625">
        <f t="shared" ref="H16:I20" si="35">MIN(AS16,BI16,BY16)</f>
        <v>78.390552956344706</v>
      </c>
      <c r="I16" s="538">
        <f t="shared" si="35"/>
        <v>84.609054187044123</v>
      </c>
      <c r="J16" s="538">
        <f t="shared" si="2"/>
        <v>86.77076123505357</v>
      </c>
      <c r="K16" s="538">
        <f t="shared" si="34"/>
        <v>85.589711944513567</v>
      </c>
      <c r="L16" s="538">
        <f t="shared" si="34"/>
        <v>84.381970526370225</v>
      </c>
      <c r="M16" s="538">
        <f t="shared" si="34"/>
        <v>83.124205531487448</v>
      </c>
      <c r="N16" s="538">
        <f t="shared" si="34"/>
        <v>80.617011855745019</v>
      </c>
      <c r="O16" s="538">
        <f t="shared" si="34"/>
        <v>78.125391559455025</v>
      </c>
      <c r="P16" s="538">
        <f t="shared" si="34"/>
        <v>75.638142927831922</v>
      </c>
      <c r="Q16" s="538">
        <f t="shared" si="34"/>
        <v>73.092305837641817</v>
      </c>
      <c r="R16" s="626" t="s">
        <v>381</v>
      </c>
      <c r="S16" s="539" t="s">
        <v>381</v>
      </c>
      <c r="T16" s="738"/>
      <c r="U16" s="1021"/>
      <c r="V16" s="711">
        <f t="shared" si="12"/>
        <v>0</v>
      </c>
      <c r="W16" s="540">
        <f>V16+15</f>
        <v>15</v>
      </c>
      <c r="X16" s="541">
        <v>-33</v>
      </c>
      <c r="Y16" s="531">
        <f>IF(MIN(AA16,Z16)*(1-(2.5+7)/(87.5-2))&gt;$AG$7,$AG$7,MIN(AA16,Z16)*(1-(2.5+7)/(87.5-2)))</f>
        <v>28.5</v>
      </c>
      <c r="Z16" s="504">
        <v>35.381</v>
      </c>
      <c r="AA16" s="505">
        <v>33.875999999999998</v>
      </c>
      <c r="AB16" s="672">
        <f>(I16-2)/Y16</f>
        <v>2.8985633048085657</v>
      </c>
      <c r="AC16" s="673">
        <f>(I16-2)/MIN(AA16,Z16)</f>
        <v>2.4385716786823748</v>
      </c>
      <c r="AD16" s="544">
        <v>31</v>
      </c>
      <c r="AE16" s="545">
        <v>52.6</v>
      </c>
      <c r="AF16" s="738"/>
      <c r="AG16" s="1048"/>
      <c r="AH16" s="1050"/>
      <c r="AI16" s="738"/>
      <c r="AJ16" s="1021"/>
      <c r="AK16" s="503">
        <f t="shared" si="15"/>
        <v>0</v>
      </c>
      <c r="AL16" s="489">
        <f t="shared" si="33"/>
        <v>-10</v>
      </c>
      <c r="AM16" s="482">
        <f t="shared" si="16"/>
        <v>-40</v>
      </c>
      <c r="AN16" s="490">
        <f t="shared" si="17"/>
        <v>28.5</v>
      </c>
      <c r="AP16" s="1021"/>
      <c r="AQ16" s="503">
        <v>0</v>
      </c>
      <c r="AR16" s="483">
        <f t="shared" si="5"/>
        <v>28.5</v>
      </c>
      <c r="AS16" s="477">
        <v>99.887932704890488</v>
      </c>
      <c r="AT16" s="479">
        <v>99.282259288822104</v>
      </c>
      <c r="AU16" s="479">
        <v>98.263493377436902</v>
      </c>
      <c r="AV16" s="479">
        <v>96.691641868843945</v>
      </c>
      <c r="AW16" s="479">
        <v>95.311003500051456</v>
      </c>
      <c r="AX16" s="479">
        <v>94.205000951788747</v>
      </c>
      <c r="AY16" s="479">
        <v>92.472208642548736</v>
      </c>
      <c r="AZ16" s="479">
        <v>92.355027596911526</v>
      </c>
      <c r="BA16" s="479">
        <v>91.066624672511963</v>
      </c>
      <c r="BB16" s="479">
        <v>91.107559048771549</v>
      </c>
      <c r="BC16" s="522" t="s">
        <v>381</v>
      </c>
      <c r="BD16" s="480" t="s">
        <v>381</v>
      </c>
      <c r="BE16" s="738"/>
      <c r="BF16" s="1021"/>
      <c r="BG16" s="503">
        <v>0</v>
      </c>
      <c r="BH16" s="483">
        <f t="shared" si="6"/>
        <v>32.0625</v>
      </c>
      <c r="BI16" s="477">
        <v>81.449916613249883</v>
      </c>
      <c r="BJ16" s="478">
        <v>87.454574339159151</v>
      </c>
      <c r="BK16" s="479">
        <v>86.77076123505357</v>
      </c>
      <c r="BL16" s="479">
        <v>85.589711944513567</v>
      </c>
      <c r="BM16" s="479">
        <v>84.390089596944236</v>
      </c>
      <c r="BN16" s="479">
        <v>83.18065330156449</v>
      </c>
      <c r="BO16" s="479">
        <v>80.74635708272551</v>
      </c>
      <c r="BP16" s="479">
        <v>78.292000108693813</v>
      </c>
      <c r="BQ16" s="479">
        <v>75.796822540759621</v>
      </c>
      <c r="BR16" s="479">
        <v>73.165260241235032</v>
      </c>
      <c r="BS16" s="522" t="s">
        <v>381</v>
      </c>
      <c r="BT16" s="480" t="s">
        <v>381</v>
      </c>
      <c r="BU16" s="533"/>
      <c r="BV16" s="1021"/>
      <c r="BW16" s="503">
        <v>0</v>
      </c>
      <c r="BX16" s="483">
        <f t="shared" si="7"/>
        <v>32.0625</v>
      </c>
      <c r="BY16" s="477">
        <v>78.390552956344706</v>
      </c>
      <c r="BZ16" s="478">
        <v>84.609054187044123</v>
      </c>
      <c r="CA16" s="479">
        <v>86.888486193582821</v>
      </c>
      <c r="CB16" s="479">
        <v>85.637082188291529</v>
      </c>
      <c r="CC16" s="479">
        <v>84.381970526370225</v>
      </c>
      <c r="CD16" s="479">
        <v>83.124205531487448</v>
      </c>
      <c r="CE16" s="479">
        <v>80.617011855745019</v>
      </c>
      <c r="CF16" s="479">
        <v>78.125391559455025</v>
      </c>
      <c r="CG16" s="479">
        <v>75.638142927831922</v>
      </c>
      <c r="CH16" s="479">
        <v>73.092305837641817</v>
      </c>
      <c r="CI16" s="522" t="s">
        <v>381</v>
      </c>
      <c r="CJ16" s="480" t="s">
        <v>381</v>
      </c>
      <c r="CK16" s="738"/>
      <c r="CL16" s="1021"/>
      <c r="CM16" s="503">
        <f t="shared" si="18"/>
        <v>0</v>
      </c>
      <c r="CN16" s="491">
        <v>1.2000000000000006</v>
      </c>
      <c r="CO16" s="492">
        <v>1.2000000000000004</v>
      </c>
      <c r="CP16" s="492">
        <v>1.2</v>
      </c>
      <c r="CQ16" s="492">
        <v>1.2</v>
      </c>
      <c r="CR16" s="492">
        <v>1.2000000000000002</v>
      </c>
      <c r="CS16" s="493">
        <v>1.2000000000000099</v>
      </c>
      <c r="CT16" s="493">
        <v>1.2000000000000008</v>
      </c>
      <c r="CU16" s="493">
        <v>1.2</v>
      </c>
      <c r="CV16" s="493">
        <v>1.2000000000000006</v>
      </c>
      <c r="CW16" s="562">
        <v>1.2</v>
      </c>
      <c r="CX16" s="522" t="s">
        <v>381</v>
      </c>
      <c r="CY16" s="748" t="s">
        <v>381</v>
      </c>
      <c r="CZ16" s="738"/>
      <c r="DA16" s="1021"/>
      <c r="DB16" s="503">
        <f t="shared" si="19"/>
        <v>0</v>
      </c>
      <c r="DC16" s="491">
        <v>0.95228624068953394</v>
      </c>
      <c r="DD16" s="492">
        <v>1.0000000000000004</v>
      </c>
      <c r="DE16" s="492">
        <v>1.0000000000000142</v>
      </c>
      <c r="DF16" s="492">
        <v>1</v>
      </c>
      <c r="DG16" s="492">
        <v>1.0000000000000127</v>
      </c>
      <c r="DH16" s="493">
        <v>1.0000000000000129</v>
      </c>
      <c r="DI16" s="493">
        <v>1.0000000000000062</v>
      </c>
      <c r="DJ16" s="493">
        <v>1</v>
      </c>
      <c r="DK16" s="493">
        <v>1.0000000000000004</v>
      </c>
      <c r="DL16" s="562">
        <v>1</v>
      </c>
      <c r="DM16" s="522" t="s">
        <v>381</v>
      </c>
      <c r="DN16" s="748" t="s">
        <v>381</v>
      </c>
      <c r="DO16" s="744"/>
      <c r="DP16" s="1021"/>
      <c r="DQ16" s="503">
        <f t="shared" si="20"/>
        <v>0</v>
      </c>
      <c r="DR16" s="491">
        <v>0.9272025404882468</v>
      </c>
      <c r="DS16" s="492">
        <v>0.97760894758525396</v>
      </c>
      <c r="DT16" s="492">
        <v>1</v>
      </c>
      <c r="DU16" s="492">
        <v>1.0000000000000135</v>
      </c>
      <c r="DV16" s="492">
        <v>1.0000000000000133</v>
      </c>
      <c r="DW16" s="493">
        <v>1</v>
      </c>
      <c r="DX16" s="493">
        <v>1</v>
      </c>
      <c r="DY16" s="493">
        <v>1.0000000000000004</v>
      </c>
      <c r="DZ16" s="493">
        <v>1.0000000000000031</v>
      </c>
      <c r="EA16" s="562">
        <v>1</v>
      </c>
      <c r="EB16" s="522" t="s">
        <v>381</v>
      </c>
      <c r="EC16" s="748" t="s">
        <v>381</v>
      </c>
      <c r="ED16" s="738"/>
      <c r="EE16" s="1021"/>
      <c r="EF16" s="503">
        <f t="shared" si="21"/>
        <v>0</v>
      </c>
      <c r="EG16" s="495">
        <v>36.338181947716805</v>
      </c>
      <c r="EH16" s="496">
        <v>34.489405796727908</v>
      </c>
      <c r="EI16" s="496">
        <v>31.382232314756607</v>
      </c>
      <c r="EJ16" s="496">
        <v>26.594503460996748</v>
      </c>
      <c r="EK16" s="496">
        <v>22.395617581857323</v>
      </c>
      <c r="EL16" s="497">
        <v>19.036372752849616</v>
      </c>
      <c r="EM16" s="497">
        <v>13.781389044218372</v>
      </c>
      <c r="EN16" s="497">
        <v>13.426374494143147</v>
      </c>
      <c r="EO16" s="497">
        <v>9.4536555006549747</v>
      </c>
      <c r="EP16" s="563">
        <v>9.6498465349995399</v>
      </c>
      <c r="EQ16" s="522" t="s">
        <v>381</v>
      </c>
      <c r="ER16" s="748" t="s">
        <v>381</v>
      </c>
      <c r="ES16" s="738"/>
      <c r="ET16" s="1021"/>
      <c r="EU16" s="503">
        <f t="shared" si="22"/>
        <v>0</v>
      </c>
      <c r="EV16" s="495">
        <v>85</v>
      </c>
      <c r="EW16" s="496">
        <v>84.965504015247745</v>
      </c>
      <c r="EX16" s="496">
        <v>82.200142453034232</v>
      </c>
      <c r="EY16" s="496">
        <v>77.42829277496952</v>
      </c>
      <c r="EZ16" s="496">
        <v>72.587119102955967</v>
      </c>
      <c r="FA16" s="497">
        <v>67.712267531315433</v>
      </c>
      <c r="FB16" s="497">
        <v>57.918833901084781</v>
      </c>
      <c r="FC16" s="497">
        <v>48.070335053185943</v>
      </c>
      <c r="FD16" s="497">
        <v>38.085346019177166</v>
      </c>
      <c r="FE16" s="563">
        <v>27.585504556474461</v>
      </c>
      <c r="FF16" s="522" t="s">
        <v>381</v>
      </c>
      <c r="FG16" s="748" t="s">
        <v>381</v>
      </c>
      <c r="FI16" s="1021"/>
      <c r="FJ16" s="503">
        <f t="shared" si="23"/>
        <v>0</v>
      </c>
      <c r="FK16" s="495">
        <v>85</v>
      </c>
      <c r="FL16" s="496">
        <v>85.000000000000057</v>
      </c>
      <c r="FM16" s="496">
        <v>82.676094912584063</v>
      </c>
      <c r="FN16" s="496">
        <v>77.619577992697998</v>
      </c>
      <c r="FO16" s="496">
        <v>72.554373953045285</v>
      </c>
      <c r="FP16" s="497">
        <v>67.484891598080253</v>
      </c>
      <c r="FQ16" s="497">
        <v>57.399165252108048</v>
      </c>
      <c r="FR16" s="497">
        <v>47.402746845996376</v>
      </c>
      <c r="FS16" s="497">
        <v>37.451309427410536</v>
      </c>
      <c r="FT16" s="563">
        <v>27.294882524194861</v>
      </c>
      <c r="FU16" s="522" t="s">
        <v>381</v>
      </c>
      <c r="FV16" s="748" t="s">
        <v>381</v>
      </c>
      <c r="FW16" s="744"/>
      <c r="FX16" s="1021"/>
      <c r="FY16" s="503">
        <f t="shared" si="24"/>
        <v>0</v>
      </c>
      <c r="FZ16" s="491">
        <f t="shared" si="25"/>
        <v>0.9272025404882468</v>
      </c>
      <c r="GA16" s="492">
        <f t="shared" si="8"/>
        <v>0.97760894758525396</v>
      </c>
      <c r="GB16" s="492">
        <f t="shared" si="8"/>
        <v>1</v>
      </c>
      <c r="GC16" s="492">
        <f t="shared" si="8"/>
        <v>1</v>
      </c>
      <c r="GD16" s="492">
        <f t="shared" si="8"/>
        <v>1.0000000000000127</v>
      </c>
      <c r="GE16" s="493">
        <f t="shared" si="8"/>
        <v>1</v>
      </c>
      <c r="GF16" s="493">
        <f t="shared" si="8"/>
        <v>1</v>
      </c>
      <c r="GG16" s="493">
        <f t="shared" si="8"/>
        <v>1</v>
      </c>
      <c r="GH16" s="493">
        <f t="shared" si="8"/>
        <v>1.0000000000000004</v>
      </c>
      <c r="GI16" s="493">
        <f t="shared" si="8"/>
        <v>1</v>
      </c>
      <c r="GJ16" s="522" t="s">
        <v>381</v>
      </c>
      <c r="GK16" s="748" t="s">
        <v>381</v>
      </c>
      <c r="GM16" s="1021"/>
      <c r="GN16" s="503">
        <f t="shared" si="26"/>
        <v>0</v>
      </c>
      <c r="GO16" s="495">
        <f t="shared" si="27"/>
        <v>85</v>
      </c>
      <c r="GP16" s="496">
        <f t="shared" si="9"/>
        <v>85.000000000000057</v>
      </c>
      <c r="GQ16" s="496">
        <f t="shared" si="9"/>
        <v>82.676094912584063</v>
      </c>
      <c r="GR16" s="496">
        <f t="shared" si="9"/>
        <v>77.619577992697998</v>
      </c>
      <c r="GS16" s="496">
        <f t="shared" si="9"/>
        <v>72.587119102955967</v>
      </c>
      <c r="GT16" s="497">
        <f t="shared" si="9"/>
        <v>67.712267531315433</v>
      </c>
      <c r="GU16" s="497">
        <f t="shared" si="9"/>
        <v>57.918833901084781</v>
      </c>
      <c r="GV16" s="497">
        <f t="shared" si="9"/>
        <v>48.070335053185943</v>
      </c>
      <c r="GW16" s="497">
        <f t="shared" si="9"/>
        <v>38.085346019177166</v>
      </c>
      <c r="GX16" s="497">
        <f t="shared" si="9"/>
        <v>27.585504556474461</v>
      </c>
      <c r="GY16" s="522" t="s">
        <v>381</v>
      </c>
      <c r="GZ16" s="748" t="s">
        <v>381</v>
      </c>
      <c r="HB16" s="1021"/>
      <c r="HC16" s="711">
        <f t="shared" si="28"/>
        <v>0</v>
      </c>
      <c r="HD16" s="595" t="s">
        <v>381</v>
      </c>
      <c r="HE16" s="596" t="s">
        <v>381</v>
      </c>
      <c r="HF16" s="597" t="s">
        <v>381</v>
      </c>
      <c r="HH16" s="1021"/>
      <c r="HI16" s="711">
        <f t="shared" si="30"/>
        <v>0</v>
      </c>
      <c r="HJ16" s="598" t="str">
        <f t="shared" si="31"/>
        <v>no fueling</v>
      </c>
      <c r="HK16" s="599" t="s">
        <v>381</v>
      </c>
    </row>
    <row r="17" spans="2:219" ht="15" customHeight="1">
      <c r="B17" s="1021"/>
      <c r="C17" s="503">
        <v>-10</v>
      </c>
      <c r="D17" s="476">
        <f t="shared" si="10"/>
        <v>28.5</v>
      </c>
      <c r="E17" s="627" t="s">
        <v>711</v>
      </c>
      <c r="F17" s="605" t="s">
        <v>711</v>
      </c>
      <c r="G17" s="628" t="s">
        <v>711</v>
      </c>
      <c r="H17" s="477">
        <f t="shared" si="35"/>
        <v>82.165284857385814</v>
      </c>
      <c r="I17" s="479">
        <f t="shared" si="35"/>
        <v>87.127175267495005</v>
      </c>
      <c r="J17" s="479">
        <f t="shared" si="2"/>
        <v>86.427343390427467</v>
      </c>
      <c r="K17" s="479">
        <f t="shared" si="34"/>
        <v>85.232245839435294</v>
      </c>
      <c r="L17" s="479">
        <f t="shared" si="34"/>
        <v>84.023803006204162</v>
      </c>
      <c r="M17" s="479">
        <f t="shared" si="34"/>
        <v>82.808166304583011</v>
      </c>
      <c r="N17" s="479">
        <f t="shared" si="34"/>
        <v>80.351056380054061</v>
      </c>
      <c r="O17" s="479">
        <f t="shared" si="34"/>
        <v>77.864540151897415</v>
      </c>
      <c r="P17" s="479">
        <f t="shared" si="34"/>
        <v>75.39346107701175</v>
      </c>
      <c r="Q17" s="479">
        <f t="shared" si="34"/>
        <v>72.88859766456892</v>
      </c>
      <c r="R17" s="522" t="s">
        <v>381</v>
      </c>
      <c r="S17" s="480" t="s">
        <v>381</v>
      </c>
      <c r="T17" s="738"/>
      <c r="U17" s="1021"/>
      <c r="V17" s="503">
        <f t="shared" si="12"/>
        <v>-10</v>
      </c>
      <c r="W17" s="481">
        <v>15</v>
      </c>
      <c r="X17" s="482">
        <v>-33</v>
      </c>
      <c r="Y17" s="531">
        <f>IF(MIN(AA17,Z17)*(1-(2.5+7)/(87.5-2))&gt;$AG$7,$AG$7,MIN(AA17,Z17)*(1-(2.5+7)/(87.5-2)))</f>
        <v>28.5</v>
      </c>
      <c r="Z17" s="484">
        <v>38.712000000000003</v>
      </c>
      <c r="AA17" s="485">
        <v>35.97</v>
      </c>
      <c r="AB17" s="542">
        <f>(I17-2)/Y17</f>
        <v>2.9869184304384211</v>
      </c>
      <c r="AC17" s="543">
        <f>(I17-2)/MIN(AA17,Z17)</f>
        <v>2.3666159373782323</v>
      </c>
      <c r="AD17" s="487">
        <v>33.200000000000003</v>
      </c>
      <c r="AE17" s="488">
        <v>55</v>
      </c>
      <c r="AF17" s="738"/>
      <c r="AG17" s="1048"/>
      <c r="AH17" s="1050"/>
      <c r="AI17" s="738"/>
      <c r="AJ17" s="1021"/>
      <c r="AK17" s="503">
        <f t="shared" si="15"/>
        <v>-10</v>
      </c>
      <c r="AL17" s="489">
        <f t="shared" si="33"/>
        <v>-20</v>
      </c>
      <c r="AM17" s="482">
        <f t="shared" si="16"/>
        <v>-40</v>
      </c>
      <c r="AN17" s="490">
        <f t="shared" si="17"/>
        <v>28.5</v>
      </c>
      <c r="AP17" s="1021"/>
      <c r="AQ17" s="503">
        <v>-10</v>
      </c>
      <c r="AR17" s="483">
        <f t="shared" si="5"/>
        <v>28.5</v>
      </c>
      <c r="AS17" s="477">
        <v>99.219298253124052</v>
      </c>
      <c r="AT17" s="479">
        <v>98.628283570201603</v>
      </c>
      <c r="AU17" s="479">
        <v>97.614279055970343</v>
      </c>
      <c r="AV17" s="479">
        <v>95.989769992842923</v>
      </c>
      <c r="AW17" s="479">
        <v>94.355577076956948</v>
      </c>
      <c r="AX17" s="479">
        <v>92.682218661010992</v>
      </c>
      <c r="AY17" s="479">
        <v>90.887036905900331</v>
      </c>
      <c r="AZ17" s="479">
        <v>89.192277959892877</v>
      </c>
      <c r="BA17" s="479">
        <v>88.563224420325341</v>
      </c>
      <c r="BB17" s="479">
        <v>87.816874330796765</v>
      </c>
      <c r="BC17" s="522" t="s">
        <v>381</v>
      </c>
      <c r="BD17" s="480" t="s">
        <v>381</v>
      </c>
      <c r="BE17" s="738"/>
      <c r="BF17" s="1021"/>
      <c r="BG17" s="503">
        <v>-10</v>
      </c>
      <c r="BH17" s="483">
        <f t="shared" si="6"/>
        <v>32.0625</v>
      </c>
      <c r="BI17" s="477">
        <v>87.459176432279492</v>
      </c>
      <c r="BJ17" s="478">
        <v>87.127175267495005</v>
      </c>
      <c r="BK17" s="479">
        <v>86.427343390427467</v>
      </c>
      <c r="BL17" s="479">
        <v>85.232245839435294</v>
      </c>
      <c r="BM17" s="479">
        <v>84.023803006204162</v>
      </c>
      <c r="BN17" s="479">
        <v>82.808166304583011</v>
      </c>
      <c r="BO17" s="479">
        <v>80.380843561715565</v>
      </c>
      <c r="BP17" s="479">
        <v>77.944416531297179</v>
      </c>
      <c r="BQ17" s="479">
        <v>75.486639137737058</v>
      </c>
      <c r="BR17" s="479">
        <v>72.934304627385259</v>
      </c>
      <c r="BS17" s="522" t="s">
        <v>381</v>
      </c>
      <c r="BT17" s="480" t="s">
        <v>381</v>
      </c>
      <c r="BU17" s="533"/>
      <c r="BV17" s="1021"/>
      <c r="BW17" s="503">
        <v>-10</v>
      </c>
      <c r="BX17" s="483">
        <f t="shared" si="7"/>
        <v>32.0625</v>
      </c>
      <c r="BY17" s="477">
        <v>82.165284857385814</v>
      </c>
      <c r="BZ17" s="478">
        <v>87.400833332248098</v>
      </c>
      <c r="CA17" s="479">
        <v>86.656430326871828</v>
      </c>
      <c r="CB17" s="479">
        <v>85.393352574707166</v>
      </c>
      <c r="CC17" s="479">
        <v>84.122249213491259</v>
      </c>
      <c r="CD17" s="479">
        <v>82.857300156026852</v>
      </c>
      <c r="CE17" s="479">
        <v>80.351056380054061</v>
      </c>
      <c r="CF17" s="479">
        <v>77.864540151897415</v>
      </c>
      <c r="CG17" s="479">
        <v>75.39346107701175</v>
      </c>
      <c r="CH17" s="479">
        <v>72.88859766456892</v>
      </c>
      <c r="CI17" s="522" t="s">
        <v>381</v>
      </c>
      <c r="CJ17" s="480" t="s">
        <v>381</v>
      </c>
      <c r="CK17" s="738"/>
      <c r="CL17" s="1021"/>
      <c r="CM17" s="503">
        <f t="shared" si="18"/>
        <v>-10</v>
      </c>
      <c r="CN17" s="491">
        <v>1.2000000000000004</v>
      </c>
      <c r="CO17" s="492">
        <v>1.2</v>
      </c>
      <c r="CP17" s="492">
        <v>1.2</v>
      </c>
      <c r="CQ17" s="492">
        <v>1.2000000000000006</v>
      </c>
      <c r="CR17" s="492">
        <v>1.2</v>
      </c>
      <c r="CS17" s="493">
        <v>1.2</v>
      </c>
      <c r="CT17" s="493">
        <v>1.2</v>
      </c>
      <c r="CU17" s="493">
        <v>1.2000000000000002</v>
      </c>
      <c r="CV17" s="493">
        <v>1.2000000000000004</v>
      </c>
      <c r="CW17" s="562">
        <v>1.2000000000000002</v>
      </c>
      <c r="CX17" s="522" t="s">
        <v>381</v>
      </c>
      <c r="CY17" s="748" t="s">
        <v>381</v>
      </c>
      <c r="CZ17" s="738"/>
      <c r="DA17" s="1021"/>
      <c r="DB17" s="503">
        <f t="shared" si="19"/>
        <v>-10</v>
      </c>
      <c r="DC17" s="491">
        <v>1.0000000000000002</v>
      </c>
      <c r="DD17" s="492">
        <v>1</v>
      </c>
      <c r="DE17" s="492">
        <v>1.0000000000000004</v>
      </c>
      <c r="DF17" s="492">
        <v>1.0000000000000004</v>
      </c>
      <c r="DG17" s="492">
        <v>1.0000000000000002</v>
      </c>
      <c r="DH17" s="493">
        <v>1</v>
      </c>
      <c r="DI17" s="493">
        <v>1.0000000000000056</v>
      </c>
      <c r="DJ17" s="493">
        <v>1</v>
      </c>
      <c r="DK17" s="493">
        <v>1.0000000000000004</v>
      </c>
      <c r="DL17" s="562">
        <v>1.0000000000000022</v>
      </c>
      <c r="DM17" s="522" t="s">
        <v>381</v>
      </c>
      <c r="DN17" s="748" t="s">
        <v>381</v>
      </c>
      <c r="DO17" s="744"/>
      <c r="DP17" s="1021"/>
      <c r="DQ17" s="503">
        <f t="shared" si="20"/>
        <v>-10</v>
      </c>
      <c r="DR17" s="491">
        <v>0.958071094989979</v>
      </c>
      <c r="DS17" s="492">
        <v>1.0000000000000135</v>
      </c>
      <c r="DT17" s="492">
        <v>1.0000000000000002</v>
      </c>
      <c r="DU17" s="492">
        <v>1</v>
      </c>
      <c r="DV17" s="492">
        <v>1</v>
      </c>
      <c r="DW17" s="493">
        <v>1.0000000000000131</v>
      </c>
      <c r="DX17" s="493">
        <v>1.0000000000000064</v>
      </c>
      <c r="DY17" s="493">
        <v>1</v>
      </c>
      <c r="DZ17" s="493">
        <v>1.0000000000000004</v>
      </c>
      <c r="EA17" s="562">
        <v>1.0000000000000022</v>
      </c>
      <c r="EB17" s="522" t="s">
        <v>381</v>
      </c>
      <c r="EC17" s="748" t="s">
        <v>381</v>
      </c>
      <c r="ED17" s="738"/>
      <c r="EE17" s="1021"/>
      <c r="EF17" s="503">
        <f t="shared" si="21"/>
        <v>-10</v>
      </c>
      <c r="EG17" s="495">
        <v>34.297286306811088</v>
      </c>
      <c r="EH17" s="496">
        <v>32.494452646133823</v>
      </c>
      <c r="EI17" s="496">
        <v>29.403844128142509</v>
      </c>
      <c r="EJ17" s="496">
        <v>24.45916876559545</v>
      </c>
      <c r="EK17" s="496">
        <v>19.493483496332317</v>
      </c>
      <c r="EL17" s="497">
        <v>14.417754115021182</v>
      </c>
      <c r="EM17" s="497">
        <v>8.982790598640122</v>
      </c>
      <c r="EN17" s="497">
        <v>3.8618305561880106</v>
      </c>
      <c r="EO17" s="497">
        <v>1.9635584643335733</v>
      </c>
      <c r="EP17" s="563">
        <v>-0.28689404164362031</v>
      </c>
      <c r="EQ17" s="522" t="s">
        <v>381</v>
      </c>
      <c r="ER17" s="748" t="s">
        <v>381</v>
      </c>
      <c r="ES17" s="738"/>
      <c r="ET17" s="1021"/>
      <c r="EU17" s="503">
        <f t="shared" si="22"/>
        <v>-10</v>
      </c>
      <c r="EV17" s="495">
        <v>84.9841211725427</v>
      </c>
      <c r="EW17" s="496">
        <v>83.641262701449932</v>
      </c>
      <c r="EX17" s="496">
        <v>80.812044220793553</v>
      </c>
      <c r="EY17" s="496">
        <v>75.985102189157203</v>
      </c>
      <c r="EZ17" s="496">
        <v>71.11010232511012</v>
      </c>
      <c r="FA17" s="497">
        <v>66.212104885147426</v>
      </c>
      <c r="FB17" s="497">
        <v>56.450500317182843</v>
      </c>
      <c r="FC17" s="497">
        <v>46.677732666290012</v>
      </c>
      <c r="FD17" s="497">
        <v>36.84605287793039</v>
      </c>
      <c r="FE17" s="563">
        <v>26.665554055722055</v>
      </c>
      <c r="FF17" s="522" t="s">
        <v>381</v>
      </c>
      <c r="FG17" s="748" t="s">
        <v>381</v>
      </c>
      <c r="FI17" s="1021"/>
      <c r="FJ17" s="503">
        <f t="shared" si="23"/>
        <v>-10</v>
      </c>
      <c r="FK17" s="495">
        <v>85</v>
      </c>
      <c r="FL17" s="496">
        <v>84.748107305823964</v>
      </c>
      <c r="FM17" s="496">
        <v>81.737963635188805</v>
      </c>
      <c r="FN17" s="496">
        <v>76.635471497347623</v>
      </c>
      <c r="FO17" s="496">
        <v>71.507023738364921</v>
      </c>
      <c r="FP17" s="497">
        <v>66.40995492863982</v>
      </c>
      <c r="FQ17" s="497">
        <v>56.330864822293904</v>
      </c>
      <c r="FR17" s="497">
        <v>46.357781711280495</v>
      </c>
      <c r="FS17" s="497">
        <v>36.473859769220951</v>
      </c>
      <c r="FT17" s="563">
        <v>26.48352286272285</v>
      </c>
      <c r="FU17" s="522" t="s">
        <v>381</v>
      </c>
      <c r="FV17" s="748" t="s">
        <v>381</v>
      </c>
      <c r="FW17" s="744"/>
      <c r="FX17" s="1021"/>
      <c r="FY17" s="503">
        <f t="shared" si="24"/>
        <v>-10</v>
      </c>
      <c r="FZ17" s="491">
        <f t="shared" si="25"/>
        <v>0.958071094989979</v>
      </c>
      <c r="GA17" s="492">
        <f t="shared" si="8"/>
        <v>1</v>
      </c>
      <c r="GB17" s="492">
        <f t="shared" si="8"/>
        <v>1.0000000000000002</v>
      </c>
      <c r="GC17" s="492">
        <f t="shared" si="8"/>
        <v>1</v>
      </c>
      <c r="GD17" s="492">
        <f t="shared" si="8"/>
        <v>1</v>
      </c>
      <c r="GE17" s="493">
        <f t="shared" si="8"/>
        <v>1</v>
      </c>
      <c r="GF17" s="493">
        <f t="shared" si="8"/>
        <v>1.0000000000000056</v>
      </c>
      <c r="GG17" s="493">
        <f t="shared" si="8"/>
        <v>1</v>
      </c>
      <c r="GH17" s="493">
        <f t="shared" si="8"/>
        <v>1.0000000000000004</v>
      </c>
      <c r="GI17" s="493">
        <f t="shared" si="8"/>
        <v>1.0000000000000022</v>
      </c>
      <c r="GJ17" s="522" t="s">
        <v>381</v>
      </c>
      <c r="GK17" s="748" t="s">
        <v>381</v>
      </c>
      <c r="GM17" s="1021"/>
      <c r="GN17" s="503">
        <f t="shared" si="26"/>
        <v>-10</v>
      </c>
      <c r="GO17" s="495">
        <f t="shared" si="27"/>
        <v>85</v>
      </c>
      <c r="GP17" s="496">
        <f t="shared" si="9"/>
        <v>84.748107305823964</v>
      </c>
      <c r="GQ17" s="496">
        <f t="shared" si="9"/>
        <v>81.737963635188805</v>
      </c>
      <c r="GR17" s="496">
        <f t="shared" si="9"/>
        <v>76.635471497347623</v>
      </c>
      <c r="GS17" s="496">
        <f t="shared" si="9"/>
        <v>71.507023738364921</v>
      </c>
      <c r="GT17" s="497">
        <f t="shared" si="9"/>
        <v>66.40995492863982</v>
      </c>
      <c r="GU17" s="497">
        <f t="shared" si="9"/>
        <v>56.450500317182843</v>
      </c>
      <c r="GV17" s="497">
        <f t="shared" si="9"/>
        <v>46.677732666290012</v>
      </c>
      <c r="GW17" s="497">
        <f t="shared" si="9"/>
        <v>36.84605287793039</v>
      </c>
      <c r="GX17" s="497">
        <f t="shared" si="9"/>
        <v>26.665554055722055</v>
      </c>
      <c r="GY17" s="522" t="s">
        <v>381</v>
      </c>
      <c r="GZ17" s="748" t="s">
        <v>381</v>
      </c>
      <c r="HB17" s="1021"/>
      <c r="HC17" s="503">
        <f t="shared" si="28"/>
        <v>-10</v>
      </c>
      <c r="HD17" s="629" t="s">
        <v>381</v>
      </c>
      <c r="HE17" s="596" t="s">
        <v>381</v>
      </c>
      <c r="HF17" s="630" t="s">
        <v>381</v>
      </c>
      <c r="HH17" s="1021"/>
      <c r="HI17" s="503">
        <f t="shared" si="30"/>
        <v>-10</v>
      </c>
      <c r="HJ17" s="598" t="str">
        <f t="shared" si="31"/>
        <v>no fueling</v>
      </c>
      <c r="HK17" s="599" t="s">
        <v>381</v>
      </c>
    </row>
    <row r="18" spans="2:219" ht="15" customHeight="1">
      <c r="B18" s="1021"/>
      <c r="C18" s="503">
        <v>-20</v>
      </c>
      <c r="D18" s="476">
        <f t="shared" si="10"/>
        <v>28.5</v>
      </c>
      <c r="E18" s="627" t="s">
        <v>711</v>
      </c>
      <c r="F18" s="605" t="s">
        <v>711</v>
      </c>
      <c r="G18" s="628" t="s">
        <v>711</v>
      </c>
      <c r="H18" s="477">
        <f t="shared" si="35"/>
        <v>86.04088978452107</v>
      </c>
      <c r="I18" s="479">
        <f t="shared" si="35"/>
        <v>86.79372155391961</v>
      </c>
      <c r="J18" s="479">
        <f t="shared" si="2"/>
        <v>86.078103583593432</v>
      </c>
      <c r="K18" s="479">
        <f t="shared" ref="K18:P20" si="36">MIN(AV18,BL18,CB18)</f>
        <v>84.871710416205033</v>
      </c>
      <c r="L18" s="479">
        <f t="shared" si="36"/>
        <v>83.651942569782349</v>
      </c>
      <c r="M18" s="479">
        <f t="shared" si="36"/>
        <v>82.439340136306669</v>
      </c>
      <c r="N18" s="479">
        <f t="shared" si="36"/>
        <v>80.011532705444964</v>
      </c>
      <c r="O18" s="479">
        <f t="shared" si="36"/>
        <v>77.595194200797934</v>
      </c>
      <c r="P18" s="479">
        <f t="shared" si="36"/>
        <v>75.146349862318857</v>
      </c>
      <c r="Q18" s="479">
        <f t="shared" si="34"/>
        <v>72.682794785832286</v>
      </c>
      <c r="R18" s="522" t="s">
        <v>381</v>
      </c>
      <c r="S18" s="480" t="s">
        <v>381</v>
      </c>
      <c r="T18" s="738"/>
      <c r="U18" s="1021"/>
      <c r="V18" s="503">
        <f t="shared" si="12"/>
        <v>-20</v>
      </c>
      <c r="W18" s="481">
        <v>15</v>
      </c>
      <c r="X18" s="482">
        <v>-33</v>
      </c>
      <c r="Y18" s="531">
        <f>IF(MIN(AA18,Z18)*(1-(2.5+7)/(87.5-2))&gt;$AG$7,$AG$7,MIN(AA18,Z18)*(1-(2.5+7)/(87.5-2)))</f>
        <v>28.5</v>
      </c>
      <c r="Z18" s="484">
        <v>42.326999999999998</v>
      </c>
      <c r="AA18" s="485">
        <v>38.183</v>
      </c>
      <c r="AB18" s="542">
        <f>(I18-2)/Y18</f>
        <v>2.9752183001375303</v>
      </c>
      <c r="AC18" s="543">
        <f>(I18-2)/MIN(AA18,Z18)</f>
        <v>2.2207192089128567</v>
      </c>
      <c r="AD18" s="487">
        <v>35.4</v>
      </c>
      <c r="AE18" s="488">
        <v>57.5</v>
      </c>
      <c r="AF18" s="738"/>
      <c r="AG18" s="1048"/>
      <c r="AH18" s="1050"/>
      <c r="AI18" s="738"/>
      <c r="AJ18" s="1021"/>
      <c r="AK18" s="503">
        <f t="shared" si="15"/>
        <v>-20</v>
      </c>
      <c r="AL18" s="489">
        <f t="shared" si="33"/>
        <v>-30</v>
      </c>
      <c r="AM18" s="482">
        <f t="shared" si="16"/>
        <v>-40</v>
      </c>
      <c r="AN18" s="490">
        <f t="shared" si="17"/>
        <v>28.5</v>
      </c>
      <c r="AP18" s="1021"/>
      <c r="AQ18" s="503">
        <v>-20</v>
      </c>
      <c r="AR18" s="483">
        <f t="shared" si="5"/>
        <v>28.5</v>
      </c>
      <c r="AS18" s="477">
        <v>98.546810423563954</v>
      </c>
      <c r="AT18" s="479">
        <v>97.980677758564966</v>
      </c>
      <c r="AU18" s="479">
        <v>96.978080959781423</v>
      </c>
      <c r="AV18" s="479">
        <v>95.355932019370613</v>
      </c>
      <c r="AW18" s="479">
        <v>93.716998569034658</v>
      </c>
      <c r="AX18" s="479">
        <v>92.030150681127651</v>
      </c>
      <c r="AY18" s="479">
        <v>89.784067281504818</v>
      </c>
      <c r="AZ18" s="479">
        <v>86.52242430273013</v>
      </c>
      <c r="BA18" s="479">
        <v>85.226160449819332</v>
      </c>
      <c r="BB18" s="605" t="s">
        <v>968</v>
      </c>
      <c r="BC18" s="522" t="s">
        <v>381</v>
      </c>
      <c r="BD18" s="480" t="s">
        <v>381</v>
      </c>
      <c r="BE18" s="738"/>
      <c r="BF18" s="1021"/>
      <c r="BG18" s="503">
        <v>-20</v>
      </c>
      <c r="BH18" s="483">
        <f t="shared" si="6"/>
        <v>32.0625</v>
      </c>
      <c r="BI18" s="547">
        <v>87.13751113008496</v>
      </c>
      <c r="BJ18" s="479">
        <v>86.79372155391961</v>
      </c>
      <c r="BK18" s="479">
        <v>86.078103583593432</v>
      </c>
      <c r="BL18" s="479">
        <v>84.871710416205033</v>
      </c>
      <c r="BM18" s="479">
        <v>83.651942569782349</v>
      </c>
      <c r="BN18" s="479">
        <v>82.439340136306669</v>
      </c>
      <c r="BO18" s="479">
        <v>80.011532705444964</v>
      </c>
      <c r="BP18" s="479">
        <v>77.595194200797934</v>
      </c>
      <c r="BQ18" s="479">
        <v>75.173366383709734</v>
      </c>
      <c r="BR18" s="479">
        <v>72.701668124332713</v>
      </c>
      <c r="BS18" s="522" t="s">
        <v>381</v>
      </c>
      <c r="BT18" s="480" t="s">
        <v>381</v>
      </c>
      <c r="BU18" s="533"/>
      <c r="BV18" s="1021"/>
      <c r="BW18" s="503">
        <v>-20</v>
      </c>
      <c r="BX18" s="483">
        <f t="shared" si="7"/>
        <v>32.0625</v>
      </c>
      <c r="BY18" s="477">
        <v>86.04088978452107</v>
      </c>
      <c r="BZ18" s="478">
        <v>87.175488110194237</v>
      </c>
      <c r="CA18" s="479">
        <v>86.415812591513301</v>
      </c>
      <c r="CB18" s="479">
        <v>85.139018210173646</v>
      </c>
      <c r="CC18" s="479">
        <v>83.860942740107049</v>
      </c>
      <c r="CD18" s="479">
        <v>82.591721675449691</v>
      </c>
      <c r="CE18" s="479">
        <v>80.080458165210345</v>
      </c>
      <c r="CF18" s="479">
        <v>77.600463693113056</v>
      </c>
      <c r="CG18" s="479">
        <v>75.146349862318857</v>
      </c>
      <c r="CH18" s="479">
        <v>72.682794785832286</v>
      </c>
      <c r="CI18" s="522" t="s">
        <v>381</v>
      </c>
      <c r="CJ18" s="480" t="s">
        <v>381</v>
      </c>
      <c r="CK18" s="738"/>
      <c r="CL18" s="1021"/>
      <c r="CM18" s="503">
        <f t="shared" si="18"/>
        <v>-20</v>
      </c>
      <c r="CN18" s="491">
        <v>1.2</v>
      </c>
      <c r="CO18" s="492">
        <v>1.2000000000000006</v>
      </c>
      <c r="CP18" s="492">
        <v>1.2000000000000002</v>
      </c>
      <c r="CQ18" s="492">
        <v>1.2000000000000004</v>
      </c>
      <c r="CR18" s="492">
        <v>1.2</v>
      </c>
      <c r="CS18" s="493">
        <v>1.2000000000000002</v>
      </c>
      <c r="CT18" s="493">
        <v>1.2000000000000004</v>
      </c>
      <c r="CU18" s="493">
        <v>1.2000000000000002</v>
      </c>
      <c r="CV18" s="493">
        <v>1.2000000000000002</v>
      </c>
      <c r="CW18" s="605" t="s">
        <v>968</v>
      </c>
      <c r="CX18" s="522" t="s">
        <v>381</v>
      </c>
      <c r="CY18" s="748" t="s">
        <v>381</v>
      </c>
      <c r="CZ18" s="738"/>
      <c r="DA18" s="1021"/>
      <c r="DB18" s="503">
        <f t="shared" si="19"/>
        <v>-20</v>
      </c>
      <c r="DC18" s="491">
        <v>1.000000000000014</v>
      </c>
      <c r="DD18" s="492">
        <v>1</v>
      </c>
      <c r="DE18" s="492">
        <v>1.0000000000000133</v>
      </c>
      <c r="DF18" s="492">
        <v>1</v>
      </c>
      <c r="DG18" s="492">
        <v>1.0000000000000131</v>
      </c>
      <c r="DH18" s="493">
        <v>1</v>
      </c>
      <c r="DI18" s="493">
        <v>1.0000000000000062</v>
      </c>
      <c r="DJ18" s="493">
        <v>1.0000000000000002</v>
      </c>
      <c r="DK18" s="493">
        <v>1</v>
      </c>
      <c r="DL18" s="562">
        <v>1.0000000000000022</v>
      </c>
      <c r="DM18" s="522" t="s">
        <v>381</v>
      </c>
      <c r="DN18" s="748" t="s">
        <v>381</v>
      </c>
      <c r="DO18" s="744"/>
      <c r="DP18" s="1021"/>
      <c r="DQ18" s="503">
        <f t="shared" si="20"/>
        <v>-20</v>
      </c>
      <c r="DR18" s="491">
        <v>0.98889876152342726</v>
      </c>
      <c r="DS18" s="492">
        <v>1</v>
      </c>
      <c r="DT18" s="492">
        <v>1</v>
      </c>
      <c r="DU18" s="492">
        <v>1.0000000000000002</v>
      </c>
      <c r="DV18" s="492">
        <v>1.0000000000000133</v>
      </c>
      <c r="DW18" s="493">
        <v>1.0000000000000129</v>
      </c>
      <c r="DX18" s="493">
        <v>1.0000000000000004</v>
      </c>
      <c r="DY18" s="493">
        <v>1</v>
      </c>
      <c r="DZ18" s="493">
        <v>1.0000000000000027</v>
      </c>
      <c r="EA18" s="493">
        <v>1</v>
      </c>
      <c r="EB18" s="522" t="s">
        <v>381</v>
      </c>
      <c r="EC18" s="748" t="s">
        <v>381</v>
      </c>
      <c r="ED18" s="738"/>
      <c r="EE18" s="1021"/>
      <c r="EF18" s="503">
        <f t="shared" si="21"/>
        <v>-20</v>
      </c>
      <c r="EG18" s="495">
        <v>32.246010542491717</v>
      </c>
      <c r="EH18" s="496">
        <v>30.520231000794183</v>
      </c>
      <c r="EI18" s="496">
        <v>27.466396770606138</v>
      </c>
      <c r="EJ18" s="496">
        <v>22.532161685231131</v>
      </c>
      <c r="EK18" s="496">
        <v>17.555429877593326</v>
      </c>
      <c r="EL18" s="497">
        <v>12.442357193416797</v>
      </c>
      <c r="EM18" s="497">
        <v>5.6488946966805997</v>
      </c>
      <c r="EN18" s="497">
        <v>-4.1853886201237174</v>
      </c>
      <c r="EO18" s="497">
        <v>-8.0833772273896329</v>
      </c>
      <c r="EP18" s="605" t="s">
        <v>968</v>
      </c>
      <c r="EQ18" s="522" t="s">
        <v>381</v>
      </c>
      <c r="ER18" s="748" t="s">
        <v>381</v>
      </c>
      <c r="ES18" s="738"/>
      <c r="ET18" s="1021"/>
      <c r="EU18" s="503">
        <f t="shared" si="22"/>
        <v>-20</v>
      </c>
      <c r="EV18" s="495">
        <v>83.683062307401713</v>
      </c>
      <c r="EW18" s="496">
        <v>82.292964745081179</v>
      </c>
      <c r="EX18" s="496">
        <v>79.400892200918918</v>
      </c>
      <c r="EY18" s="496">
        <v>74.530041034604039</v>
      </c>
      <c r="EZ18" s="496">
        <v>69.611170545012726</v>
      </c>
      <c r="FA18" s="497">
        <v>64.727253924328863</v>
      </c>
      <c r="FB18" s="497">
        <v>54.967494302834609</v>
      </c>
      <c r="FC18" s="497">
        <v>45.279104772026301</v>
      </c>
      <c r="FD18" s="497">
        <v>35.594865636473116</v>
      </c>
      <c r="FE18" s="563">
        <v>25.739165989500407</v>
      </c>
      <c r="FF18" s="522" t="s">
        <v>381</v>
      </c>
      <c r="FG18" s="748" t="s">
        <v>381</v>
      </c>
      <c r="FI18" s="1021"/>
      <c r="FJ18" s="503">
        <f t="shared" si="23"/>
        <v>-20</v>
      </c>
      <c r="FK18" s="495">
        <v>85.000000000000057</v>
      </c>
      <c r="FL18" s="496">
        <v>83.836648894046391</v>
      </c>
      <c r="FM18" s="496">
        <v>80.765444398261025</v>
      </c>
      <c r="FN18" s="496">
        <v>75.60880071863312</v>
      </c>
      <c r="FO18" s="496">
        <v>70.453559530082202</v>
      </c>
      <c r="FP18" s="497">
        <v>65.340655544019455</v>
      </c>
      <c r="FQ18" s="497">
        <v>55.244227040339069</v>
      </c>
      <c r="FR18" s="497">
        <v>45.30020518489863</v>
      </c>
      <c r="FS18" s="497">
        <v>35.486984974028985</v>
      </c>
      <c r="FT18" s="563">
        <v>25.66402119033603</v>
      </c>
      <c r="FU18" s="522" t="s">
        <v>381</v>
      </c>
      <c r="FV18" s="748" t="s">
        <v>381</v>
      </c>
      <c r="FW18" s="744"/>
      <c r="FX18" s="1021"/>
      <c r="FY18" s="503">
        <f t="shared" si="24"/>
        <v>-20</v>
      </c>
      <c r="FZ18" s="491">
        <f t="shared" si="25"/>
        <v>0.98889876152342726</v>
      </c>
      <c r="GA18" s="492">
        <f t="shared" si="8"/>
        <v>1</v>
      </c>
      <c r="GB18" s="492">
        <f t="shared" si="8"/>
        <v>1</v>
      </c>
      <c r="GC18" s="492">
        <f t="shared" si="8"/>
        <v>1</v>
      </c>
      <c r="GD18" s="492">
        <f t="shared" si="8"/>
        <v>1.0000000000000131</v>
      </c>
      <c r="GE18" s="493">
        <f t="shared" si="8"/>
        <v>1</v>
      </c>
      <c r="GF18" s="493">
        <f t="shared" si="8"/>
        <v>1.0000000000000004</v>
      </c>
      <c r="GG18" s="493">
        <f t="shared" si="8"/>
        <v>1</v>
      </c>
      <c r="GH18" s="493">
        <f t="shared" si="8"/>
        <v>1</v>
      </c>
      <c r="GI18" s="493">
        <f t="shared" si="8"/>
        <v>1</v>
      </c>
      <c r="GJ18" s="522" t="s">
        <v>381</v>
      </c>
      <c r="GK18" s="748" t="s">
        <v>381</v>
      </c>
      <c r="GM18" s="1021"/>
      <c r="GN18" s="503">
        <f t="shared" si="26"/>
        <v>-20</v>
      </c>
      <c r="GO18" s="495">
        <f t="shared" si="27"/>
        <v>85.000000000000057</v>
      </c>
      <c r="GP18" s="496">
        <f t="shared" si="9"/>
        <v>83.836648894046391</v>
      </c>
      <c r="GQ18" s="496">
        <f t="shared" si="9"/>
        <v>80.765444398261025</v>
      </c>
      <c r="GR18" s="496">
        <f t="shared" si="9"/>
        <v>75.60880071863312</v>
      </c>
      <c r="GS18" s="496">
        <f t="shared" si="9"/>
        <v>70.453559530082202</v>
      </c>
      <c r="GT18" s="497">
        <f t="shared" si="9"/>
        <v>65.340655544019455</v>
      </c>
      <c r="GU18" s="497">
        <f t="shared" si="9"/>
        <v>55.244227040339069</v>
      </c>
      <c r="GV18" s="497">
        <f t="shared" si="9"/>
        <v>45.30020518489863</v>
      </c>
      <c r="GW18" s="497">
        <f t="shared" si="9"/>
        <v>35.594865636473116</v>
      </c>
      <c r="GX18" s="497">
        <f t="shared" si="9"/>
        <v>25.739165989500407</v>
      </c>
      <c r="GY18" s="522" t="s">
        <v>381</v>
      </c>
      <c r="GZ18" s="748" t="s">
        <v>381</v>
      </c>
      <c r="HB18" s="1021"/>
      <c r="HC18" s="503">
        <f t="shared" si="28"/>
        <v>-20</v>
      </c>
      <c r="HD18" s="629" t="s">
        <v>381</v>
      </c>
      <c r="HE18" s="596" t="s">
        <v>381</v>
      </c>
      <c r="HF18" s="630" t="s">
        <v>381</v>
      </c>
      <c r="HH18" s="1021"/>
      <c r="HI18" s="503">
        <f t="shared" si="30"/>
        <v>-20</v>
      </c>
      <c r="HJ18" s="598" t="str">
        <f t="shared" si="31"/>
        <v>no fueling</v>
      </c>
      <c r="HK18" s="599" t="s">
        <v>381</v>
      </c>
    </row>
    <row r="19" spans="2:219" ht="15" customHeight="1">
      <c r="B19" s="1021"/>
      <c r="C19" s="503">
        <v>-30</v>
      </c>
      <c r="D19" s="476">
        <f t="shared" si="10"/>
        <v>28.5</v>
      </c>
      <c r="E19" s="627" t="s">
        <v>711</v>
      </c>
      <c r="F19" s="605" t="s">
        <v>711</v>
      </c>
      <c r="G19" s="628" t="s">
        <v>711</v>
      </c>
      <c r="H19" s="477">
        <f t="shared" si="35"/>
        <v>86.826680576966496</v>
      </c>
      <c r="I19" s="479">
        <f t="shared" si="35"/>
        <v>86.467965175873005</v>
      </c>
      <c r="J19" s="479">
        <f t="shared" si="2"/>
        <v>85.740434867044272</v>
      </c>
      <c r="K19" s="479">
        <f t="shared" si="36"/>
        <v>84.513296870912654</v>
      </c>
      <c r="L19" s="479">
        <f t="shared" si="36"/>
        <v>83.284577327193361</v>
      </c>
      <c r="M19" s="479">
        <f t="shared" si="36"/>
        <v>82.064179716542682</v>
      </c>
      <c r="N19" s="479">
        <f t="shared" si="36"/>
        <v>79.64115709467076</v>
      </c>
      <c r="O19" s="479">
        <f t="shared" si="36"/>
        <v>77.242599741279022</v>
      </c>
      <c r="P19" s="479">
        <f t="shared" si="36"/>
        <v>74.857962076793839</v>
      </c>
      <c r="Q19" s="479">
        <f t="shared" si="34"/>
        <v>72.467211017493142</v>
      </c>
      <c r="R19" s="522" t="s">
        <v>381</v>
      </c>
      <c r="S19" s="480" t="s">
        <v>381</v>
      </c>
      <c r="T19" s="738"/>
      <c r="U19" s="1021"/>
      <c r="V19" s="503">
        <f t="shared" si="12"/>
        <v>-30</v>
      </c>
      <c r="W19" s="481">
        <v>15</v>
      </c>
      <c r="X19" s="482">
        <v>-33</v>
      </c>
      <c r="Y19" s="531">
        <f>IF(MIN(AA19,Z19)*(1-(2.5+7)/(87.5-2))&gt;$AG$7,$AG$7,MIN(AA19,Z19)*(1-(2.5+7)/(87.5-2)))</f>
        <v>28.5</v>
      </c>
      <c r="Z19" s="484">
        <v>45.936999999999998</v>
      </c>
      <c r="AA19" s="485">
        <v>40.423000000000002</v>
      </c>
      <c r="AB19" s="542">
        <f>(I19-2)/Y19</f>
        <v>2.9637882517850178</v>
      </c>
      <c r="AC19" s="543">
        <f>(I19-2)/MIN(AA19,Z19)</f>
        <v>2.08960159255555</v>
      </c>
      <c r="AD19" s="487">
        <v>37.5</v>
      </c>
      <c r="AE19" s="488">
        <v>59.9</v>
      </c>
      <c r="AF19" s="738"/>
      <c r="AG19" s="1048"/>
      <c r="AH19" s="1050"/>
      <c r="AI19" s="738"/>
      <c r="AJ19" s="1021"/>
      <c r="AK19" s="503">
        <f t="shared" si="15"/>
        <v>-30</v>
      </c>
      <c r="AL19" s="489">
        <f t="shared" si="33"/>
        <v>-40</v>
      </c>
      <c r="AM19" s="482">
        <f t="shared" si="16"/>
        <v>-40</v>
      </c>
      <c r="AN19" s="490">
        <f t="shared" si="17"/>
        <v>28.5</v>
      </c>
      <c r="AP19" s="1021"/>
      <c r="AQ19" s="503">
        <v>-30</v>
      </c>
      <c r="AR19" s="483">
        <f t="shared" si="5"/>
        <v>28.5</v>
      </c>
      <c r="AS19" s="477">
        <v>97.549558893535291</v>
      </c>
      <c r="AT19" s="479">
        <v>97.088402588172826</v>
      </c>
      <c r="AU19" s="479">
        <v>96.154002021413405</v>
      </c>
      <c r="AV19" s="479">
        <v>94.566789399327391</v>
      </c>
      <c r="AW19" s="479">
        <v>92.938962464945661</v>
      </c>
      <c r="AX19" s="479">
        <v>91.255797547707573</v>
      </c>
      <c r="AY19" s="479">
        <v>89.096107927481611</v>
      </c>
      <c r="AZ19" s="479">
        <v>85.748834934964549</v>
      </c>
      <c r="BA19" s="479">
        <v>83.333919925094563</v>
      </c>
      <c r="BB19" s="479">
        <v>80.183195142647534</v>
      </c>
      <c r="BC19" s="522" t="s">
        <v>381</v>
      </c>
      <c r="BD19" s="480" t="s">
        <v>381</v>
      </c>
      <c r="BE19" s="738"/>
      <c r="BF19" s="1021"/>
      <c r="BG19" s="503">
        <v>-30</v>
      </c>
      <c r="BH19" s="483">
        <f t="shared" si="6"/>
        <v>32.0625</v>
      </c>
      <c r="BI19" s="477">
        <v>86.826680576966496</v>
      </c>
      <c r="BJ19" s="478">
        <v>86.467965175873005</v>
      </c>
      <c r="BK19" s="479">
        <v>85.740434867044272</v>
      </c>
      <c r="BL19" s="479">
        <v>84.513296870912654</v>
      </c>
      <c r="BM19" s="479">
        <v>83.284577327193361</v>
      </c>
      <c r="BN19" s="479">
        <v>82.064179716542682</v>
      </c>
      <c r="BO19" s="479">
        <v>79.64115709467076</v>
      </c>
      <c r="BP19" s="479">
        <v>77.242599741279022</v>
      </c>
      <c r="BQ19" s="479">
        <v>74.857962076793839</v>
      </c>
      <c r="BR19" s="479">
        <v>72.467211017493142</v>
      </c>
      <c r="BS19" s="522" t="s">
        <v>381</v>
      </c>
      <c r="BT19" s="480" t="s">
        <v>381</v>
      </c>
      <c r="BU19" s="533"/>
      <c r="BV19" s="1021"/>
      <c r="BW19" s="503">
        <v>-30</v>
      </c>
      <c r="BX19" s="483">
        <f t="shared" si="7"/>
        <v>32.0625</v>
      </c>
      <c r="BY19" s="477">
        <v>87.335831981315238</v>
      </c>
      <c r="BZ19" s="478">
        <v>86.957812517624617</v>
      </c>
      <c r="CA19" s="479">
        <v>86.185001391451721</v>
      </c>
      <c r="CB19" s="479">
        <v>84.890647518716705</v>
      </c>
      <c r="CC19" s="479">
        <v>83.601163578592036</v>
      </c>
      <c r="CD19" s="479">
        <v>82.32464873621673</v>
      </c>
      <c r="CE19" s="479">
        <v>79.807359543275382</v>
      </c>
      <c r="CF19" s="479">
        <v>77.334112504328075</v>
      </c>
      <c r="CG19" s="479">
        <v>74.896385407011664</v>
      </c>
      <c r="CH19" s="479">
        <v>72.474871952662795</v>
      </c>
      <c r="CI19" s="522" t="s">
        <v>381</v>
      </c>
      <c r="CJ19" s="480" t="s">
        <v>381</v>
      </c>
      <c r="CK19" s="738"/>
      <c r="CL19" s="1021"/>
      <c r="CM19" s="503">
        <f t="shared" si="18"/>
        <v>-30</v>
      </c>
      <c r="CN19" s="491">
        <v>1.2000000000000004</v>
      </c>
      <c r="CO19" s="492">
        <v>1.2</v>
      </c>
      <c r="CP19" s="492">
        <v>1.2</v>
      </c>
      <c r="CQ19" s="492">
        <v>1.2000000000000126</v>
      </c>
      <c r="CR19" s="492">
        <v>1.2000000000000006</v>
      </c>
      <c r="CS19" s="493">
        <v>1.2000000000000002</v>
      </c>
      <c r="CT19" s="493">
        <v>1.2000000000000128</v>
      </c>
      <c r="CU19" s="493">
        <v>1.2000000000000002</v>
      </c>
      <c r="CV19" s="493">
        <v>1.2000000000000002</v>
      </c>
      <c r="CW19" s="562">
        <v>1.2000000000000002</v>
      </c>
      <c r="CX19" s="522" t="s">
        <v>381</v>
      </c>
      <c r="CY19" s="748" t="s">
        <v>381</v>
      </c>
      <c r="CZ19" s="738"/>
      <c r="DA19" s="1021"/>
      <c r="DB19" s="503">
        <f t="shared" si="19"/>
        <v>-30</v>
      </c>
      <c r="DC19" s="491">
        <v>1.000000000000014</v>
      </c>
      <c r="DD19" s="492">
        <v>1.0000000000000135</v>
      </c>
      <c r="DE19" s="492">
        <v>1</v>
      </c>
      <c r="DF19" s="492">
        <v>1</v>
      </c>
      <c r="DG19" s="492">
        <v>1</v>
      </c>
      <c r="DH19" s="493">
        <v>1.0000000000000133</v>
      </c>
      <c r="DI19" s="493">
        <v>1.0000000000000058</v>
      </c>
      <c r="DJ19" s="493">
        <v>1</v>
      </c>
      <c r="DK19" s="493">
        <v>1.0000000000000004</v>
      </c>
      <c r="DL19" s="562">
        <v>1.0000000000000022</v>
      </c>
      <c r="DM19" s="522" t="s">
        <v>381</v>
      </c>
      <c r="DN19" s="748" t="s">
        <v>381</v>
      </c>
      <c r="DO19" s="744"/>
      <c r="DP19" s="1021"/>
      <c r="DQ19" s="503">
        <f t="shared" si="20"/>
        <v>-30</v>
      </c>
      <c r="DR19" s="491">
        <v>1.0000000000000007</v>
      </c>
      <c r="DS19" s="492">
        <v>1.0000000000000135</v>
      </c>
      <c r="DT19" s="492">
        <v>1.0000000000000004</v>
      </c>
      <c r="DU19" s="492">
        <v>1</v>
      </c>
      <c r="DV19" s="492">
        <v>1.0000000000000133</v>
      </c>
      <c r="DW19" s="493">
        <v>1.0000000000000129</v>
      </c>
      <c r="DX19" s="493">
        <v>1.0000000000000062</v>
      </c>
      <c r="DY19" s="493">
        <v>1.0000000000000056</v>
      </c>
      <c r="DZ19" s="493">
        <v>1</v>
      </c>
      <c r="EA19" s="493">
        <v>1</v>
      </c>
      <c r="EB19" s="522" t="s">
        <v>381</v>
      </c>
      <c r="EC19" s="748" t="s">
        <v>381</v>
      </c>
      <c r="ED19" s="738"/>
      <c r="EE19" s="1021"/>
      <c r="EF19" s="503">
        <f t="shared" si="21"/>
        <v>-30</v>
      </c>
      <c r="EG19" s="495">
        <v>29.206690402962693</v>
      </c>
      <c r="EH19" s="496">
        <v>27.802273745026696</v>
      </c>
      <c r="EI19" s="496">
        <v>24.95867907541259</v>
      </c>
      <c r="EJ19" s="496">
        <v>20.134793363085464</v>
      </c>
      <c r="EK19" s="496">
        <v>15.195928543253558</v>
      </c>
      <c r="EL19" s="497">
        <v>10.098344210047401</v>
      </c>
      <c r="EM19" s="497">
        <v>3.5715330566172838</v>
      </c>
      <c r="EN19" s="497">
        <v>-6.5123701283847595</v>
      </c>
      <c r="EO19" s="497">
        <v>-13.76260308578145</v>
      </c>
      <c r="EP19" s="563">
        <v>-24.344427262110599</v>
      </c>
      <c r="EQ19" s="522" t="s">
        <v>381</v>
      </c>
      <c r="ER19" s="748" t="s">
        <v>381</v>
      </c>
      <c r="ES19" s="738"/>
      <c r="ET19" s="1021"/>
      <c r="EU19" s="503">
        <f t="shared" si="22"/>
        <v>-30</v>
      </c>
      <c r="EV19" s="495">
        <v>82.426212941680149</v>
      </c>
      <c r="EW19" s="496">
        <v>80.976213493231626</v>
      </c>
      <c r="EX19" s="496">
        <v>78.036956520737419</v>
      </c>
      <c r="EY19" s="496">
        <v>73.084064125958037</v>
      </c>
      <c r="EZ19" s="496">
        <v>68.130915898444755</v>
      </c>
      <c r="FA19" s="497">
        <v>63.217484599964109</v>
      </c>
      <c r="FB19" s="497">
        <v>53.480804572851639</v>
      </c>
      <c r="FC19" s="497">
        <v>43.867524160323001</v>
      </c>
      <c r="FD19" s="497">
        <v>34.33562339040634</v>
      </c>
      <c r="FE19" s="563">
        <v>24.80579005686792</v>
      </c>
      <c r="FF19" s="522" t="s">
        <v>381</v>
      </c>
      <c r="FG19" s="748" t="s">
        <v>381</v>
      </c>
      <c r="FI19" s="1021"/>
      <c r="FJ19" s="503">
        <f t="shared" si="23"/>
        <v>-30</v>
      </c>
      <c r="FK19" s="495">
        <v>84.485174549254509</v>
      </c>
      <c r="FL19" s="496">
        <v>82.956400781601644</v>
      </c>
      <c r="FM19" s="496">
        <v>79.832776461492699</v>
      </c>
      <c r="FN19" s="496">
        <v>74.606455120126213</v>
      </c>
      <c r="FO19" s="496">
        <v>69.406529273453486</v>
      </c>
      <c r="FP19" s="497">
        <v>64.265635213586791</v>
      </c>
      <c r="FQ19" s="497">
        <v>54.147868409774503</v>
      </c>
      <c r="FR19" s="497">
        <v>44.233834028558135</v>
      </c>
      <c r="FS19" s="497">
        <v>34.489002585591777</v>
      </c>
      <c r="FT19" s="563">
        <v>24.836284488341789</v>
      </c>
      <c r="FU19" s="522" t="s">
        <v>381</v>
      </c>
      <c r="FV19" s="748" t="s">
        <v>381</v>
      </c>
      <c r="FW19" s="744"/>
      <c r="FX19" s="1021"/>
      <c r="FY19" s="503">
        <f t="shared" si="24"/>
        <v>-30</v>
      </c>
      <c r="FZ19" s="491">
        <f t="shared" si="25"/>
        <v>1.0000000000000007</v>
      </c>
      <c r="GA19" s="492">
        <f t="shared" si="8"/>
        <v>1.0000000000000135</v>
      </c>
      <c r="GB19" s="492">
        <f t="shared" si="8"/>
        <v>1</v>
      </c>
      <c r="GC19" s="492">
        <f t="shared" si="8"/>
        <v>1</v>
      </c>
      <c r="GD19" s="492">
        <f t="shared" si="8"/>
        <v>1</v>
      </c>
      <c r="GE19" s="493">
        <f t="shared" si="8"/>
        <v>1.0000000000000129</v>
      </c>
      <c r="GF19" s="493">
        <f t="shared" si="8"/>
        <v>1.0000000000000058</v>
      </c>
      <c r="GG19" s="493">
        <f t="shared" si="8"/>
        <v>1</v>
      </c>
      <c r="GH19" s="493">
        <f t="shared" si="8"/>
        <v>1</v>
      </c>
      <c r="GI19" s="493">
        <f t="shared" si="8"/>
        <v>1</v>
      </c>
      <c r="GJ19" s="522" t="s">
        <v>381</v>
      </c>
      <c r="GK19" s="748" t="s">
        <v>381</v>
      </c>
      <c r="GM19" s="1021"/>
      <c r="GN19" s="503">
        <f t="shared" si="26"/>
        <v>-30</v>
      </c>
      <c r="GO19" s="495">
        <f t="shared" si="27"/>
        <v>84.485174549254509</v>
      </c>
      <c r="GP19" s="496">
        <f t="shared" si="9"/>
        <v>82.956400781601644</v>
      </c>
      <c r="GQ19" s="496">
        <f t="shared" si="9"/>
        <v>79.832776461492699</v>
      </c>
      <c r="GR19" s="496">
        <f t="shared" si="9"/>
        <v>74.606455120126213</v>
      </c>
      <c r="GS19" s="496">
        <f t="shared" si="9"/>
        <v>69.406529273453486</v>
      </c>
      <c r="GT19" s="497">
        <f t="shared" si="9"/>
        <v>64.265635213586791</v>
      </c>
      <c r="GU19" s="497">
        <f t="shared" si="9"/>
        <v>54.147868409774503</v>
      </c>
      <c r="GV19" s="497">
        <f t="shared" si="9"/>
        <v>44.233834028558135</v>
      </c>
      <c r="GW19" s="497">
        <f t="shared" si="9"/>
        <v>34.489002585591777</v>
      </c>
      <c r="GX19" s="497">
        <f t="shared" si="9"/>
        <v>24.836284488341789</v>
      </c>
      <c r="GY19" s="522" t="s">
        <v>381</v>
      </c>
      <c r="GZ19" s="748" t="s">
        <v>381</v>
      </c>
      <c r="HB19" s="1021"/>
      <c r="HC19" s="503">
        <f t="shared" si="28"/>
        <v>-30</v>
      </c>
      <c r="HD19" s="629" t="s">
        <v>381</v>
      </c>
      <c r="HE19" s="596" t="s">
        <v>381</v>
      </c>
      <c r="HF19" s="630" t="s">
        <v>381</v>
      </c>
      <c r="HH19" s="1021"/>
      <c r="HI19" s="503">
        <f t="shared" si="30"/>
        <v>-30</v>
      </c>
      <c r="HJ19" s="598" t="str">
        <f t="shared" si="31"/>
        <v>no fueling</v>
      </c>
      <c r="HK19" s="599" t="s">
        <v>381</v>
      </c>
    </row>
    <row r="20" spans="2:219" ht="15" customHeight="1">
      <c r="B20" s="1021"/>
      <c r="C20" s="503">
        <v>-40</v>
      </c>
      <c r="D20" s="476">
        <f t="shared" si="10"/>
        <v>28.5</v>
      </c>
      <c r="E20" s="627" t="s">
        <v>711</v>
      </c>
      <c r="F20" s="605" t="s">
        <v>711</v>
      </c>
      <c r="G20" s="628" t="s">
        <v>711</v>
      </c>
      <c r="H20" s="477">
        <f t="shared" si="35"/>
        <v>86.538350269921494</v>
      </c>
      <c r="I20" s="479">
        <f t="shared" si="35"/>
        <v>86.179801189701053</v>
      </c>
      <c r="J20" s="479">
        <f t="shared" si="2"/>
        <v>85.436422060356108</v>
      </c>
      <c r="K20" s="479">
        <f t="shared" si="36"/>
        <v>84.204160282674337</v>
      </c>
      <c r="L20" s="479">
        <f t="shared" si="36"/>
        <v>82.97500901035427</v>
      </c>
      <c r="M20" s="479">
        <f t="shared" si="36"/>
        <v>81.750464509612669</v>
      </c>
      <c r="N20" s="479">
        <f t="shared" si="36"/>
        <v>79.335390208509878</v>
      </c>
      <c r="O20" s="479">
        <f t="shared" si="36"/>
        <v>76.959045804519391</v>
      </c>
      <c r="P20" s="479">
        <f t="shared" si="36"/>
        <v>74.609786562034373</v>
      </c>
      <c r="Q20" s="479">
        <f t="shared" si="34"/>
        <v>72.28651943654539</v>
      </c>
      <c r="R20" s="522" t="s">
        <v>381</v>
      </c>
      <c r="S20" s="480" t="s">
        <v>381</v>
      </c>
      <c r="T20" s="738"/>
      <c r="U20" s="1021"/>
      <c r="V20" s="503">
        <f t="shared" si="12"/>
        <v>-40</v>
      </c>
      <c r="W20" s="481">
        <v>15</v>
      </c>
      <c r="X20" s="482">
        <v>-33</v>
      </c>
      <c r="Y20" s="531">
        <f>IF(MIN(AA20,Z20)*(1-(2.5+7)/(87.5-2))&gt;$AG$7,$AG$7,MIN(AA20,Z20)*(1-(2.5+7)/(87.5-2)))</f>
        <v>28.5</v>
      </c>
      <c r="Z20" s="484">
        <v>49.356000000000002</v>
      </c>
      <c r="AA20" s="485">
        <v>40.478000000000002</v>
      </c>
      <c r="AB20" s="542">
        <f>(I20-2)/Y20</f>
        <v>2.9536772347263529</v>
      </c>
      <c r="AC20" s="543">
        <f>(I20-2)/MIN(AA20,Z20)</f>
        <v>2.0796432923983659</v>
      </c>
      <c r="AD20" s="487">
        <v>39.5</v>
      </c>
      <c r="AE20" s="488">
        <v>60</v>
      </c>
      <c r="AF20" s="738"/>
      <c r="AG20" s="1048"/>
      <c r="AH20" s="1050"/>
      <c r="AI20" s="738"/>
      <c r="AJ20" s="1021"/>
      <c r="AK20" s="503">
        <f t="shared" si="15"/>
        <v>-40</v>
      </c>
      <c r="AL20" s="489">
        <v>-40</v>
      </c>
      <c r="AM20" s="482">
        <f t="shared" si="16"/>
        <v>-40</v>
      </c>
      <c r="AN20" s="490">
        <f t="shared" si="17"/>
        <v>28.5</v>
      </c>
      <c r="AP20" s="1021"/>
      <c r="AQ20" s="503">
        <v>-40</v>
      </c>
      <c r="AR20" s="483">
        <f t="shared" si="5"/>
        <v>28.5</v>
      </c>
      <c r="AS20" s="477">
        <v>96.952984894205841</v>
      </c>
      <c r="AT20" s="479">
        <v>96.492562721849438</v>
      </c>
      <c r="AU20" s="479">
        <v>95.556277976299285</v>
      </c>
      <c r="AV20" s="479">
        <v>93.975822669740296</v>
      </c>
      <c r="AW20" s="479">
        <v>92.355933577625024</v>
      </c>
      <c r="AX20" s="479">
        <v>90.683003897624943</v>
      </c>
      <c r="AY20" s="479">
        <v>88.561652322267747</v>
      </c>
      <c r="AZ20" s="479">
        <v>85.267856027617881</v>
      </c>
      <c r="BA20" s="479">
        <v>82.9268863676417</v>
      </c>
      <c r="BB20" s="479">
        <v>79.966748718334415</v>
      </c>
      <c r="BC20" s="522" t="s">
        <v>381</v>
      </c>
      <c r="BD20" s="480" t="s">
        <v>381</v>
      </c>
      <c r="BE20" s="738"/>
      <c r="BF20" s="1021"/>
      <c r="BG20" s="503">
        <v>-40</v>
      </c>
      <c r="BH20" s="483">
        <f t="shared" si="6"/>
        <v>32.0625</v>
      </c>
      <c r="BI20" s="477">
        <v>86.538350269921494</v>
      </c>
      <c r="BJ20" s="478">
        <v>86.179801189701053</v>
      </c>
      <c r="BK20" s="479">
        <v>85.436422060356108</v>
      </c>
      <c r="BL20" s="479">
        <v>84.204160282674337</v>
      </c>
      <c r="BM20" s="479">
        <v>82.97500901035427</v>
      </c>
      <c r="BN20" s="479">
        <v>81.750464509612669</v>
      </c>
      <c r="BO20" s="479">
        <v>79.335390208509878</v>
      </c>
      <c r="BP20" s="479">
        <v>76.959045804519391</v>
      </c>
      <c r="BQ20" s="479">
        <v>74.609786562034373</v>
      </c>
      <c r="BR20" s="479">
        <v>72.28651943654539</v>
      </c>
      <c r="BS20" s="522" t="s">
        <v>381</v>
      </c>
      <c r="BT20" s="480" t="s">
        <v>381</v>
      </c>
      <c r="BU20" s="533"/>
      <c r="BV20" s="1021"/>
      <c r="BW20" s="503">
        <v>-40</v>
      </c>
      <c r="BX20" s="483">
        <f t="shared" si="7"/>
        <v>32.0625</v>
      </c>
      <c r="BY20" s="477">
        <v>87.154431552111404</v>
      </c>
      <c r="BZ20" s="478">
        <v>86.772465129734925</v>
      </c>
      <c r="CA20" s="479">
        <v>85.992123435211624</v>
      </c>
      <c r="CB20" s="479">
        <v>84.690187782973283</v>
      </c>
      <c r="CC20" s="479">
        <v>83.400736907595373</v>
      </c>
      <c r="CD20" s="479">
        <v>82.119072909678465</v>
      </c>
      <c r="CE20" s="479">
        <v>79.609474754236658</v>
      </c>
      <c r="CF20" s="479">
        <v>77.141594309108768</v>
      </c>
      <c r="CG20" s="479">
        <v>74.721411540710818</v>
      </c>
      <c r="CH20" s="479">
        <v>72.333543366776865</v>
      </c>
      <c r="CI20" s="522" t="s">
        <v>381</v>
      </c>
      <c r="CJ20" s="480" t="s">
        <v>381</v>
      </c>
      <c r="CK20" s="738"/>
      <c r="CL20" s="1021"/>
      <c r="CM20" s="503">
        <f t="shared" si="18"/>
        <v>-40</v>
      </c>
      <c r="CN20" s="491">
        <v>1.2</v>
      </c>
      <c r="CO20" s="492">
        <v>1.2000000000000122</v>
      </c>
      <c r="CP20" s="492">
        <v>1.2000000000000124</v>
      </c>
      <c r="CQ20" s="492">
        <v>1.2</v>
      </c>
      <c r="CR20" s="492">
        <v>1.2</v>
      </c>
      <c r="CS20" s="493">
        <v>1.2</v>
      </c>
      <c r="CT20" s="493">
        <v>1.2000000000000006</v>
      </c>
      <c r="CU20" s="493">
        <v>1.2</v>
      </c>
      <c r="CV20" s="493">
        <v>1.2000000000000002</v>
      </c>
      <c r="CW20" s="562">
        <v>1.2000000000000002</v>
      </c>
      <c r="CX20" s="522" t="s">
        <v>381</v>
      </c>
      <c r="CY20" s="748" t="s">
        <v>381</v>
      </c>
      <c r="CZ20" s="738"/>
      <c r="DA20" s="1021"/>
      <c r="DB20" s="503">
        <f t="shared" si="19"/>
        <v>-40</v>
      </c>
      <c r="DC20" s="491">
        <v>1.0000000000000142</v>
      </c>
      <c r="DD20" s="492">
        <v>1.000000000000014</v>
      </c>
      <c r="DE20" s="492">
        <v>1</v>
      </c>
      <c r="DF20" s="492">
        <v>1.0000000000000138</v>
      </c>
      <c r="DG20" s="492">
        <v>1.0000000000000133</v>
      </c>
      <c r="DH20" s="493">
        <v>1</v>
      </c>
      <c r="DI20" s="493">
        <v>1</v>
      </c>
      <c r="DJ20" s="493">
        <v>1</v>
      </c>
      <c r="DK20" s="493">
        <v>1</v>
      </c>
      <c r="DL20" s="562">
        <v>1.0000000000000022</v>
      </c>
      <c r="DM20" s="522" t="s">
        <v>381</v>
      </c>
      <c r="DN20" s="748" t="s">
        <v>381</v>
      </c>
      <c r="DO20" s="744"/>
      <c r="DP20" s="1021"/>
      <c r="DQ20" s="503">
        <f t="shared" si="20"/>
        <v>-40</v>
      </c>
      <c r="DR20" s="491">
        <v>1.000000000000014</v>
      </c>
      <c r="DS20" s="492">
        <v>1.0000000000000135</v>
      </c>
      <c r="DT20" s="492">
        <v>1</v>
      </c>
      <c r="DU20" s="492">
        <v>1</v>
      </c>
      <c r="DV20" s="492">
        <v>1.0000000000000004</v>
      </c>
      <c r="DW20" s="493">
        <v>1.0000000000000133</v>
      </c>
      <c r="DX20" s="493">
        <v>1.0000000000000004</v>
      </c>
      <c r="DY20" s="493">
        <v>1.0000000000000004</v>
      </c>
      <c r="DZ20" s="493">
        <v>1</v>
      </c>
      <c r="EA20" s="493">
        <v>1</v>
      </c>
      <c r="EB20" s="522" t="s">
        <v>381</v>
      </c>
      <c r="EC20" s="748" t="s">
        <v>381</v>
      </c>
      <c r="ED20" s="738"/>
      <c r="EE20" s="1021"/>
      <c r="EF20" s="503">
        <f t="shared" si="21"/>
        <v>-40</v>
      </c>
      <c r="EG20" s="495">
        <v>27.389996498500864</v>
      </c>
      <c r="EH20" s="496">
        <v>25.988678332541895</v>
      </c>
      <c r="EI20" s="496">
        <v>23.141119030108484</v>
      </c>
      <c r="EJ20" s="496">
        <v>18.340787883908831</v>
      </c>
      <c r="EK20" s="496">
        <v>13.429118764442933</v>
      </c>
      <c r="EL20" s="497">
        <v>8.3657583289472086</v>
      </c>
      <c r="EM20" s="497">
        <v>1.9588161777675168</v>
      </c>
      <c r="EN20" s="497">
        <v>-7.9580885850695608</v>
      </c>
      <c r="EO20" s="497">
        <v>-14.982522624355227</v>
      </c>
      <c r="EP20" s="563">
        <v>-23.835626232661639</v>
      </c>
      <c r="EQ20" s="522" t="s">
        <v>381</v>
      </c>
      <c r="ER20" s="748" t="s">
        <v>381</v>
      </c>
      <c r="ES20" s="738"/>
      <c r="ET20" s="1021"/>
      <c r="EU20" s="503">
        <f t="shared" si="22"/>
        <v>-40</v>
      </c>
      <c r="EV20" s="495">
        <v>81.260683731941185</v>
      </c>
      <c r="EW20" s="496">
        <v>79.811765224276485</v>
      </c>
      <c r="EX20" s="496">
        <v>76.809355786238086</v>
      </c>
      <c r="EY20" s="496">
        <v>71.837308085294126</v>
      </c>
      <c r="EZ20" s="496">
        <v>66.883979977364731</v>
      </c>
      <c r="FA20" s="497">
        <v>61.955444726614189</v>
      </c>
      <c r="FB20" s="497">
        <v>52.253902399408958</v>
      </c>
      <c r="FC20" s="497">
        <v>42.732745782621976</v>
      </c>
      <c r="FD20" s="497">
        <v>33.345114659379703</v>
      </c>
      <c r="FE20" s="563">
        <v>24.086635788789636</v>
      </c>
      <c r="FF20" s="522" t="s">
        <v>381</v>
      </c>
      <c r="FG20" s="748" t="s">
        <v>381</v>
      </c>
      <c r="FI20" s="1021"/>
      <c r="FJ20" s="503">
        <f t="shared" si="23"/>
        <v>-40</v>
      </c>
      <c r="FK20" s="495">
        <v>83.75149120204776</v>
      </c>
      <c r="FL20" s="496">
        <v>82.207030731090242</v>
      </c>
      <c r="FM20" s="496">
        <v>79.053552059301126</v>
      </c>
      <c r="FN20" s="496">
        <v>73.797644518266964</v>
      </c>
      <c r="FO20" s="496">
        <v>68.598907320617911</v>
      </c>
      <c r="FP20" s="497">
        <v>63.43835635328179</v>
      </c>
      <c r="FQ20" s="497">
        <v>53.353658954730861</v>
      </c>
      <c r="FR20" s="497">
        <v>43.46326062674899</v>
      </c>
      <c r="FS20" s="497">
        <v>33.790592725595843</v>
      </c>
      <c r="FT20" s="563">
        <v>24.273776296374649</v>
      </c>
      <c r="FU20" s="522" t="s">
        <v>381</v>
      </c>
      <c r="FV20" s="748" t="s">
        <v>381</v>
      </c>
      <c r="FW20" s="744"/>
      <c r="FX20" s="1021"/>
      <c r="FY20" s="503">
        <f t="shared" si="24"/>
        <v>-40</v>
      </c>
      <c r="FZ20" s="491">
        <f t="shared" si="25"/>
        <v>1.000000000000014</v>
      </c>
      <c r="GA20" s="492">
        <f t="shared" si="8"/>
        <v>1.0000000000000135</v>
      </c>
      <c r="GB20" s="492">
        <f t="shared" si="8"/>
        <v>1</v>
      </c>
      <c r="GC20" s="492">
        <f t="shared" si="8"/>
        <v>1</v>
      </c>
      <c r="GD20" s="492">
        <f t="shared" si="8"/>
        <v>1.0000000000000004</v>
      </c>
      <c r="GE20" s="493">
        <f t="shared" si="8"/>
        <v>1</v>
      </c>
      <c r="GF20" s="493">
        <f t="shared" si="8"/>
        <v>1</v>
      </c>
      <c r="GG20" s="493">
        <f t="shared" si="8"/>
        <v>1</v>
      </c>
      <c r="GH20" s="493">
        <f t="shared" si="8"/>
        <v>1</v>
      </c>
      <c r="GI20" s="493">
        <f t="shared" si="8"/>
        <v>1</v>
      </c>
      <c r="GJ20" s="522" t="s">
        <v>381</v>
      </c>
      <c r="GK20" s="748" t="s">
        <v>381</v>
      </c>
      <c r="GM20" s="1021"/>
      <c r="GN20" s="503">
        <f t="shared" si="26"/>
        <v>-40</v>
      </c>
      <c r="GO20" s="495">
        <f t="shared" si="27"/>
        <v>83.75149120204776</v>
      </c>
      <c r="GP20" s="496">
        <f t="shared" si="9"/>
        <v>82.207030731090242</v>
      </c>
      <c r="GQ20" s="496">
        <f t="shared" si="9"/>
        <v>79.053552059301126</v>
      </c>
      <c r="GR20" s="496">
        <f t="shared" si="9"/>
        <v>73.797644518266964</v>
      </c>
      <c r="GS20" s="496">
        <f t="shared" si="9"/>
        <v>68.598907320617911</v>
      </c>
      <c r="GT20" s="497">
        <f t="shared" si="9"/>
        <v>63.43835635328179</v>
      </c>
      <c r="GU20" s="497">
        <f t="shared" si="9"/>
        <v>53.353658954730861</v>
      </c>
      <c r="GV20" s="497">
        <f t="shared" si="9"/>
        <v>43.46326062674899</v>
      </c>
      <c r="GW20" s="497">
        <f t="shared" si="9"/>
        <v>33.790592725595843</v>
      </c>
      <c r="GX20" s="497">
        <f t="shared" si="9"/>
        <v>24.273776296374649</v>
      </c>
      <c r="GY20" s="522" t="s">
        <v>381</v>
      </c>
      <c r="GZ20" s="748" t="s">
        <v>381</v>
      </c>
      <c r="HB20" s="1021"/>
      <c r="HC20" s="503">
        <f t="shared" si="28"/>
        <v>-40</v>
      </c>
      <c r="HD20" s="629" t="s">
        <v>381</v>
      </c>
      <c r="HE20" s="596" t="s">
        <v>381</v>
      </c>
      <c r="HF20" s="630" t="s">
        <v>381</v>
      </c>
      <c r="HH20" s="1021"/>
      <c r="HI20" s="503">
        <f t="shared" si="30"/>
        <v>-40</v>
      </c>
      <c r="HJ20" s="598" t="str">
        <f t="shared" si="31"/>
        <v>no fueling</v>
      </c>
      <c r="HK20" s="599" t="s">
        <v>381</v>
      </c>
    </row>
    <row r="21" spans="2:219" ht="15" customHeight="1" thickBot="1">
      <c r="B21" s="1022"/>
      <c r="C21" s="750" t="s">
        <v>382</v>
      </c>
      <c r="D21" s="507" t="s">
        <v>381</v>
      </c>
      <c r="E21" s="751" t="s">
        <v>381</v>
      </c>
      <c r="F21" s="752" t="s">
        <v>381</v>
      </c>
      <c r="G21" s="753" t="s">
        <v>381</v>
      </c>
      <c r="H21" s="751" t="s">
        <v>381</v>
      </c>
      <c r="I21" s="752" t="s">
        <v>381</v>
      </c>
      <c r="J21" s="752" t="s">
        <v>381</v>
      </c>
      <c r="K21" s="752" t="s">
        <v>381</v>
      </c>
      <c r="L21" s="752" t="s">
        <v>381</v>
      </c>
      <c r="M21" s="752" t="s">
        <v>381</v>
      </c>
      <c r="N21" s="752" t="s">
        <v>381</v>
      </c>
      <c r="O21" s="752" t="s">
        <v>381</v>
      </c>
      <c r="P21" s="752" t="s">
        <v>381</v>
      </c>
      <c r="Q21" s="752" t="s">
        <v>381</v>
      </c>
      <c r="R21" s="752" t="s">
        <v>381</v>
      </c>
      <c r="S21" s="754" t="s">
        <v>381</v>
      </c>
      <c r="T21" s="738"/>
      <c r="U21" s="1022"/>
      <c r="V21" s="750" t="str">
        <f t="shared" si="12"/>
        <v>&lt; -40</v>
      </c>
      <c r="W21" s="755" t="s">
        <v>381</v>
      </c>
      <c r="X21" s="756" t="s">
        <v>381</v>
      </c>
      <c r="Y21" s="507" t="s">
        <v>381</v>
      </c>
      <c r="Z21" s="513" t="s">
        <v>381</v>
      </c>
      <c r="AA21" s="514" t="s">
        <v>381</v>
      </c>
      <c r="AB21" s="548" t="s">
        <v>381</v>
      </c>
      <c r="AC21" s="514" t="s">
        <v>381</v>
      </c>
      <c r="AD21" s="755" t="s">
        <v>381</v>
      </c>
      <c r="AE21" s="756" t="s">
        <v>381</v>
      </c>
      <c r="AF21" s="738"/>
      <c r="AG21" s="1049"/>
      <c r="AH21" s="1051"/>
      <c r="AI21" s="738"/>
      <c r="AJ21" s="1022"/>
      <c r="AK21" s="750" t="str">
        <f>$C21</f>
        <v>&lt; -40</v>
      </c>
      <c r="AL21" s="755" t="s">
        <v>381</v>
      </c>
      <c r="AM21" s="756" t="s">
        <v>381</v>
      </c>
      <c r="AN21" s="515" t="s">
        <v>381</v>
      </c>
      <c r="AP21" s="1022"/>
      <c r="AQ21" s="750" t="s">
        <v>382</v>
      </c>
      <c r="AR21" s="507" t="s">
        <v>381</v>
      </c>
      <c r="AS21" s="751" t="s">
        <v>381</v>
      </c>
      <c r="AT21" s="752" t="s">
        <v>381</v>
      </c>
      <c r="AU21" s="752" t="s">
        <v>381</v>
      </c>
      <c r="AV21" s="752" t="s">
        <v>381</v>
      </c>
      <c r="AW21" s="752" t="s">
        <v>381</v>
      </c>
      <c r="AX21" s="752" t="s">
        <v>381</v>
      </c>
      <c r="AY21" s="752" t="s">
        <v>381</v>
      </c>
      <c r="AZ21" s="752" t="s">
        <v>381</v>
      </c>
      <c r="BA21" s="752" t="s">
        <v>381</v>
      </c>
      <c r="BB21" s="752" t="s">
        <v>381</v>
      </c>
      <c r="BC21" s="752" t="s">
        <v>381</v>
      </c>
      <c r="BD21" s="754" t="s">
        <v>381</v>
      </c>
      <c r="BE21" s="738"/>
      <c r="BF21" s="1022"/>
      <c r="BG21" s="750" t="s">
        <v>382</v>
      </c>
      <c r="BH21" s="507" t="s">
        <v>381</v>
      </c>
      <c r="BI21" s="751" t="s">
        <v>381</v>
      </c>
      <c r="BJ21" s="752" t="s">
        <v>381</v>
      </c>
      <c r="BK21" s="752" t="s">
        <v>381</v>
      </c>
      <c r="BL21" s="752" t="s">
        <v>381</v>
      </c>
      <c r="BM21" s="752" t="s">
        <v>381</v>
      </c>
      <c r="BN21" s="752" t="s">
        <v>381</v>
      </c>
      <c r="BO21" s="752" t="s">
        <v>381</v>
      </c>
      <c r="BP21" s="752" t="s">
        <v>381</v>
      </c>
      <c r="BQ21" s="752" t="s">
        <v>381</v>
      </c>
      <c r="BR21" s="752" t="s">
        <v>381</v>
      </c>
      <c r="BS21" s="752" t="s">
        <v>381</v>
      </c>
      <c r="BT21" s="754" t="s">
        <v>381</v>
      </c>
      <c r="BU21" s="738"/>
      <c r="BV21" s="1022"/>
      <c r="BW21" s="750" t="s">
        <v>382</v>
      </c>
      <c r="BX21" s="507" t="s">
        <v>381</v>
      </c>
      <c r="BY21" s="751" t="s">
        <v>381</v>
      </c>
      <c r="BZ21" s="752" t="s">
        <v>381</v>
      </c>
      <c r="CA21" s="752" t="s">
        <v>381</v>
      </c>
      <c r="CB21" s="752" t="s">
        <v>381</v>
      </c>
      <c r="CC21" s="752" t="s">
        <v>381</v>
      </c>
      <c r="CD21" s="752" t="s">
        <v>381</v>
      </c>
      <c r="CE21" s="752" t="s">
        <v>381</v>
      </c>
      <c r="CF21" s="752" t="s">
        <v>381</v>
      </c>
      <c r="CG21" s="752" t="s">
        <v>381</v>
      </c>
      <c r="CH21" s="752" t="s">
        <v>381</v>
      </c>
      <c r="CI21" s="752" t="s">
        <v>381</v>
      </c>
      <c r="CJ21" s="754" t="s">
        <v>381</v>
      </c>
      <c r="CK21" s="738"/>
      <c r="CL21" s="1022"/>
      <c r="CM21" s="750" t="str">
        <f t="shared" si="18"/>
        <v>&lt; -40</v>
      </c>
      <c r="CN21" s="757" t="s">
        <v>381</v>
      </c>
      <c r="CO21" s="758" t="s">
        <v>381</v>
      </c>
      <c r="CP21" s="758" t="s">
        <v>381</v>
      </c>
      <c r="CQ21" s="758" t="s">
        <v>381</v>
      </c>
      <c r="CR21" s="758" t="s">
        <v>381</v>
      </c>
      <c r="CS21" s="758" t="s">
        <v>381</v>
      </c>
      <c r="CT21" s="758" t="s">
        <v>381</v>
      </c>
      <c r="CU21" s="758" t="s">
        <v>381</v>
      </c>
      <c r="CV21" s="758" t="s">
        <v>381</v>
      </c>
      <c r="CW21" s="758" t="s">
        <v>381</v>
      </c>
      <c r="CX21" s="758" t="s">
        <v>381</v>
      </c>
      <c r="CY21" s="756" t="s">
        <v>381</v>
      </c>
      <c r="CZ21" s="738"/>
      <c r="DA21" s="1022"/>
      <c r="DB21" s="750" t="str">
        <f t="shared" si="19"/>
        <v>&lt; -40</v>
      </c>
      <c r="DC21" s="757" t="s">
        <v>381</v>
      </c>
      <c r="DD21" s="758" t="s">
        <v>381</v>
      </c>
      <c r="DE21" s="758" t="s">
        <v>381</v>
      </c>
      <c r="DF21" s="758" t="s">
        <v>381</v>
      </c>
      <c r="DG21" s="758" t="s">
        <v>381</v>
      </c>
      <c r="DH21" s="758" t="s">
        <v>381</v>
      </c>
      <c r="DI21" s="758" t="s">
        <v>381</v>
      </c>
      <c r="DJ21" s="758" t="s">
        <v>381</v>
      </c>
      <c r="DK21" s="758" t="s">
        <v>381</v>
      </c>
      <c r="DL21" s="758" t="s">
        <v>381</v>
      </c>
      <c r="DM21" s="758" t="s">
        <v>381</v>
      </c>
      <c r="DN21" s="756" t="s">
        <v>381</v>
      </c>
      <c r="DO21" s="744"/>
      <c r="DP21" s="1022"/>
      <c r="DQ21" s="750" t="str">
        <f t="shared" si="20"/>
        <v>&lt; -40</v>
      </c>
      <c r="DR21" s="757" t="s">
        <v>381</v>
      </c>
      <c r="DS21" s="758" t="s">
        <v>381</v>
      </c>
      <c r="DT21" s="758" t="s">
        <v>381</v>
      </c>
      <c r="DU21" s="758" t="s">
        <v>381</v>
      </c>
      <c r="DV21" s="758" t="s">
        <v>381</v>
      </c>
      <c r="DW21" s="758" t="s">
        <v>381</v>
      </c>
      <c r="DX21" s="758" t="s">
        <v>381</v>
      </c>
      <c r="DY21" s="758" t="s">
        <v>381</v>
      </c>
      <c r="DZ21" s="758" t="s">
        <v>381</v>
      </c>
      <c r="EA21" s="758" t="s">
        <v>381</v>
      </c>
      <c r="EB21" s="758" t="s">
        <v>381</v>
      </c>
      <c r="EC21" s="756" t="s">
        <v>381</v>
      </c>
      <c r="ED21" s="738"/>
      <c r="EE21" s="1022"/>
      <c r="EF21" s="750" t="str">
        <f t="shared" si="21"/>
        <v>&lt; -40</v>
      </c>
      <c r="EG21" s="757" t="s">
        <v>381</v>
      </c>
      <c r="EH21" s="758" t="s">
        <v>381</v>
      </c>
      <c r="EI21" s="758" t="s">
        <v>381</v>
      </c>
      <c r="EJ21" s="758" t="s">
        <v>381</v>
      </c>
      <c r="EK21" s="758" t="s">
        <v>381</v>
      </c>
      <c r="EL21" s="758" t="s">
        <v>381</v>
      </c>
      <c r="EM21" s="758" t="s">
        <v>381</v>
      </c>
      <c r="EN21" s="758" t="s">
        <v>381</v>
      </c>
      <c r="EO21" s="758" t="s">
        <v>381</v>
      </c>
      <c r="EP21" s="758" t="s">
        <v>381</v>
      </c>
      <c r="EQ21" s="758" t="s">
        <v>381</v>
      </c>
      <c r="ER21" s="756" t="s">
        <v>381</v>
      </c>
      <c r="ES21" s="738"/>
      <c r="ET21" s="1022"/>
      <c r="EU21" s="750" t="str">
        <f t="shared" si="22"/>
        <v>&lt; -40</v>
      </c>
      <c r="EV21" s="757" t="s">
        <v>381</v>
      </c>
      <c r="EW21" s="758" t="s">
        <v>381</v>
      </c>
      <c r="EX21" s="758" t="s">
        <v>381</v>
      </c>
      <c r="EY21" s="758" t="s">
        <v>381</v>
      </c>
      <c r="EZ21" s="758" t="s">
        <v>381</v>
      </c>
      <c r="FA21" s="758" t="s">
        <v>381</v>
      </c>
      <c r="FB21" s="758" t="s">
        <v>381</v>
      </c>
      <c r="FC21" s="758" t="s">
        <v>381</v>
      </c>
      <c r="FD21" s="758" t="s">
        <v>381</v>
      </c>
      <c r="FE21" s="758" t="s">
        <v>381</v>
      </c>
      <c r="FF21" s="758" t="s">
        <v>381</v>
      </c>
      <c r="FG21" s="756" t="s">
        <v>381</v>
      </c>
      <c r="FI21" s="1022"/>
      <c r="FJ21" s="750" t="str">
        <f t="shared" si="23"/>
        <v>&lt; -40</v>
      </c>
      <c r="FK21" s="757" t="s">
        <v>381</v>
      </c>
      <c r="FL21" s="758" t="s">
        <v>381</v>
      </c>
      <c r="FM21" s="758" t="s">
        <v>381</v>
      </c>
      <c r="FN21" s="758" t="s">
        <v>381</v>
      </c>
      <c r="FO21" s="758" t="s">
        <v>381</v>
      </c>
      <c r="FP21" s="758" t="s">
        <v>381</v>
      </c>
      <c r="FQ21" s="758" t="s">
        <v>381</v>
      </c>
      <c r="FR21" s="758" t="s">
        <v>381</v>
      </c>
      <c r="FS21" s="758" t="s">
        <v>381</v>
      </c>
      <c r="FT21" s="758" t="s">
        <v>381</v>
      </c>
      <c r="FU21" s="758" t="s">
        <v>381</v>
      </c>
      <c r="FV21" s="756" t="s">
        <v>381</v>
      </c>
      <c r="FW21" s="744"/>
      <c r="FX21" s="1022"/>
      <c r="FY21" s="750" t="str">
        <f t="shared" si="24"/>
        <v>&lt; -40</v>
      </c>
      <c r="FZ21" s="757" t="s">
        <v>381</v>
      </c>
      <c r="GA21" s="758" t="s">
        <v>381</v>
      </c>
      <c r="GB21" s="758" t="s">
        <v>381</v>
      </c>
      <c r="GC21" s="758" t="s">
        <v>381</v>
      </c>
      <c r="GD21" s="758" t="s">
        <v>381</v>
      </c>
      <c r="GE21" s="758" t="s">
        <v>381</v>
      </c>
      <c r="GF21" s="758" t="s">
        <v>381</v>
      </c>
      <c r="GG21" s="758" t="s">
        <v>381</v>
      </c>
      <c r="GH21" s="758" t="s">
        <v>381</v>
      </c>
      <c r="GI21" s="758" t="s">
        <v>381</v>
      </c>
      <c r="GJ21" s="758" t="s">
        <v>381</v>
      </c>
      <c r="GK21" s="756" t="s">
        <v>381</v>
      </c>
      <c r="GM21" s="1022"/>
      <c r="GN21" s="750" t="str">
        <f t="shared" si="26"/>
        <v>&lt; -40</v>
      </c>
      <c r="GO21" s="757" t="s">
        <v>381</v>
      </c>
      <c r="GP21" s="758" t="s">
        <v>381</v>
      </c>
      <c r="GQ21" s="758" t="s">
        <v>381</v>
      </c>
      <c r="GR21" s="758" t="s">
        <v>381</v>
      </c>
      <c r="GS21" s="758" t="s">
        <v>381</v>
      </c>
      <c r="GT21" s="758" t="s">
        <v>381</v>
      </c>
      <c r="GU21" s="758" t="s">
        <v>381</v>
      </c>
      <c r="GV21" s="758" t="s">
        <v>381</v>
      </c>
      <c r="GW21" s="758" t="s">
        <v>381</v>
      </c>
      <c r="GX21" s="758" t="s">
        <v>381</v>
      </c>
      <c r="GY21" s="758" t="s">
        <v>381</v>
      </c>
      <c r="GZ21" s="756" t="s">
        <v>381</v>
      </c>
      <c r="HB21" s="1022"/>
      <c r="HC21" s="750" t="str">
        <f t="shared" si="28"/>
        <v>&lt; -40</v>
      </c>
      <c r="HD21" s="548" t="s">
        <v>381</v>
      </c>
      <c r="HE21" s="555" t="s">
        <v>381</v>
      </c>
      <c r="HF21" s="759" t="s">
        <v>381</v>
      </c>
      <c r="HH21" s="1022"/>
      <c r="HI21" s="750" t="str">
        <f t="shared" si="30"/>
        <v>&lt; -40</v>
      </c>
      <c r="HJ21" s="507" t="s">
        <v>381</v>
      </c>
      <c r="HK21" s="759" t="s">
        <v>381</v>
      </c>
    </row>
    <row r="23" spans="2:219">
      <c r="Y23" s="760"/>
      <c r="HD23" s="760"/>
      <c r="HJ23" s="760"/>
    </row>
    <row r="24" spans="2:219" ht="18">
      <c r="B24" s="1069" t="s">
        <v>704</v>
      </c>
      <c r="C24" s="1069"/>
      <c r="D24" s="1069"/>
      <c r="E24" s="1069"/>
      <c r="F24" s="1069"/>
      <c r="G24" s="1069"/>
      <c r="H24" s="1069"/>
      <c r="I24" s="1069"/>
      <c r="J24" s="1069"/>
      <c r="K24" s="1069"/>
      <c r="L24" s="1069"/>
      <c r="M24" s="1069"/>
      <c r="N24" s="1069"/>
      <c r="O24" s="1069"/>
      <c r="P24" s="1069"/>
      <c r="Q24" s="1069"/>
      <c r="R24" s="1069"/>
      <c r="S24" s="1069"/>
      <c r="T24" s="714"/>
      <c r="U24" s="445" t="s">
        <v>487</v>
      </c>
      <c r="V24" s="714"/>
      <c r="W24" s="445"/>
      <c r="X24" s="445"/>
      <c r="Y24" s="1070" t="s">
        <v>505</v>
      </c>
      <c r="Z24" s="1070"/>
      <c r="AA24" s="1070"/>
      <c r="AB24" s="445"/>
      <c r="AC24" s="1071" t="s">
        <v>490</v>
      </c>
      <c r="AD24" s="1071"/>
      <c r="AE24" s="1071"/>
      <c r="AF24" s="714"/>
      <c r="AG24" s="714"/>
      <c r="AH24" s="714"/>
      <c r="AI24" s="714"/>
      <c r="AJ24" s="445" t="s">
        <v>488</v>
      </c>
      <c r="AK24" s="714"/>
      <c r="AL24" s="445"/>
      <c r="AM24" s="445"/>
      <c r="AN24" s="714"/>
      <c r="AP24" s="1069" t="s">
        <v>706</v>
      </c>
      <c r="AQ24" s="1069"/>
      <c r="AR24" s="1069"/>
      <c r="AS24" s="1069"/>
      <c r="AT24" s="1069"/>
      <c r="AU24" s="1069"/>
      <c r="AV24" s="1069"/>
      <c r="AW24" s="1069"/>
      <c r="AX24" s="1069"/>
      <c r="AY24" s="1069"/>
      <c r="AZ24" s="1069"/>
      <c r="BA24" s="1069"/>
      <c r="BB24" s="1069"/>
      <c r="BC24" s="1069"/>
      <c r="BD24" s="1069"/>
      <c r="BE24" s="714"/>
      <c r="BF24" s="1069" t="s">
        <v>707</v>
      </c>
      <c r="BG24" s="1069"/>
      <c r="BH24" s="1069"/>
      <c r="BI24" s="1069"/>
      <c r="BJ24" s="1069"/>
      <c r="BK24" s="1069"/>
      <c r="BL24" s="1069"/>
      <c r="BM24" s="1069"/>
      <c r="BN24" s="1069"/>
      <c r="BO24" s="1069"/>
      <c r="BP24" s="1069"/>
      <c r="BQ24" s="1069"/>
      <c r="BR24" s="1069"/>
      <c r="BS24" s="1069"/>
      <c r="BT24" s="1069"/>
      <c r="BU24" s="716"/>
      <c r="BV24" s="1069" t="s">
        <v>708</v>
      </c>
      <c r="BW24" s="1069"/>
      <c r="BX24" s="1069"/>
      <c r="BY24" s="1069"/>
      <c r="BZ24" s="1069"/>
      <c r="CA24" s="1069"/>
      <c r="CB24" s="1069"/>
      <c r="CC24" s="1069"/>
      <c r="CD24" s="1069"/>
      <c r="CE24" s="1069"/>
      <c r="CF24" s="1069"/>
      <c r="CG24" s="1069"/>
      <c r="CH24" s="1069"/>
      <c r="CI24" s="1069"/>
      <c r="CJ24" s="1069"/>
      <c r="CK24" s="714"/>
      <c r="CL24" s="445" t="str">
        <f>CL2</f>
        <v>Step 2-2 Information (Cold Case 120% SOC, 4-7kg)</v>
      </c>
      <c r="CM24" s="714"/>
      <c r="CZ24" s="714"/>
      <c r="DA24" s="445" t="str">
        <f>DA2</f>
        <v>Step 2-3 Information (Hot Case 100% SOC, 4kg)</v>
      </c>
      <c r="DB24" s="714"/>
      <c r="DP24" s="445" t="str">
        <f>DP2</f>
        <v>Step 2-3 Information (Hot Case 100% SOC, 7kg)</v>
      </c>
      <c r="DQ24" s="714"/>
      <c r="ED24" s="714"/>
      <c r="EE24" s="445" t="str">
        <f>EE2</f>
        <v>Step 2-2 Information (Cold Case 120% SOC, 4-7kg)</v>
      </c>
      <c r="EF24" s="714"/>
      <c r="ES24" s="714"/>
      <c r="ET24" s="445" t="str">
        <f>ET2</f>
        <v>Step 2-3 Information (Hot Case 100% SOC, 4kg)</v>
      </c>
      <c r="EU24" s="714"/>
      <c r="FI24" s="445" t="str">
        <f>FI2</f>
        <v>Step 2-3 Information (Hot Case 100% SOC, 7kg)</v>
      </c>
      <c r="FJ24" s="714"/>
      <c r="FX24" s="445" t="str">
        <f>FX2</f>
        <v>Step 2-2 / 2-3 Information</v>
      </c>
      <c r="FY24" s="714"/>
      <c r="GM24" s="445" t="str">
        <f>FX2</f>
        <v>Step 2-2 / 2-3 Information</v>
      </c>
      <c r="GN24" s="714"/>
      <c r="HB24" s="445" t="str">
        <f>HB2</f>
        <v>Step 4-1 Top-Off-Fill-Information (Hot Case SOC = 100%)</v>
      </c>
      <c r="HC24" s="714"/>
      <c r="HH24" s="445" t="str">
        <f>HH2</f>
        <v>Step 4-3 Top-Off-Fill-Information (Cold Case SOC = 120%)</v>
      </c>
      <c r="HI24" s="714"/>
    </row>
    <row r="25" spans="2:219" ht="13.5" thickBot="1">
      <c r="C25" s="718"/>
      <c r="D25" s="719"/>
      <c r="E25" s="719"/>
      <c r="F25" s="719"/>
      <c r="G25" s="719"/>
      <c r="H25" s="719"/>
      <c r="I25" s="719"/>
      <c r="V25" s="718"/>
      <c r="Y25" s="719"/>
      <c r="Z25" s="719"/>
      <c r="AA25" s="719"/>
      <c r="AB25" s="719"/>
      <c r="AC25" s="719"/>
      <c r="AK25" s="718"/>
      <c r="AN25" s="719"/>
      <c r="AQ25" s="718"/>
      <c r="AR25" s="719"/>
      <c r="AS25" s="719"/>
      <c r="BG25" s="718"/>
      <c r="BH25" s="719"/>
      <c r="BW25" s="718"/>
      <c r="BX25" s="719"/>
      <c r="CM25" s="718"/>
      <c r="DB25" s="718"/>
      <c r="DQ25" s="718"/>
      <c r="EF25" s="718"/>
      <c r="EU25" s="718"/>
      <c r="FJ25" s="718"/>
      <c r="FY25" s="718"/>
      <c r="GN25" s="718"/>
      <c r="HC25" s="718"/>
      <c r="HD25" s="719"/>
      <c r="HE25" s="719"/>
      <c r="HF25" s="719"/>
      <c r="HI25" s="718"/>
      <c r="HJ25" s="719"/>
      <c r="HK25" s="719"/>
    </row>
    <row r="26" spans="2:219" ht="51.75" customHeight="1" thickBot="1">
      <c r="B26" s="934" t="s">
        <v>901</v>
      </c>
      <c r="C26" s="965"/>
      <c r="D26" s="1039" t="s">
        <v>886</v>
      </c>
      <c r="E26" s="721" t="s">
        <v>887</v>
      </c>
      <c r="F26" s="721" t="s">
        <v>888</v>
      </c>
      <c r="G26" s="721" t="s">
        <v>889</v>
      </c>
      <c r="H26" s="1042" t="s">
        <v>972</v>
      </c>
      <c r="I26" s="1043"/>
      <c r="J26" s="1043"/>
      <c r="K26" s="1043"/>
      <c r="L26" s="1043"/>
      <c r="M26" s="1043"/>
      <c r="N26" s="1043"/>
      <c r="O26" s="1043"/>
      <c r="P26" s="1043"/>
      <c r="Q26" s="1043"/>
      <c r="R26" s="1043"/>
      <c r="S26" s="1044"/>
      <c r="T26" s="722"/>
      <c r="U26" s="934" t="str">
        <f>$B26</f>
        <v>H70-T30
4-7kg comm</v>
      </c>
      <c r="V26" s="965"/>
      <c r="W26" s="1037" t="s">
        <v>907</v>
      </c>
      <c r="X26" s="1075"/>
      <c r="Y26" s="1037" t="s">
        <v>909</v>
      </c>
      <c r="Z26" s="1076"/>
      <c r="AA26" s="1075"/>
      <c r="AB26" s="1077" t="s">
        <v>927</v>
      </c>
      <c r="AC26" s="1078"/>
      <c r="AD26" s="1037" t="s">
        <v>908</v>
      </c>
      <c r="AE26" s="1075"/>
      <c r="AF26" s="722"/>
      <c r="AG26" s="1079" t="s">
        <v>722</v>
      </c>
      <c r="AH26" s="1081" t="s">
        <v>723</v>
      </c>
      <c r="AI26" s="722"/>
      <c r="AJ26" s="934" t="str">
        <f>$B26</f>
        <v>H70-T30
4-7kg comm</v>
      </c>
      <c r="AK26" s="965"/>
      <c r="AL26" s="1037" t="s">
        <v>907</v>
      </c>
      <c r="AM26" s="1075"/>
      <c r="AN26" s="1083" t="s">
        <v>167</v>
      </c>
      <c r="AP26" s="934" t="str">
        <f>$B26</f>
        <v>H70-T30
4-7kg comm</v>
      </c>
      <c r="AQ26" s="965"/>
      <c r="AR26" s="1039" t="s">
        <v>886</v>
      </c>
      <c r="AS26" s="1042" t="s">
        <v>972</v>
      </c>
      <c r="AT26" s="1043"/>
      <c r="AU26" s="1043"/>
      <c r="AV26" s="1043"/>
      <c r="AW26" s="1043"/>
      <c r="AX26" s="1043"/>
      <c r="AY26" s="1043"/>
      <c r="AZ26" s="1043"/>
      <c r="BA26" s="1043"/>
      <c r="BB26" s="1043"/>
      <c r="BC26" s="1043"/>
      <c r="BD26" s="1044"/>
      <c r="BE26" s="722"/>
      <c r="BF26" s="934" t="str">
        <f>$B26</f>
        <v>H70-T30
4-7kg comm</v>
      </c>
      <c r="BG26" s="965"/>
      <c r="BH26" s="1039" t="s">
        <v>912</v>
      </c>
      <c r="BI26" s="1042" t="s">
        <v>972</v>
      </c>
      <c r="BJ26" s="1043"/>
      <c r="BK26" s="1043"/>
      <c r="BL26" s="1043"/>
      <c r="BM26" s="1043"/>
      <c r="BN26" s="1043"/>
      <c r="BO26" s="1043"/>
      <c r="BP26" s="1043"/>
      <c r="BQ26" s="1043"/>
      <c r="BR26" s="1043"/>
      <c r="BS26" s="1043"/>
      <c r="BT26" s="1044"/>
      <c r="BU26" s="722"/>
      <c r="BV26" s="934" t="str">
        <f>$B26</f>
        <v>H70-T30
4-7kg comm</v>
      </c>
      <c r="BW26" s="965"/>
      <c r="BX26" s="1039" t="s">
        <v>912</v>
      </c>
      <c r="BY26" s="1042" t="s">
        <v>972</v>
      </c>
      <c r="BZ26" s="1043"/>
      <c r="CA26" s="1043"/>
      <c r="CB26" s="1043"/>
      <c r="CC26" s="1043"/>
      <c r="CD26" s="1043"/>
      <c r="CE26" s="1043"/>
      <c r="CF26" s="1043"/>
      <c r="CG26" s="1043"/>
      <c r="CH26" s="1043"/>
      <c r="CI26" s="1043"/>
      <c r="CJ26" s="1044"/>
      <c r="CK26" s="722"/>
      <c r="CL26" s="934" t="str">
        <f>$B26</f>
        <v>H70-T30
4-7kg comm</v>
      </c>
      <c r="CM26" s="935"/>
      <c r="CN26" s="1033" t="s">
        <v>973</v>
      </c>
      <c r="CO26" s="1034"/>
      <c r="CP26" s="1035"/>
      <c r="CQ26" s="1035"/>
      <c r="CR26" s="1035"/>
      <c r="CS26" s="1035"/>
      <c r="CT26" s="1035"/>
      <c r="CU26" s="1035"/>
      <c r="CV26" s="1035"/>
      <c r="CW26" s="1035"/>
      <c r="CX26" s="1035"/>
      <c r="CY26" s="1036"/>
      <c r="CZ26" s="722"/>
      <c r="DA26" s="934" t="str">
        <f>$B26</f>
        <v>H70-T30
4-7kg comm</v>
      </c>
      <c r="DB26" s="935"/>
      <c r="DC26" s="1033" t="s">
        <v>974</v>
      </c>
      <c r="DD26" s="1034"/>
      <c r="DE26" s="1035"/>
      <c r="DF26" s="1035"/>
      <c r="DG26" s="1035"/>
      <c r="DH26" s="1035"/>
      <c r="DI26" s="1035"/>
      <c r="DJ26" s="1035"/>
      <c r="DK26" s="1035"/>
      <c r="DL26" s="1035"/>
      <c r="DM26" s="1035"/>
      <c r="DN26" s="1036"/>
      <c r="DO26" s="722"/>
      <c r="DP26" s="934" t="str">
        <f>$B26</f>
        <v>H70-T30
4-7kg comm</v>
      </c>
      <c r="DQ26" s="935"/>
      <c r="DR26" s="1033" t="s">
        <v>974</v>
      </c>
      <c r="DS26" s="1034"/>
      <c r="DT26" s="1035"/>
      <c r="DU26" s="1035"/>
      <c r="DV26" s="1035"/>
      <c r="DW26" s="1035"/>
      <c r="DX26" s="1035"/>
      <c r="DY26" s="1035"/>
      <c r="DZ26" s="1035"/>
      <c r="EA26" s="1035"/>
      <c r="EB26" s="1035"/>
      <c r="EC26" s="1036"/>
      <c r="ED26" s="722"/>
      <c r="EE26" s="934" t="str">
        <f>$B26</f>
        <v>H70-T30
4-7kg comm</v>
      </c>
      <c r="EF26" s="935"/>
      <c r="EG26" s="1033" t="s">
        <v>975</v>
      </c>
      <c r="EH26" s="1034"/>
      <c r="EI26" s="1035"/>
      <c r="EJ26" s="1035"/>
      <c r="EK26" s="1035"/>
      <c r="EL26" s="1035"/>
      <c r="EM26" s="1035"/>
      <c r="EN26" s="1035"/>
      <c r="EO26" s="1035"/>
      <c r="EP26" s="1035"/>
      <c r="EQ26" s="1035"/>
      <c r="ER26" s="1036"/>
      <c r="ES26" s="722"/>
      <c r="ET26" s="934" t="str">
        <f>$B26</f>
        <v>H70-T30
4-7kg comm</v>
      </c>
      <c r="EU26" s="935"/>
      <c r="EV26" s="1033" t="s">
        <v>976</v>
      </c>
      <c r="EW26" s="1034"/>
      <c r="EX26" s="1035"/>
      <c r="EY26" s="1035"/>
      <c r="EZ26" s="1035"/>
      <c r="FA26" s="1035"/>
      <c r="FB26" s="1035"/>
      <c r="FC26" s="1035"/>
      <c r="FD26" s="1035"/>
      <c r="FE26" s="1035"/>
      <c r="FF26" s="1035"/>
      <c r="FG26" s="1036"/>
      <c r="FI26" s="934" t="str">
        <f>$B26</f>
        <v>H70-T30
4-7kg comm</v>
      </c>
      <c r="FJ26" s="935"/>
      <c r="FK26" s="1033" t="s">
        <v>976</v>
      </c>
      <c r="FL26" s="1034"/>
      <c r="FM26" s="1035"/>
      <c r="FN26" s="1035"/>
      <c r="FO26" s="1035"/>
      <c r="FP26" s="1035"/>
      <c r="FQ26" s="1035"/>
      <c r="FR26" s="1035"/>
      <c r="FS26" s="1035"/>
      <c r="FT26" s="1035"/>
      <c r="FU26" s="1035"/>
      <c r="FV26" s="1036"/>
      <c r="FW26" s="722"/>
      <c r="FX26" s="934" t="str">
        <f>$B26</f>
        <v>H70-T30
4-7kg comm</v>
      </c>
      <c r="FY26" s="935"/>
      <c r="FZ26" s="1033" t="s">
        <v>956</v>
      </c>
      <c r="GA26" s="1034"/>
      <c r="GB26" s="1035"/>
      <c r="GC26" s="1035"/>
      <c r="GD26" s="1035"/>
      <c r="GE26" s="1035"/>
      <c r="GF26" s="1035"/>
      <c r="GG26" s="1035"/>
      <c r="GH26" s="1035"/>
      <c r="GI26" s="1035"/>
      <c r="GJ26" s="1035"/>
      <c r="GK26" s="1036"/>
      <c r="GM26" s="934" t="str">
        <f>$B26</f>
        <v>H70-T30
4-7kg comm</v>
      </c>
      <c r="GN26" s="935"/>
      <c r="GO26" s="1033" t="s">
        <v>955</v>
      </c>
      <c r="GP26" s="1034"/>
      <c r="GQ26" s="1035"/>
      <c r="GR26" s="1035"/>
      <c r="GS26" s="1035"/>
      <c r="GT26" s="1035"/>
      <c r="GU26" s="1035"/>
      <c r="GV26" s="1035"/>
      <c r="GW26" s="1035"/>
      <c r="GX26" s="1035"/>
      <c r="GY26" s="1035"/>
      <c r="GZ26" s="1036"/>
      <c r="HB26" s="934" t="str">
        <f>$B26</f>
        <v>H70-T30
4-7kg comm</v>
      </c>
      <c r="HC26" s="965"/>
      <c r="HD26" s="1037" t="s">
        <v>894</v>
      </c>
      <c r="HE26" s="1038"/>
      <c r="HF26" s="723" t="s">
        <v>977</v>
      </c>
      <c r="HH26" s="934" t="str">
        <f>$B26</f>
        <v>H70-T30
4-7kg comm</v>
      </c>
      <c r="HI26" s="965"/>
      <c r="HJ26" s="1052" t="s">
        <v>894</v>
      </c>
      <c r="HK26" s="723" t="s">
        <v>977</v>
      </c>
    </row>
    <row r="27" spans="2:219" ht="27">
      <c r="B27" s="966"/>
      <c r="C27" s="967"/>
      <c r="D27" s="1040"/>
      <c r="E27" s="1095" t="s">
        <v>978</v>
      </c>
      <c r="F27" s="1096"/>
      <c r="G27" s="1096"/>
      <c r="H27" s="1096"/>
      <c r="I27" s="1096"/>
      <c r="J27" s="1096"/>
      <c r="K27" s="1096"/>
      <c r="L27" s="1096"/>
      <c r="M27" s="1096"/>
      <c r="N27" s="1096"/>
      <c r="O27" s="1096"/>
      <c r="P27" s="1096"/>
      <c r="Q27" s="1096"/>
      <c r="R27" s="1096"/>
      <c r="S27" s="1097"/>
      <c r="T27" s="724"/>
      <c r="U27" s="966"/>
      <c r="V27" s="967"/>
      <c r="W27" s="1055" t="s">
        <v>496</v>
      </c>
      <c r="X27" s="1057" t="s">
        <v>497</v>
      </c>
      <c r="Y27" s="1059" t="s">
        <v>128</v>
      </c>
      <c r="Z27" s="1061" t="s">
        <v>691</v>
      </c>
      <c r="AA27" s="1057" t="s">
        <v>692</v>
      </c>
      <c r="AB27" s="1064" t="s">
        <v>130</v>
      </c>
      <c r="AC27" s="1066" t="s">
        <v>131</v>
      </c>
      <c r="AD27" s="1068" t="s">
        <v>166</v>
      </c>
      <c r="AE27" s="1057" t="s">
        <v>492</v>
      </c>
      <c r="AF27" s="724"/>
      <c r="AG27" s="1080"/>
      <c r="AH27" s="1082"/>
      <c r="AI27" s="724"/>
      <c r="AJ27" s="966"/>
      <c r="AK27" s="967"/>
      <c r="AL27" s="1055" t="s">
        <v>498</v>
      </c>
      <c r="AM27" s="1057" t="s">
        <v>497</v>
      </c>
      <c r="AN27" s="1084"/>
      <c r="AP27" s="966"/>
      <c r="AQ27" s="967"/>
      <c r="AR27" s="1040"/>
      <c r="AS27" s="1023" t="s">
        <v>978</v>
      </c>
      <c r="AT27" s="1024"/>
      <c r="AU27" s="1024"/>
      <c r="AV27" s="1024"/>
      <c r="AW27" s="1024"/>
      <c r="AX27" s="1024"/>
      <c r="AY27" s="1024"/>
      <c r="AZ27" s="1024"/>
      <c r="BA27" s="1024"/>
      <c r="BB27" s="1024"/>
      <c r="BC27" s="1024"/>
      <c r="BD27" s="1025"/>
      <c r="BE27" s="724"/>
      <c r="BF27" s="966"/>
      <c r="BG27" s="967"/>
      <c r="BH27" s="1040"/>
      <c r="BI27" s="1023" t="s">
        <v>978</v>
      </c>
      <c r="BJ27" s="1024"/>
      <c r="BK27" s="1024"/>
      <c r="BL27" s="1024"/>
      <c r="BM27" s="1024"/>
      <c r="BN27" s="1024"/>
      <c r="BO27" s="1024"/>
      <c r="BP27" s="1024"/>
      <c r="BQ27" s="1024"/>
      <c r="BR27" s="1024"/>
      <c r="BS27" s="1024"/>
      <c r="BT27" s="1025"/>
      <c r="BU27" s="724"/>
      <c r="BV27" s="966"/>
      <c r="BW27" s="967"/>
      <c r="BX27" s="1040"/>
      <c r="BY27" s="1023" t="s">
        <v>978</v>
      </c>
      <c r="BZ27" s="1024"/>
      <c r="CA27" s="1024"/>
      <c r="CB27" s="1024"/>
      <c r="CC27" s="1024"/>
      <c r="CD27" s="1024"/>
      <c r="CE27" s="1024"/>
      <c r="CF27" s="1024"/>
      <c r="CG27" s="1024"/>
      <c r="CH27" s="1024"/>
      <c r="CI27" s="1024"/>
      <c r="CJ27" s="1025"/>
      <c r="CK27" s="724"/>
      <c r="CL27" s="936"/>
      <c r="CM27" s="937"/>
      <c r="CN27" s="1023" t="s">
        <v>978</v>
      </c>
      <c r="CO27" s="1024"/>
      <c r="CP27" s="1024"/>
      <c r="CQ27" s="1024"/>
      <c r="CR27" s="1024"/>
      <c r="CS27" s="1024"/>
      <c r="CT27" s="1024"/>
      <c r="CU27" s="1024"/>
      <c r="CV27" s="1024"/>
      <c r="CW27" s="1024"/>
      <c r="CX27" s="1024"/>
      <c r="CY27" s="1025"/>
      <c r="CZ27" s="724"/>
      <c r="DA27" s="936"/>
      <c r="DB27" s="937"/>
      <c r="DC27" s="1023" t="s">
        <v>978</v>
      </c>
      <c r="DD27" s="1024"/>
      <c r="DE27" s="1024"/>
      <c r="DF27" s="1024"/>
      <c r="DG27" s="1024"/>
      <c r="DH27" s="1024"/>
      <c r="DI27" s="1024"/>
      <c r="DJ27" s="1024"/>
      <c r="DK27" s="1024"/>
      <c r="DL27" s="1024"/>
      <c r="DM27" s="1024"/>
      <c r="DN27" s="1025"/>
      <c r="DO27" s="724"/>
      <c r="DP27" s="936"/>
      <c r="DQ27" s="937"/>
      <c r="DR27" s="1023" t="s">
        <v>978</v>
      </c>
      <c r="DS27" s="1024"/>
      <c r="DT27" s="1024"/>
      <c r="DU27" s="1024"/>
      <c r="DV27" s="1024"/>
      <c r="DW27" s="1024"/>
      <c r="DX27" s="1024"/>
      <c r="DY27" s="1024"/>
      <c r="DZ27" s="1024"/>
      <c r="EA27" s="1024"/>
      <c r="EB27" s="1024"/>
      <c r="EC27" s="1025"/>
      <c r="ED27" s="724"/>
      <c r="EE27" s="936"/>
      <c r="EF27" s="937"/>
      <c r="EG27" s="1023" t="s">
        <v>978</v>
      </c>
      <c r="EH27" s="1024"/>
      <c r="EI27" s="1024"/>
      <c r="EJ27" s="1024"/>
      <c r="EK27" s="1024"/>
      <c r="EL27" s="1024"/>
      <c r="EM27" s="1024"/>
      <c r="EN27" s="1024"/>
      <c r="EO27" s="1024"/>
      <c r="EP27" s="1024"/>
      <c r="EQ27" s="1024"/>
      <c r="ER27" s="1025"/>
      <c r="ES27" s="724"/>
      <c r="ET27" s="936"/>
      <c r="EU27" s="937"/>
      <c r="EV27" s="1023" t="s">
        <v>978</v>
      </c>
      <c r="EW27" s="1024"/>
      <c r="EX27" s="1024"/>
      <c r="EY27" s="1024"/>
      <c r="EZ27" s="1024"/>
      <c r="FA27" s="1024"/>
      <c r="FB27" s="1024"/>
      <c r="FC27" s="1024"/>
      <c r="FD27" s="1024"/>
      <c r="FE27" s="1024"/>
      <c r="FF27" s="1024"/>
      <c r="FG27" s="1025"/>
      <c r="FI27" s="936"/>
      <c r="FJ27" s="937"/>
      <c r="FK27" s="1023" t="s">
        <v>978</v>
      </c>
      <c r="FL27" s="1024"/>
      <c r="FM27" s="1024"/>
      <c r="FN27" s="1024"/>
      <c r="FO27" s="1024"/>
      <c r="FP27" s="1024"/>
      <c r="FQ27" s="1024"/>
      <c r="FR27" s="1024"/>
      <c r="FS27" s="1024"/>
      <c r="FT27" s="1024"/>
      <c r="FU27" s="1024"/>
      <c r="FV27" s="1025"/>
      <c r="FW27" s="724"/>
      <c r="FX27" s="936"/>
      <c r="FY27" s="937"/>
      <c r="FZ27" s="1023" t="s">
        <v>978</v>
      </c>
      <c r="GA27" s="1024"/>
      <c r="GB27" s="1024"/>
      <c r="GC27" s="1024"/>
      <c r="GD27" s="1024"/>
      <c r="GE27" s="1024"/>
      <c r="GF27" s="1024"/>
      <c r="GG27" s="1024"/>
      <c r="GH27" s="1024"/>
      <c r="GI27" s="1024"/>
      <c r="GJ27" s="1024"/>
      <c r="GK27" s="1025"/>
      <c r="GM27" s="936"/>
      <c r="GN27" s="937"/>
      <c r="GO27" s="1023" t="s">
        <v>978</v>
      </c>
      <c r="GP27" s="1024"/>
      <c r="GQ27" s="1024"/>
      <c r="GR27" s="1024"/>
      <c r="GS27" s="1024"/>
      <c r="GT27" s="1024"/>
      <c r="GU27" s="1024"/>
      <c r="GV27" s="1024"/>
      <c r="GW27" s="1024"/>
      <c r="GX27" s="1024"/>
      <c r="GY27" s="1024"/>
      <c r="GZ27" s="1025"/>
      <c r="HB27" s="966"/>
      <c r="HC27" s="967"/>
      <c r="HD27" s="1026" t="s">
        <v>128</v>
      </c>
      <c r="HE27" s="1028" t="s">
        <v>129</v>
      </c>
      <c r="HF27" s="725" t="s">
        <v>979</v>
      </c>
      <c r="HH27" s="966"/>
      <c r="HI27" s="967"/>
      <c r="HJ27" s="1053"/>
      <c r="HK27" s="725" t="s">
        <v>979</v>
      </c>
    </row>
    <row r="28" spans="2:219" ht="13.5" thickBot="1">
      <c r="B28" s="968"/>
      <c r="C28" s="969"/>
      <c r="D28" s="1041"/>
      <c r="E28" s="1060" t="s">
        <v>710</v>
      </c>
      <c r="F28" s="1098"/>
      <c r="G28" s="1099"/>
      <c r="H28" s="726">
        <v>0.5</v>
      </c>
      <c r="I28" s="726">
        <v>2</v>
      </c>
      <c r="J28" s="726">
        <v>5</v>
      </c>
      <c r="K28" s="726">
        <v>10</v>
      </c>
      <c r="L28" s="726">
        <v>15</v>
      </c>
      <c r="M28" s="455">
        <v>20</v>
      </c>
      <c r="N28" s="455">
        <v>30</v>
      </c>
      <c r="O28" s="455">
        <v>40</v>
      </c>
      <c r="P28" s="455">
        <v>50</v>
      </c>
      <c r="Q28" s="455">
        <v>60</v>
      </c>
      <c r="R28" s="455">
        <v>70</v>
      </c>
      <c r="S28" s="727" t="s">
        <v>379</v>
      </c>
      <c r="T28" s="724"/>
      <c r="U28" s="968"/>
      <c r="V28" s="969"/>
      <c r="W28" s="1056"/>
      <c r="X28" s="1058"/>
      <c r="Y28" s="1060"/>
      <c r="Z28" s="1062"/>
      <c r="AA28" s="1063"/>
      <c r="AB28" s="1065"/>
      <c r="AC28" s="1067"/>
      <c r="AD28" s="1056"/>
      <c r="AE28" s="1058"/>
      <c r="AF28" s="724"/>
      <c r="AG28" s="1056"/>
      <c r="AH28" s="1058"/>
      <c r="AI28" s="724"/>
      <c r="AJ28" s="968"/>
      <c r="AK28" s="969"/>
      <c r="AL28" s="1056"/>
      <c r="AM28" s="1058"/>
      <c r="AN28" s="1085"/>
      <c r="AP28" s="968"/>
      <c r="AQ28" s="969"/>
      <c r="AR28" s="1041"/>
      <c r="AS28" s="726">
        <v>0.5</v>
      </c>
      <c r="AT28" s="726">
        <v>2</v>
      </c>
      <c r="AU28" s="726">
        <v>5</v>
      </c>
      <c r="AV28" s="726">
        <v>10</v>
      </c>
      <c r="AW28" s="726">
        <v>15</v>
      </c>
      <c r="AX28" s="455">
        <v>20</v>
      </c>
      <c r="AY28" s="455">
        <v>30</v>
      </c>
      <c r="AZ28" s="455">
        <v>40</v>
      </c>
      <c r="BA28" s="455">
        <v>50</v>
      </c>
      <c r="BB28" s="455">
        <v>60</v>
      </c>
      <c r="BC28" s="455">
        <v>70</v>
      </c>
      <c r="BD28" s="727" t="s">
        <v>379</v>
      </c>
      <c r="BE28" s="724"/>
      <c r="BF28" s="968"/>
      <c r="BG28" s="969"/>
      <c r="BH28" s="1041"/>
      <c r="BI28" s="728">
        <v>0.5</v>
      </c>
      <c r="BJ28" s="726">
        <v>2</v>
      </c>
      <c r="BK28" s="726">
        <v>5</v>
      </c>
      <c r="BL28" s="726">
        <v>10</v>
      </c>
      <c r="BM28" s="726">
        <v>15</v>
      </c>
      <c r="BN28" s="455">
        <v>20</v>
      </c>
      <c r="BO28" s="455">
        <v>30</v>
      </c>
      <c r="BP28" s="455">
        <v>40</v>
      </c>
      <c r="BQ28" s="455">
        <v>50</v>
      </c>
      <c r="BR28" s="455">
        <v>60</v>
      </c>
      <c r="BS28" s="455">
        <v>70</v>
      </c>
      <c r="BT28" s="727" t="s">
        <v>379</v>
      </c>
      <c r="BU28" s="724"/>
      <c r="BV28" s="968"/>
      <c r="BW28" s="969"/>
      <c r="BX28" s="1041"/>
      <c r="BY28" s="728">
        <v>0.5</v>
      </c>
      <c r="BZ28" s="726">
        <v>2</v>
      </c>
      <c r="CA28" s="726">
        <v>5</v>
      </c>
      <c r="CB28" s="726">
        <v>10</v>
      </c>
      <c r="CC28" s="726">
        <v>15</v>
      </c>
      <c r="CD28" s="455">
        <v>20</v>
      </c>
      <c r="CE28" s="455">
        <v>30</v>
      </c>
      <c r="CF28" s="455">
        <v>40</v>
      </c>
      <c r="CG28" s="455">
        <v>50</v>
      </c>
      <c r="CH28" s="455">
        <v>60</v>
      </c>
      <c r="CI28" s="455">
        <v>70</v>
      </c>
      <c r="CJ28" s="727" t="s">
        <v>379</v>
      </c>
      <c r="CK28" s="724"/>
      <c r="CL28" s="938"/>
      <c r="CM28" s="939"/>
      <c r="CN28" s="729">
        <v>0.5</v>
      </c>
      <c r="CO28" s="730">
        <v>2</v>
      </c>
      <c r="CP28" s="730">
        <v>5</v>
      </c>
      <c r="CQ28" s="730">
        <v>10</v>
      </c>
      <c r="CR28" s="730">
        <v>15</v>
      </c>
      <c r="CS28" s="460">
        <v>20</v>
      </c>
      <c r="CT28" s="460">
        <v>30</v>
      </c>
      <c r="CU28" s="460">
        <v>40</v>
      </c>
      <c r="CV28" s="460">
        <v>50</v>
      </c>
      <c r="CW28" s="460">
        <v>60</v>
      </c>
      <c r="CX28" s="460">
        <v>70</v>
      </c>
      <c r="CY28" s="727" t="s">
        <v>379</v>
      </c>
      <c r="CZ28" s="724"/>
      <c r="DA28" s="938"/>
      <c r="DB28" s="939"/>
      <c r="DC28" s="729">
        <v>0.5</v>
      </c>
      <c r="DD28" s="730">
        <v>2</v>
      </c>
      <c r="DE28" s="730">
        <v>5</v>
      </c>
      <c r="DF28" s="730">
        <v>10</v>
      </c>
      <c r="DG28" s="730">
        <v>15</v>
      </c>
      <c r="DH28" s="460">
        <v>20</v>
      </c>
      <c r="DI28" s="460">
        <v>30</v>
      </c>
      <c r="DJ28" s="460">
        <v>40</v>
      </c>
      <c r="DK28" s="460">
        <v>50</v>
      </c>
      <c r="DL28" s="460">
        <v>60</v>
      </c>
      <c r="DM28" s="460">
        <v>70</v>
      </c>
      <c r="DN28" s="727" t="s">
        <v>379</v>
      </c>
      <c r="DO28" s="724"/>
      <c r="DP28" s="938"/>
      <c r="DQ28" s="939"/>
      <c r="DR28" s="729">
        <v>0.5</v>
      </c>
      <c r="DS28" s="730">
        <v>2</v>
      </c>
      <c r="DT28" s="730">
        <v>5</v>
      </c>
      <c r="DU28" s="730">
        <v>10</v>
      </c>
      <c r="DV28" s="730">
        <v>15</v>
      </c>
      <c r="DW28" s="460">
        <v>20</v>
      </c>
      <c r="DX28" s="460">
        <v>30</v>
      </c>
      <c r="DY28" s="460">
        <v>40</v>
      </c>
      <c r="DZ28" s="460">
        <v>50</v>
      </c>
      <c r="EA28" s="460">
        <v>60</v>
      </c>
      <c r="EB28" s="460">
        <v>70</v>
      </c>
      <c r="EC28" s="727" t="s">
        <v>379</v>
      </c>
      <c r="ED28" s="724"/>
      <c r="EE28" s="938"/>
      <c r="EF28" s="939"/>
      <c r="EG28" s="729">
        <v>0.5</v>
      </c>
      <c r="EH28" s="730">
        <v>2</v>
      </c>
      <c r="EI28" s="730">
        <v>5</v>
      </c>
      <c r="EJ28" s="730">
        <v>10</v>
      </c>
      <c r="EK28" s="730">
        <v>15</v>
      </c>
      <c r="EL28" s="460">
        <v>20</v>
      </c>
      <c r="EM28" s="460">
        <v>30</v>
      </c>
      <c r="EN28" s="460">
        <v>40</v>
      </c>
      <c r="EO28" s="460">
        <v>50</v>
      </c>
      <c r="EP28" s="460">
        <v>60</v>
      </c>
      <c r="EQ28" s="460">
        <v>70</v>
      </c>
      <c r="ER28" s="727" t="s">
        <v>379</v>
      </c>
      <c r="ES28" s="724"/>
      <c r="ET28" s="938"/>
      <c r="EU28" s="939"/>
      <c r="EV28" s="729">
        <v>0.5</v>
      </c>
      <c r="EW28" s="730">
        <v>2</v>
      </c>
      <c r="EX28" s="730">
        <v>5</v>
      </c>
      <c r="EY28" s="730">
        <v>10</v>
      </c>
      <c r="EZ28" s="730">
        <v>15</v>
      </c>
      <c r="FA28" s="460">
        <v>20</v>
      </c>
      <c r="FB28" s="460">
        <v>30</v>
      </c>
      <c r="FC28" s="460">
        <v>40</v>
      </c>
      <c r="FD28" s="460">
        <v>50</v>
      </c>
      <c r="FE28" s="460">
        <v>60</v>
      </c>
      <c r="FF28" s="460">
        <v>70</v>
      </c>
      <c r="FG28" s="727" t="s">
        <v>379</v>
      </c>
      <c r="FI28" s="938"/>
      <c r="FJ28" s="939"/>
      <c r="FK28" s="729">
        <v>0.5</v>
      </c>
      <c r="FL28" s="730">
        <v>2</v>
      </c>
      <c r="FM28" s="730">
        <v>5</v>
      </c>
      <c r="FN28" s="730">
        <v>10</v>
      </c>
      <c r="FO28" s="730">
        <v>15</v>
      </c>
      <c r="FP28" s="460">
        <v>20</v>
      </c>
      <c r="FQ28" s="460">
        <v>30</v>
      </c>
      <c r="FR28" s="460">
        <v>40</v>
      </c>
      <c r="FS28" s="460">
        <v>50</v>
      </c>
      <c r="FT28" s="460">
        <v>60</v>
      </c>
      <c r="FU28" s="460">
        <v>70</v>
      </c>
      <c r="FV28" s="727" t="s">
        <v>379</v>
      </c>
      <c r="FW28" s="724"/>
      <c r="FX28" s="938"/>
      <c r="FY28" s="939"/>
      <c r="FZ28" s="729">
        <v>0.5</v>
      </c>
      <c r="GA28" s="730">
        <v>2</v>
      </c>
      <c r="GB28" s="730">
        <v>5</v>
      </c>
      <c r="GC28" s="730">
        <v>10</v>
      </c>
      <c r="GD28" s="730">
        <v>15</v>
      </c>
      <c r="GE28" s="460">
        <v>20</v>
      </c>
      <c r="GF28" s="460">
        <v>30</v>
      </c>
      <c r="GG28" s="460">
        <v>40</v>
      </c>
      <c r="GH28" s="460">
        <v>50</v>
      </c>
      <c r="GI28" s="460">
        <v>60</v>
      </c>
      <c r="GJ28" s="460">
        <v>70</v>
      </c>
      <c r="GK28" s="727" t="s">
        <v>379</v>
      </c>
      <c r="GM28" s="938"/>
      <c r="GN28" s="939"/>
      <c r="GO28" s="729">
        <v>0.5</v>
      </c>
      <c r="GP28" s="730">
        <v>2</v>
      </c>
      <c r="GQ28" s="730">
        <v>5</v>
      </c>
      <c r="GR28" s="730">
        <v>10</v>
      </c>
      <c r="GS28" s="730">
        <v>15</v>
      </c>
      <c r="GT28" s="460">
        <v>20</v>
      </c>
      <c r="GU28" s="460">
        <v>30</v>
      </c>
      <c r="GV28" s="460">
        <v>40</v>
      </c>
      <c r="GW28" s="460">
        <v>50</v>
      </c>
      <c r="GX28" s="460">
        <v>60</v>
      </c>
      <c r="GY28" s="460">
        <v>70</v>
      </c>
      <c r="GZ28" s="727" t="s">
        <v>379</v>
      </c>
      <c r="HB28" s="968"/>
      <c r="HC28" s="969"/>
      <c r="HD28" s="1027"/>
      <c r="HE28" s="1029"/>
      <c r="HF28" s="731">
        <v>0.5</v>
      </c>
      <c r="HH28" s="968"/>
      <c r="HI28" s="969"/>
      <c r="HJ28" s="1054"/>
      <c r="HK28" s="731">
        <v>0.5</v>
      </c>
    </row>
    <row r="29" spans="2:219" ht="15" customHeight="1">
      <c r="B29" s="1020" t="s">
        <v>980</v>
      </c>
      <c r="C29" s="732" t="s">
        <v>380</v>
      </c>
      <c r="D29" s="462" t="s">
        <v>381</v>
      </c>
      <c r="E29" s="733" t="s">
        <v>381</v>
      </c>
      <c r="F29" s="734" t="s">
        <v>381</v>
      </c>
      <c r="G29" s="735" t="s">
        <v>381</v>
      </c>
      <c r="H29" s="736" t="s">
        <v>381</v>
      </c>
      <c r="I29" s="734" t="s">
        <v>381</v>
      </c>
      <c r="J29" s="734" t="s">
        <v>381</v>
      </c>
      <c r="K29" s="734" t="s">
        <v>381</v>
      </c>
      <c r="L29" s="734" t="s">
        <v>381</v>
      </c>
      <c r="M29" s="734" t="s">
        <v>381</v>
      </c>
      <c r="N29" s="734" t="s">
        <v>381</v>
      </c>
      <c r="O29" s="734" t="s">
        <v>381</v>
      </c>
      <c r="P29" s="734" t="s">
        <v>381</v>
      </c>
      <c r="Q29" s="734" t="s">
        <v>381</v>
      </c>
      <c r="R29" s="734" t="s">
        <v>381</v>
      </c>
      <c r="S29" s="737" t="s">
        <v>381</v>
      </c>
      <c r="T29" s="738"/>
      <c r="U29" s="1020" t="s">
        <v>980</v>
      </c>
      <c r="V29" s="732" t="str">
        <f>$C29</f>
        <v>&gt; 50</v>
      </c>
      <c r="W29" s="739" t="s">
        <v>381</v>
      </c>
      <c r="X29" s="740" t="s">
        <v>381</v>
      </c>
      <c r="Y29" s="462" t="s">
        <v>381</v>
      </c>
      <c r="Z29" s="549" t="s">
        <v>381</v>
      </c>
      <c r="AA29" s="550" t="s">
        <v>381</v>
      </c>
      <c r="AB29" s="528" t="s">
        <v>381</v>
      </c>
      <c r="AC29" s="470" t="s">
        <v>381</v>
      </c>
      <c r="AD29" s="739" t="s">
        <v>381</v>
      </c>
      <c r="AE29" s="740" t="s">
        <v>381</v>
      </c>
      <c r="AF29" s="738"/>
      <c r="AG29" s="1048">
        <f>AG7</f>
        <v>28.5</v>
      </c>
      <c r="AH29" s="1050">
        <f>AH7</f>
        <v>32.0625</v>
      </c>
      <c r="AI29" s="738"/>
      <c r="AJ29" s="1020" t="s">
        <v>980</v>
      </c>
      <c r="AK29" s="732" t="str">
        <f>$C29</f>
        <v>&gt; 50</v>
      </c>
      <c r="AL29" s="739" t="s">
        <v>381</v>
      </c>
      <c r="AM29" s="740" t="s">
        <v>381</v>
      </c>
      <c r="AN29" s="529" t="s">
        <v>381</v>
      </c>
      <c r="AP29" s="1020" t="s">
        <v>980</v>
      </c>
      <c r="AQ29" s="732" t="s">
        <v>380</v>
      </c>
      <c r="AR29" s="462" t="s">
        <v>381</v>
      </c>
      <c r="AS29" s="736" t="s">
        <v>381</v>
      </c>
      <c r="AT29" s="734" t="s">
        <v>381</v>
      </c>
      <c r="AU29" s="734" t="s">
        <v>381</v>
      </c>
      <c r="AV29" s="734" t="s">
        <v>381</v>
      </c>
      <c r="AW29" s="734" t="s">
        <v>381</v>
      </c>
      <c r="AX29" s="734" t="s">
        <v>381</v>
      </c>
      <c r="AY29" s="734" t="s">
        <v>381</v>
      </c>
      <c r="AZ29" s="734" t="s">
        <v>381</v>
      </c>
      <c r="BA29" s="734" t="s">
        <v>381</v>
      </c>
      <c r="BB29" s="734" t="s">
        <v>381</v>
      </c>
      <c r="BC29" s="734" t="s">
        <v>381</v>
      </c>
      <c r="BD29" s="737" t="s">
        <v>381</v>
      </c>
      <c r="BE29" s="738"/>
      <c r="BF29" s="1020" t="s">
        <v>980</v>
      </c>
      <c r="BG29" s="732" t="s">
        <v>380</v>
      </c>
      <c r="BH29" s="462" t="s">
        <v>381</v>
      </c>
      <c r="BI29" s="736" t="s">
        <v>381</v>
      </c>
      <c r="BJ29" s="734" t="s">
        <v>381</v>
      </c>
      <c r="BK29" s="734" t="s">
        <v>381</v>
      </c>
      <c r="BL29" s="734" t="s">
        <v>381</v>
      </c>
      <c r="BM29" s="734" t="s">
        <v>381</v>
      </c>
      <c r="BN29" s="734" t="s">
        <v>381</v>
      </c>
      <c r="BO29" s="734" t="s">
        <v>381</v>
      </c>
      <c r="BP29" s="734" t="s">
        <v>381</v>
      </c>
      <c r="BQ29" s="734" t="s">
        <v>381</v>
      </c>
      <c r="BR29" s="734" t="s">
        <v>381</v>
      </c>
      <c r="BS29" s="734" t="s">
        <v>381</v>
      </c>
      <c r="BT29" s="737" t="s">
        <v>381</v>
      </c>
      <c r="BU29" s="738"/>
      <c r="BV29" s="1020" t="s">
        <v>980</v>
      </c>
      <c r="BW29" s="732" t="s">
        <v>380</v>
      </c>
      <c r="BX29" s="462" t="s">
        <v>381</v>
      </c>
      <c r="BY29" s="736" t="s">
        <v>381</v>
      </c>
      <c r="BZ29" s="734" t="s">
        <v>381</v>
      </c>
      <c r="CA29" s="734" t="s">
        <v>381</v>
      </c>
      <c r="CB29" s="734" t="s">
        <v>381</v>
      </c>
      <c r="CC29" s="734" t="s">
        <v>381</v>
      </c>
      <c r="CD29" s="734" t="s">
        <v>381</v>
      </c>
      <c r="CE29" s="734" t="s">
        <v>381</v>
      </c>
      <c r="CF29" s="734" t="s">
        <v>381</v>
      </c>
      <c r="CG29" s="734" t="s">
        <v>381</v>
      </c>
      <c r="CH29" s="734" t="s">
        <v>381</v>
      </c>
      <c r="CI29" s="734" t="s">
        <v>381</v>
      </c>
      <c r="CJ29" s="737" t="s">
        <v>381</v>
      </c>
      <c r="CK29" s="738"/>
      <c r="CL29" s="1020" t="s">
        <v>980</v>
      </c>
      <c r="CM29" s="732" t="str">
        <f>$C29</f>
        <v>&gt; 50</v>
      </c>
      <c r="CN29" s="742" t="s">
        <v>381</v>
      </c>
      <c r="CO29" s="743" t="s">
        <v>381</v>
      </c>
      <c r="CP29" s="743" t="s">
        <v>381</v>
      </c>
      <c r="CQ29" s="743" t="s">
        <v>381</v>
      </c>
      <c r="CR29" s="743" t="s">
        <v>381</v>
      </c>
      <c r="CS29" s="743" t="s">
        <v>381</v>
      </c>
      <c r="CT29" s="743" t="s">
        <v>381</v>
      </c>
      <c r="CU29" s="743" t="s">
        <v>381</v>
      </c>
      <c r="CV29" s="743" t="s">
        <v>381</v>
      </c>
      <c r="CW29" s="743" t="s">
        <v>381</v>
      </c>
      <c r="CX29" s="743" t="s">
        <v>381</v>
      </c>
      <c r="CY29" s="740" t="s">
        <v>381</v>
      </c>
      <c r="CZ29" s="738"/>
      <c r="DA29" s="1020" t="s">
        <v>980</v>
      </c>
      <c r="DB29" s="732" t="str">
        <f>$C29</f>
        <v>&gt; 50</v>
      </c>
      <c r="DC29" s="742" t="s">
        <v>381</v>
      </c>
      <c r="DD29" s="743" t="s">
        <v>381</v>
      </c>
      <c r="DE29" s="743" t="s">
        <v>381</v>
      </c>
      <c r="DF29" s="743" t="s">
        <v>381</v>
      </c>
      <c r="DG29" s="743" t="s">
        <v>381</v>
      </c>
      <c r="DH29" s="743" t="s">
        <v>381</v>
      </c>
      <c r="DI29" s="743" t="s">
        <v>381</v>
      </c>
      <c r="DJ29" s="743" t="s">
        <v>381</v>
      </c>
      <c r="DK29" s="743" t="s">
        <v>381</v>
      </c>
      <c r="DL29" s="743" t="s">
        <v>381</v>
      </c>
      <c r="DM29" s="743" t="s">
        <v>381</v>
      </c>
      <c r="DN29" s="740" t="s">
        <v>381</v>
      </c>
      <c r="DO29" s="744"/>
      <c r="DP29" s="1020" t="s">
        <v>980</v>
      </c>
      <c r="DQ29" s="732" t="str">
        <f>$C29</f>
        <v>&gt; 50</v>
      </c>
      <c r="DR29" s="742" t="s">
        <v>381</v>
      </c>
      <c r="DS29" s="743" t="s">
        <v>381</v>
      </c>
      <c r="DT29" s="743" t="s">
        <v>381</v>
      </c>
      <c r="DU29" s="743" t="s">
        <v>381</v>
      </c>
      <c r="DV29" s="743" t="s">
        <v>381</v>
      </c>
      <c r="DW29" s="743" t="s">
        <v>381</v>
      </c>
      <c r="DX29" s="743" t="s">
        <v>381</v>
      </c>
      <c r="DY29" s="743" t="s">
        <v>381</v>
      </c>
      <c r="DZ29" s="743" t="s">
        <v>381</v>
      </c>
      <c r="EA29" s="743" t="s">
        <v>381</v>
      </c>
      <c r="EB29" s="743" t="s">
        <v>381</v>
      </c>
      <c r="EC29" s="740" t="s">
        <v>381</v>
      </c>
      <c r="ED29" s="738"/>
      <c r="EE29" s="1020" t="s">
        <v>980</v>
      </c>
      <c r="EF29" s="732" t="str">
        <f>$C29</f>
        <v>&gt; 50</v>
      </c>
      <c r="EG29" s="742" t="s">
        <v>381</v>
      </c>
      <c r="EH29" s="743" t="s">
        <v>381</v>
      </c>
      <c r="EI29" s="743" t="s">
        <v>381</v>
      </c>
      <c r="EJ29" s="743" t="s">
        <v>381</v>
      </c>
      <c r="EK29" s="743" t="s">
        <v>381</v>
      </c>
      <c r="EL29" s="743" t="s">
        <v>381</v>
      </c>
      <c r="EM29" s="743" t="s">
        <v>381</v>
      </c>
      <c r="EN29" s="743" t="s">
        <v>381</v>
      </c>
      <c r="EO29" s="743" t="s">
        <v>381</v>
      </c>
      <c r="EP29" s="743" t="s">
        <v>381</v>
      </c>
      <c r="EQ29" s="743" t="s">
        <v>381</v>
      </c>
      <c r="ER29" s="740" t="s">
        <v>381</v>
      </c>
      <c r="ES29" s="738"/>
      <c r="ET29" s="1020" t="s">
        <v>980</v>
      </c>
      <c r="EU29" s="732" t="str">
        <f>$C29</f>
        <v>&gt; 50</v>
      </c>
      <c r="EV29" s="742" t="s">
        <v>381</v>
      </c>
      <c r="EW29" s="743" t="s">
        <v>381</v>
      </c>
      <c r="EX29" s="743" t="s">
        <v>381</v>
      </c>
      <c r="EY29" s="743" t="s">
        <v>381</v>
      </c>
      <c r="EZ29" s="743" t="s">
        <v>381</v>
      </c>
      <c r="FA29" s="743" t="s">
        <v>381</v>
      </c>
      <c r="FB29" s="743" t="s">
        <v>381</v>
      </c>
      <c r="FC29" s="743" t="s">
        <v>381</v>
      </c>
      <c r="FD29" s="743" t="s">
        <v>381</v>
      </c>
      <c r="FE29" s="743" t="s">
        <v>381</v>
      </c>
      <c r="FF29" s="743" t="s">
        <v>381</v>
      </c>
      <c r="FG29" s="740" t="s">
        <v>381</v>
      </c>
      <c r="FI29" s="1020" t="s">
        <v>980</v>
      </c>
      <c r="FJ29" s="732" t="str">
        <f>$C29</f>
        <v>&gt; 50</v>
      </c>
      <c r="FK29" s="742" t="s">
        <v>381</v>
      </c>
      <c r="FL29" s="743" t="s">
        <v>381</v>
      </c>
      <c r="FM29" s="743" t="s">
        <v>381</v>
      </c>
      <c r="FN29" s="743" t="s">
        <v>381</v>
      </c>
      <c r="FO29" s="743" t="s">
        <v>381</v>
      </c>
      <c r="FP29" s="743" t="s">
        <v>381</v>
      </c>
      <c r="FQ29" s="743" t="s">
        <v>381</v>
      </c>
      <c r="FR29" s="743" t="s">
        <v>381</v>
      </c>
      <c r="FS29" s="743" t="s">
        <v>381</v>
      </c>
      <c r="FT29" s="743" t="s">
        <v>381</v>
      </c>
      <c r="FU29" s="743" t="s">
        <v>381</v>
      </c>
      <c r="FV29" s="740" t="s">
        <v>381</v>
      </c>
      <c r="FW29" s="744"/>
      <c r="FX29" s="1020" t="s">
        <v>980</v>
      </c>
      <c r="FY29" s="732" t="str">
        <f>$C29</f>
        <v>&gt; 50</v>
      </c>
      <c r="FZ29" s="742" t="s">
        <v>381</v>
      </c>
      <c r="GA29" s="743" t="s">
        <v>381</v>
      </c>
      <c r="GB29" s="743" t="s">
        <v>381</v>
      </c>
      <c r="GC29" s="743" t="s">
        <v>381</v>
      </c>
      <c r="GD29" s="743" t="s">
        <v>381</v>
      </c>
      <c r="GE29" s="743" t="s">
        <v>381</v>
      </c>
      <c r="GF29" s="743" t="s">
        <v>381</v>
      </c>
      <c r="GG29" s="743" t="s">
        <v>381</v>
      </c>
      <c r="GH29" s="743" t="s">
        <v>381</v>
      </c>
      <c r="GI29" s="743" t="s">
        <v>381</v>
      </c>
      <c r="GJ29" s="743" t="s">
        <v>381</v>
      </c>
      <c r="GK29" s="740" t="s">
        <v>381</v>
      </c>
      <c r="GM29" s="1020" t="s">
        <v>980</v>
      </c>
      <c r="GN29" s="732" t="str">
        <f>$C29</f>
        <v>&gt; 50</v>
      </c>
      <c r="GO29" s="742" t="s">
        <v>381</v>
      </c>
      <c r="GP29" s="743" t="s">
        <v>381</v>
      </c>
      <c r="GQ29" s="743" t="s">
        <v>381</v>
      </c>
      <c r="GR29" s="743" t="s">
        <v>381</v>
      </c>
      <c r="GS29" s="743" t="s">
        <v>381</v>
      </c>
      <c r="GT29" s="743" t="s">
        <v>381</v>
      </c>
      <c r="GU29" s="743" t="s">
        <v>381</v>
      </c>
      <c r="GV29" s="743" t="s">
        <v>381</v>
      </c>
      <c r="GW29" s="743" t="s">
        <v>381</v>
      </c>
      <c r="GX29" s="743" t="s">
        <v>381</v>
      </c>
      <c r="GY29" s="743" t="s">
        <v>381</v>
      </c>
      <c r="GZ29" s="740" t="s">
        <v>381</v>
      </c>
      <c r="HB29" s="1020" t="s">
        <v>980</v>
      </c>
      <c r="HC29" s="732" t="str">
        <f>$C29</f>
        <v>&gt; 50</v>
      </c>
      <c r="HD29" s="462" t="s">
        <v>381</v>
      </c>
      <c r="HE29" s="549" t="s">
        <v>381</v>
      </c>
      <c r="HF29" s="745" t="s">
        <v>381</v>
      </c>
      <c r="HH29" s="1020" t="s">
        <v>980</v>
      </c>
      <c r="HI29" s="732" t="str">
        <f>$C29</f>
        <v>&gt; 50</v>
      </c>
      <c r="HJ29" s="462" t="s">
        <v>381</v>
      </c>
      <c r="HK29" s="745" t="s">
        <v>381</v>
      </c>
    </row>
    <row r="30" spans="2:219" ht="15" customHeight="1">
      <c r="B30" s="1021"/>
      <c r="C30" s="503">
        <v>50</v>
      </c>
      <c r="D30" s="476">
        <f>Y30</f>
        <v>2.5274555377777776</v>
      </c>
      <c r="E30" s="600">
        <f>MIN(AS30,BI30,BY30)</f>
        <v>76.694479037493537</v>
      </c>
      <c r="F30" s="601">
        <f>MIN(HF30,HK30)</f>
        <v>87.463168606223064</v>
      </c>
      <c r="G30" s="602">
        <f>HD30</f>
        <v>1.2802708245994829</v>
      </c>
      <c r="H30" s="594" t="s">
        <v>712</v>
      </c>
      <c r="I30" s="603" t="s">
        <v>712</v>
      </c>
      <c r="J30" s="479">
        <f t="shared" ref="J30:J42" si="37">MIN(AU30,BK30,CA30)</f>
        <v>81.665527186456927</v>
      </c>
      <c r="K30" s="479">
        <f t="shared" ref="K30:R30" si="38">MIN(AV30,BL30,CB30)</f>
        <v>87.199034872550811</v>
      </c>
      <c r="L30" s="479">
        <f t="shared" si="38"/>
        <v>86.903741720966721</v>
      </c>
      <c r="M30" s="479">
        <f t="shared" si="38"/>
        <v>86.574974317934732</v>
      </c>
      <c r="N30" s="479">
        <f t="shared" si="38"/>
        <v>85.81431966088654</v>
      </c>
      <c r="O30" s="479">
        <f t="shared" si="38"/>
        <v>84.924935195052456</v>
      </c>
      <c r="P30" s="479">
        <f t="shared" si="38"/>
        <v>83.896628035470385</v>
      </c>
      <c r="Q30" s="479">
        <f t="shared" si="38"/>
        <v>82.674199920050128</v>
      </c>
      <c r="R30" s="479">
        <f t="shared" si="38"/>
        <v>81.069584421124034</v>
      </c>
      <c r="S30" s="480" t="s">
        <v>381</v>
      </c>
      <c r="T30" s="738"/>
      <c r="U30" s="1021"/>
      <c r="V30" s="503">
        <f>$C30</f>
        <v>50</v>
      </c>
      <c r="W30" s="481">
        <v>50</v>
      </c>
      <c r="X30" s="519">
        <v>-26</v>
      </c>
      <c r="Y30" s="483">
        <f>IF(MIN(AA30,Z30)*(1-(2.5+7)/(87.5-2))&gt;$AG$29,$AG$29,MIN(AA30,Z30)*(1-(2.5+7)/(87.5-2)))</f>
        <v>2.5274555377777776</v>
      </c>
      <c r="Z30" s="551">
        <v>2.8433874800000001</v>
      </c>
      <c r="AA30" s="485">
        <v>3.4594725300000002</v>
      </c>
      <c r="AB30" s="532">
        <f>(J30-5)/Y30</f>
        <v>30.333086394811041</v>
      </c>
      <c r="AC30" s="486">
        <f>(J30-5)/MIN(AA30,Z30)</f>
        <v>26.962743462054256</v>
      </c>
      <c r="AD30" s="487">
        <v>3.0224022000000001</v>
      </c>
      <c r="AE30" s="488">
        <v>6.54130696</v>
      </c>
      <c r="AF30" s="738"/>
      <c r="AG30" s="1048"/>
      <c r="AH30" s="1050"/>
      <c r="AI30" s="738"/>
      <c r="AJ30" s="1021"/>
      <c r="AK30" s="503">
        <f>$C30</f>
        <v>50</v>
      </c>
      <c r="AL30" s="489">
        <v>25</v>
      </c>
      <c r="AM30" s="519">
        <f>MIN(-33,AK30)</f>
        <v>-33</v>
      </c>
      <c r="AN30" s="490">
        <f>Y30</f>
        <v>2.5274555377777776</v>
      </c>
      <c r="AP30" s="1021"/>
      <c r="AQ30" s="503">
        <v>50</v>
      </c>
      <c r="AR30" s="483">
        <f t="shared" ref="AR30:AR42" si="39">AN30</f>
        <v>2.5274555377777776</v>
      </c>
      <c r="AS30" s="477">
        <v>106.58456849406562</v>
      </c>
      <c r="AT30" s="479">
        <v>106.31612233677134</v>
      </c>
      <c r="AU30" s="479">
        <v>105.84909229076627</v>
      </c>
      <c r="AV30" s="479">
        <v>105.16685808028113</v>
      </c>
      <c r="AW30" s="479">
        <v>104.57410876385318</v>
      </c>
      <c r="AX30" s="479">
        <v>104.05286787293971</v>
      </c>
      <c r="AY30" s="479">
        <v>103.18170205180483</v>
      </c>
      <c r="AZ30" s="479">
        <v>102.41708303827834</v>
      </c>
      <c r="BA30" s="479">
        <v>102.02394555936543</v>
      </c>
      <c r="BB30" s="479">
        <v>101.54837742431032</v>
      </c>
      <c r="BC30" s="479">
        <v>101.35156387280148</v>
      </c>
      <c r="BD30" s="480" t="s">
        <v>381</v>
      </c>
      <c r="BE30" s="738"/>
      <c r="BF30" s="1021"/>
      <c r="BG30" s="503">
        <v>50</v>
      </c>
      <c r="BH30" s="483">
        <f t="shared" ref="BH30:BH42" si="40">MIN(Z30:AA30)</f>
        <v>2.8433874800000001</v>
      </c>
      <c r="BI30" s="477">
        <v>76.694479037493537</v>
      </c>
      <c r="BJ30" s="478">
        <v>78.21008450654891</v>
      </c>
      <c r="BK30" s="478">
        <v>81.665527186456927</v>
      </c>
      <c r="BL30" s="478">
        <v>87.436406059761609</v>
      </c>
      <c r="BM30" s="478">
        <v>87.15377454302876</v>
      </c>
      <c r="BN30" s="478">
        <v>86.840044267160508</v>
      </c>
      <c r="BO30" s="478">
        <v>86.118248740008042</v>
      </c>
      <c r="BP30" s="478">
        <v>85.263956012476967</v>
      </c>
      <c r="BQ30" s="478">
        <v>84.238270670183738</v>
      </c>
      <c r="BR30" s="478">
        <v>82.952234702622917</v>
      </c>
      <c r="BS30" s="478">
        <v>81.199256310809957</v>
      </c>
      <c r="BT30" s="480" t="s">
        <v>381</v>
      </c>
      <c r="BU30" s="533"/>
      <c r="BV30" s="1021"/>
      <c r="BW30" s="503">
        <v>50</v>
      </c>
      <c r="BX30" s="483">
        <f t="shared" ref="BX30:BX42" si="41">MIN(Z30:AA30)</f>
        <v>2.8433874800000001</v>
      </c>
      <c r="BY30" s="477">
        <v>82.957621943641158</v>
      </c>
      <c r="BZ30" s="478">
        <v>84.440414978655156</v>
      </c>
      <c r="CA30" s="478">
        <v>87.455197487800532</v>
      </c>
      <c r="CB30" s="478">
        <v>87.199034872550811</v>
      </c>
      <c r="CC30" s="478">
        <v>86.903741720966721</v>
      </c>
      <c r="CD30" s="478">
        <v>86.574974317934732</v>
      </c>
      <c r="CE30" s="478">
        <v>85.81431966088654</v>
      </c>
      <c r="CF30" s="478">
        <v>84.924935195052456</v>
      </c>
      <c r="CG30" s="478">
        <v>83.896628035470385</v>
      </c>
      <c r="CH30" s="478">
        <v>82.674199920050128</v>
      </c>
      <c r="CI30" s="478">
        <v>81.069584421124034</v>
      </c>
      <c r="CJ30" s="480" t="s">
        <v>381</v>
      </c>
      <c r="CK30" s="738"/>
      <c r="CL30" s="1021"/>
      <c r="CM30" s="503">
        <f>$C30</f>
        <v>50</v>
      </c>
      <c r="CN30" s="520">
        <v>1.2000000000000119</v>
      </c>
      <c r="CO30" s="521">
        <v>1.2000000000000126</v>
      </c>
      <c r="CP30" s="521">
        <v>1.2000000000000124</v>
      </c>
      <c r="CQ30" s="521">
        <v>1.2000000000000006</v>
      </c>
      <c r="CR30" s="521">
        <v>1.2000000000000002</v>
      </c>
      <c r="CS30" s="521">
        <v>1.2</v>
      </c>
      <c r="CT30" s="521">
        <v>1.2</v>
      </c>
      <c r="CU30" s="521">
        <v>1.2000000000000006</v>
      </c>
      <c r="CV30" s="521">
        <v>1.2</v>
      </c>
      <c r="CW30" s="493">
        <v>1.2000000000000002</v>
      </c>
      <c r="CX30" s="493">
        <v>1.2</v>
      </c>
      <c r="CY30" s="747" t="s">
        <v>381</v>
      </c>
      <c r="CZ30" s="738"/>
      <c r="DA30" s="1021"/>
      <c r="DB30" s="503">
        <f>$C30</f>
        <v>50</v>
      </c>
      <c r="DC30" s="520">
        <v>0.91305028167871405</v>
      </c>
      <c r="DD30" s="521">
        <v>0.92570515608865955</v>
      </c>
      <c r="DE30" s="521">
        <v>0.95403294823567397</v>
      </c>
      <c r="DF30" s="521">
        <v>1.0000000000000071</v>
      </c>
      <c r="DG30" s="521">
        <v>1</v>
      </c>
      <c r="DH30" s="521">
        <v>1</v>
      </c>
      <c r="DI30" s="521">
        <v>1.0000000000000082</v>
      </c>
      <c r="DJ30" s="521">
        <v>1</v>
      </c>
      <c r="DK30" s="521">
        <v>1.0000000000000036</v>
      </c>
      <c r="DL30" s="493">
        <v>1.0000000000000018</v>
      </c>
      <c r="DM30" s="493">
        <v>1.0000000000000004</v>
      </c>
      <c r="DN30" s="747" t="s">
        <v>381</v>
      </c>
      <c r="DO30" s="744"/>
      <c r="DP30" s="1021"/>
      <c r="DQ30" s="503">
        <f>$C30</f>
        <v>50</v>
      </c>
      <c r="DR30" s="520">
        <v>0.96444348158994075</v>
      </c>
      <c r="DS30" s="521">
        <v>0.9762716597787322</v>
      </c>
      <c r="DT30" s="521">
        <v>1.0000000000000071</v>
      </c>
      <c r="DU30" s="521">
        <v>1.0000000000000082</v>
      </c>
      <c r="DV30" s="521">
        <v>1.0000000000000073</v>
      </c>
      <c r="DW30" s="521">
        <v>1.0000000000000071</v>
      </c>
      <c r="DX30" s="521">
        <v>1.0000000000000073</v>
      </c>
      <c r="DY30" s="521">
        <v>1.000000000000004</v>
      </c>
      <c r="DZ30" s="521">
        <v>1</v>
      </c>
      <c r="EA30" s="493">
        <v>1</v>
      </c>
      <c r="EB30" s="521">
        <v>1</v>
      </c>
      <c r="EC30" s="747" t="s">
        <v>381</v>
      </c>
      <c r="ED30" s="738"/>
      <c r="EE30" s="1021"/>
      <c r="EF30" s="503">
        <f>$C30</f>
        <v>50</v>
      </c>
      <c r="EG30" s="495">
        <v>56.851978524639378</v>
      </c>
      <c r="EH30" s="496">
        <v>56.027143695855443</v>
      </c>
      <c r="EI30" s="496">
        <v>54.592622816475114</v>
      </c>
      <c r="EJ30" s="496">
        <v>52.498204360867305</v>
      </c>
      <c r="EK30" s="496">
        <v>50.679583916538775</v>
      </c>
      <c r="EL30" s="497">
        <v>49.081199107366444</v>
      </c>
      <c r="EM30" s="497">
        <v>46.411535471589389</v>
      </c>
      <c r="EN30" s="497">
        <v>44.070216188140819</v>
      </c>
      <c r="EO30" s="497">
        <v>42.867073136176771</v>
      </c>
      <c r="EP30" s="497">
        <v>41.412277055440825</v>
      </c>
      <c r="EQ30" s="497">
        <v>40.810408025440552</v>
      </c>
      <c r="ER30" s="747" t="s">
        <v>381</v>
      </c>
      <c r="ES30" s="738"/>
      <c r="ET30" s="1021"/>
      <c r="EU30" s="503">
        <f>$C30</f>
        <v>50</v>
      </c>
      <c r="EV30" s="495">
        <v>85</v>
      </c>
      <c r="EW30" s="496">
        <v>85</v>
      </c>
      <c r="EX30" s="496">
        <v>85</v>
      </c>
      <c r="EY30" s="496">
        <v>84.892007500060686</v>
      </c>
      <c r="EZ30" s="496">
        <v>83.748833992211303</v>
      </c>
      <c r="FA30" s="497">
        <v>82.480241330875856</v>
      </c>
      <c r="FB30" s="497">
        <v>79.563079880683802</v>
      </c>
      <c r="FC30" s="497">
        <v>76.113104570151847</v>
      </c>
      <c r="FD30" s="497">
        <v>71.974857005872138</v>
      </c>
      <c r="FE30" s="497">
        <v>66.79226114349342</v>
      </c>
      <c r="FF30" s="497">
        <v>59.739003561658819</v>
      </c>
      <c r="FG30" s="747" t="s">
        <v>381</v>
      </c>
      <c r="FI30" s="1021"/>
      <c r="FJ30" s="503">
        <f>$C30</f>
        <v>50</v>
      </c>
      <c r="FK30" s="495">
        <v>85</v>
      </c>
      <c r="FL30" s="496">
        <v>85</v>
      </c>
      <c r="FM30" s="496">
        <v>84.968024797440819</v>
      </c>
      <c r="FN30" s="496">
        <v>83.931879651316876</v>
      </c>
      <c r="FO30" s="496">
        <v>82.7377755859834</v>
      </c>
      <c r="FP30" s="497">
        <v>81.408712755374665</v>
      </c>
      <c r="FQ30" s="497">
        <v>78.335358268432685</v>
      </c>
      <c r="FR30" s="497">
        <v>74.744814586614666</v>
      </c>
      <c r="FS30" s="497">
        <v>70.597409336857027</v>
      </c>
      <c r="FT30" s="497">
        <v>65.672706435486248</v>
      </c>
      <c r="FU30" s="497">
        <v>59.217772302841752</v>
      </c>
      <c r="FV30" s="747" t="s">
        <v>381</v>
      </c>
      <c r="FW30" s="744"/>
      <c r="FX30" s="1021"/>
      <c r="FY30" s="503">
        <f>$C30</f>
        <v>50</v>
      </c>
      <c r="FZ30" s="491">
        <f>MIN(CN30,DC30,DR30)</f>
        <v>0.91305028167871405</v>
      </c>
      <c r="GA30" s="492">
        <f t="shared" ref="GA30:GJ42" si="42">MIN(CO30,DD30,DS30)</f>
        <v>0.92570515608865955</v>
      </c>
      <c r="GB30" s="492">
        <f t="shared" si="42"/>
        <v>0.95403294823567397</v>
      </c>
      <c r="GC30" s="492">
        <f t="shared" si="42"/>
        <v>1.0000000000000071</v>
      </c>
      <c r="GD30" s="492">
        <f t="shared" si="42"/>
        <v>1</v>
      </c>
      <c r="GE30" s="493">
        <f t="shared" si="42"/>
        <v>1</v>
      </c>
      <c r="GF30" s="493">
        <f t="shared" si="42"/>
        <v>1.0000000000000073</v>
      </c>
      <c r="GG30" s="493">
        <f t="shared" si="42"/>
        <v>1</v>
      </c>
      <c r="GH30" s="493">
        <f t="shared" si="42"/>
        <v>1</v>
      </c>
      <c r="GI30" s="493">
        <f t="shared" si="42"/>
        <v>1</v>
      </c>
      <c r="GJ30" s="493">
        <f t="shared" si="42"/>
        <v>1</v>
      </c>
      <c r="GK30" s="747" t="s">
        <v>381</v>
      </c>
      <c r="GM30" s="1021"/>
      <c r="GN30" s="503">
        <f>$C30</f>
        <v>50</v>
      </c>
      <c r="GO30" s="495">
        <f>MAX(EG30,EV30,FK30)</f>
        <v>85</v>
      </c>
      <c r="GP30" s="496">
        <f t="shared" ref="GP30:GY42" si="43">MAX(EH30,EW30,FL30)</f>
        <v>85</v>
      </c>
      <c r="GQ30" s="496">
        <f t="shared" si="43"/>
        <v>85</v>
      </c>
      <c r="GR30" s="496">
        <f t="shared" si="43"/>
        <v>84.892007500060686</v>
      </c>
      <c r="GS30" s="496">
        <f t="shared" si="43"/>
        <v>83.748833992211303</v>
      </c>
      <c r="GT30" s="497">
        <f t="shared" si="43"/>
        <v>82.480241330875856</v>
      </c>
      <c r="GU30" s="497">
        <f t="shared" si="43"/>
        <v>79.563079880683802</v>
      </c>
      <c r="GV30" s="497">
        <f t="shared" si="43"/>
        <v>76.113104570151847</v>
      </c>
      <c r="GW30" s="497">
        <f t="shared" si="43"/>
        <v>71.974857005872138</v>
      </c>
      <c r="GX30" s="497">
        <f t="shared" si="43"/>
        <v>66.79226114349342</v>
      </c>
      <c r="GY30" s="497">
        <f t="shared" si="43"/>
        <v>59.739003561658819</v>
      </c>
      <c r="GZ30" s="747" t="s">
        <v>381</v>
      </c>
      <c r="HB30" s="1021"/>
      <c r="HC30" s="503">
        <f>$C30</f>
        <v>50</v>
      </c>
      <c r="HD30" s="531">
        <f>HE30*(1-(2.5+7)/(87.5-2))</f>
        <v>1.2802708245994829</v>
      </c>
      <c r="HE30" s="551">
        <v>1.4403046776744184</v>
      </c>
      <c r="HF30" s="604">
        <v>87.463168606223064</v>
      </c>
      <c r="HH30" s="1021"/>
      <c r="HI30" s="503">
        <f>$C30</f>
        <v>50</v>
      </c>
      <c r="HJ30" s="531">
        <f>HD30</f>
        <v>1.2802708245994829</v>
      </c>
      <c r="HK30" s="604">
        <v>106.42425139674211</v>
      </c>
    </row>
    <row r="31" spans="2:219" ht="15" customHeight="1">
      <c r="B31" s="1021"/>
      <c r="C31" s="503">
        <v>45</v>
      </c>
      <c r="D31" s="476">
        <f t="shared" ref="D31:D42" si="44">Y31</f>
        <v>4.3619940711111109</v>
      </c>
      <c r="E31" s="600">
        <f t="shared" ref="E31:E42" si="45">MIN(AS31,BI31,BY31)</f>
        <v>74.937706879173518</v>
      </c>
      <c r="F31" s="601">
        <f t="shared" ref="F31:F42" si="46">MIN(HF31,HK31)</f>
        <v>87.463073537469427</v>
      </c>
      <c r="G31" s="602">
        <f t="shared" ref="G31:G42" si="47">HD31</f>
        <v>2.3359182964420224</v>
      </c>
      <c r="H31" s="594" t="s">
        <v>712</v>
      </c>
      <c r="I31" s="603" t="s">
        <v>712</v>
      </c>
      <c r="J31" s="479">
        <f t="shared" si="37"/>
        <v>81.281190370064166</v>
      </c>
      <c r="K31" s="479">
        <f t="shared" ref="K31:R37" si="48">MIN(AV31,BL31,CB31)</f>
        <v>87.200987648441597</v>
      </c>
      <c r="L31" s="479">
        <f t="shared" si="48"/>
        <v>86.818741116618909</v>
      </c>
      <c r="M31" s="479">
        <f t="shared" si="48"/>
        <v>86.393644976385787</v>
      </c>
      <c r="N31" s="479">
        <f t="shared" si="48"/>
        <v>85.430933309740908</v>
      </c>
      <c r="O31" s="479">
        <f t="shared" si="48"/>
        <v>84.320328710452515</v>
      </c>
      <c r="P31" s="479">
        <f t="shared" si="48"/>
        <v>83.055277828814042</v>
      </c>
      <c r="Q31" s="479">
        <f t="shared" si="48"/>
        <v>81.570718553687527</v>
      </c>
      <c r="R31" s="479">
        <f t="shared" si="48"/>
        <v>79.679009933498236</v>
      </c>
      <c r="S31" s="480" t="s">
        <v>381</v>
      </c>
      <c r="T31" s="738"/>
      <c r="U31" s="1021"/>
      <c r="V31" s="503">
        <f t="shared" ref="V31:V43" si="49">$C31</f>
        <v>45</v>
      </c>
      <c r="W31" s="481">
        <v>45</v>
      </c>
      <c r="X31" s="519">
        <v>-26</v>
      </c>
      <c r="Y31" s="483">
        <f t="shared" ref="Y31:Y42" si="50">IF(MIN(AA31,Z31)*(1-(2.5+7)/(87.5-2))&gt;$AG$29,$AG$29,MIN(AA31,Z31)*(1-(2.5+7)/(87.5-2)))</f>
        <v>4.3619940711111109</v>
      </c>
      <c r="Z31" s="551">
        <v>4.90724333</v>
      </c>
      <c r="AA31" s="485">
        <v>5.5301073799999996</v>
      </c>
      <c r="AB31" s="532">
        <f t="shared" ref="AB31:AB42" si="51">(J31-5)/Y31</f>
        <v>17.487687769972922</v>
      </c>
      <c r="AC31" s="486">
        <f t="shared" ref="AC31:AC42" si="52">(J31-5)/MIN(AA31,Z31)</f>
        <v>15.54461135108704</v>
      </c>
      <c r="AD31" s="487">
        <v>5.2300288699999999</v>
      </c>
      <c r="AE31" s="488">
        <v>10.429893</v>
      </c>
      <c r="AF31" s="738"/>
      <c r="AG31" s="1048"/>
      <c r="AH31" s="1050"/>
      <c r="AI31" s="738"/>
      <c r="AJ31" s="1021"/>
      <c r="AK31" s="503">
        <f t="shared" ref="AK31:AK43" si="53">$C31</f>
        <v>45</v>
      </c>
      <c r="AL31" s="489">
        <v>25</v>
      </c>
      <c r="AM31" s="519">
        <f t="shared" ref="AM31:AM42" si="54">MIN(-33,AK31)</f>
        <v>-33</v>
      </c>
      <c r="AN31" s="490">
        <f t="shared" ref="AN31:AN42" si="55">Y31</f>
        <v>4.3619940711111109</v>
      </c>
      <c r="AP31" s="1021"/>
      <c r="AQ31" s="503">
        <v>45</v>
      </c>
      <c r="AR31" s="483">
        <f t="shared" si="39"/>
        <v>4.3619940711111109</v>
      </c>
      <c r="AS31" s="477">
        <v>105.03444041025251</v>
      </c>
      <c r="AT31" s="479">
        <v>104.79884365875297</v>
      </c>
      <c r="AU31" s="479">
        <v>104.40435278594916</v>
      </c>
      <c r="AV31" s="479">
        <v>103.85177777016897</v>
      </c>
      <c r="AW31" s="479">
        <v>103.39423700180858</v>
      </c>
      <c r="AX31" s="479">
        <v>103.00692489657567</v>
      </c>
      <c r="AY31" s="479">
        <v>102.39618600895457</v>
      </c>
      <c r="AZ31" s="479">
        <v>102.04735492086114</v>
      </c>
      <c r="BA31" s="479">
        <v>101.78481810591504</v>
      </c>
      <c r="BB31" s="479">
        <v>101.46157031786794</v>
      </c>
      <c r="BC31" s="479">
        <v>101.48818098987941</v>
      </c>
      <c r="BD31" s="480" t="s">
        <v>381</v>
      </c>
      <c r="BE31" s="738"/>
      <c r="BF31" s="1021"/>
      <c r="BG31" s="503">
        <v>45</v>
      </c>
      <c r="BH31" s="483">
        <f t="shared" si="40"/>
        <v>4.90724333</v>
      </c>
      <c r="BI31" s="477">
        <v>74.937706879173518</v>
      </c>
      <c r="BJ31" s="478">
        <v>76.89284180758888</v>
      </c>
      <c r="BK31" s="478">
        <v>81.281190370064166</v>
      </c>
      <c r="BL31" s="478">
        <v>87.391773068462754</v>
      </c>
      <c r="BM31" s="478">
        <v>87.047788151998688</v>
      </c>
      <c r="BN31" s="478">
        <v>86.659693389710526</v>
      </c>
      <c r="BO31" s="478">
        <v>85.766046243944572</v>
      </c>
      <c r="BP31" s="478">
        <v>84.701893174345557</v>
      </c>
      <c r="BQ31" s="478">
        <v>83.430646224013117</v>
      </c>
      <c r="BR31" s="478">
        <v>81.863873099114457</v>
      </c>
      <c r="BS31" s="478">
        <v>79.799209612409228</v>
      </c>
      <c r="BT31" s="480" t="s">
        <v>381</v>
      </c>
      <c r="BU31" s="533"/>
      <c r="BV31" s="1021"/>
      <c r="BW31" s="503">
        <v>45</v>
      </c>
      <c r="BX31" s="483">
        <f t="shared" si="41"/>
        <v>4.90724333</v>
      </c>
      <c r="BY31" s="477">
        <v>79.704991580303442</v>
      </c>
      <c r="BZ31" s="478">
        <v>81.61233760490228</v>
      </c>
      <c r="CA31" s="478">
        <v>85.819249703636856</v>
      </c>
      <c r="CB31" s="478">
        <v>87.200987648441597</v>
      </c>
      <c r="CC31" s="478">
        <v>86.818741116618909</v>
      </c>
      <c r="CD31" s="478">
        <v>86.393644976385787</v>
      </c>
      <c r="CE31" s="478">
        <v>85.430933309740908</v>
      </c>
      <c r="CF31" s="478">
        <v>84.320328710452515</v>
      </c>
      <c r="CG31" s="478">
        <v>83.055277828814042</v>
      </c>
      <c r="CH31" s="478">
        <v>81.570718553687527</v>
      </c>
      <c r="CI31" s="478">
        <v>79.679009933498236</v>
      </c>
      <c r="CJ31" s="480" t="s">
        <v>381</v>
      </c>
      <c r="CK31" s="738"/>
      <c r="CL31" s="1021"/>
      <c r="CM31" s="503">
        <f t="shared" ref="CM31:CM43" si="56">$C31</f>
        <v>45</v>
      </c>
      <c r="CN31" s="520">
        <v>1.2000000000000002</v>
      </c>
      <c r="CO31" s="521">
        <v>1.2000000000000111</v>
      </c>
      <c r="CP31" s="521">
        <v>1.2000000000000002</v>
      </c>
      <c r="CQ31" s="521">
        <v>1.2000000000000002</v>
      </c>
      <c r="CR31" s="521">
        <v>1.2000000000000008</v>
      </c>
      <c r="CS31" s="521">
        <v>1.2000000000000002</v>
      </c>
      <c r="CT31" s="521">
        <v>1.2000000000000117</v>
      </c>
      <c r="CU31" s="521">
        <v>1.2000000000000379</v>
      </c>
      <c r="CV31" s="521">
        <v>1.2000000000000006</v>
      </c>
      <c r="CW31" s="493">
        <v>1.2000000000000006</v>
      </c>
      <c r="CX31" s="493">
        <v>1.2000000000000008</v>
      </c>
      <c r="CY31" s="747" t="s">
        <v>381</v>
      </c>
      <c r="CZ31" s="738"/>
      <c r="DA31" s="1021"/>
      <c r="DB31" s="503">
        <f t="shared" ref="DB31:DB43" si="57">$C31</f>
        <v>45</v>
      </c>
      <c r="DC31" s="520">
        <v>0.89820100106076195</v>
      </c>
      <c r="DD31" s="521">
        <v>0.91471469736796396</v>
      </c>
      <c r="DE31" s="521">
        <v>0.95091744073004492</v>
      </c>
      <c r="DF31" s="521">
        <v>1</v>
      </c>
      <c r="DG31" s="521">
        <v>1</v>
      </c>
      <c r="DH31" s="521">
        <v>1.0000000000000004</v>
      </c>
      <c r="DI31" s="521">
        <v>1.0000000000000064</v>
      </c>
      <c r="DJ31" s="521">
        <v>1</v>
      </c>
      <c r="DK31" s="521">
        <v>1</v>
      </c>
      <c r="DL31" s="493">
        <v>1.0000000000000002</v>
      </c>
      <c r="DM31" s="493">
        <v>1.0000000000000002</v>
      </c>
      <c r="DN31" s="747" t="s">
        <v>381</v>
      </c>
      <c r="DO31" s="744"/>
      <c r="DP31" s="1021"/>
      <c r="DQ31" s="503">
        <f t="shared" ref="DQ31:DQ43" si="58">$C31</f>
        <v>45</v>
      </c>
      <c r="DR31" s="520">
        <v>0.93804868384708895</v>
      </c>
      <c r="DS31" s="521">
        <v>0.95360230166973003</v>
      </c>
      <c r="DT31" s="521">
        <v>0.98715866214549119</v>
      </c>
      <c r="DU31" s="521">
        <v>1.0000000000000004</v>
      </c>
      <c r="DV31" s="521">
        <v>1.0000000000000004</v>
      </c>
      <c r="DW31" s="521">
        <v>1.0000000000000067</v>
      </c>
      <c r="DX31" s="521">
        <v>1.0000000000000004</v>
      </c>
      <c r="DY31" s="521">
        <v>1.0000000000000007</v>
      </c>
      <c r="DZ31" s="521">
        <v>1.0000000000000002</v>
      </c>
      <c r="EA31" s="493">
        <v>1</v>
      </c>
      <c r="EB31" s="521">
        <v>1.0000000000000007</v>
      </c>
      <c r="EC31" s="747" t="s">
        <v>381</v>
      </c>
      <c r="ED31" s="738"/>
      <c r="EE31" s="1021"/>
      <c r="EF31" s="503">
        <f t="shared" ref="EF31:EF43" si="59">$C31</f>
        <v>45</v>
      </c>
      <c r="EG31" s="495">
        <v>52.091844170802005</v>
      </c>
      <c r="EH31" s="496">
        <v>51.36897615120057</v>
      </c>
      <c r="EI31" s="496">
        <v>50.158940999171364</v>
      </c>
      <c r="EJ31" s="496">
        <v>48.464767081135506</v>
      </c>
      <c r="EK31" s="496">
        <v>47.062638044607297</v>
      </c>
      <c r="EL31" s="497">
        <v>45.876203225713482</v>
      </c>
      <c r="EM31" s="497">
        <v>44.006252294792887</v>
      </c>
      <c r="EN31" s="497">
        <v>42.195830742801661</v>
      </c>
      <c r="EO31" s="497">
        <v>42.135481676935058</v>
      </c>
      <c r="EP31" s="497">
        <v>41.146800806604119</v>
      </c>
      <c r="EQ31" s="497">
        <v>41.228180287341786</v>
      </c>
      <c r="ER31" s="747" t="s">
        <v>381</v>
      </c>
      <c r="ES31" s="738"/>
      <c r="ET31" s="1021"/>
      <c r="EU31" s="503">
        <f t="shared" ref="EU31:EU43" si="60">$C31</f>
        <v>45</v>
      </c>
      <c r="EV31" s="495">
        <v>85</v>
      </c>
      <c r="EW31" s="496">
        <v>85</v>
      </c>
      <c r="EX31" s="496">
        <v>85</v>
      </c>
      <c r="EY31" s="496">
        <v>84.711457292251396</v>
      </c>
      <c r="EZ31" s="496">
        <v>83.320226753153747</v>
      </c>
      <c r="FA31" s="497">
        <v>81.751153795165806</v>
      </c>
      <c r="FB31" s="497">
        <v>78.140391774870182</v>
      </c>
      <c r="FC31" s="497">
        <v>73.844868616741053</v>
      </c>
      <c r="FD31" s="497">
        <v>68.719416614962199</v>
      </c>
      <c r="FE31" s="497">
        <v>62.411626319126754</v>
      </c>
      <c r="FF31" s="497">
        <v>54.115155746983135</v>
      </c>
      <c r="FG31" s="747" t="s">
        <v>381</v>
      </c>
      <c r="FI31" s="1021"/>
      <c r="FJ31" s="503">
        <f t="shared" ref="FJ31:FJ43" si="61">$C31</f>
        <v>45</v>
      </c>
      <c r="FK31" s="495">
        <v>85</v>
      </c>
      <c r="FL31" s="496">
        <v>85</v>
      </c>
      <c r="FM31" s="496">
        <v>85</v>
      </c>
      <c r="FN31" s="496">
        <v>83.939777415052333</v>
      </c>
      <c r="FO31" s="496">
        <v>82.394114226534441</v>
      </c>
      <c r="FP31" s="497">
        <v>80.675859487806349</v>
      </c>
      <c r="FQ31" s="497">
        <v>76.787195904778287</v>
      </c>
      <c r="FR31" s="497">
        <v>72.305772880666098</v>
      </c>
      <c r="FS31" s="497">
        <v>67.207263009345127</v>
      </c>
      <c r="FT31" s="497">
        <v>61.232534473903399</v>
      </c>
      <c r="FU31" s="497">
        <v>53.632718782195752</v>
      </c>
      <c r="FV31" s="747" t="s">
        <v>381</v>
      </c>
      <c r="FW31" s="744"/>
      <c r="FX31" s="1021"/>
      <c r="FY31" s="503">
        <f t="shared" ref="FY31:FY43" si="62">$C31</f>
        <v>45</v>
      </c>
      <c r="FZ31" s="491">
        <f t="shared" ref="FZ31:FZ42" si="63">MIN(CN31,DC31,DR31)</f>
        <v>0.89820100106076195</v>
      </c>
      <c r="GA31" s="492">
        <f t="shared" si="42"/>
        <v>0.91471469736796396</v>
      </c>
      <c r="GB31" s="492">
        <f t="shared" si="42"/>
        <v>0.95091744073004492</v>
      </c>
      <c r="GC31" s="492">
        <f t="shared" si="42"/>
        <v>1</v>
      </c>
      <c r="GD31" s="492">
        <f t="shared" si="42"/>
        <v>1</v>
      </c>
      <c r="GE31" s="493">
        <f t="shared" si="42"/>
        <v>1.0000000000000004</v>
      </c>
      <c r="GF31" s="493">
        <f t="shared" si="42"/>
        <v>1.0000000000000004</v>
      </c>
      <c r="GG31" s="493">
        <f t="shared" si="42"/>
        <v>1</v>
      </c>
      <c r="GH31" s="493">
        <f t="shared" si="42"/>
        <v>1</v>
      </c>
      <c r="GI31" s="493">
        <f t="shared" si="42"/>
        <v>1</v>
      </c>
      <c r="GJ31" s="493">
        <f t="shared" si="42"/>
        <v>1.0000000000000002</v>
      </c>
      <c r="GK31" s="747" t="s">
        <v>381</v>
      </c>
      <c r="GM31" s="1021"/>
      <c r="GN31" s="503">
        <f t="shared" ref="GN31:GN43" si="64">$C31</f>
        <v>45</v>
      </c>
      <c r="GO31" s="495">
        <f t="shared" ref="GO31:GO42" si="65">MAX(EG31,EV31,FK31)</f>
        <v>85</v>
      </c>
      <c r="GP31" s="496">
        <f t="shared" si="43"/>
        <v>85</v>
      </c>
      <c r="GQ31" s="496">
        <f t="shared" si="43"/>
        <v>85</v>
      </c>
      <c r="GR31" s="496">
        <f t="shared" si="43"/>
        <v>84.711457292251396</v>
      </c>
      <c r="GS31" s="496">
        <f t="shared" si="43"/>
        <v>83.320226753153747</v>
      </c>
      <c r="GT31" s="497">
        <f t="shared" si="43"/>
        <v>81.751153795165806</v>
      </c>
      <c r="GU31" s="497">
        <f t="shared" si="43"/>
        <v>78.140391774870182</v>
      </c>
      <c r="GV31" s="497">
        <f t="shared" si="43"/>
        <v>73.844868616741053</v>
      </c>
      <c r="GW31" s="497">
        <f t="shared" si="43"/>
        <v>68.719416614962199</v>
      </c>
      <c r="GX31" s="497">
        <f t="shared" si="43"/>
        <v>62.411626319126754</v>
      </c>
      <c r="GY31" s="497">
        <f t="shared" si="43"/>
        <v>54.115155746983135</v>
      </c>
      <c r="GZ31" s="747" t="s">
        <v>381</v>
      </c>
      <c r="HB31" s="1021"/>
      <c r="HC31" s="503">
        <f t="shared" ref="HC31:HC43" si="66">$C31</f>
        <v>45</v>
      </c>
      <c r="HD31" s="531">
        <f t="shared" ref="HD31:HD42" si="67">HE31*(1-(2.5+7)/(87.5-2))</f>
        <v>2.3359182964420224</v>
      </c>
      <c r="HE31" s="551">
        <v>2.6279080834972754</v>
      </c>
      <c r="HF31" s="604">
        <v>87.463073537469427</v>
      </c>
      <c r="HH31" s="1021"/>
      <c r="HI31" s="503">
        <f t="shared" ref="HI31:HI43" si="68">$C31</f>
        <v>45</v>
      </c>
      <c r="HJ31" s="531">
        <f t="shared" ref="HJ31:HJ42" si="69">HD31</f>
        <v>2.3359182964420224</v>
      </c>
      <c r="HK31" s="604">
        <v>104.64896529710438</v>
      </c>
    </row>
    <row r="32" spans="2:219" ht="15" customHeight="1">
      <c r="B32" s="1021"/>
      <c r="C32" s="503">
        <v>40</v>
      </c>
      <c r="D32" s="476">
        <f t="shared" si="44"/>
        <v>6.4272583377777774</v>
      </c>
      <c r="E32" s="600">
        <f t="shared" si="45"/>
        <v>72.834802474898396</v>
      </c>
      <c r="F32" s="601">
        <f t="shared" si="46"/>
        <v>87.463110909991116</v>
      </c>
      <c r="G32" s="602">
        <f t="shared" si="47"/>
        <v>3.3830121261953408</v>
      </c>
      <c r="H32" s="594" t="s">
        <v>712</v>
      </c>
      <c r="I32" s="603" t="s">
        <v>712</v>
      </c>
      <c r="J32" s="479">
        <f t="shared" si="37"/>
        <v>81.548097098204465</v>
      </c>
      <c r="K32" s="479">
        <f t="shared" si="48"/>
        <v>87.115387877492779</v>
      </c>
      <c r="L32" s="479">
        <f t="shared" si="48"/>
        <v>86.626902314019873</v>
      </c>
      <c r="M32" s="479">
        <f t="shared" si="48"/>
        <v>86.094416624040804</v>
      </c>
      <c r="N32" s="479">
        <f t="shared" si="48"/>
        <v>84.90408873478016</v>
      </c>
      <c r="O32" s="479">
        <f t="shared" si="48"/>
        <v>83.564819857524242</v>
      </c>
      <c r="P32" s="479">
        <f t="shared" si="48"/>
        <v>82.063114933071788</v>
      </c>
      <c r="Q32" s="479">
        <f t="shared" si="48"/>
        <v>80.340770931021723</v>
      </c>
      <c r="R32" s="479">
        <f t="shared" si="48"/>
        <v>78.215458363295966</v>
      </c>
      <c r="S32" s="480" t="s">
        <v>381</v>
      </c>
      <c r="T32" s="738"/>
      <c r="U32" s="1021"/>
      <c r="V32" s="503">
        <f t="shared" si="49"/>
        <v>40</v>
      </c>
      <c r="W32" s="481">
        <v>40</v>
      </c>
      <c r="X32" s="519">
        <v>-26</v>
      </c>
      <c r="Y32" s="483">
        <f t="shared" si="50"/>
        <v>6.4272583377777774</v>
      </c>
      <c r="Z32" s="551">
        <v>7.2306656299999998</v>
      </c>
      <c r="AA32" s="485">
        <v>7.9312377999999999</v>
      </c>
      <c r="AB32" s="532">
        <f t="shared" si="51"/>
        <v>11.909914472905868</v>
      </c>
      <c r="AC32" s="486">
        <f t="shared" si="52"/>
        <v>10.586590642582994</v>
      </c>
      <c r="AD32" s="487">
        <v>7.6237848799999997</v>
      </c>
      <c r="AE32" s="488">
        <v>14.713137</v>
      </c>
      <c r="AF32" s="738"/>
      <c r="AG32" s="1048"/>
      <c r="AH32" s="1050"/>
      <c r="AI32" s="738"/>
      <c r="AJ32" s="1021"/>
      <c r="AK32" s="503">
        <f t="shared" si="53"/>
        <v>40</v>
      </c>
      <c r="AL32" s="489">
        <v>25</v>
      </c>
      <c r="AM32" s="519">
        <f t="shared" si="54"/>
        <v>-33</v>
      </c>
      <c r="AN32" s="490">
        <f t="shared" si="55"/>
        <v>6.4272583377777774</v>
      </c>
      <c r="AP32" s="1021"/>
      <c r="AQ32" s="503">
        <v>40</v>
      </c>
      <c r="AR32" s="483">
        <f t="shared" si="39"/>
        <v>6.4272583377777774</v>
      </c>
      <c r="AS32" s="477">
        <v>104.22145940540696</v>
      </c>
      <c r="AT32" s="479">
        <v>104.00687781043513</v>
      </c>
      <c r="AU32" s="479">
        <v>103.65937174108005</v>
      </c>
      <c r="AV32" s="479">
        <v>103.19039171667252</v>
      </c>
      <c r="AW32" s="479">
        <v>102.81447792082157</v>
      </c>
      <c r="AX32" s="479">
        <v>102.50993128541454</v>
      </c>
      <c r="AY32" s="479">
        <v>102.04595660394274</v>
      </c>
      <c r="AZ32" s="479">
        <v>101.92944726849763</v>
      </c>
      <c r="BA32" s="479">
        <v>101.73317554519369</v>
      </c>
      <c r="BB32" s="479">
        <v>101.44950491334909</v>
      </c>
      <c r="BC32" s="479">
        <v>101.60234150295577</v>
      </c>
      <c r="BD32" s="480" t="s">
        <v>381</v>
      </c>
      <c r="BE32" s="738"/>
      <c r="BF32" s="1021"/>
      <c r="BG32" s="503">
        <v>40</v>
      </c>
      <c r="BH32" s="483">
        <f t="shared" si="40"/>
        <v>7.2306656299999998</v>
      </c>
      <c r="BI32" s="477">
        <v>72.834802474898396</v>
      </c>
      <c r="BJ32" s="478">
        <v>75.489996320465337</v>
      </c>
      <c r="BK32" s="478">
        <v>81.548097098204465</v>
      </c>
      <c r="BL32" s="478">
        <v>87.296751939721375</v>
      </c>
      <c r="BM32" s="478">
        <v>86.847405017178801</v>
      </c>
      <c r="BN32" s="478">
        <v>86.35654363162098</v>
      </c>
      <c r="BO32" s="478">
        <v>85.243212935109483</v>
      </c>
      <c r="BP32" s="478">
        <v>83.946813553094017</v>
      </c>
      <c r="BQ32" s="478">
        <v>82.432314442960589</v>
      </c>
      <c r="BR32" s="478">
        <v>80.619358676254294</v>
      </c>
      <c r="BS32" s="478">
        <v>78.307469217594303</v>
      </c>
      <c r="BT32" s="480" t="s">
        <v>381</v>
      </c>
      <c r="BU32" s="533"/>
      <c r="BV32" s="1021"/>
      <c r="BW32" s="503">
        <v>40</v>
      </c>
      <c r="BX32" s="483">
        <f t="shared" si="41"/>
        <v>7.2306656299999998</v>
      </c>
      <c r="BY32" s="477">
        <v>77.188186230183405</v>
      </c>
      <c r="BZ32" s="478">
        <v>79.68890237640133</v>
      </c>
      <c r="CA32" s="478">
        <v>85.217384300778093</v>
      </c>
      <c r="CB32" s="478">
        <v>87.115387877492779</v>
      </c>
      <c r="CC32" s="478">
        <v>86.626902314019873</v>
      </c>
      <c r="CD32" s="478">
        <v>86.094416624040804</v>
      </c>
      <c r="CE32" s="478">
        <v>84.90408873478016</v>
      </c>
      <c r="CF32" s="478">
        <v>83.564819857524242</v>
      </c>
      <c r="CG32" s="478">
        <v>82.063114933071788</v>
      </c>
      <c r="CH32" s="478">
        <v>80.340770931021723</v>
      </c>
      <c r="CI32" s="478">
        <v>78.215458363295966</v>
      </c>
      <c r="CJ32" s="480" t="s">
        <v>381</v>
      </c>
      <c r="CK32" s="738"/>
      <c r="CL32" s="1021"/>
      <c r="CM32" s="503">
        <f t="shared" si="56"/>
        <v>40</v>
      </c>
      <c r="CN32" s="520">
        <v>1.2</v>
      </c>
      <c r="CO32" s="521">
        <v>1.2000000000000004</v>
      </c>
      <c r="CP32" s="521">
        <v>1.2000000000000002</v>
      </c>
      <c r="CQ32" s="521">
        <v>1.2</v>
      </c>
      <c r="CR32" s="521">
        <v>1.2000000000000002</v>
      </c>
      <c r="CS32" s="521">
        <v>1.2000000000000082</v>
      </c>
      <c r="CT32" s="521">
        <v>1.2000000000000006</v>
      </c>
      <c r="CU32" s="521">
        <v>1.2000000000000002</v>
      </c>
      <c r="CV32" s="521">
        <v>1.2000000000000002</v>
      </c>
      <c r="CW32" s="493">
        <v>1.2000000000000004</v>
      </c>
      <c r="CX32" s="493">
        <v>1.2000000000000002</v>
      </c>
      <c r="CY32" s="747" t="s">
        <v>381</v>
      </c>
      <c r="CZ32" s="738"/>
      <c r="DA32" s="1021"/>
      <c r="DB32" s="503">
        <f t="shared" si="57"/>
        <v>40</v>
      </c>
      <c r="DC32" s="520">
        <v>0.88016464242936898</v>
      </c>
      <c r="DD32" s="521">
        <v>0.90289044697737331</v>
      </c>
      <c r="DE32" s="521">
        <v>0.95308196117726107</v>
      </c>
      <c r="DF32" s="521">
        <v>1</v>
      </c>
      <c r="DG32" s="521">
        <v>1.00000000000001</v>
      </c>
      <c r="DH32" s="521">
        <v>1.0000000000000093</v>
      </c>
      <c r="DI32" s="521">
        <v>1.0000000000000004</v>
      </c>
      <c r="DJ32" s="521">
        <v>1</v>
      </c>
      <c r="DK32" s="521">
        <v>1</v>
      </c>
      <c r="DL32" s="493">
        <v>1</v>
      </c>
      <c r="DM32" s="493">
        <v>1.0000000000000004</v>
      </c>
      <c r="DN32" s="747" t="s">
        <v>381</v>
      </c>
      <c r="DO32" s="744"/>
      <c r="DP32" s="1021"/>
      <c r="DQ32" s="503">
        <f t="shared" si="58"/>
        <v>40</v>
      </c>
      <c r="DR32" s="520">
        <v>0.91718829943097135</v>
      </c>
      <c r="DS32" s="521">
        <v>0.93791655705226373</v>
      </c>
      <c r="DT32" s="521">
        <v>0.9824195865290295</v>
      </c>
      <c r="DU32" s="521">
        <v>1.0000000000000093</v>
      </c>
      <c r="DV32" s="521">
        <v>1.0000000000000004</v>
      </c>
      <c r="DW32" s="521">
        <v>1.0000000000000098</v>
      </c>
      <c r="DX32" s="521">
        <v>1.0000000000000042</v>
      </c>
      <c r="DY32" s="521">
        <v>1</v>
      </c>
      <c r="DZ32" s="521">
        <v>1.0000000000000004</v>
      </c>
      <c r="EA32" s="493">
        <v>1.0000000000000027</v>
      </c>
      <c r="EB32" s="521">
        <v>1.0000000000000002</v>
      </c>
      <c r="EC32" s="747" t="s">
        <v>381</v>
      </c>
      <c r="ED32" s="738"/>
      <c r="EE32" s="1021"/>
      <c r="EF32" s="503">
        <f t="shared" si="59"/>
        <v>40</v>
      </c>
      <c r="EG32" s="495">
        <v>49.598098783184071</v>
      </c>
      <c r="EH32" s="496">
        <v>48.940208563716169</v>
      </c>
      <c r="EI32" s="496">
        <v>47.875066337088242</v>
      </c>
      <c r="EJ32" s="496">
        <v>46.438153519445109</v>
      </c>
      <c r="EK32" s="496">
        <v>45.286853159743885</v>
      </c>
      <c r="EL32" s="497">
        <v>44.354432142824407</v>
      </c>
      <c r="EM32" s="497">
        <v>42.934423067017462</v>
      </c>
      <c r="EN32" s="497">
        <v>42.577942820558007</v>
      </c>
      <c r="EO32" s="497">
        <v>41.977507706584447</v>
      </c>
      <c r="EP32" s="497">
        <v>41.109903853805179</v>
      </c>
      <c r="EQ32" s="497">
        <v>41.577323086042554</v>
      </c>
      <c r="ER32" s="747" t="s">
        <v>381</v>
      </c>
      <c r="ES32" s="738"/>
      <c r="ET32" s="1021"/>
      <c r="EU32" s="503">
        <f t="shared" si="60"/>
        <v>40</v>
      </c>
      <c r="EV32" s="495">
        <v>85</v>
      </c>
      <c r="EW32" s="496">
        <v>85</v>
      </c>
      <c r="EX32" s="496">
        <v>85</v>
      </c>
      <c r="EY32" s="496">
        <v>84.327102540304622</v>
      </c>
      <c r="EZ32" s="496">
        <v>82.510000609467795</v>
      </c>
      <c r="FA32" s="497">
        <v>80.525928523110622</v>
      </c>
      <c r="FB32" s="497">
        <v>76.029371773607181</v>
      </c>
      <c r="FC32" s="497">
        <v>70.799718884876881</v>
      </c>
      <c r="FD32" s="497">
        <v>64.698974716368639</v>
      </c>
      <c r="FE32" s="497">
        <v>57.408593605105011</v>
      </c>
      <c r="FF32" s="497">
        <v>48.13232527755423</v>
      </c>
      <c r="FG32" s="747" t="s">
        <v>381</v>
      </c>
      <c r="FI32" s="1021"/>
      <c r="FJ32" s="503">
        <f t="shared" si="61"/>
        <v>40</v>
      </c>
      <c r="FK32" s="495">
        <v>85</v>
      </c>
      <c r="FL32" s="496">
        <v>85</v>
      </c>
      <c r="FM32" s="496">
        <v>85</v>
      </c>
      <c r="FN32" s="496">
        <v>83.593593697551455</v>
      </c>
      <c r="FO32" s="496">
        <v>81.618606190996161</v>
      </c>
      <c r="FP32" s="497">
        <v>79.466796464554022</v>
      </c>
      <c r="FQ32" s="497">
        <v>74.660693183125204</v>
      </c>
      <c r="FR32" s="497">
        <v>69.260069425051142</v>
      </c>
      <c r="FS32" s="497">
        <v>63.213200396058653</v>
      </c>
      <c r="FT32" s="497">
        <v>56.289555653587513</v>
      </c>
      <c r="FU32" s="497">
        <v>47.763623059239251</v>
      </c>
      <c r="FV32" s="747" t="s">
        <v>381</v>
      </c>
      <c r="FW32" s="744"/>
      <c r="FX32" s="1021"/>
      <c r="FY32" s="503">
        <f t="shared" si="62"/>
        <v>40</v>
      </c>
      <c r="FZ32" s="491">
        <f t="shared" si="63"/>
        <v>0.88016464242936898</v>
      </c>
      <c r="GA32" s="492">
        <f t="shared" si="42"/>
        <v>0.90289044697737331</v>
      </c>
      <c r="GB32" s="492">
        <f t="shared" si="42"/>
        <v>0.95308196117726107</v>
      </c>
      <c r="GC32" s="492">
        <f t="shared" si="42"/>
        <v>1</v>
      </c>
      <c r="GD32" s="492">
        <f t="shared" si="42"/>
        <v>1.0000000000000004</v>
      </c>
      <c r="GE32" s="493">
        <f t="shared" si="42"/>
        <v>1.0000000000000093</v>
      </c>
      <c r="GF32" s="493">
        <f t="shared" si="42"/>
        <v>1.0000000000000004</v>
      </c>
      <c r="GG32" s="493">
        <f t="shared" si="42"/>
        <v>1</v>
      </c>
      <c r="GH32" s="493">
        <f t="shared" si="42"/>
        <v>1</v>
      </c>
      <c r="GI32" s="493">
        <f t="shared" si="42"/>
        <v>1</v>
      </c>
      <c r="GJ32" s="493">
        <f t="shared" si="42"/>
        <v>1.0000000000000002</v>
      </c>
      <c r="GK32" s="747" t="s">
        <v>381</v>
      </c>
      <c r="GM32" s="1021"/>
      <c r="GN32" s="503">
        <f t="shared" si="64"/>
        <v>40</v>
      </c>
      <c r="GO32" s="495">
        <f t="shared" si="65"/>
        <v>85</v>
      </c>
      <c r="GP32" s="496">
        <f t="shared" si="43"/>
        <v>85</v>
      </c>
      <c r="GQ32" s="496">
        <f t="shared" si="43"/>
        <v>85</v>
      </c>
      <c r="GR32" s="496">
        <f t="shared" si="43"/>
        <v>84.327102540304622</v>
      </c>
      <c r="GS32" s="496">
        <f t="shared" si="43"/>
        <v>82.510000609467795</v>
      </c>
      <c r="GT32" s="497">
        <f t="shared" si="43"/>
        <v>80.525928523110622</v>
      </c>
      <c r="GU32" s="497">
        <f t="shared" si="43"/>
        <v>76.029371773607181</v>
      </c>
      <c r="GV32" s="497">
        <f t="shared" si="43"/>
        <v>70.799718884876881</v>
      </c>
      <c r="GW32" s="497">
        <f t="shared" si="43"/>
        <v>64.698974716368639</v>
      </c>
      <c r="GX32" s="497">
        <f t="shared" si="43"/>
        <v>57.408593605105011</v>
      </c>
      <c r="GY32" s="497">
        <f t="shared" si="43"/>
        <v>48.13232527755423</v>
      </c>
      <c r="GZ32" s="747" t="s">
        <v>381</v>
      </c>
      <c r="HB32" s="1021"/>
      <c r="HC32" s="503">
        <f t="shared" si="66"/>
        <v>40</v>
      </c>
      <c r="HD32" s="531">
        <f t="shared" si="67"/>
        <v>3.3830121261953408</v>
      </c>
      <c r="HE32" s="551">
        <v>3.8058886419697586</v>
      </c>
      <c r="HF32" s="604">
        <v>87.463110909991116</v>
      </c>
      <c r="HH32" s="1021"/>
      <c r="HI32" s="503">
        <f t="shared" si="68"/>
        <v>40</v>
      </c>
      <c r="HJ32" s="531">
        <f t="shared" si="69"/>
        <v>3.3830121261953408</v>
      </c>
      <c r="HK32" s="604">
        <v>103.6210674901705</v>
      </c>
    </row>
    <row r="33" spans="2:219" ht="15" customHeight="1">
      <c r="B33" s="1021"/>
      <c r="C33" s="503">
        <v>35</v>
      </c>
      <c r="D33" s="476">
        <f t="shared" si="44"/>
        <v>6.9608224088888884</v>
      </c>
      <c r="E33" s="600">
        <f t="shared" si="45"/>
        <v>72.473059438522782</v>
      </c>
      <c r="F33" s="601">
        <f t="shared" si="46"/>
        <v>87.463131561845557</v>
      </c>
      <c r="G33" s="602">
        <f t="shared" si="47"/>
        <v>3.5997529945797631</v>
      </c>
      <c r="H33" s="594" t="s">
        <v>712</v>
      </c>
      <c r="I33" s="603" t="s">
        <v>712</v>
      </c>
      <c r="J33" s="479">
        <f t="shared" si="37"/>
        <v>81.446019536362002</v>
      </c>
      <c r="K33" s="479">
        <f t="shared" si="48"/>
        <v>87.15052867205199</v>
      </c>
      <c r="L33" s="479">
        <f t="shared" si="48"/>
        <v>86.643544045282852</v>
      </c>
      <c r="M33" s="479">
        <f t="shared" si="48"/>
        <v>86.093838501765234</v>
      </c>
      <c r="N33" s="479">
        <f t="shared" si="48"/>
        <v>84.881188013738168</v>
      </c>
      <c r="O33" s="479">
        <f t="shared" si="48"/>
        <v>83.521382089578807</v>
      </c>
      <c r="P33" s="479">
        <f t="shared" si="48"/>
        <v>82.001403949341707</v>
      </c>
      <c r="Q33" s="479">
        <f t="shared" si="48"/>
        <v>80.27164423065939</v>
      </c>
      <c r="R33" s="479">
        <f t="shared" si="48"/>
        <v>78.16719456038679</v>
      </c>
      <c r="S33" s="480" t="s">
        <v>381</v>
      </c>
      <c r="T33" s="738"/>
      <c r="U33" s="1021"/>
      <c r="V33" s="503">
        <f t="shared" si="49"/>
        <v>35</v>
      </c>
      <c r="W33" s="481">
        <v>40</v>
      </c>
      <c r="X33" s="519">
        <v>-26</v>
      </c>
      <c r="Y33" s="483">
        <f>IF(MIN(AA33,Z33)*(1-(2.5+7)/(87.5-2))&gt;$AG$29,$AG$29,MIN(AA33,Z33)*(1-(2.5+7)/(87.5-2)))</f>
        <v>6.9608224088888884</v>
      </c>
      <c r="Z33" s="551">
        <v>7.8309252100000002</v>
      </c>
      <c r="AA33" s="485">
        <v>8.4008848599999997</v>
      </c>
      <c r="AB33" s="532">
        <f t="shared" si="51"/>
        <v>10.982325800862457</v>
      </c>
      <c r="AC33" s="486">
        <f t="shared" si="52"/>
        <v>9.7620673785444065</v>
      </c>
      <c r="AD33" s="487">
        <v>8.2347724600000003</v>
      </c>
      <c r="AE33" s="488">
        <v>15.5360341</v>
      </c>
      <c r="AF33" s="738"/>
      <c r="AG33" s="1048"/>
      <c r="AH33" s="1050"/>
      <c r="AI33" s="738"/>
      <c r="AJ33" s="1021"/>
      <c r="AK33" s="503">
        <f t="shared" si="53"/>
        <v>35</v>
      </c>
      <c r="AL33" s="489">
        <f t="shared" ref="AL33:AL41" si="70">AK33-10</f>
        <v>25</v>
      </c>
      <c r="AM33" s="519">
        <f t="shared" si="54"/>
        <v>-33</v>
      </c>
      <c r="AN33" s="490">
        <f t="shared" si="55"/>
        <v>6.9608224088888884</v>
      </c>
      <c r="AP33" s="1021"/>
      <c r="AQ33" s="503">
        <v>35</v>
      </c>
      <c r="AR33" s="483">
        <f t="shared" si="39"/>
        <v>6.9608224088888884</v>
      </c>
      <c r="AS33" s="477">
        <v>103.53600265872034</v>
      </c>
      <c r="AT33" s="479">
        <v>103.33519371404766</v>
      </c>
      <c r="AU33" s="479">
        <v>103.01294986139668</v>
      </c>
      <c r="AV33" s="479">
        <v>102.58902223935537</v>
      </c>
      <c r="AW33" s="479">
        <v>102.26172627196179</v>
      </c>
      <c r="AX33" s="479">
        <v>102.00393989474134</v>
      </c>
      <c r="AY33" s="479">
        <v>101.62804123491162</v>
      </c>
      <c r="AZ33" s="479">
        <v>101.62100514979774</v>
      </c>
      <c r="BA33" s="479">
        <v>101.49590102001571</v>
      </c>
      <c r="BB33" s="479">
        <v>101.35479220786669</v>
      </c>
      <c r="BC33" s="479">
        <v>101.50253591847134</v>
      </c>
      <c r="BD33" s="480" t="s">
        <v>381</v>
      </c>
      <c r="BE33" s="738"/>
      <c r="BF33" s="1021"/>
      <c r="BG33" s="503">
        <v>35</v>
      </c>
      <c r="BH33" s="483">
        <f t="shared" si="40"/>
        <v>7.8309252100000002</v>
      </c>
      <c r="BI33" s="477">
        <v>72.473059438522782</v>
      </c>
      <c r="BJ33" s="478">
        <v>75.314546350556554</v>
      </c>
      <c r="BK33" s="478">
        <v>81.446019536362002</v>
      </c>
      <c r="BL33" s="478">
        <v>87.282565099180616</v>
      </c>
      <c r="BM33" s="478">
        <v>86.82688062157284</v>
      </c>
      <c r="BN33" s="478">
        <v>86.323635231150462</v>
      </c>
      <c r="BO33" s="478">
        <v>85.182994092573438</v>
      </c>
      <c r="BP33" s="478">
        <v>83.865561006158018</v>
      </c>
      <c r="BQ33" s="478">
        <v>82.339714862451416</v>
      </c>
      <c r="BR33" s="478">
        <v>80.528851034009421</v>
      </c>
      <c r="BS33" s="478">
        <v>78.251515355593611</v>
      </c>
      <c r="BT33" s="480" t="s">
        <v>381</v>
      </c>
      <c r="BU33" s="533"/>
      <c r="BV33" s="1021"/>
      <c r="BW33" s="503">
        <v>35</v>
      </c>
      <c r="BX33" s="483">
        <f t="shared" si="41"/>
        <v>7.8309252100000002</v>
      </c>
      <c r="BY33" s="477">
        <v>75.908192619599859</v>
      </c>
      <c r="BZ33" s="478">
        <v>78.579195331375857</v>
      </c>
      <c r="CA33" s="478">
        <v>84.264606307276111</v>
      </c>
      <c r="CB33" s="478">
        <v>87.15052867205199</v>
      </c>
      <c r="CC33" s="478">
        <v>86.643544045282852</v>
      </c>
      <c r="CD33" s="478">
        <v>86.093838501765234</v>
      </c>
      <c r="CE33" s="478">
        <v>84.881188013738168</v>
      </c>
      <c r="CF33" s="478">
        <v>83.521382089578807</v>
      </c>
      <c r="CG33" s="478">
        <v>82.001403949341707</v>
      </c>
      <c r="CH33" s="478">
        <v>80.27164423065939</v>
      </c>
      <c r="CI33" s="478">
        <v>78.16719456038679</v>
      </c>
      <c r="CJ33" s="480" t="s">
        <v>381</v>
      </c>
      <c r="CK33" s="738"/>
      <c r="CL33" s="1021"/>
      <c r="CM33" s="503">
        <f t="shared" si="56"/>
        <v>35</v>
      </c>
      <c r="CN33" s="520">
        <v>1.2</v>
      </c>
      <c r="CO33" s="521">
        <v>1.2000000000000006</v>
      </c>
      <c r="CP33" s="521">
        <v>1.2000000000000002</v>
      </c>
      <c r="CQ33" s="521">
        <v>1.2</v>
      </c>
      <c r="CR33" s="521">
        <v>1.2000000000000002</v>
      </c>
      <c r="CS33" s="521">
        <v>1.2000000000000093</v>
      </c>
      <c r="CT33" s="521">
        <v>1.2000000000000002</v>
      </c>
      <c r="CU33" s="521">
        <v>1.2000000000000006</v>
      </c>
      <c r="CV33" s="521">
        <v>1.2000000000000002</v>
      </c>
      <c r="CW33" s="493">
        <v>1.2000000000000151</v>
      </c>
      <c r="CX33" s="493">
        <v>1.2000000000000002</v>
      </c>
      <c r="CY33" s="747" t="s">
        <v>381</v>
      </c>
      <c r="CZ33" s="738"/>
      <c r="DA33" s="1021"/>
      <c r="DB33" s="503">
        <f t="shared" si="57"/>
        <v>35</v>
      </c>
      <c r="DC33" s="520">
        <v>0.87703276043205447</v>
      </c>
      <c r="DD33" s="521">
        <v>0.90140283174374469</v>
      </c>
      <c r="DE33" s="521">
        <v>0.95225464364537249</v>
      </c>
      <c r="DF33" s="521">
        <v>1</v>
      </c>
      <c r="DG33" s="521">
        <v>1.0000000000000104</v>
      </c>
      <c r="DH33" s="521">
        <v>1.0000000000000004</v>
      </c>
      <c r="DI33" s="521">
        <v>1.0000000000000004</v>
      </c>
      <c r="DJ33" s="521">
        <v>1.0000000000000004</v>
      </c>
      <c r="DK33" s="521">
        <v>1.000000000000002</v>
      </c>
      <c r="DL33" s="493">
        <v>1.0000000000000004</v>
      </c>
      <c r="DM33" s="493">
        <v>1.0000000000000007</v>
      </c>
      <c r="DN33" s="747" t="s">
        <v>381</v>
      </c>
      <c r="DO33" s="744"/>
      <c r="DP33" s="1021"/>
      <c r="DQ33" s="503">
        <f t="shared" si="58"/>
        <v>35</v>
      </c>
      <c r="DR33" s="520">
        <v>0.90642835923778187</v>
      </c>
      <c r="DS33" s="521">
        <v>0.92876560719832879</v>
      </c>
      <c r="DT33" s="521">
        <v>0.97487580257329898</v>
      </c>
      <c r="DU33" s="521">
        <v>1.0000000000000104</v>
      </c>
      <c r="DV33" s="521">
        <v>1</v>
      </c>
      <c r="DW33" s="521">
        <v>1.0000000000000004</v>
      </c>
      <c r="DX33" s="521">
        <v>1</v>
      </c>
      <c r="DY33" s="521">
        <v>1.0000000000000004</v>
      </c>
      <c r="DZ33" s="521">
        <v>1</v>
      </c>
      <c r="EA33" s="493">
        <v>1.0000000000000002</v>
      </c>
      <c r="EB33" s="521">
        <v>1.0000000000000013</v>
      </c>
      <c r="EC33" s="747" t="s">
        <v>381</v>
      </c>
      <c r="ED33" s="738"/>
      <c r="EE33" s="1021"/>
      <c r="EF33" s="503">
        <f t="shared" si="59"/>
        <v>35</v>
      </c>
      <c r="EG33" s="495">
        <v>47.497012219425756</v>
      </c>
      <c r="EH33" s="496">
        <v>46.881745399715555</v>
      </c>
      <c r="EI33" s="496">
        <v>45.894655622022981</v>
      </c>
      <c r="EJ33" s="496">
        <v>44.596556063817786</v>
      </c>
      <c r="EK33" s="496">
        <v>43.594713595863197</v>
      </c>
      <c r="EL33" s="497">
        <v>42.805860992524629</v>
      </c>
      <c r="EM33" s="497">
        <v>41.655927351709579</v>
      </c>
      <c r="EN33" s="497">
        <v>41.63440698143279</v>
      </c>
      <c r="EO33" s="497">
        <v>41.251789629928169</v>
      </c>
      <c r="EP33" s="497">
        <v>40.509369172766583</v>
      </c>
      <c r="EQ33" s="497">
        <v>41.272080279368538</v>
      </c>
      <c r="ER33" s="747" t="s">
        <v>381</v>
      </c>
      <c r="ES33" s="738"/>
      <c r="ET33" s="1021"/>
      <c r="EU33" s="503">
        <f t="shared" si="60"/>
        <v>35</v>
      </c>
      <c r="EV33" s="495">
        <v>85</v>
      </c>
      <c r="EW33" s="496">
        <v>85</v>
      </c>
      <c r="EX33" s="496">
        <v>85</v>
      </c>
      <c r="EY33" s="496">
        <v>84.269720442499306</v>
      </c>
      <c r="EZ33" s="496">
        <v>82.427021448139044</v>
      </c>
      <c r="FA33" s="497">
        <v>80.392946286870426</v>
      </c>
      <c r="FB33" s="497">
        <v>75.786299749411285</v>
      </c>
      <c r="FC33" s="497">
        <v>70.472175434260066</v>
      </c>
      <c r="FD33" s="497">
        <v>64.326271564931801</v>
      </c>
      <c r="FE33" s="497">
        <v>57.045003976742578</v>
      </c>
      <c r="FF33" s="497">
        <v>47.908104451032443</v>
      </c>
      <c r="FG33" s="747" t="s">
        <v>381</v>
      </c>
      <c r="FI33" s="1021"/>
      <c r="FJ33" s="503">
        <f t="shared" si="61"/>
        <v>35</v>
      </c>
      <c r="FK33" s="495">
        <v>85</v>
      </c>
      <c r="FL33" s="496">
        <v>85</v>
      </c>
      <c r="FM33" s="496">
        <v>85</v>
      </c>
      <c r="FN33" s="496">
        <v>83.735707378134748</v>
      </c>
      <c r="FO33" s="496">
        <v>81.685874786433374</v>
      </c>
      <c r="FP33" s="497">
        <v>79.464461035058321</v>
      </c>
      <c r="FQ33" s="497">
        <v>74.568284009152535</v>
      </c>
      <c r="FR33" s="497">
        <v>69.085029118422653</v>
      </c>
      <c r="FS33" s="497">
        <v>62.964911721318629</v>
      </c>
      <c r="FT33" s="497">
        <v>56.011937726363385</v>
      </c>
      <c r="FU33" s="497">
        <v>47.57023680666515</v>
      </c>
      <c r="FV33" s="747" t="s">
        <v>381</v>
      </c>
      <c r="FW33" s="744"/>
      <c r="FX33" s="1021"/>
      <c r="FY33" s="503">
        <f t="shared" si="62"/>
        <v>35</v>
      </c>
      <c r="FZ33" s="491">
        <f t="shared" si="63"/>
        <v>0.87703276043205447</v>
      </c>
      <c r="GA33" s="492">
        <f t="shared" si="42"/>
        <v>0.90140283174374469</v>
      </c>
      <c r="GB33" s="492">
        <f t="shared" si="42"/>
        <v>0.95225464364537249</v>
      </c>
      <c r="GC33" s="492">
        <f t="shared" si="42"/>
        <v>1</v>
      </c>
      <c r="GD33" s="492">
        <f t="shared" si="42"/>
        <v>1</v>
      </c>
      <c r="GE33" s="493">
        <f t="shared" si="42"/>
        <v>1.0000000000000004</v>
      </c>
      <c r="GF33" s="493">
        <f t="shared" si="42"/>
        <v>1</v>
      </c>
      <c r="GG33" s="493">
        <f t="shared" si="42"/>
        <v>1.0000000000000004</v>
      </c>
      <c r="GH33" s="493">
        <f t="shared" si="42"/>
        <v>1</v>
      </c>
      <c r="GI33" s="493">
        <f t="shared" si="42"/>
        <v>1.0000000000000002</v>
      </c>
      <c r="GJ33" s="493">
        <f t="shared" si="42"/>
        <v>1.0000000000000007</v>
      </c>
      <c r="GK33" s="747" t="s">
        <v>381</v>
      </c>
      <c r="GM33" s="1021"/>
      <c r="GN33" s="503">
        <f t="shared" si="64"/>
        <v>35</v>
      </c>
      <c r="GO33" s="495">
        <f t="shared" si="65"/>
        <v>85</v>
      </c>
      <c r="GP33" s="496">
        <f t="shared" si="43"/>
        <v>85</v>
      </c>
      <c r="GQ33" s="496">
        <f t="shared" si="43"/>
        <v>85</v>
      </c>
      <c r="GR33" s="496">
        <f t="shared" si="43"/>
        <v>84.269720442499306</v>
      </c>
      <c r="GS33" s="496">
        <f t="shared" si="43"/>
        <v>82.427021448139044</v>
      </c>
      <c r="GT33" s="497">
        <f t="shared" si="43"/>
        <v>80.392946286870426</v>
      </c>
      <c r="GU33" s="497">
        <f t="shared" si="43"/>
        <v>75.786299749411285</v>
      </c>
      <c r="GV33" s="497">
        <f t="shared" si="43"/>
        <v>70.472175434260066</v>
      </c>
      <c r="GW33" s="497">
        <f t="shared" si="43"/>
        <v>64.326271564931801</v>
      </c>
      <c r="GX33" s="497">
        <f t="shared" si="43"/>
        <v>57.045003976742578</v>
      </c>
      <c r="GY33" s="497">
        <f t="shared" si="43"/>
        <v>47.908104451032443</v>
      </c>
      <c r="GZ33" s="747" t="s">
        <v>381</v>
      </c>
      <c r="HB33" s="1021"/>
      <c r="HC33" s="503">
        <f t="shared" si="66"/>
        <v>35</v>
      </c>
      <c r="HD33" s="531">
        <f t="shared" si="67"/>
        <v>3.5997529945797631</v>
      </c>
      <c r="HE33" s="551">
        <v>4.0497221189022339</v>
      </c>
      <c r="HF33" s="604">
        <v>87.463131561845557</v>
      </c>
      <c r="HH33" s="1021"/>
      <c r="HI33" s="503">
        <f t="shared" si="68"/>
        <v>35</v>
      </c>
      <c r="HJ33" s="531">
        <f t="shared" si="69"/>
        <v>3.5997529945797631</v>
      </c>
      <c r="HK33" s="604">
        <v>102.82941680826393</v>
      </c>
    </row>
    <row r="34" spans="2:219" ht="15" customHeight="1">
      <c r="B34" s="1021"/>
      <c r="C34" s="503">
        <v>30</v>
      </c>
      <c r="D34" s="476">
        <f t="shared" si="44"/>
        <v>8.8211909422222217</v>
      </c>
      <c r="E34" s="600">
        <f t="shared" si="45"/>
        <v>70.556732879287637</v>
      </c>
      <c r="F34" s="601">
        <f t="shared" si="46"/>
        <v>87.463289161370284</v>
      </c>
      <c r="G34" s="602">
        <f t="shared" si="47"/>
        <v>4.4197743816494102</v>
      </c>
      <c r="H34" s="594" t="s">
        <v>712</v>
      </c>
      <c r="I34" s="603" t="s">
        <v>712</v>
      </c>
      <c r="J34" s="479">
        <f t="shared" si="37"/>
        <v>81.268016697479695</v>
      </c>
      <c r="K34" s="479">
        <f t="shared" si="48"/>
        <v>87.096456116080773</v>
      </c>
      <c r="L34" s="479">
        <f t="shared" si="48"/>
        <v>86.500581824080527</v>
      </c>
      <c r="M34" s="479">
        <f t="shared" si="48"/>
        <v>85.862636006118166</v>
      </c>
      <c r="N34" s="479">
        <f t="shared" si="48"/>
        <v>84.474520869189718</v>
      </c>
      <c r="O34" s="479">
        <f t="shared" si="48"/>
        <v>82.943788107388329</v>
      </c>
      <c r="P34" s="479">
        <f t="shared" si="48"/>
        <v>81.263323569071972</v>
      </c>
      <c r="Q34" s="479">
        <f t="shared" si="48"/>
        <v>79.386557242859396</v>
      </c>
      <c r="R34" s="479">
        <f t="shared" si="48"/>
        <v>77.151431849558548</v>
      </c>
      <c r="S34" s="480" t="s">
        <v>381</v>
      </c>
      <c r="T34" s="738"/>
      <c r="U34" s="1021"/>
      <c r="V34" s="503">
        <f t="shared" si="49"/>
        <v>30</v>
      </c>
      <c r="W34" s="498">
        <v>36.700000000000003</v>
      </c>
      <c r="X34" s="519">
        <v>-26</v>
      </c>
      <c r="Y34" s="483">
        <f t="shared" si="50"/>
        <v>8.8211909422222217</v>
      </c>
      <c r="Z34" s="551">
        <v>9.9238398100000005</v>
      </c>
      <c r="AA34" s="485">
        <v>10.433033999999999</v>
      </c>
      <c r="AB34" s="532">
        <f t="shared" si="51"/>
        <v>8.6459999785773114</v>
      </c>
      <c r="AC34" s="486">
        <f t="shared" si="52"/>
        <v>7.6853333142909417</v>
      </c>
      <c r="AD34" s="487">
        <v>10.2683977</v>
      </c>
      <c r="AE34" s="488">
        <v>18.939498400000002</v>
      </c>
      <c r="AF34" s="738"/>
      <c r="AG34" s="1048"/>
      <c r="AH34" s="1050"/>
      <c r="AI34" s="738"/>
      <c r="AJ34" s="1021"/>
      <c r="AK34" s="503">
        <f t="shared" si="53"/>
        <v>30</v>
      </c>
      <c r="AL34" s="489">
        <f t="shared" si="70"/>
        <v>20</v>
      </c>
      <c r="AM34" s="519">
        <f t="shared" si="54"/>
        <v>-33</v>
      </c>
      <c r="AN34" s="490">
        <f t="shared" si="55"/>
        <v>8.8211909422222217</v>
      </c>
      <c r="AP34" s="1021"/>
      <c r="AQ34" s="503">
        <v>30</v>
      </c>
      <c r="AR34" s="483">
        <f t="shared" si="39"/>
        <v>8.8211909422222217</v>
      </c>
      <c r="AS34" s="477">
        <v>102.55909840394193</v>
      </c>
      <c r="AT34" s="479">
        <v>102.33663673502036</v>
      </c>
      <c r="AU34" s="479">
        <v>101.99279528390406</v>
      </c>
      <c r="AV34" s="479">
        <v>101.52886765624943</v>
      </c>
      <c r="AW34" s="479">
        <v>101.16055700328174</v>
      </c>
      <c r="AX34" s="479">
        <v>100.86291247179601</v>
      </c>
      <c r="AY34" s="479">
        <v>100.39522817181323</v>
      </c>
      <c r="AZ34" s="479">
        <v>100.38088092699152</v>
      </c>
      <c r="BA34" s="479">
        <v>100.14992923170362</v>
      </c>
      <c r="BB34" s="479">
        <v>100.12650448778986</v>
      </c>
      <c r="BC34" s="479">
        <v>100.06335973674749</v>
      </c>
      <c r="BD34" s="480" t="s">
        <v>381</v>
      </c>
      <c r="BE34" s="738"/>
      <c r="BF34" s="1021"/>
      <c r="BG34" s="503">
        <v>30</v>
      </c>
      <c r="BH34" s="483">
        <f t="shared" si="40"/>
        <v>9.9238398100000005</v>
      </c>
      <c r="BI34" s="477">
        <v>70.556732879287637</v>
      </c>
      <c r="BJ34" s="478">
        <v>74.057803924013641</v>
      </c>
      <c r="BK34" s="478">
        <v>81.268016697479695</v>
      </c>
      <c r="BL34" s="478">
        <v>87.207053126203832</v>
      </c>
      <c r="BM34" s="478">
        <v>86.660172747491544</v>
      </c>
      <c r="BN34" s="478">
        <v>86.068280670411667</v>
      </c>
      <c r="BO34" s="478">
        <v>84.755347456205556</v>
      </c>
      <c r="BP34" s="478">
        <v>83.264854961129942</v>
      </c>
      <c r="BQ34" s="478">
        <v>81.577153338602429</v>
      </c>
      <c r="BR34" s="478">
        <v>79.62019776037009</v>
      </c>
      <c r="BS34" s="478">
        <v>77.211500541683861</v>
      </c>
      <c r="BT34" s="480" t="s">
        <v>381</v>
      </c>
      <c r="BU34" s="533"/>
      <c r="BV34" s="1021"/>
      <c r="BW34" s="503">
        <v>30</v>
      </c>
      <c r="BX34" s="483">
        <f t="shared" si="41"/>
        <v>9.9238398100000005</v>
      </c>
      <c r="BY34" s="477">
        <v>73.320987788367134</v>
      </c>
      <c r="BZ34" s="478">
        <v>76.597427050937071</v>
      </c>
      <c r="CA34" s="478">
        <v>83.480044174591285</v>
      </c>
      <c r="CB34" s="478">
        <v>87.096456116080773</v>
      </c>
      <c r="CC34" s="478">
        <v>86.500581824080527</v>
      </c>
      <c r="CD34" s="478">
        <v>85.862636006118166</v>
      </c>
      <c r="CE34" s="478">
        <v>84.474520869189718</v>
      </c>
      <c r="CF34" s="478">
        <v>82.943788107388329</v>
      </c>
      <c r="CG34" s="478">
        <v>81.263323569071972</v>
      </c>
      <c r="CH34" s="478">
        <v>79.386557242859396</v>
      </c>
      <c r="CI34" s="478">
        <v>77.151431849558548</v>
      </c>
      <c r="CJ34" s="480" t="s">
        <v>381</v>
      </c>
      <c r="CK34" s="738"/>
      <c r="CL34" s="1021"/>
      <c r="CM34" s="503">
        <f t="shared" si="56"/>
        <v>30</v>
      </c>
      <c r="CN34" s="520">
        <v>1.2</v>
      </c>
      <c r="CO34" s="521">
        <v>1.2</v>
      </c>
      <c r="CP34" s="521">
        <v>1.2000000000000008</v>
      </c>
      <c r="CQ34" s="521">
        <v>1.2000000000000008</v>
      </c>
      <c r="CR34" s="521">
        <v>1.2000000000000004</v>
      </c>
      <c r="CS34" s="521">
        <v>1.2000000000000119</v>
      </c>
      <c r="CT34" s="521">
        <v>1.2000000000000111</v>
      </c>
      <c r="CU34" s="521">
        <v>1.200000000000006</v>
      </c>
      <c r="CV34" s="521">
        <v>1.2000000000000006</v>
      </c>
      <c r="CW34" s="493">
        <v>1.2</v>
      </c>
      <c r="CX34" s="521">
        <v>1.2000000000000008</v>
      </c>
      <c r="CY34" s="747" t="s">
        <v>381</v>
      </c>
      <c r="CZ34" s="738"/>
      <c r="DA34" s="1021"/>
      <c r="DB34" s="503">
        <f t="shared" si="57"/>
        <v>30</v>
      </c>
      <c r="DC34" s="520">
        <v>0.86029558177854493</v>
      </c>
      <c r="DD34" s="521">
        <v>0.89068924081659884</v>
      </c>
      <c r="DE34" s="521">
        <v>0.95081049891303548</v>
      </c>
      <c r="DF34" s="521">
        <v>1.0000000000000062</v>
      </c>
      <c r="DG34" s="521">
        <v>1.0000000000000064</v>
      </c>
      <c r="DH34" s="521">
        <v>1</v>
      </c>
      <c r="DI34" s="521">
        <v>1</v>
      </c>
      <c r="DJ34" s="521">
        <v>1.0000000000000004</v>
      </c>
      <c r="DK34" s="521">
        <v>1.0000000000000031</v>
      </c>
      <c r="DL34" s="493">
        <v>1.0000000000000004</v>
      </c>
      <c r="DM34" s="521">
        <v>1.0000000000000007</v>
      </c>
      <c r="DN34" s="747" t="s">
        <v>381</v>
      </c>
      <c r="DO34" s="744"/>
      <c r="DP34" s="1021"/>
      <c r="DQ34" s="503">
        <f t="shared" si="58"/>
        <v>30</v>
      </c>
      <c r="DR34" s="520">
        <v>0.88436029024346086</v>
      </c>
      <c r="DS34" s="521">
        <v>0.91223504175959869</v>
      </c>
      <c r="DT34" s="521">
        <v>0.96862519796290603</v>
      </c>
      <c r="DU34" s="521">
        <v>1.0000000000000067</v>
      </c>
      <c r="DV34" s="521">
        <v>1</v>
      </c>
      <c r="DW34" s="521">
        <v>1.0000000000000064</v>
      </c>
      <c r="DX34" s="521">
        <v>1.0000000000000064</v>
      </c>
      <c r="DY34" s="521">
        <v>1.0000000000000064</v>
      </c>
      <c r="DZ34" s="521">
        <v>1.0000000000000031</v>
      </c>
      <c r="EA34" s="493">
        <v>1.0000000000000016</v>
      </c>
      <c r="EB34" s="521">
        <v>1</v>
      </c>
      <c r="EC34" s="747" t="s">
        <v>381</v>
      </c>
      <c r="ED34" s="738"/>
      <c r="EE34" s="1021"/>
      <c r="EF34" s="503">
        <f t="shared" si="59"/>
        <v>30</v>
      </c>
      <c r="EG34" s="495">
        <v>44.504947547391737</v>
      </c>
      <c r="EH34" s="496">
        <v>43.823984286970244</v>
      </c>
      <c r="EI34" s="496">
        <v>42.771762062602249</v>
      </c>
      <c r="EJ34" s="496">
        <v>41.352609591024589</v>
      </c>
      <c r="EK34" s="496">
        <v>40.22640729500614</v>
      </c>
      <c r="EL34" s="497">
        <v>39.316581699212179</v>
      </c>
      <c r="EM34" s="497">
        <v>37.887525724647617</v>
      </c>
      <c r="EN34" s="497">
        <v>37.843696487449222</v>
      </c>
      <c r="EO34" s="497">
        <v>37.138254429570281</v>
      </c>
      <c r="EP34" s="497">
        <v>37.066712423056742</v>
      </c>
      <c r="EQ34" s="497">
        <v>36.873869721298718</v>
      </c>
      <c r="ER34" s="747" t="s">
        <v>381</v>
      </c>
      <c r="ES34" s="738"/>
      <c r="ET34" s="1021"/>
      <c r="EU34" s="503">
        <f t="shared" si="60"/>
        <v>30</v>
      </c>
      <c r="EV34" s="495">
        <v>85</v>
      </c>
      <c r="EW34" s="496">
        <v>85</v>
      </c>
      <c r="EX34" s="496">
        <v>85</v>
      </c>
      <c r="EY34" s="496">
        <v>83.964308680869578</v>
      </c>
      <c r="EZ34" s="496">
        <v>81.753091629496453</v>
      </c>
      <c r="FA34" s="497">
        <v>79.361208372522015</v>
      </c>
      <c r="FB34" s="497">
        <v>74.060531234361633</v>
      </c>
      <c r="FC34" s="497">
        <v>68.051462777324048</v>
      </c>
      <c r="FD34" s="497">
        <v>61.258411507955259</v>
      </c>
      <c r="FE34" s="497">
        <v>53.396691065106836</v>
      </c>
      <c r="FF34" s="497">
        <v>43.743048045059311</v>
      </c>
      <c r="FG34" s="747" t="s">
        <v>381</v>
      </c>
      <c r="FI34" s="1021"/>
      <c r="FJ34" s="503">
        <f t="shared" si="61"/>
        <v>30</v>
      </c>
      <c r="FK34" s="495">
        <v>85</v>
      </c>
      <c r="FL34" s="496">
        <v>85</v>
      </c>
      <c r="FM34" s="496">
        <v>85</v>
      </c>
      <c r="FN34" s="496">
        <v>83.517033546766129</v>
      </c>
      <c r="FO34" s="496">
        <v>81.108035197349409</v>
      </c>
      <c r="FP34" s="497">
        <v>78.530507611024973</v>
      </c>
      <c r="FQ34" s="497">
        <v>72.927658106999672</v>
      </c>
      <c r="FR34" s="497">
        <v>66.758244516089349</v>
      </c>
      <c r="FS34" s="497">
        <v>59.996555583894917</v>
      </c>
      <c r="FT34" s="497">
        <v>52.45918401590626</v>
      </c>
      <c r="FU34" s="564">
        <v>43.502632053169577</v>
      </c>
      <c r="FV34" s="747" t="s">
        <v>381</v>
      </c>
      <c r="FW34" s="744"/>
      <c r="FX34" s="1021"/>
      <c r="FY34" s="503">
        <f t="shared" si="62"/>
        <v>30</v>
      </c>
      <c r="FZ34" s="491">
        <f t="shared" si="63"/>
        <v>0.86029558177854493</v>
      </c>
      <c r="GA34" s="492">
        <f t="shared" si="42"/>
        <v>0.89068924081659884</v>
      </c>
      <c r="GB34" s="492">
        <f t="shared" si="42"/>
        <v>0.95081049891303548</v>
      </c>
      <c r="GC34" s="492">
        <f t="shared" si="42"/>
        <v>1.0000000000000062</v>
      </c>
      <c r="GD34" s="492">
        <f t="shared" si="42"/>
        <v>1</v>
      </c>
      <c r="GE34" s="493">
        <f t="shared" si="42"/>
        <v>1</v>
      </c>
      <c r="GF34" s="493">
        <f t="shared" si="42"/>
        <v>1</v>
      </c>
      <c r="GG34" s="493">
        <f t="shared" si="42"/>
        <v>1.0000000000000004</v>
      </c>
      <c r="GH34" s="493">
        <f t="shared" si="42"/>
        <v>1.0000000000000031</v>
      </c>
      <c r="GI34" s="493">
        <f t="shared" si="42"/>
        <v>1.0000000000000004</v>
      </c>
      <c r="GJ34" s="493">
        <f t="shared" si="42"/>
        <v>1</v>
      </c>
      <c r="GK34" s="747" t="s">
        <v>381</v>
      </c>
      <c r="GM34" s="1021"/>
      <c r="GN34" s="503">
        <f t="shared" si="64"/>
        <v>30</v>
      </c>
      <c r="GO34" s="495">
        <f t="shared" si="65"/>
        <v>85</v>
      </c>
      <c r="GP34" s="496">
        <f t="shared" si="43"/>
        <v>85</v>
      </c>
      <c r="GQ34" s="496">
        <f t="shared" si="43"/>
        <v>85</v>
      </c>
      <c r="GR34" s="496">
        <f t="shared" si="43"/>
        <v>83.964308680869578</v>
      </c>
      <c r="GS34" s="496">
        <f t="shared" si="43"/>
        <v>81.753091629496453</v>
      </c>
      <c r="GT34" s="497">
        <f t="shared" si="43"/>
        <v>79.361208372522015</v>
      </c>
      <c r="GU34" s="497">
        <f t="shared" si="43"/>
        <v>74.060531234361633</v>
      </c>
      <c r="GV34" s="497">
        <f t="shared" si="43"/>
        <v>68.051462777324048</v>
      </c>
      <c r="GW34" s="497">
        <f t="shared" si="43"/>
        <v>61.258411507955259</v>
      </c>
      <c r="GX34" s="497">
        <f t="shared" si="43"/>
        <v>53.396691065106836</v>
      </c>
      <c r="GY34" s="497">
        <f t="shared" si="43"/>
        <v>43.743048045059311</v>
      </c>
      <c r="GZ34" s="747" t="s">
        <v>381</v>
      </c>
      <c r="HB34" s="1021"/>
      <c r="HC34" s="503">
        <f t="shared" si="66"/>
        <v>30</v>
      </c>
      <c r="HD34" s="531">
        <f t="shared" si="67"/>
        <v>4.4197743816494102</v>
      </c>
      <c r="HE34" s="551">
        <v>4.9722461793555865</v>
      </c>
      <c r="HF34" s="604">
        <v>87.463289161370284</v>
      </c>
      <c r="HH34" s="1021"/>
      <c r="HI34" s="503">
        <f t="shared" si="68"/>
        <v>30</v>
      </c>
      <c r="HJ34" s="531">
        <f t="shared" si="69"/>
        <v>4.4197743816494102</v>
      </c>
      <c r="HK34" s="604">
        <v>101.63373911296567</v>
      </c>
    </row>
    <row r="35" spans="2:219" ht="15" customHeight="1">
      <c r="B35" s="1021"/>
      <c r="C35" s="503">
        <v>25</v>
      </c>
      <c r="D35" s="476">
        <f t="shared" si="44"/>
        <v>10.899334044444444</v>
      </c>
      <c r="E35" s="600">
        <f t="shared" si="45"/>
        <v>68.019184392437978</v>
      </c>
      <c r="F35" s="601">
        <f t="shared" si="46"/>
        <v>87.463158312554796</v>
      </c>
      <c r="G35" s="602">
        <f t="shared" si="47"/>
        <v>5.281662936969675</v>
      </c>
      <c r="H35" s="594" t="s">
        <v>712</v>
      </c>
      <c r="I35" s="603" t="s">
        <v>712</v>
      </c>
      <c r="J35" s="479">
        <f t="shared" si="37"/>
        <v>80.996180498684254</v>
      </c>
      <c r="K35" s="479">
        <f t="shared" ref="K35:Q42" si="71">MIN(AV35,BL35,CB35)</f>
        <v>87.054579335841296</v>
      </c>
      <c r="L35" s="479">
        <f t="shared" si="71"/>
        <v>86.351301216952052</v>
      </c>
      <c r="M35" s="479">
        <f t="shared" si="71"/>
        <v>85.615319940718436</v>
      </c>
      <c r="N35" s="479">
        <f t="shared" si="71"/>
        <v>84.040774887841593</v>
      </c>
      <c r="O35" s="479">
        <f t="shared" si="71"/>
        <v>82.335124284217898</v>
      </c>
      <c r="P35" s="479">
        <f t="shared" si="71"/>
        <v>80.494329822089668</v>
      </c>
      <c r="Q35" s="479">
        <f t="shared" si="71"/>
        <v>78.479218725388165</v>
      </c>
      <c r="R35" s="479">
        <f t="shared" si="48"/>
        <v>76.113532383211449</v>
      </c>
      <c r="S35" s="480" t="s">
        <v>381</v>
      </c>
      <c r="T35" s="738"/>
      <c r="U35" s="1021"/>
      <c r="V35" s="503">
        <f t="shared" si="49"/>
        <v>25</v>
      </c>
      <c r="W35" s="498">
        <v>33.299999999999997</v>
      </c>
      <c r="X35" s="519">
        <v>-26</v>
      </c>
      <c r="Y35" s="483">
        <f t="shared" si="50"/>
        <v>10.899334044444444</v>
      </c>
      <c r="Z35" s="551">
        <v>12.2617508</v>
      </c>
      <c r="AA35" s="485">
        <v>12.6268768</v>
      </c>
      <c r="AB35" s="532">
        <f t="shared" si="51"/>
        <v>6.9725526521889343</v>
      </c>
      <c r="AC35" s="486">
        <f t="shared" si="52"/>
        <v>6.1978245797234974</v>
      </c>
      <c r="AD35" s="487">
        <v>12.433184900000001</v>
      </c>
      <c r="AE35" s="488">
        <v>22.4480434</v>
      </c>
      <c r="AF35" s="738"/>
      <c r="AG35" s="1048"/>
      <c r="AH35" s="1050"/>
      <c r="AI35" s="738"/>
      <c r="AJ35" s="1021"/>
      <c r="AK35" s="503">
        <f t="shared" si="53"/>
        <v>25</v>
      </c>
      <c r="AL35" s="489">
        <f t="shared" si="70"/>
        <v>15</v>
      </c>
      <c r="AM35" s="519">
        <f t="shared" si="54"/>
        <v>-33</v>
      </c>
      <c r="AN35" s="490">
        <f t="shared" si="55"/>
        <v>10.899334044444444</v>
      </c>
      <c r="AP35" s="1021"/>
      <c r="AQ35" s="503">
        <v>25</v>
      </c>
      <c r="AR35" s="483">
        <f t="shared" si="39"/>
        <v>10.899334044444444</v>
      </c>
      <c r="AS35" s="477">
        <v>101.74713225809694</v>
      </c>
      <c r="AT35" s="479">
        <v>101.48360664428496</v>
      </c>
      <c r="AU35" s="479">
        <v>101.0990927016354</v>
      </c>
      <c r="AV35" s="479">
        <v>100.5750652848069</v>
      </c>
      <c r="AW35" s="479">
        <v>100.14823446281939</v>
      </c>
      <c r="AX35" s="479">
        <v>99.791138608022422</v>
      </c>
      <c r="AY35" s="479">
        <v>99.18878285841302</v>
      </c>
      <c r="AZ35" s="479">
        <v>99.145502836752129</v>
      </c>
      <c r="BA35" s="479">
        <v>98.776745826359132</v>
      </c>
      <c r="BB35" s="479">
        <v>98.697464965503769</v>
      </c>
      <c r="BC35" s="761" t="s">
        <v>968</v>
      </c>
      <c r="BD35" s="480" t="s">
        <v>381</v>
      </c>
      <c r="BE35" s="738"/>
      <c r="BF35" s="1021"/>
      <c r="BG35" s="503">
        <v>25</v>
      </c>
      <c r="BH35" s="483">
        <f t="shared" si="40"/>
        <v>12.2617508</v>
      </c>
      <c r="BI35" s="477">
        <v>68.019184392437978</v>
      </c>
      <c r="BJ35" s="478">
        <v>72.273432066021712</v>
      </c>
      <c r="BK35" s="478">
        <v>80.996180498684254</v>
      </c>
      <c r="BL35" s="478">
        <v>87.13353436999391</v>
      </c>
      <c r="BM35" s="478">
        <v>86.486761493255713</v>
      </c>
      <c r="BN35" s="478">
        <v>85.795421179305649</v>
      </c>
      <c r="BO35" s="478">
        <v>84.293228148083585</v>
      </c>
      <c r="BP35" s="478">
        <v>82.627461170280085</v>
      </c>
      <c r="BQ35" s="478">
        <v>80.779813992294805</v>
      </c>
      <c r="BR35" s="478">
        <v>78.686427208780117</v>
      </c>
      <c r="BS35" s="478">
        <v>76.151091120790994</v>
      </c>
      <c r="BT35" s="480" t="s">
        <v>381</v>
      </c>
      <c r="BU35" s="533"/>
      <c r="BV35" s="1021"/>
      <c r="BW35" s="503">
        <v>25</v>
      </c>
      <c r="BX35" s="483">
        <f t="shared" si="41"/>
        <v>12.2617508</v>
      </c>
      <c r="BY35" s="477">
        <v>70.19689088788158</v>
      </c>
      <c r="BZ35" s="478">
        <v>74.182676309634488</v>
      </c>
      <c r="CA35" s="478">
        <v>82.348234904275188</v>
      </c>
      <c r="CB35" s="478">
        <v>87.054579335841296</v>
      </c>
      <c r="CC35" s="478">
        <v>86.351301216952052</v>
      </c>
      <c r="CD35" s="478">
        <v>85.615319940718436</v>
      </c>
      <c r="CE35" s="478">
        <v>84.040774887841593</v>
      </c>
      <c r="CF35" s="478">
        <v>82.335124284217898</v>
      </c>
      <c r="CG35" s="478">
        <v>80.494329822089668</v>
      </c>
      <c r="CH35" s="478">
        <v>78.479218725388165</v>
      </c>
      <c r="CI35" s="478">
        <v>76.113532383211449</v>
      </c>
      <c r="CJ35" s="480" t="s">
        <v>381</v>
      </c>
      <c r="CK35" s="738"/>
      <c r="CL35" s="1021"/>
      <c r="CM35" s="503">
        <f t="shared" si="56"/>
        <v>25</v>
      </c>
      <c r="CN35" s="520">
        <v>1.2000000000000002</v>
      </c>
      <c r="CO35" s="521">
        <v>1.2000000000000002</v>
      </c>
      <c r="CP35" s="521">
        <v>1.2</v>
      </c>
      <c r="CQ35" s="521">
        <v>1.2000000000000006</v>
      </c>
      <c r="CR35" s="521">
        <v>1.2</v>
      </c>
      <c r="CS35" s="521">
        <v>1.2</v>
      </c>
      <c r="CT35" s="521">
        <v>1.2000000000000002</v>
      </c>
      <c r="CU35" s="521">
        <v>1.2000000000000071</v>
      </c>
      <c r="CV35" s="521">
        <v>1.2</v>
      </c>
      <c r="CW35" s="562">
        <v>1.2000000000000002</v>
      </c>
      <c r="CX35" s="761" t="s">
        <v>968</v>
      </c>
      <c r="CY35" s="748" t="s">
        <v>381</v>
      </c>
      <c r="CZ35" s="738"/>
      <c r="DA35" s="1021"/>
      <c r="DB35" s="503">
        <f t="shared" si="57"/>
        <v>25</v>
      </c>
      <c r="DC35" s="520">
        <v>0.83774613069447479</v>
      </c>
      <c r="DD35" s="521">
        <v>0.87530071368310669</v>
      </c>
      <c r="DE35" s="521">
        <v>0.94860146324951677</v>
      </c>
      <c r="DF35" s="521">
        <v>1.0000000000000002</v>
      </c>
      <c r="DG35" s="521">
        <v>1.0000000000000082</v>
      </c>
      <c r="DH35" s="521">
        <v>1.0000000000000084</v>
      </c>
      <c r="DI35" s="521">
        <v>1.0000000000000004</v>
      </c>
      <c r="DJ35" s="521">
        <v>1</v>
      </c>
      <c r="DK35" s="521">
        <v>1.0000000000000004</v>
      </c>
      <c r="DL35" s="562">
        <v>1.0000000000000022</v>
      </c>
      <c r="DM35" s="493">
        <v>1.0000000000000004</v>
      </c>
      <c r="DN35" s="748" t="s">
        <v>381</v>
      </c>
      <c r="DO35" s="744"/>
      <c r="DP35" s="1021"/>
      <c r="DQ35" s="503">
        <f t="shared" si="58"/>
        <v>25</v>
      </c>
      <c r="DR35" s="520">
        <v>0.85712498867608622</v>
      </c>
      <c r="DS35" s="521">
        <v>0.89175833415052019</v>
      </c>
      <c r="DT35" s="521">
        <v>0.95954571721886095</v>
      </c>
      <c r="DU35" s="521">
        <v>1</v>
      </c>
      <c r="DV35" s="521">
        <v>1.0000000000000002</v>
      </c>
      <c r="DW35" s="521">
        <v>1.0000000000000082</v>
      </c>
      <c r="DX35" s="521">
        <v>1.000000000000008</v>
      </c>
      <c r="DY35" s="521">
        <v>1.0000000000000004</v>
      </c>
      <c r="DZ35" s="521">
        <v>1</v>
      </c>
      <c r="EA35" s="562">
        <v>1.0000000000000004</v>
      </c>
      <c r="EB35" s="771">
        <v>1.0000000000000002</v>
      </c>
      <c r="EC35" s="748" t="s">
        <v>381</v>
      </c>
      <c r="ED35" s="738"/>
      <c r="EE35" s="1021"/>
      <c r="EF35" s="503">
        <f t="shared" si="59"/>
        <v>25</v>
      </c>
      <c r="EG35" s="495">
        <v>42.020200033229685</v>
      </c>
      <c r="EH35" s="496">
        <v>41.214190841717652</v>
      </c>
      <c r="EI35" s="496">
        <v>40.038504154721693</v>
      </c>
      <c r="EJ35" s="496">
        <v>38.436957628560549</v>
      </c>
      <c r="EK35" s="496">
        <v>37.133078133698234</v>
      </c>
      <c r="EL35" s="497">
        <v>36.042649612770049</v>
      </c>
      <c r="EM35" s="497">
        <v>34.204175379699564</v>
      </c>
      <c r="EN35" s="497">
        <v>34.072121735922963</v>
      </c>
      <c r="EO35" s="497">
        <v>32.947221057824663</v>
      </c>
      <c r="EP35" s="563">
        <v>32.705427786097346</v>
      </c>
      <c r="EQ35" s="605" t="s">
        <v>968</v>
      </c>
      <c r="ER35" s="748" t="s">
        <v>381</v>
      </c>
      <c r="ES35" s="738"/>
      <c r="ET35" s="1021"/>
      <c r="EU35" s="503">
        <f t="shared" si="60"/>
        <v>25</v>
      </c>
      <c r="EV35" s="495">
        <v>85</v>
      </c>
      <c r="EW35" s="496">
        <v>85</v>
      </c>
      <c r="EX35" s="496">
        <v>85</v>
      </c>
      <c r="EY35" s="496">
        <v>83.666979776846574</v>
      </c>
      <c r="EZ35" s="496">
        <v>81.052179221323456</v>
      </c>
      <c r="FA35" s="497">
        <v>78.25903032366341</v>
      </c>
      <c r="FB35" s="497">
        <v>72.19648114036255</v>
      </c>
      <c r="FC35" s="497">
        <v>65.484536145248683</v>
      </c>
      <c r="FD35" s="497">
        <v>58.053265215756824</v>
      </c>
      <c r="FE35" s="563">
        <v>49.651264544716582</v>
      </c>
      <c r="FF35" s="497">
        <v>39.501314556884267</v>
      </c>
      <c r="FG35" s="748" t="s">
        <v>381</v>
      </c>
      <c r="FI35" s="1021"/>
      <c r="FJ35" s="503">
        <f t="shared" si="61"/>
        <v>25</v>
      </c>
      <c r="FK35" s="495">
        <v>85</v>
      </c>
      <c r="FL35" s="496">
        <v>85</v>
      </c>
      <c r="FM35" s="496">
        <v>85</v>
      </c>
      <c r="FN35" s="496">
        <v>83.347688912465514</v>
      </c>
      <c r="FO35" s="496">
        <v>80.504744085580057</v>
      </c>
      <c r="FP35" s="497">
        <v>77.531698690579049</v>
      </c>
      <c r="FQ35" s="497">
        <v>71.178527899214885</v>
      </c>
      <c r="FR35" s="497">
        <v>64.307795527946496</v>
      </c>
      <c r="FS35" s="497">
        <v>56.906333404660472</v>
      </c>
      <c r="FT35" s="563">
        <v>48.820652862022087</v>
      </c>
      <c r="FU35" s="564">
        <v>39.351169506009228</v>
      </c>
      <c r="FV35" s="748" t="s">
        <v>381</v>
      </c>
      <c r="FW35" s="744"/>
      <c r="FX35" s="1021"/>
      <c r="FY35" s="503">
        <f t="shared" si="62"/>
        <v>25</v>
      </c>
      <c r="FZ35" s="491">
        <f t="shared" si="63"/>
        <v>0.83774613069447479</v>
      </c>
      <c r="GA35" s="492">
        <f t="shared" si="42"/>
        <v>0.87530071368310669</v>
      </c>
      <c r="GB35" s="492">
        <f t="shared" si="42"/>
        <v>0.94860146324951677</v>
      </c>
      <c r="GC35" s="492">
        <f t="shared" si="42"/>
        <v>1</v>
      </c>
      <c r="GD35" s="492">
        <f t="shared" si="42"/>
        <v>1.0000000000000002</v>
      </c>
      <c r="GE35" s="493">
        <f t="shared" si="42"/>
        <v>1.0000000000000082</v>
      </c>
      <c r="GF35" s="493">
        <f t="shared" si="42"/>
        <v>1.0000000000000004</v>
      </c>
      <c r="GG35" s="493">
        <f t="shared" si="42"/>
        <v>1</v>
      </c>
      <c r="GH35" s="493">
        <f t="shared" si="42"/>
        <v>1</v>
      </c>
      <c r="GI35" s="493">
        <f t="shared" si="42"/>
        <v>1.0000000000000004</v>
      </c>
      <c r="GJ35" s="493">
        <f t="shared" si="42"/>
        <v>1.0000000000000002</v>
      </c>
      <c r="GK35" s="748" t="s">
        <v>381</v>
      </c>
      <c r="GM35" s="1021"/>
      <c r="GN35" s="503">
        <f t="shared" si="64"/>
        <v>25</v>
      </c>
      <c r="GO35" s="495">
        <f t="shared" si="65"/>
        <v>85</v>
      </c>
      <c r="GP35" s="496">
        <f t="shared" si="43"/>
        <v>85</v>
      </c>
      <c r="GQ35" s="496">
        <f t="shared" si="43"/>
        <v>85</v>
      </c>
      <c r="GR35" s="496">
        <f t="shared" si="43"/>
        <v>83.666979776846574</v>
      </c>
      <c r="GS35" s="496">
        <f t="shared" si="43"/>
        <v>81.052179221323456</v>
      </c>
      <c r="GT35" s="497">
        <f t="shared" si="43"/>
        <v>78.25903032366341</v>
      </c>
      <c r="GU35" s="497">
        <f t="shared" si="43"/>
        <v>72.19648114036255</v>
      </c>
      <c r="GV35" s="497">
        <f t="shared" si="43"/>
        <v>65.484536145248683</v>
      </c>
      <c r="GW35" s="497">
        <f t="shared" si="43"/>
        <v>58.053265215756824</v>
      </c>
      <c r="GX35" s="497">
        <f t="shared" si="43"/>
        <v>49.651264544716582</v>
      </c>
      <c r="GY35" s="497">
        <f t="shared" si="43"/>
        <v>39.501314556884267</v>
      </c>
      <c r="GZ35" s="748" t="s">
        <v>381</v>
      </c>
      <c r="HB35" s="1021"/>
      <c r="HC35" s="503">
        <f t="shared" si="66"/>
        <v>25</v>
      </c>
      <c r="HD35" s="531">
        <f t="shared" si="67"/>
        <v>5.281662936969675</v>
      </c>
      <c r="HE35" s="551">
        <v>5.9418708040908852</v>
      </c>
      <c r="HF35" s="604">
        <v>87.463158312554796</v>
      </c>
      <c r="HH35" s="1021"/>
      <c r="HI35" s="503">
        <f t="shared" si="68"/>
        <v>25</v>
      </c>
      <c r="HJ35" s="531">
        <f t="shared" si="69"/>
        <v>5.281662936969675</v>
      </c>
      <c r="HK35" s="604">
        <v>100.57301570301415</v>
      </c>
    </row>
    <row r="36" spans="2:219" ht="15" customHeight="1">
      <c r="B36" s="1021"/>
      <c r="C36" s="503">
        <v>20</v>
      </c>
      <c r="D36" s="476">
        <f t="shared" si="44"/>
        <v>13.181593599999999</v>
      </c>
      <c r="E36" s="600">
        <f t="shared" si="45"/>
        <v>66.369590767135065</v>
      </c>
      <c r="F36" s="601">
        <f t="shared" si="46"/>
        <v>87.463151977230382</v>
      </c>
      <c r="G36" s="602">
        <f t="shared" si="47"/>
        <v>6.137643143608857</v>
      </c>
      <c r="H36" s="594" t="s">
        <v>712</v>
      </c>
      <c r="I36" s="603" t="s">
        <v>712</v>
      </c>
      <c r="J36" s="479">
        <f t="shared" si="37"/>
        <v>81.235375468414745</v>
      </c>
      <c r="K36" s="479">
        <f t="shared" si="71"/>
        <v>86.982988980480854</v>
      </c>
      <c r="L36" s="479">
        <f t="shared" si="71"/>
        <v>86.174132937225039</v>
      </c>
      <c r="M36" s="479">
        <f t="shared" si="71"/>
        <v>85.33395457949743</v>
      </c>
      <c r="N36" s="479">
        <f t="shared" si="71"/>
        <v>83.566543474941838</v>
      </c>
      <c r="O36" s="479">
        <f t="shared" si="71"/>
        <v>81.688908467820838</v>
      </c>
      <c r="P36" s="479">
        <f t="shared" si="71"/>
        <v>79.694086046744232</v>
      </c>
      <c r="Q36" s="479">
        <f t="shared" si="71"/>
        <v>77.548847662967617</v>
      </c>
      <c r="R36" s="479">
        <f t="shared" si="48"/>
        <v>75.045017432794936</v>
      </c>
      <c r="S36" s="480" t="s">
        <v>381</v>
      </c>
      <c r="T36" s="738"/>
      <c r="U36" s="1021"/>
      <c r="V36" s="503">
        <f t="shared" si="49"/>
        <v>20</v>
      </c>
      <c r="W36" s="481">
        <v>30</v>
      </c>
      <c r="X36" s="519">
        <v>-26</v>
      </c>
      <c r="Y36" s="483">
        <f t="shared" si="50"/>
        <v>13.181593599999999</v>
      </c>
      <c r="Z36" s="551">
        <v>14.829292799999999</v>
      </c>
      <c r="AA36" s="485">
        <v>14.9615537</v>
      </c>
      <c r="AB36" s="532">
        <f t="shared" si="51"/>
        <v>5.7834718458028282</v>
      </c>
      <c r="AC36" s="486">
        <f t="shared" si="52"/>
        <v>5.1408638629358476</v>
      </c>
      <c r="AD36" s="487">
        <v>14.6924271</v>
      </c>
      <c r="AE36" s="488">
        <v>26.006862900000002</v>
      </c>
      <c r="AF36" s="738"/>
      <c r="AG36" s="1048"/>
      <c r="AH36" s="1050"/>
      <c r="AI36" s="738"/>
      <c r="AJ36" s="1021"/>
      <c r="AK36" s="503">
        <f t="shared" si="53"/>
        <v>20</v>
      </c>
      <c r="AL36" s="489">
        <f t="shared" si="70"/>
        <v>10</v>
      </c>
      <c r="AM36" s="519">
        <f t="shared" si="54"/>
        <v>-33</v>
      </c>
      <c r="AN36" s="490">
        <f t="shared" si="55"/>
        <v>13.181593599999999</v>
      </c>
      <c r="AP36" s="1021"/>
      <c r="AQ36" s="503">
        <v>20</v>
      </c>
      <c r="AR36" s="483">
        <f t="shared" si="39"/>
        <v>13.181593599999999</v>
      </c>
      <c r="AS36" s="477">
        <v>101.07120736913171</v>
      </c>
      <c r="AT36" s="479">
        <v>100.72984739931475</v>
      </c>
      <c r="AU36" s="479">
        <v>100.28306525789885</v>
      </c>
      <c r="AV36" s="479">
        <v>99.680503521556531</v>
      </c>
      <c r="AW36" s="479">
        <v>99.175679241757294</v>
      </c>
      <c r="AX36" s="479">
        <v>98.739925992618865</v>
      </c>
      <c r="AY36" s="479">
        <v>97.967631581547167</v>
      </c>
      <c r="AZ36" s="479">
        <v>97.882350072887363</v>
      </c>
      <c r="BA36" s="479">
        <v>97.355351147026838</v>
      </c>
      <c r="BB36" s="479">
        <v>97.232425067197198</v>
      </c>
      <c r="BC36" s="761" t="s">
        <v>968</v>
      </c>
      <c r="BD36" s="480" t="s">
        <v>381</v>
      </c>
      <c r="BE36" s="738"/>
      <c r="BF36" s="1021"/>
      <c r="BG36" s="503">
        <v>20</v>
      </c>
      <c r="BH36" s="483">
        <f t="shared" si="40"/>
        <v>14.829292799999999</v>
      </c>
      <c r="BI36" s="477">
        <v>66.369590767135065</v>
      </c>
      <c r="BJ36" s="478">
        <v>71.324021676950892</v>
      </c>
      <c r="BK36" s="478">
        <v>81.235375468414745</v>
      </c>
      <c r="BL36" s="478">
        <v>87.026255692328562</v>
      </c>
      <c r="BM36" s="478">
        <v>86.273348513705116</v>
      </c>
      <c r="BN36" s="478">
        <v>85.479771569707736</v>
      </c>
      <c r="BO36" s="478">
        <v>83.787284175041023</v>
      </c>
      <c r="BP36" s="478">
        <v>81.947673942084194</v>
      </c>
      <c r="BQ36" s="478">
        <v>79.947769428103612</v>
      </c>
      <c r="BR36" s="478">
        <v>77.727442453797394</v>
      </c>
      <c r="BS36" s="478">
        <v>75.065608542494644</v>
      </c>
      <c r="BT36" s="480" t="s">
        <v>381</v>
      </c>
      <c r="BU36" s="533"/>
      <c r="BV36" s="1021"/>
      <c r="BW36" s="503">
        <v>20</v>
      </c>
      <c r="BX36" s="483">
        <f t="shared" si="41"/>
        <v>14.829292799999999</v>
      </c>
      <c r="BY36" s="477">
        <v>67.566500264200528</v>
      </c>
      <c r="BZ36" s="478">
        <v>72.277199034122191</v>
      </c>
      <c r="CA36" s="478">
        <v>81.726205368049008</v>
      </c>
      <c r="CB36" s="478">
        <v>86.982988980480854</v>
      </c>
      <c r="CC36" s="478">
        <v>86.174132937225039</v>
      </c>
      <c r="CD36" s="478">
        <v>85.33395457949743</v>
      </c>
      <c r="CE36" s="478">
        <v>83.566543474941838</v>
      </c>
      <c r="CF36" s="478">
        <v>81.688908467820838</v>
      </c>
      <c r="CG36" s="478">
        <v>79.694086046744232</v>
      </c>
      <c r="CH36" s="478">
        <v>77.548847662967617</v>
      </c>
      <c r="CI36" s="478">
        <v>75.045017432794936</v>
      </c>
      <c r="CJ36" s="480" t="s">
        <v>381</v>
      </c>
      <c r="CK36" s="738"/>
      <c r="CL36" s="1021"/>
      <c r="CM36" s="503">
        <f t="shared" si="56"/>
        <v>20</v>
      </c>
      <c r="CN36" s="520">
        <v>1.2</v>
      </c>
      <c r="CO36" s="521">
        <v>1.2000000000000086</v>
      </c>
      <c r="CP36" s="521">
        <v>1.2000000000000008</v>
      </c>
      <c r="CQ36" s="521">
        <v>1.2000000000000006</v>
      </c>
      <c r="CR36" s="521">
        <v>1.2</v>
      </c>
      <c r="CS36" s="521">
        <v>1.2000000000000002</v>
      </c>
      <c r="CT36" s="521">
        <v>1.2000000000000002</v>
      </c>
      <c r="CU36" s="521">
        <v>1.2</v>
      </c>
      <c r="CV36" s="521">
        <v>1.2000000000000006</v>
      </c>
      <c r="CW36" s="562">
        <v>1.2000000000000002</v>
      </c>
      <c r="CX36" s="761" t="s">
        <v>968</v>
      </c>
      <c r="CY36" s="748" t="s">
        <v>381</v>
      </c>
      <c r="CZ36" s="738"/>
      <c r="DA36" s="1021"/>
      <c r="DB36" s="503">
        <f t="shared" si="57"/>
        <v>20</v>
      </c>
      <c r="DC36" s="520">
        <v>0.8228445060415015</v>
      </c>
      <c r="DD36" s="521">
        <v>0.8670267799566459</v>
      </c>
      <c r="DE36" s="521">
        <v>0.95054547575067228</v>
      </c>
      <c r="DF36" s="521">
        <v>1.0000000000000107</v>
      </c>
      <c r="DG36" s="521">
        <v>1.0000000000000004</v>
      </c>
      <c r="DH36" s="521">
        <v>1.0000000000000004</v>
      </c>
      <c r="DI36" s="521">
        <v>1</v>
      </c>
      <c r="DJ36" s="521">
        <v>1</v>
      </c>
      <c r="DK36" s="521">
        <v>1</v>
      </c>
      <c r="DL36" s="562">
        <v>1</v>
      </c>
      <c r="DM36" s="493">
        <v>1.0000000000000007</v>
      </c>
      <c r="DN36" s="748" t="s">
        <v>381</v>
      </c>
      <c r="DO36" s="744"/>
      <c r="DP36" s="1021"/>
      <c r="DQ36" s="503">
        <f t="shared" si="58"/>
        <v>20</v>
      </c>
      <c r="DR36" s="520">
        <v>0.83367610830160077</v>
      </c>
      <c r="DS36" s="521">
        <v>0.87533342230454025</v>
      </c>
      <c r="DT36" s="521">
        <v>0.95452402213041454</v>
      </c>
      <c r="DU36" s="521">
        <v>1.00000000000001</v>
      </c>
      <c r="DV36" s="521">
        <v>1.0000000000000002</v>
      </c>
      <c r="DW36" s="521">
        <v>1.0000000000000004</v>
      </c>
      <c r="DX36" s="521">
        <v>1.0000000000000004</v>
      </c>
      <c r="DY36" s="521">
        <v>1.0000000000000004</v>
      </c>
      <c r="DZ36" s="521">
        <v>1.0000000000000024</v>
      </c>
      <c r="EA36" s="562">
        <v>1.0000000000000024</v>
      </c>
      <c r="EB36" s="771">
        <v>1.0000000000000013</v>
      </c>
      <c r="EC36" s="748" t="s">
        <v>381</v>
      </c>
      <c r="ED36" s="738"/>
      <c r="EE36" s="1021"/>
      <c r="EF36" s="503">
        <f t="shared" si="59"/>
        <v>20</v>
      </c>
      <c r="EG36" s="495">
        <v>39.953259568987164</v>
      </c>
      <c r="EH36" s="496">
        <v>38.909920757219368</v>
      </c>
      <c r="EI36" s="496">
        <v>37.544898656579107</v>
      </c>
      <c r="EJ36" s="496">
        <v>35.704892539532864</v>
      </c>
      <c r="EK36" s="496">
        <v>34.164193713020154</v>
      </c>
      <c r="EL36" s="497">
        <v>32.834924354371083</v>
      </c>
      <c r="EM36" s="497">
        <v>30.480473227392054</v>
      </c>
      <c r="EN36" s="497">
        <v>30.220593322535649</v>
      </c>
      <c r="EO36" s="497">
        <v>28.615164173401126</v>
      </c>
      <c r="EP36" s="563">
        <v>28.240811999126095</v>
      </c>
      <c r="EQ36" s="605" t="s">
        <v>968</v>
      </c>
      <c r="ER36" s="748" t="s">
        <v>381</v>
      </c>
      <c r="ES36" s="738"/>
      <c r="ET36" s="1021"/>
      <c r="EU36" s="503">
        <f t="shared" si="60"/>
        <v>20</v>
      </c>
      <c r="EV36" s="495">
        <v>85</v>
      </c>
      <c r="EW36" s="496">
        <v>85.000000000000057</v>
      </c>
      <c r="EX36" s="496">
        <v>85</v>
      </c>
      <c r="EY36" s="496">
        <v>83.233155153801704</v>
      </c>
      <c r="EZ36" s="496">
        <v>80.189746599598379</v>
      </c>
      <c r="FA36" s="497">
        <v>76.984377807308931</v>
      </c>
      <c r="FB36" s="497">
        <v>70.156653287179211</v>
      </c>
      <c r="FC36" s="497">
        <v>62.748747190714028</v>
      </c>
      <c r="FD36" s="497">
        <v>54.711506039657763</v>
      </c>
      <c r="FE36" s="563">
        <v>45.808692175549822</v>
      </c>
      <c r="FF36" s="497">
        <v>35.164594059616434</v>
      </c>
      <c r="FG36" s="748" t="s">
        <v>381</v>
      </c>
      <c r="FI36" s="1021"/>
      <c r="FJ36" s="503">
        <f t="shared" si="61"/>
        <v>20</v>
      </c>
      <c r="FK36" s="495">
        <v>85</v>
      </c>
      <c r="FL36" s="496">
        <v>85</v>
      </c>
      <c r="FM36" s="496">
        <v>85</v>
      </c>
      <c r="FN36" s="496">
        <v>83.058201523521291</v>
      </c>
      <c r="FO36" s="496">
        <v>79.788864075319225</v>
      </c>
      <c r="FP36" s="497">
        <v>76.395676732496895</v>
      </c>
      <c r="FQ36" s="497">
        <v>69.267015659181993</v>
      </c>
      <c r="FR36" s="497">
        <v>61.70786054126711</v>
      </c>
      <c r="FS36" s="497">
        <v>53.693225141612913</v>
      </c>
      <c r="FT36" s="563">
        <v>45.093528739754618</v>
      </c>
      <c r="FU36" s="564">
        <v>35.08238071214015</v>
      </c>
      <c r="FV36" s="748" t="s">
        <v>381</v>
      </c>
      <c r="FW36" s="744"/>
      <c r="FX36" s="1021"/>
      <c r="FY36" s="503">
        <f t="shared" si="62"/>
        <v>20</v>
      </c>
      <c r="FZ36" s="491">
        <f t="shared" si="63"/>
        <v>0.8228445060415015</v>
      </c>
      <c r="GA36" s="492">
        <f t="shared" si="42"/>
        <v>0.8670267799566459</v>
      </c>
      <c r="GB36" s="492">
        <f t="shared" si="42"/>
        <v>0.95054547575067228</v>
      </c>
      <c r="GC36" s="492">
        <f t="shared" si="42"/>
        <v>1.00000000000001</v>
      </c>
      <c r="GD36" s="492">
        <f t="shared" si="42"/>
        <v>1.0000000000000002</v>
      </c>
      <c r="GE36" s="493">
        <f t="shared" si="42"/>
        <v>1.0000000000000004</v>
      </c>
      <c r="GF36" s="493">
        <f t="shared" si="42"/>
        <v>1</v>
      </c>
      <c r="GG36" s="493">
        <f t="shared" si="42"/>
        <v>1</v>
      </c>
      <c r="GH36" s="493">
        <f t="shared" si="42"/>
        <v>1</v>
      </c>
      <c r="GI36" s="493">
        <f t="shared" si="42"/>
        <v>1</v>
      </c>
      <c r="GJ36" s="493">
        <f t="shared" si="42"/>
        <v>1.0000000000000007</v>
      </c>
      <c r="GK36" s="748" t="s">
        <v>381</v>
      </c>
      <c r="GM36" s="1021"/>
      <c r="GN36" s="503">
        <f t="shared" si="64"/>
        <v>20</v>
      </c>
      <c r="GO36" s="495">
        <f t="shared" si="65"/>
        <v>85</v>
      </c>
      <c r="GP36" s="496">
        <f t="shared" si="43"/>
        <v>85.000000000000057</v>
      </c>
      <c r="GQ36" s="496">
        <f t="shared" si="43"/>
        <v>85</v>
      </c>
      <c r="GR36" s="496">
        <f t="shared" si="43"/>
        <v>83.233155153801704</v>
      </c>
      <c r="GS36" s="496">
        <f t="shared" si="43"/>
        <v>80.189746599598379</v>
      </c>
      <c r="GT36" s="497">
        <f t="shared" si="43"/>
        <v>76.984377807308931</v>
      </c>
      <c r="GU36" s="497">
        <f t="shared" si="43"/>
        <v>70.156653287179211</v>
      </c>
      <c r="GV36" s="497">
        <f t="shared" si="43"/>
        <v>62.748747190714028</v>
      </c>
      <c r="GW36" s="497">
        <f t="shared" si="43"/>
        <v>54.711506039657763</v>
      </c>
      <c r="GX36" s="497">
        <f t="shared" si="43"/>
        <v>45.808692175549822</v>
      </c>
      <c r="GY36" s="497">
        <f t="shared" si="43"/>
        <v>35.164594059616434</v>
      </c>
      <c r="GZ36" s="748" t="s">
        <v>381</v>
      </c>
      <c r="HB36" s="1021"/>
      <c r="HC36" s="503">
        <f t="shared" si="66"/>
        <v>20</v>
      </c>
      <c r="HD36" s="531">
        <f t="shared" si="67"/>
        <v>6.137643143608857</v>
      </c>
      <c r="HE36" s="551">
        <v>6.9048485365599648</v>
      </c>
      <c r="HF36" s="604">
        <v>87.463151977230382</v>
      </c>
      <c r="HH36" s="1021"/>
      <c r="HI36" s="503">
        <f t="shared" si="68"/>
        <v>20</v>
      </c>
      <c r="HJ36" s="531">
        <f t="shared" si="69"/>
        <v>6.137643143608857</v>
      </c>
      <c r="HK36" s="604">
        <v>99.615625043722389</v>
      </c>
    </row>
    <row r="37" spans="2:219" ht="15" customHeight="1">
      <c r="B37" s="1021"/>
      <c r="C37" s="503">
        <v>10</v>
      </c>
      <c r="D37" s="476">
        <f t="shared" si="44"/>
        <v>16.945786399999999</v>
      </c>
      <c r="E37" s="600">
        <f t="shared" si="45"/>
        <v>64.684443813293313</v>
      </c>
      <c r="F37" s="601">
        <f t="shared" si="46"/>
        <v>87.361083798540463</v>
      </c>
      <c r="G37" s="602">
        <f t="shared" si="47"/>
        <v>5.4663638293798478</v>
      </c>
      <c r="H37" s="594" t="s">
        <v>712</v>
      </c>
      <c r="I37" s="603" t="s">
        <v>712</v>
      </c>
      <c r="J37" s="479">
        <f t="shared" si="37"/>
        <v>81.156142319486975</v>
      </c>
      <c r="K37" s="479">
        <f t="shared" si="71"/>
        <v>86.78890375928043</v>
      </c>
      <c r="L37" s="479">
        <f t="shared" si="71"/>
        <v>85.853120198981983</v>
      </c>
      <c r="M37" s="479">
        <f t="shared" si="71"/>
        <v>84.844303346314447</v>
      </c>
      <c r="N37" s="479">
        <f t="shared" si="71"/>
        <v>82.768484362152648</v>
      </c>
      <c r="O37" s="479">
        <f t="shared" si="71"/>
        <v>80.62219646403895</v>
      </c>
      <c r="P37" s="479">
        <f t="shared" si="71"/>
        <v>78.399631136438813</v>
      </c>
      <c r="Q37" s="479">
        <f t="shared" si="71"/>
        <v>76.071382885260448</v>
      </c>
      <c r="R37" s="479">
        <f t="shared" si="48"/>
        <v>73.370346258708068</v>
      </c>
      <c r="S37" s="480" t="s">
        <v>381</v>
      </c>
      <c r="T37" s="738"/>
      <c r="U37" s="1021"/>
      <c r="V37" s="503">
        <f t="shared" si="49"/>
        <v>10</v>
      </c>
      <c r="W37" s="481">
        <f>V37+15</f>
        <v>25</v>
      </c>
      <c r="X37" s="519">
        <v>-26</v>
      </c>
      <c r="Y37" s="483">
        <f t="shared" si="50"/>
        <v>16.945786399999999</v>
      </c>
      <c r="Z37" s="551">
        <v>19.597090000000001</v>
      </c>
      <c r="AA37" s="485">
        <v>19.0640097</v>
      </c>
      <c r="AB37" s="532">
        <f t="shared" si="51"/>
        <v>4.4941049368760471</v>
      </c>
      <c r="AC37" s="486">
        <f t="shared" si="52"/>
        <v>3.9947599438898194</v>
      </c>
      <c r="AD37" s="487">
        <v>18.6124787</v>
      </c>
      <c r="AE37" s="488">
        <v>31.893095500000001</v>
      </c>
      <c r="AF37" s="738"/>
      <c r="AG37" s="1048"/>
      <c r="AH37" s="1050"/>
      <c r="AI37" s="738"/>
      <c r="AJ37" s="1021"/>
      <c r="AK37" s="503">
        <f t="shared" si="53"/>
        <v>10</v>
      </c>
      <c r="AL37" s="489">
        <f t="shared" si="70"/>
        <v>0</v>
      </c>
      <c r="AM37" s="519">
        <f t="shared" si="54"/>
        <v>-33</v>
      </c>
      <c r="AN37" s="490">
        <f t="shared" si="55"/>
        <v>16.945786399999999</v>
      </c>
      <c r="AP37" s="1021"/>
      <c r="AQ37" s="503">
        <v>10</v>
      </c>
      <c r="AR37" s="483">
        <f t="shared" si="39"/>
        <v>16.945786399999999</v>
      </c>
      <c r="AS37" s="477">
        <v>100.03355920379752</v>
      </c>
      <c r="AT37" s="479">
        <v>99.483403564532551</v>
      </c>
      <c r="AU37" s="479">
        <v>98.690803226941384</v>
      </c>
      <c r="AV37" s="479">
        <v>97.74322000731415</v>
      </c>
      <c r="AW37" s="479">
        <v>97.06027220594946</v>
      </c>
      <c r="AX37" s="479">
        <v>96.45037623927611</v>
      </c>
      <c r="AY37" s="479">
        <v>95.30357013992068</v>
      </c>
      <c r="AZ37" s="479">
        <v>95.131417376798453</v>
      </c>
      <c r="BA37" s="479">
        <v>94.288494349318469</v>
      </c>
      <c r="BB37" s="479">
        <v>94.1442766021094</v>
      </c>
      <c r="BC37" s="761" t="s">
        <v>968</v>
      </c>
      <c r="BD37" s="480" t="s">
        <v>381</v>
      </c>
      <c r="BE37" s="738"/>
      <c r="BF37" s="1021"/>
      <c r="BG37" s="503">
        <v>10</v>
      </c>
      <c r="BH37" s="483">
        <f t="shared" si="40"/>
        <v>19.0640097</v>
      </c>
      <c r="BI37" s="477">
        <v>65.884970985844092</v>
      </c>
      <c r="BJ37" s="478">
        <v>71.37676522857042</v>
      </c>
      <c r="BK37" s="478">
        <v>82.759346135263655</v>
      </c>
      <c r="BL37" s="478">
        <v>86.78890375928043</v>
      </c>
      <c r="BM37" s="478">
        <v>85.85944055620817</v>
      </c>
      <c r="BN37" s="478">
        <v>84.901458106235651</v>
      </c>
      <c r="BO37" s="478">
        <v>82.904698469521762</v>
      </c>
      <c r="BP37" s="478">
        <v>80.802784859938228</v>
      </c>
      <c r="BQ37" s="478">
        <v>78.585506804506636</v>
      </c>
      <c r="BR37" s="478">
        <v>76.194639731805083</v>
      </c>
      <c r="BS37" s="478">
        <v>73.376772886047974</v>
      </c>
      <c r="BT37" s="480" t="s">
        <v>381</v>
      </c>
      <c r="BU37" s="533"/>
      <c r="BV37" s="1021"/>
      <c r="BW37" s="503">
        <v>10</v>
      </c>
      <c r="BX37" s="483">
        <f t="shared" si="41"/>
        <v>19.0640097</v>
      </c>
      <c r="BY37" s="477">
        <v>64.684443813293313</v>
      </c>
      <c r="BZ37" s="478">
        <v>70.039194589547961</v>
      </c>
      <c r="CA37" s="478">
        <v>81.156142319486975</v>
      </c>
      <c r="CB37" s="478">
        <v>86.841314727972687</v>
      </c>
      <c r="CC37" s="478">
        <v>85.853120198981983</v>
      </c>
      <c r="CD37" s="478">
        <v>84.844303346314447</v>
      </c>
      <c r="CE37" s="478">
        <v>82.768484362152648</v>
      </c>
      <c r="CF37" s="478">
        <v>80.62219646403895</v>
      </c>
      <c r="CG37" s="478">
        <v>78.399631136438813</v>
      </c>
      <c r="CH37" s="478">
        <v>76.071382885260448</v>
      </c>
      <c r="CI37" s="478">
        <v>73.370346258708068</v>
      </c>
      <c r="CJ37" s="480" t="s">
        <v>381</v>
      </c>
      <c r="CK37" s="738"/>
      <c r="CL37" s="1021"/>
      <c r="CM37" s="503">
        <f t="shared" si="56"/>
        <v>10</v>
      </c>
      <c r="CN37" s="520">
        <v>1.2000000000000004</v>
      </c>
      <c r="CO37" s="521">
        <v>1.2000000000000006</v>
      </c>
      <c r="CP37" s="521">
        <v>1.2000000000000111</v>
      </c>
      <c r="CQ37" s="521">
        <v>1.2000000000000006</v>
      </c>
      <c r="CR37" s="521">
        <v>1.2000000000000002</v>
      </c>
      <c r="CS37" s="521">
        <v>1.2000000000000008</v>
      </c>
      <c r="CT37" s="521">
        <v>1.2</v>
      </c>
      <c r="CU37" s="521">
        <v>1.2000000000000008</v>
      </c>
      <c r="CV37" s="521">
        <v>1.200000000000006</v>
      </c>
      <c r="CW37" s="562">
        <v>1.2000000000000006</v>
      </c>
      <c r="CX37" s="761" t="s">
        <v>968</v>
      </c>
      <c r="CY37" s="748" t="s">
        <v>381</v>
      </c>
      <c r="CZ37" s="738"/>
      <c r="DA37" s="1021"/>
      <c r="DB37" s="503">
        <f t="shared" si="57"/>
        <v>10</v>
      </c>
      <c r="DC37" s="520">
        <v>0.81842955177095533</v>
      </c>
      <c r="DD37" s="521">
        <v>0.86748801907029305</v>
      </c>
      <c r="DE37" s="521">
        <v>0.96285226439703064</v>
      </c>
      <c r="DF37" s="521">
        <v>1.0000000000000002</v>
      </c>
      <c r="DG37" s="521">
        <v>1.000000000000006</v>
      </c>
      <c r="DH37" s="521">
        <v>1</v>
      </c>
      <c r="DI37" s="521">
        <v>1</v>
      </c>
      <c r="DJ37" s="521">
        <v>1.0000000000000064</v>
      </c>
      <c r="DK37" s="521">
        <v>1.0000000000000002</v>
      </c>
      <c r="DL37" s="562">
        <v>1.0000000000000013</v>
      </c>
      <c r="DM37" s="771">
        <v>1.0000000000000007</v>
      </c>
      <c r="DN37" s="748" t="s">
        <v>381</v>
      </c>
      <c r="DO37" s="744"/>
      <c r="DP37" s="1021"/>
      <c r="DQ37" s="503">
        <f t="shared" si="58"/>
        <v>10</v>
      </c>
      <c r="DR37" s="520">
        <v>0.80741883919909707</v>
      </c>
      <c r="DS37" s="521">
        <v>0.85573272158364788</v>
      </c>
      <c r="DT37" s="521">
        <v>0.94990189806510761</v>
      </c>
      <c r="DU37" s="521">
        <v>1</v>
      </c>
      <c r="DV37" s="521">
        <v>1.0000000000000067</v>
      </c>
      <c r="DW37" s="521">
        <v>1</v>
      </c>
      <c r="DX37" s="521">
        <v>1</v>
      </c>
      <c r="DY37" s="521">
        <v>1.0000000000000002</v>
      </c>
      <c r="DZ37" s="521">
        <v>1</v>
      </c>
      <c r="EA37" s="562">
        <v>1</v>
      </c>
      <c r="EB37" s="771">
        <v>1</v>
      </c>
      <c r="EC37" s="748" t="s">
        <v>381</v>
      </c>
      <c r="ED37" s="738"/>
      <c r="EE37" s="1021"/>
      <c r="EF37" s="503">
        <f t="shared" si="59"/>
        <v>10</v>
      </c>
      <c r="EG37" s="495">
        <v>36.782863483748486</v>
      </c>
      <c r="EH37" s="496">
        <v>35.103260503528304</v>
      </c>
      <c r="EI37" s="496">
        <v>32.68511189466426</v>
      </c>
      <c r="EJ37" s="496">
        <v>29.796668754992481</v>
      </c>
      <c r="EK37" s="496">
        <v>27.716626650507919</v>
      </c>
      <c r="EL37" s="497">
        <v>25.860315188735115</v>
      </c>
      <c r="EM37" s="497">
        <v>22.373027521110316</v>
      </c>
      <c r="EN37" s="497">
        <v>21.849895942760554</v>
      </c>
      <c r="EO37" s="497">
        <v>19.28982835904219</v>
      </c>
      <c r="EP37" s="563">
        <v>18.852050151015135</v>
      </c>
      <c r="EQ37" s="605" t="s">
        <v>968</v>
      </c>
      <c r="ER37" s="748" t="s">
        <v>381</v>
      </c>
      <c r="ES37" s="738"/>
      <c r="ET37" s="1021"/>
      <c r="EU37" s="503">
        <f t="shared" si="60"/>
        <v>10</v>
      </c>
      <c r="EV37" s="495">
        <v>85</v>
      </c>
      <c r="EW37" s="496">
        <v>85</v>
      </c>
      <c r="EX37" s="496">
        <v>85</v>
      </c>
      <c r="EY37" s="496">
        <v>82.273487507114908</v>
      </c>
      <c r="EZ37" s="496">
        <v>78.517600775365793</v>
      </c>
      <c r="FA37" s="497">
        <v>74.65007789274506</v>
      </c>
      <c r="FB37" s="497">
        <v>66.600825268755045</v>
      </c>
      <c r="FC37" s="497">
        <v>58.145565271426847</v>
      </c>
      <c r="FD37" s="497">
        <v>49.246693423920192</v>
      </c>
      <c r="FE37" s="563">
        <v>39.675412472872893</v>
      </c>
      <c r="FF37" s="497">
        <v>28.428231558142443</v>
      </c>
      <c r="FG37" s="748" t="s">
        <v>381</v>
      </c>
      <c r="FI37" s="1021"/>
      <c r="FJ37" s="503">
        <f t="shared" si="61"/>
        <v>10</v>
      </c>
      <c r="FK37" s="495">
        <v>85</v>
      </c>
      <c r="FL37" s="496">
        <v>85</v>
      </c>
      <c r="FM37" s="496">
        <v>85</v>
      </c>
      <c r="FN37" s="496">
        <v>82.485377856454988</v>
      </c>
      <c r="FO37" s="496">
        <v>78.492072621860075</v>
      </c>
      <c r="FP37" s="497">
        <v>74.419452289821095</v>
      </c>
      <c r="FQ37" s="497">
        <v>66.052322584808451</v>
      </c>
      <c r="FR37" s="497">
        <v>57.419994290785041</v>
      </c>
      <c r="FS37" s="497">
        <v>48.50167013656727</v>
      </c>
      <c r="FT37" s="563">
        <v>39.182680474878907</v>
      </c>
      <c r="FU37" s="564">
        <v>28.402622639833453</v>
      </c>
      <c r="FV37" s="748" t="s">
        <v>381</v>
      </c>
      <c r="FW37" s="744"/>
      <c r="FX37" s="1021"/>
      <c r="FY37" s="503">
        <f t="shared" si="62"/>
        <v>10</v>
      </c>
      <c r="FZ37" s="491">
        <f t="shared" si="63"/>
        <v>0.80741883919909707</v>
      </c>
      <c r="GA37" s="492">
        <f t="shared" si="42"/>
        <v>0.85573272158364788</v>
      </c>
      <c r="GB37" s="492">
        <f t="shared" si="42"/>
        <v>0.94990189806510761</v>
      </c>
      <c r="GC37" s="492">
        <f t="shared" si="42"/>
        <v>1</v>
      </c>
      <c r="GD37" s="492">
        <f t="shared" si="42"/>
        <v>1.000000000000006</v>
      </c>
      <c r="GE37" s="493">
        <f t="shared" si="42"/>
        <v>1</v>
      </c>
      <c r="GF37" s="493">
        <f t="shared" si="42"/>
        <v>1</v>
      </c>
      <c r="GG37" s="493">
        <f t="shared" si="42"/>
        <v>1.0000000000000002</v>
      </c>
      <c r="GH37" s="493">
        <f t="shared" si="42"/>
        <v>1</v>
      </c>
      <c r="GI37" s="493">
        <f t="shared" si="42"/>
        <v>1</v>
      </c>
      <c r="GJ37" s="493">
        <f t="shared" si="42"/>
        <v>1</v>
      </c>
      <c r="GK37" s="748" t="s">
        <v>381</v>
      </c>
      <c r="GM37" s="1021"/>
      <c r="GN37" s="503">
        <f t="shared" si="64"/>
        <v>10</v>
      </c>
      <c r="GO37" s="495">
        <f t="shared" si="65"/>
        <v>85</v>
      </c>
      <c r="GP37" s="496">
        <f t="shared" si="43"/>
        <v>85</v>
      </c>
      <c r="GQ37" s="496">
        <f t="shared" si="43"/>
        <v>85</v>
      </c>
      <c r="GR37" s="496">
        <f t="shared" si="43"/>
        <v>82.485377856454988</v>
      </c>
      <c r="GS37" s="496">
        <f t="shared" si="43"/>
        <v>78.517600775365793</v>
      </c>
      <c r="GT37" s="497">
        <f t="shared" si="43"/>
        <v>74.65007789274506</v>
      </c>
      <c r="GU37" s="497">
        <f t="shared" si="43"/>
        <v>66.600825268755045</v>
      </c>
      <c r="GV37" s="497">
        <f t="shared" si="43"/>
        <v>58.145565271426847</v>
      </c>
      <c r="GW37" s="497">
        <f t="shared" si="43"/>
        <v>49.246693423920192</v>
      </c>
      <c r="GX37" s="497">
        <f t="shared" si="43"/>
        <v>39.675412472872893</v>
      </c>
      <c r="GY37" s="497">
        <f t="shared" si="43"/>
        <v>28.428231558142443</v>
      </c>
      <c r="GZ37" s="748" t="s">
        <v>381</v>
      </c>
      <c r="HB37" s="1021"/>
      <c r="HC37" s="503">
        <f t="shared" si="66"/>
        <v>10</v>
      </c>
      <c r="HD37" s="531">
        <f t="shared" si="67"/>
        <v>5.4663638293798478</v>
      </c>
      <c r="HE37" s="551">
        <v>6.1496593080523292</v>
      </c>
      <c r="HF37" s="604">
        <v>87.361083798540463</v>
      </c>
      <c r="HH37" s="1021"/>
      <c r="HI37" s="503">
        <f t="shared" si="68"/>
        <v>10</v>
      </c>
      <c r="HJ37" s="531">
        <f t="shared" si="69"/>
        <v>5.4663638293798478</v>
      </c>
      <c r="HK37" s="604">
        <v>97.622662839253294</v>
      </c>
    </row>
    <row r="38" spans="2:219" ht="15" customHeight="1">
      <c r="B38" s="1021"/>
      <c r="C38" s="503">
        <v>0</v>
      </c>
      <c r="D38" s="476">
        <f t="shared" si="44"/>
        <v>23.644249777777777</v>
      </c>
      <c r="E38" s="600">
        <f t="shared" si="45"/>
        <v>61.932031253344931</v>
      </c>
      <c r="F38" s="601">
        <f t="shared" si="46"/>
        <v>87.393950803478404</v>
      </c>
      <c r="G38" s="602">
        <f t="shared" si="47"/>
        <v>7.151892971138647</v>
      </c>
      <c r="H38" s="594" t="s">
        <v>712</v>
      </c>
      <c r="I38" s="603" t="s">
        <v>712</v>
      </c>
      <c r="J38" s="538">
        <f t="shared" si="37"/>
        <v>81.182016809320857</v>
      </c>
      <c r="K38" s="538">
        <f t="shared" si="71"/>
        <v>86.353151335384325</v>
      </c>
      <c r="L38" s="538">
        <f t="shared" si="71"/>
        <v>85.082430179596784</v>
      </c>
      <c r="M38" s="538">
        <f t="shared" si="71"/>
        <v>83.803049206387385</v>
      </c>
      <c r="N38" s="538">
        <f t="shared" si="71"/>
        <v>81.17952672554884</v>
      </c>
      <c r="O38" s="538">
        <f t="shared" si="71"/>
        <v>78.5187138283992</v>
      </c>
      <c r="P38" s="538">
        <f t="shared" si="71"/>
        <v>75.854204926386728</v>
      </c>
      <c r="Q38" s="538">
        <f t="shared" si="71"/>
        <v>73.141031430156872</v>
      </c>
      <c r="R38" s="626" t="s">
        <v>381</v>
      </c>
      <c r="S38" s="539" t="s">
        <v>381</v>
      </c>
      <c r="T38" s="738"/>
      <c r="U38" s="1021"/>
      <c r="V38" s="503">
        <f t="shared" si="49"/>
        <v>0</v>
      </c>
      <c r="W38" s="481">
        <f>V38+15</f>
        <v>15</v>
      </c>
      <c r="X38" s="519">
        <v>-26</v>
      </c>
      <c r="Y38" s="483">
        <f t="shared" si="50"/>
        <v>23.644249777777777</v>
      </c>
      <c r="Z38" s="551">
        <v>28.469814700000001</v>
      </c>
      <c r="AA38" s="485">
        <v>26.599781</v>
      </c>
      <c r="AB38" s="532">
        <f t="shared" si="51"/>
        <v>3.2220103207047446</v>
      </c>
      <c r="AC38" s="486">
        <f t="shared" si="52"/>
        <v>2.8640091739597726</v>
      </c>
      <c r="AD38" s="487">
        <v>25.1160447</v>
      </c>
      <c r="AE38" s="488">
        <v>41.673859</v>
      </c>
      <c r="AF38" s="738"/>
      <c r="AG38" s="1048"/>
      <c r="AH38" s="1050"/>
      <c r="AI38" s="738"/>
      <c r="AJ38" s="1021"/>
      <c r="AK38" s="503">
        <f t="shared" si="53"/>
        <v>0</v>
      </c>
      <c r="AL38" s="489">
        <f t="shared" si="70"/>
        <v>-10</v>
      </c>
      <c r="AM38" s="519">
        <f t="shared" si="54"/>
        <v>-33</v>
      </c>
      <c r="AN38" s="490">
        <f t="shared" si="55"/>
        <v>23.644249777777777</v>
      </c>
      <c r="AP38" s="1021"/>
      <c r="AQ38" s="503">
        <v>0</v>
      </c>
      <c r="AR38" s="483">
        <f t="shared" si="39"/>
        <v>23.644249777777777</v>
      </c>
      <c r="AS38" s="477">
        <v>100.11493385274082</v>
      </c>
      <c r="AT38" s="479">
        <v>99.49218618247582</v>
      </c>
      <c r="AU38" s="479">
        <v>98.450671577237785</v>
      </c>
      <c r="AV38" s="479">
        <v>96.856585519855685</v>
      </c>
      <c r="AW38" s="479">
        <v>95.471214260808154</v>
      </c>
      <c r="AX38" s="479">
        <v>94.379353129899783</v>
      </c>
      <c r="AY38" s="479">
        <v>92.670082361037942</v>
      </c>
      <c r="AZ38" s="479">
        <v>92.424987815735108</v>
      </c>
      <c r="BA38" s="479">
        <v>91.180780790956746</v>
      </c>
      <c r="BB38" s="479">
        <v>91.088106027504224</v>
      </c>
      <c r="BC38" s="713" t="s">
        <v>381</v>
      </c>
      <c r="BD38" s="480" t="s">
        <v>381</v>
      </c>
      <c r="BE38" s="738"/>
      <c r="BF38" s="1021"/>
      <c r="BG38" s="503">
        <v>0</v>
      </c>
      <c r="BH38" s="483">
        <f t="shared" si="40"/>
        <v>26.599781</v>
      </c>
      <c r="BI38" s="477">
        <v>65.828120590936336</v>
      </c>
      <c r="BJ38" s="478">
        <v>71.980919442573935</v>
      </c>
      <c r="BK38" s="478">
        <v>85.042719492057856</v>
      </c>
      <c r="BL38" s="478">
        <v>86.353151335384325</v>
      </c>
      <c r="BM38" s="478">
        <v>85.082430179596784</v>
      </c>
      <c r="BN38" s="478">
        <v>83.803049206387385</v>
      </c>
      <c r="BO38" s="478">
        <v>81.220380844336944</v>
      </c>
      <c r="BP38" s="478">
        <v>78.613639569922199</v>
      </c>
      <c r="BQ38" s="478">
        <v>75.964732581530555</v>
      </c>
      <c r="BR38" s="478">
        <v>73.199940207725547</v>
      </c>
      <c r="BS38" s="713" t="s">
        <v>381</v>
      </c>
      <c r="BT38" s="480" t="s">
        <v>381</v>
      </c>
      <c r="BU38" s="533"/>
      <c r="BV38" s="1021"/>
      <c r="BW38" s="503">
        <v>0</v>
      </c>
      <c r="BX38" s="483">
        <f t="shared" si="41"/>
        <v>26.599781</v>
      </c>
      <c r="BY38" s="477">
        <v>61.932031253344931</v>
      </c>
      <c r="BZ38" s="478">
        <v>68.22837023684697</v>
      </c>
      <c r="CA38" s="478">
        <v>81.182016809320857</v>
      </c>
      <c r="CB38" s="478">
        <v>86.522496867557479</v>
      </c>
      <c r="CC38" s="478">
        <v>85.188329154520005</v>
      </c>
      <c r="CD38" s="478">
        <v>83.851510218986306</v>
      </c>
      <c r="CE38" s="478">
        <v>81.17952672554884</v>
      </c>
      <c r="CF38" s="478">
        <v>78.5187138283992</v>
      </c>
      <c r="CG38" s="478">
        <v>75.854204926386728</v>
      </c>
      <c r="CH38" s="478">
        <v>73.141031430156872</v>
      </c>
      <c r="CI38" s="713" t="s">
        <v>381</v>
      </c>
      <c r="CJ38" s="480" t="s">
        <v>381</v>
      </c>
      <c r="CK38" s="738"/>
      <c r="CL38" s="1021"/>
      <c r="CM38" s="503">
        <f t="shared" si="56"/>
        <v>0</v>
      </c>
      <c r="CN38" s="520">
        <v>1.2000000000000162</v>
      </c>
      <c r="CO38" s="521">
        <v>1.2000000000000006</v>
      </c>
      <c r="CP38" s="521">
        <v>1.2000000000000164</v>
      </c>
      <c r="CQ38" s="521">
        <v>1.2000000000000157</v>
      </c>
      <c r="CR38" s="521">
        <v>1.2000000000000008</v>
      </c>
      <c r="CS38" s="521">
        <v>1.2000000000000002</v>
      </c>
      <c r="CT38" s="521">
        <v>1.2000000000000002</v>
      </c>
      <c r="CU38" s="521">
        <v>1.2</v>
      </c>
      <c r="CV38" s="521">
        <v>1.2000000000000006</v>
      </c>
      <c r="CW38" s="562">
        <v>1.200000000000004</v>
      </c>
      <c r="CX38" s="522" t="s">
        <v>381</v>
      </c>
      <c r="CY38" s="748" t="s">
        <v>381</v>
      </c>
      <c r="CZ38" s="738"/>
      <c r="DA38" s="1021"/>
      <c r="DB38" s="503">
        <f t="shared" si="57"/>
        <v>0</v>
      </c>
      <c r="DC38" s="520">
        <v>0.81791052030556255</v>
      </c>
      <c r="DD38" s="521">
        <v>0.87275796028030506</v>
      </c>
      <c r="DE38" s="521">
        <v>0.98104048002619526</v>
      </c>
      <c r="DF38" s="521">
        <v>1.0000000000000098</v>
      </c>
      <c r="DG38" s="521">
        <v>1</v>
      </c>
      <c r="DH38" s="521">
        <v>1.00000000000001</v>
      </c>
      <c r="DI38" s="521">
        <v>1.0000000000000042</v>
      </c>
      <c r="DJ38" s="521">
        <v>1.0000000000000051</v>
      </c>
      <c r="DK38" s="521">
        <v>1.0000000000000007</v>
      </c>
      <c r="DL38" s="562">
        <v>1</v>
      </c>
      <c r="DM38" s="522" t="s">
        <v>381</v>
      </c>
      <c r="DN38" s="748" t="s">
        <v>381</v>
      </c>
      <c r="DO38" s="744"/>
      <c r="DP38" s="1021"/>
      <c r="DQ38" s="503">
        <f t="shared" si="58"/>
        <v>0</v>
      </c>
      <c r="DR38" s="520">
        <v>0.78177022489918357</v>
      </c>
      <c r="DS38" s="521">
        <v>0.83962200024831124</v>
      </c>
      <c r="DT38" s="521">
        <v>0.95011210714748018</v>
      </c>
      <c r="DU38" s="521">
        <v>1.0000000000000004</v>
      </c>
      <c r="DV38" s="521">
        <v>1.0000000000000002</v>
      </c>
      <c r="DW38" s="521">
        <v>1.00000000000001</v>
      </c>
      <c r="DX38" s="521">
        <v>1.0000000000000004</v>
      </c>
      <c r="DY38" s="521">
        <v>1.0000000000000047</v>
      </c>
      <c r="DZ38" s="521">
        <v>1.0000000000000047</v>
      </c>
      <c r="EA38" s="562">
        <v>1.0000000000000022</v>
      </c>
      <c r="EB38" s="522" t="s">
        <v>381</v>
      </c>
      <c r="EC38" s="748" t="s">
        <v>381</v>
      </c>
      <c r="ED38" s="738"/>
      <c r="EE38" s="1021"/>
      <c r="EF38" s="503">
        <f t="shared" si="59"/>
        <v>0</v>
      </c>
      <c r="EG38" s="495">
        <v>37.031375222845895</v>
      </c>
      <c r="EH38" s="496">
        <v>35.130066026138934</v>
      </c>
      <c r="EI38" s="496">
        <v>31.952874093344519</v>
      </c>
      <c r="EJ38" s="496">
        <v>27.096544775404311</v>
      </c>
      <c r="EK38" s="496">
        <v>22.882549847961741</v>
      </c>
      <c r="EL38" s="497">
        <v>19.565668319841507</v>
      </c>
      <c r="EM38" s="497">
        <v>14.380975148109314</v>
      </c>
      <c r="EN38" s="497">
        <v>13.638322048036571</v>
      </c>
      <c r="EO38" s="497">
        <v>9.6982576932610414</v>
      </c>
      <c r="EP38" s="563">
        <v>9.5909964309499287</v>
      </c>
      <c r="EQ38" s="522" t="s">
        <v>381</v>
      </c>
      <c r="ER38" s="748" t="s">
        <v>381</v>
      </c>
      <c r="ES38" s="738"/>
      <c r="ET38" s="1021"/>
      <c r="EU38" s="503">
        <f t="shared" si="60"/>
        <v>0</v>
      </c>
      <c r="EV38" s="495">
        <v>85.000000000000057</v>
      </c>
      <c r="EW38" s="496">
        <v>85</v>
      </c>
      <c r="EX38" s="496">
        <v>85.000000000000171</v>
      </c>
      <c r="EY38" s="496">
        <v>80.512220467742338</v>
      </c>
      <c r="EZ38" s="496">
        <v>75.380407271035267</v>
      </c>
      <c r="FA38" s="497">
        <v>70.220197667386742</v>
      </c>
      <c r="FB38" s="497">
        <v>59.823922871124296</v>
      </c>
      <c r="FC38" s="497">
        <v>49.359468167394652</v>
      </c>
      <c r="FD38" s="497">
        <v>38.756390697460517</v>
      </c>
      <c r="FE38" s="563">
        <v>27.723664570420624</v>
      </c>
      <c r="FF38" s="522" t="s">
        <v>381</v>
      </c>
      <c r="FG38" s="748" t="s">
        <v>381</v>
      </c>
      <c r="FI38" s="1021"/>
      <c r="FJ38" s="503">
        <f t="shared" si="61"/>
        <v>0</v>
      </c>
      <c r="FK38" s="495">
        <v>85</v>
      </c>
      <c r="FL38" s="496">
        <v>85</v>
      </c>
      <c r="FM38" s="496">
        <v>85</v>
      </c>
      <c r="FN38" s="496">
        <v>81.19660849382376</v>
      </c>
      <c r="FO38" s="496">
        <v>75.807833871390187</v>
      </c>
      <c r="FP38" s="497">
        <v>70.415536833012084</v>
      </c>
      <c r="FQ38" s="497">
        <v>59.659693739539023</v>
      </c>
      <c r="FR38" s="497">
        <v>48.978957828034652</v>
      </c>
      <c r="FS38" s="497">
        <v>38.314657384639133</v>
      </c>
      <c r="FT38" s="563">
        <v>27.488983326344055</v>
      </c>
      <c r="FU38" s="522" t="s">
        <v>381</v>
      </c>
      <c r="FV38" s="748" t="s">
        <v>381</v>
      </c>
      <c r="FW38" s="744"/>
      <c r="FX38" s="1021"/>
      <c r="FY38" s="503">
        <f t="shared" si="62"/>
        <v>0</v>
      </c>
      <c r="FZ38" s="491">
        <f t="shared" si="63"/>
        <v>0.78177022489918357</v>
      </c>
      <c r="GA38" s="492">
        <f t="shared" si="42"/>
        <v>0.83962200024831124</v>
      </c>
      <c r="GB38" s="492">
        <f t="shared" si="42"/>
        <v>0.95011210714748018</v>
      </c>
      <c r="GC38" s="492">
        <f t="shared" si="42"/>
        <v>1.0000000000000004</v>
      </c>
      <c r="GD38" s="492">
        <f t="shared" si="42"/>
        <v>1</v>
      </c>
      <c r="GE38" s="493">
        <f t="shared" si="42"/>
        <v>1.00000000000001</v>
      </c>
      <c r="GF38" s="493">
        <f t="shared" si="42"/>
        <v>1.0000000000000004</v>
      </c>
      <c r="GG38" s="493">
        <f t="shared" si="42"/>
        <v>1.0000000000000047</v>
      </c>
      <c r="GH38" s="493">
        <f t="shared" si="42"/>
        <v>1.0000000000000007</v>
      </c>
      <c r="GI38" s="493">
        <f t="shared" si="42"/>
        <v>1</v>
      </c>
      <c r="GJ38" s="522" t="s">
        <v>381</v>
      </c>
      <c r="GK38" s="748" t="s">
        <v>381</v>
      </c>
      <c r="GM38" s="1021"/>
      <c r="GN38" s="503">
        <f t="shared" si="64"/>
        <v>0</v>
      </c>
      <c r="GO38" s="495">
        <f t="shared" si="65"/>
        <v>85.000000000000057</v>
      </c>
      <c r="GP38" s="496">
        <f t="shared" si="43"/>
        <v>85</v>
      </c>
      <c r="GQ38" s="496">
        <f t="shared" si="43"/>
        <v>85.000000000000171</v>
      </c>
      <c r="GR38" s="496">
        <f t="shared" si="43"/>
        <v>81.19660849382376</v>
      </c>
      <c r="GS38" s="496">
        <f t="shared" si="43"/>
        <v>75.807833871390187</v>
      </c>
      <c r="GT38" s="497">
        <f t="shared" si="43"/>
        <v>70.415536833012084</v>
      </c>
      <c r="GU38" s="497">
        <f t="shared" si="43"/>
        <v>59.823922871124296</v>
      </c>
      <c r="GV38" s="497">
        <f t="shared" si="43"/>
        <v>49.359468167394652</v>
      </c>
      <c r="GW38" s="497">
        <f t="shared" si="43"/>
        <v>38.756390697460517</v>
      </c>
      <c r="GX38" s="497">
        <f t="shared" si="43"/>
        <v>27.723664570420624</v>
      </c>
      <c r="GY38" s="522" t="s">
        <v>381</v>
      </c>
      <c r="GZ38" s="748" t="s">
        <v>381</v>
      </c>
      <c r="HB38" s="1021"/>
      <c r="HC38" s="503">
        <f t="shared" si="66"/>
        <v>0</v>
      </c>
      <c r="HD38" s="531">
        <f t="shared" si="67"/>
        <v>7.151892971138647</v>
      </c>
      <c r="HE38" s="551">
        <v>8.0458795925309783</v>
      </c>
      <c r="HF38" s="604">
        <v>87.393950803478404</v>
      </c>
      <c r="HH38" s="1021"/>
      <c r="HI38" s="503">
        <f t="shared" si="68"/>
        <v>0</v>
      </c>
      <c r="HJ38" s="531">
        <f t="shared" si="69"/>
        <v>7.151892971138647</v>
      </c>
      <c r="HK38" s="604">
        <v>97.266435152094147</v>
      </c>
    </row>
    <row r="39" spans="2:219" ht="15" customHeight="1">
      <c r="B39" s="1021"/>
      <c r="C39" s="503">
        <v>-10</v>
      </c>
      <c r="D39" s="476">
        <f t="shared" si="44"/>
        <v>25.395999644444444</v>
      </c>
      <c r="E39" s="600">
        <f t="shared" si="45"/>
        <v>61.920970479921174</v>
      </c>
      <c r="F39" s="601">
        <f t="shared" si="46"/>
        <v>87.417041215180873</v>
      </c>
      <c r="G39" s="602">
        <f t="shared" si="47"/>
        <v>7.4971637855355588</v>
      </c>
      <c r="H39" s="594" t="s">
        <v>712</v>
      </c>
      <c r="I39" s="603" t="s">
        <v>712</v>
      </c>
      <c r="J39" s="479">
        <f t="shared" si="37"/>
        <v>81.12008971290291</v>
      </c>
      <c r="K39" s="479">
        <f t="shared" si="71"/>
        <v>86.211829600308704</v>
      </c>
      <c r="L39" s="479">
        <f t="shared" si="71"/>
        <v>84.902512486548943</v>
      </c>
      <c r="M39" s="479">
        <f t="shared" si="71"/>
        <v>83.586276549641326</v>
      </c>
      <c r="N39" s="479">
        <f t="shared" si="71"/>
        <v>80.95863874142745</v>
      </c>
      <c r="O39" s="479">
        <f t="shared" si="71"/>
        <v>78.321309162442034</v>
      </c>
      <c r="P39" s="479">
        <f t="shared" si="71"/>
        <v>75.648520938998018</v>
      </c>
      <c r="Q39" s="479">
        <f t="shared" si="71"/>
        <v>72.958611530405605</v>
      </c>
      <c r="R39" s="522" t="s">
        <v>381</v>
      </c>
      <c r="S39" s="480" t="s">
        <v>381</v>
      </c>
      <c r="T39" s="738"/>
      <c r="U39" s="1021"/>
      <c r="V39" s="503">
        <f t="shared" si="49"/>
        <v>-10</v>
      </c>
      <c r="W39" s="481">
        <v>15</v>
      </c>
      <c r="X39" s="519">
        <v>-26</v>
      </c>
      <c r="Y39" s="483">
        <f t="shared" si="50"/>
        <v>25.395999644444444</v>
      </c>
      <c r="Z39" s="551">
        <v>31.597880199999999</v>
      </c>
      <c r="AA39" s="485">
        <v>28.570499600000002</v>
      </c>
      <c r="AB39" s="532">
        <f t="shared" si="51"/>
        <v>2.9973259875027098</v>
      </c>
      <c r="AC39" s="486">
        <f t="shared" si="52"/>
        <v>2.664289766669075</v>
      </c>
      <c r="AD39" s="487">
        <v>27.2364414</v>
      </c>
      <c r="AE39" s="488">
        <v>44.077502699999997</v>
      </c>
      <c r="AF39" s="738"/>
      <c r="AG39" s="1048"/>
      <c r="AH39" s="1050"/>
      <c r="AI39" s="738"/>
      <c r="AJ39" s="1021"/>
      <c r="AK39" s="503">
        <f t="shared" si="53"/>
        <v>-10</v>
      </c>
      <c r="AL39" s="489">
        <f t="shared" si="70"/>
        <v>-20</v>
      </c>
      <c r="AM39" s="519">
        <f t="shared" si="54"/>
        <v>-33</v>
      </c>
      <c r="AN39" s="490">
        <f t="shared" si="55"/>
        <v>25.395999644444444</v>
      </c>
      <c r="AP39" s="1021"/>
      <c r="AQ39" s="503">
        <v>-10</v>
      </c>
      <c r="AR39" s="483">
        <f t="shared" si="39"/>
        <v>25.395999644444444</v>
      </c>
      <c r="AS39" s="477">
        <v>99.473474326013999</v>
      </c>
      <c r="AT39" s="479">
        <v>98.868281739286545</v>
      </c>
      <c r="AU39" s="479">
        <v>97.832754953548417</v>
      </c>
      <c r="AV39" s="479">
        <v>96.182865322305801</v>
      </c>
      <c r="AW39" s="479">
        <v>94.534086244261545</v>
      </c>
      <c r="AX39" s="479">
        <v>92.854581063594793</v>
      </c>
      <c r="AY39" s="479">
        <v>90.942550687663456</v>
      </c>
      <c r="AZ39" s="479">
        <v>89.273636871576613</v>
      </c>
      <c r="BA39" s="479">
        <v>88.560816542275916</v>
      </c>
      <c r="BB39" s="479">
        <v>87.795630249716524</v>
      </c>
      <c r="BC39" s="713" t="s">
        <v>381</v>
      </c>
      <c r="BD39" s="480" t="s">
        <v>381</v>
      </c>
      <c r="BE39" s="738"/>
      <c r="BF39" s="1021"/>
      <c r="BG39" s="503">
        <v>-10</v>
      </c>
      <c r="BH39" s="483">
        <f t="shared" si="40"/>
        <v>28.570499600000002</v>
      </c>
      <c r="BI39" s="477">
        <v>67.437688100667671</v>
      </c>
      <c r="BJ39" s="478">
        <v>73.660181016909746</v>
      </c>
      <c r="BK39" s="478">
        <v>86.60221241845035</v>
      </c>
      <c r="BL39" s="478">
        <v>86.211829600308704</v>
      </c>
      <c r="BM39" s="478">
        <v>84.902512486548943</v>
      </c>
      <c r="BN39" s="478">
        <v>83.586276549641326</v>
      </c>
      <c r="BO39" s="478">
        <v>80.95863874142745</v>
      </c>
      <c r="BP39" s="478">
        <v>78.330974828083896</v>
      </c>
      <c r="BQ39" s="478">
        <v>75.692444541797428</v>
      </c>
      <c r="BR39" s="478">
        <v>72.987091885277877</v>
      </c>
      <c r="BS39" s="713" t="s">
        <v>381</v>
      </c>
      <c r="BT39" s="480" t="s">
        <v>381</v>
      </c>
      <c r="BU39" s="533"/>
      <c r="BV39" s="1021"/>
      <c r="BW39" s="503">
        <v>-10</v>
      </c>
      <c r="BX39" s="483">
        <f t="shared" si="41"/>
        <v>28.570499600000002</v>
      </c>
      <c r="BY39" s="477">
        <v>61.920970479921174</v>
      </c>
      <c r="BZ39" s="478">
        <v>68.18790260830373</v>
      </c>
      <c r="CA39" s="478">
        <v>81.12008971290291</v>
      </c>
      <c r="CB39" s="478">
        <v>86.489305858254468</v>
      </c>
      <c r="CC39" s="478">
        <v>85.112674883474824</v>
      </c>
      <c r="CD39" s="478">
        <v>83.740491838506983</v>
      </c>
      <c r="CE39" s="478">
        <v>81.01586101987705</v>
      </c>
      <c r="CF39" s="478">
        <v>78.321309162442034</v>
      </c>
      <c r="CG39" s="478">
        <v>75.648520938998018</v>
      </c>
      <c r="CH39" s="478">
        <v>72.958611530405605</v>
      </c>
      <c r="CI39" s="713" t="s">
        <v>381</v>
      </c>
      <c r="CJ39" s="480" t="s">
        <v>381</v>
      </c>
      <c r="CK39" s="738"/>
      <c r="CL39" s="1021"/>
      <c r="CM39" s="503">
        <f t="shared" si="56"/>
        <v>-10</v>
      </c>
      <c r="CN39" s="520">
        <v>1.2000000000000002</v>
      </c>
      <c r="CO39" s="521">
        <v>1.2</v>
      </c>
      <c r="CP39" s="521">
        <v>1.2000000000000006</v>
      </c>
      <c r="CQ39" s="521">
        <v>1.2</v>
      </c>
      <c r="CR39" s="521">
        <v>1.2000000000000084</v>
      </c>
      <c r="CS39" s="521">
        <v>1.2</v>
      </c>
      <c r="CT39" s="521">
        <v>1.2000000000000008</v>
      </c>
      <c r="CU39" s="521">
        <v>1.2000000000000002</v>
      </c>
      <c r="CV39" s="521">
        <v>1.200000000000004</v>
      </c>
      <c r="CW39" s="562">
        <v>1.2000000000000006</v>
      </c>
      <c r="CX39" s="522" t="s">
        <v>381</v>
      </c>
      <c r="CY39" s="748" t="s">
        <v>381</v>
      </c>
      <c r="CZ39" s="738"/>
      <c r="DA39" s="1021"/>
      <c r="DB39" s="503">
        <f t="shared" si="57"/>
        <v>-10</v>
      </c>
      <c r="DC39" s="520">
        <v>0.83251531994878902</v>
      </c>
      <c r="DD39" s="521">
        <v>0.88727823152306662</v>
      </c>
      <c r="DE39" s="521">
        <v>0.9932935304253665</v>
      </c>
      <c r="DF39" s="521">
        <v>1.0000000000000113</v>
      </c>
      <c r="DG39" s="521">
        <v>1.0000000000000115</v>
      </c>
      <c r="DH39" s="521">
        <v>1.0000000000000109</v>
      </c>
      <c r="DI39" s="521">
        <v>1.0000000000000047</v>
      </c>
      <c r="DJ39" s="521">
        <v>1.0000000000000047</v>
      </c>
      <c r="DK39" s="521">
        <v>1.0000000000000047</v>
      </c>
      <c r="DL39" s="562">
        <v>1.0000000000000022</v>
      </c>
      <c r="DM39" s="522" t="s">
        <v>381</v>
      </c>
      <c r="DN39" s="748" t="s">
        <v>381</v>
      </c>
      <c r="DO39" s="744"/>
      <c r="DP39" s="1021"/>
      <c r="DQ39" s="503">
        <f t="shared" si="58"/>
        <v>-10</v>
      </c>
      <c r="DR39" s="520">
        <v>0.78166599603128351</v>
      </c>
      <c r="DS39" s="521">
        <v>0.83925934802071389</v>
      </c>
      <c r="DT39" s="521">
        <v>0.94960893496927457</v>
      </c>
      <c r="DU39" s="521">
        <v>1.0000000000000111</v>
      </c>
      <c r="DV39" s="521">
        <v>1.0000000000000115</v>
      </c>
      <c r="DW39" s="521">
        <v>1.0000000000000115</v>
      </c>
      <c r="DX39" s="521">
        <v>1</v>
      </c>
      <c r="DY39" s="521">
        <v>1.0000000000000002</v>
      </c>
      <c r="DZ39" s="521">
        <v>1</v>
      </c>
      <c r="EA39" s="562">
        <v>1.0000000000000004</v>
      </c>
      <c r="EB39" s="522" t="s">
        <v>381</v>
      </c>
      <c r="EC39" s="748" t="s">
        <v>381</v>
      </c>
      <c r="ED39" s="738"/>
      <c r="EE39" s="1021"/>
      <c r="EF39" s="503">
        <f t="shared" si="59"/>
        <v>-10</v>
      </c>
      <c r="EG39" s="495">
        <v>35.072955575940796</v>
      </c>
      <c r="EH39" s="496">
        <v>33.22641418170133</v>
      </c>
      <c r="EI39" s="496">
        <v>30.069471942591576</v>
      </c>
      <c r="EJ39" s="496">
        <v>25.04647538160134</v>
      </c>
      <c r="EK39" s="496">
        <v>20.035486203608286</v>
      </c>
      <c r="EL39" s="497">
        <v>14.940150022244097</v>
      </c>
      <c r="EM39" s="497">
        <v>9.1506981437002537</v>
      </c>
      <c r="EN39" s="497">
        <v>4.107443617664444</v>
      </c>
      <c r="EO39" s="497">
        <v>1.9562948983956971</v>
      </c>
      <c r="EP39" s="563">
        <v>-0.35092259180095198</v>
      </c>
      <c r="EQ39" s="522" t="s">
        <v>381</v>
      </c>
      <c r="ER39" s="748" t="s">
        <v>381</v>
      </c>
      <c r="ES39" s="738"/>
      <c r="ET39" s="1021"/>
      <c r="EU39" s="503">
        <f t="shared" si="60"/>
        <v>-10</v>
      </c>
      <c r="EV39" s="495">
        <v>85</v>
      </c>
      <c r="EW39" s="496">
        <v>85</v>
      </c>
      <c r="EX39" s="496">
        <v>85.000000000000114</v>
      </c>
      <c r="EY39" s="496">
        <v>79.941173562311519</v>
      </c>
      <c r="EZ39" s="496">
        <v>74.654332349804065</v>
      </c>
      <c r="FA39" s="497">
        <v>69.346536148299435</v>
      </c>
      <c r="FB39" s="497">
        <v>58.771870063084805</v>
      </c>
      <c r="FC39" s="497">
        <v>48.226521962735092</v>
      </c>
      <c r="FD39" s="497">
        <v>37.66826946245169</v>
      </c>
      <c r="FE39" s="563">
        <v>26.875795574359927</v>
      </c>
      <c r="FF39" s="522" t="s">
        <v>381</v>
      </c>
      <c r="FG39" s="748" t="s">
        <v>381</v>
      </c>
      <c r="FI39" s="1021"/>
      <c r="FJ39" s="503">
        <f t="shared" si="61"/>
        <v>-10</v>
      </c>
      <c r="FK39" s="495">
        <v>85.000000000000057</v>
      </c>
      <c r="FL39" s="496">
        <v>85</v>
      </c>
      <c r="FM39" s="496">
        <v>85</v>
      </c>
      <c r="FN39" s="496">
        <v>81.062462606170129</v>
      </c>
      <c r="FO39" s="496">
        <v>75.502475831562037</v>
      </c>
      <c r="FP39" s="497">
        <v>69.968052384112241</v>
      </c>
      <c r="FQ39" s="497">
        <v>59.001845883125839</v>
      </c>
      <c r="FR39" s="497">
        <v>48.187787305510881</v>
      </c>
      <c r="FS39" s="497">
        <v>37.492773549233164</v>
      </c>
      <c r="FT39" s="563">
        <v>26.76236250630086</v>
      </c>
      <c r="FU39" s="522" t="s">
        <v>381</v>
      </c>
      <c r="FV39" s="748" t="s">
        <v>381</v>
      </c>
      <c r="FW39" s="744"/>
      <c r="FX39" s="1021"/>
      <c r="FY39" s="503">
        <f t="shared" si="62"/>
        <v>-10</v>
      </c>
      <c r="FZ39" s="491">
        <f t="shared" si="63"/>
        <v>0.78166599603128351</v>
      </c>
      <c r="GA39" s="492">
        <f t="shared" si="42"/>
        <v>0.83925934802071389</v>
      </c>
      <c r="GB39" s="492">
        <f t="shared" si="42"/>
        <v>0.94960893496927457</v>
      </c>
      <c r="GC39" s="492">
        <f t="shared" si="42"/>
        <v>1.0000000000000111</v>
      </c>
      <c r="GD39" s="492">
        <f t="shared" si="42"/>
        <v>1.0000000000000115</v>
      </c>
      <c r="GE39" s="493">
        <f t="shared" si="42"/>
        <v>1.0000000000000109</v>
      </c>
      <c r="GF39" s="493">
        <f t="shared" si="42"/>
        <v>1</v>
      </c>
      <c r="GG39" s="493">
        <f t="shared" si="42"/>
        <v>1.0000000000000002</v>
      </c>
      <c r="GH39" s="493">
        <f t="shared" si="42"/>
        <v>1</v>
      </c>
      <c r="GI39" s="493">
        <f t="shared" si="42"/>
        <v>1.0000000000000004</v>
      </c>
      <c r="GJ39" s="522" t="s">
        <v>381</v>
      </c>
      <c r="GK39" s="748" t="s">
        <v>381</v>
      </c>
      <c r="GM39" s="1021"/>
      <c r="GN39" s="503">
        <f t="shared" si="64"/>
        <v>-10</v>
      </c>
      <c r="GO39" s="495">
        <f t="shared" si="65"/>
        <v>85.000000000000057</v>
      </c>
      <c r="GP39" s="496">
        <f t="shared" si="43"/>
        <v>85</v>
      </c>
      <c r="GQ39" s="496">
        <f t="shared" si="43"/>
        <v>85.000000000000114</v>
      </c>
      <c r="GR39" s="496">
        <f t="shared" si="43"/>
        <v>81.062462606170129</v>
      </c>
      <c r="GS39" s="496">
        <f t="shared" si="43"/>
        <v>75.502475831562037</v>
      </c>
      <c r="GT39" s="497">
        <f t="shared" si="43"/>
        <v>69.968052384112241</v>
      </c>
      <c r="GU39" s="497">
        <f t="shared" si="43"/>
        <v>59.001845883125839</v>
      </c>
      <c r="GV39" s="497">
        <f t="shared" si="43"/>
        <v>48.226521962735092</v>
      </c>
      <c r="GW39" s="497">
        <f t="shared" si="43"/>
        <v>37.66826946245169</v>
      </c>
      <c r="GX39" s="497">
        <f t="shared" si="43"/>
        <v>26.875795574359927</v>
      </c>
      <c r="GY39" s="522" t="s">
        <v>381</v>
      </c>
      <c r="GZ39" s="748" t="s">
        <v>381</v>
      </c>
      <c r="HB39" s="1021"/>
      <c r="HC39" s="503">
        <f t="shared" si="66"/>
        <v>-10</v>
      </c>
      <c r="HD39" s="531">
        <f t="shared" si="67"/>
        <v>7.4971637855355588</v>
      </c>
      <c r="HE39" s="551">
        <v>8.4343092587275041</v>
      </c>
      <c r="HF39" s="604">
        <v>87.417041215180873</v>
      </c>
      <c r="HH39" s="1021"/>
      <c r="HI39" s="503">
        <f t="shared" si="68"/>
        <v>-10</v>
      </c>
      <c r="HJ39" s="531">
        <f t="shared" si="69"/>
        <v>7.4971637855355588</v>
      </c>
      <c r="HK39" s="604">
        <v>96.496544314766879</v>
      </c>
    </row>
    <row r="40" spans="2:219" ht="15" customHeight="1">
      <c r="B40" s="1021"/>
      <c r="C40" s="503">
        <v>-20</v>
      </c>
      <c r="D40" s="476">
        <f t="shared" si="44"/>
        <v>27.2859664</v>
      </c>
      <c r="E40" s="600">
        <f t="shared" si="45"/>
        <v>61.915295244459692</v>
      </c>
      <c r="F40" s="601">
        <f t="shared" si="46"/>
        <v>87.442559387887215</v>
      </c>
      <c r="G40" s="602">
        <f t="shared" si="47"/>
        <v>7.8740513387125901</v>
      </c>
      <c r="H40" s="594" t="s">
        <v>712</v>
      </c>
      <c r="I40" s="603" t="s">
        <v>712</v>
      </c>
      <c r="J40" s="479">
        <f t="shared" si="37"/>
        <v>81.165265266701027</v>
      </c>
      <c r="K40" s="479">
        <f t="shared" ref="K40:P42" si="72">MIN(AV40,BL40,CB40)</f>
        <v>86.060864520110258</v>
      </c>
      <c r="L40" s="479">
        <f t="shared" si="72"/>
        <v>84.707395464816315</v>
      </c>
      <c r="M40" s="479">
        <f t="shared" si="72"/>
        <v>83.359895068272394</v>
      </c>
      <c r="N40" s="479">
        <f t="shared" si="72"/>
        <v>80.68451358671912</v>
      </c>
      <c r="O40" s="479">
        <f t="shared" si="72"/>
        <v>78.039374218475999</v>
      </c>
      <c r="P40" s="479">
        <f t="shared" si="72"/>
        <v>75.410861821064344</v>
      </c>
      <c r="Q40" s="479">
        <f t="shared" si="71"/>
        <v>72.766781225705714</v>
      </c>
      <c r="R40" s="522" t="s">
        <v>381</v>
      </c>
      <c r="S40" s="480" t="s">
        <v>381</v>
      </c>
      <c r="T40" s="738"/>
      <c r="U40" s="1021"/>
      <c r="V40" s="503">
        <f t="shared" si="49"/>
        <v>-20</v>
      </c>
      <c r="W40" s="481">
        <v>15</v>
      </c>
      <c r="X40" s="519">
        <v>-26</v>
      </c>
      <c r="Y40" s="483">
        <f t="shared" si="50"/>
        <v>27.2859664</v>
      </c>
      <c r="Z40" s="551">
        <v>35.053933999999998</v>
      </c>
      <c r="AA40" s="485">
        <v>30.6967122</v>
      </c>
      <c r="AB40" s="532">
        <f t="shared" si="51"/>
        <v>2.7913713646844127</v>
      </c>
      <c r="AC40" s="486">
        <f t="shared" si="52"/>
        <v>2.4812189908305888</v>
      </c>
      <c r="AD40" s="487">
        <v>29.484051699999998</v>
      </c>
      <c r="AE40" s="488">
        <v>46.594073600000002</v>
      </c>
      <c r="AF40" s="738"/>
      <c r="AG40" s="1048"/>
      <c r="AH40" s="1050"/>
      <c r="AI40" s="738"/>
      <c r="AJ40" s="1021"/>
      <c r="AK40" s="503">
        <f t="shared" si="53"/>
        <v>-20</v>
      </c>
      <c r="AL40" s="489">
        <f t="shared" si="70"/>
        <v>-30</v>
      </c>
      <c r="AM40" s="519">
        <f t="shared" si="54"/>
        <v>-33</v>
      </c>
      <c r="AN40" s="490">
        <f t="shared" si="55"/>
        <v>27.2859664</v>
      </c>
      <c r="AP40" s="1021"/>
      <c r="AQ40" s="503">
        <v>-20</v>
      </c>
      <c r="AR40" s="483">
        <f t="shared" si="39"/>
        <v>27.2859664</v>
      </c>
      <c r="AS40" s="477">
        <v>98.844075623466637</v>
      </c>
      <c r="AT40" s="479">
        <v>98.262696231519797</v>
      </c>
      <c r="AU40" s="479">
        <v>97.240090459671251</v>
      </c>
      <c r="AV40" s="479">
        <v>95.590567552028077</v>
      </c>
      <c r="AW40" s="479">
        <v>93.934585652452341</v>
      </c>
      <c r="AX40" s="479">
        <v>92.237150550650952</v>
      </c>
      <c r="AY40" s="479">
        <v>89.847255938182727</v>
      </c>
      <c r="AZ40" s="479">
        <v>86.588422368212179</v>
      </c>
      <c r="BA40" s="479">
        <v>85.230920155878906</v>
      </c>
      <c r="BB40" s="761" t="s">
        <v>968</v>
      </c>
      <c r="BC40" s="713" t="s">
        <v>381</v>
      </c>
      <c r="BD40" s="480" t="s">
        <v>381</v>
      </c>
      <c r="BE40" s="738"/>
      <c r="BF40" s="1021"/>
      <c r="BG40" s="503">
        <v>-20</v>
      </c>
      <c r="BH40" s="483">
        <f t="shared" si="40"/>
        <v>30.6967122</v>
      </c>
      <c r="BI40" s="477">
        <v>68.959505649611245</v>
      </c>
      <c r="BJ40" s="478">
        <v>75.244795386162266</v>
      </c>
      <c r="BK40" s="478">
        <v>87.413626069633381</v>
      </c>
      <c r="BL40" s="478">
        <v>86.060864520110258</v>
      </c>
      <c r="BM40" s="478">
        <v>84.707395464816315</v>
      </c>
      <c r="BN40" s="478">
        <v>83.359895068272394</v>
      </c>
      <c r="BO40" s="478">
        <v>80.68451358671912</v>
      </c>
      <c r="BP40" s="478">
        <v>78.039374218475999</v>
      </c>
      <c r="BQ40" s="478">
        <v>75.410861821064344</v>
      </c>
      <c r="BR40" s="478">
        <v>72.766781225705714</v>
      </c>
      <c r="BS40" s="713" t="s">
        <v>381</v>
      </c>
      <c r="BT40" s="480" t="s">
        <v>381</v>
      </c>
      <c r="BU40" s="533"/>
      <c r="BV40" s="1021"/>
      <c r="BW40" s="503">
        <v>-20</v>
      </c>
      <c r="BX40" s="483">
        <f t="shared" si="41"/>
        <v>30.6967122</v>
      </c>
      <c r="BY40" s="477">
        <v>61.915295244459692</v>
      </c>
      <c r="BZ40" s="478">
        <v>68.242408749591235</v>
      </c>
      <c r="CA40" s="478">
        <v>81.165265266701027</v>
      </c>
      <c r="CB40" s="478">
        <v>86.451619679307399</v>
      </c>
      <c r="CC40" s="478">
        <v>85.030221756765457</v>
      </c>
      <c r="CD40" s="478">
        <v>83.620212422997639</v>
      </c>
      <c r="CE40" s="478">
        <v>80.84206817527064</v>
      </c>
      <c r="CF40" s="478">
        <v>78.118403442864746</v>
      </c>
      <c r="CG40" s="478">
        <v>75.433459598647616</v>
      </c>
      <c r="CH40" s="478">
        <v>72.76703381167367</v>
      </c>
      <c r="CI40" s="713" t="s">
        <v>381</v>
      </c>
      <c r="CJ40" s="480" t="s">
        <v>381</v>
      </c>
      <c r="CK40" s="738"/>
      <c r="CL40" s="1021"/>
      <c r="CM40" s="503">
        <f t="shared" si="56"/>
        <v>-20</v>
      </c>
      <c r="CN40" s="520">
        <v>1.2000000000000004</v>
      </c>
      <c r="CO40" s="521">
        <v>1.2</v>
      </c>
      <c r="CP40" s="521">
        <v>1.2000000000000002</v>
      </c>
      <c r="CQ40" s="521">
        <v>1.2000000000000002</v>
      </c>
      <c r="CR40" s="521">
        <v>1.2</v>
      </c>
      <c r="CS40" s="521">
        <v>1.2</v>
      </c>
      <c r="CT40" s="521">
        <v>1.2000000000000002</v>
      </c>
      <c r="CU40" s="521">
        <v>1.2000000000000091</v>
      </c>
      <c r="CV40" s="521">
        <v>1.2</v>
      </c>
      <c r="CW40" s="761" t="s">
        <v>968</v>
      </c>
      <c r="CX40" s="522" t="s">
        <v>381</v>
      </c>
      <c r="CY40" s="748" t="s">
        <v>381</v>
      </c>
      <c r="CZ40" s="738"/>
      <c r="DA40" s="1021"/>
      <c r="DB40" s="503">
        <f t="shared" si="57"/>
        <v>-20</v>
      </c>
      <c r="DC40" s="520">
        <v>0.84615430292181348</v>
      </c>
      <c r="DD40" s="521">
        <v>0.90081087723183573</v>
      </c>
      <c r="DE40" s="521">
        <v>1</v>
      </c>
      <c r="DF40" s="521">
        <v>1.0000000000000124</v>
      </c>
      <c r="DG40" s="521">
        <v>1.0000000000000004</v>
      </c>
      <c r="DH40" s="521">
        <v>1.0000000000000004</v>
      </c>
      <c r="DI40" s="521">
        <v>1</v>
      </c>
      <c r="DJ40" s="521">
        <v>1.0000000000000056</v>
      </c>
      <c r="DK40" s="521">
        <v>1.0000000000000027</v>
      </c>
      <c r="DL40" s="493">
        <v>1.0000000000000004</v>
      </c>
      <c r="DM40" s="522" t="s">
        <v>381</v>
      </c>
      <c r="DN40" s="748" t="s">
        <v>381</v>
      </c>
      <c r="DO40" s="744"/>
      <c r="DP40" s="1021"/>
      <c r="DQ40" s="503">
        <f t="shared" si="58"/>
        <v>-20</v>
      </c>
      <c r="DR40" s="520">
        <v>0.78161251369531415</v>
      </c>
      <c r="DS40" s="521">
        <v>0.8397477801421237</v>
      </c>
      <c r="DT40" s="521">
        <v>0.94997601888103134</v>
      </c>
      <c r="DU40" s="521">
        <v>1.0000000000000004</v>
      </c>
      <c r="DV40" s="521">
        <v>1.0000000000000118</v>
      </c>
      <c r="DW40" s="521">
        <v>1.0000000000000004</v>
      </c>
      <c r="DX40" s="521">
        <v>1</v>
      </c>
      <c r="DY40" s="521">
        <v>1.0000000000000004</v>
      </c>
      <c r="DZ40" s="521">
        <v>1.0000000000000027</v>
      </c>
      <c r="EA40" s="521">
        <v>1.0000000000000002</v>
      </c>
      <c r="EB40" s="522" t="s">
        <v>381</v>
      </c>
      <c r="EC40" s="748" t="s">
        <v>381</v>
      </c>
      <c r="ED40" s="738"/>
      <c r="EE40" s="1021"/>
      <c r="EF40" s="503">
        <f t="shared" si="59"/>
        <v>-20</v>
      </c>
      <c r="EG40" s="495">
        <v>33.152580851042842</v>
      </c>
      <c r="EH40" s="496">
        <v>31.379802305327587</v>
      </c>
      <c r="EI40" s="496">
        <v>28.264154274793952</v>
      </c>
      <c r="EJ40" s="496">
        <v>23.245356083214006</v>
      </c>
      <c r="EK40" s="496">
        <v>18.215646521631129</v>
      </c>
      <c r="EL40" s="497">
        <v>13.069296654572895</v>
      </c>
      <c r="EM40" s="497">
        <v>5.8397805991748442</v>
      </c>
      <c r="EN40" s="497">
        <v>-3.9867656333816512</v>
      </c>
      <c r="EO40" s="497">
        <v>-8.069075445475562</v>
      </c>
      <c r="EP40" s="605" t="s">
        <v>968</v>
      </c>
      <c r="EQ40" s="522" t="s">
        <v>381</v>
      </c>
      <c r="ER40" s="748" t="s">
        <v>381</v>
      </c>
      <c r="ES40" s="738"/>
      <c r="ET40" s="1021"/>
      <c r="EU40" s="503">
        <f t="shared" si="60"/>
        <v>-20</v>
      </c>
      <c r="EV40" s="495">
        <v>85</v>
      </c>
      <c r="EW40" s="496">
        <v>85</v>
      </c>
      <c r="EX40" s="496">
        <v>84.799856310751352</v>
      </c>
      <c r="EY40" s="496">
        <v>79.331248011124273</v>
      </c>
      <c r="EZ40" s="496">
        <v>73.867067215188797</v>
      </c>
      <c r="FA40" s="497">
        <v>68.434354696872731</v>
      </c>
      <c r="FB40" s="497">
        <v>57.67035730153242</v>
      </c>
      <c r="FC40" s="497">
        <v>47.058129783216373</v>
      </c>
      <c r="FD40" s="497">
        <v>36.54336253490095</v>
      </c>
      <c r="FE40" s="563">
        <v>25.998428687255171</v>
      </c>
      <c r="FF40" s="522" t="s">
        <v>381</v>
      </c>
      <c r="FG40" s="748" t="s">
        <v>381</v>
      </c>
      <c r="FI40" s="1021"/>
      <c r="FJ40" s="503">
        <f t="shared" si="61"/>
        <v>-20</v>
      </c>
      <c r="FK40" s="495">
        <v>85</v>
      </c>
      <c r="FL40" s="496">
        <v>85</v>
      </c>
      <c r="FM40" s="496">
        <v>85</v>
      </c>
      <c r="FN40" s="496">
        <v>80.910153545381434</v>
      </c>
      <c r="FO40" s="496">
        <v>75.169702257288918</v>
      </c>
      <c r="FP40" s="497">
        <v>69.483295730044972</v>
      </c>
      <c r="FQ40" s="497">
        <v>58.303417255181614</v>
      </c>
      <c r="FR40" s="497">
        <v>47.374748764639321</v>
      </c>
      <c r="FS40" s="497">
        <v>36.633626110309535</v>
      </c>
      <c r="FT40" s="563">
        <v>25.999434399536881</v>
      </c>
      <c r="FU40" s="522" t="s">
        <v>381</v>
      </c>
      <c r="FV40" s="748" t="s">
        <v>381</v>
      </c>
      <c r="FW40" s="744"/>
      <c r="FX40" s="1021"/>
      <c r="FY40" s="503">
        <f t="shared" si="62"/>
        <v>-20</v>
      </c>
      <c r="FZ40" s="491">
        <f t="shared" si="63"/>
        <v>0.78161251369531415</v>
      </c>
      <c r="GA40" s="492">
        <f t="shared" si="42"/>
        <v>0.8397477801421237</v>
      </c>
      <c r="GB40" s="492">
        <f t="shared" si="42"/>
        <v>0.94997601888103134</v>
      </c>
      <c r="GC40" s="492">
        <f t="shared" si="42"/>
        <v>1.0000000000000004</v>
      </c>
      <c r="GD40" s="492">
        <f t="shared" si="42"/>
        <v>1.0000000000000004</v>
      </c>
      <c r="GE40" s="493">
        <f t="shared" si="42"/>
        <v>1.0000000000000004</v>
      </c>
      <c r="GF40" s="493">
        <f t="shared" si="42"/>
        <v>1</v>
      </c>
      <c r="GG40" s="493">
        <f t="shared" si="42"/>
        <v>1.0000000000000004</v>
      </c>
      <c r="GH40" s="493">
        <f t="shared" si="42"/>
        <v>1.0000000000000027</v>
      </c>
      <c r="GI40" s="493">
        <f t="shared" si="42"/>
        <v>1.0000000000000002</v>
      </c>
      <c r="GJ40" s="522" t="s">
        <v>381</v>
      </c>
      <c r="GK40" s="748" t="s">
        <v>381</v>
      </c>
      <c r="GM40" s="1021"/>
      <c r="GN40" s="503">
        <f t="shared" si="64"/>
        <v>-20</v>
      </c>
      <c r="GO40" s="495">
        <f t="shared" si="65"/>
        <v>85</v>
      </c>
      <c r="GP40" s="496">
        <f t="shared" si="43"/>
        <v>85</v>
      </c>
      <c r="GQ40" s="496">
        <f t="shared" si="43"/>
        <v>85</v>
      </c>
      <c r="GR40" s="496">
        <f t="shared" si="43"/>
        <v>80.910153545381434</v>
      </c>
      <c r="GS40" s="496">
        <f t="shared" si="43"/>
        <v>75.169702257288918</v>
      </c>
      <c r="GT40" s="497">
        <f t="shared" si="43"/>
        <v>69.483295730044972</v>
      </c>
      <c r="GU40" s="497">
        <f t="shared" si="43"/>
        <v>58.303417255181614</v>
      </c>
      <c r="GV40" s="497">
        <f t="shared" si="43"/>
        <v>47.374748764639321</v>
      </c>
      <c r="GW40" s="497">
        <f t="shared" si="43"/>
        <v>36.633626110309535</v>
      </c>
      <c r="GX40" s="497">
        <f t="shared" si="43"/>
        <v>25.999434399536881</v>
      </c>
      <c r="GY40" s="522" t="s">
        <v>381</v>
      </c>
      <c r="GZ40" s="748" t="s">
        <v>381</v>
      </c>
      <c r="HB40" s="1021"/>
      <c r="HC40" s="503">
        <f t="shared" si="66"/>
        <v>-20</v>
      </c>
      <c r="HD40" s="531">
        <f t="shared" si="67"/>
        <v>7.8740513387125901</v>
      </c>
      <c r="HE40" s="551">
        <v>8.8583077560516639</v>
      </c>
      <c r="HF40" s="604">
        <v>87.442559387887215</v>
      </c>
      <c r="HH40" s="1021"/>
      <c r="HI40" s="503">
        <f t="shared" si="68"/>
        <v>-20</v>
      </c>
      <c r="HJ40" s="531">
        <f t="shared" si="69"/>
        <v>7.8740513387125901</v>
      </c>
      <c r="HK40" s="604">
        <v>95.786751874099892</v>
      </c>
    </row>
    <row r="41" spans="2:219" ht="15" customHeight="1">
      <c r="B41" s="1021"/>
      <c r="C41" s="503">
        <v>-30</v>
      </c>
      <c r="D41" s="476">
        <f t="shared" si="44"/>
        <v>28.5</v>
      </c>
      <c r="E41" s="600">
        <f t="shared" si="45"/>
        <v>62.075528739212444</v>
      </c>
      <c r="F41" s="601">
        <f t="shared" si="46"/>
        <v>87.4628282322887</v>
      </c>
      <c r="G41" s="602">
        <f t="shared" si="47"/>
        <v>8.2367385927942287</v>
      </c>
      <c r="H41" s="594" t="s">
        <v>712</v>
      </c>
      <c r="I41" s="603" t="s">
        <v>712</v>
      </c>
      <c r="J41" s="479">
        <f t="shared" si="37"/>
        <v>81.261665921849186</v>
      </c>
      <c r="K41" s="479">
        <f t="shared" si="72"/>
        <v>85.918182031245635</v>
      </c>
      <c r="L41" s="479">
        <f t="shared" si="72"/>
        <v>84.529454187016327</v>
      </c>
      <c r="M41" s="479">
        <f t="shared" si="72"/>
        <v>83.15326054345104</v>
      </c>
      <c r="N41" s="479">
        <f t="shared" si="72"/>
        <v>80.435065411170825</v>
      </c>
      <c r="O41" s="479">
        <f t="shared" si="72"/>
        <v>77.773005840274323</v>
      </c>
      <c r="P41" s="479">
        <f t="shared" si="72"/>
        <v>75.155930608935947</v>
      </c>
      <c r="Q41" s="479">
        <f t="shared" si="71"/>
        <v>72.569751545271785</v>
      </c>
      <c r="R41" s="522" t="s">
        <v>381</v>
      </c>
      <c r="S41" s="480" t="s">
        <v>381</v>
      </c>
      <c r="T41" s="738"/>
      <c r="U41" s="1021"/>
      <c r="V41" s="503">
        <f t="shared" si="49"/>
        <v>-30</v>
      </c>
      <c r="W41" s="481">
        <v>15</v>
      </c>
      <c r="X41" s="519">
        <v>-26</v>
      </c>
      <c r="Y41" s="483">
        <f t="shared" si="50"/>
        <v>28.5</v>
      </c>
      <c r="Z41" s="553">
        <v>38.451135800000003</v>
      </c>
      <c r="AA41" s="505">
        <v>32.6341672</v>
      </c>
      <c r="AB41" s="532">
        <f t="shared" si="51"/>
        <v>2.6758479270824278</v>
      </c>
      <c r="AC41" s="486">
        <f t="shared" si="52"/>
        <v>2.3368656982871983</v>
      </c>
      <c r="AD41" s="487">
        <v>27.4457308</v>
      </c>
      <c r="AE41" s="488">
        <v>48.835925799999998</v>
      </c>
      <c r="AF41" s="738"/>
      <c r="AG41" s="1048"/>
      <c r="AH41" s="1050"/>
      <c r="AI41" s="738"/>
      <c r="AJ41" s="1021"/>
      <c r="AK41" s="503">
        <f t="shared" si="53"/>
        <v>-30</v>
      </c>
      <c r="AL41" s="489">
        <f t="shared" si="70"/>
        <v>-40</v>
      </c>
      <c r="AM41" s="519">
        <f t="shared" si="54"/>
        <v>-33</v>
      </c>
      <c r="AN41" s="490">
        <f t="shared" si="55"/>
        <v>28.5</v>
      </c>
      <c r="AP41" s="1021"/>
      <c r="AQ41" s="503">
        <v>-30</v>
      </c>
      <c r="AR41" s="483">
        <f t="shared" si="39"/>
        <v>28.5</v>
      </c>
      <c r="AS41" s="477">
        <v>97.762957370475306</v>
      </c>
      <c r="AT41" s="479">
        <v>97.293339699787381</v>
      </c>
      <c r="AU41" s="479">
        <v>96.348548875982175</v>
      </c>
      <c r="AV41" s="479">
        <v>94.74553342853558</v>
      </c>
      <c r="AW41" s="479">
        <v>93.110472455377405</v>
      </c>
      <c r="AX41" s="479">
        <v>91.424263548324234</v>
      </c>
      <c r="AY41" s="479">
        <v>89.122341986294572</v>
      </c>
      <c r="AZ41" s="479">
        <v>85.784481549762134</v>
      </c>
      <c r="BA41" s="479">
        <v>83.28385171667054</v>
      </c>
      <c r="BB41" s="479">
        <v>80.219124120229708</v>
      </c>
      <c r="BC41" s="713" t="s">
        <v>381</v>
      </c>
      <c r="BD41" s="480" t="s">
        <v>381</v>
      </c>
      <c r="BE41" s="738"/>
      <c r="BF41" s="1021"/>
      <c r="BG41" s="503">
        <v>-30</v>
      </c>
      <c r="BH41" s="483">
        <f t="shared" si="40"/>
        <v>32.6341672</v>
      </c>
      <c r="BI41" s="477">
        <v>70.504003249893245</v>
      </c>
      <c r="BJ41" s="478">
        <v>76.817169605346066</v>
      </c>
      <c r="BK41" s="478">
        <v>87.319202773561216</v>
      </c>
      <c r="BL41" s="478">
        <v>85.918182031245635</v>
      </c>
      <c r="BM41" s="478">
        <v>84.529454187016327</v>
      </c>
      <c r="BN41" s="478">
        <v>83.15326054345104</v>
      </c>
      <c r="BO41" s="478">
        <v>80.435065411170825</v>
      </c>
      <c r="BP41" s="478">
        <v>77.773005840274323</v>
      </c>
      <c r="BQ41" s="478">
        <v>75.155930608935947</v>
      </c>
      <c r="BR41" s="478">
        <v>72.569751545271785</v>
      </c>
      <c r="BS41" s="713" t="s">
        <v>381</v>
      </c>
      <c r="BT41" s="480" t="s">
        <v>381</v>
      </c>
      <c r="BU41" s="533"/>
      <c r="BV41" s="1021"/>
      <c r="BW41" s="503">
        <v>-30</v>
      </c>
      <c r="BX41" s="483">
        <f t="shared" si="41"/>
        <v>32.6341672</v>
      </c>
      <c r="BY41" s="477">
        <v>62.075528739212444</v>
      </c>
      <c r="BZ41" s="478">
        <v>68.384571282146979</v>
      </c>
      <c r="CA41" s="478">
        <v>81.261665921849186</v>
      </c>
      <c r="CB41" s="478">
        <v>86.419904242910135</v>
      </c>
      <c r="CC41" s="478">
        <v>84.95937621732223</v>
      </c>
      <c r="CD41" s="478">
        <v>83.51721657812098</v>
      </c>
      <c r="CE41" s="478">
        <v>80.693616261963683</v>
      </c>
      <c r="CF41" s="478">
        <v>77.941675621150239</v>
      </c>
      <c r="CG41" s="478">
        <v>75.249458841525311</v>
      </c>
      <c r="CH41" s="478">
        <v>72.604361889069835</v>
      </c>
      <c r="CI41" s="713" t="s">
        <v>381</v>
      </c>
      <c r="CJ41" s="480" t="s">
        <v>381</v>
      </c>
      <c r="CK41" s="738"/>
      <c r="CL41" s="1021"/>
      <c r="CM41" s="503">
        <f t="shared" si="56"/>
        <v>-30</v>
      </c>
      <c r="CN41" s="520">
        <v>1.2000000000000002</v>
      </c>
      <c r="CO41" s="521">
        <v>1.2000000000000006</v>
      </c>
      <c r="CP41" s="521">
        <v>1.2</v>
      </c>
      <c r="CQ41" s="521">
        <v>1.2000000000000008</v>
      </c>
      <c r="CR41" s="521">
        <v>1.2</v>
      </c>
      <c r="CS41" s="521">
        <v>1.2</v>
      </c>
      <c r="CT41" s="521">
        <v>1.2000000000000002</v>
      </c>
      <c r="CU41" s="521">
        <v>1.2000000000000002</v>
      </c>
      <c r="CV41" s="521">
        <v>1.2000000000000006</v>
      </c>
      <c r="CW41" s="562">
        <v>1.2000000000000006</v>
      </c>
      <c r="CX41" s="522" t="s">
        <v>381</v>
      </c>
      <c r="CY41" s="748" t="s">
        <v>381</v>
      </c>
      <c r="CZ41" s="738"/>
      <c r="DA41" s="1021"/>
      <c r="DB41" s="503">
        <f t="shared" si="57"/>
        <v>-30</v>
      </c>
      <c r="DC41" s="520">
        <v>0.85983153114271638</v>
      </c>
      <c r="DD41" s="521">
        <v>0.9140800404643199</v>
      </c>
      <c r="DE41" s="521">
        <v>1</v>
      </c>
      <c r="DF41" s="521">
        <v>1.0000000000000129</v>
      </c>
      <c r="DG41" s="521">
        <v>1</v>
      </c>
      <c r="DH41" s="521">
        <v>1.0000000000000131</v>
      </c>
      <c r="DI41" s="521">
        <v>1.0000000000000064</v>
      </c>
      <c r="DJ41" s="521">
        <v>1.0000000000000058</v>
      </c>
      <c r="DK41" s="521">
        <v>1.0000000000000033</v>
      </c>
      <c r="DL41" s="493">
        <v>1.0000000000000007</v>
      </c>
      <c r="DM41" s="522" t="s">
        <v>381</v>
      </c>
      <c r="DN41" s="748" t="s">
        <v>381</v>
      </c>
      <c r="DO41" s="744"/>
      <c r="DP41" s="1021"/>
      <c r="DQ41" s="503">
        <f t="shared" si="58"/>
        <v>-30</v>
      </c>
      <c r="DR41" s="520">
        <v>0.78312158670815102</v>
      </c>
      <c r="DS41" s="521">
        <v>0.84102072062076272</v>
      </c>
      <c r="DT41" s="521">
        <v>0.95075894024380203</v>
      </c>
      <c r="DU41" s="521">
        <v>1.0000000000000124</v>
      </c>
      <c r="DV41" s="521">
        <v>1.0000000000000133</v>
      </c>
      <c r="DW41" s="521">
        <v>1.0000000000000002</v>
      </c>
      <c r="DX41" s="521">
        <v>1.0000000000000004</v>
      </c>
      <c r="DY41" s="521">
        <v>1.0000000000000004</v>
      </c>
      <c r="DZ41" s="521">
        <v>1.0000000000000004</v>
      </c>
      <c r="EA41" s="521">
        <v>1.0000000000000013</v>
      </c>
      <c r="EB41" s="522" t="s">
        <v>381</v>
      </c>
      <c r="EC41" s="748" t="s">
        <v>381</v>
      </c>
      <c r="ED41" s="738"/>
      <c r="EE41" s="1021"/>
      <c r="EF41" s="503">
        <f t="shared" si="59"/>
        <v>-30</v>
      </c>
      <c r="EG41" s="495">
        <v>29.856804260288754</v>
      </c>
      <c r="EH41" s="496">
        <v>28.426312168466723</v>
      </c>
      <c r="EI41" s="496">
        <v>25.550502312229241</v>
      </c>
      <c r="EJ41" s="496">
        <v>20.677631572436951</v>
      </c>
      <c r="EK41" s="496">
        <v>15.715885477266625</v>
      </c>
      <c r="EL41" s="497">
        <v>10.608129922456897</v>
      </c>
      <c r="EM41" s="497">
        <v>3.6507194748654115</v>
      </c>
      <c r="EN41" s="497">
        <v>-6.4051910624779111</v>
      </c>
      <c r="EO41" s="497">
        <v>-13.912695441949325</v>
      </c>
      <c r="EP41" s="563">
        <v>-23.082129011989878</v>
      </c>
      <c r="EQ41" s="522" t="s">
        <v>381</v>
      </c>
      <c r="ER41" s="748" t="s">
        <v>381</v>
      </c>
      <c r="ES41" s="738"/>
      <c r="ET41" s="1021"/>
      <c r="EU41" s="503">
        <f t="shared" si="60"/>
        <v>-30</v>
      </c>
      <c r="EV41" s="495">
        <v>85</v>
      </c>
      <c r="EW41" s="496">
        <v>85.000000000000227</v>
      </c>
      <c r="EX41" s="496">
        <v>84.417911825490251</v>
      </c>
      <c r="EY41" s="496">
        <v>78.754868803398892</v>
      </c>
      <c r="EZ41" s="496">
        <v>73.149237548192843</v>
      </c>
      <c r="FA41" s="497">
        <v>67.601925866956947</v>
      </c>
      <c r="FB41" s="497">
        <v>56.668282846201123</v>
      </c>
      <c r="FC41" s="497">
        <v>45.991168693496832</v>
      </c>
      <c r="FD41" s="497">
        <v>35.525242060049152</v>
      </c>
      <c r="FE41" s="563">
        <v>25.213972280603457</v>
      </c>
      <c r="FF41" s="522" t="s">
        <v>381</v>
      </c>
      <c r="FG41" s="748" t="s">
        <v>381</v>
      </c>
      <c r="FI41" s="1021"/>
      <c r="FJ41" s="503">
        <f t="shared" si="61"/>
        <v>-30</v>
      </c>
      <c r="FK41" s="495">
        <v>85</v>
      </c>
      <c r="FL41" s="496">
        <v>85</v>
      </c>
      <c r="FM41" s="496">
        <v>85.000000000000341</v>
      </c>
      <c r="FN41" s="496">
        <v>80.781979999478835</v>
      </c>
      <c r="FO41" s="496">
        <v>74.883797195316674</v>
      </c>
      <c r="FP41" s="497">
        <v>69.068243371423364</v>
      </c>
      <c r="FQ41" s="497">
        <v>57.706929141535795</v>
      </c>
      <c r="FR41" s="497">
        <v>46.666753314372556</v>
      </c>
      <c r="FS41" s="497">
        <v>35.898731288641329</v>
      </c>
      <c r="FT41" s="563">
        <v>25.351756747501895</v>
      </c>
      <c r="FU41" s="522" t="s">
        <v>381</v>
      </c>
      <c r="FV41" s="748" t="s">
        <v>381</v>
      </c>
      <c r="FW41" s="744"/>
      <c r="FX41" s="1021"/>
      <c r="FY41" s="503">
        <f t="shared" si="62"/>
        <v>-30</v>
      </c>
      <c r="FZ41" s="491">
        <f t="shared" si="63"/>
        <v>0.78312158670815102</v>
      </c>
      <c r="GA41" s="492">
        <f t="shared" si="42"/>
        <v>0.84102072062076272</v>
      </c>
      <c r="GB41" s="492">
        <f t="shared" si="42"/>
        <v>0.95075894024380203</v>
      </c>
      <c r="GC41" s="492">
        <f t="shared" si="42"/>
        <v>1.0000000000000124</v>
      </c>
      <c r="GD41" s="492">
        <f t="shared" si="42"/>
        <v>1</v>
      </c>
      <c r="GE41" s="493">
        <f t="shared" si="42"/>
        <v>1.0000000000000002</v>
      </c>
      <c r="GF41" s="493">
        <f t="shared" si="42"/>
        <v>1.0000000000000004</v>
      </c>
      <c r="GG41" s="493">
        <f t="shared" si="42"/>
        <v>1.0000000000000004</v>
      </c>
      <c r="GH41" s="493">
        <f t="shared" si="42"/>
        <v>1.0000000000000004</v>
      </c>
      <c r="GI41" s="493">
        <f t="shared" si="42"/>
        <v>1.0000000000000007</v>
      </c>
      <c r="GJ41" s="522" t="s">
        <v>381</v>
      </c>
      <c r="GK41" s="748" t="s">
        <v>381</v>
      </c>
      <c r="GM41" s="1021"/>
      <c r="GN41" s="503">
        <f t="shared" si="64"/>
        <v>-30</v>
      </c>
      <c r="GO41" s="495">
        <f t="shared" si="65"/>
        <v>85</v>
      </c>
      <c r="GP41" s="496">
        <f t="shared" si="43"/>
        <v>85.000000000000227</v>
      </c>
      <c r="GQ41" s="496">
        <f t="shared" si="43"/>
        <v>85.000000000000341</v>
      </c>
      <c r="GR41" s="496">
        <f t="shared" si="43"/>
        <v>80.781979999478835</v>
      </c>
      <c r="GS41" s="496">
        <f t="shared" si="43"/>
        <v>74.883797195316674</v>
      </c>
      <c r="GT41" s="497">
        <f t="shared" si="43"/>
        <v>69.068243371423364</v>
      </c>
      <c r="GU41" s="497">
        <f t="shared" si="43"/>
        <v>57.706929141535795</v>
      </c>
      <c r="GV41" s="497">
        <f t="shared" si="43"/>
        <v>46.666753314372556</v>
      </c>
      <c r="GW41" s="497">
        <f t="shared" si="43"/>
        <v>35.898731288641329</v>
      </c>
      <c r="GX41" s="497">
        <f t="shared" si="43"/>
        <v>25.351756747501895</v>
      </c>
      <c r="GY41" s="522" t="s">
        <v>381</v>
      </c>
      <c r="GZ41" s="748" t="s">
        <v>381</v>
      </c>
      <c r="HB41" s="1021"/>
      <c r="HC41" s="503">
        <f t="shared" si="66"/>
        <v>-30</v>
      </c>
      <c r="HD41" s="531">
        <f t="shared" si="67"/>
        <v>8.2367385927942287</v>
      </c>
      <c r="HE41" s="553">
        <v>9.2663309168935086</v>
      </c>
      <c r="HF41" s="604">
        <v>87.4628282322887</v>
      </c>
      <c r="HH41" s="1021"/>
      <c r="HI41" s="503">
        <f t="shared" si="68"/>
        <v>-30</v>
      </c>
      <c r="HJ41" s="531">
        <f t="shared" si="69"/>
        <v>8.2367385927942287</v>
      </c>
      <c r="HK41" s="604">
        <v>94.679032904671871</v>
      </c>
    </row>
    <row r="42" spans="2:219" ht="15" customHeight="1">
      <c r="B42" s="1021"/>
      <c r="C42" s="503">
        <v>-40</v>
      </c>
      <c r="D42" s="476">
        <f t="shared" si="44"/>
        <v>28.5</v>
      </c>
      <c r="E42" s="600">
        <f t="shared" si="45"/>
        <v>62.01107368128843</v>
      </c>
      <c r="F42" s="601">
        <f t="shared" si="46"/>
        <v>87.462952344692837</v>
      </c>
      <c r="G42" s="602">
        <f t="shared" si="47"/>
        <v>8.5309664942122172</v>
      </c>
      <c r="H42" s="594" t="s">
        <v>712</v>
      </c>
      <c r="I42" s="603" t="s">
        <v>712</v>
      </c>
      <c r="J42" s="479">
        <f t="shared" si="37"/>
        <v>81.106177404561222</v>
      </c>
      <c r="K42" s="479">
        <f t="shared" si="72"/>
        <v>85.795753663866577</v>
      </c>
      <c r="L42" s="479">
        <f t="shared" si="72"/>
        <v>84.376635270697363</v>
      </c>
      <c r="M42" s="479">
        <f t="shared" si="72"/>
        <v>82.978470356507898</v>
      </c>
      <c r="N42" s="479">
        <f t="shared" si="72"/>
        <v>80.232252240383019</v>
      </c>
      <c r="O42" s="479">
        <f t="shared" si="72"/>
        <v>77.560685977735147</v>
      </c>
      <c r="P42" s="479">
        <f t="shared" si="72"/>
        <v>74.954852320218635</v>
      </c>
      <c r="Q42" s="479">
        <f t="shared" si="71"/>
        <v>72.417446384326965</v>
      </c>
      <c r="R42" s="522" t="s">
        <v>381</v>
      </c>
      <c r="S42" s="480" t="s">
        <v>381</v>
      </c>
      <c r="T42" s="738"/>
      <c r="U42" s="1021"/>
      <c r="V42" s="503">
        <f t="shared" si="49"/>
        <v>-40</v>
      </c>
      <c r="W42" s="481">
        <v>15</v>
      </c>
      <c r="X42" s="519">
        <v>-26</v>
      </c>
      <c r="Y42" s="483">
        <f t="shared" si="50"/>
        <v>28.5</v>
      </c>
      <c r="Z42" s="551">
        <v>41.631679300000002</v>
      </c>
      <c r="AA42" s="485">
        <v>34.378528699999997</v>
      </c>
      <c r="AB42" s="532">
        <f t="shared" si="51"/>
        <v>2.670392189633727</v>
      </c>
      <c r="AC42" s="486">
        <f t="shared" si="52"/>
        <v>2.213770637734163</v>
      </c>
      <c r="AD42" s="487">
        <v>29.126051199999999</v>
      </c>
      <c r="AE42" s="488">
        <v>50.8174098</v>
      </c>
      <c r="AF42" s="738"/>
      <c r="AG42" s="1048"/>
      <c r="AH42" s="1050"/>
      <c r="AI42" s="738"/>
      <c r="AJ42" s="1021"/>
      <c r="AK42" s="503">
        <f t="shared" si="53"/>
        <v>-40</v>
      </c>
      <c r="AL42" s="489">
        <v>-40</v>
      </c>
      <c r="AM42" s="519">
        <f t="shared" si="54"/>
        <v>-40</v>
      </c>
      <c r="AN42" s="490">
        <f t="shared" si="55"/>
        <v>28.5</v>
      </c>
      <c r="AP42" s="1021"/>
      <c r="AQ42" s="503">
        <v>-40</v>
      </c>
      <c r="AR42" s="483">
        <f t="shared" si="39"/>
        <v>28.5</v>
      </c>
      <c r="AS42" s="477">
        <v>97.153132481477172</v>
      </c>
      <c r="AT42" s="479">
        <v>96.682732069031331</v>
      </c>
      <c r="AU42" s="479">
        <v>95.738836739057177</v>
      </c>
      <c r="AV42" s="479">
        <v>94.141711312610568</v>
      </c>
      <c r="AW42" s="479">
        <v>92.515667986016638</v>
      </c>
      <c r="AX42" s="479">
        <v>90.842650794084022</v>
      </c>
      <c r="AY42" s="479">
        <v>88.584561426667634</v>
      </c>
      <c r="AZ42" s="479">
        <v>85.302169292535694</v>
      </c>
      <c r="BA42" s="479">
        <v>82.879337909062386</v>
      </c>
      <c r="BB42" s="479">
        <v>79.921219269799764</v>
      </c>
      <c r="BC42" s="713" t="s">
        <v>381</v>
      </c>
      <c r="BD42" s="480" t="s">
        <v>381</v>
      </c>
      <c r="BE42" s="738"/>
      <c r="BF42" s="1021"/>
      <c r="BG42" s="503">
        <v>-40</v>
      </c>
      <c r="BH42" s="483">
        <f t="shared" si="40"/>
        <v>34.378528699999997</v>
      </c>
      <c r="BI42" s="477">
        <v>71.858276030666673</v>
      </c>
      <c r="BJ42" s="478">
        <v>78.203770680817854</v>
      </c>
      <c r="BK42" s="478">
        <v>87.227528525644971</v>
      </c>
      <c r="BL42" s="478">
        <v>85.795753663866577</v>
      </c>
      <c r="BM42" s="478">
        <v>84.376635270697363</v>
      </c>
      <c r="BN42" s="478">
        <v>82.978470356507898</v>
      </c>
      <c r="BO42" s="478">
        <v>80.232252240383019</v>
      </c>
      <c r="BP42" s="478">
        <v>77.560685977735147</v>
      </c>
      <c r="BQ42" s="478">
        <v>74.954852320218635</v>
      </c>
      <c r="BR42" s="478">
        <v>72.417446384326965</v>
      </c>
      <c r="BS42" s="713" t="s">
        <v>381</v>
      </c>
      <c r="BT42" s="480" t="s">
        <v>381</v>
      </c>
      <c r="BU42" s="533"/>
      <c r="BV42" s="1021"/>
      <c r="BW42" s="503">
        <v>-40</v>
      </c>
      <c r="BX42" s="483">
        <f t="shared" si="41"/>
        <v>34.378528699999997</v>
      </c>
      <c r="BY42" s="477">
        <v>62.01107368128843</v>
      </c>
      <c r="BZ42" s="478">
        <v>68.397551434782088</v>
      </c>
      <c r="CA42" s="478">
        <v>81.106177404561222</v>
      </c>
      <c r="CB42" s="478">
        <v>86.407179372901624</v>
      </c>
      <c r="CC42" s="478">
        <v>84.91853636564646</v>
      </c>
      <c r="CD42" s="478">
        <v>83.45349565591745</v>
      </c>
      <c r="CE42" s="478">
        <v>80.595071320440596</v>
      </c>
      <c r="CF42" s="478">
        <v>77.822296276931397</v>
      </c>
      <c r="CG42" s="478">
        <v>75.125509989688396</v>
      </c>
      <c r="CH42" s="478">
        <v>72.497603494432099</v>
      </c>
      <c r="CI42" s="713" t="s">
        <v>381</v>
      </c>
      <c r="CJ42" s="480" t="s">
        <v>381</v>
      </c>
      <c r="CK42" s="738"/>
      <c r="CL42" s="1021"/>
      <c r="CM42" s="503">
        <f t="shared" si="56"/>
        <v>-40</v>
      </c>
      <c r="CN42" s="520">
        <v>1.2000000000000002</v>
      </c>
      <c r="CO42" s="521">
        <v>1.2000000000000002</v>
      </c>
      <c r="CP42" s="521">
        <v>1.2</v>
      </c>
      <c r="CQ42" s="521">
        <v>1.2</v>
      </c>
      <c r="CR42" s="521">
        <v>1.2000000000000104</v>
      </c>
      <c r="CS42" s="521">
        <v>1.2000000000000006</v>
      </c>
      <c r="CT42" s="521">
        <v>1.2000000000000006</v>
      </c>
      <c r="CU42" s="521">
        <v>1.2</v>
      </c>
      <c r="CV42" s="521">
        <v>1.2000000000000046</v>
      </c>
      <c r="CW42" s="562">
        <v>1.2000000000000006</v>
      </c>
      <c r="CX42" s="522" t="s">
        <v>381</v>
      </c>
      <c r="CY42" s="748" t="s">
        <v>381</v>
      </c>
      <c r="CZ42" s="738"/>
      <c r="DA42" s="1021"/>
      <c r="DB42" s="503">
        <f t="shared" si="57"/>
        <v>-40</v>
      </c>
      <c r="DC42" s="520">
        <v>0.87169014295181524</v>
      </c>
      <c r="DD42" s="521">
        <v>0.92565273287106775</v>
      </c>
      <c r="DE42" s="521">
        <v>1</v>
      </c>
      <c r="DF42" s="521">
        <v>1</v>
      </c>
      <c r="DG42" s="521">
        <v>1.0000000000000142</v>
      </c>
      <c r="DH42" s="521">
        <v>1.0000000000000073</v>
      </c>
      <c r="DI42" s="521">
        <v>1.0000000000000004</v>
      </c>
      <c r="DJ42" s="521">
        <v>1.0000000000000067</v>
      </c>
      <c r="DK42" s="521">
        <v>1</v>
      </c>
      <c r="DL42" s="521">
        <v>1.0000000000000007</v>
      </c>
      <c r="DM42" s="522" t="s">
        <v>381</v>
      </c>
      <c r="DN42" s="748" t="s">
        <v>381</v>
      </c>
      <c r="DO42" s="744"/>
      <c r="DP42" s="1021"/>
      <c r="DQ42" s="503">
        <f t="shared" si="58"/>
        <v>-40</v>
      </c>
      <c r="DR42" s="520">
        <v>0.78251478826880483</v>
      </c>
      <c r="DS42" s="521">
        <v>0.84113687591435526</v>
      </c>
      <c r="DT42" s="521">
        <v>0.94949586330337388</v>
      </c>
      <c r="DU42" s="521">
        <v>1.0000000000000149</v>
      </c>
      <c r="DV42" s="521">
        <v>1.000000000000014</v>
      </c>
      <c r="DW42" s="521">
        <v>1</v>
      </c>
      <c r="DX42" s="521">
        <v>1</v>
      </c>
      <c r="DY42" s="521">
        <v>1.0000000000000004</v>
      </c>
      <c r="DZ42" s="521">
        <v>1</v>
      </c>
      <c r="EA42" s="521">
        <v>1</v>
      </c>
      <c r="EB42" s="522" t="s">
        <v>381</v>
      </c>
      <c r="EC42" s="748" t="s">
        <v>381</v>
      </c>
      <c r="ED42" s="738"/>
      <c r="EE42" s="1021"/>
      <c r="EF42" s="503">
        <f t="shared" si="59"/>
        <v>-40</v>
      </c>
      <c r="EG42" s="495">
        <v>27.999363732620111</v>
      </c>
      <c r="EH42" s="496">
        <v>26.567387405251736</v>
      </c>
      <c r="EI42" s="496">
        <v>23.696123273857893</v>
      </c>
      <c r="EJ42" s="496">
        <v>18.844263991371463</v>
      </c>
      <c r="EK42" s="496">
        <v>13.913065983107174</v>
      </c>
      <c r="EL42" s="497">
        <v>8.8485470266273865</v>
      </c>
      <c r="EM42" s="497">
        <v>2.027923902195937</v>
      </c>
      <c r="EN42" s="497">
        <v>-7.8549781959106326</v>
      </c>
      <c r="EO42" s="497">
        <v>-15.124990083955538</v>
      </c>
      <c r="EP42" s="563">
        <v>-23.971533853891827</v>
      </c>
      <c r="EQ42" s="522" t="s">
        <v>381</v>
      </c>
      <c r="ER42" s="748" t="s">
        <v>381</v>
      </c>
      <c r="ES42" s="738"/>
      <c r="ET42" s="1021"/>
      <c r="EU42" s="503">
        <f t="shared" si="60"/>
        <v>-40</v>
      </c>
      <c r="EV42" s="495">
        <v>85</v>
      </c>
      <c r="EW42" s="496">
        <v>85</v>
      </c>
      <c r="EX42" s="496">
        <v>84.047120005817135</v>
      </c>
      <c r="EY42" s="496">
        <v>78.260372877990108</v>
      </c>
      <c r="EZ42" s="496">
        <v>72.532856556514162</v>
      </c>
      <c r="FA42" s="497">
        <v>66.897920091799676</v>
      </c>
      <c r="FB42" s="497">
        <v>55.85374566570141</v>
      </c>
      <c r="FC42" s="497">
        <v>45.140929648715598</v>
      </c>
      <c r="FD42" s="497">
        <v>34.722405808281621</v>
      </c>
      <c r="FE42" s="563">
        <v>24.607710535540662</v>
      </c>
      <c r="FF42" s="522" t="s">
        <v>381</v>
      </c>
      <c r="FG42" s="748" t="s">
        <v>381</v>
      </c>
      <c r="FI42" s="1021"/>
      <c r="FJ42" s="503">
        <f t="shared" si="61"/>
        <v>-40</v>
      </c>
      <c r="FK42" s="495">
        <v>85.000000000000057</v>
      </c>
      <c r="FL42" s="496">
        <v>85.000000000000341</v>
      </c>
      <c r="FM42" s="496">
        <v>85</v>
      </c>
      <c r="FN42" s="496">
        <v>80.730555244104096</v>
      </c>
      <c r="FO42" s="496">
        <v>74.718993217757941</v>
      </c>
      <c r="FP42" s="497">
        <v>68.811483439424364</v>
      </c>
      <c r="FQ42" s="497">
        <v>57.311022326688828</v>
      </c>
      <c r="FR42" s="497">
        <v>46.188581940019901</v>
      </c>
      <c r="FS42" s="497">
        <v>35.403771010485229</v>
      </c>
      <c r="FT42" s="563">
        <v>24.926768025548029</v>
      </c>
      <c r="FU42" s="522" t="s">
        <v>381</v>
      </c>
      <c r="FV42" s="748" t="s">
        <v>381</v>
      </c>
      <c r="FW42" s="744"/>
      <c r="FX42" s="1021"/>
      <c r="FY42" s="503">
        <f t="shared" si="62"/>
        <v>-40</v>
      </c>
      <c r="FZ42" s="491">
        <f t="shared" si="63"/>
        <v>0.78251478826880483</v>
      </c>
      <c r="GA42" s="492">
        <f t="shared" si="42"/>
        <v>0.84113687591435526</v>
      </c>
      <c r="GB42" s="492">
        <f t="shared" si="42"/>
        <v>0.94949586330337388</v>
      </c>
      <c r="GC42" s="492">
        <f t="shared" si="42"/>
        <v>1</v>
      </c>
      <c r="GD42" s="492">
        <f t="shared" si="42"/>
        <v>1.000000000000014</v>
      </c>
      <c r="GE42" s="493">
        <f t="shared" si="42"/>
        <v>1</v>
      </c>
      <c r="GF42" s="493">
        <f t="shared" si="42"/>
        <v>1</v>
      </c>
      <c r="GG42" s="493">
        <f t="shared" si="42"/>
        <v>1.0000000000000004</v>
      </c>
      <c r="GH42" s="493">
        <f t="shared" si="42"/>
        <v>1</v>
      </c>
      <c r="GI42" s="493">
        <f t="shared" si="42"/>
        <v>1</v>
      </c>
      <c r="GJ42" s="522" t="s">
        <v>381</v>
      </c>
      <c r="GK42" s="748" t="s">
        <v>381</v>
      </c>
      <c r="GM42" s="1021"/>
      <c r="GN42" s="503">
        <f t="shared" si="64"/>
        <v>-40</v>
      </c>
      <c r="GO42" s="495">
        <f t="shared" si="65"/>
        <v>85.000000000000057</v>
      </c>
      <c r="GP42" s="496">
        <f t="shared" si="43"/>
        <v>85.000000000000341</v>
      </c>
      <c r="GQ42" s="496">
        <f t="shared" si="43"/>
        <v>85</v>
      </c>
      <c r="GR42" s="496">
        <f t="shared" si="43"/>
        <v>80.730555244104096</v>
      </c>
      <c r="GS42" s="496">
        <f t="shared" si="43"/>
        <v>74.718993217757941</v>
      </c>
      <c r="GT42" s="497">
        <f t="shared" si="43"/>
        <v>68.811483439424364</v>
      </c>
      <c r="GU42" s="497">
        <f t="shared" si="43"/>
        <v>57.311022326688828</v>
      </c>
      <c r="GV42" s="497">
        <f t="shared" si="43"/>
        <v>46.188581940019901</v>
      </c>
      <c r="GW42" s="497">
        <f t="shared" si="43"/>
        <v>35.403771010485229</v>
      </c>
      <c r="GX42" s="497">
        <f t="shared" si="43"/>
        <v>24.926768025548029</v>
      </c>
      <c r="GY42" s="522" t="s">
        <v>381</v>
      </c>
      <c r="GZ42" s="748" t="s">
        <v>381</v>
      </c>
      <c r="HB42" s="1021"/>
      <c r="HC42" s="503">
        <f t="shared" si="66"/>
        <v>-40</v>
      </c>
      <c r="HD42" s="531">
        <f t="shared" si="67"/>
        <v>8.5309664942122172</v>
      </c>
      <c r="HE42" s="551">
        <v>9.597337305988745</v>
      </c>
      <c r="HF42" s="604">
        <v>87.462952344692837</v>
      </c>
      <c r="HH42" s="1021"/>
      <c r="HI42" s="503">
        <f t="shared" si="68"/>
        <v>-40</v>
      </c>
      <c r="HJ42" s="531">
        <f t="shared" si="69"/>
        <v>8.5309664942122172</v>
      </c>
      <c r="HK42" s="604">
        <v>94.211088897349143</v>
      </c>
    </row>
    <row r="43" spans="2:219" ht="15" customHeight="1" thickBot="1">
      <c r="B43" s="1022"/>
      <c r="C43" s="750" t="s">
        <v>382</v>
      </c>
      <c r="D43" s="507" t="s">
        <v>381</v>
      </c>
      <c r="E43" s="751" t="s">
        <v>381</v>
      </c>
      <c r="F43" s="752" t="s">
        <v>381</v>
      </c>
      <c r="G43" s="753" t="s">
        <v>381</v>
      </c>
      <c r="H43" s="751" t="s">
        <v>381</v>
      </c>
      <c r="I43" s="752" t="s">
        <v>381</v>
      </c>
      <c r="J43" s="752" t="s">
        <v>381</v>
      </c>
      <c r="K43" s="752" t="s">
        <v>381</v>
      </c>
      <c r="L43" s="752" t="s">
        <v>381</v>
      </c>
      <c r="M43" s="752" t="s">
        <v>381</v>
      </c>
      <c r="N43" s="752" t="s">
        <v>381</v>
      </c>
      <c r="O43" s="752" t="s">
        <v>381</v>
      </c>
      <c r="P43" s="752" t="s">
        <v>381</v>
      </c>
      <c r="Q43" s="752" t="s">
        <v>381</v>
      </c>
      <c r="R43" s="752" t="s">
        <v>381</v>
      </c>
      <c r="S43" s="754" t="s">
        <v>381</v>
      </c>
      <c r="T43" s="738"/>
      <c r="U43" s="1022"/>
      <c r="V43" s="750" t="str">
        <f t="shared" si="49"/>
        <v>&lt; -40</v>
      </c>
      <c r="W43" s="755" t="s">
        <v>381</v>
      </c>
      <c r="X43" s="756" t="s">
        <v>381</v>
      </c>
      <c r="Y43" s="507" t="s">
        <v>381</v>
      </c>
      <c r="Z43" s="554" t="s">
        <v>381</v>
      </c>
      <c r="AA43" s="555" t="s">
        <v>381</v>
      </c>
      <c r="AB43" s="548" t="s">
        <v>381</v>
      </c>
      <c r="AC43" s="514" t="s">
        <v>381</v>
      </c>
      <c r="AD43" s="755" t="s">
        <v>381</v>
      </c>
      <c r="AE43" s="756" t="s">
        <v>381</v>
      </c>
      <c r="AF43" s="738"/>
      <c r="AG43" s="1049"/>
      <c r="AH43" s="1051"/>
      <c r="AI43" s="738"/>
      <c r="AJ43" s="1022"/>
      <c r="AK43" s="750" t="str">
        <f t="shared" si="53"/>
        <v>&lt; -40</v>
      </c>
      <c r="AL43" s="755" t="s">
        <v>381</v>
      </c>
      <c r="AM43" s="756" t="s">
        <v>381</v>
      </c>
      <c r="AN43" s="515" t="s">
        <v>381</v>
      </c>
      <c r="AP43" s="1022"/>
      <c r="AQ43" s="750" t="s">
        <v>382</v>
      </c>
      <c r="AR43" s="507" t="s">
        <v>381</v>
      </c>
      <c r="AS43" s="751" t="s">
        <v>381</v>
      </c>
      <c r="AT43" s="752" t="s">
        <v>381</v>
      </c>
      <c r="AU43" s="752" t="s">
        <v>381</v>
      </c>
      <c r="AV43" s="752" t="s">
        <v>381</v>
      </c>
      <c r="AW43" s="752" t="s">
        <v>381</v>
      </c>
      <c r="AX43" s="752" t="s">
        <v>381</v>
      </c>
      <c r="AY43" s="752" t="s">
        <v>381</v>
      </c>
      <c r="AZ43" s="752" t="s">
        <v>381</v>
      </c>
      <c r="BA43" s="752" t="s">
        <v>381</v>
      </c>
      <c r="BB43" s="752" t="s">
        <v>381</v>
      </c>
      <c r="BC43" s="752" t="s">
        <v>381</v>
      </c>
      <c r="BD43" s="754" t="s">
        <v>381</v>
      </c>
      <c r="BE43" s="738"/>
      <c r="BF43" s="1022"/>
      <c r="BG43" s="750" t="s">
        <v>382</v>
      </c>
      <c r="BH43" s="507" t="s">
        <v>381</v>
      </c>
      <c r="BI43" s="751" t="s">
        <v>381</v>
      </c>
      <c r="BJ43" s="752" t="s">
        <v>381</v>
      </c>
      <c r="BK43" s="752" t="s">
        <v>381</v>
      </c>
      <c r="BL43" s="752" t="s">
        <v>381</v>
      </c>
      <c r="BM43" s="752" t="s">
        <v>381</v>
      </c>
      <c r="BN43" s="752" t="s">
        <v>381</v>
      </c>
      <c r="BO43" s="752" t="s">
        <v>381</v>
      </c>
      <c r="BP43" s="752" t="s">
        <v>381</v>
      </c>
      <c r="BQ43" s="752" t="s">
        <v>381</v>
      </c>
      <c r="BR43" s="752" t="s">
        <v>381</v>
      </c>
      <c r="BS43" s="752" t="s">
        <v>381</v>
      </c>
      <c r="BT43" s="754" t="s">
        <v>381</v>
      </c>
      <c r="BU43" s="738"/>
      <c r="BV43" s="1022"/>
      <c r="BW43" s="750" t="s">
        <v>382</v>
      </c>
      <c r="BX43" s="507" t="s">
        <v>381</v>
      </c>
      <c r="BY43" s="751" t="s">
        <v>381</v>
      </c>
      <c r="BZ43" s="752" t="s">
        <v>381</v>
      </c>
      <c r="CA43" s="752" t="s">
        <v>381</v>
      </c>
      <c r="CB43" s="752" t="s">
        <v>381</v>
      </c>
      <c r="CC43" s="752" t="s">
        <v>381</v>
      </c>
      <c r="CD43" s="752" t="s">
        <v>381</v>
      </c>
      <c r="CE43" s="752" t="s">
        <v>381</v>
      </c>
      <c r="CF43" s="752" t="s">
        <v>381</v>
      </c>
      <c r="CG43" s="752" t="s">
        <v>381</v>
      </c>
      <c r="CH43" s="752" t="s">
        <v>381</v>
      </c>
      <c r="CI43" s="752" t="s">
        <v>381</v>
      </c>
      <c r="CJ43" s="754" t="s">
        <v>381</v>
      </c>
      <c r="CK43" s="738"/>
      <c r="CL43" s="1022"/>
      <c r="CM43" s="750" t="str">
        <f t="shared" si="56"/>
        <v>&lt; -40</v>
      </c>
      <c r="CN43" s="757" t="s">
        <v>381</v>
      </c>
      <c r="CO43" s="758" t="s">
        <v>381</v>
      </c>
      <c r="CP43" s="758" t="s">
        <v>381</v>
      </c>
      <c r="CQ43" s="758" t="s">
        <v>381</v>
      </c>
      <c r="CR43" s="758" t="s">
        <v>381</v>
      </c>
      <c r="CS43" s="758" t="s">
        <v>381</v>
      </c>
      <c r="CT43" s="758" t="s">
        <v>381</v>
      </c>
      <c r="CU43" s="758" t="s">
        <v>381</v>
      </c>
      <c r="CV43" s="758" t="s">
        <v>381</v>
      </c>
      <c r="CW43" s="758" t="s">
        <v>381</v>
      </c>
      <c r="CX43" s="758" t="s">
        <v>381</v>
      </c>
      <c r="CY43" s="756" t="s">
        <v>381</v>
      </c>
      <c r="CZ43" s="738"/>
      <c r="DA43" s="1022"/>
      <c r="DB43" s="750" t="str">
        <f t="shared" si="57"/>
        <v>&lt; -40</v>
      </c>
      <c r="DC43" s="757" t="s">
        <v>381</v>
      </c>
      <c r="DD43" s="758" t="s">
        <v>381</v>
      </c>
      <c r="DE43" s="758" t="s">
        <v>381</v>
      </c>
      <c r="DF43" s="758" t="s">
        <v>381</v>
      </c>
      <c r="DG43" s="758" t="s">
        <v>381</v>
      </c>
      <c r="DH43" s="758" t="s">
        <v>381</v>
      </c>
      <c r="DI43" s="758" t="s">
        <v>381</v>
      </c>
      <c r="DJ43" s="758" t="s">
        <v>381</v>
      </c>
      <c r="DK43" s="758" t="s">
        <v>381</v>
      </c>
      <c r="DL43" s="758" t="s">
        <v>381</v>
      </c>
      <c r="DM43" s="758" t="s">
        <v>381</v>
      </c>
      <c r="DN43" s="756" t="s">
        <v>381</v>
      </c>
      <c r="DO43" s="744"/>
      <c r="DP43" s="1022"/>
      <c r="DQ43" s="750" t="str">
        <f t="shared" si="58"/>
        <v>&lt; -40</v>
      </c>
      <c r="DR43" s="757" t="s">
        <v>381</v>
      </c>
      <c r="DS43" s="758" t="s">
        <v>381</v>
      </c>
      <c r="DT43" s="758" t="s">
        <v>381</v>
      </c>
      <c r="DU43" s="758" t="s">
        <v>381</v>
      </c>
      <c r="DV43" s="758" t="s">
        <v>381</v>
      </c>
      <c r="DW43" s="758" t="s">
        <v>381</v>
      </c>
      <c r="DX43" s="758" t="s">
        <v>381</v>
      </c>
      <c r="DY43" s="758" t="s">
        <v>381</v>
      </c>
      <c r="DZ43" s="758" t="s">
        <v>381</v>
      </c>
      <c r="EA43" s="758" t="s">
        <v>381</v>
      </c>
      <c r="EB43" s="758" t="s">
        <v>381</v>
      </c>
      <c r="EC43" s="756" t="s">
        <v>381</v>
      </c>
      <c r="ED43" s="738"/>
      <c r="EE43" s="1022"/>
      <c r="EF43" s="750" t="str">
        <f t="shared" si="59"/>
        <v>&lt; -40</v>
      </c>
      <c r="EG43" s="757" t="s">
        <v>381</v>
      </c>
      <c r="EH43" s="758" t="s">
        <v>381</v>
      </c>
      <c r="EI43" s="758" t="s">
        <v>381</v>
      </c>
      <c r="EJ43" s="758" t="s">
        <v>381</v>
      </c>
      <c r="EK43" s="758" t="s">
        <v>381</v>
      </c>
      <c r="EL43" s="758" t="s">
        <v>381</v>
      </c>
      <c r="EM43" s="758" t="s">
        <v>381</v>
      </c>
      <c r="EN43" s="758" t="s">
        <v>381</v>
      </c>
      <c r="EO43" s="758" t="s">
        <v>381</v>
      </c>
      <c r="EP43" s="758" t="s">
        <v>381</v>
      </c>
      <c r="EQ43" s="758" t="s">
        <v>381</v>
      </c>
      <c r="ER43" s="756" t="s">
        <v>381</v>
      </c>
      <c r="ES43" s="738"/>
      <c r="ET43" s="1022"/>
      <c r="EU43" s="750" t="str">
        <f t="shared" si="60"/>
        <v>&lt; -40</v>
      </c>
      <c r="EV43" s="757" t="s">
        <v>381</v>
      </c>
      <c r="EW43" s="758" t="s">
        <v>381</v>
      </c>
      <c r="EX43" s="758" t="s">
        <v>381</v>
      </c>
      <c r="EY43" s="758" t="s">
        <v>381</v>
      </c>
      <c r="EZ43" s="758" t="s">
        <v>381</v>
      </c>
      <c r="FA43" s="758" t="s">
        <v>381</v>
      </c>
      <c r="FB43" s="758" t="s">
        <v>381</v>
      </c>
      <c r="FC43" s="758" t="s">
        <v>381</v>
      </c>
      <c r="FD43" s="758" t="s">
        <v>381</v>
      </c>
      <c r="FE43" s="758" t="s">
        <v>381</v>
      </c>
      <c r="FF43" s="758" t="s">
        <v>381</v>
      </c>
      <c r="FG43" s="756" t="s">
        <v>381</v>
      </c>
      <c r="FI43" s="1022"/>
      <c r="FJ43" s="750" t="str">
        <f t="shared" si="61"/>
        <v>&lt; -40</v>
      </c>
      <c r="FK43" s="757" t="s">
        <v>381</v>
      </c>
      <c r="FL43" s="758" t="s">
        <v>381</v>
      </c>
      <c r="FM43" s="758" t="s">
        <v>381</v>
      </c>
      <c r="FN43" s="758" t="s">
        <v>381</v>
      </c>
      <c r="FO43" s="758" t="s">
        <v>381</v>
      </c>
      <c r="FP43" s="758" t="s">
        <v>381</v>
      </c>
      <c r="FQ43" s="758" t="s">
        <v>381</v>
      </c>
      <c r="FR43" s="758" t="s">
        <v>381</v>
      </c>
      <c r="FS43" s="758" t="s">
        <v>381</v>
      </c>
      <c r="FT43" s="758" t="s">
        <v>381</v>
      </c>
      <c r="FU43" s="758" t="s">
        <v>381</v>
      </c>
      <c r="FV43" s="756" t="s">
        <v>381</v>
      </c>
      <c r="FW43" s="744"/>
      <c r="FX43" s="1022"/>
      <c r="FY43" s="750" t="str">
        <f t="shared" si="62"/>
        <v>&lt; -40</v>
      </c>
      <c r="FZ43" s="757" t="s">
        <v>381</v>
      </c>
      <c r="GA43" s="758" t="s">
        <v>381</v>
      </c>
      <c r="GB43" s="758" t="s">
        <v>381</v>
      </c>
      <c r="GC43" s="758" t="s">
        <v>381</v>
      </c>
      <c r="GD43" s="758" t="s">
        <v>381</v>
      </c>
      <c r="GE43" s="758" t="s">
        <v>381</v>
      </c>
      <c r="GF43" s="758" t="s">
        <v>381</v>
      </c>
      <c r="GG43" s="758" t="s">
        <v>381</v>
      </c>
      <c r="GH43" s="758" t="s">
        <v>381</v>
      </c>
      <c r="GI43" s="758" t="s">
        <v>381</v>
      </c>
      <c r="GJ43" s="758" t="s">
        <v>381</v>
      </c>
      <c r="GK43" s="756" t="s">
        <v>381</v>
      </c>
      <c r="GM43" s="1022"/>
      <c r="GN43" s="750" t="str">
        <f t="shared" si="64"/>
        <v>&lt; -40</v>
      </c>
      <c r="GO43" s="757" t="s">
        <v>381</v>
      </c>
      <c r="GP43" s="758" t="s">
        <v>381</v>
      </c>
      <c r="GQ43" s="758" t="s">
        <v>381</v>
      </c>
      <c r="GR43" s="758" t="s">
        <v>381</v>
      </c>
      <c r="GS43" s="758" t="s">
        <v>381</v>
      </c>
      <c r="GT43" s="758" t="s">
        <v>381</v>
      </c>
      <c r="GU43" s="758" t="s">
        <v>381</v>
      </c>
      <c r="GV43" s="758" t="s">
        <v>381</v>
      </c>
      <c r="GW43" s="758" t="s">
        <v>381</v>
      </c>
      <c r="GX43" s="758" t="s">
        <v>381</v>
      </c>
      <c r="GY43" s="758" t="s">
        <v>381</v>
      </c>
      <c r="GZ43" s="756" t="s">
        <v>381</v>
      </c>
      <c r="HB43" s="1022"/>
      <c r="HC43" s="750" t="str">
        <f t="shared" si="66"/>
        <v>&lt; -40</v>
      </c>
      <c r="HD43" s="507" t="s">
        <v>381</v>
      </c>
      <c r="HE43" s="554" t="s">
        <v>381</v>
      </c>
      <c r="HF43" s="759" t="s">
        <v>381</v>
      </c>
      <c r="HH43" s="1022"/>
      <c r="HI43" s="750" t="str">
        <f t="shared" si="68"/>
        <v>&lt; -40</v>
      </c>
      <c r="HJ43" s="507" t="s">
        <v>381</v>
      </c>
      <c r="HK43" s="759" t="s">
        <v>381</v>
      </c>
    </row>
    <row r="46" spans="2:219" ht="18">
      <c r="B46" s="1069" t="s">
        <v>705</v>
      </c>
      <c r="C46" s="1069"/>
      <c r="D46" s="1069"/>
      <c r="E46" s="1069"/>
      <c r="F46" s="1069"/>
      <c r="G46" s="1069"/>
      <c r="H46" s="1069"/>
      <c r="I46" s="1069"/>
      <c r="J46" s="1069"/>
      <c r="K46" s="1069"/>
      <c r="L46" s="1069"/>
      <c r="M46" s="1069"/>
      <c r="N46" s="1069"/>
      <c r="O46" s="1069"/>
      <c r="P46" s="1069"/>
      <c r="Q46" s="1069"/>
      <c r="R46" s="1069"/>
      <c r="S46" s="1069"/>
      <c r="T46" s="714"/>
      <c r="U46" s="445" t="s">
        <v>487</v>
      </c>
      <c r="V46" s="714"/>
      <c r="W46" s="445"/>
      <c r="X46" s="445"/>
      <c r="Y46" s="1070" t="s">
        <v>505</v>
      </c>
      <c r="Z46" s="1070"/>
      <c r="AA46" s="1070"/>
      <c r="AB46" s="445"/>
      <c r="AC46" s="1071" t="s">
        <v>490</v>
      </c>
      <c r="AD46" s="1071"/>
      <c r="AE46" s="1071"/>
      <c r="AF46" s="714"/>
      <c r="AG46" s="714"/>
      <c r="AH46" s="714"/>
      <c r="AI46" s="714"/>
      <c r="AJ46" s="445" t="s">
        <v>488</v>
      </c>
      <c r="AK46" s="714"/>
      <c r="AL46" s="445"/>
      <c r="AM46" s="445"/>
      <c r="AN46" s="714"/>
      <c r="AP46" s="1069" t="s">
        <v>728</v>
      </c>
      <c r="AQ46" s="1069"/>
      <c r="AR46" s="1069"/>
      <c r="AS46" s="1069"/>
      <c r="AT46" s="1069"/>
      <c r="AU46" s="1069"/>
      <c r="AV46" s="1069"/>
      <c r="AW46" s="1069"/>
      <c r="AX46" s="1069"/>
      <c r="AY46" s="1069"/>
      <c r="AZ46" s="1069"/>
      <c r="BA46" s="1069"/>
      <c r="BB46" s="1069"/>
      <c r="BC46" s="1069"/>
      <c r="BD46" s="1069"/>
      <c r="BE46" s="714"/>
      <c r="BF46" s="1069" t="s">
        <v>732</v>
      </c>
      <c r="BG46" s="1069"/>
      <c r="BH46" s="1069"/>
      <c r="BI46" s="1069"/>
      <c r="BJ46" s="1069"/>
      <c r="BK46" s="1069"/>
      <c r="BL46" s="1069"/>
      <c r="BM46" s="1069"/>
      <c r="BN46" s="1069"/>
      <c r="BO46" s="1069"/>
      <c r="BP46" s="1069"/>
      <c r="BQ46" s="1069"/>
      <c r="BR46" s="1069"/>
      <c r="BS46" s="1069"/>
      <c r="BT46" s="1069"/>
      <c r="BU46" s="716"/>
      <c r="BV46" s="1069" t="s">
        <v>733</v>
      </c>
      <c r="BW46" s="1069"/>
      <c r="BX46" s="1069"/>
      <c r="BY46" s="1069"/>
      <c r="BZ46" s="1069"/>
      <c r="CA46" s="1069"/>
      <c r="CB46" s="1069"/>
      <c r="CC46" s="1069"/>
      <c r="CD46" s="1069"/>
      <c r="CE46" s="1069"/>
      <c r="CF46" s="1069"/>
      <c r="CG46" s="1069"/>
      <c r="CH46" s="1069"/>
      <c r="CI46" s="1069"/>
      <c r="CJ46" s="1069"/>
      <c r="CK46" s="714"/>
      <c r="CL46" s="445" t="str">
        <f>CL2</f>
        <v>Step 2-2 Information (Cold Case 120% SOC, 4-7kg)</v>
      </c>
      <c r="CM46" s="714"/>
      <c r="CZ46" s="714"/>
      <c r="DA46" s="445" t="str">
        <f>DA2</f>
        <v>Step 2-3 Information (Hot Case 100% SOC, 4kg)</v>
      </c>
      <c r="DB46" s="714"/>
      <c r="DP46" s="445" t="str">
        <f>DP2</f>
        <v>Step 2-3 Information (Hot Case 100% SOC, 7kg)</v>
      </c>
      <c r="DQ46" s="714"/>
      <c r="ED46" s="714"/>
      <c r="EE46" s="445" t="str">
        <f>EE2</f>
        <v>Step 2-2 Information (Cold Case 120% SOC, 4-7kg)</v>
      </c>
      <c r="EF46" s="714"/>
      <c r="ES46" s="714"/>
      <c r="ET46" s="445" t="str">
        <f>ET2</f>
        <v>Step 2-3 Information (Hot Case 100% SOC, 4kg)</v>
      </c>
      <c r="EU46" s="714"/>
      <c r="FI46" s="445" t="str">
        <f>FI2</f>
        <v>Step 2-3 Information (Hot Case 100% SOC, 7kg)</v>
      </c>
      <c r="FJ46" s="714"/>
      <c r="FX46" s="445" t="str">
        <f>FX2</f>
        <v>Step 2-2 / 2-3 Information</v>
      </c>
      <c r="FY46" s="714"/>
      <c r="GM46" s="445" t="str">
        <f>FX2</f>
        <v>Step 2-2 / 2-3 Information</v>
      </c>
      <c r="GN46" s="714"/>
      <c r="HB46" s="445" t="str">
        <f>HB2</f>
        <v>Step 4-1 Top-Off-Fill-Information (Hot Case SOC = 100%)</v>
      </c>
      <c r="HC46" s="714"/>
      <c r="HH46" s="445" t="str">
        <f>HH2</f>
        <v>Step 4-3 Top-Off-Fill-Information (Cold Case SOC = 120%)</v>
      </c>
      <c r="HI46" s="714"/>
    </row>
    <row r="47" spans="2:219" ht="13.5" thickBot="1">
      <c r="C47" s="718"/>
      <c r="D47" s="719"/>
      <c r="E47" s="719"/>
      <c r="F47" s="719"/>
      <c r="G47" s="719"/>
      <c r="H47" s="719"/>
      <c r="I47" s="719"/>
      <c r="V47" s="718"/>
      <c r="Y47" s="719"/>
      <c r="Z47" s="719"/>
      <c r="AA47" s="719"/>
      <c r="AB47" s="719"/>
      <c r="AC47" s="719"/>
      <c r="AK47" s="718"/>
      <c r="AN47" s="719"/>
      <c r="AQ47" s="718"/>
      <c r="AR47" s="719"/>
      <c r="AS47" s="719"/>
      <c r="BG47" s="718"/>
      <c r="BH47" s="719"/>
      <c r="BW47" s="718"/>
      <c r="BX47" s="719"/>
      <c r="CM47" s="718"/>
      <c r="DB47" s="718"/>
      <c r="DQ47" s="718"/>
      <c r="EF47" s="718"/>
      <c r="EU47" s="718"/>
      <c r="FJ47" s="718"/>
      <c r="FY47" s="718"/>
      <c r="GN47" s="718"/>
      <c r="HC47" s="718"/>
      <c r="HD47" s="719"/>
      <c r="HE47" s="719"/>
      <c r="HF47" s="719"/>
      <c r="HI47" s="718"/>
      <c r="HJ47" s="719"/>
      <c r="HK47" s="719"/>
    </row>
    <row r="48" spans="2:219" ht="51.75" customHeight="1" thickBot="1">
      <c r="B48" s="934" t="s">
        <v>902</v>
      </c>
      <c r="C48" s="965"/>
      <c r="D48" s="1039" t="s">
        <v>886</v>
      </c>
      <c r="E48" s="721" t="s">
        <v>887</v>
      </c>
      <c r="F48" s="721" t="s">
        <v>888</v>
      </c>
      <c r="G48" s="721" t="s">
        <v>889</v>
      </c>
      <c r="H48" s="1042" t="s">
        <v>972</v>
      </c>
      <c r="I48" s="1043"/>
      <c r="J48" s="1043"/>
      <c r="K48" s="1043"/>
      <c r="L48" s="1043"/>
      <c r="M48" s="1043"/>
      <c r="N48" s="1043"/>
      <c r="O48" s="1043"/>
      <c r="P48" s="1043"/>
      <c r="Q48" s="1043"/>
      <c r="R48" s="1043"/>
      <c r="S48" s="1044"/>
      <c r="T48" s="722"/>
      <c r="U48" s="934" t="str">
        <f>$B48</f>
        <v>H70-T20
4-7kg comm</v>
      </c>
      <c r="V48" s="965"/>
      <c r="W48" s="1037" t="s">
        <v>907</v>
      </c>
      <c r="X48" s="1075"/>
      <c r="Y48" s="1037" t="s">
        <v>909</v>
      </c>
      <c r="Z48" s="1076"/>
      <c r="AA48" s="1075"/>
      <c r="AB48" s="1077" t="s">
        <v>927</v>
      </c>
      <c r="AC48" s="1078"/>
      <c r="AD48" s="1037" t="s">
        <v>908</v>
      </c>
      <c r="AE48" s="1075"/>
      <c r="AF48" s="722"/>
      <c r="AG48" s="1079" t="s">
        <v>722</v>
      </c>
      <c r="AH48" s="1081" t="s">
        <v>723</v>
      </c>
      <c r="AI48" s="722"/>
      <c r="AJ48" s="934" t="str">
        <f>$B48</f>
        <v>H70-T20
4-7kg comm</v>
      </c>
      <c r="AK48" s="965"/>
      <c r="AL48" s="1037" t="s">
        <v>907</v>
      </c>
      <c r="AM48" s="1075"/>
      <c r="AN48" s="1083" t="s">
        <v>167</v>
      </c>
      <c r="AP48" s="934" t="str">
        <f>$B48</f>
        <v>H70-T20
4-7kg comm</v>
      </c>
      <c r="AQ48" s="965"/>
      <c r="AR48" s="1039" t="s">
        <v>886</v>
      </c>
      <c r="AS48" s="1042" t="s">
        <v>972</v>
      </c>
      <c r="AT48" s="1043"/>
      <c r="AU48" s="1043"/>
      <c r="AV48" s="1043"/>
      <c r="AW48" s="1043"/>
      <c r="AX48" s="1043"/>
      <c r="AY48" s="1043"/>
      <c r="AZ48" s="1043"/>
      <c r="BA48" s="1043"/>
      <c r="BB48" s="1043"/>
      <c r="BC48" s="1043"/>
      <c r="BD48" s="1044"/>
      <c r="BE48" s="722"/>
      <c r="BF48" s="934" t="str">
        <f>$B48</f>
        <v>H70-T20
4-7kg comm</v>
      </c>
      <c r="BG48" s="965"/>
      <c r="BH48" s="1039" t="s">
        <v>912</v>
      </c>
      <c r="BI48" s="1042" t="s">
        <v>972</v>
      </c>
      <c r="BJ48" s="1043"/>
      <c r="BK48" s="1043"/>
      <c r="BL48" s="1043"/>
      <c r="BM48" s="1043"/>
      <c r="BN48" s="1043"/>
      <c r="BO48" s="1043"/>
      <c r="BP48" s="1043"/>
      <c r="BQ48" s="1043"/>
      <c r="BR48" s="1043"/>
      <c r="BS48" s="1043"/>
      <c r="BT48" s="1044"/>
      <c r="BU48" s="722"/>
      <c r="BV48" s="934" t="str">
        <f>$B48</f>
        <v>H70-T20
4-7kg comm</v>
      </c>
      <c r="BW48" s="965"/>
      <c r="BX48" s="1039" t="s">
        <v>912</v>
      </c>
      <c r="BY48" s="1042" t="s">
        <v>972</v>
      </c>
      <c r="BZ48" s="1043"/>
      <c r="CA48" s="1043"/>
      <c r="CB48" s="1043"/>
      <c r="CC48" s="1043"/>
      <c r="CD48" s="1043"/>
      <c r="CE48" s="1043"/>
      <c r="CF48" s="1043"/>
      <c r="CG48" s="1043"/>
      <c r="CH48" s="1043"/>
      <c r="CI48" s="1043"/>
      <c r="CJ48" s="1044"/>
      <c r="CK48" s="722"/>
      <c r="CL48" s="934" t="str">
        <f>$B48</f>
        <v>H70-T20
4-7kg comm</v>
      </c>
      <c r="CM48" s="935"/>
      <c r="CN48" s="1033" t="s">
        <v>973</v>
      </c>
      <c r="CO48" s="1034"/>
      <c r="CP48" s="1035"/>
      <c r="CQ48" s="1035"/>
      <c r="CR48" s="1035"/>
      <c r="CS48" s="1035"/>
      <c r="CT48" s="1035"/>
      <c r="CU48" s="1035"/>
      <c r="CV48" s="1035"/>
      <c r="CW48" s="1035"/>
      <c r="CX48" s="1035"/>
      <c r="CY48" s="1036"/>
      <c r="CZ48" s="722"/>
      <c r="DA48" s="934" t="str">
        <f>$B48</f>
        <v>H70-T20
4-7kg comm</v>
      </c>
      <c r="DB48" s="935"/>
      <c r="DC48" s="1033" t="s">
        <v>974</v>
      </c>
      <c r="DD48" s="1034"/>
      <c r="DE48" s="1035"/>
      <c r="DF48" s="1035"/>
      <c r="DG48" s="1035"/>
      <c r="DH48" s="1035"/>
      <c r="DI48" s="1035"/>
      <c r="DJ48" s="1035"/>
      <c r="DK48" s="1035"/>
      <c r="DL48" s="1035"/>
      <c r="DM48" s="1035"/>
      <c r="DN48" s="1036"/>
      <c r="DO48" s="722"/>
      <c r="DP48" s="934" t="str">
        <f>$B48</f>
        <v>H70-T20
4-7kg comm</v>
      </c>
      <c r="DQ48" s="935"/>
      <c r="DR48" s="1033" t="s">
        <v>974</v>
      </c>
      <c r="DS48" s="1034"/>
      <c r="DT48" s="1035"/>
      <c r="DU48" s="1035"/>
      <c r="DV48" s="1035"/>
      <c r="DW48" s="1035"/>
      <c r="DX48" s="1035"/>
      <c r="DY48" s="1035"/>
      <c r="DZ48" s="1035"/>
      <c r="EA48" s="1035"/>
      <c r="EB48" s="1035"/>
      <c r="EC48" s="1036"/>
      <c r="ED48" s="722"/>
      <c r="EE48" s="934" t="str">
        <f>$B48</f>
        <v>H70-T20
4-7kg comm</v>
      </c>
      <c r="EF48" s="935"/>
      <c r="EG48" s="1033" t="s">
        <v>975</v>
      </c>
      <c r="EH48" s="1034"/>
      <c r="EI48" s="1035"/>
      <c r="EJ48" s="1035"/>
      <c r="EK48" s="1035"/>
      <c r="EL48" s="1035"/>
      <c r="EM48" s="1035"/>
      <c r="EN48" s="1035"/>
      <c r="EO48" s="1035"/>
      <c r="EP48" s="1035"/>
      <c r="EQ48" s="1035"/>
      <c r="ER48" s="1036"/>
      <c r="ES48" s="722"/>
      <c r="ET48" s="934" t="str">
        <f>$B48</f>
        <v>H70-T20
4-7kg comm</v>
      </c>
      <c r="EU48" s="935"/>
      <c r="EV48" s="1033" t="s">
        <v>976</v>
      </c>
      <c r="EW48" s="1034"/>
      <c r="EX48" s="1035"/>
      <c r="EY48" s="1035"/>
      <c r="EZ48" s="1035"/>
      <c r="FA48" s="1035"/>
      <c r="FB48" s="1035"/>
      <c r="FC48" s="1035"/>
      <c r="FD48" s="1035"/>
      <c r="FE48" s="1035"/>
      <c r="FF48" s="1035"/>
      <c r="FG48" s="1036"/>
      <c r="FI48" s="934" t="str">
        <f>$B48</f>
        <v>H70-T20
4-7kg comm</v>
      </c>
      <c r="FJ48" s="935"/>
      <c r="FK48" s="1033" t="s">
        <v>976</v>
      </c>
      <c r="FL48" s="1034"/>
      <c r="FM48" s="1035"/>
      <c r="FN48" s="1035"/>
      <c r="FO48" s="1035"/>
      <c r="FP48" s="1035"/>
      <c r="FQ48" s="1035"/>
      <c r="FR48" s="1035"/>
      <c r="FS48" s="1035"/>
      <c r="FT48" s="1035"/>
      <c r="FU48" s="1035"/>
      <c r="FV48" s="1036"/>
      <c r="FW48" s="722"/>
      <c r="FX48" s="934" t="str">
        <f>$B48</f>
        <v>H70-T20
4-7kg comm</v>
      </c>
      <c r="FY48" s="935"/>
      <c r="FZ48" s="1033" t="s">
        <v>956</v>
      </c>
      <c r="GA48" s="1034"/>
      <c r="GB48" s="1035"/>
      <c r="GC48" s="1035"/>
      <c r="GD48" s="1035"/>
      <c r="GE48" s="1035"/>
      <c r="GF48" s="1035"/>
      <c r="GG48" s="1035"/>
      <c r="GH48" s="1035"/>
      <c r="GI48" s="1035"/>
      <c r="GJ48" s="1035"/>
      <c r="GK48" s="1036"/>
      <c r="GM48" s="934" t="str">
        <f>$B48</f>
        <v>H70-T20
4-7kg comm</v>
      </c>
      <c r="GN48" s="935"/>
      <c r="GO48" s="1033" t="s">
        <v>955</v>
      </c>
      <c r="GP48" s="1034"/>
      <c r="GQ48" s="1035"/>
      <c r="GR48" s="1035"/>
      <c r="GS48" s="1035"/>
      <c r="GT48" s="1035"/>
      <c r="GU48" s="1035"/>
      <c r="GV48" s="1035"/>
      <c r="GW48" s="1035"/>
      <c r="GX48" s="1035"/>
      <c r="GY48" s="1035"/>
      <c r="GZ48" s="1036"/>
      <c r="HB48" s="934" t="str">
        <f>$B48</f>
        <v>H70-T20
4-7kg comm</v>
      </c>
      <c r="HC48" s="965"/>
      <c r="HD48" s="1037" t="s">
        <v>894</v>
      </c>
      <c r="HE48" s="1038"/>
      <c r="HF48" s="723" t="s">
        <v>977</v>
      </c>
      <c r="HH48" s="934" t="str">
        <f>$B48</f>
        <v>H70-T20
4-7kg comm</v>
      </c>
      <c r="HI48" s="965"/>
      <c r="HJ48" s="1052" t="s">
        <v>894</v>
      </c>
      <c r="HK48" s="723" t="s">
        <v>977</v>
      </c>
    </row>
    <row r="49" spans="2:219" ht="27">
      <c r="B49" s="966"/>
      <c r="C49" s="967"/>
      <c r="D49" s="1040"/>
      <c r="E49" s="1095" t="s">
        <v>978</v>
      </c>
      <c r="F49" s="1096"/>
      <c r="G49" s="1096"/>
      <c r="H49" s="1096"/>
      <c r="I49" s="1096"/>
      <c r="J49" s="1096"/>
      <c r="K49" s="1096"/>
      <c r="L49" s="1096"/>
      <c r="M49" s="1096"/>
      <c r="N49" s="1096"/>
      <c r="O49" s="1096"/>
      <c r="P49" s="1096"/>
      <c r="Q49" s="1096"/>
      <c r="R49" s="1096"/>
      <c r="S49" s="1097"/>
      <c r="T49" s="724"/>
      <c r="U49" s="966"/>
      <c r="V49" s="967"/>
      <c r="W49" s="1055" t="s">
        <v>496</v>
      </c>
      <c r="X49" s="1057" t="s">
        <v>497</v>
      </c>
      <c r="Y49" s="1059" t="s">
        <v>128</v>
      </c>
      <c r="Z49" s="1061" t="s">
        <v>691</v>
      </c>
      <c r="AA49" s="1057" t="s">
        <v>692</v>
      </c>
      <c r="AB49" s="1064" t="s">
        <v>130</v>
      </c>
      <c r="AC49" s="1066" t="s">
        <v>131</v>
      </c>
      <c r="AD49" s="1068" t="s">
        <v>166</v>
      </c>
      <c r="AE49" s="1057" t="s">
        <v>492</v>
      </c>
      <c r="AF49" s="724"/>
      <c r="AG49" s="1080"/>
      <c r="AH49" s="1082"/>
      <c r="AI49" s="724"/>
      <c r="AJ49" s="966"/>
      <c r="AK49" s="967"/>
      <c r="AL49" s="1055" t="s">
        <v>498</v>
      </c>
      <c r="AM49" s="1057" t="s">
        <v>497</v>
      </c>
      <c r="AN49" s="1084"/>
      <c r="AP49" s="966"/>
      <c r="AQ49" s="967"/>
      <c r="AR49" s="1040"/>
      <c r="AS49" s="1023" t="s">
        <v>978</v>
      </c>
      <c r="AT49" s="1024"/>
      <c r="AU49" s="1024"/>
      <c r="AV49" s="1024"/>
      <c r="AW49" s="1024"/>
      <c r="AX49" s="1024"/>
      <c r="AY49" s="1024"/>
      <c r="AZ49" s="1024"/>
      <c r="BA49" s="1024"/>
      <c r="BB49" s="1024"/>
      <c r="BC49" s="1024"/>
      <c r="BD49" s="1025"/>
      <c r="BE49" s="724"/>
      <c r="BF49" s="966"/>
      <c r="BG49" s="967"/>
      <c r="BH49" s="1040"/>
      <c r="BI49" s="1023" t="s">
        <v>978</v>
      </c>
      <c r="BJ49" s="1024"/>
      <c r="BK49" s="1024"/>
      <c r="BL49" s="1024"/>
      <c r="BM49" s="1024"/>
      <c r="BN49" s="1024"/>
      <c r="BO49" s="1024"/>
      <c r="BP49" s="1024"/>
      <c r="BQ49" s="1024"/>
      <c r="BR49" s="1024"/>
      <c r="BS49" s="1024"/>
      <c r="BT49" s="1025"/>
      <c r="BU49" s="724"/>
      <c r="BV49" s="966"/>
      <c r="BW49" s="967"/>
      <c r="BX49" s="1040"/>
      <c r="BY49" s="1023" t="s">
        <v>978</v>
      </c>
      <c r="BZ49" s="1024"/>
      <c r="CA49" s="1024"/>
      <c r="CB49" s="1024"/>
      <c r="CC49" s="1024"/>
      <c r="CD49" s="1024"/>
      <c r="CE49" s="1024"/>
      <c r="CF49" s="1024"/>
      <c r="CG49" s="1024"/>
      <c r="CH49" s="1024"/>
      <c r="CI49" s="1024"/>
      <c r="CJ49" s="1025"/>
      <c r="CK49" s="724"/>
      <c r="CL49" s="936"/>
      <c r="CM49" s="937"/>
      <c r="CN49" s="1023" t="s">
        <v>978</v>
      </c>
      <c r="CO49" s="1024"/>
      <c r="CP49" s="1024"/>
      <c r="CQ49" s="1024"/>
      <c r="CR49" s="1024"/>
      <c r="CS49" s="1024"/>
      <c r="CT49" s="1024"/>
      <c r="CU49" s="1024"/>
      <c r="CV49" s="1024"/>
      <c r="CW49" s="1024"/>
      <c r="CX49" s="1024"/>
      <c r="CY49" s="1025"/>
      <c r="CZ49" s="724"/>
      <c r="DA49" s="936"/>
      <c r="DB49" s="937"/>
      <c r="DC49" s="1023" t="s">
        <v>978</v>
      </c>
      <c r="DD49" s="1024"/>
      <c r="DE49" s="1024"/>
      <c r="DF49" s="1024"/>
      <c r="DG49" s="1024"/>
      <c r="DH49" s="1024"/>
      <c r="DI49" s="1024"/>
      <c r="DJ49" s="1024"/>
      <c r="DK49" s="1024"/>
      <c r="DL49" s="1024"/>
      <c r="DM49" s="1024"/>
      <c r="DN49" s="1025"/>
      <c r="DO49" s="724"/>
      <c r="DP49" s="936"/>
      <c r="DQ49" s="937"/>
      <c r="DR49" s="1023" t="s">
        <v>978</v>
      </c>
      <c r="DS49" s="1024"/>
      <c r="DT49" s="1024"/>
      <c r="DU49" s="1024"/>
      <c r="DV49" s="1024"/>
      <c r="DW49" s="1024"/>
      <c r="DX49" s="1024"/>
      <c r="DY49" s="1024"/>
      <c r="DZ49" s="1024"/>
      <c r="EA49" s="1024"/>
      <c r="EB49" s="1024"/>
      <c r="EC49" s="1025"/>
      <c r="ED49" s="724"/>
      <c r="EE49" s="936"/>
      <c r="EF49" s="937"/>
      <c r="EG49" s="1023" t="s">
        <v>978</v>
      </c>
      <c r="EH49" s="1024"/>
      <c r="EI49" s="1024"/>
      <c r="EJ49" s="1024"/>
      <c r="EK49" s="1024"/>
      <c r="EL49" s="1024"/>
      <c r="EM49" s="1024"/>
      <c r="EN49" s="1024"/>
      <c r="EO49" s="1024"/>
      <c r="EP49" s="1024"/>
      <c r="EQ49" s="1024"/>
      <c r="ER49" s="1025"/>
      <c r="ES49" s="724"/>
      <c r="ET49" s="936"/>
      <c r="EU49" s="937"/>
      <c r="EV49" s="1023" t="s">
        <v>978</v>
      </c>
      <c r="EW49" s="1024"/>
      <c r="EX49" s="1024"/>
      <c r="EY49" s="1024"/>
      <c r="EZ49" s="1024"/>
      <c r="FA49" s="1024"/>
      <c r="FB49" s="1024"/>
      <c r="FC49" s="1024"/>
      <c r="FD49" s="1024"/>
      <c r="FE49" s="1024"/>
      <c r="FF49" s="1024"/>
      <c r="FG49" s="1025"/>
      <c r="FI49" s="936"/>
      <c r="FJ49" s="937"/>
      <c r="FK49" s="1023" t="s">
        <v>978</v>
      </c>
      <c r="FL49" s="1024"/>
      <c r="FM49" s="1024"/>
      <c r="FN49" s="1024"/>
      <c r="FO49" s="1024"/>
      <c r="FP49" s="1024"/>
      <c r="FQ49" s="1024"/>
      <c r="FR49" s="1024"/>
      <c r="FS49" s="1024"/>
      <c r="FT49" s="1024"/>
      <c r="FU49" s="1024"/>
      <c r="FV49" s="1025"/>
      <c r="FW49" s="724"/>
      <c r="FX49" s="936"/>
      <c r="FY49" s="937"/>
      <c r="FZ49" s="1023" t="s">
        <v>978</v>
      </c>
      <c r="GA49" s="1024"/>
      <c r="GB49" s="1024"/>
      <c r="GC49" s="1024"/>
      <c r="GD49" s="1024"/>
      <c r="GE49" s="1024"/>
      <c r="GF49" s="1024"/>
      <c r="GG49" s="1024"/>
      <c r="GH49" s="1024"/>
      <c r="GI49" s="1024"/>
      <c r="GJ49" s="1024"/>
      <c r="GK49" s="1025"/>
      <c r="GM49" s="936"/>
      <c r="GN49" s="937"/>
      <c r="GO49" s="1023" t="s">
        <v>978</v>
      </c>
      <c r="GP49" s="1024"/>
      <c r="GQ49" s="1024"/>
      <c r="GR49" s="1024"/>
      <c r="GS49" s="1024"/>
      <c r="GT49" s="1024"/>
      <c r="GU49" s="1024"/>
      <c r="GV49" s="1024"/>
      <c r="GW49" s="1024"/>
      <c r="GX49" s="1024"/>
      <c r="GY49" s="1024"/>
      <c r="GZ49" s="1025"/>
      <c r="HB49" s="966"/>
      <c r="HC49" s="967"/>
      <c r="HD49" s="1026" t="s">
        <v>128</v>
      </c>
      <c r="HE49" s="1028" t="s">
        <v>129</v>
      </c>
      <c r="HF49" s="725" t="s">
        <v>979</v>
      </c>
      <c r="HH49" s="966"/>
      <c r="HI49" s="967"/>
      <c r="HJ49" s="1053"/>
      <c r="HK49" s="725" t="s">
        <v>979</v>
      </c>
    </row>
    <row r="50" spans="2:219" ht="13.5" thickBot="1">
      <c r="B50" s="968"/>
      <c r="C50" s="969"/>
      <c r="D50" s="1041"/>
      <c r="E50" s="1060" t="s">
        <v>710</v>
      </c>
      <c r="F50" s="1098"/>
      <c r="G50" s="1099"/>
      <c r="H50" s="726">
        <v>0.5</v>
      </c>
      <c r="I50" s="726">
        <v>2</v>
      </c>
      <c r="J50" s="726">
        <v>5</v>
      </c>
      <c r="K50" s="726">
        <v>10</v>
      </c>
      <c r="L50" s="726">
        <v>15</v>
      </c>
      <c r="M50" s="455">
        <v>20</v>
      </c>
      <c r="N50" s="455">
        <v>30</v>
      </c>
      <c r="O50" s="455">
        <v>40</v>
      </c>
      <c r="P50" s="455">
        <v>50</v>
      </c>
      <c r="Q50" s="455">
        <v>60</v>
      </c>
      <c r="R50" s="455">
        <v>70</v>
      </c>
      <c r="S50" s="727" t="s">
        <v>379</v>
      </c>
      <c r="T50" s="724"/>
      <c r="U50" s="968"/>
      <c r="V50" s="969"/>
      <c r="W50" s="1056"/>
      <c r="X50" s="1058"/>
      <c r="Y50" s="1060"/>
      <c r="Z50" s="1062"/>
      <c r="AA50" s="1063"/>
      <c r="AB50" s="1065"/>
      <c r="AC50" s="1067"/>
      <c r="AD50" s="1056"/>
      <c r="AE50" s="1058"/>
      <c r="AF50" s="724"/>
      <c r="AG50" s="1056"/>
      <c r="AH50" s="1058"/>
      <c r="AI50" s="724"/>
      <c r="AJ50" s="968"/>
      <c r="AK50" s="969"/>
      <c r="AL50" s="1056"/>
      <c r="AM50" s="1058"/>
      <c r="AN50" s="1085"/>
      <c r="AP50" s="968"/>
      <c r="AQ50" s="969"/>
      <c r="AR50" s="1041"/>
      <c r="AS50" s="726">
        <v>0.5</v>
      </c>
      <c r="AT50" s="726">
        <v>2</v>
      </c>
      <c r="AU50" s="730">
        <v>5</v>
      </c>
      <c r="AV50" s="730">
        <v>10</v>
      </c>
      <c r="AW50" s="730">
        <v>15</v>
      </c>
      <c r="AX50" s="460">
        <v>20</v>
      </c>
      <c r="AY50" s="460">
        <v>30</v>
      </c>
      <c r="AZ50" s="460">
        <v>40</v>
      </c>
      <c r="BA50" s="460">
        <v>50</v>
      </c>
      <c r="BB50" s="460">
        <v>60</v>
      </c>
      <c r="BC50" s="460">
        <v>70</v>
      </c>
      <c r="BD50" s="727" t="s">
        <v>379</v>
      </c>
      <c r="BE50" s="724"/>
      <c r="BF50" s="968"/>
      <c r="BG50" s="969"/>
      <c r="BH50" s="1041"/>
      <c r="BI50" s="729">
        <v>0.5</v>
      </c>
      <c r="BJ50" s="730">
        <v>2</v>
      </c>
      <c r="BK50" s="730">
        <v>5</v>
      </c>
      <c r="BL50" s="730">
        <v>10</v>
      </c>
      <c r="BM50" s="730">
        <v>15</v>
      </c>
      <c r="BN50" s="460">
        <v>20</v>
      </c>
      <c r="BO50" s="460">
        <v>30</v>
      </c>
      <c r="BP50" s="460">
        <v>40</v>
      </c>
      <c r="BQ50" s="460">
        <v>50</v>
      </c>
      <c r="BR50" s="460">
        <v>60</v>
      </c>
      <c r="BS50" s="460">
        <v>70</v>
      </c>
      <c r="BT50" s="727" t="s">
        <v>379</v>
      </c>
      <c r="BU50" s="724"/>
      <c r="BV50" s="968"/>
      <c r="BW50" s="969"/>
      <c r="BX50" s="1041"/>
      <c r="BY50" s="729">
        <v>0.5</v>
      </c>
      <c r="BZ50" s="730">
        <v>2</v>
      </c>
      <c r="CA50" s="730">
        <v>5</v>
      </c>
      <c r="CB50" s="730">
        <v>10</v>
      </c>
      <c r="CC50" s="730">
        <v>15</v>
      </c>
      <c r="CD50" s="460">
        <v>20</v>
      </c>
      <c r="CE50" s="460">
        <v>30</v>
      </c>
      <c r="CF50" s="460">
        <v>40</v>
      </c>
      <c r="CG50" s="460">
        <v>50</v>
      </c>
      <c r="CH50" s="460">
        <v>60</v>
      </c>
      <c r="CI50" s="460">
        <v>70</v>
      </c>
      <c r="CJ50" s="727" t="s">
        <v>379</v>
      </c>
      <c r="CK50" s="724"/>
      <c r="CL50" s="938"/>
      <c r="CM50" s="939"/>
      <c r="CN50" s="729">
        <v>0.5</v>
      </c>
      <c r="CO50" s="730">
        <v>2</v>
      </c>
      <c r="CP50" s="730">
        <v>5</v>
      </c>
      <c r="CQ50" s="730">
        <v>10</v>
      </c>
      <c r="CR50" s="730">
        <v>15</v>
      </c>
      <c r="CS50" s="460">
        <v>20</v>
      </c>
      <c r="CT50" s="460">
        <v>30</v>
      </c>
      <c r="CU50" s="460">
        <v>40</v>
      </c>
      <c r="CV50" s="460">
        <v>50</v>
      </c>
      <c r="CW50" s="460">
        <v>60</v>
      </c>
      <c r="CX50" s="460">
        <v>70</v>
      </c>
      <c r="CY50" s="727" t="s">
        <v>379</v>
      </c>
      <c r="CZ50" s="724"/>
      <c r="DA50" s="938"/>
      <c r="DB50" s="939"/>
      <c r="DC50" s="729">
        <v>0.5</v>
      </c>
      <c r="DD50" s="730">
        <v>2</v>
      </c>
      <c r="DE50" s="730">
        <v>5</v>
      </c>
      <c r="DF50" s="730">
        <v>10</v>
      </c>
      <c r="DG50" s="730">
        <v>15</v>
      </c>
      <c r="DH50" s="460">
        <v>20</v>
      </c>
      <c r="DI50" s="460">
        <v>30</v>
      </c>
      <c r="DJ50" s="460">
        <v>40</v>
      </c>
      <c r="DK50" s="460">
        <v>50</v>
      </c>
      <c r="DL50" s="460">
        <v>60</v>
      </c>
      <c r="DM50" s="460">
        <v>70</v>
      </c>
      <c r="DN50" s="727" t="s">
        <v>379</v>
      </c>
      <c r="DO50" s="724"/>
      <c r="DP50" s="938"/>
      <c r="DQ50" s="939"/>
      <c r="DR50" s="729">
        <v>0.5</v>
      </c>
      <c r="DS50" s="730">
        <v>2</v>
      </c>
      <c r="DT50" s="730">
        <v>5</v>
      </c>
      <c r="DU50" s="730">
        <v>10</v>
      </c>
      <c r="DV50" s="730">
        <v>15</v>
      </c>
      <c r="DW50" s="460">
        <v>20</v>
      </c>
      <c r="DX50" s="460">
        <v>30</v>
      </c>
      <c r="DY50" s="460">
        <v>40</v>
      </c>
      <c r="DZ50" s="460">
        <v>50</v>
      </c>
      <c r="EA50" s="460">
        <v>60</v>
      </c>
      <c r="EB50" s="460">
        <v>70</v>
      </c>
      <c r="EC50" s="727" t="s">
        <v>379</v>
      </c>
      <c r="ED50" s="724"/>
      <c r="EE50" s="938"/>
      <c r="EF50" s="939"/>
      <c r="EG50" s="729">
        <v>0.5</v>
      </c>
      <c r="EH50" s="730">
        <v>2</v>
      </c>
      <c r="EI50" s="730">
        <v>5</v>
      </c>
      <c r="EJ50" s="730">
        <v>10</v>
      </c>
      <c r="EK50" s="730">
        <v>15</v>
      </c>
      <c r="EL50" s="460">
        <v>20</v>
      </c>
      <c r="EM50" s="460">
        <v>30</v>
      </c>
      <c r="EN50" s="460">
        <v>40</v>
      </c>
      <c r="EO50" s="460">
        <v>50</v>
      </c>
      <c r="EP50" s="460">
        <v>60</v>
      </c>
      <c r="EQ50" s="460">
        <v>70</v>
      </c>
      <c r="ER50" s="727" t="s">
        <v>379</v>
      </c>
      <c r="ES50" s="724"/>
      <c r="ET50" s="938"/>
      <c r="EU50" s="939"/>
      <c r="EV50" s="729">
        <v>0.5</v>
      </c>
      <c r="EW50" s="730">
        <v>2</v>
      </c>
      <c r="EX50" s="730">
        <v>5</v>
      </c>
      <c r="EY50" s="730">
        <v>10</v>
      </c>
      <c r="EZ50" s="730">
        <v>15</v>
      </c>
      <c r="FA50" s="460">
        <v>20</v>
      </c>
      <c r="FB50" s="460">
        <v>30</v>
      </c>
      <c r="FC50" s="460">
        <v>40</v>
      </c>
      <c r="FD50" s="460">
        <v>50</v>
      </c>
      <c r="FE50" s="460">
        <v>60</v>
      </c>
      <c r="FF50" s="460">
        <v>70</v>
      </c>
      <c r="FG50" s="727" t="s">
        <v>379</v>
      </c>
      <c r="FI50" s="938"/>
      <c r="FJ50" s="939"/>
      <c r="FK50" s="729">
        <v>0.5</v>
      </c>
      <c r="FL50" s="730">
        <v>2</v>
      </c>
      <c r="FM50" s="730">
        <v>5</v>
      </c>
      <c r="FN50" s="730">
        <v>10</v>
      </c>
      <c r="FO50" s="730">
        <v>15</v>
      </c>
      <c r="FP50" s="460">
        <v>20</v>
      </c>
      <c r="FQ50" s="460">
        <v>30</v>
      </c>
      <c r="FR50" s="460">
        <v>40</v>
      </c>
      <c r="FS50" s="460">
        <v>50</v>
      </c>
      <c r="FT50" s="460">
        <v>60</v>
      </c>
      <c r="FU50" s="460">
        <v>70</v>
      </c>
      <c r="FV50" s="727" t="s">
        <v>379</v>
      </c>
      <c r="FW50" s="724"/>
      <c r="FX50" s="938"/>
      <c r="FY50" s="939"/>
      <c r="FZ50" s="729">
        <v>0.5</v>
      </c>
      <c r="GA50" s="730">
        <v>2</v>
      </c>
      <c r="GB50" s="730">
        <v>5</v>
      </c>
      <c r="GC50" s="730">
        <v>10</v>
      </c>
      <c r="GD50" s="730">
        <v>15</v>
      </c>
      <c r="GE50" s="460">
        <v>20</v>
      </c>
      <c r="GF50" s="460">
        <v>30</v>
      </c>
      <c r="GG50" s="460">
        <v>40</v>
      </c>
      <c r="GH50" s="460">
        <v>50</v>
      </c>
      <c r="GI50" s="460">
        <v>60</v>
      </c>
      <c r="GJ50" s="460">
        <v>70</v>
      </c>
      <c r="GK50" s="727" t="s">
        <v>379</v>
      </c>
      <c r="GM50" s="938"/>
      <c r="GN50" s="939"/>
      <c r="GO50" s="729">
        <v>0.5</v>
      </c>
      <c r="GP50" s="730">
        <v>2</v>
      </c>
      <c r="GQ50" s="730">
        <v>5</v>
      </c>
      <c r="GR50" s="730">
        <v>10</v>
      </c>
      <c r="GS50" s="730">
        <v>15</v>
      </c>
      <c r="GT50" s="460">
        <v>20</v>
      </c>
      <c r="GU50" s="460">
        <v>30</v>
      </c>
      <c r="GV50" s="460">
        <v>40</v>
      </c>
      <c r="GW50" s="460">
        <v>50</v>
      </c>
      <c r="GX50" s="460">
        <v>60</v>
      </c>
      <c r="GY50" s="460">
        <v>70</v>
      </c>
      <c r="GZ50" s="727" t="s">
        <v>379</v>
      </c>
      <c r="HB50" s="968"/>
      <c r="HC50" s="969"/>
      <c r="HD50" s="1027"/>
      <c r="HE50" s="1029"/>
      <c r="HF50" s="731">
        <v>0.5</v>
      </c>
      <c r="HH50" s="968"/>
      <c r="HI50" s="969"/>
      <c r="HJ50" s="1054"/>
      <c r="HK50" s="731">
        <v>0.5</v>
      </c>
    </row>
    <row r="51" spans="2:219" ht="15" customHeight="1">
      <c r="B51" s="1020" t="s">
        <v>980</v>
      </c>
      <c r="C51" s="732" t="s">
        <v>380</v>
      </c>
      <c r="D51" s="462" t="s">
        <v>381</v>
      </c>
      <c r="E51" s="733" t="s">
        <v>381</v>
      </c>
      <c r="F51" s="734" t="s">
        <v>381</v>
      </c>
      <c r="G51" s="735" t="s">
        <v>381</v>
      </c>
      <c r="H51" s="736" t="s">
        <v>381</v>
      </c>
      <c r="I51" s="734" t="s">
        <v>381</v>
      </c>
      <c r="J51" s="734" t="s">
        <v>381</v>
      </c>
      <c r="K51" s="734" t="s">
        <v>381</v>
      </c>
      <c r="L51" s="734" t="s">
        <v>381</v>
      </c>
      <c r="M51" s="734" t="s">
        <v>381</v>
      </c>
      <c r="N51" s="734" t="s">
        <v>381</v>
      </c>
      <c r="O51" s="734" t="s">
        <v>381</v>
      </c>
      <c r="P51" s="734" t="s">
        <v>381</v>
      </c>
      <c r="Q51" s="734" t="s">
        <v>381</v>
      </c>
      <c r="R51" s="734" t="s">
        <v>381</v>
      </c>
      <c r="S51" s="737" t="s">
        <v>381</v>
      </c>
      <c r="T51" s="738"/>
      <c r="U51" s="1020" t="s">
        <v>980</v>
      </c>
      <c r="V51" s="732" t="str">
        <f>$C51</f>
        <v>&gt; 50</v>
      </c>
      <c r="W51" s="739" t="s">
        <v>381</v>
      </c>
      <c r="X51" s="740" t="s">
        <v>381</v>
      </c>
      <c r="Y51" s="462" t="s">
        <v>381</v>
      </c>
      <c r="Z51" s="549" t="s">
        <v>381</v>
      </c>
      <c r="AA51" s="550" t="s">
        <v>381</v>
      </c>
      <c r="AB51" s="528" t="s">
        <v>381</v>
      </c>
      <c r="AC51" s="470" t="s">
        <v>381</v>
      </c>
      <c r="AD51" s="739" t="s">
        <v>381</v>
      </c>
      <c r="AE51" s="740" t="s">
        <v>381</v>
      </c>
      <c r="AF51" s="738"/>
      <c r="AG51" s="1048">
        <f>AG7</f>
        <v>28.5</v>
      </c>
      <c r="AH51" s="1050">
        <f>AH7</f>
        <v>32.0625</v>
      </c>
      <c r="AI51" s="738"/>
      <c r="AJ51" s="1020" t="s">
        <v>980</v>
      </c>
      <c r="AK51" s="732" t="str">
        <f>$C51</f>
        <v>&gt; 50</v>
      </c>
      <c r="AL51" s="739" t="s">
        <v>381</v>
      </c>
      <c r="AM51" s="740" t="s">
        <v>381</v>
      </c>
      <c r="AN51" s="529" t="s">
        <v>381</v>
      </c>
      <c r="AP51" s="1020" t="s">
        <v>980</v>
      </c>
      <c r="AQ51" s="732" t="s">
        <v>380</v>
      </c>
      <c r="AR51" s="462" t="s">
        <v>381</v>
      </c>
      <c r="AS51" s="736" t="s">
        <v>381</v>
      </c>
      <c r="AT51" s="734" t="s">
        <v>381</v>
      </c>
      <c r="AU51" s="734" t="s">
        <v>381</v>
      </c>
      <c r="AV51" s="734" t="s">
        <v>381</v>
      </c>
      <c r="AW51" s="734" t="s">
        <v>381</v>
      </c>
      <c r="AX51" s="734" t="s">
        <v>381</v>
      </c>
      <c r="AY51" s="734" t="s">
        <v>381</v>
      </c>
      <c r="AZ51" s="734" t="s">
        <v>381</v>
      </c>
      <c r="BA51" s="734" t="s">
        <v>381</v>
      </c>
      <c r="BB51" s="734" t="s">
        <v>381</v>
      </c>
      <c r="BC51" s="734" t="s">
        <v>381</v>
      </c>
      <c r="BD51" s="737" t="s">
        <v>381</v>
      </c>
      <c r="BE51" s="738"/>
      <c r="BF51" s="1020" t="s">
        <v>980</v>
      </c>
      <c r="BG51" s="732" t="s">
        <v>380</v>
      </c>
      <c r="BH51" s="462" t="s">
        <v>381</v>
      </c>
      <c r="BI51" s="736" t="s">
        <v>381</v>
      </c>
      <c r="BJ51" s="734" t="s">
        <v>381</v>
      </c>
      <c r="BK51" s="734" t="s">
        <v>381</v>
      </c>
      <c r="BL51" s="734" t="s">
        <v>381</v>
      </c>
      <c r="BM51" s="734" t="s">
        <v>381</v>
      </c>
      <c r="BN51" s="734" t="s">
        <v>381</v>
      </c>
      <c r="BO51" s="734" t="s">
        <v>381</v>
      </c>
      <c r="BP51" s="734" t="s">
        <v>381</v>
      </c>
      <c r="BQ51" s="734" t="s">
        <v>381</v>
      </c>
      <c r="BR51" s="734" t="s">
        <v>381</v>
      </c>
      <c r="BS51" s="734" t="s">
        <v>381</v>
      </c>
      <c r="BT51" s="737" t="s">
        <v>381</v>
      </c>
      <c r="BU51" s="738"/>
      <c r="BV51" s="1020" t="s">
        <v>980</v>
      </c>
      <c r="BW51" s="732" t="s">
        <v>380</v>
      </c>
      <c r="BX51" s="462" t="s">
        <v>381</v>
      </c>
      <c r="BY51" s="736" t="s">
        <v>381</v>
      </c>
      <c r="BZ51" s="734" t="s">
        <v>381</v>
      </c>
      <c r="CA51" s="734" t="s">
        <v>381</v>
      </c>
      <c r="CB51" s="734" t="s">
        <v>381</v>
      </c>
      <c r="CC51" s="734" t="s">
        <v>381</v>
      </c>
      <c r="CD51" s="734" t="s">
        <v>381</v>
      </c>
      <c r="CE51" s="734" t="s">
        <v>381</v>
      </c>
      <c r="CF51" s="734" t="s">
        <v>381</v>
      </c>
      <c r="CG51" s="734" t="s">
        <v>381</v>
      </c>
      <c r="CH51" s="734" t="s">
        <v>381</v>
      </c>
      <c r="CI51" s="734" t="s">
        <v>381</v>
      </c>
      <c r="CJ51" s="737" t="s">
        <v>381</v>
      </c>
      <c r="CK51" s="738"/>
      <c r="CL51" s="1020" t="s">
        <v>980</v>
      </c>
      <c r="CM51" s="732" t="str">
        <f>$C51</f>
        <v>&gt; 50</v>
      </c>
      <c r="CN51" s="742" t="s">
        <v>381</v>
      </c>
      <c r="CO51" s="743" t="s">
        <v>381</v>
      </c>
      <c r="CP51" s="743" t="s">
        <v>381</v>
      </c>
      <c r="CQ51" s="743" t="s">
        <v>381</v>
      </c>
      <c r="CR51" s="743" t="s">
        <v>381</v>
      </c>
      <c r="CS51" s="743" t="s">
        <v>381</v>
      </c>
      <c r="CT51" s="743" t="s">
        <v>381</v>
      </c>
      <c r="CU51" s="743" t="s">
        <v>381</v>
      </c>
      <c r="CV51" s="743" t="s">
        <v>381</v>
      </c>
      <c r="CW51" s="743" t="s">
        <v>381</v>
      </c>
      <c r="CX51" s="743" t="s">
        <v>381</v>
      </c>
      <c r="CY51" s="740" t="s">
        <v>381</v>
      </c>
      <c r="CZ51" s="738"/>
      <c r="DA51" s="1020" t="s">
        <v>980</v>
      </c>
      <c r="DB51" s="732" t="str">
        <f>$C51</f>
        <v>&gt; 50</v>
      </c>
      <c r="DC51" s="742" t="s">
        <v>381</v>
      </c>
      <c r="DD51" s="743" t="s">
        <v>381</v>
      </c>
      <c r="DE51" s="743" t="s">
        <v>381</v>
      </c>
      <c r="DF51" s="743" t="s">
        <v>381</v>
      </c>
      <c r="DG51" s="743" t="s">
        <v>381</v>
      </c>
      <c r="DH51" s="743" t="s">
        <v>381</v>
      </c>
      <c r="DI51" s="743" t="s">
        <v>381</v>
      </c>
      <c r="DJ51" s="743" t="s">
        <v>381</v>
      </c>
      <c r="DK51" s="743" t="s">
        <v>381</v>
      </c>
      <c r="DL51" s="743" t="s">
        <v>381</v>
      </c>
      <c r="DM51" s="743" t="s">
        <v>381</v>
      </c>
      <c r="DN51" s="740" t="s">
        <v>381</v>
      </c>
      <c r="DO51" s="744"/>
      <c r="DP51" s="1020" t="s">
        <v>980</v>
      </c>
      <c r="DQ51" s="732" t="str">
        <f>$C51</f>
        <v>&gt; 50</v>
      </c>
      <c r="DR51" s="742" t="s">
        <v>381</v>
      </c>
      <c r="DS51" s="743" t="s">
        <v>381</v>
      </c>
      <c r="DT51" s="743" t="s">
        <v>381</v>
      </c>
      <c r="DU51" s="743" t="s">
        <v>381</v>
      </c>
      <c r="DV51" s="743" t="s">
        <v>381</v>
      </c>
      <c r="DW51" s="743" t="s">
        <v>381</v>
      </c>
      <c r="DX51" s="743" t="s">
        <v>381</v>
      </c>
      <c r="DY51" s="743" t="s">
        <v>381</v>
      </c>
      <c r="DZ51" s="743" t="s">
        <v>381</v>
      </c>
      <c r="EA51" s="743" t="s">
        <v>381</v>
      </c>
      <c r="EB51" s="743" t="s">
        <v>381</v>
      </c>
      <c r="EC51" s="740" t="s">
        <v>381</v>
      </c>
      <c r="ED51" s="738"/>
      <c r="EE51" s="1020" t="s">
        <v>980</v>
      </c>
      <c r="EF51" s="732" t="str">
        <f>$C51</f>
        <v>&gt; 50</v>
      </c>
      <c r="EG51" s="742" t="s">
        <v>381</v>
      </c>
      <c r="EH51" s="743" t="s">
        <v>381</v>
      </c>
      <c r="EI51" s="743" t="s">
        <v>381</v>
      </c>
      <c r="EJ51" s="743" t="s">
        <v>381</v>
      </c>
      <c r="EK51" s="743" t="s">
        <v>381</v>
      </c>
      <c r="EL51" s="743" t="s">
        <v>381</v>
      </c>
      <c r="EM51" s="743" t="s">
        <v>381</v>
      </c>
      <c r="EN51" s="743" t="s">
        <v>381</v>
      </c>
      <c r="EO51" s="743" t="s">
        <v>381</v>
      </c>
      <c r="EP51" s="743" t="s">
        <v>381</v>
      </c>
      <c r="EQ51" s="743" t="s">
        <v>381</v>
      </c>
      <c r="ER51" s="740" t="s">
        <v>381</v>
      </c>
      <c r="ES51" s="738"/>
      <c r="ET51" s="1020" t="s">
        <v>980</v>
      </c>
      <c r="EU51" s="732" t="str">
        <f>$C51</f>
        <v>&gt; 50</v>
      </c>
      <c r="EV51" s="742" t="s">
        <v>381</v>
      </c>
      <c r="EW51" s="743" t="s">
        <v>381</v>
      </c>
      <c r="EX51" s="743" t="s">
        <v>381</v>
      </c>
      <c r="EY51" s="743" t="s">
        <v>381</v>
      </c>
      <c r="EZ51" s="743" t="s">
        <v>381</v>
      </c>
      <c r="FA51" s="743" t="s">
        <v>381</v>
      </c>
      <c r="FB51" s="743" t="s">
        <v>381</v>
      </c>
      <c r="FC51" s="743" t="s">
        <v>381</v>
      </c>
      <c r="FD51" s="743" t="s">
        <v>381</v>
      </c>
      <c r="FE51" s="743" t="s">
        <v>381</v>
      </c>
      <c r="FF51" s="743" t="s">
        <v>381</v>
      </c>
      <c r="FG51" s="740" t="s">
        <v>381</v>
      </c>
      <c r="FI51" s="1020" t="s">
        <v>980</v>
      </c>
      <c r="FJ51" s="732" t="str">
        <f>$C51</f>
        <v>&gt; 50</v>
      </c>
      <c r="FK51" s="742" t="s">
        <v>381</v>
      </c>
      <c r="FL51" s="743" t="s">
        <v>381</v>
      </c>
      <c r="FM51" s="743" t="s">
        <v>381</v>
      </c>
      <c r="FN51" s="743" t="s">
        <v>381</v>
      </c>
      <c r="FO51" s="743" t="s">
        <v>381</v>
      </c>
      <c r="FP51" s="743" t="s">
        <v>381</v>
      </c>
      <c r="FQ51" s="743" t="s">
        <v>381</v>
      </c>
      <c r="FR51" s="743" t="s">
        <v>381</v>
      </c>
      <c r="FS51" s="743" t="s">
        <v>381</v>
      </c>
      <c r="FT51" s="743" t="s">
        <v>381</v>
      </c>
      <c r="FU51" s="743" t="s">
        <v>381</v>
      </c>
      <c r="FV51" s="740" t="s">
        <v>381</v>
      </c>
      <c r="FW51" s="744"/>
      <c r="FX51" s="1020" t="s">
        <v>980</v>
      </c>
      <c r="FY51" s="732" t="str">
        <f>$C51</f>
        <v>&gt; 50</v>
      </c>
      <c r="FZ51" s="742" t="s">
        <v>381</v>
      </c>
      <c r="GA51" s="743" t="s">
        <v>381</v>
      </c>
      <c r="GB51" s="743" t="s">
        <v>381</v>
      </c>
      <c r="GC51" s="743" t="s">
        <v>381</v>
      </c>
      <c r="GD51" s="743" t="s">
        <v>381</v>
      </c>
      <c r="GE51" s="743" t="s">
        <v>381</v>
      </c>
      <c r="GF51" s="743" t="s">
        <v>381</v>
      </c>
      <c r="GG51" s="743" t="s">
        <v>381</v>
      </c>
      <c r="GH51" s="743" t="s">
        <v>381</v>
      </c>
      <c r="GI51" s="743" t="s">
        <v>381</v>
      </c>
      <c r="GJ51" s="743" t="s">
        <v>381</v>
      </c>
      <c r="GK51" s="740" t="s">
        <v>381</v>
      </c>
      <c r="GM51" s="1020" t="s">
        <v>980</v>
      </c>
      <c r="GN51" s="732" t="str">
        <f>$C51</f>
        <v>&gt; 50</v>
      </c>
      <c r="GO51" s="742" t="s">
        <v>381</v>
      </c>
      <c r="GP51" s="743" t="s">
        <v>381</v>
      </c>
      <c r="GQ51" s="743" t="s">
        <v>381</v>
      </c>
      <c r="GR51" s="743" t="s">
        <v>381</v>
      </c>
      <c r="GS51" s="743" t="s">
        <v>381</v>
      </c>
      <c r="GT51" s="743" t="s">
        <v>381</v>
      </c>
      <c r="GU51" s="743" t="s">
        <v>381</v>
      </c>
      <c r="GV51" s="743" t="s">
        <v>381</v>
      </c>
      <c r="GW51" s="743" t="s">
        <v>381</v>
      </c>
      <c r="GX51" s="743" t="s">
        <v>381</v>
      </c>
      <c r="GY51" s="743" t="s">
        <v>381</v>
      </c>
      <c r="GZ51" s="740" t="s">
        <v>381</v>
      </c>
      <c r="HB51" s="1020" t="s">
        <v>980</v>
      </c>
      <c r="HC51" s="732" t="str">
        <f>$C51</f>
        <v>&gt; 50</v>
      </c>
      <c r="HD51" s="462" t="s">
        <v>381</v>
      </c>
      <c r="HE51" s="549" t="s">
        <v>381</v>
      </c>
      <c r="HF51" s="745" t="s">
        <v>381</v>
      </c>
      <c r="HH51" s="1020" t="s">
        <v>980</v>
      </c>
      <c r="HI51" s="732" t="str">
        <f>$C51</f>
        <v>&gt; 50</v>
      </c>
      <c r="HJ51" s="462" t="s">
        <v>381</v>
      </c>
      <c r="HK51" s="745" t="s">
        <v>381</v>
      </c>
    </row>
    <row r="52" spans="2:219" ht="15" customHeight="1">
      <c r="B52" s="1021"/>
      <c r="C52" s="503">
        <v>50</v>
      </c>
      <c r="D52" s="476">
        <f>Y52</f>
        <v>0.9673990755555556</v>
      </c>
      <c r="E52" s="600">
        <f>MIN(AS52,BI52,BY52)</f>
        <v>74.199385596292615</v>
      </c>
      <c r="F52" s="601">
        <f>MIN(HF52,HK52)</f>
        <v>87.463183662276748</v>
      </c>
      <c r="G52" s="602">
        <f>HD52</f>
        <v>0.4151796175504846</v>
      </c>
      <c r="H52" s="594" t="s">
        <v>712</v>
      </c>
      <c r="I52" s="603" t="s">
        <v>712</v>
      </c>
      <c r="J52" s="479">
        <f t="shared" ref="J52:J64" si="73">MIN(AU52,BK52,CA52)</f>
        <v>81.04814292686963</v>
      </c>
      <c r="K52" s="479">
        <f t="shared" ref="K52:R52" si="74">MIN(AV52,BL52,CB52)</f>
        <v>87.203568952443959</v>
      </c>
      <c r="L52" s="479">
        <f t="shared" si="74"/>
        <v>86.820691690316224</v>
      </c>
      <c r="M52" s="479">
        <f t="shared" si="74"/>
        <v>86.41790361470386</v>
      </c>
      <c r="N52" s="479">
        <f t="shared" si="74"/>
        <v>85.558779596670647</v>
      </c>
      <c r="O52" s="479">
        <f t="shared" si="74"/>
        <v>84.624063589013801</v>
      </c>
      <c r="P52" s="479">
        <f t="shared" si="74"/>
        <v>83.597578221073391</v>
      </c>
      <c r="Q52" s="479">
        <f t="shared" si="74"/>
        <v>82.42711166675376</v>
      </c>
      <c r="R52" s="479">
        <f t="shared" si="74"/>
        <v>80.942018145813023</v>
      </c>
      <c r="S52" s="480" t="s">
        <v>381</v>
      </c>
      <c r="T52" s="738"/>
      <c r="U52" s="1021"/>
      <c r="V52" s="503">
        <f>$C52</f>
        <v>50</v>
      </c>
      <c r="W52" s="481">
        <v>50</v>
      </c>
      <c r="X52" s="519">
        <v>-17.5</v>
      </c>
      <c r="Y52" s="483">
        <f>IF(MIN(AA52,Z52)*(1-(2.5+7)/(87.5-2))&gt;$AG$51,$AG$51,MIN(AA52,Z52)*(1-(2.5+7)/(87.5-2)))</f>
        <v>0.9673990755555556</v>
      </c>
      <c r="Z52" s="551">
        <v>1.0883239600000001</v>
      </c>
      <c r="AA52" s="556">
        <v>1.37219563</v>
      </c>
      <c r="AB52" s="532">
        <f>(J52-5)/Y52</f>
        <v>78.610931980885852</v>
      </c>
      <c r="AC52" s="486">
        <f>(J52-5)/MIN(AA52,Z52)</f>
        <v>69.876383983009646</v>
      </c>
      <c r="AD52" s="487">
        <v>1.14973755</v>
      </c>
      <c r="AE52" s="488">
        <v>2.5446567400000002</v>
      </c>
      <c r="AF52" s="738"/>
      <c r="AG52" s="1048"/>
      <c r="AH52" s="1050"/>
      <c r="AI52" s="738"/>
      <c r="AJ52" s="1021"/>
      <c r="AK52" s="503">
        <f>$C52</f>
        <v>50</v>
      </c>
      <c r="AL52" s="489">
        <v>25</v>
      </c>
      <c r="AM52" s="519">
        <f>MIN(-26,AK52)</f>
        <v>-26</v>
      </c>
      <c r="AN52" s="490">
        <f>Y52</f>
        <v>0.9673990755555556</v>
      </c>
      <c r="AP52" s="1021"/>
      <c r="AQ52" s="503">
        <v>50</v>
      </c>
      <c r="AR52" s="483">
        <f t="shared" ref="AR52:AR64" si="75">AN52</f>
        <v>0.9673990755555556</v>
      </c>
      <c r="AS52" s="477">
        <v>109.06153483577232</v>
      </c>
      <c r="AT52" s="479">
        <v>108.76732599547823</v>
      </c>
      <c r="AU52" s="478">
        <v>108.22189660305406</v>
      </c>
      <c r="AV52" s="478">
        <v>107.37814109273266</v>
      </c>
      <c r="AW52" s="478">
        <v>106.59947237071999</v>
      </c>
      <c r="AX52" s="478">
        <v>105.88491218024195</v>
      </c>
      <c r="AY52" s="478">
        <v>104.63351074591351</v>
      </c>
      <c r="AZ52" s="478">
        <v>103.55435957785663</v>
      </c>
      <c r="BA52" s="478">
        <v>102.70387463311155</v>
      </c>
      <c r="BB52" s="478">
        <v>101.93910423950848</v>
      </c>
      <c r="BC52" s="478">
        <v>101.38731013808301</v>
      </c>
      <c r="BD52" s="522" t="s">
        <v>381</v>
      </c>
      <c r="BE52" s="738"/>
      <c r="BF52" s="1021"/>
      <c r="BG52" s="503">
        <v>50</v>
      </c>
      <c r="BH52" s="483">
        <f t="shared" ref="BH52:BH64" si="76">MIN(Z52:AA52)</f>
        <v>1.0883239600000001</v>
      </c>
      <c r="BI52" s="477">
        <v>74.199385596292615</v>
      </c>
      <c r="BJ52" s="478">
        <v>76.432404312801324</v>
      </c>
      <c r="BK52" s="478">
        <v>81.04814292686963</v>
      </c>
      <c r="BL52" s="478">
        <v>87.388544228831805</v>
      </c>
      <c r="BM52" s="478">
        <v>86.980074925379697</v>
      </c>
      <c r="BN52" s="478">
        <v>86.555105602314384</v>
      </c>
      <c r="BO52" s="478">
        <v>85.660751553848243</v>
      </c>
      <c r="BP52" s="478">
        <v>84.71107374742779</v>
      </c>
      <c r="BQ52" s="478">
        <v>83.686989267101069</v>
      </c>
      <c r="BR52" s="478">
        <v>82.515629029725474</v>
      </c>
      <c r="BS52" s="478">
        <v>80.987982824476802</v>
      </c>
      <c r="BT52" s="522" t="s">
        <v>381</v>
      </c>
      <c r="BU52" s="533"/>
      <c r="BV52" s="1021"/>
      <c r="BW52" s="503">
        <v>50</v>
      </c>
      <c r="BX52" s="483">
        <f t="shared" ref="BX52:BX64" si="77">MIN(Z52:AA52)</f>
        <v>1.0883239600000001</v>
      </c>
      <c r="BY52" s="477">
        <v>78.671521051414203</v>
      </c>
      <c r="BZ52" s="478">
        <v>80.929521638992512</v>
      </c>
      <c r="CA52" s="478">
        <v>85.300656467917278</v>
      </c>
      <c r="CB52" s="478">
        <v>87.203568952443959</v>
      </c>
      <c r="CC52" s="478">
        <v>86.820691690316224</v>
      </c>
      <c r="CD52" s="478">
        <v>86.41790361470386</v>
      </c>
      <c r="CE52" s="478">
        <v>85.558779596670647</v>
      </c>
      <c r="CF52" s="478">
        <v>84.624063589013801</v>
      </c>
      <c r="CG52" s="478">
        <v>83.597578221073391</v>
      </c>
      <c r="CH52" s="478">
        <v>82.42711166675376</v>
      </c>
      <c r="CI52" s="478">
        <v>80.942018145813023</v>
      </c>
      <c r="CJ52" s="522" t="s">
        <v>381</v>
      </c>
      <c r="CK52" s="738"/>
      <c r="CL52" s="1021"/>
      <c r="CM52" s="503">
        <f>$C52</f>
        <v>50</v>
      </c>
      <c r="CN52" s="491">
        <v>1.2000000000000095</v>
      </c>
      <c r="CO52" s="492">
        <v>1.2000000000000002</v>
      </c>
      <c r="CP52" s="492">
        <v>1.2000000000000004</v>
      </c>
      <c r="CQ52" s="492">
        <v>1.2000000000000002</v>
      </c>
      <c r="CR52" s="492">
        <v>1.2000000000000002</v>
      </c>
      <c r="CS52" s="493">
        <v>1.2</v>
      </c>
      <c r="CT52" s="493">
        <v>1.2000000000000006</v>
      </c>
      <c r="CU52" s="493">
        <v>1.2000000000000044</v>
      </c>
      <c r="CV52" s="493">
        <v>1.2</v>
      </c>
      <c r="CW52" s="493">
        <v>1.2000000000000044</v>
      </c>
      <c r="CX52" s="493">
        <v>1.2000000000000002</v>
      </c>
      <c r="CY52" s="747" t="s">
        <v>381</v>
      </c>
      <c r="CZ52" s="738"/>
      <c r="DA52" s="1021"/>
      <c r="DB52" s="503">
        <f>$C52</f>
        <v>50</v>
      </c>
      <c r="DC52" s="491">
        <v>0.89190131314758636</v>
      </c>
      <c r="DD52" s="492">
        <v>0.9108474834452267</v>
      </c>
      <c r="DE52" s="492">
        <v>0.94902406624803082</v>
      </c>
      <c r="DF52" s="492">
        <v>1.0000000000000111</v>
      </c>
      <c r="DG52" s="492">
        <v>1.0000000000000056</v>
      </c>
      <c r="DH52" s="493">
        <v>1</v>
      </c>
      <c r="DI52" s="493">
        <v>1.0000000000000053</v>
      </c>
      <c r="DJ52" s="493">
        <v>1.0000000000000058</v>
      </c>
      <c r="DK52" s="493">
        <v>1.0000000000000004</v>
      </c>
      <c r="DL52" s="493">
        <v>1</v>
      </c>
      <c r="DM52" s="493">
        <v>1.0000000000000004</v>
      </c>
      <c r="DN52" s="747" t="s">
        <v>381</v>
      </c>
      <c r="DO52" s="744"/>
      <c r="DP52" s="1021"/>
      <c r="DQ52" s="503">
        <f>$C52</f>
        <v>50</v>
      </c>
      <c r="DR52" s="491">
        <v>0.92952981187437422</v>
      </c>
      <c r="DS52" s="492">
        <v>0.94805910188281006</v>
      </c>
      <c r="DT52" s="492">
        <v>0.98307647757070127</v>
      </c>
      <c r="DU52" s="492">
        <v>1.0000000000000115</v>
      </c>
      <c r="DV52" s="492">
        <v>1.0000000000000056</v>
      </c>
      <c r="DW52" s="493">
        <v>1.0000000000000056</v>
      </c>
      <c r="DX52" s="493">
        <v>1.0000000000000004</v>
      </c>
      <c r="DY52" s="493">
        <v>1.0000000000000056</v>
      </c>
      <c r="DZ52" s="493">
        <v>1</v>
      </c>
      <c r="EA52" s="493">
        <v>1.0000000000000027</v>
      </c>
      <c r="EB52" s="493">
        <v>1</v>
      </c>
      <c r="EC52" s="747" t="s">
        <v>381</v>
      </c>
      <c r="ED52" s="738"/>
      <c r="EE52" s="1021"/>
      <c r="EF52" s="503">
        <f>$C52</f>
        <v>50</v>
      </c>
      <c r="EG52" s="495">
        <v>64.472320244315654</v>
      </c>
      <c r="EH52" s="496">
        <v>63.56629812240061</v>
      </c>
      <c r="EI52" s="496">
        <v>61.887270916892362</v>
      </c>
      <c r="EJ52" s="496">
        <v>59.291521187226692</v>
      </c>
      <c r="EK52" s="496">
        <v>56.897778556921139</v>
      </c>
      <c r="EL52" s="497">
        <v>54.702624582756982</v>
      </c>
      <c r="EM52" s="497">
        <v>50.861790352565151</v>
      </c>
      <c r="EN52" s="497">
        <v>47.553262605085934</v>
      </c>
      <c r="EO52" s="497">
        <v>44.948190738316725</v>
      </c>
      <c r="EP52" s="497">
        <v>42.607488665443157</v>
      </c>
      <c r="EQ52" s="497">
        <v>40.919714144697366</v>
      </c>
      <c r="ER52" s="747" t="s">
        <v>381</v>
      </c>
      <c r="ES52" s="738"/>
      <c r="ET52" s="1021"/>
      <c r="EU52" s="503">
        <f>$C52</f>
        <v>50</v>
      </c>
      <c r="EV52" s="495">
        <v>85</v>
      </c>
      <c r="EW52" s="496">
        <v>85</v>
      </c>
      <c r="EX52" s="496">
        <v>85</v>
      </c>
      <c r="EY52" s="496">
        <v>84.698396410774819</v>
      </c>
      <c r="EZ52" s="496">
        <v>83.046418444723429</v>
      </c>
      <c r="FA52" s="497">
        <v>81.32840577816188</v>
      </c>
      <c r="FB52" s="497">
        <v>77.71516045581177</v>
      </c>
      <c r="FC52" s="497">
        <v>73.881907111497242</v>
      </c>
      <c r="FD52" s="497">
        <v>69.752416042589516</v>
      </c>
      <c r="FE52" s="497">
        <v>65.034337469572165</v>
      </c>
      <c r="FF52" s="497">
        <v>58.889801923385448</v>
      </c>
      <c r="FG52" s="747" t="s">
        <v>381</v>
      </c>
      <c r="FI52" s="1021"/>
      <c r="FJ52" s="503">
        <f>$C52</f>
        <v>50</v>
      </c>
      <c r="FK52" s="495">
        <v>85</v>
      </c>
      <c r="FL52" s="496">
        <v>85</v>
      </c>
      <c r="FM52" s="496">
        <v>85</v>
      </c>
      <c r="FN52" s="496">
        <v>83.950217185296879</v>
      </c>
      <c r="FO52" s="496">
        <v>82.402000430568933</v>
      </c>
      <c r="FP52" s="497">
        <v>80.773895124183525</v>
      </c>
      <c r="FQ52" s="497">
        <v>77.303389870432625</v>
      </c>
      <c r="FR52" s="497">
        <v>73.530883824786997</v>
      </c>
      <c r="FS52" s="497">
        <v>69.392080890371403</v>
      </c>
      <c r="FT52" s="497">
        <v>64.678032918859458</v>
      </c>
      <c r="FU52" s="497">
        <v>58.70507432733956</v>
      </c>
      <c r="FV52" s="747" t="s">
        <v>381</v>
      </c>
      <c r="FW52" s="744"/>
      <c r="FX52" s="1021"/>
      <c r="FY52" s="503">
        <f>$C52</f>
        <v>50</v>
      </c>
      <c r="FZ52" s="491">
        <f t="shared" ref="FZ52:GJ52" si="78">MIN(CN52,DC52,DR52)</f>
        <v>0.89190131314758636</v>
      </c>
      <c r="GA52" s="492">
        <f t="shared" si="78"/>
        <v>0.9108474834452267</v>
      </c>
      <c r="GB52" s="492">
        <f t="shared" si="78"/>
        <v>0.94902406624803082</v>
      </c>
      <c r="GC52" s="492">
        <f t="shared" si="78"/>
        <v>1.0000000000000111</v>
      </c>
      <c r="GD52" s="492">
        <f t="shared" si="78"/>
        <v>1.0000000000000056</v>
      </c>
      <c r="GE52" s="493">
        <f t="shared" si="78"/>
        <v>1</v>
      </c>
      <c r="GF52" s="493">
        <f t="shared" si="78"/>
        <v>1.0000000000000004</v>
      </c>
      <c r="GG52" s="493">
        <f t="shared" si="78"/>
        <v>1.0000000000000056</v>
      </c>
      <c r="GH52" s="493">
        <f t="shared" si="78"/>
        <v>1</v>
      </c>
      <c r="GI52" s="493">
        <f t="shared" si="78"/>
        <v>1</v>
      </c>
      <c r="GJ52" s="493">
        <f t="shared" si="78"/>
        <v>1</v>
      </c>
      <c r="GK52" s="747" t="s">
        <v>381</v>
      </c>
      <c r="GM52" s="1021"/>
      <c r="GN52" s="503">
        <f>$C52</f>
        <v>50</v>
      </c>
      <c r="GO52" s="495">
        <f t="shared" ref="GO52:GY52" si="79">MAX(EG52,EV52,FK52)</f>
        <v>85</v>
      </c>
      <c r="GP52" s="496">
        <f t="shared" si="79"/>
        <v>85</v>
      </c>
      <c r="GQ52" s="496">
        <f t="shared" si="79"/>
        <v>85</v>
      </c>
      <c r="GR52" s="496">
        <f t="shared" si="79"/>
        <v>84.698396410774819</v>
      </c>
      <c r="GS52" s="496">
        <f t="shared" si="79"/>
        <v>83.046418444723429</v>
      </c>
      <c r="GT52" s="497">
        <f t="shared" si="79"/>
        <v>81.32840577816188</v>
      </c>
      <c r="GU52" s="497">
        <f t="shared" si="79"/>
        <v>77.71516045581177</v>
      </c>
      <c r="GV52" s="497">
        <f t="shared" si="79"/>
        <v>73.881907111497242</v>
      </c>
      <c r="GW52" s="497">
        <f t="shared" si="79"/>
        <v>69.752416042589516</v>
      </c>
      <c r="GX52" s="497">
        <f t="shared" si="79"/>
        <v>65.034337469572165</v>
      </c>
      <c r="GY52" s="497">
        <f t="shared" si="79"/>
        <v>58.889801923385448</v>
      </c>
      <c r="GZ52" s="747" t="s">
        <v>381</v>
      </c>
      <c r="HB52" s="1021"/>
      <c r="HC52" s="503">
        <f>$C52</f>
        <v>50</v>
      </c>
      <c r="HD52" s="531">
        <f>HE52*(1-(2.5+7)/(87.5-2))</f>
        <v>0.4151796175504846</v>
      </c>
      <c r="HE52" s="551">
        <v>0.46707706974429519</v>
      </c>
      <c r="HF52" s="604">
        <v>87.463183662276748</v>
      </c>
      <c r="HH52" s="1021"/>
      <c r="HI52" s="503">
        <f>$C52</f>
        <v>50</v>
      </c>
      <c r="HJ52" s="531">
        <f>HD52</f>
        <v>0.4151796175504846</v>
      </c>
      <c r="HK52" s="604">
        <v>108.77605443199417</v>
      </c>
    </row>
    <row r="53" spans="2:219" ht="15" customHeight="1">
      <c r="B53" s="1021"/>
      <c r="C53" s="503">
        <v>45</v>
      </c>
      <c r="D53" s="476">
        <f t="shared" ref="D53:D64" si="80">Y53</f>
        <v>2.2445567377777778</v>
      </c>
      <c r="E53" s="600">
        <f t="shared" ref="E53:E64" si="81">MIN(AS53,BI53,BY53)</f>
        <v>74.000216231176054</v>
      </c>
      <c r="F53" s="601">
        <f t="shared" ref="F53:F64" si="82">MIN(HF53,HK53)</f>
        <v>87.4631128601049</v>
      </c>
      <c r="G53" s="602">
        <f t="shared" ref="G53:G64" si="83">HD53</f>
        <v>1.113818797053965</v>
      </c>
      <c r="H53" s="594" t="s">
        <v>712</v>
      </c>
      <c r="I53" s="603" t="s">
        <v>712</v>
      </c>
      <c r="J53" s="479">
        <f t="shared" si="73"/>
        <v>81.562093163769418</v>
      </c>
      <c r="K53" s="479">
        <f t="shared" ref="K53:R59" si="84">MIN(AV53,BL53,CB53)</f>
        <v>87.263877678238089</v>
      </c>
      <c r="L53" s="479">
        <f t="shared" si="84"/>
        <v>86.856658474670667</v>
      </c>
      <c r="M53" s="479">
        <f t="shared" si="84"/>
        <v>86.423715972375007</v>
      </c>
      <c r="N53" s="479">
        <f t="shared" si="84"/>
        <v>85.4137525444132</v>
      </c>
      <c r="O53" s="479">
        <f t="shared" si="84"/>
        <v>84.270195179338558</v>
      </c>
      <c r="P53" s="479">
        <f t="shared" si="84"/>
        <v>82.991130823806998</v>
      </c>
      <c r="Q53" s="479">
        <f t="shared" si="84"/>
        <v>81.518009174842049</v>
      </c>
      <c r="R53" s="479">
        <f t="shared" si="84"/>
        <v>79.652106398404484</v>
      </c>
      <c r="S53" s="480" t="s">
        <v>381</v>
      </c>
      <c r="T53" s="738"/>
      <c r="U53" s="1021"/>
      <c r="V53" s="503">
        <f t="shared" ref="V53:V65" si="85">$C53</f>
        <v>45</v>
      </c>
      <c r="W53" s="481">
        <v>45</v>
      </c>
      <c r="X53" s="519">
        <v>-17.5</v>
      </c>
      <c r="Y53" s="483">
        <f t="shared" ref="Y53:Y64" si="86">IF(MIN(AA53,Z53)*(1-(2.5+7)/(87.5-2))&gt;$AG$51,$AG$51,MIN(AA53,Z53)*(1-(2.5+7)/(87.5-2)))</f>
        <v>2.2445567377777778</v>
      </c>
      <c r="Z53" s="551">
        <v>2.6300531299999999</v>
      </c>
      <c r="AA53" s="556">
        <v>2.52512633</v>
      </c>
      <c r="AB53" s="532">
        <f t="shared" ref="AB53:AB64" si="87">(J53-5)/Y53</f>
        <v>34.110117100256367</v>
      </c>
      <c r="AC53" s="486">
        <f t="shared" ref="AC53:AC64" si="88">(J53-5)/MIN(AA53,Z53)</f>
        <v>30.320104089116768</v>
      </c>
      <c r="AD53" s="487">
        <v>2.8035631900000002</v>
      </c>
      <c r="AE53" s="488">
        <v>4.7557660000000004</v>
      </c>
      <c r="AF53" s="738"/>
      <c r="AG53" s="1048"/>
      <c r="AH53" s="1050"/>
      <c r="AI53" s="738"/>
      <c r="AJ53" s="1021"/>
      <c r="AK53" s="503">
        <f t="shared" ref="AK53:AK65" si="89">$C53</f>
        <v>45</v>
      </c>
      <c r="AL53" s="489">
        <v>25</v>
      </c>
      <c r="AM53" s="519">
        <f t="shared" ref="AM53:AM64" si="90">MIN(-26,AK53)</f>
        <v>-26</v>
      </c>
      <c r="AN53" s="490">
        <f t="shared" ref="AN53:AN64" si="91">Y53</f>
        <v>2.2445567377777778</v>
      </c>
      <c r="AP53" s="1021"/>
      <c r="AQ53" s="503">
        <v>45</v>
      </c>
      <c r="AR53" s="483">
        <f t="shared" si="75"/>
        <v>2.2445567377777778</v>
      </c>
      <c r="AS53" s="477">
        <v>106.38479507526321</v>
      </c>
      <c r="AT53" s="479">
        <v>106.10436869566664</v>
      </c>
      <c r="AU53" s="478">
        <v>105.61283140107213</v>
      </c>
      <c r="AV53" s="478">
        <v>104.89839474441385</v>
      </c>
      <c r="AW53" s="478">
        <v>104.28091443403052</v>
      </c>
      <c r="AX53" s="478">
        <v>103.74412983107389</v>
      </c>
      <c r="AY53" s="478">
        <v>102.8624999046509</v>
      </c>
      <c r="AZ53" s="478">
        <v>102.09986645826899</v>
      </c>
      <c r="BA53" s="478">
        <v>101.72952861779885</v>
      </c>
      <c r="BB53" s="478">
        <v>101.36719148538403</v>
      </c>
      <c r="BC53" s="478">
        <v>101.13988378610001</v>
      </c>
      <c r="BD53" s="522" t="s">
        <v>381</v>
      </c>
      <c r="BE53" s="738"/>
      <c r="BF53" s="1021"/>
      <c r="BG53" s="503">
        <v>45</v>
      </c>
      <c r="BH53" s="483">
        <f t="shared" si="76"/>
        <v>2.52512633</v>
      </c>
      <c r="BI53" s="477">
        <v>75.59779700605381</v>
      </c>
      <c r="BJ53" s="478">
        <v>78.03471111789321</v>
      </c>
      <c r="BK53" s="478">
        <v>83.203519951921379</v>
      </c>
      <c r="BL53" s="478">
        <v>87.263877678238089</v>
      </c>
      <c r="BM53" s="478">
        <v>86.856658474670667</v>
      </c>
      <c r="BN53" s="478">
        <v>86.423715972375007</v>
      </c>
      <c r="BO53" s="478">
        <v>85.474324799702273</v>
      </c>
      <c r="BP53" s="478">
        <v>84.402748784272219</v>
      </c>
      <c r="BQ53" s="478">
        <v>83.1684645671277</v>
      </c>
      <c r="BR53" s="478">
        <v>81.680871909244772</v>
      </c>
      <c r="BS53" s="478">
        <v>79.723899969699687</v>
      </c>
      <c r="BT53" s="522" t="s">
        <v>381</v>
      </c>
      <c r="BU53" s="533"/>
      <c r="BV53" s="1021"/>
      <c r="BW53" s="503">
        <v>45</v>
      </c>
      <c r="BX53" s="483">
        <f t="shared" si="77"/>
        <v>2.52512633</v>
      </c>
      <c r="BY53" s="477">
        <v>74.000216231176054</v>
      </c>
      <c r="BZ53" s="478">
        <v>76.428594148751202</v>
      </c>
      <c r="CA53" s="478">
        <v>81.562093163769418</v>
      </c>
      <c r="CB53" s="478">
        <v>87.326457243225377</v>
      </c>
      <c r="CC53" s="478">
        <v>86.896494737216059</v>
      </c>
      <c r="CD53" s="478">
        <v>86.433642078455335</v>
      </c>
      <c r="CE53" s="478">
        <v>85.4137525444132</v>
      </c>
      <c r="CF53" s="478">
        <v>84.270195179338558</v>
      </c>
      <c r="CG53" s="478">
        <v>82.991130823806998</v>
      </c>
      <c r="CH53" s="478">
        <v>81.518009174842049</v>
      </c>
      <c r="CI53" s="478">
        <v>79.652106398404484</v>
      </c>
      <c r="CJ53" s="522" t="s">
        <v>381</v>
      </c>
      <c r="CK53" s="738"/>
      <c r="CL53" s="1021"/>
      <c r="CM53" s="503">
        <f t="shared" ref="CM53:CM65" si="92">$C53</f>
        <v>45</v>
      </c>
      <c r="CN53" s="491">
        <v>1.2</v>
      </c>
      <c r="CO53" s="492">
        <v>1.2000000000000006</v>
      </c>
      <c r="CP53" s="492">
        <v>1.2000000000000006</v>
      </c>
      <c r="CQ53" s="492">
        <v>1.2000000000000004</v>
      </c>
      <c r="CR53" s="492">
        <v>1.2</v>
      </c>
      <c r="CS53" s="493">
        <v>1.2</v>
      </c>
      <c r="CT53" s="493">
        <v>1.2</v>
      </c>
      <c r="CU53" s="493">
        <v>1.2000000000000002</v>
      </c>
      <c r="CV53" s="493">
        <v>1.2000000000000002</v>
      </c>
      <c r="CW53" s="493">
        <v>1.2</v>
      </c>
      <c r="CX53" s="493">
        <v>1.2000000000000006</v>
      </c>
      <c r="CY53" s="747" t="s">
        <v>381</v>
      </c>
      <c r="CZ53" s="738"/>
      <c r="DA53" s="1021"/>
      <c r="DB53" s="503">
        <f t="shared" ref="DB53:DB65" si="93">$C53</f>
        <v>45</v>
      </c>
      <c r="DC53" s="491">
        <v>0.90380349813314853</v>
      </c>
      <c r="DD53" s="492">
        <v>0.92424812601207917</v>
      </c>
      <c r="DE53" s="492">
        <v>0.96641372457572139</v>
      </c>
      <c r="DF53" s="492">
        <v>1</v>
      </c>
      <c r="DG53" s="492">
        <v>1.0000000000000062</v>
      </c>
      <c r="DH53" s="493">
        <v>1.0000000000000064</v>
      </c>
      <c r="DI53" s="493">
        <v>1.0000000000000002</v>
      </c>
      <c r="DJ53" s="493">
        <v>1.0000000000000004</v>
      </c>
      <c r="DK53" s="493">
        <v>1</v>
      </c>
      <c r="DL53" s="493">
        <v>1</v>
      </c>
      <c r="DM53" s="493">
        <v>1.0000000000000002</v>
      </c>
      <c r="DN53" s="747" t="s">
        <v>381</v>
      </c>
      <c r="DO53" s="744"/>
      <c r="DP53" s="1021"/>
      <c r="DQ53" s="503">
        <f t="shared" ref="DQ53:DQ65" si="94">$C53</f>
        <v>45</v>
      </c>
      <c r="DR53" s="491">
        <v>0.89019586304363041</v>
      </c>
      <c r="DS53" s="492">
        <v>0.91081542554954653</v>
      </c>
      <c r="DT53" s="492">
        <v>0.95319534813619167</v>
      </c>
      <c r="DU53" s="492">
        <v>1.0000000000000004</v>
      </c>
      <c r="DV53" s="492">
        <v>1.0000000000000004</v>
      </c>
      <c r="DW53" s="493">
        <v>1</v>
      </c>
      <c r="DX53" s="493">
        <v>1.0000000000000067</v>
      </c>
      <c r="DY53" s="493">
        <v>1.0000000000000004</v>
      </c>
      <c r="DZ53" s="493">
        <v>1</v>
      </c>
      <c r="EA53" s="493">
        <v>1.0000000000000031</v>
      </c>
      <c r="EB53" s="493">
        <v>1.0000000000000004</v>
      </c>
      <c r="EC53" s="747" t="s">
        <v>381</v>
      </c>
      <c r="ED53" s="738"/>
      <c r="EE53" s="1021"/>
      <c r="EF53" s="503">
        <f t="shared" ref="EF53:EF65" si="95">$C53</f>
        <v>45</v>
      </c>
      <c r="EG53" s="495">
        <v>56.238129941230511</v>
      </c>
      <c r="EH53" s="496">
        <v>55.376648222205176</v>
      </c>
      <c r="EI53" s="496">
        <v>53.867165250794358</v>
      </c>
      <c r="EJ53" s="496">
        <v>51.67440335746852</v>
      </c>
      <c r="EK53" s="496">
        <v>49.780406721526788</v>
      </c>
      <c r="EL53" s="497">
        <v>48.134826301954604</v>
      </c>
      <c r="EM53" s="497">
        <v>45.433905754441582</v>
      </c>
      <c r="EN53" s="497">
        <v>43.099382856014927</v>
      </c>
      <c r="EO53" s="497">
        <v>41.966351909003947</v>
      </c>
      <c r="EP53" s="497">
        <v>40.587043851904696</v>
      </c>
      <c r="EQ53" s="497">
        <v>40.163205946354765</v>
      </c>
      <c r="ER53" s="747" t="s">
        <v>381</v>
      </c>
      <c r="ES53" s="738"/>
      <c r="ET53" s="1021"/>
      <c r="EU53" s="503">
        <f t="shared" ref="EU53:EU65" si="96">$C53</f>
        <v>45</v>
      </c>
      <c r="EV53" s="495">
        <v>85</v>
      </c>
      <c r="EW53" s="496">
        <v>85</v>
      </c>
      <c r="EX53" s="496">
        <v>85</v>
      </c>
      <c r="EY53" s="496">
        <v>84.194136140007629</v>
      </c>
      <c r="EZ53" s="496">
        <v>82.547412380702724</v>
      </c>
      <c r="FA53" s="497">
        <v>80.797384204150944</v>
      </c>
      <c r="FB53" s="497">
        <v>76.962386371174262</v>
      </c>
      <c r="FC53" s="497">
        <v>72.638175910469556</v>
      </c>
      <c r="FD53" s="497">
        <v>67.663169221758551</v>
      </c>
      <c r="FE53" s="497">
        <v>61.675537675268743</v>
      </c>
      <c r="FF53" s="497">
        <v>53.812883375217609</v>
      </c>
      <c r="FG53" s="747" t="s">
        <v>381</v>
      </c>
      <c r="FI53" s="1021"/>
      <c r="FJ53" s="503">
        <f t="shared" ref="FJ53:FJ65" si="97">$C53</f>
        <v>45</v>
      </c>
      <c r="FK53" s="495">
        <v>85</v>
      </c>
      <c r="FL53" s="496">
        <v>85</v>
      </c>
      <c r="FM53" s="496">
        <v>85</v>
      </c>
      <c r="FN53" s="496">
        <v>84.447254739018774</v>
      </c>
      <c r="FO53" s="496">
        <v>82.708474895370273</v>
      </c>
      <c r="FP53" s="497">
        <v>80.837499270448859</v>
      </c>
      <c r="FQ53" s="497">
        <v>76.717831454837835</v>
      </c>
      <c r="FR53" s="497">
        <v>72.103595780209673</v>
      </c>
      <c r="FS53" s="497">
        <v>66.948908407071826</v>
      </c>
      <c r="FT53" s="497">
        <v>61.020571172005873</v>
      </c>
      <c r="FU53" s="497">
        <v>53.524746597388798</v>
      </c>
      <c r="FV53" s="747" t="s">
        <v>381</v>
      </c>
      <c r="FW53" s="744"/>
      <c r="FX53" s="1021"/>
      <c r="FY53" s="503">
        <f t="shared" ref="FY53:FY65" si="98">$C53</f>
        <v>45</v>
      </c>
      <c r="FZ53" s="491">
        <f t="shared" ref="FZ53:GJ64" si="99">MIN(CN53,DC53,DR53)</f>
        <v>0.89019586304363041</v>
      </c>
      <c r="GA53" s="492">
        <f t="shared" si="99"/>
        <v>0.91081542554954653</v>
      </c>
      <c r="GB53" s="492">
        <f t="shared" si="99"/>
        <v>0.95319534813619167</v>
      </c>
      <c r="GC53" s="492">
        <f t="shared" si="99"/>
        <v>1</v>
      </c>
      <c r="GD53" s="492">
        <f t="shared" si="99"/>
        <v>1.0000000000000004</v>
      </c>
      <c r="GE53" s="493">
        <f t="shared" si="99"/>
        <v>1</v>
      </c>
      <c r="GF53" s="493">
        <f t="shared" si="99"/>
        <v>1.0000000000000002</v>
      </c>
      <c r="GG53" s="493">
        <f t="shared" si="99"/>
        <v>1.0000000000000004</v>
      </c>
      <c r="GH53" s="493">
        <f t="shared" si="99"/>
        <v>1</v>
      </c>
      <c r="GI53" s="493">
        <f t="shared" si="99"/>
        <v>1</v>
      </c>
      <c r="GJ53" s="493">
        <f t="shared" si="99"/>
        <v>1.0000000000000002</v>
      </c>
      <c r="GK53" s="747" t="s">
        <v>381</v>
      </c>
      <c r="GM53" s="1021"/>
      <c r="GN53" s="503">
        <f t="shared" ref="GN53:GN65" si="100">$C53</f>
        <v>45</v>
      </c>
      <c r="GO53" s="495">
        <f t="shared" ref="GO53:GY64" si="101">MAX(EG53,EV53,FK53)</f>
        <v>85</v>
      </c>
      <c r="GP53" s="496">
        <f t="shared" si="101"/>
        <v>85</v>
      </c>
      <c r="GQ53" s="496">
        <f t="shared" si="101"/>
        <v>85</v>
      </c>
      <c r="GR53" s="496">
        <f t="shared" si="101"/>
        <v>84.447254739018774</v>
      </c>
      <c r="GS53" s="496">
        <f t="shared" si="101"/>
        <v>82.708474895370273</v>
      </c>
      <c r="GT53" s="497">
        <f t="shared" si="101"/>
        <v>80.837499270448859</v>
      </c>
      <c r="GU53" s="497">
        <f t="shared" si="101"/>
        <v>76.962386371174262</v>
      </c>
      <c r="GV53" s="497">
        <f t="shared" si="101"/>
        <v>72.638175910469556</v>
      </c>
      <c r="GW53" s="497">
        <f t="shared" si="101"/>
        <v>67.663169221758551</v>
      </c>
      <c r="GX53" s="497">
        <f t="shared" si="101"/>
        <v>61.675537675268743</v>
      </c>
      <c r="GY53" s="497">
        <f t="shared" si="101"/>
        <v>53.812883375217609</v>
      </c>
      <c r="GZ53" s="747" t="s">
        <v>381</v>
      </c>
      <c r="HB53" s="1021"/>
      <c r="HC53" s="503">
        <f t="shared" ref="HC53:HC65" si="102">$C53</f>
        <v>45</v>
      </c>
      <c r="HD53" s="531">
        <f t="shared" ref="HD53:HD64" si="103">HE53*(1-(2.5+7)/(87.5-2))</f>
        <v>1.113818797053965</v>
      </c>
      <c r="HE53" s="551">
        <v>1.2530461466857108</v>
      </c>
      <c r="HF53" s="604">
        <v>87.4631128601049</v>
      </c>
      <c r="HH53" s="1021"/>
      <c r="HI53" s="503">
        <f t="shared" ref="HI53:HI65" si="104">$C53</f>
        <v>45</v>
      </c>
      <c r="HJ53" s="531">
        <f t="shared" ref="HJ53:HJ64" si="105">HD53</f>
        <v>1.113818797053965</v>
      </c>
      <c r="HK53" s="604">
        <v>106.1917452816416</v>
      </c>
    </row>
    <row r="54" spans="2:219" ht="15" customHeight="1">
      <c r="B54" s="1021"/>
      <c r="C54" s="503">
        <v>40</v>
      </c>
      <c r="D54" s="476">
        <f t="shared" si="80"/>
        <v>3.3425169866666664</v>
      </c>
      <c r="E54" s="600">
        <f t="shared" si="81"/>
        <v>71.344213707105666</v>
      </c>
      <c r="F54" s="601">
        <f t="shared" si="82"/>
        <v>87.463054091433364</v>
      </c>
      <c r="G54" s="602">
        <f t="shared" si="83"/>
        <v>1.6758518514112608</v>
      </c>
      <c r="H54" s="594" t="s">
        <v>712</v>
      </c>
      <c r="I54" s="603" t="s">
        <v>712</v>
      </c>
      <c r="J54" s="479">
        <f t="shared" si="73"/>
        <v>80.700924573833646</v>
      </c>
      <c r="K54" s="479">
        <f t="shared" si="84"/>
        <v>87.130944207634684</v>
      </c>
      <c r="L54" s="479">
        <f t="shared" si="84"/>
        <v>86.655260317484618</v>
      </c>
      <c r="M54" s="479">
        <f t="shared" si="84"/>
        <v>86.14576183231793</v>
      </c>
      <c r="N54" s="479">
        <f t="shared" si="84"/>
        <v>84.953980911082837</v>
      </c>
      <c r="O54" s="479">
        <f t="shared" si="84"/>
        <v>83.583219990021561</v>
      </c>
      <c r="P54" s="479">
        <f t="shared" si="84"/>
        <v>82.067523096316648</v>
      </c>
      <c r="Q54" s="479">
        <f t="shared" si="84"/>
        <v>80.34184407881132</v>
      </c>
      <c r="R54" s="479">
        <f t="shared" si="84"/>
        <v>78.196309283843874</v>
      </c>
      <c r="S54" s="480" t="s">
        <v>381</v>
      </c>
      <c r="T54" s="738"/>
      <c r="U54" s="1021"/>
      <c r="V54" s="503">
        <f t="shared" si="85"/>
        <v>40</v>
      </c>
      <c r="W54" s="481">
        <v>40</v>
      </c>
      <c r="X54" s="519">
        <v>-17.5</v>
      </c>
      <c r="Y54" s="483">
        <f t="shared" si="86"/>
        <v>3.3425169866666664</v>
      </c>
      <c r="Z54" s="551">
        <v>4.0699434600000002</v>
      </c>
      <c r="AA54" s="556">
        <v>3.7603316100000002</v>
      </c>
      <c r="AB54" s="532">
        <f t="shared" si="87"/>
        <v>22.647880287760806</v>
      </c>
      <c r="AC54" s="486">
        <f t="shared" si="88"/>
        <v>20.131449144676271</v>
      </c>
      <c r="AD54" s="487">
        <v>4.3533935599999998</v>
      </c>
      <c r="AE54" s="488">
        <v>7.12343759</v>
      </c>
      <c r="AF54" s="738"/>
      <c r="AG54" s="1048"/>
      <c r="AH54" s="1050"/>
      <c r="AI54" s="738"/>
      <c r="AJ54" s="1021"/>
      <c r="AK54" s="503">
        <f t="shared" si="89"/>
        <v>40</v>
      </c>
      <c r="AL54" s="489">
        <v>25</v>
      </c>
      <c r="AM54" s="519">
        <f t="shared" si="90"/>
        <v>-26</v>
      </c>
      <c r="AN54" s="490">
        <f t="shared" si="91"/>
        <v>3.3425169866666664</v>
      </c>
      <c r="AP54" s="1021"/>
      <c r="AQ54" s="503">
        <v>40</v>
      </c>
      <c r="AR54" s="483">
        <f t="shared" si="75"/>
        <v>3.3425169866666664</v>
      </c>
      <c r="AS54" s="477">
        <v>105.02463202643129</v>
      </c>
      <c r="AT54" s="479">
        <v>104.76834540007629</v>
      </c>
      <c r="AU54" s="478">
        <v>104.33007006756573</v>
      </c>
      <c r="AV54" s="478">
        <v>103.71650992842672</v>
      </c>
      <c r="AW54" s="478">
        <v>103.20563740227709</v>
      </c>
      <c r="AX54" s="478">
        <v>102.77645109357248</v>
      </c>
      <c r="AY54" s="478">
        <v>102.10597795881645</v>
      </c>
      <c r="AZ54" s="478">
        <v>101.71894815848651</v>
      </c>
      <c r="BA54" s="478">
        <v>101.42092936966266</v>
      </c>
      <c r="BB54" s="478">
        <v>101.27522399700335</v>
      </c>
      <c r="BC54" s="478">
        <v>101.16538276456247</v>
      </c>
      <c r="BD54" s="522" t="s">
        <v>381</v>
      </c>
      <c r="BE54" s="738"/>
      <c r="BF54" s="1021"/>
      <c r="BG54" s="503">
        <v>40</v>
      </c>
      <c r="BH54" s="483">
        <f t="shared" si="76"/>
        <v>3.7603316100000002</v>
      </c>
      <c r="BI54" s="477">
        <v>75.623778591449508</v>
      </c>
      <c r="BJ54" s="478">
        <v>78.634671588350642</v>
      </c>
      <c r="BK54" s="478">
        <v>84.935875865438391</v>
      </c>
      <c r="BL54" s="478">
        <v>87.130944207634684</v>
      </c>
      <c r="BM54" s="478">
        <v>86.655260317484618</v>
      </c>
      <c r="BN54" s="478">
        <v>86.14576183231793</v>
      </c>
      <c r="BO54" s="478">
        <v>85.014731616153639</v>
      </c>
      <c r="BP54" s="478">
        <v>83.733993910532234</v>
      </c>
      <c r="BQ54" s="478">
        <v>82.263319708628003</v>
      </c>
      <c r="BR54" s="478">
        <v>80.511412803050973</v>
      </c>
      <c r="BS54" s="478">
        <v>78.259927489053695</v>
      </c>
      <c r="BT54" s="522" t="s">
        <v>381</v>
      </c>
      <c r="BU54" s="533"/>
      <c r="BV54" s="1021"/>
      <c r="BW54" s="503">
        <v>40</v>
      </c>
      <c r="BX54" s="483">
        <f t="shared" si="77"/>
        <v>3.7603316100000002</v>
      </c>
      <c r="BY54" s="477">
        <v>71.344213707105666</v>
      </c>
      <c r="BZ54" s="478">
        <v>74.488748900984618</v>
      </c>
      <c r="CA54" s="478">
        <v>80.700924573833646</v>
      </c>
      <c r="CB54" s="478">
        <v>87.280578546619168</v>
      </c>
      <c r="CC54" s="478">
        <v>86.755054942825964</v>
      </c>
      <c r="CD54" s="478">
        <v>86.189978970053147</v>
      </c>
      <c r="CE54" s="478">
        <v>84.953980911082837</v>
      </c>
      <c r="CF54" s="478">
        <v>83.583219990021561</v>
      </c>
      <c r="CG54" s="478">
        <v>82.067523096316648</v>
      </c>
      <c r="CH54" s="478">
        <v>80.34184407881132</v>
      </c>
      <c r="CI54" s="478">
        <v>78.196309283843874</v>
      </c>
      <c r="CJ54" s="522" t="s">
        <v>381</v>
      </c>
      <c r="CK54" s="738"/>
      <c r="CL54" s="1021"/>
      <c r="CM54" s="503">
        <f t="shared" si="92"/>
        <v>40</v>
      </c>
      <c r="CN54" s="491">
        <v>1.2000000000000082</v>
      </c>
      <c r="CO54" s="492">
        <v>1.2000000000000002</v>
      </c>
      <c r="CP54" s="492">
        <v>1.2000000000000008</v>
      </c>
      <c r="CQ54" s="492">
        <v>1.2000000000000086</v>
      </c>
      <c r="CR54" s="492">
        <v>1.2000000000000075</v>
      </c>
      <c r="CS54" s="493">
        <v>1.2000000000000079</v>
      </c>
      <c r="CT54" s="493">
        <v>1.2</v>
      </c>
      <c r="CU54" s="493">
        <v>1.2</v>
      </c>
      <c r="CV54" s="493">
        <v>1.2000000000000004</v>
      </c>
      <c r="CW54" s="493">
        <v>1.2</v>
      </c>
      <c r="CX54" s="493">
        <v>1.2000000000000002</v>
      </c>
      <c r="CY54" s="747" t="s">
        <v>381</v>
      </c>
      <c r="CZ54" s="738"/>
      <c r="DA54" s="1021"/>
      <c r="DB54" s="503">
        <f t="shared" si="93"/>
        <v>40</v>
      </c>
      <c r="DC54" s="491">
        <v>0.904023446548615</v>
      </c>
      <c r="DD54" s="492">
        <v>0.92922486264446291</v>
      </c>
      <c r="DE54" s="492">
        <v>0.98019602606422962</v>
      </c>
      <c r="DF54" s="492">
        <v>1</v>
      </c>
      <c r="DG54" s="492">
        <v>1</v>
      </c>
      <c r="DH54" s="493">
        <v>1.0000000000000109</v>
      </c>
      <c r="DI54" s="493">
        <v>1</v>
      </c>
      <c r="DJ54" s="493">
        <v>1.0000000000000004</v>
      </c>
      <c r="DK54" s="493">
        <v>1.0000000000000029</v>
      </c>
      <c r="DL54" s="493">
        <v>1</v>
      </c>
      <c r="DM54" s="493">
        <v>1.0000000000000009</v>
      </c>
      <c r="DN54" s="747" t="s">
        <v>381</v>
      </c>
      <c r="DO54" s="744"/>
      <c r="DP54" s="1021"/>
      <c r="DQ54" s="503">
        <f t="shared" si="94"/>
        <v>40</v>
      </c>
      <c r="DR54" s="491">
        <v>0.86720338060234525</v>
      </c>
      <c r="DS54" s="492">
        <v>0.89437448981100576</v>
      </c>
      <c r="DT54" s="492">
        <v>0.94619714408632261</v>
      </c>
      <c r="DU54" s="492">
        <v>1</v>
      </c>
      <c r="DV54" s="492">
        <v>1</v>
      </c>
      <c r="DW54" s="493">
        <v>1</v>
      </c>
      <c r="DX54" s="493">
        <v>1.0000000000000051</v>
      </c>
      <c r="DY54" s="493">
        <v>1.0000000000000011</v>
      </c>
      <c r="DZ54" s="493">
        <v>1.0000000000000024</v>
      </c>
      <c r="EA54" s="493">
        <v>1.0000000000000002</v>
      </c>
      <c r="EB54" s="493">
        <v>1.0000000000000013</v>
      </c>
      <c r="EC54" s="747" t="s">
        <v>381</v>
      </c>
      <c r="ED54" s="738"/>
      <c r="EE54" s="1021"/>
      <c r="EF54" s="503">
        <f t="shared" si="95"/>
        <v>40</v>
      </c>
      <c r="EG54" s="495">
        <v>52.061746443262962</v>
      </c>
      <c r="EH54" s="496">
        <v>51.275411997735603</v>
      </c>
      <c r="EI54" s="496">
        <v>49.931141409444194</v>
      </c>
      <c r="EJ54" s="496">
        <v>48.050176877059073</v>
      </c>
      <c r="EK54" s="496">
        <v>46.484854822189106</v>
      </c>
      <c r="EL54" s="497">
        <v>45.170412814589554</v>
      </c>
      <c r="EM54" s="497">
        <v>43.118084584321764</v>
      </c>
      <c r="EN54" s="497">
        <v>41.933987264272673</v>
      </c>
      <c r="EO54" s="497">
        <v>41.022519536716686</v>
      </c>
      <c r="EP54" s="497">
        <v>40.576987216398891</v>
      </c>
      <c r="EQ54" s="497">
        <v>40.241160644722811</v>
      </c>
      <c r="ER54" s="747" t="s">
        <v>381</v>
      </c>
      <c r="ES54" s="738"/>
      <c r="ET54" s="1021"/>
      <c r="EU54" s="503">
        <f t="shared" si="96"/>
        <v>40</v>
      </c>
      <c r="EV54" s="495">
        <v>85</v>
      </c>
      <c r="EW54" s="496">
        <v>85</v>
      </c>
      <c r="EX54" s="496">
        <v>85</v>
      </c>
      <c r="EY54" s="496">
        <v>83.656504988325935</v>
      </c>
      <c r="EZ54" s="496">
        <v>81.733234316979804</v>
      </c>
      <c r="FA54" s="497">
        <v>79.674236936846114</v>
      </c>
      <c r="FB54" s="497">
        <v>75.107188385016855</v>
      </c>
      <c r="FC54" s="497">
        <v>69.941862176169138</v>
      </c>
      <c r="FD54" s="497">
        <v>64.018816381534691</v>
      </c>
      <c r="FE54" s="497">
        <v>56.974954687260947</v>
      </c>
      <c r="FF54" s="497">
        <v>47.941813208016129</v>
      </c>
      <c r="FG54" s="747" t="s">
        <v>381</v>
      </c>
      <c r="FI54" s="1021"/>
      <c r="FJ54" s="503">
        <f t="shared" si="97"/>
        <v>40</v>
      </c>
      <c r="FK54" s="495">
        <v>85</v>
      </c>
      <c r="FL54" s="496">
        <v>85</v>
      </c>
      <c r="FM54" s="496">
        <v>85</v>
      </c>
      <c r="FN54" s="496">
        <v>84.261685528886971</v>
      </c>
      <c r="FO54" s="496">
        <v>82.136646941265838</v>
      </c>
      <c r="FP54" s="497">
        <v>79.852887494068966</v>
      </c>
      <c r="FQ54" s="497">
        <v>74.862025049012459</v>
      </c>
      <c r="FR54" s="497">
        <v>69.334218776749992</v>
      </c>
      <c r="FS54" s="497">
        <v>63.230936987310827</v>
      </c>
      <c r="FT54" s="497">
        <v>56.293865912332706</v>
      </c>
      <c r="FU54" s="497">
        <v>47.686894086621692</v>
      </c>
      <c r="FV54" s="747" t="s">
        <v>381</v>
      </c>
      <c r="FW54" s="744"/>
      <c r="FX54" s="1021"/>
      <c r="FY54" s="503">
        <f t="shared" si="98"/>
        <v>40</v>
      </c>
      <c r="FZ54" s="491">
        <f t="shared" si="99"/>
        <v>0.86720338060234525</v>
      </c>
      <c r="GA54" s="492">
        <f t="shared" si="99"/>
        <v>0.89437448981100576</v>
      </c>
      <c r="GB54" s="492">
        <f t="shared" si="99"/>
        <v>0.94619714408632261</v>
      </c>
      <c r="GC54" s="492">
        <f t="shared" si="99"/>
        <v>1</v>
      </c>
      <c r="GD54" s="492">
        <f t="shared" si="99"/>
        <v>1</v>
      </c>
      <c r="GE54" s="493">
        <f t="shared" si="99"/>
        <v>1</v>
      </c>
      <c r="GF54" s="493">
        <f t="shared" si="99"/>
        <v>1</v>
      </c>
      <c r="GG54" s="493">
        <f t="shared" si="99"/>
        <v>1.0000000000000004</v>
      </c>
      <c r="GH54" s="493">
        <f t="shared" si="99"/>
        <v>1.0000000000000024</v>
      </c>
      <c r="GI54" s="493">
        <f t="shared" si="99"/>
        <v>1</v>
      </c>
      <c r="GJ54" s="493">
        <f t="shared" si="99"/>
        <v>1.0000000000000009</v>
      </c>
      <c r="GK54" s="747" t="s">
        <v>381</v>
      </c>
      <c r="GM54" s="1021"/>
      <c r="GN54" s="503">
        <f t="shared" si="100"/>
        <v>40</v>
      </c>
      <c r="GO54" s="495">
        <f t="shared" si="101"/>
        <v>85</v>
      </c>
      <c r="GP54" s="496">
        <f t="shared" si="101"/>
        <v>85</v>
      </c>
      <c r="GQ54" s="496">
        <f t="shared" si="101"/>
        <v>85</v>
      </c>
      <c r="GR54" s="496">
        <f t="shared" si="101"/>
        <v>84.261685528886971</v>
      </c>
      <c r="GS54" s="496">
        <f t="shared" si="101"/>
        <v>82.136646941265838</v>
      </c>
      <c r="GT54" s="497">
        <f t="shared" si="101"/>
        <v>79.852887494068966</v>
      </c>
      <c r="GU54" s="497">
        <f t="shared" si="101"/>
        <v>75.107188385016855</v>
      </c>
      <c r="GV54" s="497">
        <f t="shared" si="101"/>
        <v>69.941862176169138</v>
      </c>
      <c r="GW54" s="497">
        <f t="shared" si="101"/>
        <v>64.018816381534691</v>
      </c>
      <c r="GX54" s="497">
        <f t="shared" si="101"/>
        <v>56.974954687260947</v>
      </c>
      <c r="GY54" s="497">
        <f t="shared" si="101"/>
        <v>47.941813208016129</v>
      </c>
      <c r="GZ54" s="747" t="s">
        <v>381</v>
      </c>
      <c r="HB54" s="1021"/>
      <c r="HC54" s="503">
        <f t="shared" si="102"/>
        <v>40</v>
      </c>
      <c r="HD54" s="531">
        <f t="shared" si="103"/>
        <v>1.6758518514112608</v>
      </c>
      <c r="HE54" s="551">
        <v>1.8853333328376685</v>
      </c>
      <c r="HF54" s="604">
        <v>87.463054091433364</v>
      </c>
      <c r="HH54" s="1021"/>
      <c r="HI54" s="503">
        <f t="shared" si="104"/>
        <v>40</v>
      </c>
      <c r="HJ54" s="531">
        <f t="shared" si="105"/>
        <v>1.6758518514112608</v>
      </c>
      <c r="HK54" s="604">
        <v>104.7084769906682</v>
      </c>
    </row>
    <row r="55" spans="2:219" ht="15" customHeight="1">
      <c r="B55" s="1021"/>
      <c r="C55" s="503">
        <v>35</v>
      </c>
      <c r="D55" s="476">
        <f t="shared" si="80"/>
        <v>3.5384382044444442</v>
      </c>
      <c r="E55" s="600">
        <f t="shared" si="81"/>
        <v>71.418494876990891</v>
      </c>
      <c r="F55" s="601">
        <f t="shared" si="82"/>
        <v>87.463059655386644</v>
      </c>
      <c r="G55" s="602">
        <f t="shared" si="83"/>
        <v>1.7670434365669943</v>
      </c>
      <c r="H55" s="594" t="s">
        <v>712</v>
      </c>
      <c r="I55" s="603" t="s">
        <v>712</v>
      </c>
      <c r="J55" s="479">
        <f t="shared" si="73"/>
        <v>80.927490032780796</v>
      </c>
      <c r="K55" s="479">
        <f t="shared" si="84"/>
        <v>87.061214747283728</v>
      </c>
      <c r="L55" s="479">
        <f t="shared" si="84"/>
        <v>86.585167210614287</v>
      </c>
      <c r="M55" s="479">
        <f t="shared" si="84"/>
        <v>86.06949762892458</v>
      </c>
      <c r="N55" s="479">
        <f t="shared" si="84"/>
        <v>84.911104170470594</v>
      </c>
      <c r="O55" s="479">
        <f t="shared" si="84"/>
        <v>83.528219045740798</v>
      </c>
      <c r="P55" s="479">
        <f t="shared" si="84"/>
        <v>82.002643432944055</v>
      </c>
      <c r="Q55" s="479">
        <f t="shared" si="84"/>
        <v>80.272986027414731</v>
      </c>
      <c r="R55" s="479">
        <f t="shared" si="84"/>
        <v>78.146366761884522</v>
      </c>
      <c r="S55" s="480" t="s">
        <v>381</v>
      </c>
      <c r="T55" s="738"/>
      <c r="U55" s="1021"/>
      <c r="V55" s="503">
        <f t="shared" si="85"/>
        <v>35</v>
      </c>
      <c r="W55" s="481">
        <v>40</v>
      </c>
      <c r="X55" s="519">
        <v>-17.5</v>
      </c>
      <c r="Y55" s="483">
        <f t="shared" si="86"/>
        <v>3.5384382044444442</v>
      </c>
      <c r="Z55" s="551">
        <v>4.3965123000000004</v>
      </c>
      <c r="AA55" s="556">
        <v>3.98074298</v>
      </c>
      <c r="AB55" s="532">
        <f t="shared" si="87"/>
        <v>21.45791042426919</v>
      </c>
      <c r="AC55" s="486">
        <f t="shared" si="88"/>
        <v>19.073698154905944</v>
      </c>
      <c r="AD55" s="487">
        <v>4.70946658</v>
      </c>
      <c r="AE55" s="488">
        <v>7.5518131400000001</v>
      </c>
      <c r="AF55" s="738"/>
      <c r="AG55" s="1048"/>
      <c r="AH55" s="1050"/>
      <c r="AI55" s="738"/>
      <c r="AJ55" s="1021"/>
      <c r="AK55" s="503">
        <f t="shared" si="89"/>
        <v>35</v>
      </c>
      <c r="AL55" s="489">
        <f t="shared" ref="AL55:AL63" si="106">AK55-10</f>
        <v>25</v>
      </c>
      <c r="AM55" s="519">
        <f t="shared" si="90"/>
        <v>-26</v>
      </c>
      <c r="AN55" s="490">
        <f t="shared" si="91"/>
        <v>3.5384382044444442</v>
      </c>
      <c r="AP55" s="1021"/>
      <c r="AQ55" s="503">
        <v>35</v>
      </c>
      <c r="AR55" s="483">
        <f t="shared" si="75"/>
        <v>3.5384382044444442</v>
      </c>
      <c r="AS55" s="477">
        <v>104.14345100662163</v>
      </c>
      <c r="AT55" s="479">
        <v>103.90249912306804</v>
      </c>
      <c r="AU55" s="478">
        <v>103.49166687289849</v>
      </c>
      <c r="AV55" s="478">
        <v>102.9279399304917</v>
      </c>
      <c r="AW55" s="478">
        <v>102.47143449918129</v>
      </c>
      <c r="AX55" s="478">
        <v>102.09850744441442</v>
      </c>
      <c r="AY55" s="478">
        <v>101.53900325592014</v>
      </c>
      <c r="AZ55" s="478">
        <v>101.27696594973028</v>
      </c>
      <c r="BA55" s="478">
        <v>101.08432794841968</v>
      </c>
      <c r="BB55" s="478">
        <v>101.04395990589485</v>
      </c>
      <c r="BC55" s="478">
        <v>101.02083165553744</v>
      </c>
      <c r="BD55" s="522" t="s">
        <v>381</v>
      </c>
      <c r="BE55" s="738"/>
      <c r="BF55" s="1021"/>
      <c r="BG55" s="503">
        <v>35</v>
      </c>
      <c r="BH55" s="483">
        <f t="shared" si="76"/>
        <v>3.98074298</v>
      </c>
      <c r="BI55" s="477">
        <v>77.149763338899064</v>
      </c>
      <c r="BJ55" s="478">
        <v>80.197762020959289</v>
      </c>
      <c r="BK55" s="478">
        <v>86.592516833618262</v>
      </c>
      <c r="BL55" s="478">
        <v>87.061214747283728</v>
      </c>
      <c r="BM55" s="478">
        <v>86.585167210614287</v>
      </c>
      <c r="BN55" s="478">
        <v>86.06949762892458</v>
      </c>
      <c r="BO55" s="478">
        <v>84.93267462541175</v>
      </c>
      <c r="BP55" s="478">
        <v>83.643997877680803</v>
      </c>
      <c r="BQ55" s="478">
        <v>82.168541004662572</v>
      </c>
      <c r="BR55" s="478">
        <v>80.422548311170274</v>
      </c>
      <c r="BS55" s="478">
        <v>78.203707913057443</v>
      </c>
      <c r="BT55" s="522" t="s">
        <v>381</v>
      </c>
      <c r="BU55" s="533"/>
      <c r="BV55" s="1021"/>
      <c r="BW55" s="503">
        <v>35</v>
      </c>
      <c r="BX55" s="483">
        <f t="shared" si="77"/>
        <v>3.98074298</v>
      </c>
      <c r="BY55" s="477">
        <v>71.418494876990891</v>
      </c>
      <c r="BZ55" s="478">
        <v>74.565318704516827</v>
      </c>
      <c r="CA55" s="478">
        <v>80.927490032780796</v>
      </c>
      <c r="CB55" s="478">
        <v>87.2654634804762</v>
      </c>
      <c r="CC55" s="478">
        <v>86.731704176252592</v>
      </c>
      <c r="CD55" s="478">
        <v>86.161399532055782</v>
      </c>
      <c r="CE55" s="478">
        <v>84.911104170470594</v>
      </c>
      <c r="CF55" s="478">
        <v>83.528219045740798</v>
      </c>
      <c r="CG55" s="478">
        <v>82.002643432944055</v>
      </c>
      <c r="CH55" s="478">
        <v>80.272986027414731</v>
      </c>
      <c r="CI55" s="478">
        <v>78.146366761884522</v>
      </c>
      <c r="CJ55" s="522" t="s">
        <v>381</v>
      </c>
      <c r="CK55" s="738"/>
      <c r="CL55" s="1021"/>
      <c r="CM55" s="503">
        <f t="shared" si="92"/>
        <v>35</v>
      </c>
      <c r="CN55" s="491">
        <v>1.2</v>
      </c>
      <c r="CO55" s="492">
        <v>1.2000000000000006</v>
      </c>
      <c r="CP55" s="492">
        <v>1.2</v>
      </c>
      <c r="CQ55" s="492">
        <v>1.2000000000000006</v>
      </c>
      <c r="CR55" s="492">
        <v>1.2000000000000002</v>
      </c>
      <c r="CS55" s="493">
        <v>1.2000000000000086</v>
      </c>
      <c r="CT55" s="493">
        <v>1.2000000000000002</v>
      </c>
      <c r="CU55" s="493">
        <v>1.2000000000000002</v>
      </c>
      <c r="CV55" s="493">
        <v>1.2000000000000002</v>
      </c>
      <c r="CW55" s="493">
        <v>1.2000000000000002</v>
      </c>
      <c r="CX55" s="493">
        <v>1.2</v>
      </c>
      <c r="CY55" s="747" t="s">
        <v>381</v>
      </c>
      <c r="CZ55" s="738"/>
      <c r="DA55" s="1021"/>
      <c r="DB55" s="503">
        <f t="shared" si="93"/>
        <v>35</v>
      </c>
      <c r="DC55" s="491">
        <v>0.91686680395806464</v>
      </c>
      <c r="DD55" s="492">
        <v>0.94208783323286105</v>
      </c>
      <c r="DE55" s="492">
        <v>0.99321776951607998</v>
      </c>
      <c r="DF55" s="492">
        <v>1.0000000000000109</v>
      </c>
      <c r="DG55" s="492">
        <v>1.0000000000000004</v>
      </c>
      <c r="DH55" s="493">
        <v>1.0000000000000047</v>
      </c>
      <c r="DI55" s="493">
        <v>1</v>
      </c>
      <c r="DJ55" s="493">
        <v>1.0000000000000053</v>
      </c>
      <c r="DK55" s="493">
        <v>1.000000000000002</v>
      </c>
      <c r="DL55" s="493">
        <v>1</v>
      </c>
      <c r="DM55" s="493">
        <v>1.0000000000000004</v>
      </c>
      <c r="DN55" s="747" t="s">
        <v>381</v>
      </c>
      <c r="DO55" s="744"/>
      <c r="DP55" s="1021"/>
      <c r="DQ55" s="503">
        <f t="shared" si="94"/>
        <v>35</v>
      </c>
      <c r="DR55" s="491">
        <v>0.86785280934190923</v>
      </c>
      <c r="DS55" s="492">
        <v>0.89502802116029245</v>
      </c>
      <c r="DT55" s="492">
        <v>0.94804256774871576</v>
      </c>
      <c r="DU55" s="492">
        <v>1.0000000000000104</v>
      </c>
      <c r="DV55" s="492">
        <v>1.0000000000000002</v>
      </c>
      <c r="DW55" s="493">
        <v>1.0000000000000004</v>
      </c>
      <c r="DX55" s="493">
        <v>1</v>
      </c>
      <c r="DY55" s="493">
        <v>1.0000000000000002</v>
      </c>
      <c r="DZ55" s="493">
        <v>1.0000000000000002</v>
      </c>
      <c r="EA55" s="493">
        <v>1</v>
      </c>
      <c r="EB55" s="493">
        <v>1.0000000000000004</v>
      </c>
      <c r="EC55" s="747" t="s">
        <v>381</v>
      </c>
      <c r="ED55" s="738"/>
      <c r="EE55" s="1021"/>
      <c r="EF55" s="503">
        <f t="shared" si="95"/>
        <v>35</v>
      </c>
      <c r="EG55" s="495">
        <v>49.358915519741572</v>
      </c>
      <c r="EH55" s="496">
        <v>48.620239981964403</v>
      </c>
      <c r="EI55" s="496">
        <v>47.361159563501985</v>
      </c>
      <c r="EJ55" s="496">
        <v>45.634306208758971</v>
      </c>
      <c r="EK55" s="496">
        <v>44.236587660852649</v>
      </c>
      <c r="EL55" s="497">
        <v>43.095224488378506</v>
      </c>
      <c r="EM55" s="497">
        <v>41.383607724386195</v>
      </c>
      <c r="EN55" s="497">
        <v>40.582313251152982</v>
      </c>
      <c r="EO55" s="497">
        <v>39.993368349967398</v>
      </c>
      <c r="EP55" s="497">
        <v>39.869967219172793</v>
      </c>
      <c r="EQ55" s="497">
        <v>39.799268213190146</v>
      </c>
      <c r="ER55" s="747" t="s">
        <v>381</v>
      </c>
      <c r="ES55" s="738"/>
      <c r="ET55" s="1021"/>
      <c r="EU55" s="503">
        <f t="shared" si="96"/>
        <v>35</v>
      </c>
      <c r="EV55" s="495">
        <v>85</v>
      </c>
      <c r="EW55" s="496">
        <v>85</v>
      </c>
      <c r="EX55" s="496">
        <v>85</v>
      </c>
      <c r="EY55" s="496">
        <v>83.374520934286522</v>
      </c>
      <c r="EZ55" s="496">
        <v>81.449911736512661</v>
      </c>
      <c r="FA55" s="497">
        <v>79.366125037182428</v>
      </c>
      <c r="FB55" s="497">
        <v>74.776045642412043</v>
      </c>
      <c r="FC55" s="497">
        <v>69.579152304356285</v>
      </c>
      <c r="FD55" s="497">
        <v>63.637409589468234</v>
      </c>
      <c r="FE55" s="497">
        <v>56.618006698761747</v>
      </c>
      <c r="FF55" s="497">
        <v>47.716539576553657</v>
      </c>
      <c r="FG55" s="747" t="s">
        <v>381</v>
      </c>
      <c r="FI55" s="1021"/>
      <c r="FJ55" s="503">
        <f t="shared" si="97"/>
        <v>35</v>
      </c>
      <c r="FK55" s="495">
        <v>85</v>
      </c>
      <c r="FL55" s="496">
        <v>85</v>
      </c>
      <c r="FM55" s="496">
        <v>85</v>
      </c>
      <c r="FN55" s="496">
        <v>84.200550113883878</v>
      </c>
      <c r="FO55" s="496">
        <v>82.042249894973736</v>
      </c>
      <c r="FP55" s="497">
        <v>79.737416863530768</v>
      </c>
      <c r="FQ55" s="497">
        <v>74.689002003608834</v>
      </c>
      <c r="FR55" s="497">
        <v>69.112579314819584</v>
      </c>
      <c r="FS55" s="497">
        <v>62.969898771420787</v>
      </c>
      <c r="FT55" s="497">
        <v>56.01732632713356</v>
      </c>
      <c r="FU55" s="497">
        <v>47.486786210962748</v>
      </c>
      <c r="FV55" s="747" t="s">
        <v>381</v>
      </c>
      <c r="FW55" s="744"/>
      <c r="FX55" s="1021"/>
      <c r="FY55" s="503">
        <f t="shared" si="98"/>
        <v>35</v>
      </c>
      <c r="FZ55" s="491">
        <f t="shared" si="99"/>
        <v>0.86785280934190923</v>
      </c>
      <c r="GA55" s="492">
        <f t="shared" si="99"/>
        <v>0.89502802116029245</v>
      </c>
      <c r="GB55" s="492">
        <f t="shared" si="99"/>
        <v>0.94804256774871576</v>
      </c>
      <c r="GC55" s="492">
        <f t="shared" si="99"/>
        <v>1.0000000000000104</v>
      </c>
      <c r="GD55" s="492">
        <f t="shared" si="99"/>
        <v>1.0000000000000002</v>
      </c>
      <c r="GE55" s="493">
        <f t="shared" si="99"/>
        <v>1.0000000000000004</v>
      </c>
      <c r="GF55" s="493">
        <f t="shared" si="99"/>
        <v>1</v>
      </c>
      <c r="GG55" s="493">
        <f t="shared" si="99"/>
        <v>1.0000000000000002</v>
      </c>
      <c r="GH55" s="493">
        <f t="shared" si="99"/>
        <v>1.0000000000000002</v>
      </c>
      <c r="GI55" s="493">
        <f t="shared" si="99"/>
        <v>1</v>
      </c>
      <c r="GJ55" s="493">
        <f t="shared" si="99"/>
        <v>1.0000000000000004</v>
      </c>
      <c r="GK55" s="747" t="s">
        <v>381</v>
      </c>
      <c r="GM55" s="1021"/>
      <c r="GN55" s="503">
        <f t="shared" si="100"/>
        <v>35</v>
      </c>
      <c r="GO55" s="495">
        <f t="shared" si="101"/>
        <v>85</v>
      </c>
      <c r="GP55" s="496">
        <f t="shared" si="101"/>
        <v>85</v>
      </c>
      <c r="GQ55" s="496">
        <f t="shared" si="101"/>
        <v>85</v>
      </c>
      <c r="GR55" s="496">
        <f t="shared" si="101"/>
        <v>84.200550113883878</v>
      </c>
      <c r="GS55" s="496">
        <f t="shared" si="101"/>
        <v>82.042249894973736</v>
      </c>
      <c r="GT55" s="497">
        <f t="shared" si="101"/>
        <v>79.737416863530768</v>
      </c>
      <c r="GU55" s="497">
        <f t="shared" si="101"/>
        <v>74.776045642412043</v>
      </c>
      <c r="GV55" s="497">
        <f t="shared" si="101"/>
        <v>69.579152304356285</v>
      </c>
      <c r="GW55" s="497">
        <f t="shared" si="101"/>
        <v>63.637409589468234</v>
      </c>
      <c r="GX55" s="497">
        <f t="shared" si="101"/>
        <v>56.618006698761747</v>
      </c>
      <c r="GY55" s="497">
        <f t="shared" si="101"/>
        <v>47.716539576553657</v>
      </c>
      <c r="GZ55" s="747" t="s">
        <v>381</v>
      </c>
      <c r="HB55" s="1021"/>
      <c r="HC55" s="503">
        <f t="shared" si="102"/>
        <v>35</v>
      </c>
      <c r="HD55" s="531">
        <f t="shared" si="103"/>
        <v>1.7670434365669943</v>
      </c>
      <c r="HE55" s="551">
        <v>1.9879238661378686</v>
      </c>
      <c r="HF55" s="604">
        <v>87.463059655386644</v>
      </c>
      <c r="HH55" s="1021"/>
      <c r="HI55" s="503">
        <f t="shared" si="104"/>
        <v>35</v>
      </c>
      <c r="HJ55" s="531">
        <f t="shared" si="105"/>
        <v>1.7670434365669943</v>
      </c>
      <c r="HK55" s="604">
        <v>103.76432260000723</v>
      </c>
    </row>
    <row r="56" spans="2:219" ht="15" customHeight="1">
      <c r="B56" s="1021"/>
      <c r="C56" s="503">
        <v>30</v>
      </c>
      <c r="D56" s="476">
        <f t="shared" si="80"/>
        <v>4.4600016622222221</v>
      </c>
      <c r="E56" s="600">
        <f t="shared" si="81"/>
        <v>70.481727225416876</v>
      </c>
      <c r="F56" s="601">
        <f t="shared" si="82"/>
        <v>87.463029905392361</v>
      </c>
      <c r="G56" s="602">
        <f t="shared" si="83"/>
        <v>2.1729859676798244</v>
      </c>
      <c r="H56" s="594" t="s">
        <v>712</v>
      </c>
      <c r="I56" s="603" t="s">
        <v>712</v>
      </c>
      <c r="J56" s="479">
        <f t="shared" si="73"/>
        <v>81.334031810667412</v>
      </c>
      <c r="K56" s="479">
        <f t="shared" si="84"/>
        <v>86.929492745990146</v>
      </c>
      <c r="L56" s="479">
        <f t="shared" si="84"/>
        <v>86.384960534194335</v>
      </c>
      <c r="M56" s="479">
        <f t="shared" si="84"/>
        <v>85.799866734488333</v>
      </c>
      <c r="N56" s="479">
        <f t="shared" si="84"/>
        <v>84.511302359582601</v>
      </c>
      <c r="O56" s="479">
        <f t="shared" si="84"/>
        <v>82.972113629741727</v>
      </c>
      <c r="P56" s="479">
        <f t="shared" si="84"/>
        <v>81.288477806764504</v>
      </c>
      <c r="Q56" s="479">
        <f t="shared" si="84"/>
        <v>79.401302638822443</v>
      </c>
      <c r="R56" s="479">
        <f t="shared" si="84"/>
        <v>77.122878992782745</v>
      </c>
      <c r="S56" s="480" t="s">
        <v>381</v>
      </c>
      <c r="T56" s="738"/>
      <c r="U56" s="1021"/>
      <c r="V56" s="503">
        <f t="shared" si="85"/>
        <v>30</v>
      </c>
      <c r="W56" s="498">
        <v>36.700000000000003</v>
      </c>
      <c r="X56" s="519">
        <v>-17.5</v>
      </c>
      <c r="Y56" s="483">
        <f t="shared" si="86"/>
        <v>4.4600016622222221</v>
      </c>
      <c r="Z56" s="551">
        <v>5.6114577099999998</v>
      </c>
      <c r="AA56" s="556">
        <v>5.0175018700000003</v>
      </c>
      <c r="AB56" s="532">
        <f t="shared" si="87"/>
        <v>17.115247390431136</v>
      </c>
      <c r="AC56" s="486">
        <f t="shared" si="88"/>
        <v>15.213553235938786</v>
      </c>
      <c r="AD56" s="487">
        <v>5.9878368200000001</v>
      </c>
      <c r="AE56" s="488">
        <v>9.4945754499999993</v>
      </c>
      <c r="AF56" s="738"/>
      <c r="AG56" s="1048"/>
      <c r="AH56" s="1050"/>
      <c r="AI56" s="738"/>
      <c r="AJ56" s="1021"/>
      <c r="AK56" s="503">
        <f t="shared" si="89"/>
        <v>30</v>
      </c>
      <c r="AL56" s="489">
        <f t="shared" si="106"/>
        <v>20</v>
      </c>
      <c r="AM56" s="519">
        <f t="shared" si="90"/>
        <v>-26</v>
      </c>
      <c r="AN56" s="490">
        <f t="shared" si="91"/>
        <v>4.4600016622222221</v>
      </c>
      <c r="AP56" s="1021"/>
      <c r="AQ56" s="503">
        <v>30</v>
      </c>
      <c r="AR56" s="483">
        <f t="shared" si="75"/>
        <v>4.4600016622222221</v>
      </c>
      <c r="AS56" s="477">
        <v>102.81694503072858</v>
      </c>
      <c r="AT56" s="479">
        <v>102.55831717259991</v>
      </c>
      <c r="AU56" s="478">
        <v>102.1357777385919</v>
      </c>
      <c r="AV56" s="478">
        <v>101.55670484916398</v>
      </c>
      <c r="AW56" s="478">
        <v>101.08544592371369</v>
      </c>
      <c r="AX56" s="478">
        <v>100.70205480429205</v>
      </c>
      <c r="AY56" s="478">
        <v>100.12187891430032</v>
      </c>
      <c r="AZ56" s="478">
        <v>99.896813505015132</v>
      </c>
      <c r="BA56" s="478">
        <v>99.677765528123388</v>
      </c>
      <c r="BB56" s="478">
        <v>99.632867824158339</v>
      </c>
      <c r="BC56" s="478">
        <v>99.583134039321294</v>
      </c>
      <c r="BD56" s="522" t="s">
        <v>381</v>
      </c>
      <c r="BE56" s="738"/>
      <c r="BF56" s="1021"/>
      <c r="BG56" s="503">
        <v>30</v>
      </c>
      <c r="BH56" s="483">
        <f t="shared" si="76"/>
        <v>5.0175018700000003</v>
      </c>
      <c r="BI56" s="477">
        <v>77.472368083484312</v>
      </c>
      <c r="BJ56" s="478">
        <v>81.026360067390002</v>
      </c>
      <c r="BK56" s="478">
        <v>87.433695227267037</v>
      </c>
      <c r="BL56" s="478">
        <v>86.929492745990146</v>
      </c>
      <c r="BM56" s="478">
        <v>86.384960534194335</v>
      </c>
      <c r="BN56" s="478">
        <v>85.799866734488333</v>
      </c>
      <c r="BO56" s="478">
        <v>84.51463252265151</v>
      </c>
      <c r="BP56" s="478">
        <v>83.071109434250374</v>
      </c>
      <c r="BQ56" s="478">
        <v>81.438970271234751</v>
      </c>
      <c r="BR56" s="478">
        <v>79.537122512324359</v>
      </c>
      <c r="BS56" s="478">
        <v>77.167563449705071</v>
      </c>
      <c r="BT56" s="522" t="s">
        <v>381</v>
      </c>
      <c r="BU56" s="533"/>
      <c r="BV56" s="1021"/>
      <c r="BW56" s="503">
        <v>30</v>
      </c>
      <c r="BX56" s="483">
        <f t="shared" si="77"/>
        <v>5.0175018700000003</v>
      </c>
      <c r="BY56" s="477">
        <v>70.481727225416876</v>
      </c>
      <c r="BZ56" s="478">
        <v>74.071435500208437</v>
      </c>
      <c r="CA56" s="478">
        <v>81.334031810667412</v>
      </c>
      <c r="CB56" s="478">
        <v>87.179138789697234</v>
      </c>
      <c r="CC56" s="478">
        <v>86.568931971741847</v>
      </c>
      <c r="CD56" s="478">
        <v>85.918815185587604</v>
      </c>
      <c r="CE56" s="478">
        <v>84.511302359582601</v>
      </c>
      <c r="CF56" s="478">
        <v>82.972113629741727</v>
      </c>
      <c r="CG56" s="478">
        <v>81.288477806764504</v>
      </c>
      <c r="CH56" s="478">
        <v>79.401302638822443</v>
      </c>
      <c r="CI56" s="478">
        <v>77.122878992782745</v>
      </c>
      <c r="CJ56" s="522" t="s">
        <v>381</v>
      </c>
      <c r="CK56" s="738"/>
      <c r="CL56" s="1021"/>
      <c r="CM56" s="503">
        <f t="shared" si="92"/>
        <v>30</v>
      </c>
      <c r="CN56" s="491">
        <v>1.2000000000000006</v>
      </c>
      <c r="CO56" s="492">
        <v>1.2000000000000002</v>
      </c>
      <c r="CP56" s="492">
        <v>1.2000000000000115</v>
      </c>
      <c r="CQ56" s="492">
        <v>1.2000000000000117</v>
      </c>
      <c r="CR56" s="492">
        <v>1.2000000000000004</v>
      </c>
      <c r="CS56" s="493">
        <v>1.2</v>
      </c>
      <c r="CT56" s="493">
        <v>1.2000000000000006</v>
      </c>
      <c r="CU56" s="493">
        <v>1.2000000000000057</v>
      </c>
      <c r="CV56" s="493">
        <v>1.2</v>
      </c>
      <c r="CW56" s="493">
        <v>1.2000000000000002</v>
      </c>
      <c r="CX56" s="493">
        <v>1.2</v>
      </c>
      <c r="CY56" s="747" t="s">
        <v>381</v>
      </c>
      <c r="CZ56" s="738"/>
      <c r="DA56" s="1021"/>
      <c r="DB56" s="503">
        <f t="shared" si="93"/>
        <v>30</v>
      </c>
      <c r="DC56" s="491">
        <v>0.91956327282545525</v>
      </c>
      <c r="DD56" s="492">
        <v>0.94884692836790996</v>
      </c>
      <c r="DE56" s="492">
        <v>1</v>
      </c>
      <c r="DF56" s="492">
        <v>1.0000000000000062</v>
      </c>
      <c r="DG56" s="492">
        <v>1.0000000000000007</v>
      </c>
      <c r="DH56" s="493">
        <v>1.000000000000006</v>
      </c>
      <c r="DI56" s="493">
        <v>1</v>
      </c>
      <c r="DJ56" s="493">
        <v>1.0000000000000004</v>
      </c>
      <c r="DK56" s="493">
        <v>1</v>
      </c>
      <c r="DL56" s="493">
        <v>1</v>
      </c>
      <c r="DM56" s="493">
        <v>1.0000000000000004</v>
      </c>
      <c r="DN56" s="747" t="s">
        <v>381</v>
      </c>
      <c r="DO56" s="744"/>
      <c r="DP56" s="1021"/>
      <c r="DQ56" s="503">
        <f t="shared" si="94"/>
        <v>30</v>
      </c>
      <c r="DR56" s="491">
        <v>0.85963543149048671</v>
      </c>
      <c r="DS56" s="492">
        <v>0.89080599706876773</v>
      </c>
      <c r="DT56" s="492">
        <v>0.95134630107914475</v>
      </c>
      <c r="DU56" s="492">
        <v>1.0000000000000064</v>
      </c>
      <c r="DV56" s="492">
        <v>1.0000000000000007</v>
      </c>
      <c r="DW56" s="493">
        <v>1.000000000000006</v>
      </c>
      <c r="DX56" s="493">
        <v>1.0000000000000069</v>
      </c>
      <c r="DY56" s="493">
        <v>1.000000000000006</v>
      </c>
      <c r="DZ56" s="493">
        <v>1.0000000000000033</v>
      </c>
      <c r="EA56" s="493">
        <v>1</v>
      </c>
      <c r="EB56" s="493">
        <v>1</v>
      </c>
      <c r="EC56" s="747" t="s">
        <v>381</v>
      </c>
      <c r="ED56" s="738"/>
      <c r="EE56" s="1021"/>
      <c r="EF56" s="503">
        <f t="shared" si="95"/>
        <v>30</v>
      </c>
      <c r="EG56" s="495">
        <v>45.294407701420482</v>
      </c>
      <c r="EH56" s="496">
        <v>44.502555680084811</v>
      </c>
      <c r="EI56" s="496">
        <v>43.209273531477834</v>
      </c>
      <c r="EJ56" s="496">
        <v>41.43774520505491</v>
      </c>
      <c r="EK56" s="496">
        <v>39.996786259459611</v>
      </c>
      <c r="EL56" s="497">
        <v>38.824990415274101</v>
      </c>
      <c r="EM56" s="497">
        <v>37.052585955799827</v>
      </c>
      <c r="EN56" s="497">
        <v>36.36529820103101</v>
      </c>
      <c r="EO56" s="497">
        <v>35.696534457784423</v>
      </c>
      <c r="EP56" s="497">
        <v>35.559477815847856</v>
      </c>
      <c r="EQ56" s="497">
        <v>35.407665394359128</v>
      </c>
      <c r="ER56" s="747" t="s">
        <v>381</v>
      </c>
      <c r="ES56" s="738"/>
      <c r="ET56" s="1021"/>
      <c r="EU56" s="503">
        <f t="shared" si="96"/>
        <v>30</v>
      </c>
      <c r="EV56" s="495">
        <v>85</v>
      </c>
      <c r="EW56" s="496">
        <v>85</v>
      </c>
      <c r="EX56" s="496">
        <v>84.881040964576471</v>
      </c>
      <c r="EY56" s="496">
        <v>82.841893792369774</v>
      </c>
      <c r="EZ56" s="496">
        <v>80.640764186508193</v>
      </c>
      <c r="FA56" s="497">
        <v>78.276984989064658</v>
      </c>
      <c r="FB56" s="497">
        <v>73.089451563743296</v>
      </c>
      <c r="FC56" s="497">
        <v>67.27102843111652</v>
      </c>
      <c r="FD56" s="497">
        <v>60.702749595745786</v>
      </c>
      <c r="FE56" s="497">
        <v>53.063315878907645</v>
      </c>
      <c r="FF56" s="497">
        <v>43.56719508074724</v>
      </c>
      <c r="FG56" s="747" t="s">
        <v>381</v>
      </c>
      <c r="FI56" s="1021"/>
      <c r="FJ56" s="503">
        <f t="shared" si="97"/>
        <v>30</v>
      </c>
      <c r="FK56" s="495">
        <v>85</v>
      </c>
      <c r="FL56" s="496">
        <v>85</v>
      </c>
      <c r="FM56" s="496">
        <v>85</v>
      </c>
      <c r="FN56" s="496">
        <v>83.851413539536281</v>
      </c>
      <c r="FO56" s="496">
        <v>81.384289684182306</v>
      </c>
      <c r="FP56" s="497">
        <v>78.757426389634929</v>
      </c>
      <c r="FQ56" s="497">
        <v>73.076018748380989</v>
      </c>
      <c r="FR56" s="497">
        <v>66.87231912552744</v>
      </c>
      <c r="FS56" s="497">
        <v>60.09768150617208</v>
      </c>
      <c r="FT56" s="497">
        <v>52.518344143582112</v>
      </c>
      <c r="FU56" s="497">
        <v>43.388359213578838</v>
      </c>
      <c r="FV56" s="747" t="s">
        <v>381</v>
      </c>
      <c r="FW56" s="744"/>
      <c r="FX56" s="1021"/>
      <c r="FY56" s="503">
        <f t="shared" si="98"/>
        <v>30</v>
      </c>
      <c r="FZ56" s="491">
        <f t="shared" si="99"/>
        <v>0.85963543149048671</v>
      </c>
      <c r="GA56" s="492">
        <f t="shared" si="99"/>
        <v>0.89080599706876773</v>
      </c>
      <c r="GB56" s="492">
        <f t="shared" si="99"/>
        <v>0.95134630107914475</v>
      </c>
      <c r="GC56" s="492">
        <f t="shared" si="99"/>
        <v>1.0000000000000062</v>
      </c>
      <c r="GD56" s="492">
        <f t="shared" si="99"/>
        <v>1.0000000000000007</v>
      </c>
      <c r="GE56" s="493">
        <f t="shared" si="99"/>
        <v>1.000000000000006</v>
      </c>
      <c r="GF56" s="493">
        <f t="shared" si="99"/>
        <v>1</v>
      </c>
      <c r="GG56" s="493">
        <f t="shared" si="99"/>
        <v>1.0000000000000004</v>
      </c>
      <c r="GH56" s="493">
        <f t="shared" si="99"/>
        <v>1</v>
      </c>
      <c r="GI56" s="493">
        <f t="shared" si="99"/>
        <v>1</v>
      </c>
      <c r="GJ56" s="493">
        <f t="shared" si="99"/>
        <v>1</v>
      </c>
      <c r="GK56" s="747" t="s">
        <v>381</v>
      </c>
      <c r="GM56" s="1021"/>
      <c r="GN56" s="503">
        <f t="shared" si="100"/>
        <v>30</v>
      </c>
      <c r="GO56" s="495">
        <f t="shared" si="101"/>
        <v>85</v>
      </c>
      <c r="GP56" s="496">
        <f t="shared" si="101"/>
        <v>85</v>
      </c>
      <c r="GQ56" s="496">
        <f t="shared" si="101"/>
        <v>85</v>
      </c>
      <c r="GR56" s="496">
        <f t="shared" si="101"/>
        <v>83.851413539536281</v>
      </c>
      <c r="GS56" s="496">
        <f t="shared" si="101"/>
        <v>81.384289684182306</v>
      </c>
      <c r="GT56" s="497">
        <f t="shared" si="101"/>
        <v>78.757426389634929</v>
      </c>
      <c r="GU56" s="497">
        <f t="shared" si="101"/>
        <v>73.089451563743296</v>
      </c>
      <c r="GV56" s="497">
        <f t="shared" si="101"/>
        <v>67.27102843111652</v>
      </c>
      <c r="GW56" s="497">
        <f t="shared" si="101"/>
        <v>60.702749595745786</v>
      </c>
      <c r="GX56" s="497">
        <f t="shared" si="101"/>
        <v>53.063315878907645</v>
      </c>
      <c r="GY56" s="497">
        <f t="shared" si="101"/>
        <v>43.56719508074724</v>
      </c>
      <c r="GZ56" s="747" t="s">
        <v>381</v>
      </c>
      <c r="HB56" s="1021"/>
      <c r="HC56" s="503">
        <f t="shared" si="102"/>
        <v>30</v>
      </c>
      <c r="HD56" s="531">
        <f t="shared" si="103"/>
        <v>2.1729859676798244</v>
      </c>
      <c r="HE56" s="551">
        <v>2.4446092136398025</v>
      </c>
      <c r="HF56" s="604">
        <v>87.463029905392361</v>
      </c>
      <c r="HH56" s="1021"/>
      <c r="HI56" s="503">
        <f t="shared" si="104"/>
        <v>30</v>
      </c>
      <c r="HJ56" s="531">
        <f t="shared" si="105"/>
        <v>2.1729859676798244</v>
      </c>
      <c r="HK56" s="604">
        <v>102.27043320471121</v>
      </c>
    </row>
    <row r="57" spans="2:219" ht="15" customHeight="1">
      <c r="B57" s="1021"/>
      <c r="C57" s="503">
        <v>25</v>
      </c>
      <c r="D57" s="476">
        <f t="shared" si="80"/>
        <v>5.4958524088888883</v>
      </c>
      <c r="E57" s="600">
        <f t="shared" si="81"/>
        <v>68.644862886130241</v>
      </c>
      <c r="F57" s="601">
        <f t="shared" si="82"/>
        <v>87.462948715987324</v>
      </c>
      <c r="G57" s="602">
        <f t="shared" si="83"/>
        <v>2.6085777634309899</v>
      </c>
      <c r="H57" s="594" t="s">
        <v>712</v>
      </c>
      <c r="I57" s="603" t="s">
        <v>712</v>
      </c>
      <c r="J57" s="479">
        <f t="shared" si="73"/>
        <v>81.039393581104022</v>
      </c>
      <c r="K57" s="479">
        <f t="shared" ref="K57:Q64" si="107">MIN(AV57,BL57,CB57)</f>
        <v>86.830873676215106</v>
      </c>
      <c r="L57" s="479">
        <f t="shared" si="107"/>
        <v>86.203897488151057</v>
      </c>
      <c r="M57" s="479">
        <f t="shared" si="107"/>
        <v>85.536837440058733</v>
      </c>
      <c r="N57" s="479">
        <f t="shared" si="107"/>
        <v>84.083595597483253</v>
      </c>
      <c r="O57" s="479">
        <f t="shared" si="107"/>
        <v>82.395417709153847</v>
      </c>
      <c r="P57" s="479">
        <f t="shared" si="107"/>
        <v>80.547761471770102</v>
      </c>
      <c r="Q57" s="479">
        <f t="shared" si="107"/>
        <v>78.503049973855425</v>
      </c>
      <c r="R57" s="479">
        <f t="shared" si="84"/>
        <v>76.079836616154367</v>
      </c>
      <c r="S57" s="480" t="s">
        <v>381</v>
      </c>
      <c r="T57" s="738"/>
      <c r="U57" s="1021"/>
      <c r="V57" s="503">
        <f t="shared" si="85"/>
        <v>25</v>
      </c>
      <c r="W57" s="498">
        <v>33.299999999999997</v>
      </c>
      <c r="X57" s="519">
        <v>-17.5</v>
      </c>
      <c r="Y57" s="483">
        <f t="shared" si="86"/>
        <v>5.4958524088888883</v>
      </c>
      <c r="Z57" s="551">
        <v>6.9795470499999999</v>
      </c>
      <c r="AA57" s="556">
        <v>6.18283396</v>
      </c>
      <c r="AB57" s="532">
        <f t="shared" si="87"/>
        <v>13.835777951045289</v>
      </c>
      <c r="AC57" s="486">
        <f t="shared" si="88"/>
        <v>12.298469289818033</v>
      </c>
      <c r="AD57" s="487">
        <v>7.3885656199999996</v>
      </c>
      <c r="AE57" s="488">
        <v>11.6193616</v>
      </c>
      <c r="AF57" s="738"/>
      <c r="AG57" s="1048"/>
      <c r="AH57" s="1050"/>
      <c r="AI57" s="738"/>
      <c r="AJ57" s="1021"/>
      <c r="AK57" s="503">
        <f t="shared" si="89"/>
        <v>25</v>
      </c>
      <c r="AL57" s="489">
        <f t="shared" si="106"/>
        <v>15</v>
      </c>
      <c r="AM57" s="519">
        <f t="shared" si="90"/>
        <v>-26</v>
      </c>
      <c r="AN57" s="490">
        <f t="shared" si="91"/>
        <v>5.4958524088888883</v>
      </c>
      <c r="AP57" s="1021"/>
      <c r="AQ57" s="503">
        <v>25</v>
      </c>
      <c r="AR57" s="483">
        <f t="shared" si="75"/>
        <v>5.4958524088888883</v>
      </c>
      <c r="AS57" s="477">
        <v>101.6519015838691</v>
      </c>
      <c r="AT57" s="479">
        <v>101.35454248077822</v>
      </c>
      <c r="AU57" s="478">
        <v>100.91213238027412</v>
      </c>
      <c r="AV57" s="478">
        <v>100.29869177711056</v>
      </c>
      <c r="AW57" s="478">
        <v>99.803456127257434</v>
      </c>
      <c r="AX57" s="478">
        <v>99.392617824138128</v>
      </c>
      <c r="AY57" s="478">
        <v>98.754150552089996</v>
      </c>
      <c r="AZ57" s="478">
        <v>98.541698081450775</v>
      </c>
      <c r="BA57" s="478">
        <v>98.262767505861788</v>
      </c>
      <c r="BB57" s="478">
        <v>98.189565426878204</v>
      </c>
      <c r="BC57" s="761" t="s">
        <v>969</v>
      </c>
      <c r="BD57" s="522" t="s">
        <v>381</v>
      </c>
      <c r="BE57" s="738"/>
      <c r="BF57" s="1021"/>
      <c r="BG57" s="503">
        <v>25</v>
      </c>
      <c r="BH57" s="483">
        <f t="shared" si="76"/>
        <v>6.18283396</v>
      </c>
      <c r="BI57" s="477">
        <v>76.353561523393694</v>
      </c>
      <c r="BJ57" s="478">
        <v>80.46125706849709</v>
      </c>
      <c r="BK57" s="478">
        <v>87.413657796831103</v>
      </c>
      <c r="BL57" s="478">
        <v>86.830873676215106</v>
      </c>
      <c r="BM57" s="478">
        <v>86.203897488151057</v>
      </c>
      <c r="BN57" s="478">
        <v>85.536837440058733</v>
      </c>
      <c r="BO57" s="478">
        <v>84.083595597483253</v>
      </c>
      <c r="BP57" s="478">
        <v>82.475748054942457</v>
      </c>
      <c r="BQ57" s="478">
        <v>80.680235309039091</v>
      </c>
      <c r="BR57" s="478">
        <v>78.623107489158627</v>
      </c>
      <c r="BS57" s="478">
        <v>76.111151277520761</v>
      </c>
      <c r="BT57" s="522" t="s">
        <v>381</v>
      </c>
      <c r="BU57" s="533"/>
      <c r="BV57" s="1021"/>
      <c r="BW57" s="503">
        <v>25</v>
      </c>
      <c r="BX57" s="483">
        <f t="shared" si="77"/>
        <v>6.18283396</v>
      </c>
      <c r="BY57" s="477">
        <v>68.644862886130241</v>
      </c>
      <c r="BZ57" s="478">
        <v>72.775914503421888</v>
      </c>
      <c r="CA57" s="478">
        <v>81.039393581104022</v>
      </c>
      <c r="CB57" s="478">
        <v>87.116345747952437</v>
      </c>
      <c r="CC57" s="478">
        <v>86.41855322876772</v>
      </c>
      <c r="CD57" s="478">
        <v>85.682743375639873</v>
      </c>
      <c r="CE57" s="478">
        <v>84.103377080914626</v>
      </c>
      <c r="CF57" s="478">
        <v>82.395417709153847</v>
      </c>
      <c r="CG57" s="478">
        <v>80.547761471770102</v>
      </c>
      <c r="CH57" s="478">
        <v>78.503049973855425</v>
      </c>
      <c r="CI57" s="478">
        <v>76.079836616154367</v>
      </c>
      <c r="CJ57" s="522" t="s">
        <v>381</v>
      </c>
      <c r="CK57" s="738"/>
      <c r="CL57" s="1021"/>
      <c r="CM57" s="503">
        <f t="shared" si="92"/>
        <v>25</v>
      </c>
      <c r="CN57" s="491">
        <v>1.2000000000000002</v>
      </c>
      <c r="CO57" s="492">
        <v>1.2</v>
      </c>
      <c r="CP57" s="492">
        <v>1.2000000000000002</v>
      </c>
      <c r="CQ57" s="492">
        <v>1.2000000000000144</v>
      </c>
      <c r="CR57" s="492">
        <v>1.2000000000000073</v>
      </c>
      <c r="CS57" s="493">
        <v>1.2000000000000002</v>
      </c>
      <c r="CT57" s="493">
        <v>1.2000000000000075</v>
      </c>
      <c r="CU57" s="493">
        <v>1.2</v>
      </c>
      <c r="CV57" s="493">
        <v>1.2</v>
      </c>
      <c r="CW57" s="562">
        <v>1.2000000000000033</v>
      </c>
      <c r="CX57" s="761" t="s">
        <v>969</v>
      </c>
      <c r="CY57" s="748" t="s">
        <v>381</v>
      </c>
      <c r="CZ57" s="738"/>
      <c r="DA57" s="1021"/>
      <c r="DB57" s="503">
        <f t="shared" si="93"/>
        <v>25</v>
      </c>
      <c r="DC57" s="491">
        <v>0.91018394548830051</v>
      </c>
      <c r="DD57" s="492">
        <v>0.9442416739301368</v>
      </c>
      <c r="DE57" s="492">
        <v>1.0000000000000004</v>
      </c>
      <c r="DF57" s="492">
        <v>1</v>
      </c>
      <c r="DG57" s="492">
        <v>1.0000000000000084</v>
      </c>
      <c r="DH57" s="493">
        <v>1</v>
      </c>
      <c r="DI57" s="493">
        <v>1.0000000000000082</v>
      </c>
      <c r="DJ57" s="493">
        <v>1.000000000000004</v>
      </c>
      <c r="DK57" s="493">
        <v>1</v>
      </c>
      <c r="DL57" s="562">
        <v>1.000000000000002</v>
      </c>
      <c r="DM57" s="493">
        <v>1.0000000000000009</v>
      </c>
      <c r="DN57" s="748" t="s">
        <v>381</v>
      </c>
      <c r="DO57" s="744"/>
      <c r="DP57" s="1021"/>
      <c r="DQ57" s="503">
        <f t="shared" si="94"/>
        <v>25</v>
      </c>
      <c r="DR57" s="491">
        <v>0.84334772664312985</v>
      </c>
      <c r="DS57" s="492">
        <v>0.87965539616805755</v>
      </c>
      <c r="DT57" s="492">
        <v>0.94895292000639964</v>
      </c>
      <c r="DU57" s="492">
        <v>1.0000000000000082</v>
      </c>
      <c r="DV57" s="492">
        <v>1</v>
      </c>
      <c r="DW57" s="493">
        <v>1</v>
      </c>
      <c r="DX57" s="493">
        <v>1.0000000000000082</v>
      </c>
      <c r="DY57" s="493">
        <v>1.000000000000004</v>
      </c>
      <c r="DZ57" s="493">
        <v>1.0000000000000002</v>
      </c>
      <c r="EA57" s="562">
        <v>1.0000000000000016</v>
      </c>
      <c r="EB57" s="493">
        <v>1.0000000000000009</v>
      </c>
      <c r="EC57" s="748" t="s">
        <v>381</v>
      </c>
      <c r="ED57" s="738"/>
      <c r="EE57" s="1021"/>
      <c r="EF57" s="503">
        <f t="shared" si="95"/>
        <v>25</v>
      </c>
      <c r="EG57" s="495">
        <v>41.728907594517182</v>
      </c>
      <c r="EH57" s="496">
        <v>40.819515942968621</v>
      </c>
      <c r="EI57" s="496">
        <v>39.467016427818578</v>
      </c>
      <c r="EJ57" s="496">
        <v>37.592631046358349</v>
      </c>
      <c r="EK57" s="496">
        <v>36.080255723951836</v>
      </c>
      <c r="EL57" s="497">
        <v>34.826184336861331</v>
      </c>
      <c r="EM57" s="497">
        <v>32.878307599231505</v>
      </c>
      <c r="EN57" s="497">
        <v>32.230421917054798</v>
      </c>
      <c r="EO57" s="497">
        <v>31.380019516576908</v>
      </c>
      <c r="EP57" s="563">
        <v>31.156881277938737</v>
      </c>
      <c r="EQ57" s="605" t="s">
        <v>969</v>
      </c>
      <c r="ER57" s="748" t="s">
        <v>381</v>
      </c>
      <c r="ES57" s="738"/>
      <c r="ET57" s="1021"/>
      <c r="EU57" s="503">
        <f t="shared" si="96"/>
        <v>25</v>
      </c>
      <c r="EV57" s="495">
        <v>85</v>
      </c>
      <c r="EW57" s="496">
        <v>85</v>
      </c>
      <c r="EX57" s="496">
        <v>84.799984758067126</v>
      </c>
      <c r="EY57" s="496">
        <v>82.443165320536991</v>
      </c>
      <c r="EZ57" s="496">
        <v>79.909124136397907</v>
      </c>
      <c r="FA57" s="497">
        <v>77.214791032131302</v>
      </c>
      <c r="FB57" s="497">
        <v>71.351173223525961</v>
      </c>
      <c r="FC57" s="497">
        <v>64.873802602296507</v>
      </c>
      <c r="FD57" s="497">
        <v>57.653168490051655</v>
      </c>
      <c r="FE57" s="563">
        <v>49.397422254970877</v>
      </c>
      <c r="FF57" s="497">
        <v>39.341651013649994</v>
      </c>
      <c r="FG57" s="748" t="s">
        <v>381</v>
      </c>
      <c r="FI57" s="1021"/>
      <c r="FJ57" s="503">
        <f t="shared" si="97"/>
        <v>25</v>
      </c>
      <c r="FK57" s="495">
        <v>85</v>
      </c>
      <c r="FL57" s="496">
        <v>85</v>
      </c>
      <c r="FM57" s="496">
        <v>85</v>
      </c>
      <c r="FN57" s="496">
        <v>83.59746733375647</v>
      </c>
      <c r="FO57" s="496">
        <v>80.776520195409375</v>
      </c>
      <c r="FP57" s="497">
        <v>77.803970092799659</v>
      </c>
      <c r="FQ57" s="497">
        <v>71.430930934319804</v>
      </c>
      <c r="FR57" s="497">
        <v>64.550465135830734</v>
      </c>
      <c r="FS57" s="497">
        <v>57.120968402734547</v>
      </c>
      <c r="FT57" s="563">
        <v>48.916172613259789</v>
      </c>
      <c r="FU57" s="497">
        <v>39.216473029183703</v>
      </c>
      <c r="FV57" s="748" t="s">
        <v>381</v>
      </c>
      <c r="FW57" s="744"/>
      <c r="FX57" s="1021"/>
      <c r="FY57" s="503">
        <f t="shared" si="98"/>
        <v>25</v>
      </c>
      <c r="FZ57" s="491">
        <f t="shared" si="99"/>
        <v>0.84334772664312985</v>
      </c>
      <c r="GA57" s="492">
        <f t="shared" si="99"/>
        <v>0.87965539616805755</v>
      </c>
      <c r="GB57" s="492">
        <f t="shared" si="99"/>
        <v>0.94895292000639964</v>
      </c>
      <c r="GC57" s="492">
        <f t="shared" si="99"/>
        <v>1</v>
      </c>
      <c r="GD57" s="492">
        <f t="shared" si="99"/>
        <v>1</v>
      </c>
      <c r="GE57" s="493">
        <f t="shared" si="99"/>
        <v>1</v>
      </c>
      <c r="GF57" s="493">
        <f t="shared" si="99"/>
        <v>1.0000000000000082</v>
      </c>
      <c r="GG57" s="493">
        <f t="shared" si="99"/>
        <v>1.000000000000004</v>
      </c>
      <c r="GH57" s="493">
        <f t="shared" si="99"/>
        <v>1</v>
      </c>
      <c r="GI57" s="493">
        <f t="shared" si="99"/>
        <v>1.0000000000000016</v>
      </c>
      <c r="GJ57" s="493">
        <f t="shared" si="99"/>
        <v>1.0000000000000009</v>
      </c>
      <c r="GK57" s="748" t="s">
        <v>381</v>
      </c>
      <c r="GM57" s="1021"/>
      <c r="GN57" s="503">
        <f t="shared" si="100"/>
        <v>25</v>
      </c>
      <c r="GO57" s="495">
        <f t="shared" si="101"/>
        <v>85</v>
      </c>
      <c r="GP57" s="496">
        <f t="shared" si="101"/>
        <v>85</v>
      </c>
      <c r="GQ57" s="496">
        <f t="shared" si="101"/>
        <v>85</v>
      </c>
      <c r="GR57" s="496">
        <f t="shared" si="101"/>
        <v>83.59746733375647</v>
      </c>
      <c r="GS57" s="496">
        <f t="shared" si="101"/>
        <v>80.776520195409375</v>
      </c>
      <c r="GT57" s="497">
        <f t="shared" si="101"/>
        <v>77.803970092799659</v>
      </c>
      <c r="GU57" s="497">
        <f t="shared" si="101"/>
        <v>71.430930934319804</v>
      </c>
      <c r="GV57" s="497">
        <f t="shared" si="101"/>
        <v>64.873802602296507</v>
      </c>
      <c r="GW57" s="497">
        <f t="shared" si="101"/>
        <v>57.653168490051655</v>
      </c>
      <c r="GX57" s="497">
        <f t="shared" si="101"/>
        <v>49.397422254970877</v>
      </c>
      <c r="GY57" s="497">
        <f t="shared" si="101"/>
        <v>39.341651013649994</v>
      </c>
      <c r="GZ57" s="748" t="s">
        <v>381</v>
      </c>
      <c r="HB57" s="1021"/>
      <c r="HC57" s="503">
        <f t="shared" si="102"/>
        <v>25</v>
      </c>
      <c r="HD57" s="531">
        <f t="shared" si="103"/>
        <v>2.6085777634309899</v>
      </c>
      <c r="HE57" s="551">
        <v>2.9346499838598636</v>
      </c>
      <c r="HF57" s="604">
        <v>87.462948715987324</v>
      </c>
      <c r="HH57" s="1021"/>
      <c r="HI57" s="503">
        <f t="shared" si="104"/>
        <v>25</v>
      </c>
      <c r="HJ57" s="531">
        <f t="shared" si="105"/>
        <v>2.6085777634309899</v>
      </c>
      <c r="HK57" s="604">
        <v>100.93036836829106</v>
      </c>
    </row>
    <row r="58" spans="2:219" ht="15" customHeight="1">
      <c r="B58" s="1021"/>
      <c r="C58" s="503">
        <v>20</v>
      </c>
      <c r="D58" s="476">
        <f t="shared" si="80"/>
        <v>6.6557980622222219</v>
      </c>
      <c r="E58" s="600">
        <f t="shared" si="81"/>
        <v>67.112735976156685</v>
      </c>
      <c r="F58" s="601">
        <f t="shared" si="82"/>
        <v>87.463279956455068</v>
      </c>
      <c r="G58" s="602">
        <f t="shared" si="83"/>
        <v>3.0642218960907091</v>
      </c>
      <c r="H58" s="594" t="s">
        <v>712</v>
      </c>
      <c r="I58" s="603" t="s">
        <v>712</v>
      </c>
      <c r="J58" s="479">
        <f t="shared" si="73"/>
        <v>81.055280812088029</v>
      </c>
      <c r="K58" s="479">
        <f t="shared" si="107"/>
        <v>86.712740011762307</v>
      </c>
      <c r="L58" s="479">
        <f t="shared" si="107"/>
        <v>85.995474587306902</v>
      </c>
      <c r="M58" s="479">
        <f t="shared" si="107"/>
        <v>85.240162692939307</v>
      </c>
      <c r="N58" s="479">
        <f t="shared" si="107"/>
        <v>83.613121333850117</v>
      </c>
      <c r="O58" s="479">
        <f t="shared" si="107"/>
        <v>81.779657436467687</v>
      </c>
      <c r="P58" s="479">
        <f t="shared" si="107"/>
        <v>79.769665525106959</v>
      </c>
      <c r="Q58" s="479">
        <f t="shared" si="107"/>
        <v>77.575050277627483</v>
      </c>
      <c r="R58" s="479">
        <f t="shared" si="84"/>
        <v>75.016110266130241</v>
      </c>
      <c r="S58" s="480" t="s">
        <v>381</v>
      </c>
      <c r="T58" s="738"/>
      <c r="U58" s="1021"/>
      <c r="V58" s="503">
        <f t="shared" si="85"/>
        <v>20</v>
      </c>
      <c r="W58" s="481">
        <v>30</v>
      </c>
      <c r="X58" s="519">
        <v>-17.5</v>
      </c>
      <c r="Y58" s="483">
        <f t="shared" si="86"/>
        <v>6.6557980622222219</v>
      </c>
      <c r="Z58" s="551">
        <v>8.5236430300000006</v>
      </c>
      <c r="AA58" s="556">
        <v>7.48777282</v>
      </c>
      <c r="AB58" s="532">
        <f t="shared" si="87"/>
        <v>11.426921324998084</v>
      </c>
      <c r="AC58" s="486">
        <f t="shared" si="88"/>
        <v>10.157263399998296</v>
      </c>
      <c r="AD58" s="487">
        <v>8.9171138699999997</v>
      </c>
      <c r="AE58" s="488">
        <v>13.9267111</v>
      </c>
      <c r="AF58" s="738"/>
      <c r="AG58" s="1048"/>
      <c r="AH58" s="1050"/>
      <c r="AI58" s="738"/>
      <c r="AJ58" s="1021"/>
      <c r="AK58" s="503">
        <f t="shared" si="89"/>
        <v>20</v>
      </c>
      <c r="AL58" s="489">
        <f t="shared" si="106"/>
        <v>10</v>
      </c>
      <c r="AM58" s="519">
        <f t="shared" si="90"/>
        <v>-26</v>
      </c>
      <c r="AN58" s="490">
        <f t="shared" si="91"/>
        <v>6.6557980622222219</v>
      </c>
      <c r="AP58" s="1021"/>
      <c r="AQ58" s="503">
        <v>20</v>
      </c>
      <c r="AR58" s="483">
        <f t="shared" si="75"/>
        <v>6.6557980622222219</v>
      </c>
      <c r="AS58" s="477">
        <v>100.65707375938462</v>
      </c>
      <c r="AT58" s="479">
        <v>100.29386803403295</v>
      </c>
      <c r="AU58" s="478">
        <v>99.805743043089862</v>
      </c>
      <c r="AV58" s="478">
        <v>99.150779808639982</v>
      </c>
      <c r="AW58" s="478">
        <v>98.614114781458895</v>
      </c>
      <c r="AX58" s="478">
        <v>98.166324963846776</v>
      </c>
      <c r="AY58" s="478">
        <v>97.441531644233962</v>
      </c>
      <c r="AZ58" s="478">
        <v>97.226569073710976</v>
      </c>
      <c r="BA58" s="478">
        <v>96.853773569219669</v>
      </c>
      <c r="BB58" s="478">
        <v>96.741397114214251</v>
      </c>
      <c r="BC58" s="761" t="s">
        <v>969</v>
      </c>
      <c r="BD58" s="522" t="s">
        <v>381</v>
      </c>
      <c r="BE58" s="738"/>
      <c r="BF58" s="1021"/>
      <c r="BG58" s="503">
        <v>20</v>
      </c>
      <c r="BH58" s="483">
        <f t="shared" si="76"/>
        <v>7.48777282</v>
      </c>
      <c r="BI58" s="477">
        <v>75.415597432929033</v>
      </c>
      <c r="BJ58" s="478">
        <v>80.151466233806502</v>
      </c>
      <c r="BK58" s="478">
        <v>87.382382103036761</v>
      </c>
      <c r="BL58" s="478">
        <v>86.712740011762307</v>
      </c>
      <c r="BM58" s="478">
        <v>85.995474587306902</v>
      </c>
      <c r="BN58" s="478">
        <v>85.240162692939307</v>
      </c>
      <c r="BO58" s="478">
        <v>83.613121333850117</v>
      </c>
      <c r="BP58" s="478">
        <v>81.835369312952324</v>
      </c>
      <c r="BQ58" s="478">
        <v>79.88013333187331</v>
      </c>
      <c r="BR58" s="478">
        <v>77.677409102584789</v>
      </c>
      <c r="BS58" s="478">
        <v>75.034853830055653</v>
      </c>
      <c r="BT58" s="522" t="s">
        <v>381</v>
      </c>
      <c r="BU58" s="533"/>
      <c r="BV58" s="1021"/>
      <c r="BW58" s="503">
        <v>20</v>
      </c>
      <c r="BX58" s="483">
        <f t="shared" si="77"/>
        <v>7.48777282</v>
      </c>
      <c r="BY58" s="477">
        <v>67.112735976156685</v>
      </c>
      <c r="BZ58" s="478">
        <v>71.870316167722535</v>
      </c>
      <c r="CA58" s="478">
        <v>81.055280812088029</v>
      </c>
      <c r="CB58" s="478">
        <v>87.030875154994192</v>
      </c>
      <c r="CC58" s="478">
        <v>86.242796275586002</v>
      </c>
      <c r="CD58" s="478">
        <v>85.416920696732873</v>
      </c>
      <c r="CE58" s="478">
        <v>83.657752729668942</v>
      </c>
      <c r="CF58" s="478">
        <v>81.779657436467687</v>
      </c>
      <c r="CG58" s="478">
        <v>79.769665525106959</v>
      </c>
      <c r="CH58" s="478">
        <v>77.575050277627483</v>
      </c>
      <c r="CI58" s="478">
        <v>75.016110266130241</v>
      </c>
      <c r="CJ58" s="522" t="s">
        <v>381</v>
      </c>
      <c r="CK58" s="738"/>
      <c r="CL58" s="1021"/>
      <c r="CM58" s="503">
        <f t="shared" si="92"/>
        <v>20</v>
      </c>
      <c r="CN58" s="491">
        <v>1.2</v>
      </c>
      <c r="CO58" s="492">
        <v>1.2000000000000002</v>
      </c>
      <c r="CP58" s="492">
        <v>1.2000000000000006</v>
      </c>
      <c r="CQ58" s="492">
        <v>1.2000000000000006</v>
      </c>
      <c r="CR58" s="492">
        <v>1.2</v>
      </c>
      <c r="CS58" s="493">
        <v>1.2</v>
      </c>
      <c r="CT58" s="493">
        <v>1.2000000000000006</v>
      </c>
      <c r="CU58" s="493">
        <v>1.2</v>
      </c>
      <c r="CV58" s="493">
        <v>1.2</v>
      </c>
      <c r="CW58" s="562">
        <v>1.2000000000000044</v>
      </c>
      <c r="CX58" s="761" t="s">
        <v>969</v>
      </c>
      <c r="CY58" s="748" t="s">
        <v>381</v>
      </c>
      <c r="CZ58" s="738"/>
      <c r="DA58" s="1021"/>
      <c r="DB58" s="503">
        <f t="shared" si="93"/>
        <v>20</v>
      </c>
      <c r="DC58" s="491">
        <v>0.90225986956351034</v>
      </c>
      <c r="DD58" s="492">
        <v>0.94170897619195304</v>
      </c>
      <c r="DE58" s="492">
        <v>1.0000000000000102</v>
      </c>
      <c r="DF58" s="492">
        <v>1.0000000000000007</v>
      </c>
      <c r="DG58" s="492">
        <v>1.0000000000000095</v>
      </c>
      <c r="DH58" s="493">
        <v>1.0000000000000098</v>
      </c>
      <c r="DI58" s="493">
        <v>1.0000000000000004</v>
      </c>
      <c r="DJ58" s="493">
        <v>1</v>
      </c>
      <c r="DK58" s="493">
        <v>1</v>
      </c>
      <c r="DL58" s="562">
        <v>1</v>
      </c>
      <c r="DM58" s="493">
        <v>1.0000000000000004</v>
      </c>
      <c r="DN58" s="748" t="s">
        <v>381</v>
      </c>
      <c r="DO58" s="744"/>
      <c r="DP58" s="1021"/>
      <c r="DQ58" s="503">
        <f t="shared" si="94"/>
        <v>20</v>
      </c>
      <c r="DR58" s="491">
        <v>0.82958176914656712</v>
      </c>
      <c r="DS58" s="492">
        <v>0.87179501720933561</v>
      </c>
      <c r="DT58" s="492">
        <v>0.94908210448616326</v>
      </c>
      <c r="DU58" s="492">
        <v>1.0000000000000004</v>
      </c>
      <c r="DV58" s="492">
        <v>1.00000000000001</v>
      </c>
      <c r="DW58" s="493">
        <v>1.0000000000000102</v>
      </c>
      <c r="DX58" s="493">
        <v>1.0000000000000004</v>
      </c>
      <c r="DY58" s="493">
        <v>1</v>
      </c>
      <c r="DZ58" s="493">
        <v>1.0000000000000027</v>
      </c>
      <c r="EA58" s="562">
        <v>1.0000000000000004</v>
      </c>
      <c r="EB58" s="493">
        <v>1.0000000000000004</v>
      </c>
      <c r="EC58" s="748" t="s">
        <v>381</v>
      </c>
      <c r="ED58" s="738"/>
      <c r="EE58" s="1021"/>
      <c r="EF58" s="503">
        <f t="shared" si="95"/>
        <v>20</v>
      </c>
      <c r="EG58" s="495">
        <v>38.687539357442233</v>
      </c>
      <c r="EH58" s="496">
        <v>37.57789694672806</v>
      </c>
      <c r="EI58" s="496">
        <v>36.087238289468473</v>
      </c>
      <c r="EJ58" s="496">
        <v>34.088222058061206</v>
      </c>
      <c r="EK58" s="496">
        <v>32.451245064525551</v>
      </c>
      <c r="EL58" s="497">
        <v>31.086042208423578</v>
      </c>
      <c r="EM58" s="497">
        <v>28.877641823140493</v>
      </c>
      <c r="EN58" s="497">
        <v>28.222979538948437</v>
      </c>
      <c r="EO58" s="497">
        <v>27.087985226462081</v>
      </c>
      <c r="EP58" s="563">
        <v>26.745935541493679</v>
      </c>
      <c r="EQ58" s="605" t="s">
        <v>969</v>
      </c>
      <c r="ER58" s="748" t="s">
        <v>381</v>
      </c>
      <c r="ES58" s="738"/>
      <c r="ET58" s="1021"/>
      <c r="EU58" s="503">
        <f t="shared" si="96"/>
        <v>20</v>
      </c>
      <c r="EV58" s="495">
        <v>85</v>
      </c>
      <c r="EW58" s="496">
        <v>85</v>
      </c>
      <c r="EX58" s="496">
        <v>84.673469670215127</v>
      </c>
      <c r="EY58" s="496">
        <v>81.965587394959584</v>
      </c>
      <c r="EZ58" s="496">
        <v>79.067089296180882</v>
      </c>
      <c r="FA58" s="497">
        <v>76.0170590084781</v>
      </c>
      <c r="FB58" s="497">
        <v>69.454718858927208</v>
      </c>
      <c r="FC58" s="497">
        <v>62.296966084656162</v>
      </c>
      <c r="FD58" s="497">
        <v>54.43998843893479</v>
      </c>
      <c r="FE58" s="563">
        <v>45.608324871843138</v>
      </c>
      <c r="FF58" s="497">
        <v>35.041801830372663</v>
      </c>
      <c r="FG58" s="748" t="s">
        <v>381</v>
      </c>
      <c r="FI58" s="1021"/>
      <c r="FJ58" s="503">
        <f t="shared" si="97"/>
        <v>20</v>
      </c>
      <c r="FK58" s="495">
        <v>85</v>
      </c>
      <c r="FL58" s="496">
        <v>85</v>
      </c>
      <c r="FM58" s="496">
        <v>85</v>
      </c>
      <c r="FN58" s="496">
        <v>83.251834947824591</v>
      </c>
      <c r="FO58" s="496">
        <v>80.066295569972056</v>
      </c>
      <c r="FP58" s="497">
        <v>76.730622143580263</v>
      </c>
      <c r="FQ58" s="497">
        <v>69.634586243274555</v>
      </c>
      <c r="FR58" s="497">
        <v>62.07286685157095</v>
      </c>
      <c r="FS58" s="497">
        <v>53.996570563200009</v>
      </c>
      <c r="FT58" s="563">
        <v>45.19844534397663</v>
      </c>
      <c r="FU58" s="497">
        <v>34.966967845278589</v>
      </c>
      <c r="FV58" s="748" t="s">
        <v>381</v>
      </c>
      <c r="FW58" s="744"/>
      <c r="FX58" s="1021"/>
      <c r="FY58" s="503">
        <f t="shared" si="98"/>
        <v>20</v>
      </c>
      <c r="FZ58" s="491">
        <f t="shared" si="99"/>
        <v>0.82958176914656712</v>
      </c>
      <c r="GA58" s="492">
        <f t="shared" si="99"/>
        <v>0.87179501720933561</v>
      </c>
      <c r="GB58" s="492">
        <f t="shared" si="99"/>
        <v>0.94908210448616326</v>
      </c>
      <c r="GC58" s="492">
        <f t="shared" si="99"/>
        <v>1.0000000000000004</v>
      </c>
      <c r="GD58" s="492">
        <f t="shared" si="99"/>
        <v>1.0000000000000095</v>
      </c>
      <c r="GE58" s="493">
        <f t="shared" si="99"/>
        <v>1.0000000000000098</v>
      </c>
      <c r="GF58" s="493">
        <f t="shared" si="99"/>
        <v>1.0000000000000004</v>
      </c>
      <c r="GG58" s="493">
        <f t="shared" si="99"/>
        <v>1</v>
      </c>
      <c r="GH58" s="493">
        <f t="shared" si="99"/>
        <v>1</v>
      </c>
      <c r="GI58" s="493">
        <f t="shared" si="99"/>
        <v>1</v>
      </c>
      <c r="GJ58" s="493">
        <f t="shared" si="99"/>
        <v>1.0000000000000004</v>
      </c>
      <c r="GK58" s="748" t="s">
        <v>381</v>
      </c>
      <c r="GM58" s="1021"/>
      <c r="GN58" s="503">
        <f t="shared" si="100"/>
        <v>20</v>
      </c>
      <c r="GO58" s="495">
        <f t="shared" si="101"/>
        <v>85</v>
      </c>
      <c r="GP58" s="496">
        <f t="shared" si="101"/>
        <v>85</v>
      </c>
      <c r="GQ58" s="496">
        <f t="shared" si="101"/>
        <v>85</v>
      </c>
      <c r="GR58" s="496">
        <f t="shared" si="101"/>
        <v>83.251834947824591</v>
      </c>
      <c r="GS58" s="496">
        <f t="shared" si="101"/>
        <v>80.066295569972056</v>
      </c>
      <c r="GT58" s="497">
        <f t="shared" si="101"/>
        <v>76.730622143580263</v>
      </c>
      <c r="GU58" s="497">
        <f t="shared" si="101"/>
        <v>69.634586243274555</v>
      </c>
      <c r="GV58" s="497">
        <f t="shared" si="101"/>
        <v>62.296966084656162</v>
      </c>
      <c r="GW58" s="497">
        <f t="shared" si="101"/>
        <v>54.43998843893479</v>
      </c>
      <c r="GX58" s="497">
        <f t="shared" si="101"/>
        <v>45.608324871843138</v>
      </c>
      <c r="GY58" s="497">
        <f t="shared" si="101"/>
        <v>35.041801830372663</v>
      </c>
      <c r="GZ58" s="748" t="s">
        <v>381</v>
      </c>
      <c r="HB58" s="1021"/>
      <c r="HC58" s="503">
        <f t="shared" si="102"/>
        <v>20</v>
      </c>
      <c r="HD58" s="531">
        <f t="shared" si="103"/>
        <v>3.0642218960907091</v>
      </c>
      <c r="HE58" s="551">
        <v>3.4472496331020479</v>
      </c>
      <c r="HF58" s="604">
        <v>87.463279956455068</v>
      </c>
      <c r="HH58" s="1021"/>
      <c r="HI58" s="503">
        <f t="shared" si="104"/>
        <v>20</v>
      </c>
      <c r="HJ58" s="531">
        <f t="shared" si="105"/>
        <v>3.0642218960907091</v>
      </c>
      <c r="HK58" s="604">
        <v>99.73578135377754</v>
      </c>
    </row>
    <row r="59" spans="2:219" ht="15" customHeight="1">
      <c r="B59" s="1021"/>
      <c r="C59" s="503">
        <v>10</v>
      </c>
      <c r="D59" s="476">
        <f t="shared" si="80"/>
        <v>8.8092197599999995</v>
      </c>
      <c r="E59" s="600">
        <f t="shared" si="81"/>
        <v>64.762542833244723</v>
      </c>
      <c r="F59" s="601">
        <f t="shared" si="82"/>
        <v>87.463347194710821</v>
      </c>
      <c r="G59" s="602">
        <f t="shared" si="83"/>
        <v>3.8401588233031636</v>
      </c>
      <c r="H59" s="594" t="s">
        <v>712</v>
      </c>
      <c r="I59" s="603" t="s">
        <v>712</v>
      </c>
      <c r="J59" s="479">
        <f t="shared" si="73"/>
        <v>81.215852923912394</v>
      </c>
      <c r="K59" s="479">
        <f t="shared" si="107"/>
        <v>86.486191483035626</v>
      </c>
      <c r="L59" s="479">
        <f t="shared" si="107"/>
        <v>85.617431422109036</v>
      </c>
      <c r="M59" s="479">
        <f t="shared" si="107"/>
        <v>84.710192241541733</v>
      </c>
      <c r="N59" s="479">
        <f t="shared" si="107"/>
        <v>82.797155153700473</v>
      </c>
      <c r="O59" s="479">
        <f t="shared" si="107"/>
        <v>80.754630356376154</v>
      </c>
      <c r="P59" s="479">
        <f t="shared" si="107"/>
        <v>78.504061964660437</v>
      </c>
      <c r="Q59" s="479">
        <f t="shared" si="107"/>
        <v>76.099041284390168</v>
      </c>
      <c r="R59" s="479">
        <f t="shared" si="84"/>
        <v>73.363448055888995</v>
      </c>
      <c r="S59" s="480" t="s">
        <v>381</v>
      </c>
      <c r="T59" s="738"/>
      <c r="U59" s="1021"/>
      <c r="V59" s="503">
        <f t="shared" si="85"/>
        <v>10</v>
      </c>
      <c r="W59" s="481">
        <f>V59+15</f>
        <v>25</v>
      </c>
      <c r="X59" s="519">
        <v>-17.5</v>
      </c>
      <c r="Y59" s="483">
        <f t="shared" si="86"/>
        <v>8.8092197599999995</v>
      </c>
      <c r="Z59" s="551">
        <v>11.486806899999999</v>
      </c>
      <c r="AA59" s="556">
        <v>9.9103722300000001</v>
      </c>
      <c r="AB59" s="532">
        <f>(J59-5)/Y59</f>
        <v>8.6518278576708365</v>
      </c>
      <c r="AC59" s="486">
        <f t="shared" si="88"/>
        <v>7.6905136512629646</v>
      </c>
      <c r="AD59" s="487">
        <v>11.709398</v>
      </c>
      <c r="AE59" s="488">
        <v>18.023528899999999</v>
      </c>
      <c r="AF59" s="738"/>
      <c r="AG59" s="1048"/>
      <c r="AH59" s="1050"/>
      <c r="AI59" s="738"/>
      <c r="AJ59" s="1021"/>
      <c r="AK59" s="503">
        <f t="shared" si="89"/>
        <v>10</v>
      </c>
      <c r="AL59" s="489">
        <f t="shared" si="106"/>
        <v>0</v>
      </c>
      <c r="AM59" s="519">
        <f t="shared" si="90"/>
        <v>-26</v>
      </c>
      <c r="AN59" s="490">
        <f t="shared" si="91"/>
        <v>8.8092197599999995</v>
      </c>
      <c r="AP59" s="1021"/>
      <c r="AQ59" s="503">
        <v>10</v>
      </c>
      <c r="AR59" s="483">
        <f t="shared" si="75"/>
        <v>8.8092197599999995</v>
      </c>
      <c r="AS59" s="477">
        <v>99.223503826829457</v>
      </c>
      <c r="AT59" s="479">
        <v>98.659472104250767</v>
      </c>
      <c r="AU59" s="478">
        <v>97.856004031254457</v>
      </c>
      <c r="AV59" s="478">
        <v>96.927547566221904</v>
      </c>
      <c r="AW59" s="478">
        <v>96.275702330185837</v>
      </c>
      <c r="AX59" s="478">
        <v>95.716645559916344</v>
      </c>
      <c r="AY59" s="478">
        <v>94.735136214340088</v>
      </c>
      <c r="AZ59" s="478">
        <v>94.482531544585882</v>
      </c>
      <c r="BA59" s="478">
        <v>93.861629542234411</v>
      </c>
      <c r="BB59" s="478">
        <v>93.696187583445777</v>
      </c>
      <c r="BC59" s="761" t="s">
        <v>969</v>
      </c>
      <c r="BD59" s="522" t="s">
        <v>381</v>
      </c>
      <c r="BE59" s="738"/>
      <c r="BF59" s="1021"/>
      <c r="BG59" s="503">
        <v>10</v>
      </c>
      <c r="BH59" s="483">
        <f t="shared" si="76"/>
        <v>9.9103722300000001</v>
      </c>
      <c r="BI59" s="477">
        <v>74.243612716615374</v>
      </c>
      <c r="BJ59" s="478">
        <v>79.968489791776065</v>
      </c>
      <c r="BK59" s="478">
        <v>87.313767053353345</v>
      </c>
      <c r="BL59" s="478">
        <v>86.486191483035626</v>
      </c>
      <c r="BM59" s="478">
        <v>85.617431422109036</v>
      </c>
      <c r="BN59" s="478">
        <v>84.710192241541733</v>
      </c>
      <c r="BO59" s="478">
        <v>82.797155153700473</v>
      </c>
      <c r="BP59" s="478">
        <v>80.754630356376154</v>
      </c>
      <c r="BQ59" s="478">
        <v>78.56274543019326</v>
      </c>
      <c r="BR59" s="478">
        <v>76.164064069042453</v>
      </c>
      <c r="BS59" s="478">
        <v>73.368553518730167</v>
      </c>
      <c r="BT59" s="522" t="s">
        <v>381</v>
      </c>
      <c r="BU59" s="533"/>
      <c r="BV59" s="1021"/>
      <c r="BW59" s="503">
        <v>10</v>
      </c>
      <c r="BX59" s="483">
        <f t="shared" si="77"/>
        <v>9.9103722300000001</v>
      </c>
      <c r="BY59" s="477">
        <v>64.762542833244723</v>
      </c>
      <c r="BZ59" s="478">
        <v>70.403046701526151</v>
      </c>
      <c r="CA59" s="478">
        <v>81.215852923912394</v>
      </c>
      <c r="CB59" s="478">
        <v>86.877730566855774</v>
      </c>
      <c r="CC59" s="478">
        <v>85.932480649581322</v>
      </c>
      <c r="CD59" s="478">
        <v>84.952833705813589</v>
      </c>
      <c r="CE59" s="478">
        <v>82.905175203984243</v>
      </c>
      <c r="CF59" s="478">
        <v>80.759036836276508</v>
      </c>
      <c r="CG59" s="478">
        <v>78.504061964660437</v>
      </c>
      <c r="CH59" s="478">
        <v>76.099041284390168</v>
      </c>
      <c r="CI59" s="478">
        <v>73.363448055888995</v>
      </c>
      <c r="CJ59" s="522" t="s">
        <v>381</v>
      </c>
      <c r="CK59" s="738"/>
      <c r="CL59" s="1021"/>
      <c r="CM59" s="503">
        <f t="shared" si="92"/>
        <v>10</v>
      </c>
      <c r="CN59" s="491">
        <v>1.2000000000000113</v>
      </c>
      <c r="CO59" s="492">
        <v>1.2000000000000113</v>
      </c>
      <c r="CP59" s="492">
        <v>1.2</v>
      </c>
      <c r="CQ59" s="492">
        <v>1.2000000000000008</v>
      </c>
      <c r="CR59" s="492">
        <v>1.2</v>
      </c>
      <c r="CS59" s="493">
        <v>1.2</v>
      </c>
      <c r="CT59" s="493">
        <v>1.2000000000000055</v>
      </c>
      <c r="CU59" s="493">
        <v>1.2000000000000002</v>
      </c>
      <c r="CV59" s="493">
        <v>1.2000000000000002</v>
      </c>
      <c r="CW59" s="562">
        <v>1.2000000000000002</v>
      </c>
      <c r="CX59" s="761" t="s">
        <v>969</v>
      </c>
      <c r="CY59" s="748" t="s">
        <v>381</v>
      </c>
      <c r="CZ59" s="738"/>
      <c r="DA59" s="1021"/>
      <c r="DB59" s="503">
        <f t="shared" si="93"/>
        <v>10</v>
      </c>
      <c r="DC59" s="491">
        <v>0.89227967275133713</v>
      </c>
      <c r="DD59" s="492">
        <v>0.94021034771386491</v>
      </c>
      <c r="DE59" s="492">
        <v>1.000000000000006</v>
      </c>
      <c r="DF59" s="492">
        <v>1.0000000000000004</v>
      </c>
      <c r="DG59" s="492">
        <v>1.0000000000000004</v>
      </c>
      <c r="DH59" s="493">
        <v>1.0000000000000064</v>
      </c>
      <c r="DI59" s="493">
        <v>1.0000000000000064</v>
      </c>
      <c r="DJ59" s="493">
        <v>1.0000000000000031</v>
      </c>
      <c r="DK59" s="493">
        <v>1.0000000000000033</v>
      </c>
      <c r="DL59" s="562">
        <v>1.0000000000000018</v>
      </c>
      <c r="DM59" s="493">
        <v>1.0000000000000004</v>
      </c>
      <c r="DN59" s="748" t="s">
        <v>381</v>
      </c>
      <c r="DO59" s="744"/>
      <c r="DP59" s="1021"/>
      <c r="DQ59" s="503">
        <f t="shared" si="94"/>
        <v>10</v>
      </c>
      <c r="DR59" s="491">
        <v>0.80813834816392072</v>
      </c>
      <c r="DS59" s="492">
        <v>0.85894252577109542</v>
      </c>
      <c r="DT59" s="492">
        <v>0.95038693652280537</v>
      </c>
      <c r="DU59" s="492">
        <v>1</v>
      </c>
      <c r="DV59" s="492">
        <v>1</v>
      </c>
      <c r="DW59" s="493">
        <v>1.0000000000000004</v>
      </c>
      <c r="DX59" s="493">
        <v>1</v>
      </c>
      <c r="DY59" s="493">
        <v>1.0000000000000031</v>
      </c>
      <c r="DZ59" s="493">
        <v>1.0000000000000027</v>
      </c>
      <c r="EA59" s="562">
        <v>1.0000000000000002</v>
      </c>
      <c r="EB59" s="493">
        <v>1.0000000000000004</v>
      </c>
      <c r="EC59" s="748" t="s">
        <v>381</v>
      </c>
      <c r="ED59" s="738"/>
      <c r="EE59" s="1021"/>
      <c r="EF59" s="503">
        <f t="shared" si="95"/>
        <v>10</v>
      </c>
      <c r="EG59" s="495">
        <v>34.310118812884127</v>
      </c>
      <c r="EH59" s="496">
        <v>32.58956320728646</v>
      </c>
      <c r="EI59" s="496">
        <v>30.140313332440314</v>
      </c>
      <c r="EJ59" s="496">
        <v>27.312559404222839</v>
      </c>
      <c r="EK59" s="496">
        <v>25.328884854266619</v>
      </c>
      <c r="EL59" s="497">
        <v>23.628653107645619</v>
      </c>
      <c r="EM59" s="497">
        <v>20.646052715078611</v>
      </c>
      <c r="EN59" s="497">
        <v>19.878941702249847</v>
      </c>
      <c r="EO59" s="497">
        <v>17.994261389419194</v>
      </c>
      <c r="EP59" s="563">
        <v>17.492291615732313</v>
      </c>
      <c r="EQ59" s="605" t="s">
        <v>969</v>
      </c>
      <c r="ER59" s="748" t="s">
        <v>381</v>
      </c>
      <c r="ES59" s="738"/>
      <c r="ET59" s="1021"/>
      <c r="EU59" s="503">
        <f t="shared" si="96"/>
        <v>10</v>
      </c>
      <c r="EV59" s="495">
        <v>85</v>
      </c>
      <c r="EW59" s="496">
        <v>85</v>
      </c>
      <c r="EX59" s="496">
        <v>84.395924880833718</v>
      </c>
      <c r="EY59" s="496">
        <v>81.049875363683384</v>
      </c>
      <c r="EZ59" s="496">
        <v>77.540225257261284</v>
      </c>
      <c r="FA59" s="497">
        <v>73.878350580600966</v>
      </c>
      <c r="FB59" s="497">
        <v>66.167767220177836</v>
      </c>
      <c r="FC59" s="497">
        <v>57.952075597608768</v>
      </c>
      <c r="FD59" s="497">
        <v>49.155453778310687</v>
      </c>
      <c r="FE59" s="563">
        <v>39.553176783403387</v>
      </c>
      <c r="FF59" s="497">
        <v>28.395478961024367</v>
      </c>
      <c r="FG59" s="748" t="s">
        <v>381</v>
      </c>
      <c r="FI59" s="1021"/>
      <c r="FJ59" s="503">
        <f t="shared" si="97"/>
        <v>10</v>
      </c>
      <c r="FK59" s="495">
        <v>85</v>
      </c>
      <c r="FL59" s="496">
        <v>85</v>
      </c>
      <c r="FM59" s="496">
        <v>85</v>
      </c>
      <c r="FN59" s="496">
        <v>82.632608375641837</v>
      </c>
      <c r="FO59" s="496">
        <v>78.812626133015669</v>
      </c>
      <c r="FP59" s="497">
        <v>74.857395661468331</v>
      </c>
      <c r="FQ59" s="497">
        <v>66.602745455931483</v>
      </c>
      <c r="FR59" s="497">
        <v>57.969781239199563</v>
      </c>
      <c r="FS59" s="497">
        <v>48.920229199181676</v>
      </c>
      <c r="FT59" s="563">
        <v>39.293241474381659</v>
      </c>
      <c r="FU59" s="497">
        <v>28.375135120782886</v>
      </c>
      <c r="FV59" s="748" t="s">
        <v>381</v>
      </c>
      <c r="FW59" s="744"/>
      <c r="FX59" s="1021"/>
      <c r="FY59" s="503">
        <f t="shared" si="98"/>
        <v>10</v>
      </c>
      <c r="FZ59" s="491">
        <f t="shared" si="99"/>
        <v>0.80813834816392072</v>
      </c>
      <c r="GA59" s="492">
        <f t="shared" si="99"/>
        <v>0.85894252577109542</v>
      </c>
      <c r="GB59" s="492">
        <f t="shared" si="99"/>
        <v>0.95038693652280537</v>
      </c>
      <c r="GC59" s="492">
        <f t="shared" si="99"/>
        <v>1</v>
      </c>
      <c r="GD59" s="492">
        <f t="shared" si="99"/>
        <v>1</v>
      </c>
      <c r="GE59" s="493">
        <f t="shared" si="99"/>
        <v>1.0000000000000004</v>
      </c>
      <c r="GF59" s="493">
        <f t="shared" si="99"/>
        <v>1</v>
      </c>
      <c r="GG59" s="493">
        <f t="shared" si="99"/>
        <v>1.0000000000000031</v>
      </c>
      <c r="GH59" s="493">
        <f t="shared" si="99"/>
        <v>1.0000000000000027</v>
      </c>
      <c r="GI59" s="493">
        <f t="shared" si="99"/>
        <v>1.0000000000000002</v>
      </c>
      <c r="GJ59" s="493">
        <f t="shared" si="99"/>
        <v>1.0000000000000004</v>
      </c>
      <c r="GK59" s="748" t="s">
        <v>381</v>
      </c>
      <c r="GM59" s="1021"/>
      <c r="GN59" s="503">
        <f t="shared" si="100"/>
        <v>10</v>
      </c>
      <c r="GO59" s="495">
        <f t="shared" si="101"/>
        <v>85</v>
      </c>
      <c r="GP59" s="496">
        <f t="shared" si="101"/>
        <v>85</v>
      </c>
      <c r="GQ59" s="496">
        <f t="shared" si="101"/>
        <v>85</v>
      </c>
      <c r="GR59" s="496">
        <f t="shared" si="101"/>
        <v>82.632608375641837</v>
      </c>
      <c r="GS59" s="496">
        <f t="shared" si="101"/>
        <v>78.812626133015669</v>
      </c>
      <c r="GT59" s="497">
        <f t="shared" si="101"/>
        <v>74.857395661468331</v>
      </c>
      <c r="GU59" s="497">
        <f t="shared" si="101"/>
        <v>66.602745455931483</v>
      </c>
      <c r="GV59" s="497">
        <f t="shared" si="101"/>
        <v>57.969781239199563</v>
      </c>
      <c r="GW59" s="497">
        <f t="shared" si="101"/>
        <v>49.155453778310687</v>
      </c>
      <c r="GX59" s="497">
        <f t="shared" si="101"/>
        <v>39.553176783403387</v>
      </c>
      <c r="GY59" s="497">
        <f t="shared" si="101"/>
        <v>28.395478961024367</v>
      </c>
      <c r="GZ59" s="748" t="s">
        <v>381</v>
      </c>
      <c r="HB59" s="1021"/>
      <c r="HC59" s="503">
        <f t="shared" si="102"/>
        <v>10</v>
      </c>
      <c r="HD59" s="531">
        <f t="shared" si="103"/>
        <v>3.8401588233031636</v>
      </c>
      <c r="HE59" s="551">
        <v>4.3201786762160594</v>
      </c>
      <c r="HF59" s="604">
        <v>87.463347194710821</v>
      </c>
      <c r="HH59" s="1021"/>
      <c r="HI59" s="503">
        <f t="shared" si="104"/>
        <v>10</v>
      </c>
      <c r="HJ59" s="531">
        <f t="shared" si="105"/>
        <v>3.8401588233031636</v>
      </c>
      <c r="HK59" s="604">
        <v>97.89728939936542</v>
      </c>
    </row>
    <row r="60" spans="2:219" ht="15" customHeight="1">
      <c r="B60" s="1021"/>
      <c r="C60" s="503">
        <v>0</v>
      </c>
      <c r="D60" s="476">
        <f t="shared" si="80"/>
        <v>13.186780977777778</v>
      </c>
      <c r="E60" s="600">
        <f t="shared" si="81"/>
        <v>60.219717084904303</v>
      </c>
      <c r="F60" s="601">
        <f t="shared" si="82"/>
        <v>87.463074954336008</v>
      </c>
      <c r="G60" s="602">
        <f t="shared" si="83"/>
        <v>5.2876760146384916</v>
      </c>
      <c r="H60" s="639" t="s">
        <v>712</v>
      </c>
      <c r="I60" s="640" t="s">
        <v>712</v>
      </c>
      <c r="J60" s="538">
        <f t="shared" si="73"/>
        <v>81.313360673745876</v>
      </c>
      <c r="K60" s="538">
        <f t="shared" si="107"/>
        <v>86.108452934671561</v>
      </c>
      <c r="L60" s="538">
        <f t="shared" si="107"/>
        <v>84.925604967662636</v>
      </c>
      <c r="M60" s="538">
        <f t="shared" si="107"/>
        <v>83.7107555017013</v>
      </c>
      <c r="N60" s="538">
        <f t="shared" si="107"/>
        <v>81.221804446145896</v>
      </c>
      <c r="O60" s="538">
        <f t="shared" si="107"/>
        <v>78.657650503557321</v>
      </c>
      <c r="P60" s="538">
        <f t="shared" si="107"/>
        <v>75.979922881045454</v>
      </c>
      <c r="Q60" s="538">
        <f t="shared" si="107"/>
        <v>73.159721815614347</v>
      </c>
      <c r="R60" s="626" t="s">
        <v>381</v>
      </c>
      <c r="S60" s="539" t="s">
        <v>381</v>
      </c>
      <c r="T60" s="738"/>
      <c r="U60" s="1021"/>
      <c r="V60" s="503">
        <f t="shared" si="85"/>
        <v>0</v>
      </c>
      <c r="W60" s="481">
        <f>V60+15</f>
        <v>15</v>
      </c>
      <c r="X60" s="519">
        <v>-17.5</v>
      </c>
      <c r="Y60" s="483">
        <f t="shared" si="86"/>
        <v>13.186780977777778</v>
      </c>
      <c r="Z60" s="551">
        <v>17.2670821</v>
      </c>
      <c r="AA60" s="556">
        <v>14.835128600000001</v>
      </c>
      <c r="AB60" s="532">
        <f t="shared" si="87"/>
        <v>5.7871106528840004</v>
      </c>
      <c r="AC60" s="486">
        <f t="shared" si="88"/>
        <v>5.1440983581191118</v>
      </c>
      <c r="AD60" s="487">
        <v>16.659110299999998</v>
      </c>
      <c r="AE60" s="488">
        <v>25.663911299999999</v>
      </c>
      <c r="AF60" s="738"/>
      <c r="AG60" s="1048"/>
      <c r="AH60" s="1050"/>
      <c r="AI60" s="738"/>
      <c r="AJ60" s="1021"/>
      <c r="AK60" s="503">
        <f t="shared" si="89"/>
        <v>0</v>
      </c>
      <c r="AL60" s="489">
        <f t="shared" si="106"/>
        <v>-10</v>
      </c>
      <c r="AM60" s="519">
        <f t="shared" si="90"/>
        <v>-26</v>
      </c>
      <c r="AN60" s="490">
        <f t="shared" si="91"/>
        <v>13.186780977777778</v>
      </c>
      <c r="AP60" s="1021"/>
      <c r="AQ60" s="503">
        <v>0</v>
      </c>
      <c r="AR60" s="483">
        <f t="shared" si="75"/>
        <v>13.186780977777778</v>
      </c>
      <c r="AS60" s="477">
        <v>99.129416699078234</v>
      </c>
      <c r="AT60" s="479">
        <v>98.503631000942818</v>
      </c>
      <c r="AU60" s="478">
        <v>97.480664599309151</v>
      </c>
      <c r="AV60" s="478">
        <v>95.937998607516775</v>
      </c>
      <c r="AW60" s="478">
        <v>94.645987706579547</v>
      </c>
      <c r="AX60" s="478">
        <v>93.689735570043794</v>
      </c>
      <c r="AY60" s="478">
        <v>92.22048015776295</v>
      </c>
      <c r="AZ60" s="478">
        <v>91.924172897331502</v>
      </c>
      <c r="BA60" s="478">
        <v>91.308031149624895</v>
      </c>
      <c r="BB60" s="478">
        <v>90.731348117200895</v>
      </c>
      <c r="BC60" s="713" t="s">
        <v>381</v>
      </c>
      <c r="BD60" s="522" t="s">
        <v>381</v>
      </c>
      <c r="BE60" s="738"/>
      <c r="BF60" s="1021"/>
      <c r="BG60" s="503">
        <v>0</v>
      </c>
      <c r="BH60" s="483">
        <f t="shared" si="76"/>
        <v>14.835128600000001</v>
      </c>
      <c r="BI60" s="477">
        <v>69.599811887254987</v>
      </c>
      <c r="BJ60" s="478">
        <v>77.237043717052615</v>
      </c>
      <c r="BK60" s="478">
        <v>87.261417198555861</v>
      </c>
      <c r="BL60" s="478">
        <v>86.108452934671561</v>
      </c>
      <c r="BM60" s="478">
        <v>84.925604967662636</v>
      </c>
      <c r="BN60" s="478">
        <v>83.7107555017013</v>
      </c>
      <c r="BO60" s="478">
        <v>81.221804446145896</v>
      </c>
      <c r="BP60" s="478">
        <v>78.657650503557321</v>
      </c>
      <c r="BQ60" s="478">
        <v>75.998758238579413</v>
      </c>
      <c r="BR60" s="478">
        <v>73.190706823540722</v>
      </c>
      <c r="BS60" s="713" t="s">
        <v>381</v>
      </c>
      <c r="BT60" s="522" t="s">
        <v>381</v>
      </c>
      <c r="BU60" s="533"/>
      <c r="BV60" s="1021"/>
      <c r="BW60" s="503">
        <v>0</v>
      </c>
      <c r="BX60" s="483">
        <f t="shared" si="77"/>
        <v>14.835128600000001</v>
      </c>
      <c r="BY60" s="477">
        <v>60.219717084904303</v>
      </c>
      <c r="BZ60" s="478">
        <v>67.410150975711957</v>
      </c>
      <c r="CA60" s="478">
        <v>81.313360673745876</v>
      </c>
      <c r="CB60" s="478">
        <v>86.566699614767288</v>
      </c>
      <c r="CC60" s="478">
        <v>85.297947854969863</v>
      </c>
      <c r="CD60" s="478">
        <v>84.006058004427913</v>
      </c>
      <c r="CE60" s="478">
        <v>81.379225248787279</v>
      </c>
      <c r="CF60" s="478">
        <v>78.706643448045085</v>
      </c>
      <c r="CG60" s="478">
        <v>75.979922881045454</v>
      </c>
      <c r="CH60" s="478">
        <v>73.159721815614347</v>
      </c>
      <c r="CI60" s="713" t="s">
        <v>381</v>
      </c>
      <c r="CJ60" s="522" t="s">
        <v>381</v>
      </c>
      <c r="CK60" s="738"/>
      <c r="CL60" s="1021"/>
      <c r="CM60" s="503">
        <f t="shared" si="92"/>
        <v>0</v>
      </c>
      <c r="CN60" s="491">
        <v>1.2000000000000088</v>
      </c>
      <c r="CO60" s="492">
        <v>1.2000000000000088</v>
      </c>
      <c r="CP60" s="492">
        <v>1.2</v>
      </c>
      <c r="CQ60" s="492">
        <v>1.2</v>
      </c>
      <c r="CR60" s="492">
        <v>1.2000000000000006</v>
      </c>
      <c r="CS60" s="493">
        <v>1.2000000000000011</v>
      </c>
      <c r="CT60" s="493">
        <v>1.2000000000000159</v>
      </c>
      <c r="CU60" s="493">
        <v>1.2000000000000002</v>
      </c>
      <c r="CV60" s="493">
        <v>1.2000000000000137</v>
      </c>
      <c r="CW60" s="562">
        <v>1.2000000000000002</v>
      </c>
      <c r="CX60" s="522" t="s">
        <v>381</v>
      </c>
      <c r="CY60" s="748" t="s">
        <v>381</v>
      </c>
      <c r="CZ60" s="738"/>
      <c r="DA60" s="1021"/>
      <c r="DB60" s="503">
        <f t="shared" si="93"/>
        <v>0</v>
      </c>
      <c r="DC60" s="491">
        <v>0.85184448231231502</v>
      </c>
      <c r="DD60" s="492">
        <v>0.91759697034904497</v>
      </c>
      <c r="DE60" s="492">
        <v>1</v>
      </c>
      <c r="DF60" s="492">
        <v>1</v>
      </c>
      <c r="DG60" s="492">
        <v>1.0000000000000109</v>
      </c>
      <c r="DH60" s="493">
        <v>1.0000000000000007</v>
      </c>
      <c r="DI60" s="493">
        <v>1</v>
      </c>
      <c r="DJ60" s="493">
        <v>1</v>
      </c>
      <c r="DK60" s="493">
        <v>1.0000000000000027</v>
      </c>
      <c r="DL60" s="562">
        <v>1</v>
      </c>
      <c r="DM60" s="522" t="s">
        <v>381</v>
      </c>
      <c r="DN60" s="748" t="s">
        <v>381</v>
      </c>
      <c r="DO60" s="744"/>
      <c r="DP60" s="1021"/>
      <c r="DQ60" s="503">
        <f t="shared" si="94"/>
        <v>0</v>
      </c>
      <c r="DR60" s="491">
        <v>0.76552208065373772</v>
      </c>
      <c r="DS60" s="492">
        <v>0.83226701622624599</v>
      </c>
      <c r="DT60" s="492">
        <v>0.95117855434023602</v>
      </c>
      <c r="DU60" s="492">
        <v>1</v>
      </c>
      <c r="DV60" s="492">
        <v>1</v>
      </c>
      <c r="DW60" s="493">
        <v>1</v>
      </c>
      <c r="DX60" s="493">
        <v>1.0000000000000002</v>
      </c>
      <c r="DY60" s="493">
        <v>1.0000000000000051</v>
      </c>
      <c r="DZ60" s="493">
        <v>1.0000000000000022</v>
      </c>
      <c r="EA60" s="562">
        <v>1.0000000000000013</v>
      </c>
      <c r="EB60" s="522" t="s">
        <v>381</v>
      </c>
      <c r="EC60" s="748" t="s">
        <v>381</v>
      </c>
      <c r="ED60" s="738"/>
      <c r="EE60" s="1021"/>
      <c r="EF60" s="503">
        <f t="shared" si="95"/>
        <v>0</v>
      </c>
      <c r="EG60" s="495">
        <v>34.023041809202596</v>
      </c>
      <c r="EH60" s="496">
        <v>32.114349057461823</v>
      </c>
      <c r="EI60" s="496">
        <v>28.996835878847435</v>
      </c>
      <c r="EJ60" s="496">
        <v>24.301724264513837</v>
      </c>
      <c r="EK60" s="496">
        <v>20.375302379411096</v>
      </c>
      <c r="EL60" s="497">
        <v>17.472717350498499</v>
      </c>
      <c r="EM60" s="497">
        <v>13.018801938075057</v>
      </c>
      <c r="EN60" s="497">
        <v>12.12143790469861</v>
      </c>
      <c r="EO60" s="497">
        <v>8.7762359740072498</v>
      </c>
      <c r="EP60" s="563">
        <v>8.5119473010219622</v>
      </c>
      <c r="EQ60" s="522" t="s">
        <v>381</v>
      </c>
      <c r="ER60" s="748" t="s">
        <v>381</v>
      </c>
      <c r="ES60" s="738"/>
      <c r="ET60" s="1021"/>
      <c r="EU60" s="503">
        <f t="shared" si="96"/>
        <v>0</v>
      </c>
      <c r="EV60" s="495">
        <v>85</v>
      </c>
      <c r="EW60" s="496">
        <v>85</v>
      </c>
      <c r="EX60" s="496">
        <v>84.184184465222643</v>
      </c>
      <c r="EY60" s="496">
        <v>79.523503720609881</v>
      </c>
      <c r="EZ60" s="496">
        <v>74.747517303677853</v>
      </c>
      <c r="FA60" s="497">
        <v>69.848201644798849</v>
      </c>
      <c r="FB60" s="497">
        <v>59.829645573104187</v>
      </c>
      <c r="FC60" s="497">
        <v>49.535899345731139</v>
      </c>
      <c r="FD60" s="497">
        <v>38.892388305905968</v>
      </c>
      <c r="FE60" s="563">
        <v>27.686879605917284</v>
      </c>
      <c r="FF60" s="522" t="s">
        <v>381</v>
      </c>
      <c r="FG60" s="748" t="s">
        <v>381</v>
      </c>
      <c r="FI60" s="1021"/>
      <c r="FJ60" s="503">
        <f t="shared" si="97"/>
        <v>0</v>
      </c>
      <c r="FK60" s="495">
        <v>85</v>
      </c>
      <c r="FL60" s="496">
        <v>85.000000000000171</v>
      </c>
      <c r="FM60" s="496">
        <v>85</v>
      </c>
      <c r="FN60" s="496">
        <v>81.375266852295169</v>
      </c>
      <c r="FO60" s="496">
        <v>76.250321061222223</v>
      </c>
      <c r="FP60" s="497">
        <v>71.038561036602005</v>
      </c>
      <c r="FQ60" s="497">
        <v>60.462528178077605</v>
      </c>
      <c r="FR60" s="497">
        <v>49.732313174785759</v>
      </c>
      <c r="FS60" s="497">
        <v>38.817104278080649</v>
      </c>
      <c r="FT60" s="563">
        <v>27.563440367475266</v>
      </c>
      <c r="FU60" s="522" t="s">
        <v>381</v>
      </c>
      <c r="FV60" s="748" t="s">
        <v>381</v>
      </c>
      <c r="FW60" s="744"/>
      <c r="FX60" s="1021"/>
      <c r="FY60" s="503">
        <f t="shared" si="98"/>
        <v>0</v>
      </c>
      <c r="FZ60" s="491">
        <f t="shared" si="99"/>
        <v>0.76552208065373772</v>
      </c>
      <c r="GA60" s="492">
        <f t="shared" si="99"/>
        <v>0.83226701622624599</v>
      </c>
      <c r="GB60" s="492">
        <f t="shared" si="99"/>
        <v>0.95117855434023602</v>
      </c>
      <c r="GC60" s="492">
        <f t="shared" si="99"/>
        <v>1</v>
      </c>
      <c r="GD60" s="492">
        <f t="shared" si="99"/>
        <v>1</v>
      </c>
      <c r="GE60" s="493">
        <f t="shared" si="99"/>
        <v>1</v>
      </c>
      <c r="GF60" s="493">
        <f t="shared" si="99"/>
        <v>1</v>
      </c>
      <c r="GG60" s="493">
        <f t="shared" si="99"/>
        <v>1</v>
      </c>
      <c r="GH60" s="493">
        <f t="shared" si="99"/>
        <v>1.0000000000000022</v>
      </c>
      <c r="GI60" s="493">
        <f t="shared" si="99"/>
        <v>1</v>
      </c>
      <c r="GJ60" s="522" t="s">
        <v>381</v>
      </c>
      <c r="GK60" s="748" t="s">
        <v>381</v>
      </c>
      <c r="GM60" s="1021"/>
      <c r="GN60" s="503">
        <f t="shared" si="100"/>
        <v>0</v>
      </c>
      <c r="GO60" s="495">
        <f t="shared" si="101"/>
        <v>85</v>
      </c>
      <c r="GP60" s="496">
        <f t="shared" si="101"/>
        <v>85.000000000000171</v>
      </c>
      <c r="GQ60" s="496">
        <f t="shared" si="101"/>
        <v>85</v>
      </c>
      <c r="GR60" s="496">
        <f t="shared" si="101"/>
        <v>81.375266852295169</v>
      </c>
      <c r="GS60" s="496">
        <f t="shared" si="101"/>
        <v>76.250321061222223</v>
      </c>
      <c r="GT60" s="497">
        <f t="shared" si="101"/>
        <v>71.038561036602005</v>
      </c>
      <c r="GU60" s="497">
        <f t="shared" si="101"/>
        <v>60.462528178077605</v>
      </c>
      <c r="GV60" s="497">
        <f t="shared" si="101"/>
        <v>49.732313174785759</v>
      </c>
      <c r="GW60" s="497">
        <f t="shared" si="101"/>
        <v>38.892388305905968</v>
      </c>
      <c r="GX60" s="497">
        <f t="shared" si="101"/>
        <v>27.686879605917284</v>
      </c>
      <c r="GY60" s="522" t="s">
        <v>381</v>
      </c>
      <c r="GZ60" s="748" t="s">
        <v>381</v>
      </c>
      <c r="HB60" s="1021"/>
      <c r="HC60" s="503">
        <f t="shared" si="102"/>
        <v>0</v>
      </c>
      <c r="HD60" s="531">
        <f t="shared" si="103"/>
        <v>5.2876760146384916</v>
      </c>
      <c r="HE60" s="551">
        <v>5.9486355164683031</v>
      </c>
      <c r="HF60" s="604">
        <v>87.463074954336008</v>
      </c>
      <c r="HH60" s="1021"/>
      <c r="HI60" s="503">
        <f t="shared" si="104"/>
        <v>0</v>
      </c>
      <c r="HJ60" s="531">
        <f t="shared" si="105"/>
        <v>5.2876760146384916</v>
      </c>
      <c r="HK60" s="604">
        <v>97.214175758555228</v>
      </c>
    </row>
    <row r="61" spans="2:219" ht="15" customHeight="1">
      <c r="B61" s="1021"/>
      <c r="C61" s="503">
        <v>-10</v>
      </c>
      <c r="D61" s="476">
        <f t="shared" si="80"/>
        <v>14.183860177777776</v>
      </c>
      <c r="E61" s="600">
        <f t="shared" si="81"/>
        <v>59.943575388441126</v>
      </c>
      <c r="F61" s="601">
        <f t="shared" si="82"/>
        <v>87.431346013490028</v>
      </c>
      <c r="G61" s="602">
        <f t="shared" si="83"/>
        <v>5.3881921270128013</v>
      </c>
      <c r="H61" s="594" t="s">
        <v>712</v>
      </c>
      <c r="I61" s="603" t="s">
        <v>712</v>
      </c>
      <c r="J61" s="479">
        <f t="shared" si="73"/>
        <v>81.087550284099933</v>
      </c>
      <c r="K61" s="479">
        <f t="shared" si="107"/>
        <v>85.998790839336053</v>
      </c>
      <c r="L61" s="479">
        <f t="shared" si="107"/>
        <v>84.769855964341332</v>
      </c>
      <c r="M61" s="479">
        <f t="shared" si="107"/>
        <v>83.523924225384434</v>
      </c>
      <c r="N61" s="479">
        <f t="shared" si="107"/>
        <v>80.990130921041271</v>
      </c>
      <c r="O61" s="479">
        <f t="shared" si="107"/>
        <v>78.401227631305218</v>
      </c>
      <c r="P61" s="479">
        <f t="shared" si="107"/>
        <v>75.749660402385643</v>
      </c>
      <c r="Q61" s="479">
        <f t="shared" si="107"/>
        <v>72.997067084837482</v>
      </c>
      <c r="R61" s="522" t="s">
        <v>381</v>
      </c>
      <c r="S61" s="480" t="s">
        <v>381</v>
      </c>
      <c r="T61" s="738"/>
      <c r="U61" s="1021"/>
      <c r="V61" s="503">
        <f t="shared" si="85"/>
        <v>-10</v>
      </c>
      <c r="W61" s="481">
        <v>15</v>
      </c>
      <c r="X61" s="519">
        <v>-17.5</v>
      </c>
      <c r="Y61" s="483">
        <f t="shared" si="86"/>
        <v>14.183860177777776</v>
      </c>
      <c r="Z61" s="551">
        <v>19.068591099999999</v>
      </c>
      <c r="AA61" s="556">
        <v>15.956842699999999</v>
      </c>
      <c r="AB61" s="532">
        <f t="shared" si="87"/>
        <v>5.3643753766910569</v>
      </c>
      <c r="AC61" s="486">
        <f t="shared" si="88"/>
        <v>4.7683336681698281</v>
      </c>
      <c r="AD61" s="487">
        <v>18.119326600000001</v>
      </c>
      <c r="AE61" s="488">
        <v>27.325299699999999</v>
      </c>
      <c r="AF61" s="738"/>
      <c r="AG61" s="1048"/>
      <c r="AH61" s="1050"/>
      <c r="AI61" s="738"/>
      <c r="AJ61" s="1021"/>
      <c r="AK61" s="503">
        <f t="shared" si="89"/>
        <v>-10</v>
      </c>
      <c r="AL61" s="489">
        <f t="shared" si="106"/>
        <v>-20</v>
      </c>
      <c r="AM61" s="519">
        <f t="shared" si="90"/>
        <v>-26</v>
      </c>
      <c r="AN61" s="490">
        <f t="shared" si="91"/>
        <v>14.183860177777776</v>
      </c>
      <c r="AP61" s="1021"/>
      <c r="AQ61" s="503">
        <v>-10</v>
      </c>
      <c r="AR61" s="483">
        <f t="shared" si="75"/>
        <v>14.183860177777776</v>
      </c>
      <c r="AS61" s="477">
        <v>98.377627177609497</v>
      </c>
      <c r="AT61" s="479">
        <v>97.778015922391901</v>
      </c>
      <c r="AU61" s="478">
        <v>96.769186921479914</v>
      </c>
      <c r="AV61" s="478">
        <v>95.191296029484334</v>
      </c>
      <c r="AW61" s="478">
        <v>93.633355792680518</v>
      </c>
      <c r="AX61" s="478">
        <v>92.06827238463265</v>
      </c>
      <c r="AY61" s="478">
        <v>90.152796596812351</v>
      </c>
      <c r="AZ61" s="478">
        <v>88.787602579632292</v>
      </c>
      <c r="BA61" s="478">
        <v>88.098547731144166</v>
      </c>
      <c r="BB61" s="478">
        <v>87.432859396178188</v>
      </c>
      <c r="BC61" s="713" t="s">
        <v>381</v>
      </c>
      <c r="BD61" s="522" t="s">
        <v>381</v>
      </c>
      <c r="BE61" s="738"/>
      <c r="BF61" s="1021"/>
      <c r="BG61" s="503">
        <v>-10</v>
      </c>
      <c r="BH61" s="483">
        <f t="shared" si="76"/>
        <v>15.956842699999999</v>
      </c>
      <c r="BI61" s="477">
        <v>70.703512529276622</v>
      </c>
      <c r="BJ61" s="478">
        <v>78.319307862172892</v>
      </c>
      <c r="BK61" s="478">
        <v>87.19631508048586</v>
      </c>
      <c r="BL61" s="478">
        <v>85.998790839336053</v>
      </c>
      <c r="BM61" s="478">
        <v>84.769855964341332</v>
      </c>
      <c r="BN61" s="478">
        <v>83.523924225384434</v>
      </c>
      <c r="BO61" s="478">
        <v>80.990130921041271</v>
      </c>
      <c r="BP61" s="478">
        <v>78.401227631305218</v>
      </c>
      <c r="BQ61" s="478">
        <v>75.749660402385643</v>
      </c>
      <c r="BR61" s="478">
        <v>72.997067084837482</v>
      </c>
      <c r="BS61" s="713" t="s">
        <v>381</v>
      </c>
      <c r="BT61" s="522" t="s">
        <v>381</v>
      </c>
      <c r="BU61" s="533"/>
      <c r="BV61" s="1021"/>
      <c r="BW61" s="503">
        <v>-10</v>
      </c>
      <c r="BX61" s="483">
        <f t="shared" si="77"/>
        <v>15.956842699999999</v>
      </c>
      <c r="BY61" s="477">
        <v>59.943575388441126</v>
      </c>
      <c r="BZ61" s="478">
        <v>67.078144104628038</v>
      </c>
      <c r="CA61" s="478">
        <v>81.087550284099933</v>
      </c>
      <c r="CB61" s="478">
        <v>86.54530911000704</v>
      </c>
      <c r="CC61" s="478">
        <v>85.236207281442546</v>
      </c>
      <c r="CD61" s="478">
        <v>83.911316419149728</v>
      </c>
      <c r="CE61" s="478">
        <v>81.235146990167522</v>
      </c>
      <c r="CF61" s="478">
        <v>78.530550638327526</v>
      </c>
      <c r="CG61" s="478">
        <v>75.794074627340834</v>
      </c>
      <c r="CH61" s="478">
        <v>72.997307542411718</v>
      </c>
      <c r="CI61" s="713" t="s">
        <v>381</v>
      </c>
      <c r="CJ61" s="522" t="s">
        <v>381</v>
      </c>
      <c r="CK61" s="738"/>
      <c r="CL61" s="1021"/>
      <c r="CM61" s="503">
        <f t="shared" si="92"/>
        <v>-10</v>
      </c>
      <c r="CN61" s="491">
        <v>1.2</v>
      </c>
      <c r="CO61" s="492">
        <v>1.2</v>
      </c>
      <c r="CP61" s="492">
        <v>1.2000000000000006</v>
      </c>
      <c r="CQ61" s="492">
        <v>1.2000000000000006</v>
      </c>
      <c r="CR61" s="492">
        <v>1.2000000000000102</v>
      </c>
      <c r="CS61" s="493">
        <v>1.2000000000000008</v>
      </c>
      <c r="CT61" s="493">
        <v>1.2000000000000002</v>
      </c>
      <c r="CU61" s="493">
        <v>1.2000000000000002</v>
      </c>
      <c r="CV61" s="493">
        <v>1.2000000000000002</v>
      </c>
      <c r="CW61" s="562">
        <v>1.2000000000000002</v>
      </c>
      <c r="CX61" s="522" t="s">
        <v>381</v>
      </c>
      <c r="CY61" s="748" t="s">
        <v>381</v>
      </c>
      <c r="CZ61" s="738"/>
      <c r="DA61" s="1021"/>
      <c r="DB61" s="503">
        <f t="shared" si="93"/>
        <v>-10</v>
      </c>
      <c r="DC61" s="491">
        <v>0.86158633043482113</v>
      </c>
      <c r="DD61" s="492">
        <v>0.92661164496834014</v>
      </c>
      <c r="DE61" s="492">
        <v>1.0000000000000109</v>
      </c>
      <c r="DF61" s="492">
        <v>1</v>
      </c>
      <c r="DG61" s="492">
        <v>1</v>
      </c>
      <c r="DH61" s="493">
        <v>1</v>
      </c>
      <c r="DI61" s="493">
        <v>1</v>
      </c>
      <c r="DJ61" s="493">
        <v>1</v>
      </c>
      <c r="DK61" s="493">
        <v>1.0000000000000031</v>
      </c>
      <c r="DL61" s="562">
        <v>1.0000000000000013</v>
      </c>
      <c r="DM61" s="522" t="s">
        <v>381</v>
      </c>
      <c r="DN61" s="748" t="s">
        <v>381</v>
      </c>
      <c r="DO61" s="744"/>
      <c r="DP61" s="1021"/>
      <c r="DQ61" s="503">
        <f t="shared" si="94"/>
        <v>-10</v>
      </c>
      <c r="DR61" s="491">
        <v>0.7628803589764408</v>
      </c>
      <c r="DS61" s="492">
        <v>0.82926904174332794</v>
      </c>
      <c r="DT61" s="492">
        <v>0.94934445420123004</v>
      </c>
      <c r="DU61" s="492">
        <v>1</v>
      </c>
      <c r="DV61" s="492">
        <v>1.0000000000000004</v>
      </c>
      <c r="DW61" s="493">
        <v>1</v>
      </c>
      <c r="DX61" s="493">
        <v>1</v>
      </c>
      <c r="DY61" s="493">
        <v>1.0000000000000004</v>
      </c>
      <c r="DZ61" s="493">
        <v>1</v>
      </c>
      <c r="EA61" s="562">
        <v>1.0000000000000016</v>
      </c>
      <c r="EB61" s="522" t="s">
        <v>381</v>
      </c>
      <c r="EC61" s="748" t="s">
        <v>381</v>
      </c>
      <c r="ED61" s="738"/>
      <c r="EE61" s="1021"/>
      <c r="EF61" s="503">
        <f t="shared" si="95"/>
        <v>-10</v>
      </c>
      <c r="EG61" s="495">
        <v>31.730174260076012</v>
      </c>
      <c r="EH61" s="496">
        <v>29.902684906315073</v>
      </c>
      <c r="EI61" s="496">
        <v>26.830518109837669</v>
      </c>
      <c r="EJ61" s="496">
        <v>22.031842271971755</v>
      </c>
      <c r="EK61" s="496">
        <v>17.30167660888452</v>
      </c>
      <c r="EL61" s="497">
        <v>12.557805836800412</v>
      </c>
      <c r="EM61" s="497">
        <v>6.7629757928095842</v>
      </c>
      <c r="EN61" s="497">
        <v>2.6404992832434573</v>
      </c>
      <c r="EO61" s="497">
        <v>0.56220145510610564</v>
      </c>
      <c r="EP61" s="563">
        <v>-1.4440473781668288</v>
      </c>
      <c r="EQ61" s="522" t="s">
        <v>381</v>
      </c>
      <c r="ER61" s="748" t="s">
        <v>381</v>
      </c>
      <c r="ES61" s="738"/>
      <c r="ET61" s="1021"/>
      <c r="EU61" s="503">
        <f t="shared" si="96"/>
        <v>-10</v>
      </c>
      <c r="EV61" s="495">
        <v>85</v>
      </c>
      <c r="EW61" s="496">
        <v>85</v>
      </c>
      <c r="EX61" s="496">
        <v>83.920879609451617</v>
      </c>
      <c r="EY61" s="496">
        <v>79.080485507376409</v>
      </c>
      <c r="EZ61" s="496">
        <v>74.119068540892442</v>
      </c>
      <c r="FA61" s="497">
        <v>69.095272671387988</v>
      </c>
      <c r="FB61" s="497">
        <v>58.898435131342637</v>
      </c>
      <c r="FC61" s="497">
        <v>48.508068687470939</v>
      </c>
      <c r="FD61" s="497">
        <v>37.89688808318283</v>
      </c>
      <c r="FE61" s="563">
        <v>26.915526565153584</v>
      </c>
      <c r="FF61" s="522" t="s">
        <v>381</v>
      </c>
      <c r="FG61" s="748" t="s">
        <v>381</v>
      </c>
      <c r="FI61" s="1021"/>
      <c r="FJ61" s="503">
        <f t="shared" si="97"/>
        <v>-10</v>
      </c>
      <c r="FK61" s="495">
        <v>85</v>
      </c>
      <c r="FL61" s="496">
        <v>85.000000000000057</v>
      </c>
      <c r="FM61" s="496">
        <v>85</v>
      </c>
      <c r="FN61" s="496">
        <v>81.288809920183667</v>
      </c>
      <c r="FO61" s="496">
        <v>76.001092961117934</v>
      </c>
      <c r="FP61" s="497">
        <v>70.656620705393493</v>
      </c>
      <c r="FQ61" s="497">
        <v>59.88328289939102</v>
      </c>
      <c r="FR61" s="497">
        <v>49.02640332213565</v>
      </c>
      <c r="FS61" s="497">
        <v>38.074365149010475</v>
      </c>
      <c r="FT61" s="563">
        <v>26.916484265074473</v>
      </c>
      <c r="FU61" s="522" t="s">
        <v>381</v>
      </c>
      <c r="FV61" s="748" t="s">
        <v>381</v>
      </c>
      <c r="FW61" s="744"/>
      <c r="FX61" s="1021"/>
      <c r="FY61" s="503">
        <f t="shared" si="98"/>
        <v>-10</v>
      </c>
      <c r="FZ61" s="491">
        <f t="shared" si="99"/>
        <v>0.7628803589764408</v>
      </c>
      <c r="GA61" s="492">
        <f t="shared" si="99"/>
        <v>0.82926904174332794</v>
      </c>
      <c r="GB61" s="492">
        <f t="shared" si="99"/>
        <v>0.94934445420123004</v>
      </c>
      <c r="GC61" s="492">
        <f t="shared" si="99"/>
        <v>1</v>
      </c>
      <c r="GD61" s="492">
        <f t="shared" si="99"/>
        <v>1</v>
      </c>
      <c r="GE61" s="493">
        <f t="shared" si="99"/>
        <v>1</v>
      </c>
      <c r="GF61" s="493">
        <f t="shared" si="99"/>
        <v>1</v>
      </c>
      <c r="GG61" s="493">
        <f t="shared" si="99"/>
        <v>1</v>
      </c>
      <c r="GH61" s="493">
        <f t="shared" si="99"/>
        <v>1</v>
      </c>
      <c r="GI61" s="493">
        <f t="shared" si="99"/>
        <v>1.0000000000000013</v>
      </c>
      <c r="GJ61" s="522" t="s">
        <v>381</v>
      </c>
      <c r="GK61" s="748" t="s">
        <v>381</v>
      </c>
      <c r="GM61" s="1021"/>
      <c r="GN61" s="503">
        <f t="shared" si="100"/>
        <v>-10</v>
      </c>
      <c r="GO61" s="495">
        <f t="shared" si="101"/>
        <v>85</v>
      </c>
      <c r="GP61" s="496">
        <f t="shared" si="101"/>
        <v>85.000000000000057</v>
      </c>
      <c r="GQ61" s="496">
        <f t="shared" si="101"/>
        <v>85</v>
      </c>
      <c r="GR61" s="496">
        <f t="shared" si="101"/>
        <v>81.288809920183667</v>
      </c>
      <c r="GS61" s="496">
        <f t="shared" si="101"/>
        <v>76.001092961117934</v>
      </c>
      <c r="GT61" s="497">
        <f t="shared" si="101"/>
        <v>70.656620705393493</v>
      </c>
      <c r="GU61" s="497">
        <f t="shared" si="101"/>
        <v>59.88328289939102</v>
      </c>
      <c r="GV61" s="497">
        <f t="shared" si="101"/>
        <v>49.02640332213565</v>
      </c>
      <c r="GW61" s="497">
        <f t="shared" si="101"/>
        <v>38.074365149010475</v>
      </c>
      <c r="GX61" s="497">
        <f t="shared" si="101"/>
        <v>26.916484265074473</v>
      </c>
      <c r="GY61" s="522" t="s">
        <v>381</v>
      </c>
      <c r="GZ61" s="748" t="s">
        <v>381</v>
      </c>
      <c r="HB61" s="1021"/>
      <c r="HC61" s="503">
        <f t="shared" si="102"/>
        <v>-10</v>
      </c>
      <c r="HD61" s="531">
        <f t="shared" si="103"/>
        <v>5.3881921270128013</v>
      </c>
      <c r="HE61" s="551">
        <v>6.0617161428894013</v>
      </c>
      <c r="HF61" s="604">
        <v>87.431346013490028</v>
      </c>
      <c r="HH61" s="1021"/>
      <c r="HI61" s="503">
        <f t="shared" si="104"/>
        <v>-10</v>
      </c>
      <c r="HJ61" s="531">
        <f t="shared" si="105"/>
        <v>5.3881921270128013</v>
      </c>
      <c r="HK61" s="604">
        <v>96.250346403354783</v>
      </c>
    </row>
    <row r="62" spans="2:219" ht="15" customHeight="1">
      <c r="B62" s="1021"/>
      <c r="C62" s="503">
        <v>-20</v>
      </c>
      <c r="D62" s="476">
        <f t="shared" si="80"/>
        <v>15.196583200000001</v>
      </c>
      <c r="E62" s="600">
        <f t="shared" si="81"/>
        <v>60.102036500531348</v>
      </c>
      <c r="F62" s="601">
        <f t="shared" si="82"/>
        <v>87.374572321446493</v>
      </c>
      <c r="G62" s="602">
        <f t="shared" si="83"/>
        <v>5.3933226772924669</v>
      </c>
      <c r="H62" s="594" t="s">
        <v>712</v>
      </c>
      <c r="I62" s="603" t="s">
        <v>712</v>
      </c>
      <c r="J62" s="479">
        <f t="shared" si="73"/>
        <v>81.131086028270971</v>
      </c>
      <c r="K62" s="479">
        <f t="shared" ref="K62:P64" si="108">MIN(AV62,BL62,CB62)</f>
        <v>85.865839019897095</v>
      </c>
      <c r="L62" s="479">
        <f t="shared" si="108"/>
        <v>84.6035800942973</v>
      </c>
      <c r="M62" s="479">
        <f t="shared" si="108"/>
        <v>83.328704779139798</v>
      </c>
      <c r="N62" s="479">
        <f t="shared" si="108"/>
        <v>80.752916661972407</v>
      </c>
      <c r="O62" s="479">
        <f t="shared" si="108"/>
        <v>78.144656892296638</v>
      </c>
      <c r="P62" s="479">
        <f t="shared" si="108"/>
        <v>75.504755669168205</v>
      </c>
      <c r="Q62" s="479">
        <f t="shared" si="107"/>
        <v>72.808155919642942</v>
      </c>
      <c r="R62" s="522" t="s">
        <v>381</v>
      </c>
      <c r="S62" s="480" t="s">
        <v>381</v>
      </c>
      <c r="T62" s="738"/>
      <c r="U62" s="1021"/>
      <c r="V62" s="503">
        <f t="shared" si="85"/>
        <v>-20</v>
      </c>
      <c r="W62" s="481">
        <v>15</v>
      </c>
      <c r="X62" s="519">
        <v>-17.5</v>
      </c>
      <c r="Y62" s="483">
        <f t="shared" si="86"/>
        <v>15.196583200000001</v>
      </c>
      <c r="Z62" s="551">
        <v>20.965929899999999</v>
      </c>
      <c r="AA62" s="556">
        <v>17.096156100000002</v>
      </c>
      <c r="AB62" s="532">
        <f t="shared" si="87"/>
        <v>5.0097502199225259</v>
      </c>
      <c r="AC62" s="486">
        <f t="shared" si="88"/>
        <v>4.4531113065978012</v>
      </c>
      <c r="AD62" s="487">
        <v>19.607215799999999</v>
      </c>
      <c r="AE62" s="488">
        <v>28.975817200000002</v>
      </c>
      <c r="AF62" s="738"/>
      <c r="AG62" s="1048"/>
      <c r="AH62" s="1050"/>
      <c r="AI62" s="738"/>
      <c r="AJ62" s="1021"/>
      <c r="AK62" s="503">
        <f t="shared" si="89"/>
        <v>-20</v>
      </c>
      <c r="AL62" s="489">
        <f t="shared" si="106"/>
        <v>-30</v>
      </c>
      <c r="AM62" s="519">
        <f t="shared" si="90"/>
        <v>-26</v>
      </c>
      <c r="AN62" s="490">
        <f t="shared" si="91"/>
        <v>15.196583200000001</v>
      </c>
      <c r="AP62" s="1021"/>
      <c r="AQ62" s="503">
        <v>-20</v>
      </c>
      <c r="AR62" s="483">
        <f t="shared" si="75"/>
        <v>15.196583200000001</v>
      </c>
      <c r="AS62" s="477">
        <v>97.640265976165011</v>
      </c>
      <c r="AT62" s="479">
        <v>97.071671263613894</v>
      </c>
      <c r="AU62" s="478">
        <v>96.090465711350021</v>
      </c>
      <c r="AV62" s="478">
        <v>94.530787088407763</v>
      </c>
      <c r="AW62" s="478">
        <v>92.982368219133633</v>
      </c>
      <c r="AX62" s="478">
        <v>91.412607861424775</v>
      </c>
      <c r="AY62" s="478">
        <v>88.970100991458736</v>
      </c>
      <c r="AZ62" s="478">
        <v>86.016815405359225</v>
      </c>
      <c r="BA62" s="478">
        <v>84.772055711728726</v>
      </c>
      <c r="BB62" s="761" t="s">
        <v>969</v>
      </c>
      <c r="BC62" s="713" t="s">
        <v>381</v>
      </c>
      <c r="BD62" s="522" t="s">
        <v>381</v>
      </c>
      <c r="BE62" s="738"/>
      <c r="BF62" s="1021"/>
      <c r="BG62" s="503">
        <v>-20</v>
      </c>
      <c r="BH62" s="483">
        <f t="shared" si="76"/>
        <v>17.096156100000002</v>
      </c>
      <c r="BI62" s="477">
        <v>72.250817852622774</v>
      </c>
      <c r="BJ62" s="478">
        <v>79.876721474131443</v>
      </c>
      <c r="BK62" s="478">
        <v>87.110637939077577</v>
      </c>
      <c r="BL62" s="478">
        <v>85.865839019897095</v>
      </c>
      <c r="BM62" s="478">
        <v>84.6035800942973</v>
      </c>
      <c r="BN62" s="478">
        <v>83.328704779139798</v>
      </c>
      <c r="BO62" s="478">
        <v>80.752916661972407</v>
      </c>
      <c r="BP62" s="478">
        <v>78.144656892296638</v>
      </c>
      <c r="BQ62" s="478">
        <v>75.504755669168205</v>
      </c>
      <c r="BR62" s="478">
        <v>72.808155919642942</v>
      </c>
      <c r="BS62" s="713" t="s">
        <v>381</v>
      </c>
      <c r="BT62" s="522" t="s">
        <v>381</v>
      </c>
      <c r="BU62" s="533"/>
      <c r="BV62" s="1021"/>
      <c r="BW62" s="503">
        <v>-20</v>
      </c>
      <c r="BX62" s="483">
        <f t="shared" si="77"/>
        <v>17.096156100000002</v>
      </c>
      <c r="BY62" s="477">
        <v>60.102036500531348</v>
      </c>
      <c r="BZ62" s="478">
        <v>67.16503662123209</v>
      </c>
      <c r="CA62" s="478">
        <v>81.131086028270971</v>
      </c>
      <c r="CB62" s="478">
        <v>86.508488633745074</v>
      </c>
      <c r="CC62" s="478">
        <v>85.165145927382952</v>
      </c>
      <c r="CD62" s="478">
        <v>83.810396855841859</v>
      </c>
      <c r="CE62" s="478">
        <v>81.088031643400925</v>
      </c>
      <c r="CF62" s="478">
        <v>78.356406928890166</v>
      </c>
      <c r="CG62" s="478">
        <v>75.613507953708364</v>
      </c>
      <c r="CH62" s="478">
        <v>72.842251907206673</v>
      </c>
      <c r="CI62" s="713" t="s">
        <v>381</v>
      </c>
      <c r="CJ62" s="522" t="s">
        <v>381</v>
      </c>
      <c r="CK62" s="738"/>
      <c r="CL62" s="1021"/>
      <c r="CM62" s="503">
        <f t="shared" si="92"/>
        <v>-20</v>
      </c>
      <c r="CN62" s="491">
        <v>1.2000000000000104</v>
      </c>
      <c r="CO62" s="492">
        <v>1.2000000000000002</v>
      </c>
      <c r="CP62" s="492">
        <v>1.2000000000000104</v>
      </c>
      <c r="CQ62" s="492">
        <v>1.2000000000000013</v>
      </c>
      <c r="CR62" s="492">
        <v>1.2000000000000006</v>
      </c>
      <c r="CS62" s="493">
        <v>1.2000000000000002</v>
      </c>
      <c r="CT62" s="493">
        <v>1.2</v>
      </c>
      <c r="CU62" s="493">
        <v>1.2</v>
      </c>
      <c r="CV62" s="493">
        <v>1.2</v>
      </c>
      <c r="CW62" s="761" t="s">
        <v>969</v>
      </c>
      <c r="CX62" s="522" t="s">
        <v>381</v>
      </c>
      <c r="CY62" s="748" t="s">
        <v>381</v>
      </c>
      <c r="CZ62" s="738"/>
      <c r="DA62" s="1021"/>
      <c r="DB62" s="503">
        <f t="shared" si="93"/>
        <v>-20</v>
      </c>
      <c r="DC62" s="491">
        <v>0.8751043366733775</v>
      </c>
      <c r="DD62" s="492">
        <v>0.93945798088725352</v>
      </c>
      <c r="DE62" s="492">
        <v>1</v>
      </c>
      <c r="DF62" s="492">
        <v>1.0000000000000118</v>
      </c>
      <c r="DG62" s="492">
        <v>1</v>
      </c>
      <c r="DH62" s="493">
        <v>1.000000000000006</v>
      </c>
      <c r="DI62" s="493">
        <v>1</v>
      </c>
      <c r="DJ62" s="493">
        <v>1.0000000000000056</v>
      </c>
      <c r="DK62" s="493">
        <v>1.0000000000000004</v>
      </c>
      <c r="DL62" s="493">
        <v>1.0000000000000009</v>
      </c>
      <c r="DM62" s="522" t="s">
        <v>381</v>
      </c>
      <c r="DN62" s="748" t="s">
        <v>381</v>
      </c>
      <c r="DO62" s="744"/>
      <c r="DP62" s="1021"/>
      <c r="DQ62" s="503">
        <f t="shared" si="94"/>
        <v>-20</v>
      </c>
      <c r="DR62" s="491">
        <v>0.76439701722477804</v>
      </c>
      <c r="DS62" s="492">
        <v>0.83005442932441187</v>
      </c>
      <c r="DT62" s="492">
        <v>0.94969829893943236</v>
      </c>
      <c r="DU62" s="492">
        <v>1.0000000000000118</v>
      </c>
      <c r="DV62" s="492">
        <v>1.0000000000000058</v>
      </c>
      <c r="DW62" s="493">
        <v>1.0000000000000002</v>
      </c>
      <c r="DX62" s="493">
        <v>1.0000000000000051</v>
      </c>
      <c r="DY62" s="493">
        <v>1.0000000000000007</v>
      </c>
      <c r="DZ62" s="493">
        <v>1.0000000000000004</v>
      </c>
      <c r="EA62" s="493">
        <v>1.0000000000000009</v>
      </c>
      <c r="EB62" s="522" t="s">
        <v>381</v>
      </c>
      <c r="EC62" s="748" t="s">
        <v>381</v>
      </c>
      <c r="ED62" s="738"/>
      <c r="EE62" s="1021"/>
      <c r="EF62" s="503">
        <f t="shared" si="95"/>
        <v>-20</v>
      </c>
      <c r="EG62" s="495">
        <v>29.483010097310853</v>
      </c>
      <c r="EH62" s="496">
        <v>27.751332794530526</v>
      </c>
      <c r="EI62" s="496">
        <v>24.765423696099958</v>
      </c>
      <c r="EJ62" s="496">
        <v>20.025468350646008</v>
      </c>
      <c r="EK62" s="496">
        <v>15.327510100796815</v>
      </c>
      <c r="EL62" s="497">
        <v>10.572856419100049</v>
      </c>
      <c r="EM62" s="497">
        <v>3.1912189402727904</v>
      </c>
      <c r="EN62" s="497">
        <v>-5.7065185696415028</v>
      </c>
      <c r="EO62" s="497">
        <v>-9.4474830486504402</v>
      </c>
      <c r="EP62" s="605" t="s">
        <v>969</v>
      </c>
      <c r="EQ62" s="522" t="s">
        <v>381</v>
      </c>
      <c r="ER62" s="748" t="s">
        <v>381</v>
      </c>
      <c r="ES62" s="738"/>
      <c r="ET62" s="1021"/>
      <c r="EU62" s="503">
        <f t="shared" si="96"/>
        <v>-20</v>
      </c>
      <c r="EV62" s="495">
        <v>85</v>
      </c>
      <c r="EW62" s="496">
        <v>85</v>
      </c>
      <c r="EX62" s="496">
        <v>83.574384946832197</v>
      </c>
      <c r="EY62" s="496">
        <v>78.543444931569582</v>
      </c>
      <c r="EZ62" s="496">
        <v>73.448252167695046</v>
      </c>
      <c r="FA62" s="497">
        <v>68.308692959822054</v>
      </c>
      <c r="FB62" s="497">
        <v>57.945190278572397</v>
      </c>
      <c r="FC62" s="497">
        <v>47.479935530043747</v>
      </c>
      <c r="FD62" s="497">
        <v>36.918422868051778</v>
      </c>
      <c r="FE62" s="563">
        <v>26.163181848876889</v>
      </c>
      <c r="FF62" s="522" t="s">
        <v>381</v>
      </c>
      <c r="FG62" s="748" t="s">
        <v>381</v>
      </c>
      <c r="FI62" s="1021"/>
      <c r="FJ62" s="503">
        <f t="shared" si="97"/>
        <v>-20</v>
      </c>
      <c r="FK62" s="495">
        <v>85.000000000000057</v>
      </c>
      <c r="FL62" s="496">
        <v>85</v>
      </c>
      <c r="FM62" s="496">
        <v>85</v>
      </c>
      <c r="FN62" s="496">
        <v>81.139991606698686</v>
      </c>
      <c r="FO62" s="496">
        <v>75.714258630074937</v>
      </c>
      <c r="FP62" s="497">
        <v>70.249814646889945</v>
      </c>
      <c r="FQ62" s="497">
        <v>59.291918700144038</v>
      </c>
      <c r="FR62" s="497">
        <v>48.328441768481696</v>
      </c>
      <c r="FS62" s="497">
        <v>37.352885831307447</v>
      </c>
      <c r="FT62" s="563">
        <v>26.298957664151487</v>
      </c>
      <c r="FU62" s="522" t="s">
        <v>381</v>
      </c>
      <c r="FV62" s="748" t="s">
        <v>381</v>
      </c>
      <c r="FW62" s="744"/>
      <c r="FX62" s="1021"/>
      <c r="FY62" s="503">
        <f t="shared" si="98"/>
        <v>-20</v>
      </c>
      <c r="FZ62" s="491">
        <f t="shared" si="99"/>
        <v>0.76439701722477804</v>
      </c>
      <c r="GA62" s="492">
        <f t="shared" si="99"/>
        <v>0.83005442932441187</v>
      </c>
      <c r="GB62" s="492">
        <f t="shared" si="99"/>
        <v>0.94969829893943236</v>
      </c>
      <c r="GC62" s="492">
        <f t="shared" si="99"/>
        <v>1.0000000000000118</v>
      </c>
      <c r="GD62" s="492">
        <f t="shared" si="99"/>
        <v>1</v>
      </c>
      <c r="GE62" s="493">
        <f t="shared" si="99"/>
        <v>1.0000000000000002</v>
      </c>
      <c r="GF62" s="493">
        <f t="shared" si="99"/>
        <v>1</v>
      </c>
      <c r="GG62" s="493">
        <f t="shared" si="99"/>
        <v>1.0000000000000007</v>
      </c>
      <c r="GH62" s="493">
        <f t="shared" si="99"/>
        <v>1.0000000000000004</v>
      </c>
      <c r="GI62" s="493">
        <f t="shared" si="99"/>
        <v>1.0000000000000009</v>
      </c>
      <c r="GJ62" s="522" t="s">
        <v>381</v>
      </c>
      <c r="GK62" s="748" t="s">
        <v>381</v>
      </c>
      <c r="GM62" s="1021"/>
      <c r="GN62" s="503">
        <f t="shared" si="100"/>
        <v>-20</v>
      </c>
      <c r="GO62" s="495">
        <f t="shared" si="101"/>
        <v>85.000000000000057</v>
      </c>
      <c r="GP62" s="496">
        <f t="shared" si="101"/>
        <v>85</v>
      </c>
      <c r="GQ62" s="496">
        <f t="shared" si="101"/>
        <v>85</v>
      </c>
      <c r="GR62" s="496">
        <f t="shared" si="101"/>
        <v>81.139991606698686</v>
      </c>
      <c r="GS62" s="496">
        <f t="shared" si="101"/>
        <v>75.714258630074937</v>
      </c>
      <c r="GT62" s="497">
        <f t="shared" si="101"/>
        <v>70.249814646889945</v>
      </c>
      <c r="GU62" s="497">
        <f t="shared" si="101"/>
        <v>59.291918700144038</v>
      </c>
      <c r="GV62" s="497">
        <f t="shared" si="101"/>
        <v>48.328441768481696</v>
      </c>
      <c r="GW62" s="497">
        <f t="shared" si="101"/>
        <v>37.352885831307447</v>
      </c>
      <c r="GX62" s="497">
        <f t="shared" si="101"/>
        <v>26.298957664151487</v>
      </c>
      <c r="GY62" s="522" t="s">
        <v>381</v>
      </c>
      <c r="GZ62" s="748" t="s">
        <v>381</v>
      </c>
      <c r="HB62" s="1021"/>
      <c r="HC62" s="503">
        <f t="shared" si="102"/>
        <v>-20</v>
      </c>
      <c r="HD62" s="531">
        <f t="shared" si="103"/>
        <v>5.3933226772924669</v>
      </c>
      <c r="HE62" s="551">
        <v>6.0674880119540253</v>
      </c>
      <c r="HF62" s="604">
        <v>87.374572321446493</v>
      </c>
      <c r="HH62" s="1021"/>
      <c r="HI62" s="503">
        <f t="shared" si="104"/>
        <v>-20</v>
      </c>
      <c r="HJ62" s="531">
        <f t="shared" si="105"/>
        <v>5.3933226772924669</v>
      </c>
      <c r="HK62" s="604">
        <v>95.282846746349122</v>
      </c>
    </row>
    <row r="63" spans="2:219" ht="15" customHeight="1">
      <c r="B63" s="1021"/>
      <c r="C63" s="503">
        <v>-30</v>
      </c>
      <c r="D63" s="476">
        <f t="shared" si="80"/>
        <v>16.145572444444444</v>
      </c>
      <c r="E63" s="600">
        <f t="shared" si="81"/>
        <v>60.192997278147317</v>
      </c>
      <c r="F63" s="601">
        <f t="shared" si="82"/>
        <v>87.33327508618865</v>
      </c>
      <c r="G63" s="602">
        <f t="shared" si="83"/>
        <v>5.4427100807446394</v>
      </c>
      <c r="H63" s="594" t="s">
        <v>712</v>
      </c>
      <c r="I63" s="603" t="s">
        <v>712</v>
      </c>
      <c r="J63" s="479">
        <f t="shared" si="73"/>
        <v>81.033473848024627</v>
      </c>
      <c r="K63" s="479">
        <f t="shared" si="108"/>
        <v>85.749493153369627</v>
      </c>
      <c r="L63" s="479">
        <f t="shared" si="108"/>
        <v>84.458760610003566</v>
      </c>
      <c r="M63" s="479">
        <f t="shared" si="108"/>
        <v>83.159974207088666</v>
      </c>
      <c r="N63" s="479">
        <f t="shared" si="108"/>
        <v>80.550250390178263</v>
      </c>
      <c r="O63" s="479">
        <f t="shared" si="108"/>
        <v>77.928367644616301</v>
      </c>
      <c r="P63" s="479">
        <f t="shared" si="108"/>
        <v>75.299192934119304</v>
      </c>
      <c r="Q63" s="479">
        <f t="shared" si="107"/>
        <v>72.65255296609925</v>
      </c>
      <c r="R63" s="522" t="s">
        <v>381</v>
      </c>
      <c r="S63" s="480" t="s">
        <v>381</v>
      </c>
      <c r="T63" s="738"/>
      <c r="U63" s="1021"/>
      <c r="V63" s="503">
        <f t="shared" si="85"/>
        <v>-30</v>
      </c>
      <c r="W63" s="481">
        <v>15</v>
      </c>
      <c r="X63" s="519">
        <v>-17.5</v>
      </c>
      <c r="Y63" s="483">
        <f t="shared" si="86"/>
        <v>16.145572444444444</v>
      </c>
      <c r="Z63" s="551">
        <v>22.850911499999999</v>
      </c>
      <c r="AA63" s="556">
        <v>18.163768999999998</v>
      </c>
      <c r="AB63" s="532">
        <f t="shared" si="87"/>
        <v>4.7092460864828061</v>
      </c>
      <c r="AC63" s="486">
        <f t="shared" si="88"/>
        <v>4.1859965213180494</v>
      </c>
      <c r="AD63" s="487">
        <v>21.043576000000002</v>
      </c>
      <c r="AE63" s="488">
        <v>30.495844000000002</v>
      </c>
      <c r="AF63" s="738"/>
      <c r="AG63" s="1048"/>
      <c r="AH63" s="1050"/>
      <c r="AI63" s="738"/>
      <c r="AJ63" s="1021"/>
      <c r="AK63" s="503">
        <f t="shared" si="89"/>
        <v>-30</v>
      </c>
      <c r="AL63" s="489">
        <f t="shared" si="106"/>
        <v>-40</v>
      </c>
      <c r="AM63" s="519">
        <f t="shared" si="90"/>
        <v>-30</v>
      </c>
      <c r="AN63" s="490">
        <f t="shared" si="91"/>
        <v>16.145572444444444</v>
      </c>
      <c r="AP63" s="1021"/>
      <c r="AQ63" s="503">
        <v>-30</v>
      </c>
      <c r="AR63" s="483">
        <f t="shared" si="75"/>
        <v>16.145572444444444</v>
      </c>
      <c r="AS63" s="477">
        <v>96.521618770348766</v>
      </c>
      <c r="AT63" s="479">
        <v>96.076523998445239</v>
      </c>
      <c r="AU63" s="478">
        <v>95.178819601063509</v>
      </c>
      <c r="AV63" s="478">
        <v>93.678197588711541</v>
      </c>
      <c r="AW63" s="478">
        <v>92.157623697357934</v>
      </c>
      <c r="AX63" s="478">
        <v>90.602007591301742</v>
      </c>
      <c r="AY63" s="478">
        <v>88.246017156523635</v>
      </c>
      <c r="AZ63" s="478">
        <v>85.198614139169052</v>
      </c>
      <c r="BA63" s="478">
        <v>82.73865728583101</v>
      </c>
      <c r="BB63" s="478">
        <v>79.865920690095649</v>
      </c>
      <c r="BC63" s="713" t="s">
        <v>381</v>
      </c>
      <c r="BD63" s="522" t="s">
        <v>381</v>
      </c>
      <c r="BE63" s="738"/>
      <c r="BF63" s="1021"/>
      <c r="BG63" s="503">
        <v>-30</v>
      </c>
      <c r="BH63" s="483">
        <f t="shared" si="76"/>
        <v>18.163768999999998</v>
      </c>
      <c r="BI63" s="477">
        <v>73.632924197940937</v>
      </c>
      <c r="BJ63" s="478">
        <v>81.145892882411985</v>
      </c>
      <c r="BK63" s="478">
        <v>87.028124028703999</v>
      </c>
      <c r="BL63" s="478">
        <v>85.749493153369627</v>
      </c>
      <c r="BM63" s="478">
        <v>84.458760610003566</v>
      </c>
      <c r="BN63" s="478">
        <v>83.159974207088666</v>
      </c>
      <c r="BO63" s="478">
        <v>80.550250390178263</v>
      </c>
      <c r="BP63" s="478">
        <v>77.928367644616301</v>
      </c>
      <c r="BQ63" s="478">
        <v>75.299192934119304</v>
      </c>
      <c r="BR63" s="478">
        <v>72.65255296609925</v>
      </c>
      <c r="BS63" s="713" t="s">
        <v>381</v>
      </c>
      <c r="BT63" s="522" t="s">
        <v>381</v>
      </c>
      <c r="BU63" s="533"/>
      <c r="BV63" s="1021"/>
      <c r="BW63" s="503">
        <v>-30</v>
      </c>
      <c r="BX63" s="483">
        <f t="shared" si="77"/>
        <v>18.163768999999998</v>
      </c>
      <c r="BY63" s="477">
        <v>60.192997278147317</v>
      </c>
      <c r="BZ63" s="478">
        <v>67.142110895880236</v>
      </c>
      <c r="CA63" s="478">
        <v>81.033473848024627</v>
      </c>
      <c r="CB63" s="478">
        <v>86.490580403688597</v>
      </c>
      <c r="CC63" s="478">
        <v>85.115205272215093</v>
      </c>
      <c r="CD63" s="478">
        <v>83.738867587723533</v>
      </c>
      <c r="CE63" s="478">
        <v>80.979784069919688</v>
      </c>
      <c r="CF63" s="478">
        <v>78.227618376033888</v>
      </c>
      <c r="CG63" s="478">
        <v>75.480694124541273</v>
      </c>
      <c r="CH63" s="478">
        <v>72.729725887773611</v>
      </c>
      <c r="CI63" s="713" t="s">
        <v>381</v>
      </c>
      <c r="CJ63" s="522" t="s">
        <v>381</v>
      </c>
      <c r="CK63" s="738"/>
      <c r="CL63" s="1021"/>
      <c r="CM63" s="503">
        <f t="shared" si="92"/>
        <v>-30</v>
      </c>
      <c r="CN63" s="491">
        <v>1.2</v>
      </c>
      <c r="CO63" s="492">
        <v>1.2000000000000008</v>
      </c>
      <c r="CP63" s="492">
        <v>1.2</v>
      </c>
      <c r="CQ63" s="492">
        <v>1.2</v>
      </c>
      <c r="CR63" s="492">
        <v>1.2</v>
      </c>
      <c r="CS63" s="493">
        <v>1.2000000000000002</v>
      </c>
      <c r="CT63" s="493">
        <v>1.2000000000000004</v>
      </c>
      <c r="CU63" s="493">
        <v>1.2000000000000006</v>
      </c>
      <c r="CV63" s="493">
        <v>1.200000000000006</v>
      </c>
      <c r="CW63" s="562">
        <v>1.2000000000000002</v>
      </c>
      <c r="CX63" s="522" t="s">
        <v>381</v>
      </c>
      <c r="CY63" s="748" t="s">
        <v>381</v>
      </c>
      <c r="CZ63" s="738"/>
      <c r="DA63" s="1021"/>
      <c r="DB63" s="503">
        <f t="shared" si="93"/>
        <v>-30</v>
      </c>
      <c r="DC63" s="491">
        <v>0.88704403148444222</v>
      </c>
      <c r="DD63" s="492">
        <v>0.94981861923215172</v>
      </c>
      <c r="DE63" s="492">
        <v>1</v>
      </c>
      <c r="DF63" s="492">
        <v>1</v>
      </c>
      <c r="DG63" s="492">
        <v>1</v>
      </c>
      <c r="DH63" s="493">
        <v>1</v>
      </c>
      <c r="DI63" s="493">
        <v>1.0000000000000064</v>
      </c>
      <c r="DJ63" s="493">
        <v>1</v>
      </c>
      <c r="DK63" s="493">
        <v>1.0000000000000033</v>
      </c>
      <c r="DL63" s="493">
        <v>1.0000000000000004</v>
      </c>
      <c r="DM63" s="522" t="s">
        <v>381</v>
      </c>
      <c r="DN63" s="748" t="s">
        <v>381</v>
      </c>
      <c r="DO63" s="744"/>
      <c r="DP63" s="1021"/>
      <c r="DQ63" s="503">
        <f t="shared" si="94"/>
        <v>-30</v>
      </c>
      <c r="DR63" s="491">
        <v>0.76526672559537079</v>
      </c>
      <c r="DS63" s="492">
        <v>0.82984726462449188</v>
      </c>
      <c r="DT63" s="492">
        <v>0.94890478063764849</v>
      </c>
      <c r="DU63" s="492">
        <v>1.0000000000000131</v>
      </c>
      <c r="DV63" s="492">
        <v>1</v>
      </c>
      <c r="DW63" s="493">
        <v>1.0000000000000064</v>
      </c>
      <c r="DX63" s="493">
        <v>1.0000000000000058</v>
      </c>
      <c r="DY63" s="493">
        <v>1</v>
      </c>
      <c r="DZ63" s="493">
        <v>1.0000000000000004</v>
      </c>
      <c r="EA63" s="493">
        <v>1.0000000000000004</v>
      </c>
      <c r="EB63" s="522" t="s">
        <v>381</v>
      </c>
      <c r="EC63" s="748" t="s">
        <v>381</v>
      </c>
      <c r="ED63" s="738"/>
      <c r="EE63" s="1021"/>
      <c r="EF63" s="503">
        <f t="shared" si="95"/>
        <v>-30</v>
      </c>
      <c r="EG63" s="495">
        <v>26.077092415320806</v>
      </c>
      <c r="EH63" s="496">
        <v>24.723019659672502</v>
      </c>
      <c r="EI63" s="496">
        <v>21.99393031586402</v>
      </c>
      <c r="EJ63" s="496">
        <v>17.437713604596809</v>
      </c>
      <c r="EK63" s="496">
        <v>12.828417715863623</v>
      </c>
      <c r="EL63" s="497">
        <v>8.1208499006320949</v>
      </c>
      <c r="EM63" s="497">
        <v>1.0068536353455784</v>
      </c>
      <c r="EN63" s="497">
        <v>-8.1661462497802972</v>
      </c>
      <c r="EO63" s="497">
        <v>-15.546456012500585</v>
      </c>
      <c r="EP63" s="563">
        <v>-24.136592010865229</v>
      </c>
      <c r="EQ63" s="522" t="s">
        <v>381</v>
      </c>
      <c r="ER63" s="748" t="s">
        <v>381</v>
      </c>
      <c r="ES63" s="738"/>
      <c r="ET63" s="1021"/>
      <c r="EU63" s="503">
        <f t="shared" si="96"/>
        <v>-30</v>
      </c>
      <c r="EV63" s="495">
        <v>85</v>
      </c>
      <c r="EW63" s="496">
        <v>85</v>
      </c>
      <c r="EX63" s="496">
        <v>83.240709964162193</v>
      </c>
      <c r="EY63" s="496">
        <v>78.073539662717337</v>
      </c>
      <c r="EZ63" s="496">
        <v>72.864089647398146</v>
      </c>
      <c r="FA63" s="497">
        <v>67.628968885265351</v>
      </c>
      <c r="FB63" s="497">
        <v>57.130966620467177</v>
      </c>
      <c r="FC63" s="497">
        <v>46.61344547169341</v>
      </c>
      <c r="FD63" s="497">
        <v>36.097352918077718</v>
      </c>
      <c r="FE63" s="563">
        <v>25.543615999600036</v>
      </c>
      <c r="FF63" s="522" t="s">
        <v>381</v>
      </c>
      <c r="FG63" s="748" t="s">
        <v>381</v>
      </c>
      <c r="FI63" s="1021"/>
      <c r="FJ63" s="503">
        <f t="shared" si="97"/>
        <v>-30</v>
      </c>
      <c r="FK63" s="495">
        <v>85.000000000000114</v>
      </c>
      <c r="FL63" s="496">
        <v>85</v>
      </c>
      <c r="FM63" s="496">
        <v>85.000000000000114</v>
      </c>
      <c r="FN63" s="496">
        <v>81.06761348725837</v>
      </c>
      <c r="FO63" s="496">
        <v>75.512688306914868</v>
      </c>
      <c r="FP63" s="497">
        <v>69.961505785808185</v>
      </c>
      <c r="FQ63" s="497">
        <v>58.856851468870389</v>
      </c>
      <c r="FR63" s="497">
        <v>47.812347959568626</v>
      </c>
      <c r="FS63" s="497">
        <v>36.822304631179748</v>
      </c>
      <c r="FT63" s="563">
        <v>25.850881773052095</v>
      </c>
      <c r="FU63" s="522" t="s">
        <v>381</v>
      </c>
      <c r="FV63" s="748" t="s">
        <v>381</v>
      </c>
      <c r="FW63" s="744"/>
      <c r="FX63" s="1021"/>
      <c r="FY63" s="503">
        <f t="shared" si="98"/>
        <v>-30</v>
      </c>
      <c r="FZ63" s="491">
        <f t="shared" si="99"/>
        <v>0.76526672559537079</v>
      </c>
      <c r="GA63" s="492">
        <f t="shared" si="99"/>
        <v>0.82984726462449188</v>
      </c>
      <c r="GB63" s="492">
        <f t="shared" si="99"/>
        <v>0.94890478063764849</v>
      </c>
      <c r="GC63" s="492">
        <f t="shared" si="99"/>
        <v>1</v>
      </c>
      <c r="GD63" s="492">
        <f t="shared" si="99"/>
        <v>1</v>
      </c>
      <c r="GE63" s="493">
        <f t="shared" si="99"/>
        <v>1</v>
      </c>
      <c r="GF63" s="493">
        <f t="shared" si="99"/>
        <v>1.0000000000000058</v>
      </c>
      <c r="GG63" s="493">
        <f t="shared" si="99"/>
        <v>1</v>
      </c>
      <c r="GH63" s="493">
        <f t="shared" si="99"/>
        <v>1.0000000000000004</v>
      </c>
      <c r="GI63" s="493">
        <f t="shared" si="99"/>
        <v>1.0000000000000004</v>
      </c>
      <c r="GJ63" s="522" t="s">
        <v>381</v>
      </c>
      <c r="GK63" s="748" t="s">
        <v>381</v>
      </c>
      <c r="GM63" s="1021"/>
      <c r="GN63" s="503">
        <f t="shared" si="100"/>
        <v>-30</v>
      </c>
      <c r="GO63" s="495">
        <f t="shared" si="101"/>
        <v>85.000000000000114</v>
      </c>
      <c r="GP63" s="496">
        <f t="shared" si="101"/>
        <v>85</v>
      </c>
      <c r="GQ63" s="496">
        <f t="shared" si="101"/>
        <v>85.000000000000114</v>
      </c>
      <c r="GR63" s="496">
        <f t="shared" si="101"/>
        <v>81.06761348725837</v>
      </c>
      <c r="GS63" s="496">
        <f t="shared" si="101"/>
        <v>75.512688306914868</v>
      </c>
      <c r="GT63" s="497">
        <f t="shared" si="101"/>
        <v>69.961505785808185</v>
      </c>
      <c r="GU63" s="497">
        <f t="shared" si="101"/>
        <v>58.856851468870389</v>
      </c>
      <c r="GV63" s="497">
        <f t="shared" si="101"/>
        <v>47.812347959568626</v>
      </c>
      <c r="GW63" s="497">
        <f t="shared" si="101"/>
        <v>36.822304631179748</v>
      </c>
      <c r="GX63" s="497">
        <f t="shared" si="101"/>
        <v>25.850881773052095</v>
      </c>
      <c r="GY63" s="522" t="s">
        <v>381</v>
      </c>
      <c r="GZ63" s="748" t="s">
        <v>381</v>
      </c>
      <c r="HB63" s="1021"/>
      <c r="HC63" s="503">
        <f t="shared" si="102"/>
        <v>-30</v>
      </c>
      <c r="HD63" s="531">
        <f t="shared" si="103"/>
        <v>5.4427100807446394</v>
      </c>
      <c r="HE63" s="551">
        <v>6.1230488408377193</v>
      </c>
      <c r="HF63" s="604">
        <v>87.33327508618865</v>
      </c>
      <c r="HH63" s="1021"/>
      <c r="HI63" s="503">
        <f t="shared" si="104"/>
        <v>-30</v>
      </c>
      <c r="HJ63" s="531">
        <f t="shared" si="105"/>
        <v>5.4427100807446394</v>
      </c>
      <c r="HK63" s="604">
        <v>93.946335058264395</v>
      </c>
    </row>
    <row r="64" spans="2:219" ht="15" customHeight="1">
      <c r="B64" s="1021"/>
      <c r="C64" s="503">
        <v>-40</v>
      </c>
      <c r="D64" s="476">
        <f t="shared" si="80"/>
        <v>17.130595644444444</v>
      </c>
      <c r="E64" s="600">
        <f t="shared" si="81"/>
        <v>60.431075092471325</v>
      </c>
      <c r="F64" s="601">
        <f t="shared" si="82"/>
        <v>87.302794128952144</v>
      </c>
      <c r="G64" s="602">
        <f t="shared" si="83"/>
        <v>5.5202747257040787</v>
      </c>
      <c r="H64" s="594" t="s">
        <v>712</v>
      </c>
      <c r="I64" s="603" t="s">
        <v>712</v>
      </c>
      <c r="J64" s="479">
        <f t="shared" si="73"/>
        <v>81.081959277146311</v>
      </c>
      <c r="K64" s="479">
        <f t="shared" si="108"/>
        <v>85.629691026363702</v>
      </c>
      <c r="L64" s="479">
        <f t="shared" si="108"/>
        <v>84.306304737599476</v>
      </c>
      <c r="M64" s="479">
        <f t="shared" si="108"/>
        <v>82.983353871642237</v>
      </c>
      <c r="N64" s="479">
        <f t="shared" si="108"/>
        <v>80.340271862666654</v>
      </c>
      <c r="O64" s="479">
        <f t="shared" si="108"/>
        <v>77.708506955360136</v>
      </c>
      <c r="P64" s="479">
        <f t="shared" si="108"/>
        <v>75.093596110003588</v>
      </c>
      <c r="Q64" s="479">
        <f t="shared" si="107"/>
        <v>72.497470463090622</v>
      </c>
      <c r="R64" s="522" t="s">
        <v>381</v>
      </c>
      <c r="S64" s="480" t="s">
        <v>381</v>
      </c>
      <c r="T64" s="738"/>
      <c r="U64" s="1021"/>
      <c r="V64" s="503">
        <f t="shared" si="85"/>
        <v>-40</v>
      </c>
      <c r="W64" s="481">
        <v>15</v>
      </c>
      <c r="X64" s="519">
        <v>-17.5</v>
      </c>
      <c r="Y64" s="483">
        <f t="shared" si="86"/>
        <v>17.130595644444444</v>
      </c>
      <c r="Z64" s="551">
        <v>24.901603000000001</v>
      </c>
      <c r="AA64" s="556">
        <v>19.271920099999999</v>
      </c>
      <c r="AB64" s="532">
        <f t="shared" si="87"/>
        <v>4.4412909426077167</v>
      </c>
      <c r="AC64" s="486">
        <f t="shared" si="88"/>
        <v>3.9478141712068595</v>
      </c>
      <c r="AD64" s="487">
        <v>22.557056500000002</v>
      </c>
      <c r="AE64" s="488">
        <v>32.041581800000003</v>
      </c>
      <c r="AF64" s="738"/>
      <c r="AG64" s="1048"/>
      <c r="AH64" s="1050"/>
      <c r="AI64" s="738"/>
      <c r="AJ64" s="1021"/>
      <c r="AK64" s="503">
        <f t="shared" si="89"/>
        <v>-40</v>
      </c>
      <c r="AL64" s="489">
        <v>-40</v>
      </c>
      <c r="AM64" s="519">
        <f t="shared" si="90"/>
        <v>-40</v>
      </c>
      <c r="AN64" s="490">
        <f t="shared" si="91"/>
        <v>17.130595644444444</v>
      </c>
      <c r="AP64" s="1021"/>
      <c r="AQ64" s="503">
        <v>-40</v>
      </c>
      <c r="AR64" s="483">
        <f t="shared" si="75"/>
        <v>17.130595644444444</v>
      </c>
      <c r="AS64" s="477">
        <v>96.110744011171619</v>
      </c>
      <c r="AT64" s="479">
        <v>95.6623226861755</v>
      </c>
      <c r="AU64" s="478">
        <v>94.762350665018232</v>
      </c>
      <c r="AV64" s="478">
        <v>93.255616433948305</v>
      </c>
      <c r="AW64" s="478">
        <v>91.730182602172604</v>
      </c>
      <c r="AX64" s="478">
        <v>90.170292532258102</v>
      </c>
      <c r="AY64" s="478">
        <v>87.855224355676128</v>
      </c>
      <c r="AZ64" s="478">
        <v>84.820350737896632</v>
      </c>
      <c r="BA64" s="478">
        <v>82.425911809861276</v>
      </c>
      <c r="BB64" s="478">
        <v>79.629154408328091</v>
      </c>
      <c r="BC64" s="713" t="s">
        <v>381</v>
      </c>
      <c r="BD64" s="522" t="s">
        <v>381</v>
      </c>
      <c r="BE64" s="738"/>
      <c r="BF64" s="1021"/>
      <c r="BG64" s="503">
        <v>-40</v>
      </c>
      <c r="BH64" s="483">
        <f t="shared" si="76"/>
        <v>19.271920099999999</v>
      </c>
      <c r="BI64" s="477">
        <v>75.1335136301348</v>
      </c>
      <c r="BJ64" s="478">
        <v>82.68615984606592</v>
      </c>
      <c r="BK64" s="478">
        <v>86.93368183077547</v>
      </c>
      <c r="BL64" s="478">
        <v>85.629691026363702</v>
      </c>
      <c r="BM64" s="478">
        <v>84.306304737599476</v>
      </c>
      <c r="BN64" s="478">
        <v>82.983353871642237</v>
      </c>
      <c r="BO64" s="478">
        <v>80.340271862666654</v>
      </c>
      <c r="BP64" s="478">
        <v>77.708506955360136</v>
      </c>
      <c r="BQ64" s="478">
        <v>75.093596110003588</v>
      </c>
      <c r="BR64" s="478">
        <v>72.497470463090622</v>
      </c>
      <c r="BS64" s="713" t="s">
        <v>381</v>
      </c>
      <c r="BT64" s="522" t="s">
        <v>381</v>
      </c>
      <c r="BU64" s="533"/>
      <c r="BV64" s="1021"/>
      <c r="BW64" s="503">
        <v>-40</v>
      </c>
      <c r="BX64" s="483">
        <f t="shared" si="77"/>
        <v>19.271920099999999</v>
      </c>
      <c r="BY64" s="477">
        <v>60.431075092471325</v>
      </c>
      <c r="BZ64" s="478">
        <v>67.309060303554133</v>
      </c>
      <c r="CA64" s="478">
        <v>81.081959277146311</v>
      </c>
      <c r="CB64" s="478">
        <v>86.463301613342736</v>
      </c>
      <c r="CC64" s="478">
        <v>85.063822045777727</v>
      </c>
      <c r="CD64" s="478">
        <v>83.660581269425677</v>
      </c>
      <c r="CE64" s="478">
        <v>80.870528145258007</v>
      </c>
      <c r="CF64" s="478">
        <v>78.09836544936951</v>
      </c>
      <c r="CG64" s="478">
        <v>75.347976741973682</v>
      </c>
      <c r="CH64" s="478">
        <v>72.61808955675582</v>
      </c>
      <c r="CI64" s="713" t="s">
        <v>381</v>
      </c>
      <c r="CJ64" s="522" t="s">
        <v>381</v>
      </c>
      <c r="CK64" s="738"/>
      <c r="CL64" s="1021"/>
      <c r="CM64" s="503">
        <f t="shared" si="92"/>
        <v>-40</v>
      </c>
      <c r="CN64" s="491">
        <v>1.2000000000000113</v>
      </c>
      <c r="CO64" s="492">
        <v>1.2</v>
      </c>
      <c r="CP64" s="492">
        <v>1.2000000000000006</v>
      </c>
      <c r="CQ64" s="492">
        <v>1.2000000000000002</v>
      </c>
      <c r="CR64" s="492">
        <v>1.2</v>
      </c>
      <c r="CS64" s="493">
        <v>1.2000000000000002</v>
      </c>
      <c r="CT64" s="493">
        <v>1.2</v>
      </c>
      <c r="CU64" s="493">
        <v>1.2000000000000006</v>
      </c>
      <c r="CV64" s="493">
        <v>1.2000000000000006</v>
      </c>
      <c r="CW64" s="562">
        <v>1.2000000000000002</v>
      </c>
      <c r="CX64" s="522" t="s">
        <v>381</v>
      </c>
      <c r="CY64" s="748" t="s">
        <v>381</v>
      </c>
      <c r="CZ64" s="738"/>
      <c r="DA64" s="1021"/>
      <c r="DB64" s="503">
        <f t="shared" si="93"/>
        <v>-40</v>
      </c>
      <c r="DC64" s="491">
        <v>0.89986581672538535</v>
      </c>
      <c r="DD64" s="492">
        <v>0.96226434864315535</v>
      </c>
      <c r="DE64" s="492">
        <v>1.0000000000000004</v>
      </c>
      <c r="DF64" s="492">
        <v>1.0000000000000062</v>
      </c>
      <c r="DG64" s="492">
        <v>1.0000000000000064</v>
      </c>
      <c r="DH64" s="493">
        <v>1.0000000000000064</v>
      </c>
      <c r="DI64" s="493">
        <v>1.0000000000000004</v>
      </c>
      <c r="DJ64" s="493">
        <v>1.0000000000000004</v>
      </c>
      <c r="DK64" s="493">
        <v>1</v>
      </c>
      <c r="DL64" s="493">
        <v>1.0000000000000004</v>
      </c>
      <c r="DM64" s="522" t="s">
        <v>381</v>
      </c>
      <c r="DN64" s="748" t="s">
        <v>381</v>
      </c>
      <c r="DO64" s="744"/>
      <c r="DP64" s="1021"/>
      <c r="DQ64" s="503">
        <f t="shared" si="94"/>
        <v>-40</v>
      </c>
      <c r="DR64" s="491">
        <v>0.76754000006320378</v>
      </c>
      <c r="DS64" s="492">
        <v>0.83135501431827208</v>
      </c>
      <c r="DT64" s="492">
        <v>0.94929900408975598</v>
      </c>
      <c r="DU64" s="492">
        <v>1</v>
      </c>
      <c r="DV64" s="492">
        <v>1</v>
      </c>
      <c r="DW64" s="493">
        <v>1</v>
      </c>
      <c r="DX64" s="493">
        <v>1</v>
      </c>
      <c r="DY64" s="493">
        <v>1.0000000000000064</v>
      </c>
      <c r="DZ64" s="493">
        <v>1.0000000000000031</v>
      </c>
      <c r="EA64" s="493">
        <v>1.0000000000000004</v>
      </c>
      <c r="EB64" s="522" t="s">
        <v>381</v>
      </c>
      <c r="EC64" s="748" t="s">
        <v>381</v>
      </c>
      <c r="ED64" s="738"/>
      <c r="EE64" s="1021"/>
      <c r="EF64" s="503">
        <f t="shared" si="95"/>
        <v>-40</v>
      </c>
      <c r="EG64" s="495">
        <v>24.827101742143441</v>
      </c>
      <c r="EH64" s="496">
        <v>23.463496915011604</v>
      </c>
      <c r="EI64" s="496">
        <v>20.728710094551104</v>
      </c>
      <c r="EJ64" s="496">
        <v>16.155985745824864</v>
      </c>
      <c r="EK64" s="496">
        <v>11.534098398399919</v>
      </c>
      <c r="EL64" s="497">
        <v>6.8158497364211144</v>
      </c>
      <c r="EM64" s="497">
        <v>-0.17130544651524815</v>
      </c>
      <c r="EN64" s="497">
        <v>-9.3024428145872662</v>
      </c>
      <c r="EO64" s="497">
        <v>-16.483147548788054</v>
      </c>
      <c r="EP64" s="563">
        <v>-24.843170329046444</v>
      </c>
      <c r="EQ64" s="522" t="s">
        <v>381</v>
      </c>
      <c r="ER64" s="748" t="s">
        <v>381</v>
      </c>
      <c r="ES64" s="738"/>
      <c r="ET64" s="1021"/>
      <c r="EU64" s="503">
        <f t="shared" si="96"/>
        <v>-40</v>
      </c>
      <c r="EV64" s="495">
        <v>85</v>
      </c>
      <c r="EW64" s="496">
        <v>85</v>
      </c>
      <c r="EX64" s="496">
        <v>82.858831653383049</v>
      </c>
      <c r="EY64" s="496">
        <v>77.589731177135093</v>
      </c>
      <c r="EZ64" s="496">
        <v>72.249216275950801</v>
      </c>
      <c r="FA64" s="497">
        <v>66.917587633025846</v>
      </c>
      <c r="FB64" s="497">
        <v>56.287551609486002</v>
      </c>
      <c r="FC64" s="497">
        <v>45.732860568515093</v>
      </c>
      <c r="FD64" s="497">
        <v>35.27634191237388</v>
      </c>
      <c r="FE64" s="563">
        <v>24.926238564050834</v>
      </c>
      <c r="FF64" s="522" t="s">
        <v>381</v>
      </c>
      <c r="FG64" s="748" t="s">
        <v>381</v>
      </c>
      <c r="FI64" s="1021"/>
      <c r="FJ64" s="503">
        <f t="shared" si="97"/>
        <v>-40</v>
      </c>
      <c r="FK64" s="495">
        <v>85</v>
      </c>
      <c r="FL64" s="496">
        <v>85</v>
      </c>
      <c r="FM64" s="496">
        <v>85.000000000000057</v>
      </c>
      <c r="FN64" s="496">
        <v>80.957365508465102</v>
      </c>
      <c r="FO64" s="496">
        <v>75.305306839093475</v>
      </c>
      <c r="FP64" s="497">
        <v>69.645985853133595</v>
      </c>
      <c r="FQ64" s="497">
        <v>58.417781524106601</v>
      </c>
      <c r="FR64" s="497">
        <v>47.294467024493485</v>
      </c>
      <c r="FS64" s="497">
        <v>36.292190075633584</v>
      </c>
      <c r="FT64" s="563">
        <v>25.406408586540465</v>
      </c>
      <c r="FU64" s="522" t="s">
        <v>381</v>
      </c>
      <c r="FV64" s="748" t="s">
        <v>381</v>
      </c>
      <c r="FW64" s="744"/>
      <c r="FX64" s="1021"/>
      <c r="FY64" s="503">
        <f t="shared" si="98"/>
        <v>-40</v>
      </c>
      <c r="FZ64" s="491">
        <f t="shared" si="99"/>
        <v>0.76754000006320378</v>
      </c>
      <c r="GA64" s="492">
        <f t="shared" si="99"/>
        <v>0.83135501431827208</v>
      </c>
      <c r="GB64" s="492">
        <f t="shared" si="99"/>
        <v>0.94929900408975598</v>
      </c>
      <c r="GC64" s="492">
        <f t="shared" si="99"/>
        <v>1</v>
      </c>
      <c r="GD64" s="492">
        <f t="shared" si="99"/>
        <v>1</v>
      </c>
      <c r="GE64" s="493">
        <f t="shared" si="99"/>
        <v>1</v>
      </c>
      <c r="GF64" s="493">
        <f t="shared" si="99"/>
        <v>1</v>
      </c>
      <c r="GG64" s="493">
        <f t="shared" si="99"/>
        <v>1.0000000000000004</v>
      </c>
      <c r="GH64" s="493">
        <f t="shared" si="99"/>
        <v>1</v>
      </c>
      <c r="GI64" s="493">
        <f t="shared" si="99"/>
        <v>1.0000000000000004</v>
      </c>
      <c r="GJ64" s="522" t="s">
        <v>381</v>
      </c>
      <c r="GK64" s="748" t="s">
        <v>381</v>
      </c>
      <c r="GM64" s="1021"/>
      <c r="GN64" s="503">
        <f t="shared" si="100"/>
        <v>-40</v>
      </c>
      <c r="GO64" s="495">
        <f t="shared" si="101"/>
        <v>85</v>
      </c>
      <c r="GP64" s="496">
        <f t="shared" si="101"/>
        <v>85</v>
      </c>
      <c r="GQ64" s="496">
        <f t="shared" si="101"/>
        <v>85.000000000000057</v>
      </c>
      <c r="GR64" s="496">
        <f t="shared" si="101"/>
        <v>80.957365508465102</v>
      </c>
      <c r="GS64" s="496">
        <f t="shared" si="101"/>
        <v>75.305306839093475</v>
      </c>
      <c r="GT64" s="497">
        <f t="shared" si="101"/>
        <v>69.645985853133595</v>
      </c>
      <c r="GU64" s="497">
        <f t="shared" si="101"/>
        <v>58.417781524106601</v>
      </c>
      <c r="GV64" s="497">
        <f t="shared" si="101"/>
        <v>47.294467024493485</v>
      </c>
      <c r="GW64" s="497">
        <f t="shared" si="101"/>
        <v>36.292190075633584</v>
      </c>
      <c r="GX64" s="497">
        <f t="shared" si="101"/>
        <v>25.406408586540465</v>
      </c>
      <c r="GY64" s="522" t="s">
        <v>381</v>
      </c>
      <c r="GZ64" s="748" t="s">
        <v>381</v>
      </c>
      <c r="HB64" s="1021"/>
      <c r="HC64" s="503">
        <f t="shared" si="102"/>
        <v>-40</v>
      </c>
      <c r="HD64" s="531">
        <f t="shared" si="103"/>
        <v>5.5202747257040787</v>
      </c>
      <c r="HE64" s="551">
        <v>6.2103090664170892</v>
      </c>
      <c r="HF64" s="604">
        <v>87.302794128952144</v>
      </c>
      <c r="HH64" s="1021"/>
      <c r="HI64" s="503">
        <f t="shared" si="104"/>
        <v>-40</v>
      </c>
      <c r="HJ64" s="531">
        <f t="shared" si="105"/>
        <v>5.5202747257040787</v>
      </c>
      <c r="HK64" s="604">
        <v>93.386509716245669</v>
      </c>
    </row>
    <row r="65" spans="2:219" ht="15" customHeight="1" thickBot="1">
      <c r="B65" s="1022"/>
      <c r="C65" s="750" t="s">
        <v>382</v>
      </c>
      <c r="D65" s="507" t="s">
        <v>381</v>
      </c>
      <c r="E65" s="751" t="s">
        <v>381</v>
      </c>
      <c r="F65" s="752" t="s">
        <v>381</v>
      </c>
      <c r="G65" s="753" t="s">
        <v>381</v>
      </c>
      <c r="H65" s="751" t="s">
        <v>381</v>
      </c>
      <c r="I65" s="752" t="s">
        <v>381</v>
      </c>
      <c r="J65" s="752" t="s">
        <v>381</v>
      </c>
      <c r="K65" s="752" t="s">
        <v>381</v>
      </c>
      <c r="L65" s="752" t="s">
        <v>381</v>
      </c>
      <c r="M65" s="752" t="s">
        <v>381</v>
      </c>
      <c r="N65" s="752" t="s">
        <v>381</v>
      </c>
      <c r="O65" s="752" t="s">
        <v>381</v>
      </c>
      <c r="P65" s="752" t="s">
        <v>381</v>
      </c>
      <c r="Q65" s="752" t="s">
        <v>381</v>
      </c>
      <c r="R65" s="752" t="s">
        <v>381</v>
      </c>
      <c r="S65" s="754" t="s">
        <v>381</v>
      </c>
      <c r="T65" s="738"/>
      <c r="U65" s="1022"/>
      <c r="V65" s="750" t="str">
        <f t="shared" si="85"/>
        <v>&lt; -40</v>
      </c>
      <c r="W65" s="755" t="s">
        <v>381</v>
      </c>
      <c r="X65" s="756" t="s">
        <v>381</v>
      </c>
      <c r="Y65" s="507" t="s">
        <v>381</v>
      </c>
      <c r="Z65" s="554" t="s">
        <v>381</v>
      </c>
      <c r="AA65" s="555" t="s">
        <v>381</v>
      </c>
      <c r="AB65" s="548" t="s">
        <v>381</v>
      </c>
      <c r="AC65" s="514" t="s">
        <v>381</v>
      </c>
      <c r="AD65" s="755" t="s">
        <v>381</v>
      </c>
      <c r="AE65" s="756" t="s">
        <v>381</v>
      </c>
      <c r="AF65" s="738"/>
      <c r="AG65" s="1049"/>
      <c r="AH65" s="1051"/>
      <c r="AI65" s="738"/>
      <c r="AJ65" s="1022"/>
      <c r="AK65" s="750" t="str">
        <f t="shared" si="89"/>
        <v>&lt; -40</v>
      </c>
      <c r="AL65" s="755" t="s">
        <v>381</v>
      </c>
      <c r="AM65" s="756" t="s">
        <v>381</v>
      </c>
      <c r="AN65" s="515" t="s">
        <v>381</v>
      </c>
      <c r="AP65" s="1022"/>
      <c r="AQ65" s="750" t="s">
        <v>382</v>
      </c>
      <c r="AR65" s="507" t="s">
        <v>381</v>
      </c>
      <c r="AS65" s="751" t="s">
        <v>381</v>
      </c>
      <c r="AT65" s="752" t="s">
        <v>381</v>
      </c>
      <c r="AU65" s="752" t="s">
        <v>381</v>
      </c>
      <c r="AV65" s="752" t="s">
        <v>381</v>
      </c>
      <c r="AW65" s="752" t="s">
        <v>381</v>
      </c>
      <c r="AX65" s="752" t="s">
        <v>381</v>
      </c>
      <c r="AY65" s="752" t="s">
        <v>381</v>
      </c>
      <c r="AZ65" s="752" t="s">
        <v>381</v>
      </c>
      <c r="BA65" s="752" t="s">
        <v>381</v>
      </c>
      <c r="BB65" s="752" t="s">
        <v>381</v>
      </c>
      <c r="BC65" s="752" t="s">
        <v>381</v>
      </c>
      <c r="BD65" s="754" t="s">
        <v>381</v>
      </c>
      <c r="BE65" s="738"/>
      <c r="BF65" s="1022"/>
      <c r="BG65" s="750" t="s">
        <v>382</v>
      </c>
      <c r="BH65" s="507" t="s">
        <v>381</v>
      </c>
      <c r="BI65" s="751" t="s">
        <v>381</v>
      </c>
      <c r="BJ65" s="752" t="s">
        <v>381</v>
      </c>
      <c r="BK65" s="752" t="s">
        <v>381</v>
      </c>
      <c r="BL65" s="752" t="s">
        <v>381</v>
      </c>
      <c r="BM65" s="752" t="s">
        <v>381</v>
      </c>
      <c r="BN65" s="752" t="s">
        <v>381</v>
      </c>
      <c r="BO65" s="752" t="s">
        <v>381</v>
      </c>
      <c r="BP65" s="752" t="s">
        <v>381</v>
      </c>
      <c r="BQ65" s="752" t="s">
        <v>381</v>
      </c>
      <c r="BR65" s="752" t="s">
        <v>381</v>
      </c>
      <c r="BS65" s="752" t="s">
        <v>381</v>
      </c>
      <c r="BT65" s="754" t="s">
        <v>381</v>
      </c>
      <c r="BU65" s="738"/>
      <c r="BV65" s="1022"/>
      <c r="BW65" s="750" t="s">
        <v>382</v>
      </c>
      <c r="BX65" s="507" t="s">
        <v>381</v>
      </c>
      <c r="BY65" s="751" t="s">
        <v>381</v>
      </c>
      <c r="BZ65" s="752" t="s">
        <v>381</v>
      </c>
      <c r="CA65" s="752" t="s">
        <v>381</v>
      </c>
      <c r="CB65" s="752" t="s">
        <v>381</v>
      </c>
      <c r="CC65" s="752" t="s">
        <v>381</v>
      </c>
      <c r="CD65" s="752" t="s">
        <v>381</v>
      </c>
      <c r="CE65" s="752" t="s">
        <v>381</v>
      </c>
      <c r="CF65" s="752" t="s">
        <v>381</v>
      </c>
      <c r="CG65" s="752" t="s">
        <v>381</v>
      </c>
      <c r="CH65" s="752" t="s">
        <v>381</v>
      </c>
      <c r="CI65" s="752" t="s">
        <v>381</v>
      </c>
      <c r="CJ65" s="754" t="s">
        <v>381</v>
      </c>
      <c r="CK65" s="738"/>
      <c r="CL65" s="1022"/>
      <c r="CM65" s="750" t="str">
        <f t="shared" si="92"/>
        <v>&lt; -40</v>
      </c>
      <c r="CN65" s="757" t="s">
        <v>381</v>
      </c>
      <c r="CO65" s="758" t="s">
        <v>381</v>
      </c>
      <c r="CP65" s="758" t="s">
        <v>381</v>
      </c>
      <c r="CQ65" s="758" t="s">
        <v>381</v>
      </c>
      <c r="CR65" s="758" t="s">
        <v>381</v>
      </c>
      <c r="CS65" s="758" t="s">
        <v>381</v>
      </c>
      <c r="CT65" s="758" t="s">
        <v>381</v>
      </c>
      <c r="CU65" s="758" t="s">
        <v>381</v>
      </c>
      <c r="CV65" s="758" t="s">
        <v>381</v>
      </c>
      <c r="CW65" s="758" t="s">
        <v>381</v>
      </c>
      <c r="CX65" s="758" t="s">
        <v>381</v>
      </c>
      <c r="CY65" s="756" t="s">
        <v>381</v>
      </c>
      <c r="CZ65" s="738"/>
      <c r="DA65" s="1022"/>
      <c r="DB65" s="750" t="str">
        <f t="shared" si="93"/>
        <v>&lt; -40</v>
      </c>
      <c r="DC65" s="757" t="s">
        <v>381</v>
      </c>
      <c r="DD65" s="758" t="s">
        <v>381</v>
      </c>
      <c r="DE65" s="758" t="s">
        <v>381</v>
      </c>
      <c r="DF65" s="758" t="s">
        <v>381</v>
      </c>
      <c r="DG65" s="758" t="s">
        <v>381</v>
      </c>
      <c r="DH65" s="758" t="s">
        <v>381</v>
      </c>
      <c r="DI65" s="758" t="s">
        <v>381</v>
      </c>
      <c r="DJ65" s="758" t="s">
        <v>381</v>
      </c>
      <c r="DK65" s="758" t="s">
        <v>381</v>
      </c>
      <c r="DL65" s="758" t="s">
        <v>381</v>
      </c>
      <c r="DM65" s="758" t="s">
        <v>381</v>
      </c>
      <c r="DN65" s="756" t="s">
        <v>381</v>
      </c>
      <c r="DO65" s="744"/>
      <c r="DP65" s="1022"/>
      <c r="DQ65" s="750" t="str">
        <f t="shared" si="94"/>
        <v>&lt; -40</v>
      </c>
      <c r="DR65" s="757" t="s">
        <v>381</v>
      </c>
      <c r="DS65" s="758" t="s">
        <v>381</v>
      </c>
      <c r="DT65" s="758" t="s">
        <v>381</v>
      </c>
      <c r="DU65" s="758" t="s">
        <v>381</v>
      </c>
      <c r="DV65" s="758" t="s">
        <v>381</v>
      </c>
      <c r="DW65" s="758" t="s">
        <v>381</v>
      </c>
      <c r="DX65" s="758" t="s">
        <v>381</v>
      </c>
      <c r="DY65" s="758" t="s">
        <v>381</v>
      </c>
      <c r="DZ65" s="758" t="s">
        <v>381</v>
      </c>
      <c r="EA65" s="758" t="s">
        <v>381</v>
      </c>
      <c r="EB65" s="758" t="s">
        <v>381</v>
      </c>
      <c r="EC65" s="756" t="s">
        <v>381</v>
      </c>
      <c r="ED65" s="738"/>
      <c r="EE65" s="1022"/>
      <c r="EF65" s="750" t="str">
        <f t="shared" si="95"/>
        <v>&lt; -40</v>
      </c>
      <c r="EG65" s="757" t="s">
        <v>381</v>
      </c>
      <c r="EH65" s="758" t="s">
        <v>381</v>
      </c>
      <c r="EI65" s="758" t="s">
        <v>381</v>
      </c>
      <c r="EJ65" s="758" t="s">
        <v>381</v>
      </c>
      <c r="EK65" s="758" t="s">
        <v>381</v>
      </c>
      <c r="EL65" s="758" t="s">
        <v>381</v>
      </c>
      <c r="EM65" s="758" t="s">
        <v>381</v>
      </c>
      <c r="EN65" s="758" t="s">
        <v>381</v>
      </c>
      <c r="EO65" s="758" t="s">
        <v>381</v>
      </c>
      <c r="EP65" s="758" t="s">
        <v>381</v>
      </c>
      <c r="EQ65" s="758" t="s">
        <v>381</v>
      </c>
      <c r="ER65" s="756" t="s">
        <v>381</v>
      </c>
      <c r="ES65" s="738"/>
      <c r="ET65" s="1022"/>
      <c r="EU65" s="750" t="str">
        <f t="shared" si="96"/>
        <v>&lt; -40</v>
      </c>
      <c r="EV65" s="757" t="s">
        <v>381</v>
      </c>
      <c r="EW65" s="758" t="s">
        <v>381</v>
      </c>
      <c r="EX65" s="758" t="s">
        <v>381</v>
      </c>
      <c r="EY65" s="758" t="s">
        <v>381</v>
      </c>
      <c r="EZ65" s="758" t="s">
        <v>381</v>
      </c>
      <c r="FA65" s="758" t="s">
        <v>381</v>
      </c>
      <c r="FB65" s="758" t="s">
        <v>381</v>
      </c>
      <c r="FC65" s="758" t="s">
        <v>381</v>
      </c>
      <c r="FD65" s="758" t="s">
        <v>381</v>
      </c>
      <c r="FE65" s="758" t="s">
        <v>381</v>
      </c>
      <c r="FF65" s="758" t="s">
        <v>381</v>
      </c>
      <c r="FG65" s="756" t="s">
        <v>381</v>
      </c>
      <c r="FI65" s="1022"/>
      <c r="FJ65" s="750" t="str">
        <f t="shared" si="97"/>
        <v>&lt; -40</v>
      </c>
      <c r="FK65" s="757" t="s">
        <v>381</v>
      </c>
      <c r="FL65" s="758" t="s">
        <v>381</v>
      </c>
      <c r="FM65" s="758" t="s">
        <v>381</v>
      </c>
      <c r="FN65" s="758" t="s">
        <v>381</v>
      </c>
      <c r="FO65" s="758" t="s">
        <v>381</v>
      </c>
      <c r="FP65" s="758" t="s">
        <v>381</v>
      </c>
      <c r="FQ65" s="758" t="s">
        <v>381</v>
      </c>
      <c r="FR65" s="758" t="s">
        <v>381</v>
      </c>
      <c r="FS65" s="758" t="s">
        <v>381</v>
      </c>
      <c r="FT65" s="758" t="s">
        <v>381</v>
      </c>
      <c r="FU65" s="758" t="s">
        <v>381</v>
      </c>
      <c r="FV65" s="756" t="s">
        <v>381</v>
      </c>
      <c r="FW65" s="744"/>
      <c r="FX65" s="1022"/>
      <c r="FY65" s="750" t="str">
        <f t="shared" si="98"/>
        <v>&lt; -40</v>
      </c>
      <c r="FZ65" s="757" t="s">
        <v>381</v>
      </c>
      <c r="GA65" s="758" t="s">
        <v>381</v>
      </c>
      <c r="GB65" s="758" t="s">
        <v>381</v>
      </c>
      <c r="GC65" s="758" t="s">
        <v>381</v>
      </c>
      <c r="GD65" s="758" t="s">
        <v>381</v>
      </c>
      <c r="GE65" s="758" t="s">
        <v>381</v>
      </c>
      <c r="GF65" s="758" t="s">
        <v>381</v>
      </c>
      <c r="GG65" s="758" t="s">
        <v>381</v>
      </c>
      <c r="GH65" s="758" t="s">
        <v>381</v>
      </c>
      <c r="GI65" s="758" t="s">
        <v>381</v>
      </c>
      <c r="GJ65" s="758" t="s">
        <v>381</v>
      </c>
      <c r="GK65" s="756" t="s">
        <v>381</v>
      </c>
      <c r="GM65" s="1022"/>
      <c r="GN65" s="750" t="str">
        <f t="shared" si="100"/>
        <v>&lt; -40</v>
      </c>
      <c r="GO65" s="757" t="s">
        <v>381</v>
      </c>
      <c r="GP65" s="758" t="s">
        <v>381</v>
      </c>
      <c r="GQ65" s="758" t="s">
        <v>381</v>
      </c>
      <c r="GR65" s="758" t="s">
        <v>381</v>
      </c>
      <c r="GS65" s="758" t="s">
        <v>381</v>
      </c>
      <c r="GT65" s="758" t="s">
        <v>381</v>
      </c>
      <c r="GU65" s="758" t="s">
        <v>381</v>
      </c>
      <c r="GV65" s="758" t="s">
        <v>381</v>
      </c>
      <c r="GW65" s="758" t="s">
        <v>381</v>
      </c>
      <c r="GX65" s="758" t="s">
        <v>381</v>
      </c>
      <c r="GY65" s="758" t="s">
        <v>381</v>
      </c>
      <c r="GZ65" s="756" t="s">
        <v>381</v>
      </c>
      <c r="HB65" s="1022"/>
      <c r="HC65" s="750" t="str">
        <f t="shared" si="102"/>
        <v>&lt; -40</v>
      </c>
      <c r="HD65" s="507" t="s">
        <v>381</v>
      </c>
      <c r="HE65" s="554" t="s">
        <v>381</v>
      </c>
      <c r="HF65" s="759" t="s">
        <v>381</v>
      </c>
      <c r="HH65" s="1022"/>
      <c r="HI65" s="750" t="str">
        <f t="shared" si="104"/>
        <v>&lt; -40</v>
      </c>
      <c r="HJ65" s="507" t="s">
        <v>381</v>
      </c>
      <c r="HK65" s="759" t="s">
        <v>381</v>
      </c>
    </row>
    <row r="67" spans="2:219" s="774" customFormat="1" ht="13.5" thickBot="1"/>
    <row r="68" spans="2:219" ht="13.5" thickTop="1"/>
    <row r="69" spans="2:219" ht="23.25">
      <c r="B69" s="571" t="s">
        <v>789</v>
      </c>
    </row>
    <row r="71" spans="2:219" s="445" customFormat="1" ht="18">
      <c r="B71" s="1069" t="s">
        <v>703</v>
      </c>
      <c r="C71" s="1069"/>
      <c r="D71" s="1069"/>
      <c r="E71" s="1069"/>
      <c r="F71" s="1069"/>
      <c r="G71" s="1069"/>
      <c r="H71" s="1069"/>
      <c r="I71" s="1069"/>
      <c r="J71" s="1069"/>
      <c r="K71" s="1069"/>
      <c r="L71" s="1069"/>
      <c r="M71" s="1069"/>
      <c r="N71" s="1069"/>
      <c r="O71" s="1069"/>
      <c r="P71" s="1069"/>
      <c r="Q71" s="1069"/>
      <c r="R71" s="1069"/>
      <c r="S71" s="1069"/>
      <c r="T71" s="714"/>
      <c r="U71" s="445" t="s">
        <v>487</v>
      </c>
      <c r="V71" s="714"/>
      <c r="Y71" s="1070" t="s">
        <v>505</v>
      </c>
      <c r="Z71" s="1070"/>
      <c r="AA71" s="1070"/>
      <c r="AB71" s="715"/>
      <c r="AC71" s="1071" t="s">
        <v>490</v>
      </c>
      <c r="AD71" s="1071"/>
      <c r="AE71" s="1071"/>
      <c r="AF71" s="714"/>
      <c r="AG71" s="714"/>
      <c r="AH71" s="714"/>
      <c r="AI71" s="714"/>
      <c r="AJ71" s="445" t="s">
        <v>488</v>
      </c>
      <c r="AK71" s="714"/>
      <c r="AN71" s="714"/>
      <c r="AP71" s="1069" t="s">
        <v>694</v>
      </c>
      <c r="AQ71" s="1069"/>
      <c r="AR71" s="1069"/>
      <c r="AS71" s="1069"/>
      <c r="AT71" s="1069"/>
      <c r="AU71" s="1069"/>
      <c r="AV71" s="1069"/>
      <c r="AW71" s="1069"/>
      <c r="AX71" s="1069"/>
      <c r="AY71" s="1069"/>
      <c r="AZ71" s="1069"/>
      <c r="BA71" s="1069"/>
      <c r="BB71" s="1069"/>
      <c r="BC71" s="1069"/>
      <c r="BD71" s="1069"/>
      <c r="BE71" s="714"/>
      <c r="BF71" s="1069" t="s">
        <v>697</v>
      </c>
      <c r="BG71" s="1069"/>
      <c r="BH71" s="1069"/>
      <c r="BI71" s="1069"/>
      <c r="BJ71" s="1069"/>
      <c r="BK71" s="1069"/>
      <c r="BL71" s="1069"/>
      <c r="BM71" s="1069"/>
      <c r="BN71" s="1069"/>
      <c r="BO71" s="1069"/>
      <c r="BP71" s="1069"/>
      <c r="BQ71" s="1069"/>
      <c r="BR71" s="1069"/>
      <c r="BS71" s="1069"/>
      <c r="BT71" s="1069"/>
      <c r="BU71" s="716"/>
      <c r="BV71" s="1069" t="s">
        <v>698</v>
      </c>
      <c r="BW71" s="1069"/>
      <c r="BX71" s="1069"/>
      <c r="BY71" s="1069"/>
      <c r="BZ71" s="1069"/>
      <c r="CA71" s="1069"/>
      <c r="CB71" s="1069"/>
      <c r="CC71" s="1069"/>
      <c r="CD71" s="1069"/>
      <c r="CE71" s="1069"/>
      <c r="CF71" s="1069"/>
      <c r="CG71" s="1069"/>
      <c r="CH71" s="1069"/>
      <c r="CI71" s="1069"/>
      <c r="CJ71" s="1069"/>
      <c r="CK71" s="714"/>
      <c r="CL71" s="445" t="s">
        <v>760</v>
      </c>
      <c r="CM71" s="714"/>
      <c r="CZ71" s="714"/>
      <c r="DA71" s="445" t="s">
        <v>758</v>
      </c>
      <c r="DB71" s="714"/>
      <c r="DP71" s="445" t="s">
        <v>761</v>
      </c>
      <c r="DQ71" s="714"/>
      <c r="ED71" s="714"/>
      <c r="EE71" s="445" t="s">
        <v>760</v>
      </c>
      <c r="EF71" s="714"/>
      <c r="ES71" s="714"/>
      <c r="ET71" s="445" t="s">
        <v>758</v>
      </c>
      <c r="EU71" s="714"/>
      <c r="FI71" s="445" t="s">
        <v>761</v>
      </c>
      <c r="FJ71" s="714"/>
      <c r="FX71" s="445" t="s">
        <v>759</v>
      </c>
      <c r="FY71" s="714"/>
      <c r="GM71" s="445" t="str">
        <f>FX71</f>
        <v>Step 2-2 / 2-3 Information</v>
      </c>
      <c r="GN71" s="714"/>
      <c r="HB71" s="445" t="s">
        <v>783</v>
      </c>
      <c r="HC71" s="714"/>
      <c r="HH71" s="445" t="s">
        <v>784</v>
      </c>
      <c r="HI71" s="714"/>
    </row>
    <row r="72" spans="2:219" ht="13.5" thickBot="1">
      <c r="C72" s="718"/>
      <c r="D72" s="719"/>
      <c r="E72" s="719"/>
      <c r="F72" s="719"/>
      <c r="G72" s="719"/>
      <c r="H72" s="719"/>
      <c r="I72" s="719"/>
      <c r="V72" s="718"/>
      <c r="Y72" s="719"/>
      <c r="Z72" s="719"/>
      <c r="AA72" s="719"/>
      <c r="AB72" s="719"/>
      <c r="AC72" s="719"/>
      <c r="AK72" s="718"/>
      <c r="AN72" s="719"/>
      <c r="AQ72" s="718"/>
      <c r="AR72" s="719"/>
      <c r="AS72" s="719"/>
      <c r="BG72" s="718"/>
      <c r="BH72" s="719"/>
      <c r="BW72" s="718"/>
      <c r="BX72" s="719"/>
      <c r="CM72" s="718"/>
      <c r="DB72" s="718"/>
      <c r="DQ72" s="718"/>
      <c r="EF72" s="718"/>
      <c r="EU72" s="718"/>
      <c r="FJ72" s="718"/>
      <c r="FY72" s="718"/>
      <c r="GN72" s="718"/>
      <c r="HC72" s="718"/>
      <c r="HD72" s="719"/>
      <c r="HE72" s="719"/>
      <c r="HF72" s="719"/>
      <c r="HI72" s="718"/>
      <c r="HJ72" s="719"/>
      <c r="HK72" s="719"/>
    </row>
    <row r="73" spans="2:219" ht="56.25" customHeight="1" thickBot="1">
      <c r="B73" s="934" t="s">
        <v>903</v>
      </c>
      <c r="C73" s="965"/>
      <c r="D73" s="1092" t="s">
        <v>886</v>
      </c>
      <c r="E73" s="765" t="s">
        <v>887</v>
      </c>
      <c r="F73" s="765" t="s">
        <v>888</v>
      </c>
      <c r="G73" s="765" t="s">
        <v>889</v>
      </c>
      <c r="H73" s="1111" t="s">
        <v>972</v>
      </c>
      <c r="I73" s="1112"/>
      <c r="J73" s="1112"/>
      <c r="K73" s="1112"/>
      <c r="L73" s="1112"/>
      <c r="M73" s="1112"/>
      <c r="N73" s="1112"/>
      <c r="O73" s="1112"/>
      <c r="P73" s="1112"/>
      <c r="Q73" s="1112"/>
      <c r="R73" s="1112"/>
      <c r="S73" s="1113"/>
      <c r="T73" s="722"/>
      <c r="U73" s="934" t="str">
        <f>$B73</f>
        <v>H70-T40
4-7kg comm
CD0</v>
      </c>
      <c r="V73" s="965"/>
      <c r="W73" s="1037" t="s">
        <v>907</v>
      </c>
      <c r="X73" s="1075"/>
      <c r="Y73" s="1037" t="s">
        <v>909</v>
      </c>
      <c r="Z73" s="1076"/>
      <c r="AA73" s="1075"/>
      <c r="AB73" s="1077" t="s">
        <v>927</v>
      </c>
      <c r="AC73" s="1078"/>
      <c r="AD73" s="1037" t="s">
        <v>908</v>
      </c>
      <c r="AE73" s="1075"/>
      <c r="AF73" s="722"/>
      <c r="AG73" s="1079" t="s">
        <v>722</v>
      </c>
      <c r="AH73" s="1081" t="s">
        <v>723</v>
      </c>
      <c r="AI73" s="722"/>
      <c r="AJ73" s="934" t="str">
        <f>$B73</f>
        <v>H70-T40
4-7kg comm
CD0</v>
      </c>
      <c r="AK73" s="965"/>
      <c r="AL73" s="1037" t="s">
        <v>907</v>
      </c>
      <c r="AM73" s="1075"/>
      <c r="AN73" s="1083" t="s">
        <v>167</v>
      </c>
      <c r="AP73" s="934" t="str">
        <f>B73</f>
        <v>H70-T40
4-7kg comm
CD0</v>
      </c>
      <c r="AQ73" s="965"/>
      <c r="AR73" s="1039" t="s">
        <v>886</v>
      </c>
      <c r="AS73" s="1042" t="s">
        <v>972</v>
      </c>
      <c r="AT73" s="1043"/>
      <c r="AU73" s="1043"/>
      <c r="AV73" s="1043"/>
      <c r="AW73" s="1043"/>
      <c r="AX73" s="1043"/>
      <c r="AY73" s="1043"/>
      <c r="AZ73" s="1043"/>
      <c r="BA73" s="1043"/>
      <c r="BB73" s="1043"/>
      <c r="BC73" s="1043"/>
      <c r="BD73" s="1044"/>
      <c r="BE73" s="722"/>
      <c r="BF73" s="934" t="str">
        <f>$B73</f>
        <v>H70-T40
4-7kg comm
CD0</v>
      </c>
      <c r="BG73" s="965"/>
      <c r="BH73" s="1039" t="s">
        <v>912</v>
      </c>
      <c r="BI73" s="1042" t="s">
        <v>972</v>
      </c>
      <c r="BJ73" s="1043"/>
      <c r="BK73" s="1043"/>
      <c r="BL73" s="1043"/>
      <c r="BM73" s="1043"/>
      <c r="BN73" s="1043"/>
      <c r="BO73" s="1043"/>
      <c r="BP73" s="1043"/>
      <c r="BQ73" s="1043"/>
      <c r="BR73" s="1043"/>
      <c r="BS73" s="1043"/>
      <c r="BT73" s="1044"/>
      <c r="BU73" s="722"/>
      <c r="BV73" s="934" t="str">
        <f>$B73</f>
        <v>H70-T40
4-7kg comm
CD0</v>
      </c>
      <c r="BW73" s="965"/>
      <c r="BX73" s="1039" t="s">
        <v>912</v>
      </c>
      <c r="BY73" s="1042" t="s">
        <v>972</v>
      </c>
      <c r="BZ73" s="1043"/>
      <c r="CA73" s="1043"/>
      <c r="CB73" s="1043"/>
      <c r="CC73" s="1043"/>
      <c r="CD73" s="1043"/>
      <c r="CE73" s="1043"/>
      <c r="CF73" s="1043"/>
      <c r="CG73" s="1043"/>
      <c r="CH73" s="1043"/>
      <c r="CI73" s="1043"/>
      <c r="CJ73" s="1044"/>
      <c r="CK73" s="722"/>
      <c r="CL73" s="934" t="str">
        <f>$B73</f>
        <v>H70-T40
4-7kg comm
CD0</v>
      </c>
      <c r="CM73" s="935"/>
      <c r="CN73" s="1033" t="s">
        <v>973</v>
      </c>
      <c r="CO73" s="1034"/>
      <c r="CP73" s="1035"/>
      <c r="CQ73" s="1035"/>
      <c r="CR73" s="1035"/>
      <c r="CS73" s="1035"/>
      <c r="CT73" s="1035"/>
      <c r="CU73" s="1035"/>
      <c r="CV73" s="1035"/>
      <c r="CW73" s="1035"/>
      <c r="CX73" s="1035"/>
      <c r="CY73" s="1036"/>
      <c r="CZ73" s="722"/>
      <c r="DA73" s="934" t="str">
        <f>$B73</f>
        <v>H70-T40
4-7kg comm
CD0</v>
      </c>
      <c r="DB73" s="935"/>
      <c r="DC73" s="1033" t="s">
        <v>974</v>
      </c>
      <c r="DD73" s="1034"/>
      <c r="DE73" s="1035"/>
      <c r="DF73" s="1035"/>
      <c r="DG73" s="1035"/>
      <c r="DH73" s="1035"/>
      <c r="DI73" s="1035"/>
      <c r="DJ73" s="1035"/>
      <c r="DK73" s="1035"/>
      <c r="DL73" s="1035"/>
      <c r="DM73" s="1035"/>
      <c r="DN73" s="1036"/>
      <c r="DO73" s="722"/>
      <c r="DP73" s="934" t="str">
        <f>$B73</f>
        <v>H70-T40
4-7kg comm
CD0</v>
      </c>
      <c r="DQ73" s="935"/>
      <c r="DR73" s="1033" t="s">
        <v>974</v>
      </c>
      <c r="DS73" s="1034"/>
      <c r="DT73" s="1035"/>
      <c r="DU73" s="1035"/>
      <c r="DV73" s="1035"/>
      <c r="DW73" s="1035"/>
      <c r="DX73" s="1035"/>
      <c r="DY73" s="1035"/>
      <c r="DZ73" s="1035"/>
      <c r="EA73" s="1035"/>
      <c r="EB73" s="1035"/>
      <c r="EC73" s="1036"/>
      <c r="ED73" s="722"/>
      <c r="EE73" s="934" t="str">
        <f>$B73</f>
        <v>H70-T40
4-7kg comm
CD0</v>
      </c>
      <c r="EF73" s="935"/>
      <c r="EG73" s="1033" t="s">
        <v>975</v>
      </c>
      <c r="EH73" s="1034"/>
      <c r="EI73" s="1035"/>
      <c r="EJ73" s="1035"/>
      <c r="EK73" s="1035"/>
      <c r="EL73" s="1035"/>
      <c r="EM73" s="1035"/>
      <c r="EN73" s="1035"/>
      <c r="EO73" s="1035"/>
      <c r="EP73" s="1035"/>
      <c r="EQ73" s="1035"/>
      <c r="ER73" s="1036"/>
      <c r="ES73" s="722"/>
      <c r="ET73" s="934" t="str">
        <f>$B73</f>
        <v>H70-T40
4-7kg comm
CD0</v>
      </c>
      <c r="EU73" s="935"/>
      <c r="EV73" s="1033" t="s">
        <v>976</v>
      </c>
      <c r="EW73" s="1034"/>
      <c r="EX73" s="1035"/>
      <c r="EY73" s="1035"/>
      <c r="EZ73" s="1035"/>
      <c r="FA73" s="1035"/>
      <c r="FB73" s="1035"/>
      <c r="FC73" s="1035"/>
      <c r="FD73" s="1035"/>
      <c r="FE73" s="1035"/>
      <c r="FF73" s="1035"/>
      <c r="FG73" s="1036"/>
      <c r="FI73" s="934" t="str">
        <f>$B73</f>
        <v>H70-T40
4-7kg comm
CD0</v>
      </c>
      <c r="FJ73" s="935"/>
      <c r="FK73" s="1033" t="s">
        <v>976</v>
      </c>
      <c r="FL73" s="1034"/>
      <c r="FM73" s="1035"/>
      <c r="FN73" s="1035"/>
      <c r="FO73" s="1035"/>
      <c r="FP73" s="1035"/>
      <c r="FQ73" s="1035"/>
      <c r="FR73" s="1035"/>
      <c r="FS73" s="1035"/>
      <c r="FT73" s="1035"/>
      <c r="FU73" s="1035"/>
      <c r="FV73" s="1036"/>
      <c r="FW73" s="722"/>
      <c r="FX73" s="934" t="str">
        <f>$B73</f>
        <v>H70-T40
4-7kg comm
CD0</v>
      </c>
      <c r="FY73" s="935"/>
      <c r="FZ73" s="1033" t="s">
        <v>956</v>
      </c>
      <c r="GA73" s="1034"/>
      <c r="GB73" s="1035"/>
      <c r="GC73" s="1035"/>
      <c r="GD73" s="1035"/>
      <c r="GE73" s="1035"/>
      <c r="GF73" s="1035"/>
      <c r="GG73" s="1035"/>
      <c r="GH73" s="1035"/>
      <c r="GI73" s="1035"/>
      <c r="GJ73" s="1035"/>
      <c r="GK73" s="1036"/>
      <c r="GM73" s="934" t="str">
        <f>$B73</f>
        <v>H70-T40
4-7kg comm
CD0</v>
      </c>
      <c r="GN73" s="935"/>
      <c r="GO73" s="1033" t="s">
        <v>955</v>
      </c>
      <c r="GP73" s="1034"/>
      <c r="GQ73" s="1035"/>
      <c r="GR73" s="1035"/>
      <c r="GS73" s="1035"/>
      <c r="GT73" s="1035"/>
      <c r="GU73" s="1035"/>
      <c r="GV73" s="1035"/>
      <c r="GW73" s="1035"/>
      <c r="GX73" s="1035"/>
      <c r="GY73" s="1035"/>
      <c r="GZ73" s="1036"/>
      <c r="HB73" s="934" t="str">
        <f>$B73</f>
        <v>H70-T40
4-7kg comm
CD0</v>
      </c>
      <c r="HC73" s="965"/>
      <c r="HD73" s="1037" t="s">
        <v>894</v>
      </c>
      <c r="HE73" s="1038"/>
      <c r="HF73" s="723" t="s">
        <v>977</v>
      </c>
      <c r="HH73" s="934" t="str">
        <f>$B73</f>
        <v>H70-T40
4-7kg comm
CD0</v>
      </c>
      <c r="HI73" s="965"/>
      <c r="HJ73" s="1052" t="s">
        <v>894</v>
      </c>
      <c r="HK73" s="723" t="s">
        <v>977</v>
      </c>
    </row>
    <row r="74" spans="2:219" ht="27">
      <c r="B74" s="966"/>
      <c r="C74" s="967"/>
      <c r="D74" s="1093"/>
      <c r="E74" s="1103" t="s">
        <v>978</v>
      </c>
      <c r="F74" s="1104"/>
      <c r="G74" s="1104"/>
      <c r="H74" s="1104"/>
      <c r="I74" s="1104"/>
      <c r="J74" s="1104"/>
      <c r="K74" s="1104"/>
      <c r="L74" s="1104"/>
      <c r="M74" s="1104"/>
      <c r="N74" s="1104"/>
      <c r="O74" s="1104"/>
      <c r="P74" s="1104"/>
      <c r="Q74" s="1104"/>
      <c r="R74" s="1104"/>
      <c r="S74" s="1105"/>
      <c r="T74" s="724"/>
      <c r="U74" s="966"/>
      <c r="V74" s="967"/>
      <c r="W74" s="1055" t="s">
        <v>496</v>
      </c>
      <c r="X74" s="1057" t="s">
        <v>497</v>
      </c>
      <c r="Y74" s="1059" t="s">
        <v>128</v>
      </c>
      <c r="Z74" s="1061" t="s">
        <v>691</v>
      </c>
      <c r="AA74" s="1057" t="s">
        <v>692</v>
      </c>
      <c r="AB74" s="1064" t="s">
        <v>130</v>
      </c>
      <c r="AC74" s="1066" t="s">
        <v>131</v>
      </c>
      <c r="AD74" s="1068" t="s">
        <v>166</v>
      </c>
      <c r="AE74" s="1057" t="s">
        <v>492</v>
      </c>
      <c r="AF74" s="724"/>
      <c r="AG74" s="1080"/>
      <c r="AH74" s="1082"/>
      <c r="AI74" s="724"/>
      <c r="AJ74" s="966"/>
      <c r="AK74" s="967"/>
      <c r="AL74" s="1055" t="s">
        <v>498</v>
      </c>
      <c r="AM74" s="1057" t="s">
        <v>497</v>
      </c>
      <c r="AN74" s="1084"/>
      <c r="AP74" s="966"/>
      <c r="AQ74" s="967"/>
      <c r="AR74" s="1040"/>
      <c r="AS74" s="1023" t="s">
        <v>978</v>
      </c>
      <c r="AT74" s="1024"/>
      <c r="AU74" s="1024"/>
      <c r="AV74" s="1024"/>
      <c r="AW74" s="1024"/>
      <c r="AX74" s="1024"/>
      <c r="AY74" s="1024"/>
      <c r="AZ74" s="1024"/>
      <c r="BA74" s="1024"/>
      <c r="BB74" s="1024"/>
      <c r="BC74" s="1024"/>
      <c r="BD74" s="1025"/>
      <c r="BE74" s="724"/>
      <c r="BF74" s="966"/>
      <c r="BG74" s="967"/>
      <c r="BH74" s="1040"/>
      <c r="BI74" s="1023" t="s">
        <v>978</v>
      </c>
      <c r="BJ74" s="1024"/>
      <c r="BK74" s="1024"/>
      <c r="BL74" s="1024"/>
      <c r="BM74" s="1024"/>
      <c r="BN74" s="1024"/>
      <c r="BO74" s="1024"/>
      <c r="BP74" s="1024"/>
      <c r="BQ74" s="1024"/>
      <c r="BR74" s="1024"/>
      <c r="BS74" s="1024"/>
      <c r="BT74" s="1025"/>
      <c r="BU74" s="724"/>
      <c r="BV74" s="966"/>
      <c r="BW74" s="967"/>
      <c r="BX74" s="1040"/>
      <c r="BY74" s="1023" t="s">
        <v>978</v>
      </c>
      <c r="BZ74" s="1024"/>
      <c r="CA74" s="1024"/>
      <c r="CB74" s="1024"/>
      <c r="CC74" s="1024"/>
      <c r="CD74" s="1024"/>
      <c r="CE74" s="1024"/>
      <c r="CF74" s="1024"/>
      <c r="CG74" s="1024"/>
      <c r="CH74" s="1024"/>
      <c r="CI74" s="1024"/>
      <c r="CJ74" s="1025"/>
      <c r="CK74" s="724"/>
      <c r="CL74" s="936"/>
      <c r="CM74" s="937"/>
      <c r="CN74" s="1023" t="s">
        <v>978</v>
      </c>
      <c r="CO74" s="1024"/>
      <c r="CP74" s="1024"/>
      <c r="CQ74" s="1024"/>
      <c r="CR74" s="1024"/>
      <c r="CS74" s="1024"/>
      <c r="CT74" s="1024"/>
      <c r="CU74" s="1024"/>
      <c r="CV74" s="1024"/>
      <c r="CW74" s="1024"/>
      <c r="CX74" s="1024"/>
      <c r="CY74" s="1025"/>
      <c r="CZ74" s="724"/>
      <c r="DA74" s="936"/>
      <c r="DB74" s="937"/>
      <c r="DC74" s="1023" t="s">
        <v>978</v>
      </c>
      <c r="DD74" s="1024"/>
      <c r="DE74" s="1024"/>
      <c r="DF74" s="1024"/>
      <c r="DG74" s="1024"/>
      <c r="DH74" s="1024"/>
      <c r="DI74" s="1024"/>
      <c r="DJ74" s="1024"/>
      <c r="DK74" s="1024"/>
      <c r="DL74" s="1024"/>
      <c r="DM74" s="1024"/>
      <c r="DN74" s="1025"/>
      <c r="DO74" s="724"/>
      <c r="DP74" s="936"/>
      <c r="DQ74" s="937"/>
      <c r="DR74" s="1023" t="s">
        <v>978</v>
      </c>
      <c r="DS74" s="1024"/>
      <c r="DT74" s="1024"/>
      <c r="DU74" s="1024"/>
      <c r="DV74" s="1024"/>
      <c r="DW74" s="1024"/>
      <c r="DX74" s="1024"/>
      <c r="DY74" s="1024"/>
      <c r="DZ74" s="1024"/>
      <c r="EA74" s="1024"/>
      <c r="EB74" s="1024"/>
      <c r="EC74" s="1025"/>
      <c r="ED74" s="724"/>
      <c r="EE74" s="936"/>
      <c r="EF74" s="937"/>
      <c r="EG74" s="1023" t="s">
        <v>978</v>
      </c>
      <c r="EH74" s="1024"/>
      <c r="EI74" s="1024"/>
      <c r="EJ74" s="1024"/>
      <c r="EK74" s="1024"/>
      <c r="EL74" s="1024"/>
      <c r="EM74" s="1024"/>
      <c r="EN74" s="1024"/>
      <c r="EO74" s="1024"/>
      <c r="EP74" s="1024"/>
      <c r="EQ74" s="1024"/>
      <c r="ER74" s="1025"/>
      <c r="ES74" s="724"/>
      <c r="ET74" s="936"/>
      <c r="EU74" s="937"/>
      <c r="EV74" s="1023" t="s">
        <v>978</v>
      </c>
      <c r="EW74" s="1024"/>
      <c r="EX74" s="1024"/>
      <c r="EY74" s="1024"/>
      <c r="EZ74" s="1024"/>
      <c r="FA74" s="1024"/>
      <c r="FB74" s="1024"/>
      <c r="FC74" s="1024"/>
      <c r="FD74" s="1024"/>
      <c r="FE74" s="1024"/>
      <c r="FF74" s="1024"/>
      <c r="FG74" s="1025"/>
      <c r="FI74" s="936"/>
      <c r="FJ74" s="937"/>
      <c r="FK74" s="1023" t="s">
        <v>978</v>
      </c>
      <c r="FL74" s="1024"/>
      <c r="FM74" s="1024"/>
      <c r="FN74" s="1024"/>
      <c r="FO74" s="1024"/>
      <c r="FP74" s="1024"/>
      <c r="FQ74" s="1024"/>
      <c r="FR74" s="1024"/>
      <c r="FS74" s="1024"/>
      <c r="FT74" s="1024"/>
      <c r="FU74" s="1024"/>
      <c r="FV74" s="1025"/>
      <c r="FW74" s="724"/>
      <c r="FX74" s="936"/>
      <c r="FY74" s="937"/>
      <c r="FZ74" s="1023" t="s">
        <v>978</v>
      </c>
      <c r="GA74" s="1024"/>
      <c r="GB74" s="1024"/>
      <c r="GC74" s="1024"/>
      <c r="GD74" s="1024"/>
      <c r="GE74" s="1024"/>
      <c r="GF74" s="1024"/>
      <c r="GG74" s="1024"/>
      <c r="GH74" s="1024"/>
      <c r="GI74" s="1024"/>
      <c r="GJ74" s="1024"/>
      <c r="GK74" s="1025"/>
      <c r="GM74" s="936"/>
      <c r="GN74" s="937"/>
      <c r="GO74" s="1023" t="s">
        <v>978</v>
      </c>
      <c r="GP74" s="1024"/>
      <c r="GQ74" s="1024"/>
      <c r="GR74" s="1024"/>
      <c r="GS74" s="1024"/>
      <c r="GT74" s="1024"/>
      <c r="GU74" s="1024"/>
      <c r="GV74" s="1024"/>
      <c r="GW74" s="1024"/>
      <c r="GX74" s="1024"/>
      <c r="GY74" s="1024"/>
      <c r="GZ74" s="1025"/>
      <c r="HB74" s="966"/>
      <c r="HC74" s="967"/>
      <c r="HD74" s="1026" t="s">
        <v>128</v>
      </c>
      <c r="HE74" s="1028" t="s">
        <v>129</v>
      </c>
      <c r="HF74" s="725" t="s">
        <v>979</v>
      </c>
      <c r="HH74" s="966"/>
      <c r="HI74" s="967"/>
      <c r="HJ74" s="1053"/>
      <c r="HK74" s="725" t="s">
        <v>979</v>
      </c>
    </row>
    <row r="75" spans="2:219" ht="13.5" thickBot="1">
      <c r="B75" s="968"/>
      <c r="C75" s="969"/>
      <c r="D75" s="1094"/>
      <c r="E75" s="1117" t="s">
        <v>710</v>
      </c>
      <c r="F75" s="1118"/>
      <c r="G75" s="1119"/>
      <c r="H75" s="766">
        <v>0.5</v>
      </c>
      <c r="I75" s="766">
        <v>2</v>
      </c>
      <c r="J75" s="766">
        <v>5</v>
      </c>
      <c r="K75" s="766">
        <v>10</v>
      </c>
      <c r="L75" s="766">
        <v>15</v>
      </c>
      <c r="M75" s="574">
        <v>20</v>
      </c>
      <c r="N75" s="574">
        <v>30</v>
      </c>
      <c r="O75" s="574">
        <v>40</v>
      </c>
      <c r="P75" s="574">
        <v>50</v>
      </c>
      <c r="Q75" s="574">
        <v>60</v>
      </c>
      <c r="R75" s="574">
        <v>70</v>
      </c>
      <c r="S75" s="767" t="s">
        <v>379</v>
      </c>
      <c r="T75" s="724"/>
      <c r="U75" s="968"/>
      <c r="V75" s="969"/>
      <c r="W75" s="1056"/>
      <c r="X75" s="1058"/>
      <c r="Y75" s="1060"/>
      <c r="Z75" s="1062"/>
      <c r="AA75" s="1063"/>
      <c r="AB75" s="1065"/>
      <c r="AC75" s="1067"/>
      <c r="AD75" s="1056"/>
      <c r="AE75" s="1058"/>
      <c r="AF75" s="724"/>
      <c r="AG75" s="1056"/>
      <c r="AH75" s="1058"/>
      <c r="AI75" s="724"/>
      <c r="AJ75" s="968"/>
      <c r="AK75" s="969"/>
      <c r="AL75" s="1056"/>
      <c r="AM75" s="1058"/>
      <c r="AN75" s="1085"/>
      <c r="AP75" s="968"/>
      <c r="AQ75" s="969"/>
      <c r="AR75" s="1041"/>
      <c r="AS75" s="726">
        <v>0.5</v>
      </c>
      <c r="AT75" s="726">
        <v>2</v>
      </c>
      <c r="AU75" s="726">
        <v>5</v>
      </c>
      <c r="AV75" s="726">
        <v>10</v>
      </c>
      <c r="AW75" s="726">
        <v>15</v>
      </c>
      <c r="AX75" s="455">
        <v>20</v>
      </c>
      <c r="AY75" s="455">
        <v>30</v>
      </c>
      <c r="AZ75" s="455">
        <v>40</v>
      </c>
      <c r="BA75" s="455">
        <v>50</v>
      </c>
      <c r="BB75" s="455">
        <v>60</v>
      </c>
      <c r="BC75" s="455">
        <v>70</v>
      </c>
      <c r="BD75" s="727" t="s">
        <v>379</v>
      </c>
      <c r="BE75" s="724"/>
      <c r="BF75" s="968"/>
      <c r="BG75" s="969"/>
      <c r="BH75" s="1041"/>
      <c r="BI75" s="728">
        <v>0.5</v>
      </c>
      <c r="BJ75" s="726">
        <v>2</v>
      </c>
      <c r="BK75" s="726">
        <v>5</v>
      </c>
      <c r="BL75" s="726">
        <v>10</v>
      </c>
      <c r="BM75" s="726">
        <v>15</v>
      </c>
      <c r="BN75" s="455">
        <v>20</v>
      </c>
      <c r="BO75" s="455">
        <v>30</v>
      </c>
      <c r="BP75" s="455">
        <v>40</v>
      </c>
      <c r="BQ75" s="455">
        <v>50</v>
      </c>
      <c r="BR75" s="455">
        <v>60</v>
      </c>
      <c r="BS75" s="455">
        <v>70</v>
      </c>
      <c r="BT75" s="727" t="s">
        <v>379</v>
      </c>
      <c r="BU75" s="724"/>
      <c r="BV75" s="968"/>
      <c r="BW75" s="969"/>
      <c r="BX75" s="1041"/>
      <c r="BY75" s="728">
        <v>0.5</v>
      </c>
      <c r="BZ75" s="726">
        <v>2</v>
      </c>
      <c r="CA75" s="726">
        <v>5</v>
      </c>
      <c r="CB75" s="726">
        <v>10</v>
      </c>
      <c r="CC75" s="726">
        <v>15</v>
      </c>
      <c r="CD75" s="455">
        <v>20</v>
      </c>
      <c r="CE75" s="455">
        <v>30</v>
      </c>
      <c r="CF75" s="455">
        <v>40</v>
      </c>
      <c r="CG75" s="455">
        <v>50</v>
      </c>
      <c r="CH75" s="455">
        <v>60</v>
      </c>
      <c r="CI75" s="455">
        <v>70</v>
      </c>
      <c r="CJ75" s="727" t="s">
        <v>379</v>
      </c>
      <c r="CK75" s="724"/>
      <c r="CL75" s="938"/>
      <c r="CM75" s="939"/>
      <c r="CN75" s="729">
        <v>0.5</v>
      </c>
      <c r="CO75" s="730">
        <v>2</v>
      </c>
      <c r="CP75" s="730">
        <v>5</v>
      </c>
      <c r="CQ75" s="730">
        <v>10</v>
      </c>
      <c r="CR75" s="730">
        <v>15</v>
      </c>
      <c r="CS75" s="460">
        <v>20</v>
      </c>
      <c r="CT75" s="460">
        <v>30</v>
      </c>
      <c r="CU75" s="460">
        <v>40</v>
      </c>
      <c r="CV75" s="460">
        <v>50</v>
      </c>
      <c r="CW75" s="460">
        <v>60</v>
      </c>
      <c r="CX75" s="460">
        <v>70</v>
      </c>
      <c r="CY75" s="727" t="s">
        <v>379</v>
      </c>
      <c r="CZ75" s="724"/>
      <c r="DA75" s="938"/>
      <c r="DB75" s="939"/>
      <c r="DC75" s="729">
        <v>0.5</v>
      </c>
      <c r="DD75" s="730">
        <v>2</v>
      </c>
      <c r="DE75" s="730">
        <v>5</v>
      </c>
      <c r="DF75" s="730">
        <v>10</v>
      </c>
      <c r="DG75" s="730">
        <v>15</v>
      </c>
      <c r="DH75" s="460">
        <v>20</v>
      </c>
      <c r="DI75" s="460">
        <v>30</v>
      </c>
      <c r="DJ75" s="460">
        <v>40</v>
      </c>
      <c r="DK75" s="460">
        <v>50</v>
      </c>
      <c r="DL75" s="460">
        <v>60</v>
      </c>
      <c r="DM75" s="460">
        <v>70</v>
      </c>
      <c r="DN75" s="727" t="s">
        <v>379</v>
      </c>
      <c r="DO75" s="724"/>
      <c r="DP75" s="938"/>
      <c r="DQ75" s="939"/>
      <c r="DR75" s="729">
        <v>0.5</v>
      </c>
      <c r="DS75" s="730">
        <v>2</v>
      </c>
      <c r="DT75" s="730">
        <v>5</v>
      </c>
      <c r="DU75" s="730">
        <v>10</v>
      </c>
      <c r="DV75" s="730">
        <v>15</v>
      </c>
      <c r="DW75" s="460">
        <v>20</v>
      </c>
      <c r="DX75" s="460">
        <v>30</v>
      </c>
      <c r="DY75" s="460">
        <v>40</v>
      </c>
      <c r="DZ75" s="460">
        <v>50</v>
      </c>
      <c r="EA75" s="460">
        <v>60</v>
      </c>
      <c r="EB75" s="460">
        <v>70</v>
      </c>
      <c r="EC75" s="727" t="s">
        <v>379</v>
      </c>
      <c r="ED75" s="724"/>
      <c r="EE75" s="938"/>
      <c r="EF75" s="939"/>
      <c r="EG75" s="729">
        <v>0.5</v>
      </c>
      <c r="EH75" s="730">
        <v>2</v>
      </c>
      <c r="EI75" s="730">
        <v>5</v>
      </c>
      <c r="EJ75" s="730">
        <v>10</v>
      </c>
      <c r="EK75" s="730">
        <v>15</v>
      </c>
      <c r="EL75" s="460">
        <v>20</v>
      </c>
      <c r="EM75" s="460">
        <v>30</v>
      </c>
      <c r="EN75" s="460">
        <v>40</v>
      </c>
      <c r="EO75" s="460">
        <v>50</v>
      </c>
      <c r="EP75" s="460">
        <v>60</v>
      </c>
      <c r="EQ75" s="460">
        <v>70</v>
      </c>
      <c r="ER75" s="727" t="s">
        <v>379</v>
      </c>
      <c r="ES75" s="724"/>
      <c r="ET75" s="938"/>
      <c r="EU75" s="939"/>
      <c r="EV75" s="729">
        <v>0.5</v>
      </c>
      <c r="EW75" s="730">
        <v>2</v>
      </c>
      <c r="EX75" s="730">
        <v>5</v>
      </c>
      <c r="EY75" s="730">
        <v>10</v>
      </c>
      <c r="EZ75" s="730">
        <v>15</v>
      </c>
      <c r="FA75" s="460">
        <v>20</v>
      </c>
      <c r="FB75" s="460">
        <v>30</v>
      </c>
      <c r="FC75" s="460">
        <v>40</v>
      </c>
      <c r="FD75" s="460">
        <v>50</v>
      </c>
      <c r="FE75" s="460">
        <v>60</v>
      </c>
      <c r="FF75" s="460">
        <v>70</v>
      </c>
      <c r="FG75" s="727" t="s">
        <v>379</v>
      </c>
      <c r="FI75" s="938"/>
      <c r="FJ75" s="939"/>
      <c r="FK75" s="729">
        <v>0.5</v>
      </c>
      <c r="FL75" s="730">
        <v>2</v>
      </c>
      <c r="FM75" s="730">
        <v>5</v>
      </c>
      <c r="FN75" s="730">
        <v>10</v>
      </c>
      <c r="FO75" s="730">
        <v>15</v>
      </c>
      <c r="FP75" s="460">
        <v>20</v>
      </c>
      <c r="FQ75" s="460">
        <v>30</v>
      </c>
      <c r="FR75" s="460">
        <v>40</v>
      </c>
      <c r="FS75" s="460">
        <v>50</v>
      </c>
      <c r="FT75" s="460">
        <v>60</v>
      </c>
      <c r="FU75" s="460">
        <v>70</v>
      </c>
      <c r="FV75" s="727" t="s">
        <v>379</v>
      </c>
      <c r="FW75" s="724"/>
      <c r="FX75" s="938"/>
      <c r="FY75" s="939"/>
      <c r="FZ75" s="729">
        <v>0.5</v>
      </c>
      <c r="GA75" s="730">
        <v>2</v>
      </c>
      <c r="GB75" s="730">
        <v>5</v>
      </c>
      <c r="GC75" s="730">
        <v>10</v>
      </c>
      <c r="GD75" s="730">
        <v>15</v>
      </c>
      <c r="GE75" s="460">
        <v>20</v>
      </c>
      <c r="GF75" s="460">
        <v>30</v>
      </c>
      <c r="GG75" s="460">
        <v>40</v>
      </c>
      <c r="GH75" s="460">
        <v>50</v>
      </c>
      <c r="GI75" s="460">
        <v>60</v>
      </c>
      <c r="GJ75" s="460">
        <v>70</v>
      </c>
      <c r="GK75" s="727" t="s">
        <v>379</v>
      </c>
      <c r="GM75" s="938"/>
      <c r="GN75" s="939"/>
      <c r="GO75" s="729">
        <v>0.5</v>
      </c>
      <c r="GP75" s="730">
        <v>2</v>
      </c>
      <c r="GQ75" s="730">
        <v>5</v>
      </c>
      <c r="GR75" s="730">
        <v>10</v>
      </c>
      <c r="GS75" s="730">
        <v>15</v>
      </c>
      <c r="GT75" s="460">
        <v>20</v>
      </c>
      <c r="GU75" s="460">
        <v>30</v>
      </c>
      <c r="GV75" s="460">
        <v>40</v>
      </c>
      <c r="GW75" s="460">
        <v>50</v>
      </c>
      <c r="GX75" s="460">
        <v>60</v>
      </c>
      <c r="GY75" s="460">
        <v>70</v>
      </c>
      <c r="GZ75" s="727" t="s">
        <v>379</v>
      </c>
      <c r="HB75" s="968"/>
      <c r="HC75" s="969"/>
      <c r="HD75" s="1027"/>
      <c r="HE75" s="1029"/>
      <c r="HF75" s="731">
        <v>0.5</v>
      </c>
      <c r="HH75" s="968"/>
      <c r="HI75" s="969"/>
      <c r="HJ75" s="1054"/>
      <c r="HK75" s="731">
        <v>0.5</v>
      </c>
    </row>
    <row r="76" spans="2:219" ht="15" customHeight="1">
      <c r="B76" s="1089" t="s">
        <v>980</v>
      </c>
      <c r="C76" s="768" t="s">
        <v>380</v>
      </c>
      <c r="D76" s="462" t="s">
        <v>381</v>
      </c>
      <c r="E76" s="733" t="s">
        <v>381</v>
      </c>
      <c r="F76" s="734" t="s">
        <v>381</v>
      </c>
      <c r="G76" s="735" t="s">
        <v>381</v>
      </c>
      <c r="H76" s="736" t="s">
        <v>381</v>
      </c>
      <c r="I76" s="734" t="s">
        <v>381</v>
      </c>
      <c r="J76" s="734" t="s">
        <v>381</v>
      </c>
      <c r="K76" s="734" t="s">
        <v>381</v>
      </c>
      <c r="L76" s="734" t="s">
        <v>381</v>
      </c>
      <c r="M76" s="734" t="s">
        <v>381</v>
      </c>
      <c r="N76" s="734" t="s">
        <v>381</v>
      </c>
      <c r="O76" s="734" t="s">
        <v>381</v>
      </c>
      <c r="P76" s="734" t="s">
        <v>381</v>
      </c>
      <c r="Q76" s="734" t="s">
        <v>381</v>
      </c>
      <c r="R76" s="734" t="s">
        <v>381</v>
      </c>
      <c r="S76" s="737" t="s">
        <v>381</v>
      </c>
      <c r="T76" s="738"/>
      <c r="U76" s="1020" t="s">
        <v>980</v>
      </c>
      <c r="V76" s="732" t="str">
        <f>$C76</f>
        <v>&gt; 50</v>
      </c>
      <c r="W76" s="739" t="s">
        <v>381</v>
      </c>
      <c r="X76" s="740" t="s">
        <v>381</v>
      </c>
      <c r="Y76" s="462" t="s">
        <v>381</v>
      </c>
      <c r="Z76" s="469" t="s">
        <v>381</v>
      </c>
      <c r="AA76" s="470" t="s">
        <v>381</v>
      </c>
      <c r="AB76" s="528" t="s">
        <v>381</v>
      </c>
      <c r="AC76" s="470" t="s">
        <v>381</v>
      </c>
      <c r="AD76" s="739" t="s">
        <v>381</v>
      </c>
      <c r="AE76" s="740" t="s">
        <v>381</v>
      </c>
      <c r="AF76" s="738"/>
      <c r="AG76" s="1048">
        <f>(87.5-2)/3</f>
        <v>28.5</v>
      </c>
      <c r="AH76" s="1050">
        <f>AG76/(1-(2.5+7)/(87.5-2))</f>
        <v>32.0625</v>
      </c>
      <c r="AI76" s="738"/>
      <c r="AJ76" s="1020" t="s">
        <v>980</v>
      </c>
      <c r="AK76" s="732" t="str">
        <f>$C76</f>
        <v>&gt; 50</v>
      </c>
      <c r="AL76" s="739" t="s">
        <v>381</v>
      </c>
      <c r="AM76" s="740" t="s">
        <v>381</v>
      </c>
      <c r="AN76" s="529" t="s">
        <v>381</v>
      </c>
      <c r="AP76" s="1020" t="s">
        <v>980</v>
      </c>
      <c r="AQ76" s="732" t="s">
        <v>380</v>
      </c>
      <c r="AR76" s="462" t="s">
        <v>381</v>
      </c>
      <c r="AS76" s="736" t="s">
        <v>381</v>
      </c>
      <c r="AT76" s="734" t="s">
        <v>381</v>
      </c>
      <c r="AU76" s="734" t="s">
        <v>381</v>
      </c>
      <c r="AV76" s="734" t="s">
        <v>381</v>
      </c>
      <c r="AW76" s="734" t="s">
        <v>381</v>
      </c>
      <c r="AX76" s="734" t="s">
        <v>381</v>
      </c>
      <c r="AY76" s="734" t="s">
        <v>381</v>
      </c>
      <c r="AZ76" s="734" t="s">
        <v>381</v>
      </c>
      <c r="BA76" s="734" t="s">
        <v>381</v>
      </c>
      <c r="BB76" s="734" t="s">
        <v>381</v>
      </c>
      <c r="BC76" s="734" t="s">
        <v>381</v>
      </c>
      <c r="BD76" s="737" t="s">
        <v>381</v>
      </c>
      <c r="BE76" s="738"/>
      <c r="BF76" s="1020" t="s">
        <v>980</v>
      </c>
      <c r="BG76" s="732" t="s">
        <v>380</v>
      </c>
      <c r="BH76" s="462" t="s">
        <v>381</v>
      </c>
      <c r="BI76" s="736" t="s">
        <v>381</v>
      </c>
      <c r="BJ76" s="734" t="s">
        <v>381</v>
      </c>
      <c r="BK76" s="734" t="s">
        <v>381</v>
      </c>
      <c r="BL76" s="734" t="s">
        <v>381</v>
      </c>
      <c r="BM76" s="734" t="s">
        <v>381</v>
      </c>
      <c r="BN76" s="734" t="s">
        <v>381</v>
      </c>
      <c r="BO76" s="734" t="s">
        <v>381</v>
      </c>
      <c r="BP76" s="734" t="s">
        <v>381</v>
      </c>
      <c r="BQ76" s="734" t="s">
        <v>381</v>
      </c>
      <c r="BR76" s="734" t="s">
        <v>381</v>
      </c>
      <c r="BS76" s="734" t="s">
        <v>381</v>
      </c>
      <c r="BT76" s="737" t="s">
        <v>381</v>
      </c>
      <c r="BU76" s="738"/>
      <c r="BV76" s="1020" t="s">
        <v>980</v>
      </c>
      <c r="BW76" s="732" t="s">
        <v>380</v>
      </c>
      <c r="BX76" s="462" t="s">
        <v>381</v>
      </c>
      <c r="BY76" s="736" t="s">
        <v>381</v>
      </c>
      <c r="BZ76" s="734" t="s">
        <v>381</v>
      </c>
      <c r="CA76" s="734" t="s">
        <v>381</v>
      </c>
      <c r="CB76" s="734" t="s">
        <v>381</v>
      </c>
      <c r="CC76" s="734" t="s">
        <v>381</v>
      </c>
      <c r="CD76" s="734" t="s">
        <v>381</v>
      </c>
      <c r="CE76" s="734" t="s">
        <v>381</v>
      </c>
      <c r="CF76" s="734" t="s">
        <v>381</v>
      </c>
      <c r="CG76" s="734" t="s">
        <v>381</v>
      </c>
      <c r="CH76" s="734" t="s">
        <v>381</v>
      </c>
      <c r="CI76" s="734" t="s">
        <v>381</v>
      </c>
      <c r="CJ76" s="737" t="s">
        <v>381</v>
      </c>
      <c r="CK76" s="738"/>
      <c r="CL76" s="1020" t="s">
        <v>980</v>
      </c>
      <c r="CM76" s="732" t="str">
        <f>$C76</f>
        <v>&gt; 50</v>
      </c>
      <c r="CN76" s="742" t="s">
        <v>381</v>
      </c>
      <c r="CO76" s="743" t="s">
        <v>381</v>
      </c>
      <c r="CP76" s="743" t="s">
        <v>381</v>
      </c>
      <c r="CQ76" s="743" t="s">
        <v>381</v>
      </c>
      <c r="CR76" s="743" t="s">
        <v>381</v>
      </c>
      <c r="CS76" s="743" t="s">
        <v>381</v>
      </c>
      <c r="CT76" s="743" t="s">
        <v>381</v>
      </c>
      <c r="CU76" s="743" t="s">
        <v>381</v>
      </c>
      <c r="CV76" s="743" t="s">
        <v>381</v>
      </c>
      <c r="CW76" s="743" t="s">
        <v>381</v>
      </c>
      <c r="CX76" s="743" t="s">
        <v>381</v>
      </c>
      <c r="CY76" s="740" t="s">
        <v>381</v>
      </c>
      <c r="CZ76" s="738"/>
      <c r="DA76" s="1020" t="s">
        <v>980</v>
      </c>
      <c r="DB76" s="732" t="str">
        <f>$C76</f>
        <v>&gt; 50</v>
      </c>
      <c r="DC76" s="742" t="s">
        <v>381</v>
      </c>
      <c r="DD76" s="743" t="s">
        <v>381</v>
      </c>
      <c r="DE76" s="743" t="s">
        <v>381</v>
      </c>
      <c r="DF76" s="743" t="s">
        <v>381</v>
      </c>
      <c r="DG76" s="743" t="s">
        <v>381</v>
      </c>
      <c r="DH76" s="743" t="s">
        <v>381</v>
      </c>
      <c r="DI76" s="743" t="s">
        <v>381</v>
      </c>
      <c r="DJ76" s="743" t="s">
        <v>381</v>
      </c>
      <c r="DK76" s="743" t="s">
        <v>381</v>
      </c>
      <c r="DL76" s="743" t="s">
        <v>381</v>
      </c>
      <c r="DM76" s="743" t="s">
        <v>381</v>
      </c>
      <c r="DN76" s="740" t="s">
        <v>381</v>
      </c>
      <c r="DO76" s="744"/>
      <c r="DP76" s="1020" t="s">
        <v>980</v>
      </c>
      <c r="DQ76" s="732" t="str">
        <f>$C76</f>
        <v>&gt; 50</v>
      </c>
      <c r="DR76" s="742" t="s">
        <v>381</v>
      </c>
      <c r="DS76" s="743" t="s">
        <v>381</v>
      </c>
      <c r="DT76" s="743" t="s">
        <v>381</v>
      </c>
      <c r="DU76" s="743" t="s">
        <v>381</v>
      </c>
      <c r="DV76" s="743" t="s">
        <v>381</v>
      </c>
      <c r="DW76" s="743" t="s">
        <v>381</v>
      </c>
      <c r="DX76" s="743" t="s">
        <v>381</v>
      </c>
      <c r="DY76" s="743" t="s">
        <v>381</v>
      </c>
      <c r="DZ76" s="743" t="s">
        <v>381</v>
      </c>
      <c r="EA76" s="743" t="s">
        <v>381</v>
      </c>
      <c r="EB76" s="743" t="s">
        <v>381</v>
      </c>
      <c r="EC76" s="740" t="s">
        <v>381</v>
      </c>
      <c r="ED76" s="738"/>
      <c r="EE76" s="1020" t="s">
        <v>980</v>
      </c>
      <c r="EF76" s="732" t="str">
        <f>$C76</f>
        <v>&gt; 50</v>
      </c>
      <c r="EG76" s="742" t="s">
        <v>381</v>
      </c>
      <c r="EH76" s="743" t="s">
        <v>381</v>
      </c>
      <c r="EI76" s="743" t="s">
        <v>381</v>
      </c>
      <c r="EJ76" s="743" t="s">
        <v>381</v>
      </c>
      <c r="EK76" s="743" t="s">
        <v>381</v>
      </c>
      <c r="EL76" s="743" t="s">
        <v>381</v>
      </c>
      <c r="EM76" s="743" t="s">
        <v>381</v>
      </c>
      <c r="EN76" s="743" t="s">
        <v>381</v>
      </c>
      <c r="EO76" s="743" t="s">
        <v>381</v>
      </c>
      <c r="EP76" s="743" t="s">
        <v>381</v>
      </c>
      <c r="EQ76" s="743" t="s">
        <v>381</v>
      </c>
      <c r="ER76" s="740" t="s">
        <v>381</v>
      </c>
      <c r="ES76" s="738"/>
      <c r="ET76" s="1020" t="s">
        <v>980</v>
      </c>
      <c r="EU76" s="732" t="str">
        <f>$C76</f>
        <v>&gt; 50</v>
      </c>
      <c r="EV76" s="742" t="s">
        <v>381</v>
      </c>
      <c r="EW76" s="743" t="s">
        <v>381</v>
      </c>
      <c r="EX76" s="743" t="s">
        <v>381</v>
      </c>
      <c r="EY76" s="743" t="s">
        <v>381</v>
      </c>
      <c r="EZ76" s="743" t="s">
        <v>381</v>
      </c>
      <c r="FA76" s="743" t="s">
        <v>381</v>
      </c>
      <c r="FB76" s="743" t="s">
        <v>381</v>
      </c>
      <c r="FC76" s="743" t="s">
        <v>381</v>
      </c>
      <c r="FD76" s="743" t="s">
        <v>381</v>
      </c>
      <c r="FE76" s="743" t="s">
        <v>381</v>
      </c>
      <c r="FF76" s="743" t="s">
        <v>381</v>
      </c>
      <c r="FG76" s="740" t="s">
        <v>381</v>
      </c>
      <c r="FI76" s="1020" t="s">
        <v>980</v>
      </c>
      <c r="FJ76" s="732" t="str">
        <f>$C76</f>
        <v>&gt; 50</v>
      </c>
      <c r="FK76" s="742" t="s">
        <v>381</v>
      </c>
      <c r="FL76" s="743" t="s">
        <v>381</v>
      </c>
      <c r="FM76" s="743" t="s">
        <v>381</v>
      </c>
      <c r="FN76" s="743" t="s">
        <v>381</v>
      </c>
      <c r="FO76" s="743" t="s">
        <v>381</v>
      </c>
      <c r="FP76" s="743" t="s">
        <v>381</v>
      </c>
      <c r="FQ76" s="743" t="s">
        <v>381</v>
      </c>
      <c r="FR76" s="743" t="s">
        <v>381</v>
      </c>
      <c r="FS76" s="743" t="s">
        <v>381</v>
      </c>
      <c r="FT76" s="743" t="s">
        <v>381</v>
      </c>
      <c r="FU76" s="743" t="s">
        <v>381</v>
      </c>
      <c r="FV76" s="740" t="s">
        <v>381</v>
      </c>
      <c r="FW76" s="744"/>
      <c r="FX76" s="1020" t="s">
        <v>980</v>
      </c>
      <c r="FY76" s="732" t="str">
        <f>$C76</f>
        <v>&gt; 50</v>
      </c>
      <c r="FZ76" s="742" t="s">
        <v>381</v>
      </c>
      <c r="GA76" s="743" t="s">
        <v>381</v>
      </c>
      <c r="GB76" s="743" t="s">
        <v>381</v>
      </c>
      <c r="GC76" s="743" t="s">
        <v>381</v>
      </c>
      <c r="GD76" s="743" t="s">
        <v>381</v>
      </c>
      <c r="GE76" s="743" t="s">
        <v>381</v>
      </c>
      <c r="GF76" s="743" t="s">
        <v>381</v>
      </c>
      <c r="GG76" s="743" t="s">
        <v>381</v>
      </c>
      <c r="GH76" s="743" t="s">
        <v>381</v>
      </c>
      <c r="GI76" s="743" t="s">
        <v>381</v>
      </c>
      <c r="GJ76" s="743" t="s">
        <v>381</v>
      </c>
      <c r="GK76" s="740" t="s">
        <v>381</v>
      </c>
      <c r="GM76" s="1020" t="s">
        <v>980</v>
      </c>
      <c r="GN76" s="732" t="str">
        <f>$C76</f>
        <v>&gt; 50</v>
      </c>
      <c r="GO76" s="742" t="s">
        <v>381</v>
      </c>
      <c r="GP76" s="743" t="s">
        <v>381</v>
      </c>
      <c r="GQ76" s="743" t="s">
        <v>381</v>
      </c>
      <c r="GR76" s="743" t="s">
        <v>381</v>
      </c>
      <c r="GS76" s="743" t="s">
        <v>381</v>
      </c>
      <c r="GT76" s="743" t="s">
        <v>381</v>
      </c>
      <c r="GU76" s="743" t="s">
        <v>381</v>
      </c>
      <c r="GV76" s="743" t="s">
        <v>381</v>
      </c>
      <c r="GW76" s="743" t="s">
        <v>381</v>
      </c>
      <c r="GX76" s="743" t="s">
        <v>381</v>
      </c>
      <c r="GY76" s="743" t="s">
        <v>381</v>
      </c>
      <c r="GZ76" s="740" t="s">
        <v>381</v>
      </c>
      <c r="HB76" s="1020" t="s">
        <v>980</v>
      </c>
      <c r="HC76" s="732" t="str">
        <f>$C76</f>
        <v>&gt; 50</v>
      </c>
      <c r="HD76" s="462" t="s">
        <v>381</v>
      </c>
      <c r="HE76" s="470" t="s">
        <v>381</v>
      </c>
      <c r="HF76" s="745" t="s">
        <v>381</v>
      </c>
      <c r="HH76" s="1020" t="s">
        <v>980</v>
      </c>
      <c r="HI76" s="732" t="str">
        <f>$C76</f>
        <v>&gt; 50</v>
      </c>
      <c r="HJ76" s="462" t="s">
        <v>381</v>
      </c>
      <c r="HK76" s="745" t="s">
        <v>381</v>
      </c>
    </row>
    <row r="77" spans="2:219" ht="15" customHeight="1">
      <c r="B77" s="1090"/>
      <c r="C77" s="581">
        <v>50</v>
      </c>
      <c r="D77" s="476">
        <f>Y77</f>
        <v>9.6822624273212039</v>
      </c>
      <c r="E77" s="642">
        <f>MIN(AS77,BI77,BY77)</f>
        <v>76.500990158213398</v>
      </c>
      <c r="F77" s="643">
        <f t="shared" ref="F77:F82" si="109">MIN(HF77,HK77)</f>
        <v>87.463071505201142</v>
      </c>
      <c r="G77" s="602">
        <f t="shared" ref="G77:G82" si="110">HD77</f>
        <v>3.8670797802418591</v>
      </c>
      <c r="H77" s="594" t="s">
        <v>712</v>
      </c>
      <c r="I77" s="603" t="s">
        <v>712</v>
      </c>
      <c r="J77" s="580">
        <f>MIN(AU77,BK77,CA77)</f>
        <v>81.111983181828606</v>
      </c>
      <c r="K77" s="580">
        <f t="shared" ref="K77:K89" si="111">MIN(AV77,BL77,CB77)</f>
        <v>87.164874473526893</v>
      </c>
      <c r="L77" s="580">
        <f t="shared" ref="L77:L89" si="112">MIN(AW77,BM77,CC77)</f>
        <v>86.847925591524259</v>
      </c>
      <c r="M77" s="580">
        <f t="shared" ref="M77:M89" si="113">MIN(AX77,BN77,CD77)</f>
        <v>86.483182082787678</v>
      </c>
      <c r="N77" s="580">
        <f t="shared" ref="N77:N89" si="114">MIN(AY77,BO77,CE77)</f>
        <v>85.650825374475275</v>
      </c>
      <c r="O77" s="580">
        <f t="shared" ref="O77:O89" si="115">MIN(AZ77,BP77,CF77)</f>
        <v>84.66963213996236</v>
      </c>
      <c r="P77" s="580">
        <f t="shared" ref="P77:P89" si="116">MIN(BA77,BQ77,CG77)</f>
        <v>83.546091375193058</v>
      </c>
      <c r="Q77" s="580">
        <f t="shared" ref="Q77:Q89" si="117">MIN(BB77,BR77,CH77)</f>
        <v>82.264372741089076</v>
      </c>
      <c r="R77" s="580">
        <f>MIN(BC77,BS77,CI77)</f>
        <v>80.758094756976206</v>
      </c>
      <c r="S77" s="480" t="s">
        <v>381</v>
      </c>
      <c r="T77" s="738"/>
      <c r="U77" s="1021"/>
      <c r="V77" s="503">
        <f>$C77</f>
        <v>50</v>
      </c>
      <c r="W77" s="481">
        <v>50</v>
      </c>
      <c r="X77" s="482">
        <v>-33</v>
      </c>
      <c r="Y77" s="531">
        <f t="shared" ref="Y77:Y84" si="118">IF(MIN(AA77,Z77)*(1-(2.5+7)/(87.5-2))&gt;$AG$7,$AG$7,MIN(AA77,Z77)*(1-(2.5+7)/(87.5-2)))</f>
        <v>9.6822624273212039</v>
      </c>
      <c r="Z77" s="484">
        <v>10.892545230736355</v>
      </c>
      <c r="AA77" s="485">
        <v>13.532055631568353</v>
      </c>
      <c r="AB77" s="532">
        <f>(J77-5)/Y77</f>
        <v>7.8609708994312548</v>
      </c>
      <c r="AC77" s="486">
        <f>(J77-5)/MIN(AA77,Z77)</f>
        <v>6.9875296883833373</v>
      </c>
      <c r="AD77" s="487">
        <v>11.273125446904491</v>
      </c>
      <c r="AE77" s="488">
        <v>24.023630521751272</v>
      </c>
      <c r="AF77" s="738"/>
      <c r="AG77" s="1048"/>
      <c r="AH77" s="1050"/>
      <c r="AI77" s="738"/>
      <c r="AJ77" s="1021"/>
      <c r="AK77" s="503">
        <f>$C77</f>
        <v>50</v>
      </c>
      <c r="AL77" s="489">
        <v>25</v>
      </c>
      <c r="AM77" s="482">
        <f>MIN(-40,AK77)</f>
        <v>-40</v>
      </c>
      <c r="AN77" s="490">
        <f>Y77</f>
        <v>9.6822624273212039</v>
      </c>
      <c r="AP77" s="1021"/>
      <c r="AQ77" s="503">
        <v>50</v>
      </c>
      <c r="AR77" s="483">
        <f t="shared" ref="AR77:AR89" si="119">AN77</f>
        <v>9.6822624273212039</v>
      </c>
      <c r="AS77" s="477">
        <v>103.59940362007448</v>
      </c>
      <c r="AT77" s="479">
        <v>103.41314411933277</v>
      </c>
      <c r="AU77" s="479">
        <v>103.10397904260337</v>
      </c>
      <c r="AV77" s="479">
        <v>102.68847597658576</v>
      </c>
      <c r="AW77" s="479">
        <v>102.35620827924298</v>
      </c>
      <c r="AX77" s="479">
        <v>102.08214709005721</v>
      </c>
      <c r="AY77" s="479">
        <v>101.64025998008857</v>
      </c>
      <c r="AZ77" s="479">
        <v>101.60342757360063</v>
      </c>
      <c r="BA77" s="479">
        <v>101.38615700032678</v>
      </c>
      <c r="BB77" s="479">
        <v>101.34250962954009</v>
      </c>
      <c r="BC77" s="479">
        <v>101.33937706996265</v>
      </c>
      <c r="BD77" s="480" t="s">
        <v>381</v>
      </c>
      <c r="BE77" s="738"/>
      <c r="BF77" s="1021"/>
      <c r="BG77" s="503">
        <v>50</v>
      </c>
      <c r="BH77" s="483">
        <f t="shared" ref="BH77:BH89" si="120">IF(MIN(Z77:AA77)&gt;$AH$7,$AH$7,MIN(Z77:AA77))</f>
        <v>10.892545230736355</v>
      </c>
      <c r="BI77" s="477">
        <v>76.500990158213398</v>
      </c>
      <c r="BJ77" s="478">
        <v>77.882273956674524</v>
      </c>
      <c r="BK77" s="479">
        <v>81.111983181828606</v>
      </c>
      <c r="BL77" s="479">
        <v>87.339759980876877</v>
      </c>
      <c r="BM77" s="479">
        <v>87.174798077944459</v>
      </c>
      <c r="BN77" s="479">
        <v>86.830376259529814</v>
      </c>
      <c r="BO77" s="479">
        <v>86.022539719673105</v>
      </c>
      <c r="BP77" s="479">
        <v>85.051099702044624</v>
      </c>
      <c r="BQ77" s="479">
        <v>83.904406039815314</v>
      </c>
      <c r="BR77" s="479">
        <v>82.556333227522913</v>
      </c>
      <c r="BS77" s="479">
        <v>80.905203243630211</v>
      </c>
      <c r="BT77" s="480" t="s">
        <v>381</v>
      </c>
      <c r="BU77" s="533"/>
      <c r="BV77" s="1021"/>
      <c r="BW77" s="503">
        <v>50</v>
      </c>
      <c r="BX77" s="483">
        <f t="shared" ref="BX77:BX89" si="121">IF(MIN(Z77:AA77)&gt;$AH$7,$AH$7,MIN(Z77:AA77))</f>
        <v>10.892545230736355</v>
      </c>
      <c r="BY77" s="477">
        <v>83.361810508787428</v>
      </c>
      <c r="BZ77" s="478">
        <v>84.81090125176155</v>
      </c>
      <c r="CA77" s="479">
        <v>87.44997290389469</v>
      </c>
      <c r="CB77" s="479">
        <v>87.164874473526893</v>
      </c>
      <c r="CC77" s="479">
        <v>86.847925591524259</v>
      </c>
      <c r="CD77" s="479">
        <v>86.483182082787678</v>
      </c>
      <c r="CE77" s="479">
        <v>85.650825374475275</v>
      </c>
      <c r="CF77" s="479">
        <v>84.66963213996236</v>
      </c>
      <c r="CG77" s="479">
        <v>83.546091375193058</v>
      </c>
      <c r="CH77" s="479">
        <v>82.264372741089076</v>
      </c>
      <c r="CI77" s="479">
        <v>80.758094756976206</v>
      </c>
      <c r="CJ77" s="480" t="s">
        <v>381</v>
      </c>
      <c r="CK77" s="738"/>
      <c r="CL77" s="1021"/>
      <c r="CM77" s="503">
        <f>$C77</f>
        <v>50</v>
      </c>
      <c r="CN77" s="491">
        <v>1.2</v>
      </c>
      <c r="CO77" s="492">
        <v>1.2000000000000124</v>
      </c>
      <c r="CP77" s="492">
        <v>1.2</v>
      </c>
      <c r="CQ77" s="492">
        <v>1.2000000000000006</v>
      </c>
      <c r="CR77" s="492">
        <v>1.2000000000000004</v>
      </c>
      <c r="CS77" s="493">
        <v>1.2</v>
      </c>
      <c r="CT77" s="493">
        <v>1.2000000000000002</v>
      </c>
      <c r="CU77" s="493">
        <v>1.200000000000006</v>
      </c>
      <c r="CV77" s="493">
        <v>1.2</v>
      </c>
      <c r="CW77" s="493">
        <v>1.2</v>
      </c>
      <c r="CX77" s="493">
        <v>1.2000000000000006</v>
      </c>
      <c r="CY77" s="747" t="s">
        <v>381</v>
      </c>
      <c r="CZ77" s="738"/>
      <c r="DA77" s="1021"/>
      <c r="DB77" s="503">
        <f>$C77</f>
        <v>50</v>
      </c>
      <c r="DC77" s="491">
        <v>0.91142438042047902</v>
      </c>
      <c r="DD77" s="492">
        <v>0.92298011280164816</v>
      </c>
      <c r="DE77" s="492">
        <v>0.94954305151157414</v>
      </c>
      <c r="DF77" s="492">
        <v>0.99904163813311353</v>
      </c>
      <c r="DG77" s="492">
        <v>1.0000000000000073</v>
      </c>
      <c r="DH77" s="493">
        <v>1</v>
      </c>
      <c r="DI77" s="493">
        <v>1.0000000000000071</v>
      </c>
      <c r="DJ77" s="493">
        <v>1</v>
      </c>
      <c r="DK77" s="493">
        <v>1</v>
      </c>
      <c r="DL77" s="493">
        <v>1</v>
      </c>
      <c r="DM77" s="493">
        <v>1</v>
      </c>
      <c r="DN77" s="747" t="s">
        <v>381</v>
      </c>
      <c r="DO77" s="744"/>
      <c r="DP77" s="1021"/>
      <c r="DQ77" s="503">
        <f>$C77</f>
        <v>50</v>
      </c>
      <c r="DR77" s="491">
        <v>0.96768017509813276</v>
      </c>
      <c r="DS77" s="492">
        <v>0.97920745450679414</v>
      </c>
      <c r="DT77" s="492">
        <v>1.0000000000000064</v>
      </c>
      <c r="DU77" s="492">
        <v>1.0000000000000073</v>
      </c>
      <c r="DV77" s="492">
        <v>1</v>
      </c>
      <c r="DW77" s="493">
        <v>1</v>
      </c>
      <c r="DX77" s="493">
        <v>1.0000000000000002</v>
      </c>
      <c r="DY77" s="493">
        <v>1</v>
      </c>
      <c r="DZ77" s="493">
        <v>1.0000000000000031</v>
      </c>
      <c r="EA77" s="493">
        <v>1.000000000000002</v>
      </c>
      <c r="EB77" s="493">
        <v>1</v>
      </c>
      <c r="EC77" s="747" t="s">
        <v>381</v>
      </c>
      <c r="ED77" s="738"/>
      <c r="EE77" s="1021"/>
      <c r="EF77" s="503">
        <f>$C77</f>
        <v>50</v>
      </c>
      <c r="EG77" s="495">
        <v>47.691293842509083</v>
      </c>
      <c r="EH77" s="496">
        <v>47.120566951237777</v>
      </c>
      <c r="EI77" s="496">
        <v>46.17346345628215</v>
      </c>
      <c r="EJ77" s="496">
        <v>44.901043718516291</v>
      </c>
      <c r="EK77" s="496">
        <v>43.883887622861664</v>
      </c>
      <c r="EL77" s="497">
        <v>43.045162320183863</v>
      </c>
      <c r="EM77" s="497">
        <v>41.693299522809639</v>
      </c>
      <c r="EN77" s="497">
        <v>41.580645032825146</v>
      </c>
      <c r="EO77" s="497">
        <v>40.916187581759402</v>
      </c>
      <c r="EP77" s="497">
        <v>39.832121064636624</v>
      </c>
      <c r="EQ77" s="497">
        <v>40.773143929895184</v>
      </c>
      <c r="ER77" s="747" t="s">
        <v>381</v>
      </c>
      <c r="ES77" s="738"/>
      <c r="ET77" s="1021"/>
      <c r="EU77" s="503">
        <f>$C77</f>
        <v>50</v>
      </c>
      <c r="EV77" s="495">
        <v>85</v>
      </c>
      <c r="EW77" s="496">
        <v>85</v>
      </c>
      <c r="EX77" s="496">
        <v>85</v>
      </c>
      <c r="EY77" s="496">
        <v>85</v>
      </c>
      <c r="EZ77" s="496">
        <v>83.833857937566677</v>
      </c>
      <c r="FA77" s="497">
        <v>82.441154117717872</v>
      </c>
      <c r="FB77" s="497">
        <v>79.176423720033597</v>
      </c>
      <c r="FC77" s="497">
        <v>75.253960791225609</v>
      </c>
      <c r="FD77" s="497">
        <v>70.628763538740884</v>
      </c>
      <c r="FE77" s="497">
        <v>65.198192887678204</v>
      </c>
      <c r="FF77" s="497">
        <v>58.557125792778095</v>
      </c>
      <c r="FG77" s="747" t="s">
        <v>381</v>
      </c>
      <c r="FI77" s="1021"/>
      <c r="FJ77" s="503">
        <f>$C77</f>
        <v>50</v>
      </c>
      <c r="FK77" s="495">
        <v>85</v>
      </c>
      <c r="FL77" s="496">
        <v>85</v>
      </c>
      <c r="FM77" s="496">
        <v>84.946889527812232</v>
      </c>
      <c r="FN77" s="496">
        <v>83.793724484684105</v>
      </c>
      <c r="FO77" s="496">
        <v>82.512105175250952</v>
      </c>
      <c r="FP77" s="497">
        <v>81.037712688061561</v>
      </c>
      <c r="FQ77" s="497">
        <v>77.675075693985264</v>
      </c>
      <c r="FR77" s="497">
        <v>73.714716442576901</v>
      </c>
      <c r="FS77" s="497">
        <v>69.184598953841373</v>
      </c>
      <c r="FT77" s="497">
        <v>64.02305387997734</v>
      </c>
      <c r="FU77" s="497">
        <v>57.965995702638224</v>
      </c>
      <c r="FV77" s="747" t="s">
        <v>381</v>
      </c>
      <c r="FW77" s="744"/>
      <c r="FX77" s="1021"/>
      <c r="FY77" s="503">
        <f>$C77</f>
        <v>50</v>
      </c>
      <c r="FZ77" s="491">
        <f>MIN(CN77,DC77,DR77)</f>
        <v>0.91142438042047902</v>
      </c>
      <c r="GA77" s="492">
        <f t="shared" ref="GA77:GA89" si="122">MIN(CO77,DD77,DS77)</f>
        <v>0.92298011280164816</v>
      </c>
      <c r="GB77" s="492">
        <f t="shared" ref="GB77:GB89" si="123">MIN(CP77,DE77,DT77)</f>
        <v>0.94954305151157414</v>
      </c>
      <c r="GC77" s="492">
        <f t="shared" ref="GC77:GC89" si="124">MIN(CQ77,DF77,DU77)</f>
        <v>0.99904163813311353</v>
      </c>
      <c r="GD77" s="492">
        <f t="shared" ref="GD77:GD89" si="125">MIN(CR77,DG77,DV77)</f>
        <v>1</v>
      </c>
      <c r="GE77" s="493">
        <f t="shared" ref="GE77:GE89" si="126">MIN(CS77,DH77,DW77)</f>
        <v>1</v>
      </c>
      <c r="GF77" s="493">
        <f t="shared" ref="GF77:GF89" si="127">MIN(CT77,DI77,DX77)</f>
        <v>1.0000000000000002</v>
      </c>
      <c r="GG77" s="493">
        <f t="shared" ref="GG77:GG89" si="128">MIN(CU77,DJ77,DY77)</f>
        <v>1</v>
      </c>
      <c r="GH77" s="493">
        <f t="shared" ref="GH77:GH89" si="129">MIN(CV77,DK77,DZ77)</f>
        <v>1</v>
      </c>
      <c r="GI77" s="493">
        <f t="shared" ref="GI77:GI89" si="130">MIN(CW77,DL77,EA77)</f>
        <v>1</v>
      </c>
      <c r="GJ77" s="493">
        <f>MIN(CX77,DM77,EB77)</f>
        <v>1</v>
      </c>
      <c r="GK77" s="747" t="s">
        <v>381</v>
      </c>
      <c r="GM77" s="1021"/>
      <c r="GN77" s="503">
        <f>$C77</f>
        <v>50</v>
      </c>
      <c r="GO77" s="495">
        <f>MAX(EG77,EV77,FK77)</f>
        <v>85</v>
      </c>
      <c r="GP77" s="496">
        <f t="shared" ref="GP77:GP89" si="131">MAX(EH77,EW77,FL77)</f>
        <v>85</v>
      </c>
      <c r="GQ77" s="496">
        <f t="shared" ref="GQ77:GQ89" si="132">MAX(EI77,EX77,FM77)</f>
        <v>85</v>
      </c>
      <c r="GR77" s="496">
        <f t="shared" ref="GR77:GR89" si="133">MAX(EJ77,EY77,FN77)</f>
        <v>85</v>
      </c>
      <c r="GS77" s="496">
        <f t="shared" ref="GS77:GS89" si="134">MAX(EK77,EZ77,FO77)</f>
        <v>83.833857937566677</v>
      </c>
      <c r="GT77" s="497">
        <f t="shared" ref="GT77:GT89" si="135">MAX(EL77,FA77,FP77)</f>
        <v>82.441154117717872</v>
      </c>
      <c r="GU77" s="497">
        <f t="shared" ref="GU77:GU89" si="136">MAX(EM77,FB77,FQ77)</f>
        <v>79.176423720033597</v>
      </c>
      <c r="GV77" s="497">
        <f t="shared" ref="GV77:GV89" si="137">MAX(EN77,FC77,FR77)</f>
        <v>75.253960791225609</v>
      </c>
      <c r="GW77" s="497">
        <f t="shared" ref="GW77:GW89" si="138">MAX(EO77,FD77,FS77)</f>
        <v>70.628763538740884</v>
      </c>
      <c r="GX77" s="497">
        <f t="shared" ref="GX77:GX89" si="139">MAX(EP77,FE77,FT77)</f>
        <v>65.198192887678204</v>
      </c>
      <c r="GY77" s="497">
        <f>MAX(EQ77,FF77,FU77)</f>
        <v>58.557125792778095</v>
      </c>
      <c r="GZ77" s="747" t="s">
        <v>381</v>
      </c>
      <c r="HB77" s="1021"/>
      <c r="HC77" s="503">
        <f>$C77</f>
        <v>50</v>
      </c>
      <c r="HD77" s="531">
        <f>HE77*(1-(2.5+7)/(87.5-2))</f>
        <v>3.8670797802418591</v>
      </c>
      <c r="HE77" s="485">
        <v>4.3504647527720914</v>
      </c>
      <c r="HF77" s="604">
        <v>87.463071505201142</v>
      </c>
      <c r="HH77" s="1021"/>
      <c r="HI77" s="503">
        <f>$C77</f>
        <v>50</v>
      </c>
      <c r="HJ77" s="531">
        <f>HD77</f>
        <v>3.8670797802418591</v>
      </c>
      <c r="HK77" s="604">
        <v>102.65690296819318</v>
      </c>
    </row>
    <row r="78" spans="2:219" ht="15" customHeight="1">
      <c r="B78" s="1090"/>
      <c r="C78" s="581">
        <v>45</v>
      </c>
      <c r="D78" s="476">
        <f t="shared" ref="D78:D89" si="140">Y78</f>
        <v>13.457161842082044</v>
      </c>
      <c r="E78" s="642">
        <f>MIN(AS78,BI78,BY78)</f>
        <v>74.008866550957492</v>
      </c>
      <c r="F78" s="643">
        <f t="shared" si="109"/>
        <v>87.463127919755635</v>
      </c>
      <c r="G78" s="602">
        <f t="shared" si="110"/>
        <v>5.1524688488182742</v>
      </c>
      <c r="H78" s="594" t="s">
        <v>712</v>
      </c>
      <c r="I78" s="603" t="s">
        <v>712</v>
      </c>
      <c r="J78" s="580">
        <f t="shared" ref="J78:J89" si="141">MIN(AU78,BK78,CA78)</f>
        <v>81.355084481545219</v>
      </c>
      <c r="K78" s="580">
        <f t="shared" si="111"/>
        <v>87.076435514537593</v>
      </c>
      <c r="L78" s="580">
        <f t="shared" si="112"/>
        <v>86.627825125391439</v>
      </c>
      <c r="M78" s="580">
        <f t="shared" si="113"/>
        <v>86.145684003763719</v>
      </c>
      <c r="N78" s="580">
        <f t="shared" si="114"/>
        <v>85.078926969490084</v>
      </c>
      <c r="O78" s="580">
        <f t="shared" si="115"/>
        <v>83.8819143554161</v>
      </c>
      <c r="P78" s="580">
        <f t="shared" si="116"/>
        <v>82.558175145313456</v>
      </c>
      <c r="Q78" s="580">
        <f t="shared" si="117"/>
        <v>81.095125776574648</v>
      </c>
      <c r="R78" s="580">
        <f>MIN(BC78,BS78,CI78)</f>
        <v>79.408053677404467</v>
      </c>
      <c r="S78" s="480" t="s">
        <v>381</v>
      </c>
      <c r="T78" s="738"/>
      <c r="U78" s="1021"/>
      <c r="V78" s="503">
        <f t="shared" ref="V78:V90" si="142">$C78</f>
        <v>45</v>
      </c>
      <c r="W78" s="481">
        <v>45</v>
      </c>
      <c r="X78" s="482">
        <v>-33</v>
      </c>
      <c r="Y78" s="531">
        <f t="shared" si="118"/>
        <v>13.457161842082044</v>
      </c>
      <c r="Z78" s="484">
        <v>15.139307072342302</v>
      </c>
      <c r="AA78" s="485">
        <v>17.521288851396243</v>
      </c>
      <c r="AB78" s="532">
        <f t="shared" ref="AB78:AB84" si="143">(J78-5)/Y78</f>
        <v>5.6739367020744567</v>
      </c>
      <c r="AC78" s="486">
        <f t="shared" ref="AC78:AC84" si="144">(J78-5)/MIN(AA78,Z78)</f>
        <v>5.04349929073285</v>
      </c>
      <c r="AD78" s="487">
        <v>15.061001518821293</v>
      </c>
      <c r="AE78" s="488">
        <v>29.939380907462009</v>
      </c>
      <c r="AF78" s="738"/>
      <c r="AG78" s="1048"/>
      <c r="AH78" s="1050"/>
      <c r="AI78" s="738"/>
      <c r="AJ78" s="1021"/>
      <c r="AK78" s="503">
        <f t="shared" ref="AK78:AK89" si="145">$C78</f>
        <v>45</v>
      </c>
      <c r="AL78" s="489">
        <v>25</v>
      </c>
      <c r="AM78" s="482">
        <f t="shared" ref="AM78:AM89" si="146">MIN(-40,AK78)</f>
        <v>-40</v>
      </c>
      <c r="AN78" s="490">
        <f t="shared" ref="AN78:AN89" si="147">Y78</f>
        <v>13.457161842082044</v>
      </c>
      <c r="AP78" s="1021"/>
      <c r="AQ78" s="503">
        <v>45</v>
      </c>
      <c r="AR78" s="483">
        <f t="shared" si="119"/>
        <v>13.457161842082044</v>
      </c>
      <c r="AS78" s="477">
        <v>103.44961802694549</v>
      </c>
      <c r="AT78" s="479">
        <v>103.26473588225556</v>
      </c>
      <c r="AU78" s="479">
        <v>102.97641387248365</v>
      </c>
      <c r="AV78" s="479">
        <v>102.59255895589865</v>
      </c>
      <c r="AW78" s="479">
        <v>102.28299484294776</v>
      </c>
      <c r="AX78" s="479">
        <v>102.03005436516744</v>
      </c>
      <c r="AY78" s="479">
        <v>101.61039219316235</v>
      </c>
      <c r="AZ78" s="479">
        <v>101.68991278349414</v>
      </c>
      <c r="BA78" s="479">
        <v>101.46429961765885</v>
      </c>
      <c r="BB78" s="479">
        <v>101.31833800691969</v>
      </c>
      <c r="BC78" s="479">
        <v>101.50630326656083</v>
      </c>
      <c r="BD78" s="480" t="s">
        <v>381</v>
      </c>
      <c r="BE78" s="738"/>
      <c r="BF78" s="1021"/>
      <c r="BG78" s="503">
        <v>45</v>
      </c>
      <c r="BH78" s="483">
        <f t="shared" si="120"/>
        <v>15.139307072342302</v>
      </c>
      <c r="BI78" s="477">
        <v>74.008866550957492</v>
      </c>
      <c r="BJ78" s="478">
        <v>76.364609214300756</v>
      </c>
      <c r="BK78" s="479">
        <v>81.355084481545219</v>
      </c>
      <c r="BL78" s="479">
        <v>87.352263473332556</v>
      </c>
      <c r="BM78" s="479">
        <v>86.932254617971111</v>
      </c>
      <c r="BN78" s="479">
        <v>86.474380986282867</v>
      </c>
      <c r="BO78" s="479">
        <v>85.44305943440952</v>
      </c>
      <c r="BP78" s="479">
        <v>84.256155118276808</v>
      </c>
      <c r="BQ78" s="479">
        <v>82.912825116287124</v>
      </c>
      <c r="BR78" s="479">
        <v>81.380148375685238</v>
      </c>
      <c r="BS78" s="479">
        <v>79.52828731235978</v>
      </c>
      <c r="BT78" s="480" t="s">
        <v>381</v>
      </c>
      <c r="BU78" s="533"/>
      <c r="BV78" s="1021"/>
      <c r="BW78" s="503">
        <v>45</v>
      </c>
      <c r="BX78" s="483">
        <f t="shared" si="121"/>
        <v>15.139307072342302</v>
      </c>
      <c r="BY78" s="477">
        <v>79.984848644743479</v>
      </c>
      <c r="BZ78" s="478">
        <v>82.301130886966959</v>
      </c>
      <c r="CA78" s="479">
        <v>87.016688042184498</v>
      </c>
      <c r="CB78" s="479">
        <v>87.076435514537593</v>
      </c>
      <c r="CC78" s="479">
        <v>86.627825125391439</v>
      </c>
      <c r="CD78" s="479">
        <v>86.145684003763719</v>
      </c>
      <c r="CE78" s="479">
        <v>85.078926969490084</v>
      </c>
      <c r="CF78" s="479">
        <v>83.8819143554161</v>
      </c>
      <c r="CG78" s="479">
        <v>82.558175145313456</v>
      </c>
      <c r="CH78" s="479">
        <v>81.095125776574648</v>
      </c>
      <c r="CI78" s="479">
        <v>79.408053677404467</v>
      </c>
      <c r="CJ78" s="480" t="s">
        <v>381</v>
      </c>
      <c r="CK78" s="738"/>
      <c r="CL78" s="1021"/>
      <c r="CM78" s="503">
        <f t="shared" ref="CM78:CM90" si="148">$C78</f>
        <v>45</v>
      </c>
      <c r="CN78" s="491">
        <v>1.2000000000000002</v>
      </c>
      <c r="CO78" s="492">
        <v>1.2000000000000006</v>
      </c>
      <c r="CP78" s="492">
        <v>1.2000000000000006</v>
      </c>
      <c r="CQ78" s="492">
        <v>1.2</v>
      </c>
      <c r="CR78" s="492">
        <v>1.2</v>
      </c>
      <c r="CS78" s="493">
        <v>1.2</v>
      </c>
      <c r="CT78" s="493">
        <v>1.2000000000000084</v>
      </c>
      <c r="CU78" s="493">
        <v>1.2000000000000002</v>
      </c>
      <c r="CV78" s="493">
        <v>1.2000000000000006</v>
      </c>
      <c r="CW78" s="493">
        <v>1.2000000000000111</v>
      </c>
      <c r="CX78" s="493">
        <v>1.2</v>
      </c>
      <c r="CY78" s="747" t="s">
        <v>381</v>
      </c>
      <c r="CZ78" s="738"/>
      <c r="DA78" s="1021"/>
      <c r="DB78" s="503">
        <f t="shared" ref="DB78:DB90" si="149">$C78</f>
        <v>45</v>
      </c>
      <c r="DC78" s="491">
        <v>0.89026998761838705</v>
      </c>
      <c r="DD78" s="492">
        <v>0.91027694518905267</v>
      </c>
      <c r="DE78" s="492">
        <v>0.95151711687991047</v>
      </c>
      <c r="DF78" s="492">
        <v>1.0000000000000109</v>
      </c>
      <c r="DG78" s="492">
        <v>1.00000000000001</v>
      </c>
      <c r="DH78" s="493">
        <v>1</v>
      </c>
      <c r="DI78" s="493">
        <v>1.0000000000000047</v>
      </c>
      <c r="DJ78" s="493">
        <v>1</v>
      </c>
      <c r="DK78" s="493">
        <v>1.0000000000000047</v>
      </c>
      <c r="DL78" s="493">
        <v>1.0000000000000004</v>
      </c>
      <c r="DM78" s="493">
        <v>1.0000000000000004</v>
      </c>
      <c r="DN78" s="747" t="s">
        <v>381</v>
      </c>
      <c r="DO78" s="744"/>
      <c r="DP78" s="1021"/>
      <c r="DQ78" s="503">
        <f t="shared" ref="DQ78:DQ90" si="150">$C78</f>
        <v>45</v>
      </c>
      <c r="DR78" s="491">
        <v>0.94034441325999751</v>
      </c>
      <c r="DS78" s="492">
        <v>0.95916623391750988</v>
      </c>
      <c r="DT78" s="492">
        <v>0.99652743634520191</v>
      </c>
      <c r="DU78" s="492">
        <v>1</v>
      </c>
      <c r="DV78" s="492">
        <v>1.0000000000000107</v>
      </c>
      <c r="DW78" s="493">
        <v>1</v>
      </c>
      <c r="DX78" s="493">
        <v>1</v>
      </c>
      <c r="DY78" s="493">
        <v>1.0000000000000002</v>
      </c>
      <c r="DZ78" s="493">
        <v>1.0000000000000047</v>
      </c>
      <c r="EA78" s="493">
        <v>1.0000000000000004</v>
      </c>
      <c r="EB78" s="493">
        <v>1</v>
      </c>
      <c r="EC78" s="747" t="s">
        <v>381</v>
      </c>
      <c r="ED78" s="738"/>
      <c r="EE78" s="1021"/>
      <c r="EF78" s="503">
        <f t="shared" ref="EF78:EF90" si="151">$C78</f>
        <v>45</v>
      </c>
      <c r="EG78" s="495">
        <v>47.232320046788402</v>
      </c>
      <c r="EH78" s="496">
        <v>46.665894363050029</v>
      </c>
      <c r="EI78" s="496">
        <v>45.782758734714378</v>
      </c>
      <c r="EJ78" s="496">
        <v>44.607384014480033</v>
      </c>
      <c r="EK78" s="496">
        <v>43.659806376578388</v>
      </c>
      <c r="EL78" s="497">
        <v>42.88576494873422</v>
      </c>
      <c r="EM78" s="497">
        <v>41.601946500967586</v>
      </c>
      <c r="EN78" s="497">
        <v>41.845173135338257</v>
      </c>
      <c r="EO78" s="497">
        <v>41.155147579603295</v>
      </c>
      <c r="EP78" s="497">
        <v>40.031441898152707</v>
      </c>
      <c r="EQ78" s="497">
        <v>41.283601660380157</v>
      </c>
      <c r="ER78" s="747" t="s">
        <v>381</v>
      </c>
      <c r="ES78" s="738"/>
      <c r="ET78" s="1021"/>
      <c r="EU78" s="503">
        <f t="shared" ref="EU78:EU90" si="152">$C78</f>
        <v>45</v>
      </c>
      <c r="EV78" s="495">
        <v>85</v>
      </c>
      <c r="EW78" s="496">
        <v>85</v>
      </c>
      <c r="EX78" s="496">
        <v>85</v>
      </c>
      <c r="EY78" s="496">
        <v>84.551639093396716</v>
      </c>
      <c r="EZ78" s="496">
        <v>82.853061150424196</v>
      </c>
      <c r="FA78" s="497">
        <v>81.002143037300073</v>
      </c>
      <c r="FB78" s="497">
        <v>76.83615338269442</v>
      </c>
      <c r="FC78" s="497">
        <v>72.046977395773069</v>
      </c>
      <c r="FD78" s="497">
        <v>66.63355223300664</v>
      </c>
      <c r="FE78" s="497">
        <v>60.466239415092389</v>
      </c>
      <c r="FF78" s="497">
        <v>53.027862376911912</v>
      </c>
      <c r="FG78" s="747" t="s">
        <v>381</v>
      </c>
      <c r="FI78" s="1021"/>
      <c r="FJ78" s="503">
        <f t="shared" ref="FJ78:FJ90" si="153">$C78</f>
        <v>45</v>
      </c>
      <c r="FK78" s="495">
        <v>85</v>
      </c>
      <c r="FL78" s="496">
        <v>85</v>
      </c>
      <c r="FM78" s="496">
        <v>85</v>
      </c>
      <c r="FN78" s="496">
        <v>83.436071762783968</v>
      </c>
      <c r="FO78" s="496">
        <v>81.622336802582367</v>
      </c>
      <c r="FP78" s="497">
        <v>79.673922529984225</v>
      </c>
      <c r="FQ78" s="497">
        <v>75.366268855416479</v>
      </c>
      <c r="FR78" s="497">
        <v>70.538096807599459</v>
      </c>
      <c r="FS78" s="497">
        <v>65.205607833724855</v>
      </c>
      <c r="FT78" s="497">
        <v>59.320432951615317</v>
      </c>
      <c r="FU78" s="497">
        <v>52.545430659122417</v>
      </c>
      <c r="FV78" s="747" t="s">
        <v>381</v>
      </c>
      <c r="FW78" s="744"/>
      <c r="FX78" s="1021"/>
      <c r="FY78" s="503">
        <f t="shared" ref="FY78:FY90" si="154">$C78</f>
        <v>45</v>
      </c>
      <c r="FZ78" s="491">
        <f t="shared" ref="FZ78:FZ89" si="155">MIN(CN78,DC78,DR78)</f>
        <v>0.89026998761838705</v>
      </c>
      <c r="GA78" s="492">
        <f t="shared" si="122"/>
        <v>0.91027694518905267</v>
      </c>
      <c r="GB78" s="492">
        <f t="shared" si="123"/>
        <v>0.95151711687991047</v>
      </c>
      <c r="GC78" s="492">
        <f t="shared" si="124"/>
        <v>1</v>
      </c>
      <c r="GD78" s="492">
        <f t="shared" si="125"/>
        <v>1.00000000000001</v>
      </c>
      <c r="GE78" s="493">
        <f t="shared" si="126"/>
        <v>1</v>
      </c>
      <c r="GF78" s="493">
        <f t="shared" si="127"/>
        <v>1</v>
      </c>
      <c r="GG78" s="493">
        <f t="shared" si="128"/>
        <v>1</v>
      </c>
      <c r="GH78" s="493">
        <f t="shared" si="129"/>
        <v>1.0000000000000047</v>
      </c>
      <c r="GI78" s="493">
        <f t="shared" si="130"/>
        <v>1.0000000000000004</v>
      </c>
      <c r="GJ78" s="493">
        <f>MIN(CX78,DM78,EB78)</f>
        <v>1</v>
      </c>
      <c r="GK78" s="747" t="s">
        <v>381</v>
      </c>
      <c r="GM78" s="1021"/>
      <c r="GN78" s="503">
        <f t="shared" ref="GN78:GN90" si="156">$C78</f>
        <v>45</v>
      </c>
      <c r="GO78" s="495">
        <f t="shared" ref="GO78:GO89" si="157">MAX(EG78,EV78,FK78)</f>
        <v>85</v>
      </c>
      <c r="GP78" s="496">
        <f t="shared" si="131"/>
        <v>85</v>
      </c>
      <c r="GQ78" s="496">
        <f t="shared" si="132"/>
        <v>85</v>
      </c>
      <c r="GR78" s="496">
        <f t="shared" si="133"/>
        <v>84.551639093396716</v>
      </c>
      <c r="GS78" s="496">
        <f t="shared" si="134"/>
        <v>82.853061150424196</v>
      </c>
      <c r="GT78" s="497">
        <f t="shared" si="135"/>
        <v>81.002143037300073</v>
      </c>
      <c r="GU78" s="497">
        <f t="shared" si="136"/>
        <v>76.83615338269442</v>
      </c>
      <c r="GV78" s="497">
        <f t="shared" si="137"/>
        <v>72.046977395773069</v>
      </c>
      <c r="GW78" s="497">
        <f t="shared" si="138"/>
        <v>66.63355223300664</v>
      </c>
      <c r="GX78" s="497">
        <f t="shared" si="139"/>
        <v>60.466239415092389</v>
      </c>
      <c r="GY78" s="497">
        <f>MAX(EQ78,FF78,FU78)</f>
        <v>53.027862376911912</v>
      </c>
      <c r="GZ78" s="747" t="s">
        <v>381</v>
      </c>
      <c r="HB78" s="1021"/>
      <c r="HC78" s="503">
        <f t="shared" ref="HC78:HC90" si="158">$C78</f>
        <v>45</v>
      </c>
      <c r="HD78" s="531">
        <f t="shared" ref="HD78:HD84" si="159">HE78*(1-(2.5+7)/(87.5-2))</f>
        <v>5.1524688488182742</v>
      </c>
      <c r="HE78" s="485">
        <v>5.7965274549205583</v>
      </c>
      <c r="HF78" s="604">
        <v>87.463127919755635</v>
      </c>
      <c r="HH78" s="1021"/>
      <c r="HI78" s="503">
        <f t="shared" ref="HI78:HI90" si="160">$C78</f>
        <v>45</v>
      </c>
      <c r="HJ78" s="531">
        <f t="shared" ref="HJ78:HJ89" si="161">HD78</f>
        <v>5.1524688488182742</v>
      </c>
      <c r="HK78" s="604">
        <v>102.12828554979693</v>
      </c>
    </row>
    <row r="79" spans="2:219" ht="15" customHeight="1">
      <c r="B79" s="1090"/>
      <c r="C79" s="581">
        <v>40</v>
      </c>
      <c r="D79" s="476">
        <f t="shared" si="140"/>
        <v>17.145429090050971</v>
      </c>
      <c r="E79" s="642">
        <f t="shared" ref="E79:E84" si="162">MIN(AS79,BI79,BY79)</f>
        <v>71.226000550040496</v>
      </c>
      <c r="F79" s="643">
        <f t="shared" si="109"/>
        <v>87.452961709195378</v>
      </c>
      <c r="G79" s="602">
        <f t="shared" si="110"/>
        <v>6.2669031675376914</v>
      </c>
      <c r="H79" s="594" t="s">
        <v>712</v>
      </c>
      <c r="I79" s="603" t="s">
        <v>712</v>
      </c>
      <c r="J79" s="580">
        <f t="shared" si="141"/>
        <v>81.145832185685904</v>
      </c>
      <c r="K79" s="580">
        <f t="shared" si="111"/>
        <v>86.987874320369102</v>
      </c>
      <c r="L79" s="580">
        <f t="shared" si="112"/>
        <v>86.406006275446714</v>
      </c>
      <c r="M79" s="580">
        <f t="shared" si="113"/>
        <v>85.788196269347452</v>
      </c>
      <c r="N79" s="580">
        <f t="shared" si="114"/>
        <v>84.47598449426097</v>
      </c>
      <c r="O79" s="580">
        <f t="shared" si="115"/>
        <v>83.054910169497532</v>
      </c>
      <c r="P79" s="580">
        <f t="shared" si="116"/>
        <v>81.53038967787279</v>
      </c>
      <c r="Q79" s="580">
        <f t="shared" si="117"/>
        <v>79.887302717918104</v>
      </c>
      <c r="R79" s="580">
        <f>MIN(BC79,BS79,CI79)</f>
        <v>78.002454384026905</v>
      </c>
      <c r="S79" s="480" t="s">
        <v>381</v>
      </c>
      <c r="T79" s="738"/>
      <c r="U79" s="1021"/>
      <c r="V79" s="503">
        <f t="shared" si="142"/>
        <v>40</v>
      </c>
      <c r="W79" s="481">
        <v>40</v>
      </c>
      <c r="X79" s="482">
        <v>-33</v>
      </c>
      <c r="Y79" s="531">
        <f t="shared" si="118"/>
        <v>17.145429090050971</v>
      </c>
      <c r="Z79" s="484">
        <v>19.288607726307344</v>
      </c>
      <c r="AA79" s="485">
        <v>21.328810263885678</v>
      </c>
      <c r="AB79" s="532">
        <f t="shared" si="143"/>
        <v>4.4411739003879038</v>
      </c>
      <c r="AC79" s="486">
        <f t="shared" si="144"/>
        <v>3.9477101336781368</v>
      </c>
      <c r="AD79" s="487">
        <v>18.479254212693093</v>
      </c>
      <c r="AE79" s="488">
        <v>35.202370267571993</v>
      </c>
      <c r="AF79" s="738"/>
      <c r="AG79" s="1048"/>
      <c r="AH79" s="1050"/>
      <c r="AI79" s="738"/>
      <c r="AJ79" s="1021"/>
      <c r="AK79" s="503">
        <f t="shared" si="145"/>
        <v>40</v>
      </c>
      <c r="AL79" s="489">
        <v>25</v>
      </c>
      <c r="AM79" s="482">
        <f t="shared" si="146"/>
        <v>-40</v>
      </c>
      <c r="AN79" s="490">
        <f t="shared" si="147"/>
        <v>17.145429090050971</v>
      </c>
      <c r="AP79" s="1021"/>
      <c r="AQ79" s="503">
        <v>40</v>
      </c>
      <c r="AR79" s="483">
        <f t="shared" si="119"/>
        <v>17.145429090050971</v>
      </c>
      <c r="AS79" s="477">
        <v>103.39493728388689</v>
      </c>
      <c r="AT79" s="479">
        <v>103.21384292956017</v>
      </c>
      <c r="AU79" s="479">
        <v>102.92604059566339</v>
      </c>
      <c r="AV79" s="479">
        <v>102.54451070335737</v>
      </c>
      <c r="AW79" s="479">
        <v>102.23980460406769</v>
      </c>
      <c r="AX79" s="479">
        <v>101.98827596096368</v>
      </c>
      <c r="AY79" s="479">
        <v>101.56264430824123</v>
      </c>
      <c r="AZ79" s="479">
        <v>101.72299890484034</v>
      </c>
      <c r="BA79" s="479">
        <v>101.48498645899276</v>
      </c>
      <c r="BB79" s="479">
        <v>101.28828139456618</v>
      </c>
      <c r="BC79" s="479">
        <v>101.59744000679829</v>
      </c>
      <c r="BD79" s="480" t="s">
        <v>381</v>
      </c>
      <c r="BE79" s="738"/>
      <c r="BF79" s="1021"/>
      <c r="BG79" s="503">
        <v>40</v>
      </c>
      <c r="BH79" s="483">
        <f t="shared" si="120"/>
        <v>19.288607726307344</v>
      </c>
      <c r="BI79" s="477">
        <v>71.226000550040496</v>
      </c>
      <c r="BJ79" s="478">
        <v>74.45958347358912</v>
      </c>
      <c r="BK79" s="479">
        <v>81.145832185685904</v>
      </c>
      <c r="BL79" s="479">
        <v>87.231213102998097</v>
      </c>
      <c r="BM79" s="479">
        <v>86.681111667021412</v>
      </c>
      <c r="BN79" s="479">
        <v>86.094982398795082</v>
      </c>
      <c r="BO79" s="479">
        <v>84.819597835925322</v>
      </c>
      <c r="BP79" s="479">
        <v>83.416104751065461</v>
      </c>
      <c r="BQ79" s="479">
        <v>81.871255589239283</v>
      </c>
      <c r="BR79" s="479">
        <v>80.153620550779038</v>
      </c>
      <c r="BS79" s="479">
        <v>78.089018882400367</v>
      </c>
      <c r="BT79" s="480" t="s">
        <v>381</v>
      </c>
      <c r="BU79" s="533"/>
      <c r="BV79" s="1021"/>
      <c r="BW79" s="503">
        <v>40</v>
      </c>
      <c r="BX79" s="483">
        <f t="shared" si="121"/>
        <v>19.288607726307344</v>
      </c>
      <c r="BY79" s="477">
        <v>76.029013259184097</v>
      </c>
      <c r="BZ79" s="478">
        <v>79.303045151293801</v>
      </c>
      <c r="CA79" s="479">
        <v>85.837284412141145</v>
      </c>
      <c r="CB79" s="479">
        <v>86.987874320369102</v>
      </c>
      <c r="CC79" s="479">
        <v>86.406006275446714</v>
      </c>
      <c r="CD79" s="479">
        <v>85.788196269347452</v>
      </c>
      <c r="CE79" s="479">
        <v>84.47598449426097</v>
      </c>
      <c r="CF79" s="479">
        <v>83.054910169497532</v>
      </c>
      <c r="CG79" s="479">
        <v>81.53038967787279</v>
      </c>
      <c r="CH79" s="479">
        <v>79.887302717918104</v>
      </c>
      <c r="CI79" s="479">
        <v>78.002454384026905</v>
      </c>
      <c r="CJ79" s="480" t="s">
        <v>381</v>
      </c>
      <c r="CK79" s="738"/>
      <c r="CL79" s="1021"/>
      <c r="CM79" s="503">
        <f t="shared" si="148"/>
        <v>40</v>
      </c>
      <c r="CN79" s="491">
        <v>1.2000000000000002</v>
      </c>
      <c r="CO79" s="492">
        <v>1.2000000000000002</v>
      </c>
      <c r="CP79" s="492">
        <v>1.2000000000000104</v>
      </c>
      <c r="CQ79" s="492">
        <v>1.2</v>
      </c>
      <c r="CR79" s="492">
        <v>1.2</v>
      </c>
      <c r="CS79" s="493">
        <v>1.2000000000000002</v>
      </c>
      <c r="CT79" s="493">
        <v>1.2000000000000006</v>
      </c>
      <c r="CU79" s="493">
        <v>1.2</v>
      </c>
      <c r="CV79" s="493">
        <v>1.2000000000000046</v>
      </c>
      <c r="CW79" s="493">
        <v>1.2000000000000008</v>
      </c>
      <c r="CX79" s="493">
        <v>1.2000000000000022</v>
      </c>
      <c r="CY79" s="747" t="s">
        <v>381</v>
      </c>
      <c r="CZ79" s="738"/>
      <c r="DA79" s="1021"/>
      <c r="DB79" s="503">
        <f t="shared" si="149"/>
        <v>40</v>
      </c>
      <c r="DC79" s="491">
        <v>0.86616909237510076</v>
      </c>
      <c r="DD79" s="492">
        <v>0.89412545940902421</v>
      </c>
      <c r="DE79" s="492">
        <v>0.94981812629143691</v>
      </c>
      <c r="DF79" s="492">
        <v>1.0000000000000064</v>
      </c>
      <c r="DG79" s="492">
        <v>1.0000000000000064</v>
      </c>
      <c r="DH79" s="493">
        <v>1.0000000000000069</v>
      </c>
      <c r="DI79" s="493">
        <v>1.0000000000000004</v>
      </c>
      <c r="DJ79" s="493">
        <v>1.0000000000000002</v>
      </c>
      <c r="DK79" s="493">
        <v>1.0000000000000033</v>
      </c>
      <c r="DL79" s="493">
        <v>1.0000000000000004</v>
      </c>
      <c r="DM79" s="493">
        <v>1</v>
      </c>
      <c r="DN79" s="747" t="s">
        <v>381</v>
      </c>
      <c r="DO79" s="744"/>
      <c r="DP79" s="1021"/>
      <c r="DQ79" s="503">
        <f t="shared" si="150"/>
        <v>40</v>
      </c>
      <c r="DR79" s="491">
        <v>0.90744842309718143</v>
      </c>
      <c r="DS79" s="492">
        <v>0.93474315702494681</v>
      </c>
      <c r="DT79" s="492">
        <v>0.98730035518412407</v>
      </c>
      <c r="DU79" s="492">
        <v>1.0000000000000062</v>
      </c>
      <c r="DV79" s="492">
        <v>1.0000000000000064</v>
      </c>
      <c r="DW79" s="493">
        <v>1.0000000000000064</v>
      </c>
      <c r="DX79" s="493">
        <v>1</v>
      </c>
      <c r="DY79" s="493">
        <v>1.0000000000000067</v>
      </c>
      <c r="DZ79" s="493">
        <v>1</v>
      </c>
      <c r="EA79" s="493">
        <v>1</v>
      </c>
      <c r="EB79" s="493">
        <v>1.0000000000000004</v>
      </c>
      <c r="EC79" s="747" t="s">
        <v>381</v>
      </c>
      <c r="ED79" s="738"/>
      <c r="EE79" s="1021"/>
      <c r="EF79" s="503">
        <f t="shared" si="151"/>
        <v>40</v>
      </c>
      <c r="EG79" s="495">
        <v>47.064783603027195</v>
      </c>
      <c r="EH79" s="496">
        <v>46.509990712346507</v>
      </c>
      <c r="EI79" s="496">
        <v>45.628489637451764</v>
      </c>
      <c r="EJ79" s="496">
        <v>44.460289160195714</v>
      </c>
      <c r="EK79" s="496">
        <v>43.527623416889128</v>
      </c>
      <c r="EL79" s="497">
        <v>42.757934325715382</v>
      </c>
      <c r="EM79" s="497">
        <v>41.455910771522724</v>
      </c>
      <c r="EN79" s="497">
        <v>41.946378252250383</v>
      </c>
      <c r="EO79" s="497">
        <v>41.218410469096398</v>
      </c>
      <c r="EP79" s="497">
        <v>40.059947805917716</v>
      </c>
      <c r="EQ79" s="497">
        <v>41.562331583525179</v>
      </c>
      <c r="ER79" s="747" t="s">
        <v>381</v>
      </c>
      <c r="ES79" s="738"/>
      <c r="ET79" s="1021"/>
      <c r="EU79" s="503">
        <f t="shared" si="152"/>
        <v>40</v>
      </c>
      <c r="EV79" s="495">
        <v>85</v>
      </c>
      <c r="EW79" s="496">
        <v>85</v>
      </c>
      <c r="EX79" s="496">
        <v>85</v>
      </c>
      <c r="EY79" s="496">
        <v>84.062022262817038</v>
      </c>
      <c r="EZ79" s="496">
        <v>81.837732636453666</v>
      </c>
      <c r="FA79" s="497">
        <v>79.469082288631171</v>
      </c>
      <c r="FB79" s="497">
        <v>74.31976673725103</v>
      </c>
      <c r="FC79" s="497">
        <v>68.660826442134066</v>
      </c>
      <c r="FD79" s="497">
        <v>62.441324215165253</v>
      </c>
      <c r="FE79" s="497">
        <v>55.537993312672484</v>
      </c>
      <c r="FF79" s="497">
        <v>47.257020819676484</v>
      </c>
      <c r="FG79" s="747" t="s">
        <v>381</v>
      </c>
      <c r="FI79" s="1021"/>
      <c r="FJ79" s="503">
        <f t="shared" si="153"/>
        <v>40</v>
      </c>
      <c r="FK79" s="495">
        <v>85</v>
      </c>
      <c r="FL79" s="496">
        <v>85</v>
      </c>
      <c r="FM79" s="496">
        <v>85.000000000000057</v>
      </c>
      <c r="FN79" s="496">
        <v>83.07795570836555</v>
      </c>
      <c r="FO79" s="496">
        <v>80.725814374030335</v>
      </c>
      <c r="FP79" s="497">
        <v>78.229850139860048</v>
      </c>
      <c r="FQ79" s="497">
        <v>72.933561844293138</v>
      </c>
      <c r="FR79" s="497">
        <v>67.20578246869178</v>
      </c>
      <c r="FS79" s="497">
        <v>61.0703563970809</v>
      </c>
      <c r="FT79" s="497">
        <v>54.468768140344196</v>
      </c>
      <c r="FU79" s="497">
        <v>46.910225797867213</v>
      </c>
      <c r="FV79" s="747" t="s">
        <v>381</v>
      </c>
      <c r="FW79" s="744"/>
      <c r="FX79" s="1021"/>
      <c r="FY79" s="503">
        <f t="shared" si="154"/>
        <v>40</v>
      </c>
      <c r="FZ79" s="491">
        <f t="shared" si="155"/>
        <v>0.86616909237510076</v>
      </c>
      <c r="GA79" s="492">
        <f t="shared" si="122"/>
        <v>0.89412545940902421</v>
      </c>
      <c r="GB79" s="492">
        <f t="shared" si="123"/>
        <v>0.94981812629143691</v>
      </c>
      <c r="GC79" s="492">
        <f t="shared" si="124"/>
        <v>1.0000000000000062</v>
      </c>
      <c r="GD79" s="492">
        <f t="shared" si="125"/>
        <v>1.0000000000000064</v>
      </c>
      <c r="GE79" s="493">
        <f t="shared" si="126"/>
        <v>1.0000000000000064</v>
      </c>
      <c r="GF79" s="493">
        <f t="shared" si="127"/>
        <v>1</v>
      </c>
      <c r="GG79" s="493">
        <f t="shared" si="128"/>
        <v>1.0000000000000002</v>
      </c>
      <c r="GH79" s="493">
        <f t="shared" si="129"/>
        <v>1</v>
      </c>
      <c r="GI79" s="493">
        <f t="shared" si="130"/>
        <v>1</v>
      </c>
      <c r="GJ79" s="493">
        <f>MIN(CX79,DM79,EB79)</f>
        <v>1</v>
      </c>
      <c r="GK79" s="747" t="s">
        <v>381</v>
      </c>
      <c r="GM79" s="1021"/>
      <c r="GN79" s="503">
        <f t="shared" si="156"/>
        <v>40</v>
      </c>
      <c r="GO79" s="495">
        <f t="shared" si="157"/>
        <v>85</v>
      </c>
      <c r="GP79" s="496">
        <f t="shared" si="131"/>
        <v>85</v>
      </c>
      <c r="GQ79" s="496">
        <f t="shared" si="132"/>
        <v>85.000000000000057</v>
      </c>
      <c r="GR79" s="496">
        <f t="shared" si="133"/>
        <v>84.062022262817038</v>
      </c>
      <c r="GS79" s="496">
        <f t="shared" si="134"/>
        <v>81.837732636453666</v>
      </c>
      <c r="GT79" s="497">
        <f t="shared" si="135"/>
        <v>79.469082288631171</v>
      </c>
      <c r="GU79" s="497">
        <f t="shared" si="136"/>
        <v>74.31976673725103</v>
      </c>
      <c r="GV79" s="497">
        <f t="shared" si="137"/>
        <v>68.660826442134066</v>
      </c>
      <c r="GW79" s="497">
        <f t="shared" si="138"/>
        <v>62.441324215165253</v>
      </c>
      <c r="GX79" s="497">
        <f t="shared" si="139"/>
        <v>55.537993312672484</v>
      </c>
      <c r="GY79" s="497">
        <f>MAX(EQ79,FF79,FU79)</f>
        <v>47.257020819676484</v>
      </c>
      <c r="GZ79" s="747" t="s">
        <v>381</v>
      </c>
      <c r="HB79" s="1021"/>
      <c r="HC79" s="503">
        <f t="shared" si="158"/>
        <v>40</v>
      </c>
      <c r="HD79" s="531">
        <f t="shared" si="159"/>
        <v>6.2669031675376914</v>
      </c>
      <c r="HE79" s="485">
        <v>7.0502660634799028</v>
      </c>
      <c r="HF79" s="604">
        <v>87.452961709195378</v>
      </c>
      <c r="HH79" s="1021"/>
      <c r="HI79" s="503">
        <f t="shared" si="160"/>
        <v>40</v>
      </c>
      <c r="HJ79" s="531">
        <f t="shared" si="161"/>
        <v>6.2669031675376914</v>
      </c>
      <c r="HK79" s="604">
        <v>101.75839225347852</v>
      </c>
    </row>
    <row r="80" spans="2:219" ht="15" customHeight="1">
      <c r="B80" s="1090"/>
      <c r="C80" s="581">
        <v>35</v>
      </c>
      <c r="D80" s="476">
        <f t="shared" si="140"/>
        <v>17.621892788731039</v>
      </c>
      <c r="E80" s="642">
        <f t="shared" si="162"/>
        <v>71.251724972673415</v>
      </c>
      <c r="F80" s="643">
        <f t="shared" si="109"/>
        <v>87.439649719399085</v>
      </c>
      <c r="G80" s="602">
        <f t="shared" si="110"/>
        <v>6.2757951705917918</v>
      </c>
      <c r="H80" s="594" t="s">
        <v>712</v>
      </c>
      <c r="I80" s="603" t="s">
        <v>712</v>
      </c>
      <c r="J80" s="580">
        <f t="shared" si="141"/>
        <v>81.211653671255306</v>
      </c>
      <c r="K80" s="580">
        <f t="shared" si="111"/>
        <v>86.998972342178362</v>
      </c>
      <c r="L80" s="580">
        <f t="shared" si="112"/>
        <v>86.407141130221461</v>
      </c>
      <c r="M80" s="580">
        <f t="shared" si="113"/>
        <v>85.786423473726074</v>
      </c>
      <c r="N80" s="580">
        <f t="shared" si="114"/>
        <v>84.465007094589993</v>
      </c>
      <c r="O80" s="580">
        <f t="shared" si="115"/>
        <v>83.036962170041676</v>
      </c>
      <c r="P80" s="580">
        <f t="shared" si="116"/>
        <v>81.50743119882361</v>
      </c>
      <c r="Q80" s="580">
        <f t="shared" si="117"/>
        <v>79.862440935181027</v>
      </c>
      <c r="R80" s="580">
        <f>MIN(BC80,BS80,CI80)</f>
        <v>77.980397935184556</v>
      </c>
      <c r="S80" s="480" t="s">
        <v>381</v>
      </c>
      <c r="T80" s="738"/>
      <c r="U80" s="1021"/>
      <c r="V80" s="503">
        <f t="shared" si="142"/>
        <v>35</v>
      </c>
      <c r="W80" s="481">
        <v>40</v>
      </c>
      <c r="X80" s="482">
        <v>-33</v>
      </c>
      <c r="Y80" s="531">
        <f t="shared" si="118"/>
        <v>17.621892788731039</v>
      </c>
      <c r="Z80" s="484">
        <v>19.824629387322421</v>
      </c>
      <c r="AA80" s="485">
        <v>21.675158212577436</v>
      </c>
      <c r="AB80" s="532">
        <f t="shared" si="143"/>
        <v>4.324827904979176</v>
      </c>
      <c r="AC80" s="486">
        <f t="shared" si="144"/>
        <v>3.8442914710926002</v>
      </c>
      <c r="AD80" s="487">
        <v>18.907058487604385</v>
      </c>
      <c r="AE80" s="488">
        <v>35.668154204200768</v>
      </c>
      <c r="AF80" s="738"/>
      <c r="AG80" s="1048"/>
      <c r="AH80" s="1050"/>
      <c r="AI80" s="738"/>
      <c r="AJ80" s="1021"/>
      <c r="AK80" s="503">
        <f t="shared" si="145"/>
        <v>35</v>
      </c>
      <c r="AL80" s="489">
        <f t="shared" ref="AL80:AL88" si="163">AK80-10</f>
        <v>25</v>
      </c>
      <c r="AM80" s="482">
        <f t="shared" si="146"/>
        <v>-40</v>
      </c>
      <c r="AN80" s="490">
        <f t="shared" si="147"/>
        <v>17.621892788731039</v>
      </c>
      <c r="AP80" s="1021"/>
      <c r="AQ80" s="503">
        <v>35</v>
      </c>
      <c r="AR80" s="483">
        <f t="shared" si="119"/>
        <v>17.621892788731039</v>
      </c>
      <c r="AS80" s="477">
        <v>102.98823288211365</v>
      </c>
      <c r="AT80" s="479">
        <v>102.81307506127959</v>
      </c>
      <c r="AU80" s="479">
        <v>102.53752438732035</v>
      </c>
      <c r="AV80" s="479">
        <v>102.17705142438042</v>
      </c>
      <c r="AW80" s="479">
        <v>101.89740931920902</v>
      </c>
      <c r="AX80" s="479">
        <v>101.66920090611215</v>
      </c>
      <c r="AY80" s="479">
        <v>101.29219904163079</v>
      </c>
      <c r="AZ80" s="479">
        <v>101.51906204417426</v>
      </c>
      <c r="BA80" s="479">
        <v>101.32570347973295</v>
      </c>
      <c r="BB80" s="479">
        <v>101.28339406330726</v>
      </c>
      <c r="BC80" s="479">
        <v>101.52455163673125</v>
      </c>
      <c r="BD80" s="480" t="s">
        <v>381</v>
      </c>
      <c r="BE80" s="738"/>
      <c r="BF80" s="1021"/>
      <c r="BG80" s="503">
        <v>35</v>
      </c>
      <c r="BH80" s="483">
        <f t="shared" si="120"/>
        <v>19.824629387322421</v>
      </c>
      <c r="BI80" s="477">
        <v>71.251724972673415</v>
      </c>
      <c r="BJ80" s="478">
        <v>74.507305399677378</v>
      </c>
      <c r="BK80" s="479">
        <v>81.211653671255306</v>
      </c>
      <c r="BL80" s="479">
        <v>87.223421062618158</v>
      </c>
      <c r="BM80" s="479">
        <v>86.664267334593532</v>
      </c>
      <c r="BN80" s="479">
        <v>86.073100607468646</v>
      </c>
      <c r="BO80" s="479">
        <v>84.78948054994305</v>
      </c>
      <c r="BP80" s="479">
        <v>83.376747034146504</v>
      </c>
      <c r="BQ80" s="479">
        <v>81.830852556517286</v>
      </c>
      <c r="BR80" s="479">
        <v>80.114072020810141</v>
      </c>
      <c r="BS80" s="479">
        <v>78.060252042629003</v>
      </c>
      <c r="BT80" s="480" t="s">
        <v>381</v>
      </c>
      <c r="BU80" s="533"/>
      <c r="BV80" s="1021"/>
      <c r="BW80" s="503">
        <v>35</v>
      </c>
      <c r="BX80" s="483">
        <f t="shared" si="121"/>
        <v>19.824629387322421</v>
      </c>
      <c r="BY80" s="477">
        <v>75.573226034647718</v>
      </c>
      <c r="BZ80" s="478">
        <v>78.783735280123821</v>
      </c>
      <c r="CA80" s="479">
        <v>85.399214688915237</v>
      </c>
      <c r="CB80" s="479">
        <v>86.998972342178362</v>
      </c>
      <c r="CC80" s="479">
        <v>86.407141130221461</v>
      </c>
      <c r="CD80" s="479">
        <v>85.786423473726074</v>
      </c>
      <c r="CE80" s="479">
        <v>84.465007094589993</v>
      </c>
      <c r="CF80" s="479">
        <v>83.036962170041676</v>
      </c>
      <c r="CG80" s="479">
        <v>81.50743119882361</v>
      </c>
      <c r="CH80" s="479">
        <v>79.862440935181027</v>
      </c>
      <c r="CI80" s="479">
        <v>77.980397935184556</v>
      </c>
      <c r="CJ80" s="480" t="s">
        <v>381</v>
      </c>
      <c r="CK80" s="738"/>
      <c r="CL80" s="1021"/>
      <c r="CM80" s="503">
        <f t="shared" si="148"/>
        <v>35</v>
      </c>
      <c r="CN80" s="491">
        <v>1.2</v>
      </c>
      <c r="CO80" s="492">
        <v>1.2000000000000004</v>
      </c>
      <c r="CP80" s="492">
        <v>1.2</v>
      </c>
      <c r="CQ80" s="492">
        <v>1.2000000000000113</v>
      </c>
      <c r="CR80" s="492">
        <v>1.2</v>
      </c>
      <c r="CS80" s="493">
        <v>1.2000000000000004</v>
      </c>
      <c r="CT80" s="493">
        <v>1.2</v>
      </c>
      <c r="CU80" s="493">
        <v>1.2000000000000002</v>
      </c>
      <c r="CV80" s="493">
        <v>1.2000000000000004</v>
      </c>
      <c r="CW80" s="493">
        <v>1.2000000000000006</v>
      </c>
      <c r="CX80" s="493">
        <v>1.2000000000000002</v>
      </c>
      <c r="CY80" s="747" t="s">
        <v>381</v>
      </c>
      <c r="CZ80" s="738"/>
      <c r="DA80" s="1021"/>
      <c r="DB80" s="503">
        <f t="shared" si="149"/>
        <v>35</v>
      </c>
      <c r="DC80" s="491">
        <v>0.86639424463975867</v>
      </c>
      <c r="DD80" s="492">
        <v>0.89453290659620244</v>
      </c>
      <c r="DE80" s="492">
        <v>0.95035283190153486</v>
      </c>
      <c r="DF80" s="492">
        <v>1</v>
      </c>
      <c r="DG80" s="492">
        <v>1.0000000000000064</v>
      </c>
      <c r="DH80" s="493">
        <v>1.0000000000000004</v>
      </c>
      <c r="DI80" s="493">
        <v>1</v>
      </c>
      <c r="DJ80" s="493">
        <v>1</v>
      </c>
      <c r="DK80" s="493">
        <v>1.0000000000000002</v>
      </c>
      <c r="DL80" s="493">
        <v>1</v>
      </c>
      <c r="DM80" s="493">
        <v>1</v>
      </c>
      <c r="DN80" s="747" t="s">
        <v>381</v>
      </c>
      <c r="DO80" s="744"/>
      <c r="DP80" s="1021"/>
      <c r="DQ80" s="503">
        <f t="shared" si="150"/>
        <v>35</v>
      </c>
      <c r="DR80" s="491">
        <v>0.90359545255065132</v>
      </c>
      <c r="DS80" s="492">
        <v>0.93045793767217599</v>
      </c>
      <c r="DT80" s="492">
        <v>0.98385345024194104</v>
      </c>
      <c r="DU80" s="492">
        <v>1</v>
      </c>
      <c r="DV80" s="492">
        <v>1.0000000000000004</v>
      </c>
      <c r="DW80" s="493">
        <v>1.0000000000000067</v>
      </c>
      <c r="DX80" s="493">
        <v>1</v>
      </c>
      <c r="DY80" s="493">
        <v>1.0000000000000002</v>
      </c>
      <c r="DZ80" s="493">
        <v>1.0000000000000004</v>
      </c>
      <c r="EA80" s="493">
        <v>1</v>
      </c>
      <c r="EB80" s="493">
        <v>1.0000000000000002</v>
      </c>
      <c r="EC80" s="747" t="s">
        <v>381</v>
      </c>
      <c r="ED80" s="738"/>
      <c r="EE80" s="1021"/>
      <c r="EF80" s="503">
        <f t="shared" si="151"/>
        <v>35</v>
      </c>
      <c r="EG80" s="495">
        <v>45.818955785319929</v>
      </c>
      <c r="EH80" s="496">
        <v>45.282557770659935</v>
      </c>
      <c r="EI80" s="496">
        <v>44.438901880698666</v>
      </c>
      <c r="EJ80" s="496">
        <v>43.335578346813065</v>
      </c>
      <c r="EK80" s="496">
        <v>42.479924308253828</v>
      </c>
      <c r="EL80" s="497">
        <v>41.781820759696188</v>
      </c>
      <c r="EM80" s="497">
        <v>40.628889511398199</v>
      </c>
      <c r="EN80" s="497">
        <v>41.322621221813847</v>
      </c>
      <c r="EO80" s="497">
        <v>40.731333759910513</v>
      </c>
      <c r="EP80" s="497">
        <v>39.682385929228815</v>
      </c>
      <c r="EQ80" s="497">
        <v>41.339410048739239</v>
      </c>
      <c r="ER80" s="747" t="s">
        <v>381</v>
      </c>
      <c r="ES80" s="738"/>
      <c r="ET80" s="1021"/>
      <c r="EU80" s="503">
        <f t="shared" si="152"/>
        <v>35</v>
      </c>
      <c r="EV80" s="495">
        <v>85</v>
      </c>
      <c r="EW80" s="496">
        <v>85</v>
      </c>
      <c r="EX80" s="496">
        <v>85</v>
      </c>
      <c r="EY80" s="496">
        <v>84.030507560394881</v>
      </c>
      <c r="EZ80" s="496">
        <v>81.769642872244617</v>
      </c>
      <c r="FA80" s="497">
        <v>79.380680780348769</v>
      </c>
      <c r="FB80" s="497">
        <v>74.198248448276615</v>
      </c>
      <c r="FC80" s="497">
        <v>68.502250537705777</v>
      </c>
      <c r="FD80" s="497">
        <v>62.278797180264348</v>
      </c>
      <c r="FE80" s="497">
        <v>55.379192661381751</v>
      </c>
      <c r="FF80" s="497">
        <v>47.141770986298127</v>
      </c>
      <c r="FG80" s="747" t="s">
        <v>381</v>
      </c>
      <c r="FI80" s="1021"/>
      <c r="FJ80" s="503">
        <f t="shared" si="153"/>
        <v>35</v>
      </c>
      <c r="FK80" s="495">
        <v>85</v>
      </c>
      <c r="FL80" s="496">
        <v>85</v>
      </c>
      <c r="FM80" s="496">
        <v>85</v>
      </c>
      <c r="FN80" s="496">
        <v>83.122831261490091</v>
      </c>
      <c r="FO80" s="496">
        <v>80.730400561714305</v>
      </c>
      <c r="FP80" s="497">
        <v>78.222690090137633</v>
      </c>
      <c r="FQ80" s="497">
        <v>72.88928452920976</v>
      </c>
      <c r="FR80" s="497">
        <v>67.133494266944581</v>
      </c>
      <c r="FS80" s="497">
        <v>60.97803482853169</v>
      </c>
      <c r="FT80" s="497">
        <v>54.368967709915637</v>
      </c>
      <c r="FU80" s="497">
        <v>46.821868010535923</v>
      </c>
      <c r="FV80" s="747" t="s">
        <v>381</v>
      </c>
      <c r="FW80" s="744"/>
      <c r="FX80" s="1021"/>
      <c r="FY80" s="503">
        <f t="shared" si="154"/>
        <v>35</v>
      </c>
      <c r="FZ80" s="491">
        <f t="shared" si="155"/>
        <v>0.86639424463975867</v>
      </c>
      <c r="GA80" s="492">
        <f t="shared" si="122"/>
        <v>0.89453290659620244</v>
      </c>
      <c r="GB80" s="492">
        <f t="shared" si="123"/>
        <v>0.95035283190153486</v>
      </c>
      <c r="GC80" s="492">
        <f t="shared" si="124"/>
        <v>1</v>
      </c>
      <c r="GD80" s="492">
        <f t="shared" si="125"/>
        <v>1.0000000000000004</v>
      </c>
      <c r="GE80" s="493">
        <f t="shared" si="126"/>
        <v>1.0000000000000004</v>
      </c>
      <c r="GF80" s="493">
        <f t="shared" si="127"/>
        <v>1</v>
      </c>
      <c r="GG80" s="493">
        <f t="shared" si="128"/>
        <v>1</v>
      </c>
      <c r="GH80" s="493">
        <f t="shared" si="129"/>
        <v>1.0000000000000002</v>
      </c>
      <c r="GI80" s="493">
        <f t="shared" si="130"/>
        <v>1</v>
      </c>
      <c r="GJ80" s="493">
        <f>MIN(CX80,DM80,EB80)</f>
        <v>1</v>
      </c>
      <c r="GK80" s="747" t="s">
        <v>381</v>
      </c>
      <c r="GM80" s="1021"/>
      <c r="GN80" s="503">
        <f t="shared" si="156"/>
        <v>35</v>
      </c>
      <c r="GO80" s="495">
        <f t="shared" si="157"/>
        <v>85</v>
      </c>
      <c r="GP80" s="496">
        <f t="shared" si="131"/>
        <v>85</v>
      </c>
      <c r="GQ80" s="496">
        <f t="shared" si="132"/>
        <v>85</v>
      </c>
      <c r="GR80" s="496">
        <f t="shared" si="133"/>
        <v>84.030507560394881</v>
      </c>
      <c r="GS80" s="496">
        <f t="shared" si="134"/>
        <v>81.769642872244617</v>
      </c>
      <c r="GT80" s="497">
        <f t="shared" si="135"/>
        <v>79.380680780348769</v>
      </c>
      <c r="GU80" s="497">
        <f t="shared" si="136"/>
        <v>74.198248448276615</v>
      </c>
      <c r="GV80" s="497">
        <f t="shared" si="137"/>
        <v>68.502250537705777</v>
      </c>
      <c r="GW80" s="497">
        <f t="shared" si="138"/>
        <v>62.278797180264348</v>
      </c>
      <c r="GX80" s="497">
        <f t="shared" si="139"/>
        <v>55.379192661381751</v>
      </c>
      <c r="GY80" s="497">
        <f>MAX(EQ80,FF80,FU80)</f>
        <v>47.141770986298127</v>
      </c>
      <c r="GZ80" s="747" t="s">
        <v>381</v>
      </c>
      <c r="HB80" s="1021"/>
      <c r="HC80" s="503">
        <f t="shared" si="158"/>
        <v>35</v>
      </c>
      <c r="HD80" s="531">
        <f t="shared" si="159"/>
        <v>6.2757951705917918</v>
      </c>
      <c r="HE80" s="485">
        <v>7.0602695669157667</v>
      </c>
      <c r="HF80" s="604">
        <v>87.439649719399085</v>
      </c>
      <c r="HH80" s="1021"/>
      <c r="HI80" s="503">
        <f t="shared" si="160"/>
        <v>35</v>
      </c>
      <c r="HJ80" s="531">
        <f t="shared" si="161"/>
        <v>6.2757951705917918</v>
      </c>
      <c r="HK80" s="604">
        <v>101.25304188620821</v>
      </c>
    </row>
    <row r="81" spans="2:219" ht="15" customHeight="1">
      <c r="B81" s="1090"/>
      <c r="C81" s="581">
        <v>30</v>
      </c>
      <c r="D81" s="476">
        <f t="shared" si="140"/>
        <v>20.238474296741348</v>
      </c>
      <c r="E81" s="642">
        <f t="shared" si="162"/>
        <v>69.789631791498394</v>
      </c>
      <c r="F81" s="643">
        <f t="shared" si="109"/>
        <v>87.394187466683476</v>
      </c>
      <c r="G81" s="602">
        <f t="shared" si="110"/>
        <v>6.6707067796031891</v>
      </c>
      <c r="H81" s="594" t="s">
        <v>712</v>
      </c>
      <c r="I81" s="603" t="s">
        <v>712</v>
      </c>
      <c r="J81" s="580">
        <f t="shared" si="141"/>
        <v>81.105038330619095</v>
      </c>
      <c r="K81" s="580">
        <f t="shared" si="111"/>
        <v>86.956131597240869</v>
      </c>
      <c r="L81" s="580">
        <f t="shared" si="112"/>
        <v>86.257447028717067</v>
      </c>
      <c r="M81" s="580">
        <f t="shared" si="113"/>
        <v>85.54685165359551</v>
      </c>
      <c r="N81" s="580">
        <f t="shared" si="114"/>
        <v>84.047418592515129</v>
      </c>
      <c r="O81" s="580">
        <f t="shared" si="115"/>
        <v>82.463106558899511</v>
      </c>
      <c r="P81" s="580">
        <f t="shared" si="116"/>
        <v>80.795197292184753</v>
      </c>
      <c r="Q81" s="580">
        <f t="shared" si="117"/>
        <v>79.028291424781344</v>
      </c>
      <c r="R81" s="580">
        <f>MIN(BC81,BS81,CI81)</f>
        <v>76.998402675062266</v>
      </c>
      <c r="S81" s="480" t="s">
        <v>381</v>
      </c>
      <c r="T81" s="738"/>
      <c r="U81" s="1021"/>
      <c r="V81" s="503">
        <f t="shared" si="142"/>
        <v>30</v>
      </c>
      <c r="W81" s="498">
        <v>36.700000000000003</v>
      </c>
      <c r="X81" s="482">
        <v>-33</v>
      </c>
      <c r="Y81" s="531">
        <f t="shared" si="118"/>
        <v>20.238474296741348</v>
      </c>
      <c r="Z81" s="484">
        <v>22.76828358383402</v>
      </c>
      <c r="AA81" s="485">
        <v>24.260042345302576</v>
      </c>
      <c r="AB81" s="532">
        <f t="shared" si="143"/>
        <v>3.760413814537046</v>
      </c>
      <c r="AC81" s="486">
        <f t="shared" si="144"/>
        <v>3.3425900573662628</v>
      </c>
      <c r="AD81" s="487">
        <v>21.170491398136804</v>
      </c>
      <c r="AE81" s="488">
        <v>39.032816094354452</v>
      </c>
      <c r="AF81" s="738"/>
      <c r="AG81" s="1048"/>
      <c r="AH81" s="1050"/>
      <c r="AI81" s="738"/>
      <c r="AJ81" s="1021"/>
      <c r="AK81" s="503">
        <f t="shared" si="145"/>
        <v>30</v>
      </c>
      <c r="AL81" s="489">
        <f t="shared" si="163"/>
        <v>20</v>
      </c>
      <c r="AM81" s="482">
        <f t="shared" si="146"/>
        <v>-40</v>
      </c>
      <c r="AN81" s="490">
        <f t="shared" si="147"/>
        <v>20.238474296741348</v>
      </c>
      <c r="AP81" s="1021"/>
      <c r="AQ81" s="503">
        <v>30</v>
      </c>
      <c r="AR81" s="483">
        <f t="shared" si="119"/>
        <v>20.238474296741348</v>
      </c>
      <c r="AS81" s="477">
        <v>102.3777286345705</v>
      </c>
      <c r="AT81" s="479">
        <v>102.16689088117403</v>
      </c>
      <c r="AU81" s="479">
        <v>101.83641404590323</v>
      </c>
      <c r="AV81" s="479">
        <v>101.38725831752535</v>
      </c>
      <c r="AW81" s="479">
        <v>101.02064815840131</v>
      </c>
      <c r="AX81" s="479">
        <v>100.70971211363198</v>
      </c>
      <c r="AY81" s="479">
        <v>100.16290456487977</v>
      </c>
      <c r="AZ81" s="479">
        <v>100.33658639791378</v>
      </c>
      <c r="BA81" s="479">
        <v>99.998179913921405</v>
      </c>
      <c r="BB81" s="479">
        <v>100.07712169845713</v>
      </c>
      <c r="BC81" s="479">
        <v>100.11646370163106</v>
      </c>
      <c r="BD81" s="480" t="s">
        <v>381</v>
      </c>
      <c r="BE81" s="738"/>
      <c r="BF81" s="1021"/>
      <c r="BG81" s="503">
        <v>30</v>
      </c>
      <c r="BH81" s="483">
        <f t="shared" si="120"/>
        <v>22.76828358383402</v>
      </c>
      <c r="BI81" s="477">
        <v>69.789631791498394</v>
      </c>
      <c r="BJ81" s="478">
        <v>73.397108287977503</v>
      </c>
      <c r="BK81" s="479">
        <v>81.105038330619095</v>
      </c>
      <c r="BL81" s="479">
        <v>87.138680437389951</v>
      </c>
      <c r="BM81" s="479">
        <v>86.487887148910033</v>
      </c>
      <c r="BN81" s="479">
        <v>85.801145545168481</v>
      </c>
      <c r="BO81" s="479">
        <v>84.34561150024814</v>
      </c>
      <c r="BP81" s="479">
        <v>82.780520671123696</v>
      </c>
      <c r="BQ81" s="479">
        <v>81.098448324590848</v>
      </c>
      <c r="BR81" s="479">
        <v>79.257082595466642</v>
      </c>
      <c r="BS81" s="479">
        <v>77.056236887105953</v>
      </c>
      <c r="BT81" s="480" t="s">
        <v>381</v>
      </c>
      <c r="BU81" s="533"/>
      <c r="BV81" s="1021"/>
      <c r="BW81" s="503">
        <v>30</v>
      </c>
      <c r="BX81" s="483">
        <f t="shared" si="121"/>
        <v>22.76828358383402</v>
      </c>
      <c r="BY81" s="477">
        <v>72.838424683894971</v>
      </c>
      <c r="BZ81" s="478">
        <v>76.540306437400403</v>
      </c>
      <c r="CA81" s="479">
        <v>84.302015944548771</v>
      </c>
      <c r="CB81" s="479">
        <v>86.956131597240869</v>
      </c>
      <c r="CC81" s="479">
        <v>86.257447028717067</v>
      </c>
      <c r="CD81" s="479">
        <v>85.54685165359551</v>
      </c>
      <c r="CE81" s="479">
        <v>84.047418592515129</v>
      </c>
      <c r="CF81" s="479">
        <v>82.463106558899511</v>
      </c>
      <c r="CG81" s="479">
        <v>80.795197292184753</v>
      </c>
      <c r="CH81" s="479">
        <v>79.028291424781344</v>
      </c>
      <c r="CI81" s="479">
        <v>76.998402675062266</v>
      </c>
      <c r="CJ81" s="480" t="s">
        <v>381</v>
      </c>
      <c r="CK81" s="738"/>
      <c r="CL81" s="1021"/>
      <c r="CM81" s="503">
        <f t="shared" si="148"/>
        <v>30</v>
      </c>
      <c r="CN81" s="491">
        <v>1.2</v>
      </c>
      <c r="CO81" s="492">
        <v>1.2000000000000133</v>
      </c>
      <c r="CP81" s="492">
        <v>1.2000000000000004</v>
      </c>
      <c r="CQ81" s="492">
        <v>1.2000000000000006</v>
      </c>
      <c r="CR81" s="492">
        <v>1.2000000000000002</v>
      </c>
      <c r="CS81" s="493">
        <v>1.2000000000000126</v>
      </c>
      <c r="CT81" s="493">
        <v>1.2000000000000002</v>
      </c>
      <c r="CU81" s="493">
        <v>1.2</v>
      </c>
      <c r="CV81" s="493">
        <v>1.2</v>
      </c>
      <c r="CW81" s="493">
        <v>1.2000000000000002</v>
      </c>
      <c r="CX81" s="493">
        <v>1.2000000000000002</v>
      </c>
      <c r="CY81" s="747" t="s">
        <v>381</v>
      </c>
      <c r="CZ81" s="738"/>
      <c r="DA81" s="1021"/>
      <c r="DB81" s="503">
        <f t="shared" si="149"/>
        <v>30</v>
      </c>
      <c r="DC81" s="491">
        <v>0.85352589159642211</v>
      </c>
      <c r="DD81" s="492">
        <v>0.88501578044522156</v>
      </c>
      <c r="DE81" s="492">
        <v>0.94948660447489386</v>
      </c>
      <c r="DF81" s="492">
        <v>1.0000000000000004</v>
      </c>
      <c r="DG81" s="492">
        <v>1</v>
      </c>
      <c r="DH81" s="493">
        <v>1</v>
      </c>
      <c r="DI81" s="493">
        <v>1.0000000000000075</v>
      </c>
      <c r="DJ81" s="493">
        <v>1.0000000000000038</v>
      </c>
      <c r="DK81" s="493">
        <v>1.0000000000000004</v>
      </c>
      <c r="DL81" s="493">
        <v>1</v>
      </c>
      <c r="DM81" s="493">
        <v>1.0000000000000004</v>
      </c>
      <c r="DN81" s="747" t="s">
        <v>381</v>
      </c>
      <c r="DO81" s="744"/>
      <c r="DP81" s="1021"/>
      <c r="DQ81" s="503">
        <f t="shared" si="150"/>
        <v>30</v>
      </c>
      <c r="DR81" s="491">
        <v>0.88019595859443334</v>
      </c>
      <c r="DS81" s="492">
        <v>0.91175494853507644</v>
      </c>
      <c r="DT81" s="492">
        <v>0.97517296904789452</v>
      </c>
      <c r="DU81" s="492">
        <v>1.0000000000000002</v>
      </c>
      <c r="DV81" s="492">
        <v>1</v>
      </c>
      <c r="DW81" s="493">
        <v>1.0000000000000075</v>
      </c>
      <c r="DX81" s="493">
        <v>1</v>
      </c>
      <c r="DY81" s="493">
        <v>1.0000000000000002</v>
      </c>
      <c r="DZ81" s="493">
        <v>1.000000000000004</v>
      </c>
      <c r="EA81" s="493">
        <v>1.0000000000000002</v>
      </c>
      <c r="EB81" s="493">
        <v>1.0000000000000009</v>
      </c>
      <c r="EC81" s="747" t="s">
        <v>381</v>
      </c>
      <c r="ED81" s="738"/>
      <c r="EE81" s="1021"/>
      <c r="EF81" s="503">
        <f t="shared" si="151"/>
        <v>30</v>
      </c>
      <c r="EG81" s="495">
        <v>43.94975690576473</v>
      </c>
      <c r="EH81" s="496">
        <v>43.304484464279426</v>
      </c>
      <c r="EI81" s="496">
        <v>42.293320649366308</v>
      </c>
      <c r="EJ81" s="496">
        <v>40.91955551642161</v>
      </c>
      <c r="EK81" s="496">
        <v>39.798707325369662</v>
      </c>
      <c r="EL81" s="497">
        <v>38.848390001020391</v>
      </c>
      <c r="EM81" s="497">
        <v>37.177883369536858</v>
      </c>
      <c r="EN81" s="497">
        <v>37.708386447509781</v>
      </c>
      <c r="EO81" s="497">
        <v>36.674823956366083</v>
      </c>
      <c r="EP81" s="497">
        <v>36.915897508554337</v>
      </c>
      <c r="EQ81" s="497">
        <v>37.036047162377827</v>
      </c>
      <c r="ER81" s="747" t="s">
        <v>381</v>
      </c>
      <c r="ES81" s="738"/>
      <c r="ET81" s="1021"/>
      <c r="EU81" s="503">
        <f t="shared" si="152"/>
        <v>30</v>
      </c>
      <c r="EV81" s="495">
        <v>85.000000000000114</v>
      </c>
      <c r="EW81" s="496">
        <v>85</v>
      </c>
      <c r="EX81" s="496">
        <v>85</v>
      </c>
      <c r="EY81" s="496">
        <v>83.687791001579797</v>
      </c>
      <c r="EZ81" s="496">
        <v>81.056728590728653</v>
      </c>
      <c r="FA81" s="497">
        <v>78.282150120066035</v>
      </c>
      <c r="FB81" s="497">
        <v>72.407736506942911</v>
      </c>
      <c r="FC81" s="497">
        <v>66.100786804406596</v>
      </c>
      <c r="FD81" s="497">
        <v>59.333787781426167</v>
      </c>
      <c r="FE81" s="497">
        <v>51.939755370680132</v>
      </c>
      <c r="FF81" s="497">
        <v>43.121662083857245</v>
      </c>
      <c r="FG81" s="747" t="s">
        <v>381</v>
      </c>
      <c r="FI81" s="1021"/>
      <c r="FJ81" s="503">
        <f t="shared" si="153"/>
        <v>30</v>
      </c>
      <c r="FK81" s="495">
        <v>85.000000000000057</v>
      </c>
      <c r="FL81" s="496">
        <v>85</v>
      </c>
      <c r="FM81" s="496">
        <v>85</v>
      </c>
      <c r="FN81" s="496">
        <v>82.949604527164922</v>
      </c>
      <c r="FO81" s="496">
        <v>80.125493888214805</v>
      </c>
      <c r="FP81" s="497">
        <v>77.255226389563006</v>
      </c>
      <c r="FQ81" s="497">
        <v>71.205313628438546</v>
      </c>
      <c r="FR81" s="497">
        <v>64.822917389228223</v>
      </c>
      <c r="FS81" s="497">
        <v>58.115077303569649</v>
      </c>
      <c r="FT81" s="497">
        <v>51.02206642252753</v>
      </c>
      <c r="FU81" s="497">
        <v>42.890229449931041</v>
      </c>
      <c r="FV81" s="747" t="s">
        <v>381</v>
      </c>
      <c r="FW81" s="744"/>
      <c r="FX81" s="1021"/>
      <c r="FY81" s="503">
        <f t="shared" si="154"/>
        <v>30</v>
      </c>
      <c r="FZ81" s="491">
        <f t="shared" si="155"/>
        <v>0.85352589159642211</v>
      </c>
      <c r="GA81" s="492">
        <f t="shared" si="122"/>
        <v>0.88501578044522156</v>
      </c>
      <c r="GB81" s="492">
        <f t="shared" si="123"/>
        <v>0.94948660447489386</v>
      </c>
      <c r="GC81" s="492">
        <f t="shared" si="124"/>
        <v>1.0000000000000002</v>
      </c>
      <c r="GD81" s="492">
        <f t="shared" si="125"/>
        <v>1</v>
      </c>
      <c r="GE81" s="493">
        <f t="shared" si="126"/>
        <v>1</v>
      </c>
      <c r="GF81" s="493">
        <f t="shared" si="127"/>
        <v>1</v>
      </c>
      <c r="GG81" s="493">
        <f t="shared" si="128"/>
        <v>1.0000000000000002</v>
      </c>
      <c r="GH81" s="493">
        <f t="shared" si="129"/>
        <v>1.0000000000000004</v>
      </c>
      <c r="GI81" s="493">
        <f t="shared" si="130"/>
        <v>1</v>
      </c>
      <c r="GJ81" s="493">
        <f>MIN(CX81,DM81,EB81)</f>
        <v>1.0000000000000004</v>
      </c>
      <c r="GK81" s="747" t="s">
        <v>381</v>
      </c>
      <c r="GM81" s="1021"/>
      <c r="GN81" s="503">
        <f t="shared" si="156"/>
        <v>30</v>
      </c>
      <c r="GO81" s="495">
        <f t="shared" si="157"/>
        <v>85.000000000000114</v>
      </c>
      <c r="GP81" s="496">
        <f t="shared" si="131"/>
        <v>85</v>
      </c>
      <c r="GQ81" s="496">
        <f t="shared" si="132"/>
        <v>85</v>
      </c>
      <c r="GR81" s="496">
        <f t="shared" si="133"/>
        <v>83.687791001579797</v>
      </c>
      <c r="GS81" s="496">
        <f t="shared" si="134"/>
        <v>81.056728590728653</v>
      </c>
      <c r="GT81" s="497">
        <f t="shared" si="135"/>
        <v>78.282150120066035</v>
      </c>
      <c r="GU81" s="497">
        <f t="shared" si="136"/>
        <v>72.407736506942911</v>
      </c>
      <c r="GV81" s="497">
        <f t="shared" si="137"/>
        <v>66.100786804406596</v>
      </c>
      <c r="GW81" s="497">
        <f t="shared" si="138"/>
        <v>59.333787781426167</v>
      </c>
      <c r="GX81" s="497">
        <f t="shared" si="139"/>
        <v>51.939755370680132</v>
      </c>
      <c r="GY81" s="497">
        <f>MAX(EQ81,FF81,FU81)</f>
        <v>43.121662083857245</v>
      </c>
      <c r="GZ81" s="747" t="s">
        <v>381</v>
      </c>
      <c r="HB81" s="1021"/>
      <c r="HC81" s="503">
        <f t="shared" si="158"/>
        <v>30</v>
      </c>
      <c r="HD81" s="531">
        <f t="shared" si="159"/>
        <v>6.6707067796031891</v>
      </c>
      <c r="HE81" s="485">
        <v>7.5045451270535883</v>
      </c>
      <c r="HF81" s="604">
        <v>87.394187466683476</v>
      </c>
      <c r="HH81" s="1021"/>
      <c r="HI81" s="503">
        <f t="shared" si="160"/>
        <v>30</v>
      </c>
      <c r="HJ81" s="531">
        <f t="shared" si="161"/>
        <v>6.6707067796031891</v>
      </c>
      <c r="HK81" s="604">
        <v>100.32392675042738</v>
      </c>
    </row>
    <row r="82" spans="2:219" ht="15" customHeight="1">
      <c r="B82" s="1090"/>
      <c r="C82" s="581">
        <v>25</v>
      </c>
      <c r="D82" s="476">
        <f t="shared" si="140"/>
        <v>22.908002001377728</v>
      </c>
      <c r="E82" s="642">
        <f t="shared" si="162"/>
        <v>68.748314019207086</v>
      </c>
      <c r="F82" s="643">
        <f t="shared" si="109"/>
        <v>87.376513684830968</v>
      </c>
      <c r="G82" s="602">
        <f t="shared" si="110"/>
        <v>7.2101369377588673</v>
      </c>
      <c r="H82" s="594" t="s">
        <v>712</v>
      </c>
      <c r="I82" s="603" t="s">
        <v>712</v>
      </c>
      <c r="J82" s="580">
        <f t="shared" si="141"/>
        <v>81.075684308657273</v>
      </c>
      <c r="K82" s="580">
        <f t="shared" si="111"/>
        <v>86.907974580728975</v>
      </c>
      <c r="L82" s="580">
        <f t="shared" si="112"/>
        <v>86.111689476975101</v>
      </c>
      <c r="M82" s="580">
        <f t="shared" si="113"/>
        <v>85.296353690615717</v>
      </c>
      <c r="N82" s="580">
        <f t="shared" si="114"/>
        <v>83.617051080993093</v>
      </c>
      <c r="O82" s="580">
        <f t="shared" si="115"/>
        <v>81.874079381111159</v>
      </c>
      <c r="P82" s="580">
        <f t="shared" si="116"/>
        <v>80.06791709387474</v>
      </c>
      <c r="Q82" s="580">
        <f t="shared" si="117"/>
        <v>78.176902789032837</v>
      </c>
      <c r="R82" s="580">
        <f t="shared" ref="R82:R84" si="164">MIN(BC82,BS82,CI82)</f>
        <v>75.985888166730149</v>
      </c>
      <c r="S82" s="480" t="s">
        <v>381</v>
      </c>
      <c r="T82" s="738"/>
      <c r="U82" s="1021"/>
      <c r="V82" s="503">
        <f t="shared" si="142"/>
        <v>25</v>
      </c>
      <c r="W82" s="498">
        <v>33.299999999999997</v>
      </c>
      <c r="X82" s="482">
        <v>-33</v>
      </c>
      <c r="Y82" s="531">
        <f t="shared" si="118"/>
        <v>22.908002001377728</v>
      </c>
      <c r="Z82" s="484">
        <v>25.771502251549943</v>
      </c>
      <c r="AA82" s="485">
        <v>26.891879146111712</v>
      </c>
      <c r="AB82" s="532">
        <f t="shared" si="143"/>
        <v>3.320921846614207</v>
      </c>
      <c r="AC82" s="486">
        <f t="shared" si="144"/>
        <v>2.9519305303237395</v>
      </c>
      <c r="AD82" s="487">
        <v>23.373555128860286</v>
      </c>
      <c r="AE82" s="488">
        <v>42.347305425597469</v>
      </c>
      <c r="AF82" s="738"/>
      <c r="AG82" s="1048"/>
      <c r="AH82" s="1050"/>
      <c r="AI82" s="738"/>
      <c r="AJ82" s="1021"/>
      <c r="AK82" s="503">
        <f t="shared" si="145"/>
        <v>25</v>
      </c>
      <c r="AL82" s="489">
        <f t="shared" si="163"/>
        <v>15</v>
      </c>
      <c r="AM82" s="482">
        <f t="shared" si="146"/>
        <v>-40</v>
      </c>
      <c r="AN82" s="490">
        <f t="shared" si="147"/>
        <v>22.908002001377728</v>
      </c>
      <c r="AP82" s="1021"/>
      <c r="AQ82" s="503">
        <v>25</v>
      </c>
      <c r="AR82" s="483">
        <f t="shared" si="119"/>
        <v>22.908002001377728</v>
      </c>
      <c r="AS82" s="477">
        <v>101.81108886146062</v>
      </c>
      <c r="AT82" s="479">
        <v>101.54524148661234</v>
      </c>
      <c r="AU82" s="479">
        <v>101.15326374276442</v>
      </c>
      <c r="AV82" s="479">
        <v>100.60534025629566</v>
      </c>
      <c r="AW82" s="479">
        <v>100.14349859490584</v>
      </c>
      <c r="AX82" s="479">
        <v>99.740338482620928</v>
      </c>
      <c r="AY82" s="479">
        <v>99.0083504330712</v>
      </c>
      <c r="AZ82" s="479">
        <v>99.128048446243838</v>
      </c>
      <c r="BA82" s="479">
        <v>98.63459304617534</v>
      </c>
      <c r="BB82" s="479">
        <v>98.67396429193613</v>
      </c>
      <c r="BC82" s="605" t="s">
        <v>968</v>
      </c>
      <c r="BD82" s="480" t="s">
        <v>381</v>
      </c>
      <c r="BE82" s="738"/>
      <c r="BF82" s="1021"/>
      <c r="BG82" s="503">
        <v>25</v>
      </c>
      <c r="BH82" s="483">
        <f t="shared" si="120"/>
        <v>25.771502251549943</v>
      </c>
      <c r="BI82" s="477">
        <v>68.748314019207086</v>
      </c>
      <c r="BJ82" s="478">
        <v>72.687839510103544</v>
      </c>
      <c r="BK82" s="479">
        <v>81.075684308657273</v>
      </c>
      <c r="BL82" s="479">
        <v>87.055038378231174</v>
      </c>
      <c r="BM82" s="479">
        <v>86.298430017301783</v>
      </c>
      <c r="BN82" s="479">
        <v>85.518744519366592</v>
      </c>
      <c r="BO82" s="479">
        <v>83.888875960232127</v>
      </c>
      <c r="BP82" s="479">
        <v>82.16741706767921</v>
      </c>
      <c r="BQ82" s="479">
        <v>80.348394416819346</v>
      </c>
      <c r="BR82" s="479">
        <v>78.380361114138722</v>
      </c>
      <c r="BS82" s="479">
        <v>76.02508887052764</v>
      </c>
      <c r="BT82" s="480" t="s">
        <v>381</v>
      </c>
      <c r="BU82" s="533"/>
      <c r="BV82" s="1021"/>
      <c r="BW82" s="503">
        <v>25</v>
      </c>
      <c r="BX82" s="483">
        <f t="shared" si="121"/>
        <v>25.771502251549943</v>
      </c>
      <c r="BY82" s="477">
        <v>70.565868606261105</v>
      </c>
      <c r="BZ82" s="478">
        <v>74.687373122719094</v>
      </c>
      <c r="CA82" s="479">
        <v>83.296846648528529</v>
      </c>
      <c r="CB82" s="479">
        <v>86.907974580728975</v>
      </c>
      <c r="CC82" s="479">
        <v>86.111689476975101</v>
      </c>
      <c r="CD82" s="479">
        <v>85.296353690615717</v>
      </c>
      <c r="CE82" s="479">
        <v>83.617051080993093</v>
      </c>
      <c r="CF82" s="479">
        <v>81.874079381111159</v>
      </c>
      <c r="CG82" s="479">
        <v>80.06791709387474</v>
      </c>
      <c r="CH82" s="479">
        <v>78.176902789032837</v>
      </c>
      <c r="CI82" s="479">
        <v>75.985888166730149</v>
      </c>
      <c r="CJ82" s="480" t="s">
        <v>381</v>
      </c>
      <c r="CK82" s="738"/>
      <c r="CL82" s="1021"/>
      <c r="CM82" s="503">
        <f t="shared" si="148"/>
        <v>25</v>
      </c>
      <c r="CN82" s="491">
        <v>1.2000000000000006</v>
      </c>
      <c r="CO82" s="492">
        <v>1.2000000000000155</v>
      </c>
      <c r="CP82" s="492">
        <v>1.2000000000000006</v>
      </c>
      <c r="CQ82" s="492">
        <v>1.2000000000000002</v>
      </c>
      <c r="CR82" s="492">
        <v>1.2</v>
      </c>
      <c r="CS82" s="493">
        <v>1.2000000000000148</v>
      </c>
      <c r="CT82" s="493">
        <v>1.2000000000000006</v>
      </c>
      <c r="CU82" s="493">
        <v>1.2000000000000002</v>
      </c>
      <c r="CV82" s="493">
        <v>1.2000000000000002</v>
      </c>
      <c r="CW82" s="562">
        <v>1.2</v>
      </c>
      <c r="CX82" s="605" t="s">
        <v>968</v>
      </c>
      <c r="CY82" s="748" t="s">
        <v>381</v>
      </c>
      <c r="CZ82" s="738"/>
      <c r="DA82" s="1021"/>
      <c r="DB82" s="503">
        <f t="shared" si="149"/>
        <v>25</v>
      </c>
      <c r="DC82" s="491">
        <v>0.84427126126843899</v>
      </c>
      <c r="DD82" s="492">
        <v>0.87889332009584331</v>
      </c>
      <c r="DE82" s="492">
        <v>0.94924799113288583</v>
      </c>
      <c r="DF82" s="492">
        <v>1.0000000000000002</v>
      </c>
      <c r="DG82" s="492">
        <v>1</v>
      </c>
      <c r="DH82" s="493">
        <v>1.0000000000000095</v>
      </c>
      <c r="DI82" s="493">
        <v>1.0000000000000098</v>
      </c>
      <c r="DJ82" s="493">
        <v>1.0000000000000004</v>
      </c>
      <c r="DK82" s="493">
        <v>1.0000000000000002</v>
      </c>
      <c r="DL82" s="562">
        <v>1.0000000000000002</v>
      </c>
      <c r="DM82" s="493">
        <v>1.0000000000000004</v>
      </c>
      <c r="DN82" s="748" t="s">
        <v>381</v>
      </c>
      <c r="DO82" s="744"/>
      <c r="DP82" s="1021"/>
      <c r="DQ82" s="503">
        <f t="shared" si="150"/>
        <v>25</v>
      </c>
      <c r="DR82" s="491">
        <v>0.86037596244723158</v>
      </c>
      <c r="DS82" s="492">
        <v>0.89606898637338694</v>
      </c>
      <c r="DT82" s="492">
        <v>0.96716058680405781</v>
      </c>
      <c r="DU82" s="492">
        <v>1.00000000000001</v>
      </c>
      <c r="DV82" s="492">
        <v>1.0000000000000004</v>
      </c>
      <c r="DW82" s="493">
        <v>1</v>
      </c>
      <c r="DX82" s="493">
        <v>1.0000000000000004</v>
      </c>
      <c r="DY82" s="493">
        <v>1</v>
      </c>
      <c r="DZ82" s="493">
        <v>1.0000000000000004</v>
      </c>
      <c r="EA82" s="562">
        <v>1</v>
      </c>
      <c r="EB82" s="493">
        <v>1.0000000000000009</v>
      </c>
      <c r="EC82" s="748" t="s">
        <v>381</v>
      </c>
      <c r="ED82" s="738"/>
      <c r="EE82" s="1021"/>
      <c r="EF82" s="503">
        <f t="shared" si="151"/>
        <v>25</v>
      </c>
      <c r="EG82" s="495">
        <v>42.215846365738628</v>
      </c>
      <c r="EH82" s="496">
        <v>41.402686512814512</v>
      </c>
      <c r="EI82" s="496">
        <v>40.20411040335847</v>
      </c>
      <c r="EJ82" s="496">
        <v>38.529462354896509</v>
      </c>
      <c r="EK82" s="496">
        <v>37.118614253360874</v>
      </c>
      <c r="EL82" s="497">
        <v>35.887557720079769</v>
      </c>
      <c r="EM82" s="497">
        <v>33.65368688821161</v>
      </c>
      <c r="EN82" s="497">
        <v>34.018867387655064</v>
      </c>
      <c r="EO82" s="497">
        <v>32.513692999824798</v>
      </c>
      <c r="EP82" s="563">
        <v>32.63375894730649</v>
      </c>
      <c r="EQ82" s="605" t="s">
        <v>968</v>
      </c>
      <c r="ER82" s="748" t="s">
        <v>381</v>
      </c>
      <c r="ES82" s="738"/>
      <c r="ET82" s="1021"/>
      <c r="EU82" s="503">
        <f t="shared" si="152"/>
        <v>25</v>
      </c>
      <c r="EV82" s="495">
        <v>85</v>
      </c>
      <c r="EW82" s="496">
        <v>85</v>
      </c>
      <c r="EX82" s="496">
        <v>85</v>
      </c>
      <c r="EY82" s="496">
        <v>83.349545279126403</v>
      </c>
      <c r="EZ82" s="496">
        <v>80.291095450441219</v>
      </c>
      <c r="FA82" s="497">
        <v>77.141736510846613</v>
      </c>
      <c r="FB82" s="497">
        <v>70.56615939446533</v>
      </c>
      <c r="FC82" s="497">
        <v>63.632886824698801</v>
      </c>
      <c r="FD82" s="497">
        <v>56.320173595833126</v>
      </c>
      <c r="FE82" s="563">
        <v>48.424441275097649</v>
      </c>
      <c r="FF82" s="497">
        <v>38.997633183786945</v>
      </c>
      <c r="FG82" s="748" t="s">
        <v>381</v>
      </c>
      <c r="FI82" s="1021"/>
      <c r="FJ82" s="503">
        <f t="shared" si="153"/>
        <v>25</v>
      </c>
      <c r="FK82" s="495">
        <v>85</v>
      </c>
      <c r="FL82" s="496">
        <v>85</v>
      </c>
      <c r="FM82" s="496">
        <v>85.000000000000057</v>
      </c>
      <c r="FN82" s="496">
        <v>82.754889915140666</v>
      </c>
      <c r="FO82" s="496">
        <v>79.536579745964559</v>
      </c>
      <c r="FP82" s="497">
        <v>76.243885810595884</v>
      </c>
      <c r="FQ82" s="497">
        <v>69.470555283843225</v>
      </c>
      <c r="FR82" s="497">
        <v>62.452683388993307</v>
      </c>
      <c r="FS82" s="497">
        <v>55.193873845006976</v>
      </c>
      <c r="FT82" s="563">
        <v>47.60913569216774</v>
      </c>
      <c r="FU82" s="497">
        <v>38.840947078022054</v>
      </c>
      <c r="FV82" s="748" t="s">
        <v>381</v>
      </c>
      <c r="FW82" s="744"/>
      <c r="FX82" s="1021"/>
      <c r="FY82" s="503">
        <f t="shared" si="154"/>
        <v>25</v>
      </c>
      <c r="FZ82" s="491">
        <f t="shared" si="155"/>
        <v>0.84427126126843899</v>
      </c>
      <c r="GA82" s="492">
        <f t="shared" si="122"/>
        <v>0.87889332009584331</v>
      </c>
      <c r="GB82" s="492">
        <f t="shared" si="123"/>
        <v>0.94924799113288583</v>
      </c>
      <c r="GC82" s="492">
        <f t="shared" si="124"/>
        <v>1.0000000000000002</v>
      </c>
      <c r="GD82" s="492">
        <f t="shared" si="125"/>
        <v>1</v>
      </c>
      <c r="GE82" s="493">
        <f t="shared" si="126"/>
        <v>1</v>
      </c>
      <c r="GF82" s="493">
        <f t="shared" si="127"/>
        <v>1.0000000000000004</v>
      </c>
      <c r="GG82" s="493">
        <f t="shared" si="128"/>
        <v>1</v>
      </c>
      <c r="GH82" s="493">
        <f t="shared" si="129"/>
        <v>1.0000000000000002</v>
      </c>
      <c r="GI82" s="493">
        <f t="shared" si="130"/>
        <v>1</v>
      </c>
      <c r="GJ82" s="493">
        <f t="shared" ref="GJ82:GJ84" si="165">MIN(CX82,DM82,EB82)</f>
        <v>1.0000000000000004</v>
      </c>
      <c r="GK82" s="748" t="s">
        <v>381</v>
      </c>
      <c r="GM82" s="1021"/>
      <c r="GN82" s="503">
        <f t="shared" si="156"/>
        <v>25</v>
      </c>
      <c r="GO82" s="495">
        <f t="shared" si="157"/>
        <v>85</v>
      </c>
      <c r="GP82" s="496">
        <f t="shared" si="131"/>
        <v>85</v>
      </c>
      <c r="GQ82" s="496">
        <f t="shared" si="132"/>
        <v>85.000000000000057</v>
      </c>
      <c r="GR82" s="496">
        <f t="shared" si="133"/>
        <v>83.349545279126403</v>
      </c>
      <c r="GS82" s="496">
        <f t="shared" si="134"/>
        <v>80.291095450441219</v>
      </c>
      <c r="GT82" s="497">
        <f t="shared" si="135"/>
        <v>77.141736510846613</v>
      </c>
      <c r="GU82" s="497">
        <f t="shared" si="136"/>
        <v>70.56615939446533</v>
      </c>
      <c r="GV82" s="497">
        <f t="shared" si="137"/>
        <v>63.632886824698801</v>
      </c>
      <c r="GW82" s="497">
        <f t="shared" si="138"/>
        <v>56.320173595833126</v>
      </c>
      <c r="GX82" s="497">
        <f t="shared" si="139"/>
        <v>48.424441275097649</v>
      </c>
      <c r="GY82" s="497">
        <f t="shared" ref="GY82:GY84" si="166">MAX(EQ82,FF82,FU82)</f>
        <v>38.997633183786945</v>
      </c>
      <c r="GZ82" s="748" t="s">
        <v>381</v>
      </c>
      <c r="HB82" s="1021"/>
      <c r="HC82" s="503">
        <f t="shared" si="158"/>
        <v>25</v>
      </c>
      <c r="HD82" s="531">
        <f t="shared" si="159"/>
        <v>7.2101369377588673</v>
      </c>
      <c r="HE82" s="485">
        <v>8.1114040549787259</v>
      </c>
      <c r="HF82" s="604">
        <v>87.376513684830968</v>
      </c>
      <c r="HH82" s="1021"/>
      <c r="HI82" s="503">
        <f t="shared" si="160"/>
        <v>25</v>
      </c>
      <c r="HJ82" s="531">
        <f t="shared" si="161"/>
        <v>7.2101369377588673</v>
      </c>
      <c r="HK82" s="604">
        <v>99.491860204124777</v>
      </c>
    </row>
    <row r="83" spans="2:219" ht="15" customHeight="1">
      <c r="B83" s="1090"/>
      <c r="C83" s="581">
        <v>20</v>
      </c>
      <c r="D83" s="476">
        <f t="shared" si="140"/>
        <v>25.659264022420782</v>
      </c>
      <c r="E83" s="642">
        <f t="shared" si="162"/>
        <v>67.636887912950584</v>
      </c>
      <c r="F83" s="643">
        <f>MIN(HF83,HK83)</f>
        <v>87.389770054316756</v>
      </c>
      <c r="G83" s="602">
        <f>HD83</f>
        <v>7.9721781948729165</v>
      </c>
      <c r="H83" s="594" t="s">
        <v>712</v>
      </c>
      <c r="I83" s="603" t="s">
        <v>712</v>
      </c>
      <c r="J83" s="580">
        <f t="shared" si="141"/>
        <v>81.082630374262052</v>
      </c>
      <c r="K83" s="580">
        <f t="shared" si="111"/>
        <v>86.864892793182662</v>
      </c>
      <c r="L83" s="580">
        <f t="shared" si="112"/>
        <v>85.959263105725455</v>
      </c>
      <c r="M83" s="580">
        <f t="shared" si="113"/>
        <v>85.041879238341039</v>
      </c>
      <c r="N83" s="580">
        <f t="shared" si="114"/>
        <v>83.179400561478843</v>
      </c>
      <c r="O83" s="580">
        <f t="shared" si="115"/>
        <v>81.274785118294574</v>
      </c>
      <c r="P83" s="580">
        <f t="shared" si="116"/>
        <v>79.326496438470045</v>
      </c>
      <c r="Q83" s="580">
        <f t="shared" si="117"/>
        <v>77.308891128353437</v>
      </c>
      <c r="R83" s="580">
        <f t="shared" si="164"/>
        <v>74.946446149619149</v>
      </c>
      <c r="S83" s="480" t="s">
        <v>381</v>
      </c>
      <c r="T83" s="738"/>
      <c r="U83" s="1021"/>
      <c r="V83" s="503">
        <f t="shared" si="142"/>
        <v>20</v>
      </c>
      <c r="W83" s="481">
        <v>30</v>
      </c>
      <c r="X83" s="482">
        <v>-33</v>
      </c>
      <c r="Y83" s="531">
        <f t="shared" si="118"/>
        <v>25.659264022420782</v>
      </c>
      <c r="Z83" s="484">
        <v>28.86667202522338</v>
      </c>
      <c r="AA83" s="485">
        <v>29.52747371101642</v>
      </c>
      <c r="AB83" s="532">
        <f t="shared" si="143"/>
        <v>2.9651135086252625</v>
      </c>
      <c r="AC83" s="486">
        <f t="shared" si="144"/>
        <v>2.6356564521113444</v>
      </c>
      <c r="AD83" s="487">
        <v>25.545377928540947</v>
      </c>
      <c r="AE83" s="488">
        <v>45.533741828293032</v>
      </c>
      <c r="AF83" s="738"/>
      <c r="AG83" s="1048"/>
      <c r="AH83" s="1050"/>
      <c r="AI83" s="738"/>
      <c r="AJ83" s="1021"/>
      <c r="AK83" s="503">
        <f t="shared" si="145"/>
        <v>20</v>
      </c>
      <c r="AL83" s="489">
        <f t="shared" si="163"/>
        <v>10</v>
      </c>
      <c r="AM83" s="482">
        <f t="shared" si="146"/>
        <v>-40</v>
      </c>
      <c r="AN83" s="490">
        <f t="shared" si="147"/>
        <v>25.659264022420782</v>
      </c>
      <c r="AP83" s="1021"/>
      <c r="AQ83" s="503">
        <v>20</v>
      </c>
      <c r="AR83" s="483">
        <f t="shared" si="119"/>
        <v>25.659264022420782</v>
      </c>
      <c r="AS83" s="477">
        <v>101.31334568736604</v>
      </c>
      <c r="AT83" s="479">
        <v>100.95644941124077</v>
      </c>
      <c r="AU83" s="479">
        <v>100.48010774356263</v>
      </c>
      <c r="AV83" s="479">
        <v>99.824589423512023</v>
      </c>
      <c r="AW83" s="479">
        <v>99.259438630881363</v>
      </c>
      <c r="AX83" s="479">
        <v>98.757469352230629</v>
      </c>
      <c r="AY83" s="479">
        <v>97.825735011586218</v>
      </c>
      <c r="AZ83" s="479">
        <v>97.89078370876797</v>
      </c>
      <c r="BA83" s="479">
        <v>97.233933163590734</v>
      </c>
      <c r="BB83" s="479">
        <v>97.244058922413302</v>
      </c>
      <c r="BC83" s="605" t="s">
        <v>968</v>
      </c>
      <c r="BD83" s="480" t="s">
        <v>381</v>
      </c>
      <c r="BE83" s="738"/>
      <c r="BF83" s="1021"/>
      <c r="BG83" s="503">
        <v>20</v>
      </c>
      <c r="BH83" s="483">
        <f t="shared" si="120"/>
        <v>28.86667202522338</v>
      </c>
      <c r="BI83" s="477">
        <v>67.636887912950584</v>
      </c>
      <c r="BJ83" s="478">
        <v>72.011009961484305</v>
      </c>
      <c r="BK83" s="479">
        <v>81.082630374262052</v>
      </c>
      <c r="BL83" s="479">
        <v>86.969462418949519</v>
      </c>
      <c r="BM83" s="479">
        <v>86.11031912458094</v>
      </c>
      <c r="BN83" s="479">
        <v>85.230880839190874</v>
      </c>
      <c r="BO83" s="479">
        <v>83.4203005201785</v>
      </c>
      <c r="BP83" s="479">
        <v>81.541835108801067</v>
      </c>
      <c r="BQ83" s="479">
        <v>79.581482982668277</v>
      </c>
      <c r="BR83" s="479">
        <v>77.485116986899897</v>
      </c>
      <c r="BS83" s="479">
        <v>74.970641076096555</v>
      </c>
      <c r="BT83" s="480" t="s">
        <v>381</v>
      </c>
      <c r="BU83" s="533"/>
      <c r="BV83" s="1021"/>
      <c r="BW83" s="503">
        <v>20</v>
      </c>
      <c r="BX83" s="483">
        <f t="shared" si="121"/>
        <v>28.86667202522338</v>
      </c>
      <c r="BY83" s="477">
        <v>68.42204357291979</v>
      </c>
      <c r="BZ83" s="478">
        <v>72.930180830073255</v>
      </c>
      <c r="CA83" s="479">
        <v>82.306496092642675</v>
      </c>
      <c r="CB83" s="479">
        <v>86.864892793182662</v>
      </c>
      <c r="CC83" s="479">
        <v>85.959263105725455</v>
      </c>
      <c r="CD83" s="479">
        <v>85.041879238341039</v>
      </c>
      <c r="CE83" s="479">
        <v>83.179400561478843</v>
      </c>
      <c r="CF83" s="479">
        <v>81.274785118294574</v>
      </c>
      <c r="CG83" s="479">
        <v>79.326496438470045</v>
      </c>
      <c r="CH83" s="479">
        <v>77.308891128353437</v>
      </c>
      <c r="CI83" s="479">
        <v>74.946446149619149</v>
      </c>
      <c r="CJ83" s="480" t="s">
        <v>381</v>
      </c>
      <c r="CK83" s="738"/>
      <c r="CL83" s="1021"/>
      <c r="CM83" s="503">
        <f t="shared" si="148"/>
        <v>20</v>
      </c>
      <c r="CN83" s="491">
        <v>1.2</v>
      </c>
      <c r="CO83" s="492">
        <v>1.2000000000000008</v>
      </c>
      <c r="CP83" s="492">
        <v>1.2000000000000004</v>
      </c>
      <c r="CQ83" s="492">
        <v>1.2000000000000002</v>
      </c>
      <c r="CR83" s="492">
        <v>1.2000000000000006</v>
      </c>
      <c r="CS83" s="493">
        <v>1.2000000000000006</v>
      </c>
      <c r="CT83" s="493">
        <v>1.2000000000000002</v>
      </c>
      <c r="CU83" s="493">
        <v>1.2000000000000006</v>
      </c>
      <c r="CV83" s="493">
        <v>1.2000000000000002</v>
      </c>
      <c r="CW83" s="562">
        <v>1.2</v>
      </c>
      <c r="CX83" s="605" t="s">
        <v>968</v>
      </c>
      <c r="CY83" s="748" t="s">
        <v>381</v>
      </c>
      <c r="CZ83" s="738"/>
      <c r="DA83" s="1021"/>
      <c r="DB83" s="503">
        <f t="shared" si="149"/>
        <v>20</v>
      </c>
      <c r="DC83" s="491">
        <v>0.83430990804365124</v>
      </c>
      <c r="DD83" s="492">
        <v>0.87301979416182807</v>
      </c>
      <c r="DE83" s="492">
        <v>0.94930445893996396</v>
      </c>
      <c r="DF83" s="492">
        <v>1</v>
      </c>
      <c r="DG83" s="492">
        <v>1.0000000000000004</v>
      </c>
      <c r="DH83" s="493">
        <v>1.0000000000000115</v>
      </c>
      <c r="DI83" s="493">
        <v>1</v>
      </c>
      <c r="DJ83" s="493">
        <v>1.0000000000000058</v>
      </c>
      <c r="DK83" s="493">
        <v>1.0000000000000053</v>
      </c>
      <c r="DL83" s="562">
        <v>1</v>
      </c>
      <c r="DM83" s="493">
        <v>1.0000000000000004</v>
      </c>
      <c r="DN83" s="748" t="s">
        <v>381</v>
      </c>
      <c r="DO83" s="744"/>
      <c r="DP83" s="1021"/>
      <c r="DQ83" s="503">
        <f t="shared" si="150"/>
        <v>20</v>
      </c>
      <c r="DR83" s="491">
        <v>0.8413560154230284</v>
      </c>
      <c r="DS83" s="492">
        <v>0.8809889612049312</v>
      </c>
      <c r="DT83" s="492">
        <v>0.95920946386134398</v>
      </c>
      <c r="DU83" s="492">
        <v>1.0000000000000118</v>
      </c>
      <c r="DV83" s="492">
        <v>1</v>
      </c>
      <c r="DW83" s="493">
        <v>1</v>
      </c>
      <c r="DX83" s="493">
        <v>1.0000000000000058</v>
      </c>
      <c r="DY83" s="493">
        <v>1</v>
      </c>
      <c r="DZ83" s="493">
        <v>1</v>
      </c>
      <c r="EA83" s="562">
        <v>1.0000000000000004</v>
      </c>
      <c r="EB83" s="493">
        <v>1.0000000000000009</v>
      </c>
      <c r="EC83" s="748" t="s">
        <v>381</v>
      </c>
      <c r="ED83" s="738"/>
      <c r="EE83" s="1021"/>
      <c r="EF83" s="503">
        <f t="shared" si="151"/>
        <v>20</v>
      </c>
      <c r="EG83" s="495">
        <v>40.693547790680498</v>
      </c>
      <c r="EH83" s="496">
        <v>39.6024721794019</v>
      </c>
      <c r="EI83" s="496">
        <v>38.14683439304514</v>
      </c>
      <c r="EJ83" s="496">
        <v>36.144778463441469</v>
      </c>
      <c r="EK83" s="496">
        <v>34.419769399418612</v>
      </c>
      <c r="EL83" s="497">
        <v>32.888429556383869</v>
      </c>
      <c r="EM83" s="497">
        <v>30.048082101346949</v>
      </c>
      <c r="EN83" s="497">
        <v>30.24629234519017</v>
      </c>
      <c r="EO83" s="497">
        <v>28.245404296452421</v>
      </c>
      <c r="EP83" s="563">
        <v>28.276239169706571</v>
      </c>
      <c r="EQ83" s="605" t="s">
        <v>968</v>
      </c>
      <c r="ER83" s="748" t="s">
        <v>381</v>
      </c>
      <c r="ES83" s="738"/>
      <c r="ET83" s="1021"/>
      <c r="EU83" s="503">
        <f t="shared" si="152"/>
        <v>20</v>
      </c>
      <c r="EV83" s="495">
        <v>85.000000000000057</v>
      </c>
      <c r="EW83" s="496">
        <v>85.000000000000057</v>
      </c>
      <c r="EX83" s="496">
        <v>85</v>
      </c>
      <c r="EY83" s="496">
        <v>83.003506978610517</v>
      </c>
      <c r="EZ83" s="496">
        <v>79.531043112864324</v>
      </c>
      <c r="FA83" s="497">
        <v>75.979592592887059</v>
      </c>
      <c r="FB83" s="497">
        <v>68.677731709451848</v>
      </c>
      <c r="FC83" s="497">
        <v>61.116382330450449</v>
      </c>
      <c r="FD83" s="497">
        <v>53.241327526918383</v>
      </c>
      <c r="FE83" s="563">
        <v>44.83836078895979</v>
      </c>
      <c r="FF83" s="497">
        <v>34.785437963712866</v>
      </c>
      <c r="FG83" s="748" t="s">
        <v>381</v>
      </c>
      <c r="FI83" s="1021"/>
      <c r="FJ83" s="503">
        <f t="shared" si="153"/>
        <v>20</v>
      </c>
      <c r="FK83" s="495">
        <v>85</v>
      </c>
      <c r="FL83" s="496">
        <v>85.000000000000057</v>
      </c>
      <c r="FM83" s="496">
        <v>85</v>
      </c>
      <c r="FN83" s="496">
        <v>82.580704098839874</v>
      </c>
      <c r="FO83" s="496">
        <v>78.920811277371513</v>
      </c>
      <c r="FP83" s="497">
        <v>75.216749114628897</v>
      </c>
      <c r="FQ83" s="497">
        <v>67.707221312629429</v>
      </c>
      <c r="FR83" s="497">
        <v>60.042633398613191</v>
      </c>
      <c r="FS83" s="497">
        <v>52.218222045853167</v>
      </c>
      <c r="FT83" s="563">
        <v>44.132873536539762</v>
      </c>
      <c r="FU83" s="497">
        <v>34.68884703057023</v>
      </c>
      <c r="FV83" s="748" t="s">
        <v>381</v>
      </c>
      <c r="FW83" s="744"/>
      <c r="FX83" s="1021"/>
      <c r="FY83" s="503">
        <f t="shared" si="154"/>
        <v>20</v>
      </c>
      <c r="FZ83" s="491">
        <f t="shared" si="155"/>
        <v>0.83430990804365124</v>
      </c>
      <c r="GA83" s="492">
        <f t="shared" si="122"/>
        <v>0.87301979416182807</v>
      </c>
      <c r="GB83" s="492">
        <f t="shared" si="123"/>
        <v>0.94930445893996396</v>
      </c>
      <c r="GC83" s="492">
        <f t="shared" si="124"/>
        <v>1</v>
      </c>
      <c r="GD83" s="492">
        <f t="shared" si="125"/>
        <v>1</v>
      </c>
      <c r="GE83" s="493">
        <f t="shared" si="126"/>
        <v>1</v>
      </c>
      <c r="GF83" s="493">
        <f t="shared" si="127"/>
        <v>1</v>
      </c>
      <c r="GG83" s="493">
        <f t="shared" si="128"/>
        <v>1</v>
      </c>
      <c r="GH83" s="493">
        <f t="shared" si="129"/>
        <v>1</v>
      </c>
      <c r="GI83" s="493">
        <f t="shared" si="130"/>
        <v>1</v>
      </c>
      <c r="GJ83" s="493">
        <f t="shared" si="165"/>
        <v>1.0000000000000004</v>
      </c>
      <c r="GK83" s="748" t="s">
        <v>381</v>
      </c>
      <c r="GM83" s="1021"/>
      <c r="GN83" s="503">
        <f t="shared" si="156"/>
        <v>20</v>
      </c>
      <c r="GO83" s="495">
        <f t="shared" si="157"/>
        <v>85.000000000000057</v>
      </c>
      <c r="GP83" s="496">
        <f t="shared" si="131"/>
        <v>85.000000000000057</v>
      </c>
      <c r="GQ83" s="496">
        <f t="shared" si="132"/>
        <v>85</v>
      </c>
      <c r="GR83" s="496">
        <f t="shared" si="133"/>
        <v>83.003506978610517</v>
      </c>
      <c r="GS83" s="496">
        <f t="shared" si="134"/>
        <v>79.531043112864324</v>
      </c>
      <c r="GT83" s="497">
        <f t="shared" si="135"/>
        <v>75.979592592887059</v>
      </c>
      <c r="GU83" s="497">
        <f t="shared" si="136"/>
        <v>68.677731709451848</v>
      </c>
      <c r="GV83" s="497">
        <f t="shared" si="137"/>
        <v>61.116382330450449</v>
      </c>
      <c r="GW83" s="497">
        <f t="shared" si="138"/>
        <v>53.241327526918383</v>
      </c>
      <c r="GX83" s="497">
        <f t="shared" si="139"/>
        <v>44.83836078895979</v>
      </c>
      <c r="GY83" s="497">
        <f t="shared" si="166"/>
        <v>34.785437963712866</v>
      </c>
      <c r="GZ83" s="748" t="s">
        <v>381</v>
      </c>
      <c r="HB83" s="1021"/>
      <c r="HC83" s="503">
        <f t="shared" si="158"/>
        <v>20</v>
      </c>
      <c r="HD83" s="531">
        <f t="shared" si="159"/>
        <v>7.9721781948729165</v>
      </c>
      <c r="HE83" s="485">
        <v>8.9687004692320311</v>
      </c>
      <c r="HF83" s="604">
        <v>87.389770054316756</v>
      </c>
      <c r="HH83" s="1021"/>
      <c r="HI83" s="503">
        <f t="shared" si="160"/>
        <v>20</v>
      </c>
      <c r="HJ83" s="531">
        <f t="shared" si="161"/>
        <v>7.9721781948729165</v>
      </c>
      <c r="HK83" s="604">
        <v>98.788806149466964</v>
      </c>
    </row>
    <row r="84" spans="2:219" ht="15" customHeight="1" thickBot="1">
      <c r="B84" s="1090"/>
      <c r="C84" s="769">
        <v>10</v>
      </c>
      <c r="D84" s="606">
        <f t="shared" si="140"/>
        <v>28.5</v>
      </c>
      <c r="E84" s="642">
        <f t="shared" si="162"/>
        <v>68.421611612333692</v>
      </c>
      <c r="F84" s="645">
        <f>MIN(HF84,HK84)</f>
        <v>87.441565706983312</v>
      </c>
      <c r="G84" s="609">
        <f>HD84</f>
        <v>7.8830674231227391</v>
      </c>
      <c r="H84" s="610" t="s">
        <v>712</v>
      </c>
      <c r="I84" s="632" t="s">
        <v>712</v>
      </c>
      <c r="J84" s="646">
        <f t="shared" si="141"/>
        <v>83.92215652186762</v>
      </c>
      <c r="K84" s="646">
        <f t="shared" si="111"/>
        <v>86.633930122723569</v>
      </c>
      <c r="L84" s="646">
        <f t="shared" si="112"/>
        <v>85.582574989418617</v>
      </c>
      <c r="M84" s="646">
        <f t="shared" si="113"/>
        <v>84.53193563634629</v>
      </c>
      <c r="N84" s="646">
        <f t="shared" si="114"/>
        <v>82.41637857994138</v>
      </c>
      <c r="O84" s="646">
        <f t="shared" si="115"/>
        <v>80.288576805952346</v>
      </c>
      <c r="P84" s="646">
        <f t="shared" si="116"/>
        <v>78.142401351643528</v>
      </c>
      <c r="Q84" s="646">
        <f t="shared" si="117"/>
        <v>75.941485234018117</v>
      </c>
      <c r="R84" s="646">
        <f t="shared" si="164"/>
        <v>73.332910214599622</v>
      </c>
      <c r="S84" s="613" t="s">
        <v>381</v>
      </c>
      <c r="T84" s="738"/>
      <c r="U84" s="1021"/>
      <c r="V84" s="691">
        <f t="shared" si="142"/>
        <v>10</v>
      </c>
      <c r="W84" s="614">
        <f>V84+15</f>
        <v>25</v>
      </c>
      <c r="X84" s="615">
        <v>-33</v>
      </c>
      <c r="Y84" s="616">
        <f t="shared" si="118"/>
        <v>28.5</v>
      </c>
      <c r="Z84" s="617">
        <v>33.989032690538089</v>
      </c>
      <c r="AA84" s="618">
        <v>33.754125996459912</v>
      </c>
      <c r="AB84" s="654">
        <f t="shared" si="143"/>
        <v>2.7691984744514953</v>
      </c>
      <c r="AC84" s="655">
        <f t="shared" si="144"/>
        <v>2.3381484245850381</v>
      </c>
      <c r="AD84" s="620">
        <v>28.953383449230103</v>
      </c>
      <c r="AE84" s="621">
        <v>50.406377301114297</v>
      </c>
      <c r="AF84" s="738"/>
      <c r="AG84" s="1048"/>
      <c r="AH84" s="1050"/>
      <c r="AI84" s="738"/>
      <c r="AJ84" s="1021"/>
      <c r="AK84" s="503">
        <f t="shared" si="145"/>
        <v>10</v>
      </c>
      <c r="AL84" s="489">
        <f t="shared" si="163"/>
        <v>0</v>
      </c>
      <c r="AM84" s="482">
        <f t="shared" si="146"/>
        <v>-40</v>
      </c>
      <c r="AN84" s="490">
        <f t="shared" si="147"/>
        <v>28.5</v>
      </c>
      <c r="AP84" s="1021"/>
      <c r="AQ84" s="503">
        <v>10</v>
      </c>
      <c r="AR84" s="483">
        <f t="shared" si="119"/>
        <v>28.5</v>
      </c>
      <c r="AS84" s="477">
        <v>100.37245824110526</v>
      </c>
      <c r="AT84" s="479">
        <v>99.821197842661604</v>
      </c>
      <c r="AU84" s="479">
        <v>99.002034770831514</v>
      </c>
      <c r="AV84" s="479">
        <v>97.976939210001504</v>
      </c>
      <c r="AW84" s="479">
        <v>97.22438422606065</v>
      </c>
      <c r="AX84" s="479">
        <v>96.540092367410423</v>
      </c>
      <c r="AY84" s="479">
        <v>95.239159969294747</v>
      </c>
      <c r="AZ84" s="479">
        <v>95.19674633490078</v>
      </c>
      <c r="BA84" s="479">
        <v>94.238325859782393</v>
      </c>
      <c r="BB84" s="479">
        <v>94.225168898225149</v>
      </c>
      <c r="BC84" s="605" t="s">
        <v>968</v>
      </c>
      <c r="BD84" s="480" t="s">
        <v>381</v>
      </c>
      <c r="BE84" s="738"/>
      <c r="BF84" s="1021"/>
      <c r="BG84" s="503">
        <v>10</v>
      </c>
      <c r="BH84" s="483">
        <f t="shared" si="120"/>
        <v>32.0625</v>
      </c>
      <c r="BI84" s="477">
        <v>69.346462878295782</v>
      </c>
      <c r="BJ84" s="478">
        <v>74.117213601586997</v>
      </c>
      <c r="BK84" s="479">
        <v>84.269894189070058</v>
      </c>
      <c r="BL84" s="479">
        <v>86.665146309043251</v>
      </c>
      <c r="BM84" s="479">
        <v>85.669273616785162</v>
      </c>
      <c r="BN84" s="479">
        <v>84.656402680258466</v>
      </c>
      <c r="BO84" s="479">
        <v>82.601570262771887</v>
      </c>
      <c r="BP84" s="479">
        <v>80.50456881941966</v>
      </c>
      <c r="BQ84" s="479">
        <v>78.350674074265626</v>
      </c>
      <c r="BR84" s="479">
        <v>76.070007662150743</v>
      </c>
      <c r="BS84" s="479">
        <v>73.340880416654429</v>
      </c>
      <c r="BT84" s="480" t="s">
        <v>381</v>
      </c>
      <c r="BU84" s="533"/>
      <c r="BV84" s="1021"/>
      <c r="BW84" s="503">
        <v>10</v>
      </c>
      <c r="BX84" s="483">
        <f t="shared" si="121"/>
        <v>32.0625</v>
      </c>
      <c r="BY84" s="477">
        <v>68.421611612333692</v>
      </c>
      <c r="BZ84" s="478">
        <v>73.485329608338404</v>
      </c>
      <c r="CA84" s="479">
        <v>83.92215652186762</v>
      </c>
      <c r="CB84" s="479">
        <v>86.633930122723569</v>
      </c>
      <c r="CC84" s="479">
        <v>85.582574989418617</v>
      </c>
      <c r="CD84" s="479">
        <v>84.53193563634629</v>
      </c>
      <c r="CE84" s="479">
        <v>82.41637857994138</v>
      </c>
      <c r="CF84" s="479">
        <v>80.288576805952346</v>
      </c>
      <c r="CG84" s="479">
        <v>78.142401351643528</v>
      </c>
      <c r="CH84" s="479">
        <v>75.941485234018117</v>
      </c>
      <c r="CI84" s="479">
        <v>73.332910214599622</v>
      </c>
      <c r="CJ84" s="480" t="s">
        <v>381</v>
      </c>
      <c r="CK84" s="738"/>
      <c r="CL84" s="1021"/>
      <c r="CM84" s="503">
        <f t="shared" si="148"/>
        <v>10</v>
      </c>
      <c r="CN84" s="491">
        <v>1.2000000000000004</v>
      </c>
      <c r="CO84" s="492">
        <v>1.2000000000000002</v>
      </c>
      <c r="CP84" s="492">
        <v>1.2000000000000004</v>
      </c>
      <c r="CQ84" s="492">
        <v>1.2000000000000006</v>
      </c>
      <c r="CR84" s="492">
        <v>1.2000000000000008</v>
      </c>
      <c r="CS84" s="493">
        <v>1.2000000000000006</v>
      </c>
      <c r="CT84" s="493">
        <v>1.2000000000000002</v>
      </c>
      <c r="CU84" s="493">
        <v>1.2000000000000002</v>
      </c>
      <c r="CV84" s="493">
        <v>1.2</v>
      </c>
      <c r="CW84" s="562">
        <v>1.2000000000000006</v>
      </c>
      <c r="CX84" s="605" t="s">
        <v>968</v>
      </c>
      <c r="CY84" s="748" t="s">
        <v>381</v>
      </c>
      <c r="CZ84" s="738"/>
      <c r="DA84" s="1021"/>
      <c r="DB84" s="503">
        <f t="shared" si="149"/>
        <v>10</v>
      </c>
      <c r="DC84" s="491">
        <v>0.84959645804937456</v>
      </c>
      <c r="DD84" s="492">
        <v>0.89119800289054008</v>
      </c>
      <c r="DE84" s="492">
        <v>0.97491781266362432</v>
      </c>
      <c r="DF84" s="492">
        <v>1.0000000000000004</v>
      </c>
      <c r="DG84" s="492">
        <v>1.0000000000000004</v>
      </c>
      <c r="DH84" s="493">
        <v>1.0000000000000002</v>
      </c>
      <c r="DI84" s="493">
        <v>1</v>
      </c>
      <c r="DJ84" s="493">
        <v>1</v>
      </c>
      <c r="DK84" s="493">
        <v>1</v>
      </c>
      <c r="DL84" s="562">
        <v>1.0000000000000022</v>
      </c>
      <c r="DM84" s="493">
        <v>1.0000000000000004</v>
      </c>
      <c r="DN84" s="748" t="s">
        <v>381</v>
      </c>
      <c r="DO84" s="744"/>
      <c r="DP84" s="1021"/>
      <c r="DQ84" s="503">
        <f t="shared" si="150"/>
        <v>10</v>
      </c>
      <c r="DR84" s="491">
        <v>0.84135215069690972</v>
      </c>
      <c r="DS84" s="492">
        <v>0.88577499842633611</v>
      </c>
      <c r="DT84" s="492">
        <v>0.97215182859707461</v>
      </c>
      <c r="DU84" s="492">
        <v>1.0000000000000133</v>
      </c>
      <c r="DV84" s="492">
        <v>1.0000000000000129</v>
      </c>
      <c r="DW84" s="493">
        <v>1.0000000000000002</v>
      </c>
      <c r="DX84" s="493">
        <v>1</v>
      </c>
      <c r="DY84" s="493">
        <v>1</v>
      </c>
      <c r="DZ84" s="493">
        <v>1.0000000000000002</v>
      </c>
      <c r="EA84" s="562">
        <v>1</v>
      </c>
      <c r="EB84" s="493">
        <v>1.0000000000000009</v>
      </c>
      <c r="EC84" s="748" t="s">
        <v>381</v>
      </c>
      <c r="ED84" s="738"/>
      <c r="EE84" s="1021"/>
      <c r="EF84" s="503">
        <f t="shared" si="151"/>
        <v>10</v>
      </c>
      <c r="EG84" s="495">
        <v>37.81796673804007</v>
      </c>
      <c r="EH84" s="496">
        <v>36.134423699686693</v>
      </c>
      <c r="EI84" s="496">
        <v>33.634419985252009</v>
      </c>
      <c r="EJ84" s="496">
        <v>30.508837609963791</v>
      </c>
      <c r="EK84" s="496">
        <v>28.216326349224175</v>
      </c>
      <c r="EL84" s="497">
        <v>26.133306478069755</v>
      </c>
      <c r="EM84" s="497">
        <v>22.177289062567411</v>
      </c>
      <c r="EN84" s="497">
        <v>22.04840391732148</v>
      </c>
      <c r="EO84" s="497">
        <v>19.137532776049284</v>
      </c>
      <c r="EP84" s="563">
        <v>19.097593454118567</v>
      </c>
      <c r="EQ84" s="605" t="s">
        <v>968</v>
      </c>
      <c r="ER84" s="748" t="s">
        <v>381</v>
      </c>
      <c r="ES84" s="738"/>
      <c r="ET84" s="1021"/>
      <c r="EU84" s="503">
        <f t="shared" si="152"/>
        <v>10</v>
      </c>
      <c r="EV84" s="495">
        <v>85</v>
      </c>
      <c r="EW84" s="496">
        <v>85</v>
      </c>
      <c r="EX84" s="496">
        <v>85</v>
      </c>
      <c r="EY84" s="496">
        <v>81.773196347471924</v>
      </c>
      <c r="EZ84" s="496">
        <v>77.749575139500791</v>
      </c>
      <c r="FA84" s="497">
        <v>73.661345108578075</v>
      </c>
      <c r="FB84" s="497">
        <v>65.380303496851354</v>
      </c>
      <c r="FC84" s="497">
        <v>56.947462812400431</v>
      </c>
      <c r="FD84" s="497">
        <v>48.305466636741357</v>
      </c>
      <c r="FE84" s="563">
        <v>39.177183157836964</v>
      </c>
      <c r="FF84" s="497">
        <v>28.28521050573346</v>
      </c>
      <c r="FG84" s="748" t="s">
        <v>381</v>
      </c>
      <c r="FI84" s="1021"/>
      <c r="FJ84" s="503">
        <f t="shared" si="153"/>
        <v>10</v>
      </c>
      <c r="FK84" s="495">
        <v>85.000000000000171</v>
      </c>
      <c r="FL84" s="496">
        <v>85</v>
      </c>
      <c r="FM84" s="496">
        <v>85</v>
      </c>
      <c r="FN84" s="496">
        <v>81.647013581861472</v>
      </c>
      <c r="FO84" s="496">
        <v>77.39947375368348</v>
      </c>
      <c r="FP84" s="497">
        <v>73.159246904184556</v>
      </c>
      <c r="FQ84" s="497">
        <v>64.634832223737021</v>
      </c>
      <c r="FR84" s="497">
        <v>56.079938459108121</v>
      </c>
      <c r="FS84" s="497">
        <v>47.470898143115335</v>
      </c>
      <c r="FT84" s="563">
        <v>38.663476265926079</v>
      </c>
      <c r="FU84" s="497">
        <v>28.253452579780458</v>
      </c>
      <c r="FV84" s="748" t="s">
        <v>381</v>
      </c>
      <c r="FW84" s="744"/>
      <c r="FX84" s="1021"/>
      <c r="FY84" s="503">
        <f t="shared" si="154"/>
        <v>10</v>
      </c>
      <c r="FZ84" s="491">
        <f t="shared" si="155"/>
        <v>0.84135215069690972</v>
      </c>
      <c r="GA84" s="492">
        <f t="shared" si="122"/>
        <v>0.88577499842633611</v>
      </c>
      <c r="GB84" s="492">
        <f t="shared" si="123"/>
        <v>0.97215182859707461</v>
      </c>
      <c r="GC84" s="492">
        <f t="shared" si="124"/>
        <v>1.0000000000000004</v>
      </c>
      <c r="GD84" s="492">
        <f t="shared" si="125"/>
        <v>1.0000000000000004</v>
      </c>
      <c r="GE84" s="493">
        <f t="shared" si="126"/>
        <v>1.0000000000000002</v>
      </c>
      <c r="GF84" s="493">
        <f t="shared" si="127"/>
        <v>1</v>
      </c>
      <c r="GG84" s="493">
        <f t="shared" si="128"/>
        <v>1</v>
      </c>
      <c r="GH84" s="493">
        <f t="shared" si="129"/>
        <v>1</v>
      </c>
      <c r="GI84" s="493">
        <f t="shared" si="130"/>
        <v>1</v>
      </c>
      <c r="GJ84" s="493">
        <f t="shared" si="165"/>
        <v>1.0000000000000004</v>
      </c>
      <c r="GK84" s="748" t="s">
        <v>381</v>
      </c>
      <c r="GM84" s="1021"/>
      <c r="GN84" s="503">
        <f t="shared" si="156"/>
        <v>10</v>
      </c>
      <c r="GO84" s="495">
        <f t="shared" si="157"/>
        <v>85.000000000000171</v>
      </c>
      <c r="GP84" s="496">
        <f t="shared" si="131"/>
        <v>85</v>
      </c>
      <c r="GQ84" s="496">
        <f t="shared" si="132"/>
        <v>85</v>
      </c>
      <c r="GR84" s="496">
        <f t="shared" si="133"/>
        <v>81.773196347471924</v>
      </c>
      <c r="GS84" s="496">
        <f t="shared" si="134"/>
        <v>77.749575139500791</v>
      </c>
      <c r="GT84" s="497">
        <f t="shared" si="135"/>
        <v>73.661345108578075</v>
      </c>
      <c r="GU84" s="497">
        <f t="shared" si="136"/>
        <v>65.380303496851354</v>
      </c>
      <c r="GV84" s="497">
        <f t="shared" si="137"/>
        <v>56.947462812400431</v>
      </c>
      <c r="GW84" s="497">
        <f t="shared" si="138"/>
        <v>48.305466636741357</v>
      </c>
      <c r="GX84" s="497">
        <f t="shared" si="139"/>
        <v>39.177183157836964</v>
      </c>
      <c r="GY84" s="497">
        <f t="shared" si="166"/>
        <v>28.28521050573346</v>
      </c>
      <c r="GZ84" s="748" t="s">
        <v>381</v>
      </c>
      <c r="HB84" s="1021"/>
      <c r="HC84" s="749">
        <f t="shared" si="158"/>
        <v>10</v>
      </c>
      <c r="HD84" s="531">
        <f t="shared" si="159"/>
        <v>7.8830674231227391</v>
      </c>
      <c r="HE84" s="485">
        <v>8.8684508510130815</v>
      </c>
      <c r="HF84" s="604">
        <v>87.441565706983312</v>
      </c>
      <c r="HH84" s="1021"/>
      <c r="HI84" s="749">
        <f t="shared" si="160"/>
        <v>10</v>
      </c>
      <c r="HJ84" s="531">
        <f t="shared" si="161"/>
        <v>7.8830674231227391</v>
      </c>
      <c r="HK84" s="604">
        <v>97.462947291004824</v>
      </c>
    </row>
    <row r="85" spans="2:219" ht="15" customHeight="1">
      <c r="B85" s="1090"/>
      <c r="C85" s="709">
        <v>0</v>
      </c>
      <c r="D85" s="536">
        <f t="shared" si="140"/>
        <v>28.5</v>
      </c>
      <c r="E85" s="622" t="s">
        <v>711</v>
      </c>
      <c r="F85" s="623" t="s">
        <v>711</v>
      </c>
      <c r="G85" s="624" t="s">
        <v>711</v>
      </c>
      <c r="H85" s="647">
        <f t="shared" ref="H85:I89" si="167">MIN(AS85,BI85,BY85)</f>
        <v>78.390552956344706</v>
      </c>
      <c r="I85" s="648">
        <f t="shared" si="167"/>
        <v>84.609054187044123</v>
      </c>
      <c r="J85" s="648">
        <f t="shared" si="141"/>
        <v>86.77076123505357</v>
      </c>
      <c r="K85" s="648">
        <f t="shared" si="111"/>
        <v>85.589711944513567</v>
      </c>
      <c r="L85" s="648">
        <f t="shared" si="112"/>
        <v>84.381970526370225</v>
      </c>
      <c r="M85" s="648">
        <f t="shared" si="113"/>
        <v>83.124205531487448</v>
      </c>
      <c r="N85" s="648">
        <f t="shared" si="114"/>
        <v>80.617011855745019</v>
      </c>
      <c r="O85" s="648">
        <f t="shared" si="115"/>
        <v>78.125391559455025</v>
      </c>
      <c r="P85" s="648">
        <f t="shared" si="116"/>
        <v>75.638142927831922</v>
      </c>
      <c r="Q85" s="648">
        <f t="shared" si="117"/>
        <v>73.092305837641817</v>
      </c>
      <c r="R85" s="626" t="s">
        <v>381</v>
      </c>
      <c r="S85" s="539" t="s">
        <v>381</v>
      </c>
      <c r="T85" s="738"/>
      <c r="U85" s="1021"/>
      <c r="V85" s="711">
        <f t="shared" si="142"/>
        <v>0</v>
      </c>
      <c r="W85" s="540">
        <f>V85+15</f>
        <v>15</v>
      </c>
      <c r="X85" s="541">
        <v>-33</v>
      </c>
      <c r="Y85" s="531">
        <f>IF(MIN(AA85,Z85)*(1-(2.5+7)/(87.5-2))&gt;$AG$7,$AG$7,MIN(AA85,Z85)*(1-(2.5+7)/(87.5-2)))</f>
        <v>28.5</v>
      </c>
      <c r="Z85" s="504">
        <f t="shared" ref="Z85:AA89" si="168">Z16</f>
        <v>35.381</v>
      </c>
      <c r="AA85" s="505">
        <f t="shared" si="168"/>
        <v>33.875999999999998</v>
      </c>
      <c r="AB85" s="672">
        <f>(I85-2)/Y85</f>
        <v>2.8985633048085657</v>
      </c>
      <c r="AC85" s="673">
        <f>(I85-2)/MIN(AA85,Z85)</f>
        <v>2.4385716786823748</v>
      </c>
      <c r="AD85" s="544">
        <f t="shared" ref="AD85:AE89" si="169">AD16</f>
        <v>31</v>
      </c>
      <c r="AE85" s="545">
        <f t="shared" si="169"/>
        <v>52.6</v>
      </c>
      <c r="AF85" s="738"/>
      <c r="AG85" s="1048"/>
      <c r="AH85" s="1050"/>
      <c r="AI85" s="738"/>
      <c r="AJ85" s="1021"/>
      <c r="AK85" s="503">
        <f t="shared" si="145"/>
        <v>0</v>
      </c>
      <c r="AL85" s="489">
        <f t="shared" si="163"/>
        <v>-10</v>
      </c>
      <c r="AM85" s="482">
        <f t="shared" si="146"/>
        <v>-40</v>
      </c>
      <c r="AN85" s="490">
        <f t="shared" si="147"/>
        <v>28.5</v>
      </c>
      <c r="AP85" s="1021"/>
      <c r="AQ85" s="503">
        <v>0</v>
      </c>
      <c r="AR85" s="483">
        <f t="shared" si="119"/>
        <v>28.5</v>
      </c>
      <c r="AS85" s="477">
        <f>AS16</f>
        <v>99.887932704890488</v>
      </c>
      <c r="AT85" s="479">
        <f t="shared" ref="AT85:BB86" si="170">AT16</f>
        <v>99.282259288822104</v>
      </c>
      <c r="AU85" s="479">
        <f t="shared" si="170"/>
        <v>98.263493377436902</v>
      </c>
      <c r="AV85" s="479">
        <f t="shared" si="170"/>
        <v>96.691641868843945</v>
      </c>
      <c r="AW85" s="479">
        <f t="shared" si="170"/>
        <v>95.311003500051456</v>
      </c>
      <c r="AX85" s="479">
        <f t="shared" si="170"/>
        <v>94.205000951788747</v>
      </c>
      <c r="AY85" s="479">
        <f t="shared" si="170"/>
        <v>92.472208642548736</v>
      </c>
      <c r="AZ85" s="479">
        <f t="shared" si="170"/>
        <v>92.355027596911526</v>
      </c>
      <c r="BA85" s="479">
        <f t="shared" si="170"/>
        <v>91.066624672511963</v>
      </c>
      <c r="BB85" s="479">
        <f t="shared" si="170"/>
        <v>91.107559048771549</v>
      </c>
      <c r="BC85" s="522" t="s">
        <v>381</v>
      </c>
      <c r="BD85" s="480" t="s">
        <v>381</v>
      </c>
      <c r="BE85" s="738"/>
      <c r="BF85" s="1021"/>
      <c r="BG85" s="503">
        <v>0</v>
      </c>
      <c r="BH85" s="483">
        <f t="shared" si="120"/>
        <v>32.0625</v>
      </c>
      <c r="BI85" s="477">
        <f>BI16</f>
        <v>81.449916613249883</v>
      </c>
      <c r="BJ85" s="479">
        <f t="shared" ref="BJ85:BR85" si="171">BJ16</f>
        <v>87.454574339159151</v>
      </c>
      <c r="BK85" s="479">
        <f t="shared" si="171"/>
        <v>86.77076123505357</v>
      </c>
      <c r="BL85" s="479">
        <f t="shared" si="171"/>
        <v>85.589711944513567</v>
      </c>
      <c r="BM85" s="479">
        <f t="shared" si="171"/>
        <v>84.390089596944236</v>
      </c>
      <c r="BN85" s="479">
        <f t="shared" si="171"/>
        <v>83.18065330156449</v>
      </c>
      <c r="BO85" s="479">
        <f t="shared" si="171"/>
        <v>80.74635708272551</v>
      </c>
      <c r="BP85" s="479">
        <f t="shared" si="171"/>
        <v>78.292000108693813</v>
      </c>
      <c r="BQ85" s="479">
        <f t="shared" si="171"/>
        <v>75.796822540759621</v>
      </c>
      <c r="BR85" s="479">
        <f t="shared" si="171"/>
        <v>73.165260241235032</v>
      </c>
      <c r="BS85" s="522" t="s">
        <v>381</v>
      </c>
      <c r="BT85" s="480" t="s">
        <v>381</v>
      </c>
      <c r="BU85" s="533"/>
      <c r="BV85" s="1021"/>
      <c r="BW85" s="503">
        <v>0</v>
      </c>
      <c r="BX85" s="483">
        <f t="shared" si="121"/>
        <v>32.0625</v>
      </c>
      <c r="BY85" s="477">
        <f>BY16</f>
        <v>78.390552956344706</v>
      </c>
      <c r="BZ85" s="479">
        <f t="shared" ref="BZ85:CH85" si="172">BZ16</f>
        <v>84.609054187044123</v>
      </c>
      <c r="CA85" s="479">
        <f t="shared" si="172"/>
        <v>86.888486193582821</v>
      </c>
      <c r="CB85" s="479">
        <f t="shared" si="172"/>
        <v>85.637082188291529</v>
      </c>
      <c r="CC85" s="479">
        <f t="shared" si="172"/>
        <v>84.381970526370225</v>
      </c>
      <c r="CD85" s="479">
        <f t="shared" si="172"/>
        <v>83.124205531487448</v>
      </c>
      <c r="CE85" s="479">
        <f t="shared" si="172"/>
        <v>80.617011855745019</v>
      </c>
      <c r="CF85" s="479">
        <f t="shared" si="172"/>
        <v>78.125391559455025</v>
      </c>
      <c r="CG85" s="479">
        <f t="shared" si="172"/>
        <v>75.638142927831922</v>
      </c>
      <c r="CH85" s="479">
        <f t="shared" si="172"/>
        <v>73.092305837641817</v>
      </c>
      <c r="CI85" s="522" t="s">
        <v>381</v>
      </c>
      <c r="CJ85" s="480" t="s">
        <v>381</v>
      </c>
      <c r="CK85" s="738"/>
      <c r="CL85" s="1021"/>
      <c r="CM85" s="503">
        <f t="shared" si="148"/>
        <v>0</v>
      </c>
      <c r="CN85" s="491">
        <f>CN16</f>
        <v>1.2000000000000006</v>
      </c>
      <c r="CO85" s="492">
        <f t="shared" ref="CO85:CW86" si="173">CO16</f>
        <v>1.2000000000000004</v>
      </c>
      <c r="CP85" s="492">
        <f t="shared" si="173"/>
        <v>1.2</v>
      </c>
      <c r="CQ85" s="492">
        <f t="shared" si="173"/>
        <v>1.2</v>
      </c>
      <c r="CR85" s="492">
        <f t="shared" si="173"/>
        <v>1.2000000000000002</v>
      </c>
      <c r="CS85" s="493">
        <f t="shared" si="173"/>
        <v>1.2000000000000099</v>
      </c>
      <c r="CT85" s="493">
        <f t="shared" si="173"/>
        <v>1.2000000000000008</v>
      </c>
      <c r="CU85" s="493">
        <f t="shared" si="173"/>
        <v>1.2</v>
      </c>
      <c r="CV85" s="493">
        <f t="shared" si="173"/>
        <v>1.2000000000000006</v>
      </c>
      <c r="CW85" s="562">
        <f t="shared" si="173"/>
        <v>1.2</v>
      </c>
      <c r="CX85" s="522" t="s">
        <v>381</v>
      </c>
      <c r="CY85" s="748" t="s">
        <v>381</v>
      </c>
      <c r="CZ85" s="738"/>
      <c r="DA85" s="1021"/>
      <c r="DB85" s="503">
        <f t="shared" si="149"/>
        <v>0</v>
      </c>
      <c r="DC85" s="491">
        <f>DC16</f>
        <v>0.95228624068953394</v>
      </c>
      <c r="DD85" s="492">
        <f t="shared" ref="DD85:DL85" si="174">DD16</f>
        <v>1.0000000000000004</v>
      </c>
      <c r="DE85" s="492">
        <f t="shared" si="174"/>
        <v>1.0000000000000142</v>
      </c>
      <c r="DF85" s="492">
        <f t="shared" si="174"/>
        <v>1</v>
      </c>
      <c r="DG85" s="492">
        <f t="shared" si="174"/>
        <v>1.0000000000000127</v>
      </c>
      <c r="DH85" s="493">
        <f t="shared" si="174"/>
        <v>1.0000000000000129</v>
      </c>
      <c r="DI85" s="493">
        <f t="shared" si="174"/>
        <v>1.0000000000000062</v>
      </c>
      <c r="DJ85" s="493">
        <f t="shared" si="174"/>
        <v>1</v>
      </c>
      <c r="DK85" s="493">
        <f t="shared" si="174"/>
        <v>1.0000000000000004</v>
      </c>
      <c r="DL85" s="562">
        <f t="shared" si="174"/>
        <v>1</v>
      </c>
      <c r="DM85" s="522" t="s">
        <v>381</v>
      </c>
      <c r="DN85" s="748" t="s">
        <v>381</v>
      </c>
      <c r="DO85" s="744"/>
      <c r="DP85" s="1021"/>
      <c r="DQ85" s="503">
        <f t="shared" si="150"/>
        <v>0</v>
      </c>
      <c r="DR85" s="491">
        <f>DR16</f>
        <v>0.9272025404882468</v>
      </c>
      <c r="DS85" s="492">
        <f t="shared" ref="DS85:EA85" si="175">DS16</f>
        <v>0.97760894758525396</v>
      </c>
      <c r="DT85" s="492">
        <f t="shared" si="175"/>
        <v>1</v>
      </c>
      <c r="DU85" s="492">
        <f t="shared" si="175"/>
        <v>1.0000000000000135</v>
      </c>
      <c r="DV85" s="492">
        <f t="shared" si="175"/>
        <v>1.0000000000000133</v>
      </c>
      <c r="DW85" s="493">
        <f t="shared" si="175"/>
        <v>1</v>
      </c>
      <c r="DX85" s="493">
        <f t="shared" si="175"/>
        <v>1</v>
      </c>
      <c r="DY85" s="493">
        <f t="shared" si="175"/>
        <v>1.0000000000000004</v>
      </c>
      <c r="DZ85" s="493">
        <f t="shared" si="175"/>
        <v>1.0000000000000031</v>
      </c>
      <c r="EA85" s="562">
        <f t="shared" si="175"/>
        <v>1</v>
      </c>
      <c r="EB85" s="522" t="s">
        <v>381</v>
      </c>
      <c r="EC85" s="748" t="s">
        <v>381</v>
      </c>
      <c r="ED85" s="738"/>
      <c r="EE85" s="1021"/>
      <c r="EF85" s="503">
        <f t="shared" si="151"/>
        <v>0</v>
      </c>
      <c r="EG85" s="495">
        <f>EG16</f>
        <v>36.338181947716805</v>
      </c>
      <c r="EH85" s="496">
        <f t="shared" ref="EH85:EP85" si="176">EH16</f>
        <v>34.489405796727908</v>
      </c>
      <c r="EI85" s="496">
        <f t="shared" si="176"/>
        <v>31.382232314756607</v>
      </c>
      <c r="EJ85" s="496">
        <f t="shared" si="176"/>
        <v>26.594503460996748</v>
      </c>
      <c r="EK85" s="496">
        <f t="shared" si="176"/>
        <v>22.395617581857323</v>
      </c>
      <c r="EL85" s="497">
        <f t="shared" si="176"/>
        <v>19.036372752849616</v>
      </c>
      <c r="EM85" s="497">
        <f t="shared" si="176"/>
        <v>13.781389044218372</v>
      </c>
      <c r="EN85" s="497">
        <f t="shared" si="176"/>
        <v>13.426374494143147</v>
      </c>
      <c r="EO85" s="497">
        <f t="shared" si="176"/>
        <v>9.4536555006549747</v>
      </c>
      <c r="EP85" s="563">
        <f t="shared" si="176"/>
        <v>9.6498465349995399</v>
      </c>
      <c r="EQ85" s="522" t="s">
        <v>381</v>
      </c>
      <c r="ER85" s="748" t="s">
        <v>381</v>
      </c>
      <c r="ES85" s="738"/>
      <c r="ET85" s="1021"/>
      <c r="EU85" s="503">
        <f t="shared" si="152"/>
        <v>0</v>
      </c>
      <c r="EV85" s="495">
        <f>EV16</f>
        <v>85</v>
      </c>
      <c r="EW85" s="496">
        <f t="shared" ref="EW85:FE85" si="177">EW16</f>
        <v>84.965504015247745</v>
      </c>
      <c r="EX85" s="496">
        <f t="shared" si="177"/>
        <v>82.200142453034232</v>
      </c>
      <c r="EY85" s="496">
        <f t="shared" si="177"/>
        <v>77.42829277496952</v>
      </c>
      <c r="EZ85" s="496">
        <f t="shared" si="177"/>
        <v>72.587119102955967</v>
      </c>
      <c r="FA85" s="497">
        <f t="shared" si="177"/>
        <v>67.712267531315433</v>
      </c>
      <c r="FB85" s="497">
        <f t="shared" si="177"/>
        <v>57.918833901084781</v>
      </c>
      <c r="FC85" s="497">
        <f t="shared" si="177"/>
        <v>48.070335053185943</v>
      </c>
      <c r="FD85" s="497">
        <f t="shared" si="177"/>
        <v>38.085346019177166</v>
      </c>
      <c r="FE85" s="563">
        <f t="shared" si="177"/>
        <v>27.585504556474461</v>
      </c>
      <c r="FF85" s="522" t="s">
        <v>381</v>
      </c>
      <c r="FG85" s="748" t="s">
        <v>381</v>
      </c>
      <c r="FI85" s="1021"/>
      <c r="FJ85" s="503">
        <f t="shared" si="153"/>
        <v>0</v>
      </c>
      <c r="FK85" s="495">
        <f>FK16</f>
        <v>85</v>
      </c>
      <c r="FL85" s="496">
        <f t="shared" ref="FL85:FT85" si="178">FL16</f>
        <v>85.000000000000057</v>
      </c>
      <c r="FM85" s="496">
        <f t="shared" si="178"/>
        <v>82.676094912584063</v>
      </c>
      <c r="FN85" s="496">
        <f t="shared" si="178"/>
        <v>77.619577992697998</v>
      </c>
      <c r="FO85" s="496">
        <f t="shared" si="178"/>
        <v>72.554373953045285</v>
      </c>
      <c r="FP85" s="497">
        <f t="shared" si="178"/>
        <v>67.484891598080253</v>
      </c>
      <c r="FQ85" s="497">
        <f t="shared" si="178"/>
        <v>57.399165252108048</v>
      </c>
      <c r="FR85" s="497">
        <f t="shared" si="178"/>
        <v>47.402746845996376</v>
      </c>
      <c r="FS85" s="497">
        <f t="shared" si="178"/>
        <v>37.451309427410536</v>
      </c>
      <c r="FT85" s="563">
        <f t="shared" si="178"/>
        <v>27.294882524194861</v>
      </c>
      <c r="FU85" s="522" t="s">
        <v>381</v>
      </c>
      <c r="FV85" s="748" t="s">
        <v>381</v>
      </c>
      <c r="FW85" s="744"/>
      <c r="FX85" s="1021"/>
      <c r="FY85" s="503">
        <f t="shared" si="154"/>
        <v>0</v>
      </c>
      <c r="FZ85" s="491">
        <f t="shared" si="155"/>
        <v>0.9272025404882468</v>
      </c>
      <c r="GA85" s="492">
        <f t="shared" si="122"/>
        <v>0.97760894758525396</v>
      </c>
      <c r="GB85" s="492">
        <f t="shared" si="123"/>
        <v>1</v>
      </c>
      <c r="GC85" s="492">
        <f t="shared" si="124"/>
        <v>1</v>
      </c>
      <c r="GD85" s="492">
        <f t="shared" si="125"/>
        <v>1.0000000000000127</v>
      </c>
      <c r="GE85" s="493">
        <f t="shared" si="126"/>
        <v>1</v>
      </c>
      <c r="GF85" s="493">
        <f t="shared" si="127"/>
        <v>1</v>
      </c>
      <c r="GG85" s="493">
        <f t="shared" si="128"/>
        <v>1</v>
      </c>
      <c r="GH85" s="493">
        <f t="shared" si="129"/>
        <v>1.0000000000000004</v>
      </c>
      <c r="GI85" s="493">
        <f t="shared" si="130"/>
        <v>1</v>
      </c>
      <c r="GJ85" s="522" t="s">
        <v>381</v>
      </c>
      <c r="GK85" s="748" t="s">
        <v>381</v>
      </c>
      <c r="GM85" s="1021"/>
      <c r="GN85" s="503">
        <f t="shared" si="156"/>
        <v>0</v>
      </c>
      <c r="GO85" s="495">
        <f t="shared" si="157"/>
        <v>85</v>
      </c>
      <c r="GP85" s="496">
        <f t="shared" si="131"/>
        <v>85.000000000000057</v>
      </c>
      <c r="GQ85" s="496">
        <f t="shared" si="132"/>
        <v>82.676094912584063</v>
      </c>
      <c r="GR85" s="496">
        <f t="shared" si="133"/>
        <v>77.619577992697998</v>
      </c>
      <c r="GS85" s="496">
        <f t="shared" si="134"/>
        <v>72.587119102955967</v>
      </c>
      <c r="GT85" s="497">
        <f t="shared" si="135"/>
        <v>67.712267531315433</v>
      </c>
      <c r="GU85" s="497">
        <f t="shared" si="136"/>
        <v>57.918833901084781</v>
      </c>
      <c r="GV85" s="497">
        <f t="shared" si="137"/>
        <v>48.070335053185943</v>
      </c>
      <c r="GW85" s="497">
        <f t="shared" si="138"/>
        <v>38.085346019177166</v>
      </c>
      <c r="GX85" s="497">
        <f t="shared" si="139"/>
        <v>27.585504556474461</v>
      </c>
      <c r="GY85" s="522" t="s">
        <v>381</v>
      </c>
      <c r="GZ85" s="748" t="s">
        <v>381</v>
      </c>
      <c r="HB85" s="1021"/>
      <c r="HC85" s="711">
        <f t="shared" si="158"/>
        <v>0</v>
      </c>
      <c r="HD85" s="595" t="s">
        <v>381</v>
      </c>
      <c r="HE85" s="596" t="s">
        <v>381</v>
      </c>
      <c r="HF85" s="597" t="s">
        <v>381</v>
      </c>
      <c r="HH85" s="1021"/>
      <c r="HI85" s="711">
        <f t="shared" si="160"/>
        <v>0</v>
      </c>
      <c r="HJ85" s="598" t="str">
        <f t="shared" si="161"/>
        <v>no fueling</v>
      </c>
      <c r="HK85" s="599" t="s">
        <v>381</v>
      </c>
    </row>
    <row r="86" spans="2:219" ht="15" customHeight="1">
      <c r="B86" s="1090"/>
      <c r="C86" s="581">
        <v>-10</v>
      </c>
      <c r="D86" s="476">
        <f t="shared" si="140"/>
        <v>28.5</v>
      </c>
      <c r="E86" s="627" t="s">
        <v>711</v>
      </c>
      <c r="F86" s="605" t="s">
        <v>711</v>
      </c>
      <c r="G86" s="628" t="s">
        <v>711</v>
      </c>
      <c r="H86" s="578">
        <f t="shared" si="167"/>
        <v>82.165284857385814</v>
      </c>
      <c r="I86" s="580">
        <f t="shared" si="167"/>
        <v>87.127175267495005</v>
      </c>
      <c r="J86" s="580">
        <f t="shared" si="141"/>
        <v>86.427343390427467</v>
      </c>
      <c r="K86" s="580">
        <f t="shared" si="111"/>
        <v>85.232245839435294</v>
      </c>
      <c r="L86" s="580">
        <f t="shared" si="112"/>
        <v>84.023803006204162</v>
      </c>
      <c r="M86" s="580">
        <f t="shared" si="113"/>
        <v>82.808166304583011</v>
      </c>
      <c r="N86" s="580">
        <f t="shared" si="114"/>
        <v>80.351056380054061</v>
      </c>
      <c r="O86" s="580">
        <f t="shared" si="115"/>
        <v>77.864540151897415</v>
      </c>
      <c r="P86" s="580">
        <f t="shared" si="116"/>
        <v>75.39346107701175</v>
      </c>
      <c r="Q86" s="580">
        <f t="shared" si="117"/>
        <v>72.88859766456892</v>
      </c>
      <c r="R86" s="522" t="s">
        <v>381</v>
      </c>
      <c r="S86" s="480" t="s">
        <v>381</v>
      </c>
      <c r="T86" s="738"/>
      <c r="U86" s="1021"/>
      <c r="V86" s="503">
        <f t="shared" si="142"/>
        <v>-10</v>
      </c>
      <c r="W86" s="481">
        <v>15</v>
      </c>
      <c r="X86" s="482">
        <v>-33</v>
      </c>
      <c r="Y86" s="531">
        <f>IF(MIN(AA86,Z86)*(1-(2.5+7)/(87.5-2))&gt;$AG$7,$AG$7,MIN(AA86,Z86)*(1-(2.5+7)/(87.5-2)))</f>
        <v>28.5</v>
      </c>
      <c r="Z86" s="504">
        <f t="shared" si="168"/>
        <v>38.712000000000003</v>
      </c>
      <c r="AA86" s="505">
        <f t="shared" si="168"/>
        <v>35.97</v>
      </c>
      <c r="AB86" s="542">
        <f>(I86-2)/Y86</f>
        <v>2.9869184304384211</v>
      </c>
      <c r="AC86" s="543">
        <f>(I86-2)/MIN(AA86,Z86)</f>
        <v>2.3666159373782323</v>
      </c>
      <c r="AD86" s="544">
        <f t="shared" si="169"/>
        <v>33.200000000000003</v>
      </c>
      <c r="AE86" s="545">
        <f t="shared" si="169"/>
        <v>55</v>
      </c>
      <c r="AF86" s="738"/>
      <c r="AG86" s="1048"/>
      <c r="AH86" s="1050"/>
      <c r="AI86" s="738"/>
      <c r="AJ86" s="1021"/>
      <c r="AK86" s="503">
        <f t="shared" si="145"/>
        <v>-10</v>
      </c>
      <c r="AL86" s="489">
        <f t="shared" si="163"/>
        <v>-20</v>
      </c>
      <c r="AM86" s="482">
        <f t="shared" si="146"/>
        <v>-40</v>
      </c>
      <c r="AN86" s="490">
        <f t="shared" si="147"/>
        <v>28.5</v>
      </c>
      <c r="AP86" s="1021"/>
      <c r="AQ86" s="503">
        <v>-10</v>
      </c>
      <c r="AR86" s="483">
        <f t="shared" si="119"/>
        <v>28.5</v>
      </c>
      <c r="AS86" s="477">
        <f>AS17</f>
        <v>99.219298253124052</v>
      </c>
      <c r="AT86" s="479">
        <f t="shared" si="170"/>
        <v>98.628283570201603</v>
      </c>
      <c r="AU86" s="479">
        <f t="shared" si="170"/>
        <v>97.614279055970343</v>
      </c>
      <c r="AV86" s="479">
        <f t="shared" si="170"/>
        <v>95.989769992842923</v>
      </c>
      <c r="AW86" s="479">
        <f t="shared" si="170"/>
        <v>94.355577076956948</v>
      </c>
      <c r="AX86" s="479">
        <f t="shared" si="170"/>
        <v>92.682218661010992</v>
      </c>
      <c r="AY86" s="479">
        <f t="shared" si="170"/>
        <v>90.887036905900331</v>
      </c>
      <c r="AZ86" s="479">
        <f t="shared" si="170"/>
        <v>89.192277959892877</v>
      </c>
      <c r="BA86" s="479">
        <f t="shared" si="170"/>
        <v>88.563224420325341</v>
      </c>
      <c r="BB86" s="479">
        <f t="shared" si="170"/>
        <v>87.816874330796765</v>
      </c>
      <c r="BC86" s="522" t="s">
        <v>381</v>
      </c>
      <c r="BD86" s="480" t="s">
        <v>381</v>
      </c>
      <c r="BE86" s="738"/>
      <c r="BF86" s="1021"/>
      <c r="BG86" s="503">
        <v>-10</v>
      </c>
      <c r="BH86" s="483">
        <f t="shared" si="120"/>
        <v>32.0625</v>
      </c>
      <c r="BI86" s="477">
        <f>BI17</f>
        <v>87.459176432279492</v>
      </c>
      <c r="BJ86" s="479">
        <f t="shared" ref="BJ86:BR86" si="179">BJ17</f>
        <v>87.127175267495005</v>
      </c>
      <c r="BK86" s="479">
        <f t="shared" si="179"/>
        <v>86.427343390427467</v>
      </c>
      <c r="BL86" s="479">
        <f t="shared" si="179"/>
        <v>85.232245839435294</v>
      </c>
      <c r="BM86" s="479">
        <f t="shared" si="179"/>
        <v>84.023803006204162</v>
      </c>
      <c r="BN86" s="479">
        <f t="shared" si="179"/>
        <v>82.808166304583011</v>
      </c>
      <c r="BO86" s="479">
        <f t="shared" si="179"/>
        <v>80.380843561715565</v>
      </c>
      <c r="BP86" s="479">
        <f t="shared" si="179"/>
        <v>77.944416531297179</v>
      </c>
      <c r="BQ86" s="479">
        <f t="shared" si="179"/>
        <v>75.486639137737058</v>
      </c>
      <c r="BR86" s="479">
        <f t="shared" si="179"/>
        <v>72.934304627385259</v>
      </c>
      <c r="BS86" s="522" t="s">
        <v>381</v>
      </c>
      <c r="BT86" s="480" t="s">
        <v>381</v>
      </c>
      <c r="BU86" s="533"/>
      <c r="BV86" s="1021"/>
      <c r="BW86" s="503">
        <v>-10</v>
      </c>
      <c r="BX86" s="483">
        <f t="shared" si="121"/>
        <v>32.0625</v>
      </c>
      <c r="BY86" s="477">
        <f>BY17</f>
        <v>82.165284857385814</v>
      </c>
      <c r="BZ86" s="479">
        <f t="shared" ref="BZ86:CH86" si="180">BZ17</f>
        <v>87.400833332248098</v>
      </c>
      <c r="CA86" s="479">
        <f t="shared" si="180"/>
        <v>86.656430326871828</v>
      </c>
      <c r="CB86" s="479">
        <f t="shared" si="180"/>
        <v>85.393352574707166</v>
      </c>
      <c r="CC86" s="479">
        <f t="shared" si="180"/>
        <v>84.122249213491259</v>
      </c>
      <c r="CD86" s="479">
        <f t="shared" si="180"/>
        <v>82.857300156026852</v>
      </c>
      <c r="CE86" s="479">
        <f t="shared" si="180"/>
        <v>80.351056380054061</v>
      </c>
      <c r="CF86" s="479">
        <f t="shared" si="180"/>
        <v>77.864540151897415</v>
      </c>
      <c r="CG86" s="479">
        <f t="shared" si="180"/>
        <v>75.39346107701175</v>
      </c>
      <c r="CH86" s="479">
        <f t="shared" si="180"/>
        <v>72.88859766456892</v>
      </c>
      <c r="CI86" s="522" t="s">
        <v>381</v>
      </c>
      <c r="CJ86" s="480" t="s">
        <v>381</v>
      </c>
      <c r="CK86" s="738"/>
      <c r="CL86" s="1021"/>
      <c r="CM86" s="503">
        <f t="shared" si="148"/>
        <v>-10</v>
      </c>
      <c r="CN86" s="491">
        <f>CN17</f>
        <v>1.2000000000000004</v>
      </c>
      <c r="CO86" s="492">
        <f t="shared" si="173"/>
        <v>1.2</v>
      </c>
      <c r="CP86" s="492">
        <f t="shared" si="173"/>
        <v>1.2</v>
      </c>
      <c r="CQ86" s="492">
        <f t="shared" si="173"/>
        <v>1.2000000000000006</v>
      </c>
      <c r="CR86" s="492">
        <f t="shared" si="173"/>
        <v>1.2</v>
      </c>
      <c r="CS86" s="493">
        <f t="shared" si="173"/>
        <v>1.2</v>
      </c>
      <c r="CT86" s="493">
        <f t="shared" si="173"/>
        <v>1.2</v>
      </c>
      <c r="CU86" s="493">
        <f t="shared" si="173"/>
        <v>1.2000000000000002</v>
      </c>
      <c r="CV86" s="493">
        <f t="shared" si="173"/>
        <v>1.2000000000000004</v>
      </c>
      <c r="CW86" s="562">
        <f t="shared" si="173"/>
        <v>1.2000000000000002</v>
      </c>
      <c r="CX86" s="522" t="s">
        <v>381</v>
      </c>
      <c r="CY86" s="748" t="s">
        <v>381</v>
      </c>
      <c r="CZ86" s="738"/>
      <c r="DA86" s="1021"/>
      <c r="DB86" s="503">
        <f t="shared" si="149"/>
        <v>-10</v>
      </c>
      <c r="DC86" s="491">
        <f>DC17</f>
        <v>1.0000000000000002</v>
      </c>
      <c r="DD86" s="492">
        <f t="shared" ref="DD86:DL86" si="181">DD17</f>
        <v>1</v>
      </c>
      <c r="DE86" s="492">
        <f t="shared" si="181"/>
        <v>1.0000000000000004</v>
      </c>
      <c r="DF86" s="492">
        <f t="shared" si="181"/>
        <v>1.0000000000000004</v>
      </c>
      <c r="DG86" s="492">
        <f t="shared" si="181"/>
        <v>1.0000000000000002</v>
      </c>
      <c r="DH86" s="493">
        <f t="shared" si="181"/>
        <v>1</v>
      </c>
      <c r="DI86" s="493">
        <f t="shared" si="181"/>
        <v>1.0000000000000056</v>
      </c>
      <c r="DJ86" s="493">
        <f t="shared" si="181"/>
        <v>1</v>
      </c>
      <c r="DK86" s="493">
        <f t="shared" si="181"/>
        <v>1.0000000000000004</v>
      </c>
      <c r="DL86" s="562">
        <f t="shared" si="181"/>
        <v>1.0000000000000022</v>
      </c>
      <c r="DM86" s="522" t="s">
        <v>381</v>
      </c>
      <c r="DN86" s="748" t="s">
        <v>381</v>
      </c>
      <c r="DO86" s="744"/>
      <c r="DP86" s="1021"/>
      <c r="DQ86" s="503">
        <f t="shared" si="150"/>
        <v>-10</v>
      </c>
      <c r="DR86" s="491">
        <f>DR17</f>
        <v>0.958071094989979</v>
      </c>
      <c r="DS86" s="492">
        <f t="shared" ref="DS86:EA86" si="182">DS17</f>
        <v>1.0000000000000135</v>
      </c>
      <c r="DT86" s="492">
        <f t="shared" si="182"/>
        <v>1.0000000000000002</v>
      </c>
      <c r="DU86" s="492">
        <f t="shared" si="182"/>
        <v>1</v>
      </c>
      <c r="DV86" s="492">
        <f t="shared" si="182"/>
        <v>1</v>
      </c>
      <c r="DW86" s="493">
        <f t="shared" si="182"/>
        <v>1.0000000000000131</v>
      </c>
      <c r="DX86" s="493">
        <f t="shared" si="182"/>
        <v>1.0000000000000064</v>
      </c>
      <c r="DY86" s="493">
        <f t="shared" si="182"/>
        <v>1</v>
      </c>
      <c r="DZ86" s="493">
        <f t="shared" si="182"/>
        <v>1.0000000000000004</v>
      </c>
      <c r="EA86" s="562">
        <f t="shared" si="182"/>
        <v>1.0000000000000022</v>
      </c>
      <c r="EB86" s="522" t="s">
        <v>381</v>
      </c>
      <c r="EC86" s="748" t="s">
        <v>381</v>
      </c>
      <c r="ED86" s="738"/>
      <c r="EE86" s="1021"/>
      <c r="EF86" s="503">
        <f t="shared" si="151"/>
        <v>-10</v>
      </c>
      <c r="EG86" s="495">
        <f t="shared" ref="EG86:EP86" si="183">EG17</f>
        <v>34.297286306811088</v>
      </c>
      <c r="EH86" s="496">
        <f t="shared" si="183"/>
        <v>32.494452646133823</v>
      </c>
      <c r="EI86" s="496">
        <f t="shared" si="183"/>
        <v>29.403844128142509</v>
      </c>
      <c r="EJ86" s="496">
        <f t="shared" si="183"/>
        <v>24.45916876559545</v>
      </c>
      <c r="EK86" s="496">
        <f t="shared" si="183"/>
        <v>19.493483496332317</v>
      </c>
      <c r="EL86" s="497">
        <f t="shared" si="183"/>
        <v>14.417754115021182</v>
      </c>
      <c r="EM86" s="497">
        <f t="shared" si="183"/>
        <v>8.982790598640122</v>
      </c>
      <c r="EN86" s="497">
        <f t="shared" si="183"/>
        <v>3.8618305561880106</v>
      </c>
      <c r="EO86" s="497">
        <f t="shared" si="183"/>
        <v>1.9635584643335733</v>
      </c>
      <c r="EP86" s="497">
        <f t="shared" si="183"/>
        <v>-0.28689404164362031</v>
      </c>
      <c r="EQ86" s="522" t="s">
        <v>381</v>
      </c>
      <c r="ER86" s="748" t="s">
        <v>381</v>
      </c>
      <c r="ES86" s="738"/>
      <c r="ET86" s="1021"/>
      <c r="EU86" s="503">
        <f t="shared" si="152"/>
        <v>-10</v>
      </c>
      <c r="EV86" s="495">
        <f t="shared" ref="EV86:FE86" si="184">EV17</f>
        <v>84.9841211725427</v>
      </c>
      <c r="EW86" s="496">
        <f t="shared" si="184"/>
        <v>83.641262701449932</v>
      </c>
      <c r="EX86" s="496">
        <f t="shared" si="184"/>
        <v>80.812044220793553</v>
      </c>
      <c r="EY86" s="496">
        <f t="shared" si="184"/>
        <v>75.985102189157203</v>
      </c>
      <c r="EZ86" s="496">
        <f t="shared" si="184"/>
        <v>71.11010232511012</v>
      </c>
      <c r="FA86" s="497">
        <f t="shared" si="184"/>
        <v>66.212104885147426</v>
      </c>
      <c r="FB86" s="497">
        <f t="shared" si="184"/>
        <v>56.450500317182843</v>
      </c>
      <c r="FC86" s="497">
        <f t="shared" si="184"/>
        <v>46.677732666290012</v>
      </c>
      <c r="FD86" s="497">
        <f t="shared" si="184"/>
        <v>36.84605287793039</v>
      </c>
      <c r="FE86" s="497">
        <f t="shared" si="184"/>
        <v>26.665554055722055</v>
      </c>
      <c r="FF86" s="522" t="s">
        <v>381</v>
      </c>
      <c r="FG86" s="748" t="s">
        <v>381</v>
      </c>
      <c r="FI86" s="1021"/>
      <c r="FJ86" s="503">
        <f t="shared" si="153"/>
        <v>-10</v>
      </c>
      <c r="FK86" s="495">
        <f t="shared" ref="FK86:FT86" si="185">FK17</f>
        <v>85</v>
      </c>
      <c r="FL86" s="496">
        <f t="shared" si="185"/>
        <v>84.748107305823964</v>
      </c>
      <c r="FM86" s="496">
        <f t="shared" si="185"/>
        <v>81.737963635188805</v>
      </c>
      <c r="FN86" s="496">
        <f t="shared" si="185"/>
        <v>76.635471497347623</v>
      </c>
      <c r="FO86" s="496">
        <f t="shared" si="185"/>
        <v>71.507023738364921</v>
      </c>
      <c r="FP86" s="497">
        <f t="shared" si="185"/>
        <v>66.40995492863982</v>
      </c>
      <c r="FQ86" s="497">
        <f t="shared" si="185"/>
        <v>56.330864822293904</v>
      </c>
      <c r="FR86" s="497">
        <f t="shared" si="185"/>
        <v>46.357781711280495</v>
      </c>
      <c r="FS86" s="497">
        <f t="shared" si="185"/>
        <v>36.473859769220951</v>
      </c>
      <c r="FT86" s="497">
        <f t="shared" si="185"/>
        <v>26.48352286272285</v>
      </c>
      <c r="FU86" s="522" t="s">
        <v>381</v>
      </c>
      <c r="FV86" s="748" t="s">
        <v>381</v>
      </c>
      <c r="FW86" s="744"/>
      <c r="FX86" s="1021"/>
      <c r="FY86" s="503">
        <f t="shared" si="154"/>
        <v>-10</v>
      </c>
      <c r="FZ86" s="491">
        <f t="shared" si="155"/>
        <v>0.958071094989979</v>
      </c>
      <c r="GA86" s="492">
        <f t="shared" si="122"/>
        <v>1</v>
      </c>
      <c r="GB86" s="492">
        <f t="shared" si="123"/>
        <v>1.0000000000000002</v>
      </c>
      <c r="GC86" s="492">
        <f t="shared" si="124"/>
        <v>1</v>
      </c>
      <c r="GD86" s="492">
        <f t="shared" si="125"/>
        <v>1</v>
      </c>
      <c r="GE86" s="493">
        <f t="shared" si="126"/>
        <v>1</v>
      </c>
      <c r="GF86" s="493">
        <f t="shared" si="127"/>
        <v>1.0000000000000056</v>
      </c>
      <c r="GG86" s="493">
        <f t="shared" si="128"/>
        <v>1</v>
      </c>
      <c r="GH86" s="493">
        <f t="shared" si="129"/>
        <v>1.0000000000000004</v>
      </c>
      <c r="GI86" s="493">
        <f t="shared" si="130"/>
        <v>1.0000000000000022</v>
      </c>
      <c r="GJ86" s="522" t="s">
        <v>381</v>
      </c>
      <c r="GK86" s="748" t="s">
        <v>381</v>
      </c>
      <c r="GM86" s="1021"/>
      <c r="GN86" s="503">
        <f t="shared" si="156"/>
        <v>-10</v>
      </c>
      <c r="GO86" s="495">
        <f t="shared" si="157"/>
        <v>85</v>
      </c>
      <c r="GP86" s="496">
        <f t="shared" si="131"/>
        <v>84.748107305823964</v>
      </c>
      <c r="GQ86" s="496">
        <f t="shared" si="132"/>
        <v>81.737963635188805</v>
      </c>
      <c r="GR86" s="496">
        <f t="shared" si="133"/>
        <v>76.635471497347623</v>
      </c>
      <c r="GS86" s="496">
        <f t="shared" si="134"/>
        <v>71.507023738364921</v>
      </c>
      <c r="GT86" s="497">
        <f t="shared" si="135"/>
        <v>66.40995492863982</v>
      </c>
      <c r="GU86" s="497">
        <f t="shared" si="136"/>
        <v>56.450500317182843</v>
      </c>
      <c r="GV86" s="497">
        <f t="shared" si="137"/>
        <v>46.677732666290012</v>
      </c>
      <c r="GW86" s="497">
        <f t="shared" si="138"/>
        <v>36.84605287793039</v>
      </c>
      <c r="GX86" s="497">
        <f t="shared" si="139"/>
        <v>26.665554055722055</v>
      </c>
      <c r="GY86" s="522" t="s">
        <v>381</v>
      </c>
      <c r="GZ86" s="748" t="s">
        <v>381</v>
      </c>
      <c r="HB86" s="1021"/>
      <c r="HC86" s="503">
        <f t="shared" si="158"/>
        <v>-10</v>
      </c>
      <c r="HD86" s="629" t="s">
        <v>381</v>
      </c>
      <c r="HE86" s="596" t="s">
        <v>381</v>
      </c>
      <c r="HF86" s="630" t="s">
        <v>381</v>
      </c>
      <c r="HH86" s="1021"/>
      <c r="HI86" s="503">
        <f t="shared" si="160"/>
        <v>-10</v>
      </c>
      <c r="HJ86" s="598" t="str">
        <f t="shared" si="161"/>
        <v>no fueling</v>
      </c>
      <c r="HK86" s="599" t="s">
        <v>381</v>
      </c>
    </row>
    <row r="87" spans="2:219" ht="15" customHeight="1">
      <c r="B87" s="1090"/>
      <c r="C87" s="581">
        <v>-20</v>
      </c>
      <c r="D87" s="476">
        <f t="shared" si="140"/>
        <v>28.5</v>
      </c>
      <c r="E87" s="627" t="s">
        <v>711</v>
      </c>
      <c r="F87" s="605" t="s">
        <v>711</v>
      </c>
      <c r="G87" s="628" t="s">
        <v>711</v>
      </c>
      <c r="H87" s="578">
        <f t="shared" si="167"/>
        <v>86.04088978452107</v>
      </c>
      <c r="I87" s="580">
        <f t="shared" si="167"/>
        <v>86.79372155391961</v>
      </c>
      <c r="J87" s="580">
        <f t="shared" si="141"/>
        <v>86.078103583593432</v>
      </c>
      <c r="K87" s="580">
        <f t="shared" si="111"/>
        <v>84.871710416205033</v>
      </c>
      <c r="L87" s="580">
        <f t="shared" si="112"/>
        <v>83.651942569782349</v>
      </c>
      <c r="M87" s="580">
        <f t="shared" si="113"/>
        <v>82.439340136306669</v>
      </c>
      <c r="N87" s="580">
        <f t="shared" si="114"/>
        <v>80.011532705444964</v>
      </c>
      <c r="O87" s="580">
        <f t="shared" si="115"/>
        <v>77.595194200797934</v>
      </c>
      <c r="P87" s="580">
        <f t="shared" si="116"/>
        <v>75.146349862318857</v>
      </c>
      <c r="Q87" s="580">
        <f t="shared" si="117"/>
        <v>72.682794785832286</v>
      </c>
      <c r="R87" s="522" t="s">
        <v>381</v>
      </c>
      <c r="S87" s="480" t="s">
        <v>381</v>
      </c>
      <c r="T87" s="738"/>
      <c r="U87" s="1021"/>
      <c r="V87" s="503">
        <f t="shared" si="142"/>
        <v>-20</v>
      </c>
      <c r="W87" s="481">
        <v>15</v>
      </c>
      <c r="X87" s="482">
        <v>-33</v>
      </c>
      <c r="Y87" s="531">
        <f>IF(MIN(AA87,Z87)*(1-(2.5+7)/(87.5-2))&gt;$AG$7,$AG$7,MIN(AA87,Z87)*(1-(2.5+7)/(87.5-2)))</f>
        <v>28.5</v>
      </c>
      <c r="Z87" s="504">
        <f t="shared" si="168"/>
        <v>42.326999999999998</v>
      </c>
      <c r="AA87" s="505">
        <f t="shared" si="168"/>
        <v>38.183</v>
      </c>
      <c r="AB87" s="542">
        <f>(I87-2)/Y87</f>
        <v>2.9752183001375303</v>
      </c>
      <c r="AC87" s="543">
        <f>(I87-2)/MIN(AA87,Z87)</f>
        <v>2.2207192089128567</v>
      </c>
      <c r="AD87" s="544">
        <f t="shared" si="169"/>
        <v>35.4</v>
      </c>
      <c r="AE87" s="545">
        <f t="shared" si="169"/>
        <v>57.5</v>
      </c>
      <c r="AF87" s="738"/>
      <c r="AG87" s="1048"/>
      <c r="AH87" s="1050"/>
      <c r="AI87" s="738"/>
      <c r="AJ87" s="1021"/>
      <c r="AK87" s="503">
        <f t="shared" si="145"/>
        <v>-20</v>
      </c>
      <c r="AL87" s="489">
        <f t="shared" si="163"/>
        <v>-30</v>
      </c>
      <c r="AM87" s="482">
        <f t="shared" si="146"/>
        <v>-40</v>
      </c>
      <c r="AN87" s="490">
        <f t="shared" si="147"/>
        <v>28.5</v>
      </c>
      <c r="AP87" s="1021"/>
      <c r="AQ87" s="503">
        <v>-20</v>
      </c>
      <c r="AR87" s="483">
        <f t="shared" si="119"/>
        <v>28.5</v>
      </c>
      <c r="AS87" s="477">
        <f t="shared" ref="AS87:BA87" si="186">AS18</f>
        <v>98.546810423563954</v>
      </c>
      <c r="AT87" s="479">
        <f t="shared" si="186"/>
        <v>97.980677758564966</v>
      </c>
      <c r="AU87" s="479">
        <f t="shared" si="186"/>
        <v>96.978080959781423</v>
      </c>
      <c r="AV87" s="479">
        <f t="shared" si="186"/>
        <v>95.355932019370613</v>
      </c>
      <c r="AW87" s="479">
        <f t="shared" si="186"/>
        <v>93.716998569034658</v>
      </c>
      <c r="AX87" s="479">
        <f t="shared" si="186"/>
        <v>92.030150681127651</v>
      </c>
      <c r="AY87" s="479">
        <f t="shared" si="186"/>
        <v>89.784067281504818</v>
      </c>
      <c r="AZ87" s="479">
        <f t="shared" si="186"/>
        <v>86.52242430273013</v>
      </c>
      <c r="BA87" s="479">
        <f t="shared" si="186"/>
        <v>85.226160449819332</v>
      </c>
      <c r="BB87" s="605" t="s">
        <v>968</v>
      </c>
      <c r="BC87" s="522" t="s">
        <v>381</v>
      </c>
      <c r="BD87" s="480" t="s">
        <v>381</v>
      </c>
      <c r="BE87" s="738"/>
      <c r="BF87" s="1021"/>
      <c r="BG87" s="503">
        <v>-20</v>
      </c>
      <c r="BH87" s="483">
        <f t="shared" si="120"/>
        <v>32.0625</v>
      </c>
      <c r="BI87" s="477">
        <f t="shared" ref="BI87:BR87" si="187">BI18</f>
        <v>87.13751113008496</v>
      </c>
      <c r="BJ87" s="479">
        <f t="shared" si="187"/>
        <v>86.79372155391961</v>
      </c>
      <c r="BK87" s="479">
        <f t="shared" si="187"/>
        <v>86.078103583593432</v>
      </c>
      <c r="BL87" s="479">
        <f t="shared" si="187"/>
        <v>84.871710416205033</v>
      </c>
      <c r="BM87" s="479">
        <f t="shared" si="187"/>
        <v>83.651942569782349</v>
      </c>
      <c r="BN87" s="479">
        <f t="shared" si="187"/>
        <v>82.439340136306669</v>
      </c>
      <c r="BO87" s="479">
        <f t="shared" si="187"/>
        <v>80.011532705444964</v>
      </c>
      <c r="BP87" s="479">
        <f t="shared" si="187"/>
        <v>77.595194200797934</v>
      </c>
      <c r="BQ87" s="479">
        <f t="shared" si="187"/>
        <v>75.173366383709734</v>
      </c>
      <c r="BR87" s="479">
        <f t="shared" si="187"/>
        <v>72.701668124332713</v>
      </c>
      <c r="BS87" s="522" t="s">
        <v>381</v>
      </c>
      <c r="BT87" s="480" t="s">
        <v>381</v>
      </c>
      <c r="BU87" s="533"/>
      <c r="BV87" s="1021"/>
      <c r="BW87" s="503">
        <v>-20</v>
      </c>
      <c r="BX87" s="483">
        <f t="shared" si="121"/>
        <v>32.0625</v>
      </c>
      <c r="BY87" s="477">
        <f t="shared" ref="BY87:CH87" si="188">BY18</f>
        <v>86.04088978452107</v>
      </c>
      <c r="BZ87" s="479">
        <f t="shared" si="188"/>
        <v>87.175488110194237</v>
      </c>
      <c r="CA87" s="479">
        <f t="shared" si="188"/>
        <v>86.415812591513301</v>
      </c>
      <c r="CB87" s="479">
        <f t="shared" si="188"/>
        <v>85.139018210173646</v>
      </c>
      <c r="CC87" s="479">
        <f t="shared" si="188"/>
        <v>83.860942740107049</v>
      </c>
      <c r="CD87" s="479">
        <f t="shared" si="188"/>
        <v>82.591721675449691</v>
      </c>
      <c r="CE87" s="479">
        <f t="shared" si="188"/>
        <v>80.080458165210345</v>
      </c>
      <c r="CF87" s="479">
        <f t="shared" si="188"/>
        <v>77.600463693113056</v>
      </c>
      <c r="CG87" s="479">
        <f t="shared" si="188"/>
        <v>75.146349862318857</v>
      </c>
      <c r="CH87" s="479">
        <f t="shared" si="188"/>
        <v>72.682794785832286</v>
      </c>
      <c r="CI87" s="522" t="s">
        <v>381</v>
      </c>
      <c r="CJ87" s="480" t="s">
        <v>381</v>
      </c>
      <c r="CK87" s="738"/>
      <c r="CL87" s="1021"/>
      <c r="CM87" s="503">
        <f t="shared" si="148"/>
        <v>-20</v>
      </c>
      <c r="CN87" s="491">
        <f t="shared" ref="CN87:CV87" si="189">CN18</f>
        <v>1.2</v>
      </c>
      <c r="CO87" s="492">
        <f t="shared" si="189"/>
        <v>1.2000000000000006</v>
      </c>
      <c r="CP87" s="492">
        <f t="shared" si="189"/>
        <v>1.2000000000000002</v>
      </c>
      <c r="CQ87" s="492">
        <f t="shared" si="189"/>
        <v>1.2000000000000004</v>
      </c>
      <c r="CR87" s="492">
        <f t="shared" si="189"/>
        <v>1.2</v>
      </c>
      <c r="CS87" s="493">
        <f t="shared" si="189"/>
        <v>1.2000000000000002</v>
      </c>
      <c r="CT87" s="493">
        <f t="shared" si="189"/>
        <v>1.2000000000000004</v>
      </c>
      <c r="CU87" s="493">
        <f t="shared" si="189"/>
        <v>1.2000000000000002</v>
      </c>
      <c r="CV87" s="493">
        <f t="shared" si="189"/>
        <v>1.2000000000000002</v>
      </c>
      <c r="CW87" s="605" t="s">
        <v>968</v>
      </c>
      <c r="CX87" s="522" t="s">
        <v>381</v>
      </c>
      <c r="CY87" s="748" t="s">
        <v>381</v>
      </c>
      <c r="CZ87" s="738"/>
      <c r="DA87" s="1021"/>
      <c r="DB87" s="503">
        <f t="shared" si="149"/>
        <v>-20</v>
      </c>
      <c r="DC87" s="491">
        <f t="shared" ref="DC87:DL87" si="190">DC18</f>
        <v>1.000000000000014</v>
      </c>
      <c r="DD87" s="492">
        <f t="shared" si="190"/>
        <v>1</v>
      </c>
      <c r="DE87" s="492">
        <f t="shared" si="190"/>
        <v>1.0000000000000133</v>
      </c>
      <c r="DF87" s="492">
        <f t="shared" si="190"/>
        <v>1</v>
      </c>
      <c r="DG87" s="492">
        <f t="shared" si="190"/>
        <v>1.0000000000000131</v>
      </c>
      <c r="DH87" s="493">
        <f t="shared" si="190"/>
        <v>1</v>
      </c>
      <c r="DI87" s="493">
        <f t="shared" si="190"/>
        <v>1.0000000000000062</v>
      </c>
      <c r="DJ87" s="493">
        <f t="shared" si="190"/>
        <v>1.0000000000000002</v>
      </c>
      <c r="DK87" s="493">
        <f t="shared" si="190"/>
        <v>1</v>
      </c>
      <c r="DL87" s="562">
        <f t="shared" si="190"/>
        <v>1.0000000000000022</v>
      </c>
      <c r="DM87" s="522" t="s">
        <v>381</v>
      </c>
      <c r="DN87" s="748" t="s">
        <v>381</v>
      </c>
      <c r="DO87" s="744"/>
      <c r="DP87" s="1021"/>
      <c r="DQ87" s="503">
        <f t="shared" si="150"/>
        <v>-20</v>
      </c>
      <c r="DR87" s="491">
        <f t="shared" ref="DR87:EA87" si="191">DR18</f>
        <v>0.98889876152342726</v>
      </c>
      <c r="DS87" s="492">
        <f t="shared" si="191"/>
        <v>1</v>
      </c>
      <c r="DT87" s="492">
        <f t="shared" si="191"/>
        <v>1</v>
      </c>
      <c r="DU87" s="492">
        <f t="shared" si="191"/>
        <v>1.0000000000000002</v>
      </c>
      <c r="DV87" s="492">
        <f t="shared" si="191"/>
        <v>1.0000000000000133</v>
      </c>
      <c r="DW87" s="493">
        <f t="shared" si="191"/>
        <v>1.0000000000000129</v>
      </c>
      <c r="DX87" s="493">
        <f t="shared" si="191"/>
        <v>1.0000000000000004</v>
      </c>
      <c r="DY87" s="493">
        <f t="shared" si="191"/>
        <v>1</v>
      </c>
      <c r="DZ87" s="493">
        <f t="shared" si="191"/>
        <v>1.0000000000000027</v>
      </c>
      <c r="EA87" s="562">
        <f t="shared" si="191"/>
        <v>1</v>
      </c>
      <c r="EB87" s="522" t="s">
        <v>381</v>
      </c>
      <c r="EC87" s="748" t="s">
        <v>381</v>
      </c>
      <c r="ED87" s="738"/>
      <c r="EE87" s="1021"/>
      <c r="EF87" s="503">
        <f t="shared" si="151"/>
        <v>-20</v>
      </c>
      <c r="EG87" s="495">
        <f t="shared" ref="EG87:EO87" si="192">EG18</f>
        <v>32.246010542491717</v>
      </c>
      <c r="EH87" s="496">
        <f t="shared" si="192"/>
        <v>30.520231000794183</v>
      </c>
      <c r="EI87" s="496">
        <f t="shared" si="192"/>
        <v>27.466396770606138</v>
      </c>
      <c r="EJ87" s="496">
        <f t="shared" si="192"/>
        <v>22.532161685231131</v>
      </c>
      <c r="EK87" s="496">
        <f t="shared" si="192"/>
        <v>17.555429877593326</v>
      </c>
      <c r="EL87" s="497">
        <f t="shared" si="192"/>
        <v>12.442357193416797</v>
      </c>
      <c r="EM87" s="497">
        <f t="shared" si="192"/>
        <v>5.6488946966805997</v>
      </c>
      <c r="EN87" s="497">
        <f t="shared" si="192"/>
        <v>-4.1853886201237174</v>
      </c>
      <c r="EO87" s="497">
        <f t="shared" si="192"/>
        <v>-8.0833772273896329</v>
      </c>
      <c r="EP87" s="605" t="s">
        <v>968</v>
      </c>
      <c r="EQ87" s="522" t="s">
        <v>381</v>
      </c>
      <c r="ER87" s="748" t="s">
        <v>381</v>
      </c>
      <c r="ES87" s="738"/>
      <c r="ET87" s="1021"/>
      <c r="EU87" s="503">
        <f t="shared" si="152"/>
        <v>-20</v>
      </c>
      <c r="EV87" s="495">
        <f t="shared" ref="EV87:FE87" si="193">EV18</f>
        <v>83.683062307401713</v>
      </c>
      <c r="EW87" s="496">
        <f t="shared" si="193"/>
        <v>82.292964745081179</v>
      </c>
      <c r="EX87" s="496">
        <f t="shared" si="193"/>
        <v>79.400892200918918</v>
      </c>
      <c r="EY87" s="496">
        <f t="shared" si="193"/>
        <v>74.530041034604039</v>
      </c>
      <c r="EZ87" s="496">
        <f t="shared" si="193"/>
        <v>69.611170545012726</v>
      </c>
      <c r="FA87" s="497">
        <f t="shared" si="193"/>
        <v>64.727253924328863</v>
      </c>
      <c r="FB87" s="497">
        <f t="shared" si="193"/>
        <v>54.967494302834609</v>
      </c>
      <c r="FC87" s="497">
        <f t="shared" si="193"/>
        <v>45.279104772026301</v>
      </c>
      <c r="FD87" s="497">
        <f t="shared" si="193"/>
        <v>35.594865636473116</v>
      </c>
      <c r="FE87" s="497">
        <f t="shared" si="193"/>
        <v>25.739165989500407</v>
      </c>
      <c r="FF87" s="522" t="s">
        <v>381</v>
      </c>
      <c r="FG87" s="748" t="s">
        <v>381</v>
      </c>
      <c r="FI87" s="1021"/>
      <c r="FJ87" s="503">
        <f t="shared" si="153"/>
        <v>-20</v>
      </c>
      <c r="FK87" s="495">
        <f t="shared" ref="FK87:FT87" si="194">FK18</f>
        <v>85.000000000000057</v>
      </c>
      <c r="FL87" s="496">
        <f t="shared" si="194"/>
        <v>83.836648894046391</v>
      </c>
      <c r="FM87" s="496">
        <f t="shared" si="194"/>
        <v>80.765444398261025</v>
      </c>
      <c r="FN87" s="496">
        <f t="shared" si="194"/>
        <v>75.60880071863312</v>
      </c>
      <c r="FO87" s="496">
        <f t="shared" si="194"/>
        <v>70.453559530082202</v>
      </c>
      <c r="FP87" s="497">
        <f t="shared" si="194"/>
        <v>65.340655544019455</v>
      </c>
      <c r="FQ87" s="497">
        <f t="shared" si="194"/>
        <v>55.244227040339069</v>
      </c>
      <c r="FR87" s="497">
        <f t="shared" si="194"/>
        <v>45.30020518489863</v>
      </c>
      <c r="FS87" s="497">
        <f t="shared" si="194"/>
        <v>35.486984974028985</v>
      </c>
      <c r="FT87" s="497">
        <f t="shared" si="194"/>
        <v>25.66402119033603</v>
      </c>
      <c r="FU87" s="522" t="s">
        <v>381</v>
      </c>
      <c r="FV87" s="748" t="s">
        <v>381</v>
      </c>
      <c r="FW87" s="744"/>
      <c r="FX87" s="1021"/>
      <c r="FY87" s="503">
        <f t="shared" si="154"/>
        <v>-20</v>
      </c>
      <c r="FZ87" s="491">
        <f t="shared" si="155"/>
        <v>0.98889876152342726</v>
      </c>
      <c r="GA87" s="492">
        <f t="shared" si="122"/>
        <v>1</v>
      </c>
      <c r="GB87" s="492">
        <f t="shared" si="123"/>
        <v>1</v>
      </c>
      <c r="GC87" s="492">
        <f t="shared" si="124"/>
        <v>1</v>
      </c>
      <c r="GD87" s="492">
        <f t="shared" si="125"/>
        <v>1.0000000000000131</v>
      </c>
      <c r="GE87" s="493">
        <f t="shared" si="126"/>
        <v>1</v>
      </c>
      <c r="GF87" s="493">
        <f t="shared" si="127"/>
        <v>1.0000000000000004</v>
      </c>
      <c r="GG87" s="493">
        <f t="shared" si="128"/>
        <v>1</v>
      </c>
      <c r="GH87" s="493">
        <f t="shared" si="129"/>
        <v>1</v>
      </c>
      <c r="GI87" s="493">
        <f t="shared" si="130"/>
        <v>1</v>
      </c>
      <c r="GJ87" s="522" t="s">
        <v>381</v>
      </c>
      <c r="GK87" s="748" t="s">
        <v>381</v>
      </c>
      <c r="GM87" s="1021"/>
      <c r="GN87" s="503">
        <f t="shared" si="156"/>
        <v>-20</v>
      </c>
      <c r="GO87" s="495">
        <f t="shared" si="157"/>
        <v>85.000000000000057</v>
      </c>
      <c r="GP87" s="496">
        <f t="shared" si="131"/>
        <v>83.836648894046391</v>
      </c>
      <c r="GQ87" s="496">
        <f t="shared" si="132"/>
        <v>80.765444398261025</v>
      </c>
      <c r="GR87" s="496">
        <f t="shared" si="133"/>
        <v>75.60880071863312</v>
      </c>
      <c r="GS87" s="496">
        <f t="shared" si="134"/>
        <v>70.453559530082202</v>
      </c>
      <c r="GT87" s="497">
        <f t="shared" si="135"/>
        <v>65.340655544019455</v>
      </c>
      <c r="GU87" s="497">
        <f t="shared" si="136"/>
        <v>55.244227040339069</v>
      </c>
      <c r="GV87" s="497">
        <f t="shared" si="137"/>
        <v>45.30020518489863</v>
      </c>
      <c r="GW87" s="497">
        <f t="shared" si="138"/>
        <v>35.594865636473116</v>
      </c>
      <c r="GX87" s="497">
        <f t="shared" si="139"/>
        <v>25.739165989500407</v>
      </c>
      <c r="GY87" s="522" t="s">
        <v>381</v>
      </c>
      <c r="GZ87" s="748" t="s">
        <v>381</v>
      </c>
      <c r="HB87" s="1021"/>
      <c r="HC87" s="503">
        <f t="shared" si="158"/>
        <v>-20</v>
      </c>
      <c r="HD87" s="629" t="s">
        <v>381</v>
      </c>
      <c r="HE87" s="596" t="s">
        <v>381</v>
      </c>
      <c r="HF87" s="630" t="s">
        <v>381</v>
      </c>
      <c r="HH87" s="1021"/>
      <c r="HI87" s="503">
        <f t="shared" si="160"/>
        <v>-20</v>
      </c>
      <c r="HJ87" s="598" t="str">
        <f t="shared" si="161"/>
        <v>no fueling</v>
      </c>
      <c r="HK87" s="599" t="s">
        <v>381</v>
      </c>
    </row>
    <row r="88" spans="2:219" ht="15" customHeight="1">
      <c r="B88" s="1090"/>
      <c r="C88" s="581">
        <v>-30</v>
      </c>
      <c r="D88" s="476">
        <f t="shared" si="140"/>
        <v>28.5</v>
      </c>
      <c r="E88" s="627" t="s">
        <v>711</v>
      </c>
      <c r="F88" s="605" t="s">
        <v>711</v>
      </c>
      <c r="G88" s="628" t="s">
        <v>711</v>
      </c>
      <c r="H88" s="578">
        <f t="shared" si="167"/>
        <v>86.826680576966496</v>
      </c>
      <c r="I88" s="580">
        <f t="shared" si="167"/>
        <v>86.467965175873005</v>
      </c>
      <c r="J88" s="580">
        <f t="shared" si="141"/>
        <v>85.740434867044272</v>
      </c>
      <c r="K88" s="580">
        <f t="shared" si="111"/>
        <v>84.513296870912654</v>
      </c>
      <c r="L88" s="580">
        <f t="shared" si="112"/>
        <v>83.284577327193361</v>
      </c>
      <c r="M88" s="580">
        <f t="shared" si="113"/>
        <v>82.064179716542682</v>
      </c>
      <c r="N88" s="580">
        <f t="shared" si="114"/>
        <v>79.64115709467076</v>
      </c>
      <c r="O88" s="580">
        <f t="shared" si="115"/>
        <v>77.242599741279022</v>
      </c>
      <c r="P88" s="580">
        <f t="shared" si="116"/>
        <v>74.857962076793839</v>
      </c>
      <c r="Q88" s="580">
        <f t="shared" si="117"/>
        <v>72.467211017493142</v>
      </c>
      <c r="R88" s="522" t="s">
        <v>381</v>
      </c>
      <c r="S88" s="480" t="s">
        <v>381</v>
      </c>
      <c r="T88" s="738"/>
      <c r="U88" s="1021"/>
      <c r="V88" s="503">
        <f t="shared" si="142"/>
        <v>-30</v>
      </c>
      <c r="W88" s="481">
        <v>15</v>
      </c>
      <c r="X88" s="482">
        <v>-33</v>
      </c>
      <c r="Y88" s="531">
        <f>IF(MIN(AA88,Z88)*(1-(2.5+7)/(87.5-2))&gt;$AG$7,$AG$7,MIN(AA88,Z88)*(1-(2.5+7)/(87.5-2)))</f>
        <v>28.5</v>
      </c>
      <c r="Z88" s="504">
        <f t="shared" si="168"/>
        <v>45.936999999999998</v>
      </c>
      <c r="AA88" s="505">
        <f t="shared" si="168"/>
        <v>40.423000000000002</v>
      </c>
      <c r="AB88" s="542">
        <f>(I88-2)/Y88</f>
        <v>2.9637882517850178</v>
      </c>
      <c r="AC88" s="543">
        <f>(I88-2)/MIN(AA88,Z88)</f>
        <v>2.08960159255555</v>
      </c>
      <c r="AD88" s="544">
        <f t="shared" si="169"/>
        <v>37.5</v>
      </c>
      <c r="AE88" s="545">
        <f t="shared" si="169"/>
        <v>59.9</v>
      </c>
      <c r="AF88" s="738"/>
      <c r="AG88" s="1048"/>
      <c r="AH88" s="1050"/>
      <c r="AI88" s="738"/>
      <c r="AJ88" s="1021"/>
      <c r="AK88" s="503">
        <f t="shared" si="145"/>
        <v>-30</v>
      </c>
      <c r="AL88" s="489">
        <f t="shared" si="163"/>
        <v>-40</v>
      </c>
      <c r="AM88" s="482">
        <f t="shared" si="146"/>
        <v>-40</v>
      </c>
      <c r="AN88" s="490">
        <f t="shared" si="147"/>
        <v>28.5</v>
      </c>
      <c r="AP88" s="1021"/>
      <c r="AQ88" s="503">
        <v>-30</v>
      </c>
      <c r="AR88" s="483">
        <f t="shared" si="119"/>
        <v>28.5</v>
      </c>
      <c r="AS88" s="477">
        <f t="shared" ref="AS88:BB88" si="195">AS19</f>
        <v>97.549558893535291</v>
      </c>
      <c r="AT88" s="479">
        <f t="shared" si="195"/>
        <v>97.088402588172826</v>
      </c>
      <c r="AU88" s="479">
        <f t="shared" si="195"/>
        <v>96.154002021413405</v>
      </c>
      <c r="AV88" s="479">
        <f t="shared" si="195"/>
        <v>94.566789399327391</v>
      </c>
      <c r="AW88" s="479">
        <f t="shared" si="195"/>
        <v>92.938962464945661</v>
      </c>
      <c r="AX88" s="479">
        <f t="shared" si="195"/>
        <v>91.255797547707573</v>
      </c>
      <c r="AY88" s="479">
        <f t="shared" si="195"/>
        <v>89.096107927481611</v>
      </c>
      <c r="AZ88" s="479">
        <f t="shared" si="195"/>
        <v>85.748834934964549</v>
      </c>
      <c r="BA88" s="479">
        <f t="shared" si="195"/>
        <v>83.333919925094563</v>
      </c>
      <c r="BB88" s="479">
        <f t="shared" si="195"/>
        <v>80.183195142647534</v>
      </c>
      <c r="BC88" s="522" t="s">
        <v>381</v>
      </c>
      <c r="BD88" s="480" t="s">
        <v>381</v>
      </c>
      <c r="BE88" s="738"/>
      <c r="BF88" s="1021"/>
      <c r="BG88" s="503">
        <v>-30</v>
      </c>
      <c r="BH88" s="483">
        <f t="shared" si="120"/>
        <v>32.0625</v>
      </c>
      <c r="BI88" s="477">
        <f t="shared" ref="BI88:BR88" si="196">BI19</f>
        <v>86.826680576966496</v>
      </c>
      <c r="BJ88" s="479">
        <f t="shared" si="196"/>
        <v>86.467965175873005</v>
      </c>
      <c r="BK88" s="479">
        <f t="shared" si="196"/>
        <v>85.740434867044272</v>
      </c>
      <c r="BL88" s="479">
        <f t="shared" si="196"/>
        <v>84.513296870912654</v>
      </c>
      <c r="BM88" s="479">
        <f t="shared" si="196"/>
        <v>83.284577327193361</v>
      </c>
      <c r="BN88" s="479">
        <f t="shared" si="196"/>
        <v>82.064179716542682</v>
      </c>
      <c r="BO88" s="479">
        <f t="shared" si="196"/>
        <v>79.64115709467076</v>
      </c>
      <c r="BP88" s="479">
        <f t="shared" si="196"/>
        <v>77.242599741279022</v>
      </c>
      <c r="BQ88" s="479">
        <f t="shared" si="196"/>
        <v>74.857962076793839</v>
      </c>
      <c r="BR88" s="479">
        <f t="shared" si="196"/>
        <v>72.467211017493142</v>
      </c>
      <c r="BS88" s="522" t="s">
        <v>381</v>
      </c>
      <c r="BT88" s="480" t="s">
        <v>381</v>
      </c>
      <c r="BU88" s="533"/>
      <c r="BV88" s="1021"/>
      <c r="BW88" s="503">
        <v>-30</v>
      </c>
      <c r="BX88" s="483">
        <f t="shared" si="121"/>
        <v>32.0625</v>
      </c>
      <c r="BY88" s="477">
        <f t="shared" ref="BY88:CH88" si="197">BY19</f>
        <v>87.335831981315238</v>
      </c>
      <c r="BZ88" s="479">
        <f t="shared" si="197"/>
        <v>86.957812517624617</v>
      </c>
      <c r="CA88" s="479">
        <f t="shared" si="197"/>
        <v>86.185001391451721</v>
      </c>
      <c r="CB88" s="479">
        <f t="shared" si="197"/>
        <v>84.890647518716705</v>
      </c>
      <c r="CC88" s="479">
        <f t="shared" si="197"/>
        <v>83.601163578592036</v>
      </c>
      <c r="CD88" s="479">
        <f t="shared" si="197"/>
        <v>82.32464873621673</v>
      </c>
      <c r="CE88" s="479">
        <f t="shared" si="197"/>
        <v>79.807359543275382</v>
      </c>
      <c r="CF88" s="479">
        <f t="shared" si="197"/>
        <v>77.334112504328075</v>
      </c>
      <c r="CG88" s="479">
        <f t="shared" si="197"/>
        <v>74.896385407011664</v>
      </c>
      <c r="CH88" s="479">
        <f t="shared" si="197"/>
        <v>72.474871952662795</v>
      </c>
      <c r="CI88" s="522" t="s">
        <v>381</v>
      </c>
      <c r="CJ88" s="480" t="s">
        <v>381</v>
      </c>
      <c r="CK88" s="738"/>
      <c r="CL88" s="1021"/>
      <c r="CM88" s="503">
        <f t="shared" si="148"/>
        <v>-30</v>
      </c>
      <c r="CN88" s="491">
        <f t="shared" ref="CN88:CW88" si="198">CN19</f>
        <v>1.2000000000000004</v>
      </c>
      <c r="CO88" s="492">
        <f t="shared" si="198"/>
        <v>1.2</v>
      </c>
      <c r="CP88" s="492">
        <f t="shared" si="198"/>
        <v>1.2</v>
      </c>
      <c r="CQ88" s="492">
        <f t="shared" si="198"/>
        <v>1.2000000000000126</v>
      </c>
      <c r="CR88" s="492">
        <f t="shared" si="198"/>
        <v>1.2000000000000006</v>
      </c>
      <c r="CS88" s="493">
        <f t="shared" si="198"/>
        <v>1.2000000000000002</v>
      </c>
      <c r="CT88" s="493">
        <f t="shared" si="198"/>
        <v>1.2000000000000128</v>
      </c>
      <c r="CU88" s="493">
        <f t="shared" si="198"/>
        <v>1.2000000000000002</v>
      </c>
      <c r="CV88" s="493">
        <f t="shared" si="198"/>
        <v>1.2000000000000002</v>
      </c>
      <c r="CW88" s="562">
        <f t="shared" si="198"/>
        <v>1.2000000000000002</v>
      </c>
      <c r="CX88" s="522" t="s">
        <v>381</v>
      </c>
      <c r="CY88" s="748" t="s">
        <v>381</v>
      </c>
      <c r="CZ88" s="738"/>
      <c r="DA88" s="1021"/>
      <c r="DB88" s="503">
        <f t="shared" si="149"/>
        <v>-30</v>
      </c>
      <c r="DC88" s="491">
        <f t="shared" ref="DC88:DL88" si="199">DC19</f>
        <v>1.000000000000014</v>
      </c>
      <c r="DD88" s="492">
        <f t="shared" si="199"/>
        <v>1.0000000000000135</v>
      </c>
      <c r="DE88" s="492">
        <f t="shared" si="199"/>
        <v>1</v>
      </c>
      <c r="DF88" s="492">
        <f t="shared" si="199"/>
        <v>1</v>
      </c>
      <c r="DG88" s="492">
        <f t="shared" si="199"/>
        <v>1</v>
      </c>
      <c r="DH88" s="493">
        <f t="shared" si="199"/>
        <v>1.0000000000000133</v>
      </c>
      <c r="DI88" s="493">
        <f t="shared" si="199"/>
        <v>1.0000000000000058</v>
      </c>
      <c r="DJ88" s="493">
        <f t="shared" si="199"/>
        <v>1</v>
      </c>
      <c r="DK88" s="493">
        <f t="shared" si="199"/>
        <v>1.0000000000000004</v>
      </c>
      <c r="DL88" s="562">
        <f t="shared" si="199"/>
        <v>1.0000000000000022</v>
      </c>
      <c r="DM88" s="522" t="s">
        <v>381</v>
      </c>
      <c r="DN88" s="748" t="s">
        <v>381</v>
      </c>
      <c r="DO88" s="744"/>
      <c r="DP88" s="1021"/>
      <c r="DQ88" s="503">
        <f t="shared" si="150"/>
        <v>-30</v>
      </c>
      <c r="DR88" s="491">
        <f t="shared" ref="DR88:EA88" si="200">DR19</f>
        <v>1.0000000000000007</v>
      </c>
      <c r="DS88" s="492">
        <f t="shared" si="200"/>
        <v>1.0000000000000135</v>
      </c>
      <c r="DT88" s="492">
        <f t="shared" si="200"/>
        <v>1.0000000000000004</v>
      </c>
      <c r="DU88" s="492">
        <f t="shared" si="200"/>
        <v>1</v>
      </c>
      <c r="DV88" s="492">
        <f t="shared" si="200"/>
        <v>1.0000000000000133</v>
      </c>
      <c r="DW88" s="493">
        <f t="shared" si="200"/>
        <v>1.0000000000000129</v>
      </c>
      <c r="DX88" s="493">
        <f t="shared" si="200"/>
        <v>1.0000000000000062</v>
      </c>
      <c r="DY88" s="493">
        <f t="shared" si="200"/>
        <v>1.0000000000000056</v>
      </c>
      <c r="DZ88" s="493">
        <f t="shared" si="200"/>
        <v>1</v>
      </c>
      <c r="EA88" s="562">
        <f t="shared" si="200"/>
        <v>1</v>
      </c>
      <c r="EB88" s="522" t="s">
        <v>381</v>
      </c>
      <c r="EC88" s="748" t="s">
        <v>381</v>
      </c>
      <c r="ED88" s="738"/>
      <c r="EE88" s="1021"/>
      <c r="EF88" s="503">
        <f t="shared" si="151"/>
        <v>-30</v>
      </c>
      <c r="EG88" s="495">
        <f t="shared" ref="EG88:EO88" si="201">EG19</f>
        <v>29.206690402962693</v>
      </c>
      <c r="EH88" s="496">
        <f t="shared" si="201"/>
        <v>27.802273745026696</v>
      </c>
      <c r="EI88" s="496">
        <f t="shared" si="201"/>
        <v>24.95867907541259</v>
      </c>
      <c r="EJ88" s="496">
        <f t="shared" si="201"/>
        <v>20.134793363085464</v>
      </c>
      <c r="EK88" s="496">
        <f t="shared" si="201"/>
        <v>15.195928543253558</v>
      </c>
      <c r="EL88" s="497">
        <f t="shared" si="201"/>
        <v>10.098344210047401</v>
      </c>
      <c r="EM88" s="497">
        <f t="shared" si="201"/>
        <v>3.5715330566172838</v>
      </c>
      <c r="EN88" s="497">
        <f t="shared" si="201"/>
        <v>-6.5123701283847595</v>
      </c>
      <c r="EO88" s="497">
        <f t="shared" si="201"/>
        <v>-13.76260308578145</v>
      </c>
      <c r="EP88" s="497">
        <v>-23.768092396242594</v>
      </c>
      <c r="EQ88" s="522" t="s">
        <v>381</v>
      </c>
      <c r="ER88" s="748" t="s">
        <v>381</v>
      </c>
      <c r="ES88" s="738"/>
      <c r="ET88" s="1021"/>
      <c r="EU88" s="503">
        <f t="shared" si="152"/>
        <v>-30</v>
      </c>
      <c r="EV88" s="495">
        <f t="shared" ref="EV88:FE88" si="202">EV19</f>
        <v>82.426212941680149</v>
      </c>
      <c r="EW88" s="496">
        <f t="shared" si="202"/>
        <v>80.976213493231626</v>
      </c>
      <c r="EX88" s="496">
        <f t="shared" si="202"/>
        <v>78.036956520737419</v>
      </c>
      <c r="EY88" s="496">
        <f t="shared" si="202"/>
        <v>73.084064125958037</v>
      </c>
      <c r="EZ88" s="496">
        <f t="shared" si="202"/>
        <v>68.130915898444755</v>
      </c>
      <c r="FA88" s="497">
        <f t="shared" si="202"/>
        <v>63.217484599964109</v>
      </c>
      <c r="FB88" s="497">
        <f t="shared" si="202"/>
        <v>53.480804572851639</v>
      </c>
      <c r="FC88" s="497">
        <f t="shared" si="202"/>
        <v>43.867524160323001</v>
      </c>
      <c r="FD88" s="497">
        <f t="shared" si="202"/>
        <v>34.33562339040634</v>
      </c>
      <c r="FE88" s="497">
        <f t="shared" si="202"/>
        <v>24.80579005686792</v>
      </c>
      <c r="FF88" s="522" t="s">
        <v>381</v>
      </c>
      <c r="FG88" s="748" t="s">
        <v>381</v>
      </c>
      <c r="FI88" s="1021"/>
      <c r="FJ88" s="503">
        <f t="shared" si="153"/>
        <v>-30</v>
      </c>
      <c r="FK88" s="495">
        <f t="shared" ref="FK88:FT88" si="203">FK19</f>
        <v>84.485174549254509</v>
      </c>
      <c r="FL88" s="496">
        <f t="shared" si="203"/>
        <v>82.956400781601644</v>
      </c>
      <c r="FM88" s="496">
        <f t="shared" si="203"/>
        <v>79.832776461492699</v>
      </c>
      <c r="FN88" s="496">
        <f t="shared" si="203"/>
        <v>74.606455120126213</v>
      </c>
      <c r="FO88" s="496">
        <f t="shared" si="203"/>
        <v>69.406529273453486</v>
      </c>
      <c r="FP88" s="497">
        <f t="shared" si="203"/>
        <v>64.265635213586791</v>
      </c>
      <c r="FQ88" s="497">
        <f t="shared" si="203"/>
        <v>54.147868409774503</v>
      </c>
      <c r="FR88" s="497">
        <f t="shared" si="203"/>
        <v>44.233834028558135</v>
      </c>
      <c r="FS88" s="497">
        <f t="shared" si="203"/>
        <v>34.489002585591777</v>
      </c>
      <c r="FT88" s="497">
        <f t="shared" si="203"/>
        <v>24.836284488341789</v>
      </c>
      <c r="FU88" s="522" t="s">
        <v>381</v>
      </c>
      <c r="FV88" s="748" t="s">
        <v>381</v>
      </c>
      <c r="FW88" s="744"/>
      <c r="FX88" s="1021"/>
      <c r="FY88" s="503">
        <f t="shared" si="154"/>
        <v>-30</v>
      </c>
      <c r="FZ88" s="491">
        <f t="shared" si="155"/>
        <v>1.0000000000000007</v>
      </c>
      <c r="GA88" s="492">
        <f t="shared" si="122"/>
        <v>1.0000000000000135</v>
      </c>
      <c r="GB88" s="492">
        <f t="shared" si="123"/>
        <v>1</v>
      </c>
      <c r="GC88" s="492">
        <f t="shared" si="124"/>
        <v>1</v>
      </c>
      <c r="GD88" s="492">
        <f t="shared" si="125"/>
        <v>1</v>
      </c>
      <c r="GE88" s="493">
        <f t="shared" si="126"/>
        <v>1.0000000000000129</v>
      </c>
      <c r="GF88" s="493">
        <f t="shared" si="127"/>
        <v>1.0000000000000058</v>
      </c>
      <c r="GG88" s="493">
        <f t="shared" si="128"/>
        <v>1</v>
      </c>
      <c r="GH88" s="493">
        <f t="shared" si="129"/>
        <v>1</v>
      </c>
      <c r="GI88" s="493">
        <f t="shared" si="130"/>
        <v>1</v>
      </c>
      <c r="GJ88" s="522" t="s">
        <v>381</v>
      </c>
      <c r="GK88" s="748" t="s">
        <v>381</v>
      </c>
      <c r="GM88" s="1021"/>
      <c r="GN88" s="503">
        <f t="shared" si="156"/>
        <v>-30</v>
      </c>
      <c r="GO88" s="495">
        <f t="shared" si="157"/>
        <v>84.485174549254509</v>
      </c>
      <c r="GP88" s="496">
        <f t="shared" si="131"/>
        <v>82.956400781601644</v>
      </c>
      <c r="GQ88" s="496">
        <f t="shared" si="132"/>
        <v>79.832776461492699</v>
      </c>
      <c r="GR88" s="496">
        <f t="shared" si="133"/>
        <v>74.606455120126213</v>
      </c>
      <c r="GS88" s="496">
        <f t="shared" si="134"/>
        <v>69.406529273453486</v>
      </c>
      <c r="GT88" s="497">
        <f t="shared" si="135"/>
        <v>64.265635213586791</v>
      </c>
      <c r="GU88" s="497">
        <f t="shared" si="136"/>
        <v>54.147868409774503</v>
      </c>
      <c r="GV88" s="497">
        <f t="shared" si="137"/>
        <v>44.233834028558135</v>
      </c>
      <c r="GW88" s="497">
        <f t="shared" si="138"/>
        <v>34.489002585591777</v>
      </c>
      <c r="GX88" s="497">
        <f t="shared" si="139"/>
        <v>24.836284488341789</v>
      </c>
      <c r="GY88" s="522" t="s">
        <v>381</v>
      </c>
      <c r="GZ88" s="748" t="s">
        <v>381</v>
      </c>
      <c r="HB88" s="1021"/>
      <c r="HC88" s="503">
        <f t="shared" si="158"/>
        <v>-30</v>
      </c>
      <c r="HD88" s="629" t="s">
        <v>381</v>
      </c>
      <c r="HE88" s="596" t="s">
        <v>381</v>
      </c>
      <c r="HF88" s="630" t="s">
        <v>381</v>
      </c>
      <c r="HH88" s="1021"/>
      <c r="HI88" s="503">
        <f t="shared" si="160"/>
        <v>-30</v>
      </c>
      <c r="HJ88" s="598" t="str">
        <f t="shared" si="161"/>
        <v>no fueling</v>
      </c>
      <c r="HK88" s="599" t="s">
        <v>381</v>
      </c>
    </row>
    <row r="89" spans="2:219" ht="15" customHeight="1">
      <c r="B89" s="1090"/>
      <c r="C89" s="581">
        <v>-40</v>
      </c>
      <c r="D89" s="476">
        <f t="shared" si="140"/>
        <v>28.5</v>
      </c>
      <c r="E89" s="627" t="s">
        <v>711</v>
      </c>
      <c r="F89" s="605" t="s">
        <v>711</v>
      </c>
      <c r="G89" s="628" t="s">
        <v>711</v>
      </c>
      <c r="H89" s="578">
        <f t="shared" si="167"/>
        <v>86.538350269921494</v>
      </c>
      <c r="I89" s="580">
        <f t="shared" si="167"/>
        <v>86.179801189701053</v>
      </c>
      <c r="J89" s="580">
        <f t="shared" si="141"/>
        <v>85.436422060356108</v>
      </c>
      <c r="K89" s="580">
        <f t="shared" si="111"/>
        <v>84.204160282674337</v>
      </c>
      <c r="L89" s="580">
        <f t="shared" si="112"/>
        <v>82.97500901035427</v>
      </c>
      <c r="M89" s="580">
        <f t="shared" si="113"/>
        <v>81.750464509612669</v>
      </c>
      <c r="N89" s="580">
        <f t="shared" si="114"/>
        <v>79.335390208509878</v>
      </c>
      <c r="O89" s="580">
        <f t="shared" si="115"/>
        <v>76.959045804519391</v>
      </c>
      <c r="P89" s="580">
        <f t="shared" si="116"/>
        <v>74.609786562034373</v>
      </c>
      <c r="Q89" s="580">
        <f t="shared" si="117"/>
        <v>72.28651943654539</v>
      </c>
      <c r="R89" s="522" t="s">
        <v>381</v>
      </c>
      <c r="S89" s="480" t="s">
        <v>381</v>
      </c>
      <c r="T89" s="738"/>
      <c r="U89" s="1021"/>
      <c r="V89" s="503">
        <f t="shared" si="142"/>
        <v>-40</v>
      </c>
      <c r="W89" s="481">
        <v>15</v>
      </c>
      <c r="X89" s="482">
        <v>-33</v>
      </c>
      <c r="Y89" s="531">
        <f>IF(MIN(AA89,Z89)*(1-(2.5+7)/(87.5-2))&gt;$AG$7,$AG$7,MIN(AA89,Z89)*(1-(2.5+7)/(87.5-2)))</f>
        <v>28.5</v>
      </c>
      <c r="Z89" s="504">
        <f t="shared" si="168"/>
        <v>49.356000000000002</v>
      </c>
      <c r="AA89" s="505">
        <f t="shared" si="168"/>
        <v>40.478000000000002</v>
      </c>
      <c r="AB89" s="542">
        <f>(I89-2)/Y89</f>
        <v>2.9536772347263529</v>
      </c>
      <c r="AC89" s="543">
        <f>(I89-2)/MIN(AA89,Z89)</f>
        <v>2.0796432923983659</v>
      </c>
      <c r="AD89" s="544">
        <f t="shared" si="169"/>
        <v>39.5</v>
      </c>
      <c r="AE89" s="545">
        <f t="shared" si="169"/>
        <v>60</v>
      </c>
      <c r="AF89" s="738"/>
      <c r="AG89" s="1048"/>
      <c r="AH89" s="1050"/>
      <c r="AI89" s="738"/>
      <c r="AJ89" s="1021"/>
      <c r="AK89" s="503">
        <f t="shared" si="145"/>
        <v>-40</v>
      </c>
      <c r="AL89" s="489">
        <v>-40</v>
      </c>
      <c r="AM89" s="482">
        <f t="shared" si="146"/>
        <v>-40</v>
      </c>
      <c r="AN89" s="490">
        <f t="shared" si="147"/>
        <v>28.5</v>
      </c>
      <c r="AP89" s="1021"/>
      <c r="AQ89" s="503">
        <v>-40</v>
      </c>
      <c r="AR89" s="483">
        <f t="shared" si="119"/>
        <v>28.5</v>
      </c>
      <c r="AS89" s="477">
        <f t="shared" ref="AS89:BB89" si="204">AS20</f>
        <v>96.952984894205841</v>
      </c>
      <c r="AT89" s="479">
        <f t="shared" si="204"/>
        <v>96.492562721849438</v>
      </c>
      <c r="AU89" s="479">
        <f t="shared" si="204"/>
        <v>95.556277976299285</v>
      </c>
      <c r="AV89" s="479">
        <f t="shared" si="204"/>
        <v>93.975822669740296</v>
      </c>
      <c r="AW89" s="479">
        <f t="shared" si="204"/>
        <v>92.355933577625024</v>
      </c>
      <c r="AX89" s="479">
        <f t="shared" si="204"/>
        <v>90.683003897624943</v>
      </c>
      <c r="AY89" s="479">
        <f t="shared" si="204"/>
        <v>88.561652322267747</v>
      </c>
      <c r="AZ89" s="479">
        <f t="shared" si="204"/>
        <v>85.267856027617881</v>
      </c>
      <c r="BA89" s="479">
        <f t="shared" si="204"/>
        <v>82.9268863676417</v>
      </c>
      <c r="BB89" s="479">
        <f t="shared" si="204"/>
        <v>79.966748718334415</v>
      </c>
      <c r="BC89" s="522" t="s">
        <v>381</v>
      </c>
      <c r="BD89" s="480" t="s">
        <v>381</v>
      </c>
      <c r="BE89" s="738"/>
      <c r="BF89" s="1021"/>
      <c r="BG89" s="503">
        <v>-40</v>
      </c>
      <c r="BH89" s="483">
        <f t="shared" si="120"/>
        <v>32.0625</v>
      </c>
      <c r="BI89" s="477">
        <f t="shared" ref="BI89:BR89" si="205">BI20</f>
        <v>86.538350269921494</v>
      </c>
      <c r="BJ89" s="479">
        <f t="shared" si="205"/>
        <v>86.179801189701053</v>
      </c>
      <c r="BK89" s="479">
        <f t="shared" si="205"/>
        <v>85.436422060356108</v>
      </c>
      <c r="BL89" s="479">
        <f t="shared" si="205"/>
        <v>84.204160282674337</v>
      </c>
      <c r="BM89" s="479">
        <f t="shared" si="205"/>
        <v>82.97500901035427</v>
      </c>
      <c r="BN89" s="479">
        <f t="shared" si="205"/>
        <v>81.750464509612669</v>
      </c>
      <c r="BO89" s="479">
        <f t="shared" si="205"/>
        <v>79.335390208509878</v>
      </c>
      <c r="BP89" s="479">
        <f t="shared" si="205"/>
        <v>76.959045804519391</v>
      </c>
      <c r="BQ89" s="479">
        <f t="shared" si="205"/>
        <v>74.609786562034373</v>
      </c>
      <c r="BR89" s="479">
        <f t="shared" si="205"/>
        <v>72.28651943654539</v>
      </c>
      <c r="BS89" s="522" t="s">
        <v>381</v>
      </c>
      <c r="BT89" s="480" t="s">
        <v>381</v>
      </c>
      <c r="BU89" s="533"/>
      <c r="BV89" s="1021"/>
      <c r="BW89" s="503">
        <v>-40</v>
      </c>
      <c r="BX89" s="483">
        <f t="shared" si="121"/>
        <v>32.0625</v>
      </c>
      <c r="BY89" s="477">
        <f t="shared" ref="BY89:CH89" si="206">BY20</f>
        <v>87.154431552111404</v>
      </c>
      <c r="BZ89" s="479">
        <f t="shared" si="206"/>
        <v>86.772465129734925</v>
      </c>
      <c r="CA89" s="479">
        <f t="shared" si="206"/>
        <v>85.992123435211624</v>
      </c>
      <c r="CB89" s="479">
        <f t="shared" si="206"/>
        <v>84.690187782973283</v>
      </c>
      <c r="CC89" s="479">
        <f t="shared" si="206"/>
        <v>83.400736907595373</v>
      </c>
      <c r="CD89" s="479">
        <f t="shared" si="206"/>
        <v>82.119072909678465</v>
      </c>
      <c r="CE89" s="479">
        <f t="shared" si="206"/>
        <v>79.609474754236658</v>
      </c>
      <c r="CF89" s="479">
        <f t="shared" si="206"/>
        <v>77.141594309108768</v>
      </c>
      <c r="CG89" s="479">
        <f t="shared" si="206"/>
        <v>74.721411540710818</v>
      </c>
      <c r="CH89" s="479">
        <f t="shared" si="206"/>
        <v>72.333543366776865</v>
      </c>
      <c r="CI89" s="522" t="s">
        <v>381</v>
      </c>
      <c r="CJ89" s="480" t="s">
        <v>381</v>
      </c>
      <c r="CK89" s="738"/>
      <c r="CL89" s="1021"/>
      <c r="CM89" s="503">
        <f t="shared" si="148"/>
        <v>-40</v>
      </c>
      <c r="CN89" s="491">
        <f t="shared" ref="CN89:CW89" si="207">CN20</f>
        <v>1.2</v>
      </c>
      <c r="CO89" s="492">
        <f t="shared" si="207"/>
        <v>1.2000000000000122</v>
      </c>
      <c r="CP89" s="492">
        <f t="shared" si="207"/>
        <v>1.2000000000000124</v>
      </c>
      <c r="CQ89" s="492">
        <f t="shared" si="207"/>
        <v>1.2</v>
      </c>
      <c r="CR89" s="492">
        <f t="shared" si="207"/>
        <v>1.2</v>
      </c>
      <c r="CS89" s="493">
        <f t="shared" si="207"/>
        <v>1.2</v>
      </c>
      <c r="CT89" s="493">
        <f t="shared" si="207"/>
        <v>1.2000000000000006</v>
      </c>
      <c r="CU89" s="493">
        <f t="shared" si="207"/>
        <v>1.2</v>
      </c>
      <c r="CV89" s="493">
        <f t="shared" si="207"/>
        <v>1.2000000000000002</v>
      </c>
      <c r="CW89" s="562">
        <f t="shared" si="207"/>
        <v>1.2000000000000002</v>
      </c>
      <c r="CX89" s="522" t="s">
        <v>381</v>
      </c>
      <c r="CY89" s="748" t="s">
        <v>381</v>
      </c>
      <c r="CZ89" s="738"/>
      <c r="DA89" s="1021"/>
      <c r="DB89" s="503">
        <f t="shared" si="149"/>
        <v>-40</v>
      </c>
      <c r="DC89" s="491">
        <f t="shared" ref="DC89:DL89" si="208">DC20</f>
        <v>1.0000000000000142</v>
      </c>
      <c r="DD89" s="492">
        <f t="shared" si="208"/>
        <v>1.000000000000014</v>
      </c>
      <c r="DE89" s="492">
        <f t="shared" si="208"/>
        <v>1</v>
      </c>
      <c r="DF89" s="492">
        <f t="shared" si="208"/>
        <v>1.0000000000000138</v>
      </c>
      <c r="DG89" s="492">
        <f t="shared" si="208"/>
        <v>1.0000000000000133</v>
      </c>
      <c r="DH89" s="493">
        <f t="shared" si="208"/>
        <v>1</v>
      </c>
      <c r="DI89" s="493">
        <f t="shared" si="208"/>
        <v>1</v>
      </c>
      <c r="DJ89" s="493">
        <f t="shared" si="208"/>
        <v>1</v>
      </c>
      <c r="DK89" s="493">
        <f t="shared" si="208"/>
        <v>1</v>
      </c>
      <c r="DL89" s="562">
        <f t="shared" si="208"/>
        <v>1.0000000000000022</v>
      </c>
      <c r="DM89" s="522" t="s">
        <v>381</v>
      </c>
      <c r="DN89" s="748" t="s">
        <v>381</v>
      </c>
      <c r="DO89" s="744"/>
      <c r="DP89" s="1021"/>
      <c r="DQ89" s="503">
        <f t="shared" si="150"/>
        <v>-40</v>
      </c>
      <c r="DR89" s="491">
        <f t="shared" ref="DR89:EA89" si="209">DR20</f>
        <v>1.000000000000014</v>
      </c>
      <c r="DS89" s="492">
        <f t="shared" si="209"/>
        <v>1.0000000000000135</v>
      </c>
      <c r="DT89" s="492">
        <f t="shared" si="209"/>
        <v>1</v>
      </c>
      <c r="DU89" s="492">
        <f t="shared" si="209"/>
        <v>1</v>
      </c>
      <c r="DV89" s="492">
        <f t="shared" si="209"/>
        <v>1.0000000000000004</v>
      </c>
      <c r="DW89" s="493">
        <f t="shared" si="209"/>
        <v>1.0000000000000133</v>
      </c>
      <c r="DX89" s="493">
        <f t="shared" si="209"/>
        <v>1.0000000000000004</v>
      </c>
      <c r="DY89" s="493">
        <f t="shared" si="209"/>
        <v>1.0000000000000004</v>
      </c>
      <c r="DZ89" s="493">
        <f t="shared" si="209"/>
        <v>1</v>
      </c>
      <c r="EA89" s="562">
        <f t="shared" si="209"/>
        <v>1</v>
      </c>
      <c r="EB89" s="522" t="s">
        <v>381</v>
      </c>
      <c r="EC89" s="748" t="s">
        <v>381</v>
      </c>
      <c r="ED89" s="738"/>
      <c r="EE89" s="1021"/>
      <c r="EF89" s="503">
        <f t="shared" si="151"/>
        <v>-40</v>
      </c>
      <c r="EG89" s="495">
        <f t="shared" ref="EG89:EO89" si="210">EG20</f>
        <v>27.389996498500864</v>
      </c>
      <c r="EH89" s="496">
        <f t="shared" si="210"/>
        <v>25.988678332541895</v>
      </c>
      <c r="EI89" s="496">
        <f t="shared" si="210"/>
        <v>23.141119030108484</v>
      </c>
      <c r="EJ89" s="496">
        <f t="shared" si="210"/>
        <v>18.340787883908831</v>
      </c>
      <c r="EK89" s="496">
        <f t="shared" si="210"/>
        <v>13.429118764442933</v>
      </c>
      <c r="EL89" s="497">
        <f t="shared" si="210"/>
        <v>8.3657583289472086</v>
      </c>
      <c r="EM89" s="497">
        <f t="shared" si="210"/>
        <v>1.9588161777675168</v>
      </c>
      <c r="EN89" s="497">
        <f t="shared" si="210"/>
        <v>-7.9580885850695608</v>
      </c>
      <c r="EO89" s="497">
        <f t="shared" si="210"/>
        <v>-14.982522624355227</v>
      </c>
      <c r="EP89" s="497">
        <v>-23.004206028292373</v>
      </c>
      <c r="EQ89" s="522" t="s">
        <v>381</v>
      </c>
      <c r="ER89" s="748" t="s">
        <v>381</v>
      </c>
      <c r="ES89" s="738"/>
      <c r="ET89" s="1021"/>
      <c r="EU89" s="503">
        <f t="shared" si="152"/>
        <v>-40</v>
      </c>
      <c r="EV89" s="495">
        <f t="shared" ref="EV89:FE89" si="211">EV20</f>
        <v>81.260683731941185</v>
      </c>
      <c r="EW89" s="496">
        <f t="shared" si="211"/>
        <v>79.811765224276485</v>
      </c>
      <c r="EX89" s="496">
        <f t="shared" si="211"/>
        <v>76.809355786238086</v>
      </c>
      <c r="EY89" s="496">
        <f t="shared" si="211"/>
        <v>71.837308085294126</v>
      </c>
      <c r="EZ89" s="496">
        <f t="shared" si="211"/>
        <v>66.883979977364731</v>
      </c>
      <c r="FA89" s="497">
        <f t="shared" si="211"/>
        <v>61.955444726614189</v>
      </c>
      <c r="FB89" s="497">
        <f t="shared" si="211"/>
        <v>52.253902399408958</v>
      </c>
      <c r="FC89" s="497">
        <f t="shared" si="211"/>
        <v>42.732745782621976</v>
      </c>
      <c r="FD89" s="497">
        <f t="shared" si="211"/>
        <v>33.345114659379703</v>
      </c>
      <c r="FE89" s="497">
        <f t="shared" si="211"/>
        <v>24.086635788789636</v>
      </c>
      <c r="FF89" s="522" t="s">
        <v>381</v>
      </c>
      <c r="FG89" s="748" t="s">
        <v>381</v>
      </c>
      <c r="FI89" s="1021"/>
      <c r="FJ89" s="503">
        <f t="shared" si="153"/>
        <v>-40</v>
      </c>
      <c r="FK89" s="495">
        <f t="shared" ref="FK89:FT89" si="212">FK20</f>
        <v>83.75149120204776</v>
      </c>
      <c r="FL89" s="496">
        <f t="shared" si="212"/>
        <v>82.207030731090242</v>
      </c>
      <c r="FM89" s="496">
        <f t="shared" si="212"/>
        <v>79.053552059301126</v>
      </c>
      <c r="FN89" s="496">
        <f t="shared" si="212"/>
        <v>73.797644518266964</v>
      </c>
      <c r="FO89" s="496">
        <f t="shared" si="212"/>
        <v>68.598907320617911</v>
      </c>
      <c r="FP89" s="497">
        <f t="shared" si="212"/>
        <v>63.43835635328179</v>
      </c>
      <c r="FQ89" s="497">
        <f t="shared" si="212"/>
        <v>53.353658954730861</v>
      </c>
      <c r="FR89" s="497">
        <f t="shared" si="212"/>
        <v>43.46326062674899</v>
      </c>
      <c r="FS89" s="497">
        <f t="shared" si="212"/>
        <v>33.790592725595843</v>
      </c>
      <c r="FT89" s="497">
        <f t="shared" si="212"/>
        <v>24.273776296374649</v>
      </c>
      <c r="FU89" s="522" t="s">
        <v>381</v>
      </c>
      <c r="FV89" s="748" t="s">
        <v>381</v>
      </c>
      <c r="FW89" s="744"/>
      <c r="FX89" s="1021"/>
      <c r="FY89" s="503">
        <f t="shared" si="154"/>
        <v>-40</v>
      </c>
      <c r="FZ89" s="491">
        <f t="shared" si="155"/>
        <v>1.000000000000014</v>
      </c>
      <c r="GA89" s="492">
        <f t="shared" si="122"/>
        <v>1.0000000000000135</v>
      </c>
      <c r="GB89" s="492">
        <f t="shared" si="123"/>
        <v>1</v>
      </c>
      <c r="GC89" s="492">
        <f t="shared" si="124"/>
        <v>1</v>
      </c>
      <c r="GD89" s="492">
        <f t="shared" si="125"/>
        <v>1.0000000000000004</v>
      </c>
      <c r="GE89" s="493">
        <f t="shared" si="126"/>
        <v>1</v>
      </c>
      <c r="GF89" s="493">
        <f t="shared" si="127"/>
        <v>1</v>
      </c>
      <c r="GG89" s="493">
        <f t="shared" si="128"/>
        <v>1</v>
      </c>
      <c r="GH89" s="493">
        <f t="shared" si="129"/>
        <v>1</v>
      </c>
      <c r="GI89" s="493">
        <f t="shared" si="130"/>
        <v>1</v>
      </c>
      <c r="GJ89" s="522" t="s">
        <v>381</v>
      </c>
      <c r="GK89" s="748" t="s">
        <v>381</v>
      </c>
      <c r="GM89" s="1021"/>
      <c r="GN89" s="503">
        <f t="shared" si="156"/>
        <v>-40</v>
      </c>
      <c r="GO89" s="495">
        <f t="shared" si="157"/>
        <v>83.75149120204776</v>
      </c>
      <c r="GP89" s="496">
        <f t="shared" si="131"/>
        <v>82.207030731090242</v>
      </c>
      <c r="GQ89" s="496">
        <f t="shared" si="132"/>
        <v>79.053552059301126</v>
      </c>
      <c r="GR89" s="496">
        <f t="shared" si="133"/>
        <v>73.797644518266964</v>
      </c>
      <c r="GS89" s="496">
        <f t="shared" si="134"/>
        <v>68.598907320617911</v>
      </c>
      <c r="GT89" s="497">
        <f t="shared" si="135"/>
        <v>63.43835635328179</v>
      </c>
      <c r="GU89" s="497">
        <f t="shared" si="136"/>
        <v>53.353658954730861</v>
      </c>
      <c r="GV89" s="497">
        <f t="shared" si="137"/>
        <v>43.46326062674899</v>
      </c>
      <c r="GW89" s="497">
        <f t="shared" si="138"/>
        <v>33.790592725595843</v>
      </c>
      <c r="GX89" s="497">
        <f t="shared" si="139"/>
        <v>24.273776296374649</v>
      </c>
      <c r="GY89" s="522" t="s">
        <v>381</v>
      </c>
      <c r="GZ89" s="748" t="s">
        <v>381</v>
      </c>
      <c r="HB89" s="1021"/>
      <c r="HC89" s="503">
        <f t="shared" si="158"/>
        <v>-40</v>
      </c>
      <c r="HD89" s="629" t="s">
        <v>381</v>
      </c>
      <c r="HE89" s="596" t="s">
        <v>381</v>
      </c>
      <c r="HF89" s="630" t="s">
        <v>381</v>
      </c>
      <c r="HH89" s="1021"/>
      <c r="HI89" s="503">
        <f t="shared" si="160"/>
        <v>-40</v>
      </c>
      <c r="HJ89" s="598" t="str">
        <f t="shared" si="161"/>
        <v>no fueling</v>
      </c>
      <c r="HK89" s="599" t="s">
        <v>381</v>
      </c>
    </row>
    <row r="90" spans="2:219" ht="15" customHeight="1" thickBot="1">
      <c r="B90" s="1091"/>
      <c r="C90" s="770" t="s">
        <v>382</v>
      </c>
      <c r="D90" s="507" t="s">
        <v>381</v>
      </c>
      <c r="E90" s="751" t="s">
        <v>381</v>
      </c>
      <c r="F90" s="752" t="s">
        <v>381</v>
      </c>
      <c r="G90" s="753" t="s">
        <v>381</v>
      </c>
      <c r="H90" s="751" t="s">
        <v>381</v>
      </c>
      <c r="I90" s="752" t="s">
        <v>381</v>
      </c>
      <c r="J90" s="752" t="s">
        <v>381</v>
      </c>
      <c r="K90" s="752" t="s">
        <v>381</v>
      </c>
      <c r="L90" s="752" t="s">
        <v>381</v>
      </c>
      <c r="M90" s="752" t="s">
        <v>381</v>
      </c>
      <c r="N90" s="752" t="s">
        <v>381</v>
      </c>
      <c r="O90" s="752" t="s">
        <v>381</v>
      </c>
      <c r="P90" s="752" t="s">
        <v>381</v>
      </c>
      <c r="Q90" s="752" t="s">
        <v>381</v>
      </c>
      <c r="R90" s="752" t="s">
        <v>381</v>
      </c>
      <c r="S90" s="754" t="s">
        <v>381</v>
      </c>
      <c r="T90" s="738"/>
      <c r="U90" s="1022"/>
      <c r="V90" s="750" t="str">
        <f t="shared" si="142"/>
        <v>&lt; -40</v>
      </c>
      <c r="W90" s="755" t="s">
        <v>381</v>
      </c>
      <c r="X90" s="756" t="s">
        <v>381</v>
      </c>
      <c r="Y90" s="507" t="s">
        <v>381</v>
      </c>
      <c r="Z90" s="513" t="s">
        <v>381</v>
      </c>
      <c r="AA90" s="514" t="s">
        <v>381</v>
      </c>
      <c r="AB90" s="548" t="s">
        <v>381</v>
      </c>
      <c r="AC90" s="514" t="s">
        <v>381</v>
      </c>
      <c r="AD90" s="755" t="s">
        <v>381</v>
      </c>
      <c r="AE90" s="756" t="s">
        <v>381</v>
      </c>
      <c r="AF90" s="738"/>
      <c r="AG90" s="1049"/>
      <c r="AH90" s="1051"/>
      <c r="AI90" s="738"/>
      <c r="AJ90" s="1022"/>
      <c r="AK90" s="750" t="str">
        <f>$C90</f>
        <v>&lt; -40</v>
      </c>
      <c r="AL90" s="755" t="s">
        <v>381</v>
      </c>
      <c r="AM90" s="756" t="s">
        <v>381</v>
      </c>
      <c r="AN90" s="515" t="s">
        <v>381</v>
      </c>
      <c r="AP90" s="1022"/>
      <c r="AQ90" s="750" t="s">
        <v>382</v>
      </c>
      <c r="AR90" s="507" t="s">
        <v>381</v>
      </c>
      <c r="AS90" s="751" t="s">
        <v>381</v>
      </c>
      <c r="AT90" s="752" t="s">
        <v>381</v>
      </c>
      <c r="AU90" s="752" t="s">
        <v>381</v>
      </c>
      <c r="AV90" s="752" t="s">
        <v>381</v>
      </c>
      <c r="AW90" s="752" t="s">
        <v>381</v>
      </c>
      <c r="AX90" s="752" t="s">
        <v>381</v>
      </c>
      <c r="AY90" s="752" t="s">
        <v>381</v>
      </c>
      <c r="AZ90" s="752" t="s">
        <v>381</v>
      </c>
      <c r="BA90" s="752" t="s">
        <v>381</v>
      </c>
      <c r="BB90" s="752" t="s">
        <v>381</v>
      </c>
      <c r="BC90" s="752" t="s">
        <v>381</v>
      </c>
      <c r="BD90" s="754" t="s">
        <v>381</v>
      </c>
      <c r="BE90" s="738"/>
      <c r="BF90" s="1022"/>
      <c r="BG90" s="750" t="s">
        <v>382</v>
      </c>
      <c r="BH90" s="507" t="s">
        <v>381</v>
      </c>
      <c r="BI90" s="751" t="s">
        <v>381</v>
      </c>
      <c r="BJ90" s="752" t="s">
        <v>381</v>
      </c>
      <c r="BK90" s="752" t="s">
        <v>381</v>
      </c>
      <c r="BL90" s="752" t="s">
        <v>381</v>
      </c>
      <c r="BM90" s="752" t="s">
        <v>381</v>
      </c>
      <c r="BN90" s="752" t="s">
        <v>381</v>
      </c>
      <c r="BO90" s="752" t="s">
        <v>381</v>
      </c>
      <c r="BP90" s="752" t="s">
        <v>381</v>
      </c>
      <c r="BQ90" s="752" t="s">
        <v>381</v>
      </c>
      <c r="BR90" s="752" t="s">
        <v>381</v>
      </c>
      <c r="BS90" s="752" t="s">
        <v>381</v>
      </c>
      <c r="BT90" s="754" t="s">
        <v>381</v>
      </c>
      <c r="BU90" s="738"/>
      <c r="BV90" s="1022"/>
      <c r="BW90" s="750" t="s">
        <v>382</v>
      </c>
      <c r="BX90" s="507" t="s">
        <v>381</v>
      </c>
      <c r="BY90" s="751" t="s">
        <v>381</v>
      </c>
      <c r="BZ90" s="752" t="s">
        <v>381</v>
      </c>
      <c r="CA90" s="752" t="s">
        <v>381</v>
      </c>
      <c r="CB90" s="752" t="s">
        <v>381</v>
      </c>
      <c r="CC90" s="752" t="s">
        <v>381</v>
      </c>
      <c r="CD90" s="752" t="s">
        <v>381</v>
      </c>
      <c r="CE90" s="752" t="s">
        <v>381</v>
      </c>
      <c r="CF90" s="752" t="s">
        <v>381</v>
      </c>
      <c r="CG90" s="752" t="s">
        <v>381</v>
      </c>
      <c r="CH90" s="752" t="s">
        <v>381</v>
      </c>
      <c r="CI90" s="752" t="s">
        <v>381</v>
      </c>
      <c r="CJ90" s="754" t="s">
        <v>381</v>
      </c>
      <c r="CK90" s="738"/>
      <c r="CL90" s="1022"/>
      <c r="CM90" s="750" t="str">
        <f t="shared" si="148"/>
        <v>&lt; -40</v>
      </c>
      <c r="CN90" s="757" t="s">
        <v>381</v>
      </c>
      <c r="CO90" s="758" t="s">
        <v>381</v>
      </c>
      <c r="CP90" s="758" t="s">
        <v>381</v>
      </c>
      <c r="CQ90" s="758" t="s">
        <v>381</v>
      </c>
      <c r="CR90" s="758" t="s">
        <v>381</v>
      </c>
      <c r="CS90" s="758" t="s">
        <v>381</v>
      </c>
      <c r="CT90" s="758" t="s">
        <v>381</v>
      </c>
      <c r="CU90" s="758" t="s">
        <v>381</v>
      </c>
      <c r="CV90" s="758" t="s">
        <v>381</v>
      </c>
      <c r="CW90" s="758" t="s">
        <v>381</v>
      </c>
      <c r="CX90" s="758" t="s">
        <v>381</v>
      </c>
      <c r="CY90" s="756" t="s">
        <v>381</v>
      </c>
      <c r="CZ90" s="738"/>
      <c r="DA90" s="1022"/>
      <c r="DB90" s="750" t="str">
        <f t="shared" si="149"/>
        <v>&lt; -40</v>
      </c>
      <c r="DC90" s="757" t="s">
        <v>381</v>
      </c>
      <c r="DD90" s="758" t="s">
        <v>381</v>
      </c>
      <c r="DE90" s="758" t="s">
        <v>381</v>
      </c>
      <c r="DF90" s="758" t="s">
        <v>381</v>
      </c>
      <c r="DG90" s="758" t="s">
        <v>381</v>
      </c>
      <c r="DH90" s="758" t="s">
        <v>381</v>
      </c>
      <c r="DI90" s="758" t="s">
        <v>381</v>
      </c>
      <c r="DJ90" s="758" t="s">
        <v>381</v>
      </c>
      <c r="DK90" s="758" t="s">
        <v>381</v>
      </c>
      <c r="DL90" s="758" t="s">
        <v>381</v>
      </c>
      <c r="DM90" s="758" t="s">
        <v>381</v>
      </c>
      <c r="DN90" s="756" t="s">
        <v>381</v>
      </c>
      <c r="DO90" s="744"/>
      <c r="DP90" s="1022"/>
      <c r="DQ90" s="750" t="str">
        <f t="shared" si="150"/>
        <v>&lt; -40</v>
      </c>
      <c r="DR90" s="757" t="s">
        <v>381</v>
      </c>
      <c r="DS90" s="758" t="s">
        <v>381</v>
      </c>
      <c r="DT90" s="758" t="s">
        <v>381</v>
      </c>
      <c r="DU90" s="758" t="s">
        <v>381</v>
      </c>
      <c r="DV90" s="758" t="s">
        <v>381</v>
      </c>
      <c r="DW90" s="758" t="s">
        <v>381</v>
      </c>
      <c r="DX90" s="758" t="s">
        <v>381</v>
      </c>
      <c r="DY90" s="758" t="s">
        <v>381</v>
      </c>
      <c r="DZ90" s="758" t="s">
        <v>381</v>
      </c>
      <c r="EA90" s="758" t="s">
        <v>381</v>
      </c>
      <c r="EB90" s="758" t="s">
        <v>381</v>
      </c>
      <c r="EC90" s="756" t="s">
        <v>381</v>
      </c>
      <c r="ED90" s="738"/>
      <c r="EE90" s="1022"/>
      <c r="EF90" s="750" t="str">
        <f t="shared" si="151"/>
        <v>&lt; -40</v>
      </c>
      <c r="EG90" s="757" t="s">
        <v>381</v>
      </c>
      <c r="EH90" s="758" t="s">
        <v>381</v>
      </c>
      <c r="EI90" s="758" t="s">
        <v>381</v>
      </c>
      <c r="EJ90" s="758" t="s">
        <v>381</v>
      </c>
      <c r="EK90" s="758" t="s">
        <v>381</v>
      </c>
      <c r="EL90" s="758" t="s">
        <v>381</v>
      </c>
      <c r="EM90" s="758" t="s">
        <v>381</v>
      </c>
      <c r="EN90" s="758" t="s">
        <v>381</v>
      </c>
      <c r="EO90" s="758" t="s">
        <v>381</v>
      </c>
      <c r="EP90" s="758" t="s">
        <v>381</v>
      </c>
      <c r="EQ90" s="758" t="s">
        <v>381</v>
      </c>
      <c r="ER90" s="756" t="s">
        <v>381</v>
      </c>
      <c r="ES90" s="738"/>
      <c r="ET90" s="1022"/>
      <c r="EU90" s="750" t="str">
        <f t="shared" si="152"/>
        <v>&lt; -40</v>
      </c>
      <c r="EV90" s="757" t="s">
        <v>381</v>
      </c>
      <c r="EW90" s="758" t="s">
        <v>381</v>
      </c>
      <c r="EX90" s="758" t="s">
        <v>381</v>
      </c>
      <c r="EY90" s="758" t="s">
        <v>381</v>
      </c>
      <c r="EZ90" s="758" t="s">
        <v>381</v>
      </c>
      <c r="FA90" s="758" t="s">
        <v>381</v>
      </c>
      <c r="FB90" s="758" t="s">
        <v>381</v>
      </c>
      <c r="FC90" s="758" t="s">
        <v>381</v>
      </c>
      <c r="FD90" s="758" t="s">
        <v>381</v>
      </c>
      <c r="FE90" s="758" t="s">
        <v>381</v>
      </c>
      <c r="FF90" s="758" t="s">
        <v>381</v>
      </c>
      <c r="FG90" s="756" t="s">
        <v>381</v>
      </c>
      <c r="FI90" s="1022"/>
      <c r="FJ90" s="750" t="str">
        <f t="shared" si="153"/>
        <v>&lt; -40</v>
      </c>
      <c r="FK90" s="757" t="s">
        <v>381</v>
      </c>
      <c r="FL90" s="758" t="s">
        <v>381</v>
      </c>
      <c r="FM90" s="758" t="s">
        <v>381</v>
      </c>
      <c r="FN90" s="758" t="s">
        <v>381</v>
      </c>
      <c r="FO90" s="758" t="s">
        <v>381</v>
      </c>
      <c r="FP90" s="758" t="s">
        <v>381</v>
      </c>
      <c r="FQ90" s="758" t="s">
        <v>381</v>
      </c>
      <c r="FR90" s="758" t="s">
        <v>381</v>
      </c>
      <c r="FS90" s="758" t="s">
        <v>381</v>
      </c>
      <c r="FT90" s="758" t="s">
        <v>381</v>
      </c>
      <c r="FU90" s="758" t="s">
        <v>381</v>
      </c>
      <c r="FV90" s="756" t="s">
        <v>381</v>
      </c>
      <c r="FW90" s="744"/>
      <c r="FX90" s="1022"/>
      <c r="FY90" s="750" t="str">
        <f t="shared" si="154"/>
        <v>&lt; -40</v>
      </c>
      <c r="FZ90" s="757" t="s">
        <v>381</v>
      </c>
      <c r="GA90" s="758" t="s">
        <v>381</v>
      </c>
      <c r="GB90" s="758" t="s">
        <v>381</v>
      </c>
      <c r="GC90" s="758" t="s">
        <v>381</v>
      </c>
      <c r="GD90" s="758" t="s">
        <v>381</v>
      </c>
      <c r="GE90" s="758" t="s">
        <v>381</v>
      </c>
      <c r="GF90" s="758" t="s">
        <v>381</v>
      </c>
      <c r="GG90" s="758" t="s">
        <v>381</v>
      </c>
      <c r="GH90" s="758" t="s">
        <v>381</v>
      </c>
      <c r="GI90" s="758" t="s">
        <v>381</v>
      </c>
      <c r="GJ90" s="758" t="s">
        <v>381</v>
      </c>
      <c r="GK90" s="756" t="s">
        <v>381</v>
      </c>
      <c r="GM90" s="1022"/>
      <c r="GN90" s="750" t="str">
        <f t="shared" si="156"/>
        <v>&lt; -40</v>
      </c>
      <c r="GO90" s="757" t="s">
        <v>381</v>
      </c>
      <c r="GP90" s="758" t="s">
        <v>381</v>
      </c>
      <c r="GQ90" s="758" t="s">
        <v>381</v>
      </c>
      <c r="GR90" s="758" t="s">
        <v>381</v>
      </c>
      <c r="GS90" s="758" t="s">
        <v>381</v>
      </c>
      <c r="GT90" s="758" t="s">
        <v>381</v>
      </c>
      <c r="GU90" s="758" t="s">
        <v>381</v>
      </c>
      <c r="GV90" s="758" t="s">
        <v>381</v>
      </c>
      <c r="GW90" s="758" t="s">
        <v>381</v>
      </c>
      <c r="GX90" s="758" t="s">
        <v>381</v>
      </c>
      <c r="GY90" s="758" t="s">
        <v>381</v>
      </c>
      <c r="GZ90" s="756" t="s">
        <v>381</v>
      </c>
      <c r="HB90" s="1022"/>
      <c r="HC90" s="750" t="str">
        <f t="shared" si="158"/>
        <v>&lt; -40</v>
      </c>
      <c r="HD90" s="548" t="s">
        <v>381</v>
      </c>
      <c r="HE90" s="555" t="s">
        <v>381</v>
      </c>
      <c r="HF90" s="759" t="s">
        <v>381</v>
      </c>
      <c r="HH90" s="1022"/>
      <c r="HI90" s="750" t="str">
        <f t="shared" si="160"/>
        <v>&lt; -40</v>
      </c>
      <c r="HJ90" s="507" t="s">
        <v>381</v>
      </c>
      <c r="HK90" s="759" t="s">
        <v>381</v>
      </c>
    </row>
    <row r="93" spans="2:219" ht="18">
      <c r="B93" s="1069" t="s">
        <v>704</v>
      </c>
      <c r="C93" s="1069"/>
      <c r="D93" s="1069"/>
      <c r="E93" s="1069"/>
      <c r="F93" s="1069"/>
      <c r="G93" s="1069"/>
      <c r="H93" s="1069"/>
      <c r="I93" s="1069"/>
      <c r="J93" s="1069"/>
      <c r="K93" s="1069"/>
      <c r="L93" s="1069"/>
      <c r="M93" s="1069"/>
      <c r="N93" s="1069"/>
      <c r="O93" s="1069"/>
      <c r="P93" s="1069"/>
      <c r="Q93" s="1069"/>
      <c r="R93" s="1069"/>
      <c r="S93" s="1069"/>
      <c r="T93" s="714"/>
      <c r="U93" s="445" t="s">
        <v>487</v>
      </c>
      <c r="V93" s="714"/>
      <c r="W93" s="445"/>
      <c r="X93" s="445"/>
      <c r="Y93" s="1070" t="s">
        <v>505</v>
      </c>
      <c r="Z93" s="1070"/>
      <c r="AA93" s="1070"/>
      <c r="AB93" s="445"/>
      <c r="AC93" s="1071" t="s">
        <v>490</v>
      </c>
      <c r="AD93" s="1071"/>
      <c r="AE93" s="1071"/>
      <c r="AF93" s="714"/>
      <c r="AG93" s="714"/>
      <c r="AH93" s="714"/>
      <c r="AI93" s="714"/>
      <c r="AJ93" s="445" t="s">
        <v>488</v>
      </c>
      <c r="AK93" s="714"/>
      <c r="AL93" s="445"/>
      <c r="AM93" s="445"/>
      <c r="AN93" s="714"/>
      <c r="AP93" s="1069" t="s">
        <v>706</v>
      </c>
      <c r="AQ93" s="1069"/>
      <c r="AR93" s="1069"/>
      <c r="AS93" s="1069"/>
      <c r="AT93" s="1069"/>
      <c r="AU93" s="1069"/>
      <c r="AV93" s="1069"/>
      <c r="AW93" s="1069"/>
      <c r="AX93" s="1069"/>
      <c r="AY93" s="1069"/>
      <c r="AZ93" s="1069"/>
      <c r="BA93" s="1069"/>
      <c r="BB93" s="1069"/>
      <c r="BC93" s="1069"/>
      <c r="BD93" s="1069"/>
      <c r="BE93" s="714"/>
      <c r="BF93" s="1069" t="s">
        <v>707</v>
      </c>
      <c r="BG93" s="1069"/>
      <c r="BH93" s="1069"/>
      <c r="BI93" s="1069"/>
      <c r="BJ93" s="1069"/>
      <c r="BK93" s="1069"/>
      <c r="BL93" s="1069"/>
      <c r="BM93" s="1069"/>
      <c r="BN93" s="1069"/>
      <c r="BO93" s="1069"/>
      <c r="BP93" s="1069"/>
      <c r="BQ93" s="1069"/>
      <c r="BR93" s="1069"/>
      <c r="BS93" s="1069"/>
      <c r="BT93" s="1069"/>
      <c r="BU93" s="716"/>
      <c r="BV93" s="1069" t="s">
        <v>708</v>
      </c>
      <c r="BW93" s="1069"/>
      <c r="BX93" s="1069"/>
      <c r="BY93" s="1069"/>
      <c r="BZ93" s="1069"/>
      <c r="CA93" s="1069"/>
      <c r="CB93" s="1069"/>
      <c r="CC93" s="1069"/>
      <c r="CD93" s="1069"/>
      <c r="CE93" s="1069"/>
      <c r="CF93" s="1069"/>
      <c r="CG93" s="1069"/>
      <c r="CH93" s="1069"/>
      <c r="CI93" s="1069"/>
      <c r="CJ93" s="1069"/>
      <c r="CK93" s="714"/>
      <c r="CL93" s="445" t="str">
        <f>CL71</f>
        <v>Step 2-2 Information (Cold Case 120% SOC, 4-7kg)</v>
      </c>
      <c r="CM93" s="714"/>
      <c r="CZ93" s="714"/>
      <c r="DA93" s="445" t="str">
        <f>DA71</f>
        <v>Step 2-3 Information (Hot Case 100% SOC, 4kg)</v>
      </c>
      <c r="DB93" s="714"/>
      <c r="DP93" s="445" t="str">
        <f>DP71</f>
        <v>Step 2-3 Information (Hot Case 100% SOC, 7kg)</v>
      </c>
      <c r="DQ93" s="714"/>
      <c r="ED93" s="714"/>
      <c r="EE93" s="445" t="str">
        <f>EE71</f>
        <v>Step 2-2 Information (Cold Case 120% SOC, 4-7kg)</v>
      </c>
      <c r="EF93" s="714"/>
      <c r="ES93" s="714"/>
      <c r="ET93" s="445" t="str">
        <f>ET71</f>
        <v>Step 2-3 Information (Hot Case 100% SOC, 4kg)</v>
      </c>
      <c r="EU93" s="714"/>
      <c r="FI93" s="445" t="str">
        <f>FI71</f>
        <v>Step 2-3 Information (Hot Case 100% SOC, 7kg)</v>
      </c>
      <c r="FJ93" s="714"/>
      <c r="FX93" s="445" t="str">
        <f>FX71</f>
        <v>Step 2-2 / 2-3 Information</v>
      </c>
      <c r="FY93" s="714"/>
      <c r="GM93" s="445" t="str">
        <f>FX71</f>
        <v>Step 2-2 / 2-3 Information</v>
      </c>
      <c r="GN93" s="714"/>
      <c r="HB93" s="445" t="str">
        <f>HB71</f>
        <v>Step 4-1 Top-Off-Fill-Information (Hot Case SOC = 100%)</v>
      </c>
      <c r="HC93" s="714"/>
      <c r="HH93" s="445" t="str">
        <f>HH71</f>
        <v>Step 4-3 Top-Off-Fill-Information (Cold Case SOC = 120%)</v>
      </c>
      <c r="HI93" s="714"/>
    </row>
    <row r="94" spans="2:219" ht="13.5" thickBot="1">
      <c r="C94" s="718"/>
      <c r="D94" s="719"/>
      <c r="E94" s="719"/>
      <c r="F94" s="719"/>
      <c r="G94" s="719"/>
      <c r="H94" s="719"/>
      <c r="I94" s="719"/>
      <c r="V94" s="718"/>
      <c r="Y94" s="719"/>
      <c r="Z94" s="719"/>
      <c r="AA94" s="719"/>
      <c r="AB94" s="719"/>
      <c r="AC94" s="719"/>
      <c r="AK94" s="718"/>
      <c r="AN94" s="719"/>
      <c r="AQ94" s="718"/>
      <c r="AR94" s="719"/>
      <c r="AS94" s="719"/>
      <c r="BG94" s="718"/>
      <c r="BH94" s="719"/>
      <c r="BW94" s="718"/>
      <c r="BX94" s="719"/>
      <c r="CM94" s="718"/>
      <c r="DB94" s="718"/>
      <c r="DQ94" s="718"/>
      <c r="EF94" s="718"/>
      <c r="EU94" s="718"/>
      <c r="FJ94" s="718"/>
      <c r="FY94" s="718"/>
      <c r="GN94" s="718"/>
      <c r="HC94" s="718"/>
      <c r="HD94" s="719"/>
      <c r="HE94" s="719"/>
      <c r="HF94" s="719"/>
      <c r="HI94" s="718"/>
      <c r="HJ94" s="719"/>
      <c r="HK94" s="719"/>
    </row>
    <row r="95" spans="2:219" ht="51.75" customHeight="1" thickBot="1">
      <c r="B95" s="934" t="s">
        <v>904</v>
      </c>
      <c r="C95" s="965"/>
      <c r="D95" s="1092" t="s">
        <v>886</v>
      </c>
      <c r="E95" s="765" t="s">
        <v>887</v>
      </c>
      <c r="F95" s="765" t="s">
        <v>888</v>
      </c>
      <c r="G95" s="765" t="s">
        <v>889</v>
      </c>
      <c r="H95" s="1111" t="s">
        <v>972</v>
      </c>
      <c r="I95" s="1112"/>
      <c r="J95" s="1112"/>
      <c r="K95" s="1112"/>
      <c r="L95" s="1112"/>
      <c r="M95" s="1112"/>
      <c r="N95" s="1112"/>
      <c r="O95" s="1112"/>
      <c r="P95" s="1112"/>
      <c r="Q95" s="1112"/>
      <c r="R95" s="1112"/>
      <c r="S95" s="1113"/>
      <c r="T95" s="722"/>
      <c r="U95" s="934" t="str">
        <f>$B95</f>
        <v>H70-T30
4-7kg comm
CD0</v>
      </c>
      <c r="V95" s="965"/>
      <c r="W95" s="1037" t="s">
        <v>907</v>
      </c>
      <c r="X95" s="1075"/>
      <c r="Y95" s="1037" t="s">
        <v>909</v>
      </c>
      <c r="Z95" s="1076"/>
      <c r="AA95" s="1075"/>
      <c r="AB95" s="1077" t="s">
        <v>927</v>
      </c>
      <c r="AC95" s="1078"/>
      <c r="AD95" s="1037" t="s">
        <v>908</v>
      </c>
      <c r="AE95" s="1075"/>
      <c r="AF95" s="722"/>
      <c r="AG95" s="1079" t="s">
        <v>722</v>
      </c>
      <c r="AH95" s="1081" t="s">
        <v>723</v>
      </c>
      <c r="AI95" s="722"/>
      <c r="AJ95" s="934" t="str">
        <f>$B95</f>
        <v>H70-T30
4-7kg comm
CD0</v>
      </c>
      <c r="AK95" s="965"/>
      <c r="AL95" s="1037" t="s">
        <v>907</v>
      </c>
      <c r="AM95" s="1075"/>
      <c r="AN95" s="1083" t="s">
        <v>167</v>
      </c>
      <c r="AP95" s="934" t="str">
        <f>$B95</f>
        <v>H70-T30
4-7kg comm
CD0</v>
      </c>
      <c r="AQ95" s="965"/>
      <c r="AR95" s="1039" t="s">
        <v>886</v>
      </c>
      <c r="AS95" s="1042" t="s">
        <v>972</v>
      </c>
      <c r="AT95" s="1043"/>
      <c r="AU95" s="1043"/>
      <c r="AV95" s="1043"/>
      <c r="AW95" s="1043"/>
      <c r="AX95" s="1043"/>
      <c r="AY95" s="1043"/>
      <c r="AZ95" s="1043"/>
      <c r="BA95" s="1043"/>
      <c r="BB95" s="1043"/>
      <c r="BC95" s="1043"/>
      <c r="BD95" s="1044"/>
      <c r="BE95" s="722"/>
      <c r="BF95" s="934" t="str">
        <f>$B95</f>
        <v>H70-T30
4-7kg comm
CD0</v>
      </c>
      <c r="BG95" s="965"/>
      <c r="BH95" s="1039" t="s">
        <v>912</v>
      </c>
      <c r="BI95" s="1042" t="s">
        <v>972</v>
      </c>
      <c r="BJ95" s="1043"/>
      <c r="BK95" s="1043"/>
      <c r="BL95" s="1043"/>
      <c r="BM95" s="1043"/>
      <c r="BN95" s="1043"/>
      <c r="BO95" s="1043"/>
      <c r="BP95" s="1043"/>
      <c r="BQ95" s="1043"/>
      <c r="BR95" s="1043"/>
      <c r="BS95" s="1043"/>
      <c r="BT95" s="1044"/>
      <c r="BU95" s="722"/>
      <c r="BV95" s="934" t="str">
        <f>$B95</f>
        <v>H70-T30
4-7kg comm
CD0</v>
      </c>
      <c r="BW95" s="965"/>
      <c r="BX95" s="1039" t="s">
        <v>912</v>
      </c>
      <c r="BY95" s="1042" t="s">
        <v>972</v>
      </c>
      <c r="BZ95" s="1043"/>
      <c r="CA95" s="1043"/>
      <c r="CB95" s="1043"/>
      <c r="CC95" s="1043"/>
      <c r="CD95" s="1043"/>
      <c r="CE95" s="1043"/>
      <c r="CF95" s="1043"/>
      <c r="CG95" s="1043"/>
      <c r="CH95" s="1043"/>
      <c r="CI95" s="1043"/>
      <c r="CJ95" s="1044"/>
      <c r="CK95" s="722"/>
      <c r="CL95" s="934" t="str">
        <f>$B95</f>
        <v>H70-T30
4-7kg comm
CD0</v>
      </c>
      <c r="CM95" s="935"/>
      <c r="CN95" s="1033" t="s">
        <v>973</v>
      </c>
      <c r="CO95" s="1034"/>
      <c r="CP95" s="1035"/>
      <c r="CQ95" s="1035"/>
      <c r="CR95" s="1035"/>
      <c r="CS95" s="1035"/>
      <c r="CT95" s="1035"/>
      <c r="CU95" s="1035"/>
      <c r="CV95" s="1035"/>
      <c r="CW95" s="1035"/>
      <c r="CX95" s="1035"/>
      <c r="CY95" s="1036"/>
      <c r="CZ95" s="722"/>
      <c r="DA95" s="934" t="str">
        <f>$B95</f>
        <v>H70-T30
4-7kg comm
CD0</v>
      </c>
      <c r="DB95" s="935"/>
      <c r="DC95" s="1033" t="s">
        <v>974</v>
      </c>
      <c r="DD95" s="1034"/>
      <c r="DE95" s="1035"/>
      <c r="DF95" s="1035"/>
      <c r="DG95" s="1035"/>
      <c r="DH95" s="1035"/>
      <c r="DI95" s="1035"/>
      <c r="DJ95" s="1035"/>
      <c r="DK95" s="1035"/>
      <c r="DL95" s="1035"/>
      <c r="DM95" s="1035"/>
      <c r="DN95" s="1036"/>
      <c r="DO95" s="722"/>
      <c r="DP95" s="934" t="str">
        <f>$B95</f>
        <v>H70-T30
4-7kg comm
CD0</v>
      </c>
      <c r="DQ95" s="935"/>
      <c r="DR95" s="1033" t="s">
        <v>974</v>
      </c>
      <c r="DS95" s="1034"/>
      <c r="DT95" s="1035"/>
      <c r="DU95" s="1035"/>
      <c r="DV95" s="1035"/>
      <c r="DW95" s="1035"/>
      <c r="DX95" s="1035"/>
      <c r="DY95" s="1035"/>
      <c r="DZ95" s="1035"/>
      <c r="EA95" s="1035"/>
      <c r="EB95" s="1035"/>
      <c r="EC95" s="1036"/>
      <c r="ED95" s="722"/>
      <c r="EE95" s="934" t="str">
        <f>$B95</f>
        <v>H70-T30
4-7kg comm
CD0</v>
      </c>
      <c r="EF95" s="935"/>
      <c r="EG95" s="1033" t="s">
        <v>975</v>
      </c>
      <c r="EH95" s="1034"/>
      <c r="EI95" s="1035"/>
      <c r="EJ95" s="1035"/>
      <c r="EK95" s="1035"/>
      <c r="EL95" s="1035"/>
      <c r="EM95" s="1035"/>
      <c r="EN95" s="1035"/>
      <c r="EO95" s="1035"/>
      <c r="EP95" s="1035"/>
      <c r="EQ95" s="1035"/>
      <c r="ER95" s="1036"/>
      <c r="ES95" s="722"/>
      <c r="ET95" s="934" t="str">
        <f>$B95</f>
        <v>H70-T30
4-7kg comm
CD0</v>
      </c>
      <c r="EU95" s="935"/>
      <c r="EV95" s="1033" t="s">
        <v>976</v>
      </c>
      <c r="EW95" s="1034"/>
      <c r="EX95" s="1035"/>
      <c r="EY95" s="1035"/>
      <c r="EZ95" s="1035"/>
      <c r="FA95" s="1035"/>
      <c r="FB95" s="1035"/>
      <c r="FC95" s="1035"/>
      <c r="FD95" s="1035"/>
      <c r="FE95" s="1035"/>
      <c r="FF95" s="1035"/>
      <c r="FG95" s="1036"/>
      <c r="FI95" s="934" t="str">
        <f>$B95</f>
        <v>H70-T30
4-7kg comm
CD0</v>
      </c>
      <c r="FJ95" s="935"/>
      <c r="FK95" s="1033" t="s">
        <v>976</v>
      </c>
      <c r="FL95" s="1034"/>
      <c r="FM95" s="1035"/>
      <c r="FN95" s="1035"/>
      <c r="FO95" s="1035"/>
      <c r="FP95" s="1035"/>
      <c r="FQ95" s="1035"/>
      <c r="FR95" s="1035"/>
      <c r="FS95" s="1035"/>
      <c r="FT95" s="1035"/>
      <c r="FU95" s="1035"/>
      <c r="FV95" s="1036"/>
      <c r="FW95" s="722"/>
      <c r="FX95" s="934" t="str">
        <f>$B95</f>
        <v>H70-T30
4-7kg comm
CD0</v>
      </c>
      <c r="FY95" s="935"/>
      <c r="FZ95" s="1033" t="s">
        <v>956</v>
      </c>
      <c r="GA95" s="1034"/>
      <c r="GB95" s="1035"/>
      <c r="GC95" s="1035"/>
      <c r="GD95" s="1035"/>
      <c r="GE95" s="1035"/>
      <c r="GF95" s="1035"/>
      <c r="GG95" s="1035"/>
      <c r="GH95" s="1035"/>
      <c r="GI95" s="1035"/>
      <c r="GJ95" s="1035"/>
      <c r="GK95" s="1036"/>
      <c r="GM95" s="934" t="str">
        <f>$B95</f>
        <v>H70-T30
4-7kg comm
CD0</v>
      </c>
      <c r="GN95" s="935"/>
      <c r="GO95" s="1033" t="s">
        <v>955</v>
      </c>
      <c r="GP95" s="1034"/>
      <c r="GQ95" s="1035"/>
      <c r="GR95" s="1035"/>
      <c r="GS95" s="1035"/>
      <c r="GT95" s="1035"/>
      <c r="GU95" s="1035"/>
      <c r="GV95" s="1035"/>
      <c r="GW95" s="1035"/>
      <c r="GX95" s="1035"/>
      <c r="GY95" s="1035"/>
      <c r="GZ95" s="1036"/>
      <c r="HB95" s="934" t="str">
        <f>$B95</f>
        <v>H70-T30
4-7kg comm
CD0</v>
      </c>
      <c r="HC95" s="965"/>
      <c r="HD95" s="1037" t="s">
        <v>894</v>
      </c>
      <c r="HE95" s="1038"/>
      <c r="HF95" s="723" t="s">
        <v>977</v>
      </c>
      <c r="HH95" s="934" t="str">
        <f>$B95</f>
        <v>H70-T30
4-7kg comm
CD0</v>
      </c>
      <c r="HI95" s="965"/>
      <c r="HJ95" s="1052" t="s">
        <v>894</v>
      </c>
      <c r="HK95" s="723" t="s">
        <v>977</v>
      </c>
    </row>
    <row r="96" spans="2:219" ht="27">
      <c r="B96" s="966"/>
      <c r="C96" s="967"/>
      <c r="D96" s="1093"/>
      <c r="E96" s="1103" t="s">
        <v>978</v>
      </c>
      <c r="F96" s="1104"/>
      <c r="G96" s="1104"/>
      <c r="H96" s="1104"/>
      <c r="I96" s="1104"/>
      <c r="J96" s="1104"/>
      <c r="K96" s="1104"/>
      <c r="L96" s="1104"/>
      <c r="M96" s="1104"/>
      <c r="N96" s="1104"/>
      <c r="O96" s="1104"/>
      <c r="P96" s="1104"/>
      <c r="Q96" s="1104"/>
      <c r="R96" s="1104"/>
      <c r="S96" s="1105"/>
      <c r="T96" s="724"/>
      <c r="U96" s="966"/>
      <c r="V96" s="967"/>
      <c r="W96" s="1055" t="s">
        <v>496</v>
      </c>
      <c r="X96" s="1057" t="s">
        <v>497</v>
      </c>
      <c r="Y96" s="1059" t="s">
        <v>128</v>
      </c>
      <c r="Z96" s="1061" t="s">
        <v>691</v>
      </c>
      <c r="AA96" s="1057" t="s">
        <v>692</v>
      </c>
      <c r="AB96" s="1064" t="s">
        <v>130</v>
      </c>
      <c r="AC96" s="1066" t="s">
        <v>131</v>
      </c>
      <c r="AD96" s="1068" t="s">
        <v>166</v>
      </c>
      <c r="AE96" s="1057" t="s">
        <v>492</v>
      </c>
      <c r="AF96" s="724"/>
      <c r="AG96" s="1080"/>
      <c r="AH96" s="1082"/>
      <c r="AI96" s="724"/>
      <c r="AJ96" s="966"/>
      <c r="AK96" s="967"/>
      <c r="AL96" s="1055" t="s">
        <v>498</v>
      </c>
      <c r="AM96" s="1057" t="s">
        <v>497</v>
      </c>
      <c r="AN96" s="1084"/>
      <c r="AP96" s="966"/>
      <c r="AQ96" s="967"/>
      <c r="AR96" s="1040"/>
      <c r="AS96" s="1023" t="s">
        <v>978</v>
      </c>
      <c r="AT96" s="1024"/>
      <c r="AU96" s="1024"/>
      <c r="AV96" s="1024"/>
      <c r="AW96" s="1024"/>
      <c r="AX96" s="1024"/>
      <c r="AY96" s="1024"/>
      <c r="AZ96" s="1024"/>
      <c r="BA96" s="1024"/>
      <c r="BB96" s="1024"/>
      <c r="BC96" s="1024"/>
      <c r="BD96" s="1025"/>
      <c r="BE96" s="724"/>
      <c r="BF96" s="966"/>
      <c r="BG96" s="967"/>
      <c r="BH96" s="1040"/>
      <c r="BI96" s="1023" t="s">
        <v>978</v>
      </c>
      <c r="BJ96" s="1024"/>
      <c r="BK96" s="1024"/>
      <c r="BL96" s="1024"/>
      <c r="BM96" s="1024"/>
      <c r="BN96" s="1024"/>
      <c r="BO96" s="1024"/>
      <c r="BP96" s="1024"/>
      <c r="BQ96" s="1024"/>
      <c r="BR96" s="1024"/>
      <c r="BS96" s="1024"/>
      <c r="BT96" s="1025"/>
      <c r="BU96" s="724"/>
      <c r="BV96" s="966"/>
      <c r="BW96" s="967"/>
      <c r="BX96" s="1040"/>
      <c r="BY96" s="1023" t="s">
        <v>978</v>
      </c>
      <c r="BZ96" s="1024"/>
      <c r="CA96" s="1024"/>
      <c r="CB96" s="1024"/>
      <c r="CC96" s="1024"/>
      <c r="CD96" s="1024"/>
      <c r="CE96" s="1024"/>
      <c r="CF96" s="1024"/>
      <c r="CG96" s="1024"/>
      <c r="CH96" s="1024"/>
      <c r="CI96" s="1024"/>
      <c r="CJ96" s="1025"/>
      <c r="CK96" s="724"/>
      <c r="CL96" s="936"/>
      <c r="CM96" s="937"/>
      <c r="CN96" s="1023" t="s">
        <v>978</v>
      </c>
      <c r="CO96" s="1024"/>
      <c r="CP96" s="1024"/>
      <c r="CQ96" s="1024"/>
      <c r="CR96" s="1024"/>
      <c r="CS96" s="1024"/>
      <c r="CT96" s="1024"/>
      <c r="CU96" s="1024"/>
      <c r="CV96" s="1024"/>
      <c r="CW96" s="1024"/>
      <c r="CX96" s="1024"/>
      <c r="CY96" s="1025"/>
      <c r="CZ96" s="724"/>
      <c r="DA96" s="936"/>
      <c r="DB96" s="937"/>
      <c r="DC96" s="1023" t="s">
        <v>978</v>
      </c>
      <c r="DD96" s="1024"/>
      <c r="DE96" s="1024"/>
      <c r="DF96" s="1024"/>
      <c r="DG96" s="1024"/>
      <c r="DH96" s="1024"/>
      <c r="DI96" s="1024"/>
      <c r="DJ96" s="1024"/>
      <c r="DK96" s="1024"/>
      <c r="DL96" s="1024"/>
      <c r="DM96" s="1024"/>
      <c r="DN96" s="1025"/>
      <c r="DO96" s="724"/>
      <c r="DP96" s="936"/>
      <c r="DQ96" s="937"/>
      <c r="DR96" s="1023" t="s">
        <v>978</v>
      </c>
      <c r="DS96" s="1024"/>
      <c r="DT96" s="1024"/>
      <c r="DU96" s="1024"/>
      <c r="DV96" s="1024"/>
      <c r="DW96" s="1024"/>
      <c r="DX96" s="1024"/>
      <c r="DY96" s="1024"/>
      <c r="DZ96" s="1024"/>
      <c r="EA96" s="1024"/>
      <c r="EB96" s="1024"/>
      <c r="EC96" s="1025"/>
      <c r="ED96" s="724"/>
      <c r="EE96" s="936"/>
      <c r="EF96" s="937"/>
      <c r="EG96" s="1023" t="s">
        <v>978</v>
      </c>
      <c r="EH96" s="1024"/>
      <c r="EI96" s="1024"/>
      <c r="EJ96" s="1024"/>
      <c r="EK96" s="1024"/>
      <c r="EL96" s="1024"/>
      <c r="EM96" s="1024"/>
      <c r="EN96" s="1024"/>
      <c r="EO96" s="1024"/>
      <c r="EP96" s="1024"/>
      <c r="EQ96" s="1024"/>
      <c r="ER96" s="1025"/>
      <c r="ES96" s="724"/>
      <c r="ET96" s="936"/>
      <c r="EU96" s="937"/>
      <c r="EV96" s="1023" t="s">
        <v>978</v>
      </c>
      <c r="EW96" s="1024"/>
      <c r="EX96" s="1024"/>
      <c r="EY96" s="1024"/>
      <c r="EZ96" s="1024"/>
      <c r="FA96" s="1024"/>
      <c r="FB96" s="1024"/>
      <c r="FC96" s="1024"/>
      <c r="FD96" s="1024"/>
      <c r="FE96" s="1024"/>
      <c r="FF96" s="1024"/>
      <c r="FG96" s="1025"/>
      <c r="FI96" s="936"/>
      <c r="FJ96" s="937"/>
      <c r="FK96" s="1023" t="s">
        <v>978</v>
      </c>
      <c r="FL96" s="1024"/>
      <c r="FM96" s="1024"/>
      <c r="FN96" s="1024"/>
      <c r="FO96" s="1024"/>
      <c r="FP96" s="1024"/>
      <c r="FQ96" s="1024"/>
      <c r="FR96" s="1024"/>
      <c r="FS96" s="1024"/>
      <c r="FT96" s="1024"/>
      <c r="FU96" s="1024"/>
      <c r="FV96" s="1025"/>
      <c r="FW96" s="724"/>
      <c r="FX96" s="936"/>
      <c r="FY96" s="937"/>
      <c r="FZ96" s="1023" t="s">
        <v>978</v>
      </c>
      <c r="GA96" s="1024"/>
      <c r="GB96" s="1024"/>
      <c r="GC96" s="1024"/>
      <c r="GD96" s="1024"/>
      <c r="GE96" s="1024"/>
      <c r="GF96" s="1024"/>
      <c r="GG96" s="1024"/>
      <c r="GH96" s="1024"/>
      <c r="GI96" s="1024"/>
      <c r="GJ96" s="1024"/>
      <c r="GK96" s="1025"/>
      <c r="GM96" s="936"/>
      <c r="GN96" s="937"/>
      <c r="GO96" s="1023" t="s">
        <v>978</v>
      </c>
      <c r="GP96" s="1024"/>
      <c r="GQ96" s="1024"/>
      <c r="GR96" s="1024"/>
      <c r="GS96" s="1024"/>
      <c r="GT96" s="1024"/>
      <c r="GU96" s="1024"/>
      <c r="GV96" s="1024"/>
      <c r="GW96" s="1024"/>
      <c r="GX96" s="1024"/>
      <c r="GY96" s="1024"/>
      <c r="GZ96" s="1025"/>
      <c r="HB96" s="966"/>
      <c r="HC96" s="967"/>
      <c r="HD96" s="1026" t="s">
        <v>128</v>
      </c>
      <c r="HE96" s="1028" t="s">
        <v>129</v>
      </c>
      <c r="HF96" s="725" t="s">
        <v>979</v>
      </c>
      <c r="HH96" s="966"/>
      <c r="HI96" s="967"/>
      <c r="HJ96" s="1053"/>
      <c r="HK96" s="725" t="s">
        <v>979</v>
      </c>
    </row>
    <row r="97" spans="2:219" ht="13.5" thickBot="1">
      <c r="B97" s="968"/>
      <c r="C97" s="969"/>
      <c r="D97" s="1094"/>
      <c r="E97" s="1117" t="s">
        <v>710</v>
      </c>
      <c r="F97" s="1118"/>
      <c r="G97" s="1119"/>
      <c r="H97" s="766">
        <v>0.5</v>
      </c>
      <c r="I97" s="766">
        <v>2</v>
      </c>
      <c r="J97" s="766">
        <v>5</v>
      </c>
      <c r="K97" s="766">
        <v>10</v>
      </c>
      <c r="L97" s="766">
        <v>15</v>
      </c>
      <c r="M97" s="574">
        <v>20</v>
      </c>
      <c r="N97" s="574">
        <v>30</v>
      </c>
      <c r="O97" s="574">
        <v>40</v>
      </c>
      <c r="P97" s="574">
        <v>50</v>
      </c>
      <c r="Q97" s="574">
        <v>60</v>
      </c>
      <c r="R97" s="574">
        <v>70</v>
      </c>
      <c r="S97" s="767" t="s">
        <v>379</v>
      </c>
      <c r="T97" s="724"/>
      <c r="U97" s="968"/>
      <c r="V97" s="969"/>
      <c r="W97" s="1056"/>
      <c r="X97" s="1058"/>
      <c r="Y97" s="1060"/>
      <c r="Z97" s="1062"/>
      <c r="AA97" s="1063"/>
      <c r="AB97" s="1065"/>
      <c r="AC97" s="1067"/>
      <c r="AD97" s="1056"/>
      <c r="AE97" s="1058"/>
      <c r="AF97" s="724"/>
      <c r="AG97" s="1056"/>
      <c r="AH97" s="1058"/>
      <c r="AI97" s="724"/>
      <c r="AJ97" s="968"/>
      <c r="AK97" s="969"/>
      <c r="AL97" s="1056"/>
      <c r="AM97" s="1058"/>
      <c r="AN97" s="1085"/>
      <c r="AP97" s="968"/>
      <c r="AQ97" s="969"/>
      <c r="AR97" s="1041"/>
      <c r="AS97" s="726">
        <v>0.5</v>
      </c>
      <c r="AT97" s="726">
        <v>2</v>
      </c>
      <c r="AU97" s="726">
        <v>5</v>
      </c>
      <c r="AV97" s="726">
        <v>10</v>
      </c>
      <c r="AW97" s="726">
        <v>15</v>
      </c>
      <c r="AX97" s="455">
        <v>20</v>
      </c>
      <c r="AY97" s="455">
        <v>30</v>
      </c>
      <c r="AZ97" s="455">
        <v>40</v>
      </c>
      <c r="BA97" s="455">
        <v>50</v>
      </c>
      <c r="BB97" s="455">
        <v>60</v>
      </c>
      <c r="BC97" s="455">
        <v>70</v>
      </c>
      <c r="BD97" s="727" t="s">
        <v>379</v>
      </c>
      <c r="BE97" s="724"/>
      <c r="BF97" s="968"/>
      <c r="BG97" s="969"/>
      <c r="BH97" s="1041"/>
      <c r="BI97" s="728">
        <v>0.5</v>
      </c>
      <c r="BJ97" s="726">
        <v>2</v>
      </c>
      <c r="BK97" s="726">
        <v>5</v>
      </c>
      <c r="BL97" s="726">
        <v>10</v>
      </c>
      <c r="BM97" s="726">
        <v>15</v>
      </c>
      <c r="BN97" s="455">
        <v>20</v>
      </c>
      <c r="BO97" s="455">
        <v>30</v>
      </c>
      <c r="BP97" s="455">
        <v>40</v>
      </c>
      <c r="BQ97" s="455">
        <v>50</v>
      </c>
      <c r="BR97" s="455">
        <v>60</v>
      </c>
      <c r="BS97" s="455">
        <v>70</v>
      </c>
      <c r="BT97" s="727" t="s">
        <v>379</v>
      </c>
      <c r="BU97" s="724"/>
      <c r="BV97" s="968"/>
      <c r="BW97" s="969"/>
      <c r="BX97" s="1041"/>
      <c r="BY97" s="728">
        <v>0.5</v>
      </c>
      <c r="BZ97" s="726">
        <v>2</v>
      </c>
      <c r="CA97" s="726">
        <v>5</v>
      </c>
      <c r="CB97" s="726">
        <v>10</v>
      </c>
      <c r="CC97" s="726">
        <v>15</v>
      </c>
      <c r="CD97" s="455">
        <v>20</v>
      </c>
      <c r="CE97" s="455">
        <v>30</v>
      </c>
      <c r="CF97" s="455">
        <v>40</v>
      </c>
      <c r="CG97" s="455">
        <v>50</v>
      </c>
      <c r="CH97" s="455">
        <v>60</v>
      </c>
      <c r="CI97" s="455">
        <v>70</v>
      </c>
      <c r="CJ97" s="727" t="s">
        <v>379</v>
      </c>
      <c r="CK97" s="724"/>
      <c r="CL97" s="938"/>
      <c r="CM97" s="939"/>
      <c r="CN97" s="729">
        <v>0.5</v>
      </c>
      <c r="CO97" s="730">
        <v>2</v>
      </c>
      <c r="CP97" s="730">
        <v>5</v>
      </c>
      <c r="CQ97" s="730">
        <v>10</v>
      </c>
      <c r="CR97" s="730">
        <v>15</v>
      </c>
      <c r="CS97" s="460">
        <v>20</v>
      </c>
      <c r="CT97" s="460">
        <v>30</v>
      </c>
      <c r="CU97" s="460">
        <v>40</v>
      </c>
      <c r="CV97" s="460">
        <v>50</v>
      </c>
      <c r="CW97" s="460">
        <v>60</v>
      </c>
      <c r="CX97" s="460">
        <v>70</v>
      </c>
      <c r="CY97" s="727" t="s">
        <v>379</v>
      </c>
      <c r="CZ97" s="724"/>
      <c r="DA97" s="938"/>
      <c r="DB97" s="939"/>
      <c r="DC97" s="729">
        <v>0.5</v>
      </c>
      <c r="DD97" s="730">
        <v>2</v>
      </c>
      <c r="DE97" s="730">
        <v>5</v>
      </c>
      <c r="DF97" s="730">
        <v>10</v>
      </c>
      <c r="DG97" s="730">
        <v>15</v>
      </c>
      <c r="DH97" s="460">
        <v>20</v>
      </c>
      <c r="DI97" s="460">
        <v>30</v>
      </c>
      <c r="DJ97" s="460">
        <v>40</v>
      </c>
      <c r="DK97" s="460">
        <v>50</v>
      </c>
      <c r="DL97" s="460">
        <v>60</v>
      </c>
      <c r="DM97" s="460">
        <v>70</v>
      </c>
      <c r="DN97" s="727" t="s">
        <v>379</v>
      </c>
      <c r="DO97" s="724"/>
      <c r="DP97" s="938"/>
      <c r="DQ97" s="939"/>
      <c r="DR97" s="729">
        <v>0.5</v>
      </c>
      <c r="DS97" s="730">
        <v>2</v>
      </c>
      <c r="DT97" s="730">
        <v>5</v>
      </c>
      <c r="DU97" s="730">
        <v>10</v>
      </c>
      <c r="DV97" s="730">
        <v>15</v>
      </c>
      <c r="DW97" s="460">
        <v>20</v>
      </c>
      <c r="DX97" s="460">
        <v>30</v>
      </c>
      <c r="DY97" s="460">
        <v>40</v>
      </c>
      <c r="DZ97" s="460">
        <v>50</v>
      </c>
      <c r="EA97" s="460">
        <v>60</v>
      </c>
      <c r="EB97" s="460">
        <v>70</v>
      </c>
      <c r="EC97" s="727" t="s">
        <v>379</v>
      </c>
      <c r="ED97" s="724"/>
      <c r="EE97" s="938"/>
      <c r="EF97" s="939"/>
      <c r="EG97" s="729">
        <v>0.5</v>
      </c>
      <c r="EH97" s="730">
        <v>2</v>
      </c>
      <c r="EI97" s="730">
        <v>5</v>
      </c>
      <c r="EJ97" s="730">
        <v>10</v>
      </c>
      <c r="EK97" s="730">
        <v>15</v>
      </c>
      <c r="EL97" s="460">
        <v>20</v>
      </c>
      <c r="EM97" s="460">
        <v>30</v>
      </c>
      <c r="EN97" s="460">
        <v>40</v>
      </c>
      <c r="EO97" s="460">
        <v>50</v>
      </c>
      <c r="EP97" s="460">
        <v>60</v>
      </c>
      <c r="EQ97" s="460">
        <v>70</v>
      </c>
      <c r="ER97" s="727" t="s">
        <v>379</v>
      </c>
      <c r="ES97" s="724"/>
      <c r="ET97" s="938"/>
      <c r="EU97" s="939"/>
      <c r="EV97" s="729">
        <v>0.5</v>
      </c>
      <c r="EW97" s="730">
        <v>2</v>
      </c>
      <c r="EX97" s="730">
        <v>5</v>
      </c>
      <c r="EY97" s="730">
        <v>10</v>
      </c>
      <c r="EZ97" s="730">
        <v>15</v>
      </c>
      <c r="FA97" s="460">
        <v>20</v>
      </c>
      <c r="FB97" s="460">
        <v>30</v>
      </c>
      <c r="FC97" s="460">
        <v>40</v>
      </c>
      <c r="FD97" s="460">
        <v>50</v>
      </c>
      <c r="FE97" s="460">
        <v>60</v>
      </c>
      <c r="FF97" s="460">
        <v>70</v>
      </c>
      <c r="FG97" s="727" t="s">
        <v>379</v>
      </c>
      <c r="FI97" s="938"/>
      <c r="FJ97" s="939"/>
      <c r="FK97" s="729">
        <v>0.5</v>
      </c>
      <c r="FL97" s="730">
        <v>2</v>
      </c>
      <c r="FM97" s="730">
        <v>5</v>
      </c>
      <c r="FN97" s="730">
        <v>10</v>
      </c>
      <c r="FO97" s="730">
        <v>15</v>
      </c>
      <c r="FP97" s="460">
        <v>20</v>
      </c>
      <c r="FQ97" s="460">
        <v>30</v>
      </c>
      <c r="FR97" s="460">
        <v>40</v>
      </c>
      <c r="FS97" s="460">
        <v>50</v>
      </c>
      <c r="FT97" s="460">
        <v>60</v>
      </c>
      <c r="FU97" s="460">
        <v>70</v>
      </c>
      <c r="FV97" s="727" t="s">
        <v>379</v>
      </c>
      <c r="FW97" s="724"/>
      <c r="FX97" s="938"/>
      <c r="FY97" s="939"/>
      <c r="FZ97" s="729">
        <v>0.5</v>
      </c>
      <c r="GA97" s="730">
        <v>2</v>
      </c>
      <c r="GB97" s="730">
        <v>5</v>
      </c>
      <c r="GC97" s="730">
        <v>10</v>
      </c>
      <c r="GD97" s="730">
        <v>15</v>
      </c>
      <c r="GE97" s="460">
        <v>20</v>
      </c>
      <c r="GF97" s="460">
        <v>30</v>
      </c>
      <c r="GG97" s="460">
        <v>40</v>
      </c>
      <c r="GH97" s="460">
        <v>50</v>
      </c>
      <c r="GI97" s="460">
        <v>60</v>
      </c>
      <c r="GJ97" s="460">
        <v>70</v>
      </c>
      <c r="GK97" s="727" t="s">
        <v>379</v>
      </c>
      <c r="GM97" s="938"/>
      <c r="GN97" s="939"/>
      <c r="GO97" s="729">
        <v>0.5</v>
      </c>
      <c r="GP97" s="730">
        <v>2</v>
      </c>
      <c r="GQ97" s="730">
        <v>5</v>
      </c>
      <c r="GR97" s="730">
        <v>10</v>
      </c>
      <c r="GS97" s="730">
        <v>15</v>
      </c>
      <c r="GT97" s="460">
        <v>20</v>
      </c>
      <c r="GU97" s="460">
        <v>30</v>
      </c>
      <c r="GV97" s="460">
        <v>40</v>
      </c>
      <c r="GW97" s="460">
        <v>50</v>
      </c>
      <c r="GX97" s="460">
        <v>60</v>
      </c>
      <c r="GY97" s="460">
        <v>70</v>
      </c>
      <c r="GZ97" s="727" t="s">
        <v>379</v>
      </c>
      <c r="HB97" s="968"/>
      <c r="HC97" s="969"/>
      <c r="HD97" s="1027"/>
      <c r="HE97" s="1029"/>
      <c r="HF97" s="731">
        <v>0.5</v>
      </c>
      <c r="HH97" s="968"/>
      <c r="HI97" s="969"/>
      <c r="HJ97" s="1054"/>
      <c r="HK97" s="731">
        <v>0.5</v>
      </c>
    </row>
    <row r="98" spans="2:219" ht="15" customHeight="1">
      <c r="B98" s="1089" t="s">
        <v>980</v>
      </c>
      <c r="C98" s="768" t="s">
        <v>380</v>
      </c>
      <c r="D98" s="462" t="s">
        <v>381</v>
      </c>
      <c r="E98" s="733" t="s">
        <v>381</v>
      </c>
      <c r="F98" s="734" t="s">
        <v>381</v>
      </c>
      <c r="G98" s="735" t="s">
        <v>381</v>
      </c>
      <c r="H98" s="736" t="s">
        <v>381</v>
      </c>
      <c r="I98" s="734" t="s">
        <v>381</v>
      </c>
      <c r="J98" s="734" t="s">
        <v>381</v>
      </c>
      <c r="K98" s="734" t="s">
        <v>381</v>
      </c>
      <c r="L98" s="734" t="s">
        <v>381</v>
      </c>
      <c r="M98" s="734" t="s">
        <v>381</v>
      </c>
      <c r="N98" s="734" t="s">
        <v>381</v>
      </c>
      <c r="O98" s="734" t="s">
        <v>381</v>
      </c>
      <c r="P98" s="734" t="s">
        <v>381</v>
      </c>
      <c r="Q98" s="734" t="s">
        <v>381</v>
      </c>
      <c r="R98" s="734" t="s">
        <v>381</v>
      </c>
      <c r="S98" s="737" t="s">
        <v>381</v>
      </c>
      <c r="T98" s="738"/>
      <c r="U98" s="1020" t="s">
        <v>980</v>
      </c>
      <c r="V98" s="732" t="str">
        <f>$C98</f>
        <v>&gt; 50</v>
      </c>
      <c r="W98" s="739" t="s">
        <v>381</v>
      </c>
      <c r="X98" s="740" t="s">
        <v>381</v>
      </c>
      <c r="Y98" s="462" t="s">
        <v>381</v>
      </c>
      <c r="Z98" s="549" t="s">
        <v>381</v>
      </c>
      <c r="AA98" s="550" t="s">
        <v>381</v>
      </c>
      <c r="AB98" s="528" t="s">
        <v>381</v>
      </c>
      <c r="AC98" s="470" t="s">
        <v>381</v>
      </c>
      <c r="AD98" s="739" t="s">
        <v>381</v>
      </c>
      <c r="AE98" s="740" t="s">
        <v>381</v>
      </c>
      <c r="AF98" s="738"/>
      <c r="AG98" s="1048">
        <f>AG76</f>
        <v>28.5</v>
      </c>
      <c r="AH98" s="1050">
        <f>AH76</f>
        <v>32.0625</v>
      </c>
      <c r="AI98" s="738"/>
      <c r="AJ98" s="1020" t="s">
        <v>980</v>
      </c>
      <c r="AK98" s="732" t="str">
        <f>$C98</f>
        <v>&gt; 50</v>
      </c>
      <c r="AL98" s="739" t="s">
        <v>381</v>
      </c>
      <c r="AM98" s="740" t="s">
        <v>381</v>
      </c>
      <c r="AN98" s="529" t="s">
        <v>381</v>
      </c>
      <c r="AP98" s="1020" t="s">
        <v>980</v>
      </c>
      <c r="AQ98" s="732" t="s">
        <v>380</v>
      </c>
      <c r="AR98" s="462" t="s">
        <v>381</v>
      </c>
      <c r="AS98" s="736" t="s">
        <v>381</v>
      </c>
      <c r="AT98" s="734" t="s">
        <v>381</v>
      </c>
      <c r="AU98" s="734" t="s">
        <v>381</v>
      </c>
      <c r="AV98" s="734" t="s">
        <v>381</v>
      </c>
      <c r="AW98" s="734" t="s">
        <v>381</v>
      </c>
      <c r="AX98" s="734" t="s">
        <v>381</v>
      </c>
      <c r="AY98" s="734" t="s">
        <v>381</v>
      </c>
      <c r="AZ98" s="734" t="s">
        <v>381</v>
      </c>
      <c r="BA98" s="734" t="s">
        <v>381</v>
      </c>
      <c r="BB98" s="734" t="s">
        <v>381</v>
      </c>
      <c r="BC98" s="734" t="s">
        <v>381</v>
      </c>
      <c r="BD98" s="737" t="s">
        <v>381</v>
      </c>
      <c r="BE98" s="738"/>
      <c r="BF98" s="1020" t="s">
        <v>980</v>
      </c>
      <c r="BG98" s="732" t="s">
        <v>380</v>
      </c>
      <c r="BH98" s="462" t="s">
        <v>381</v>
      </c>
      <c r="BI98" s="736" t="s">
        <v>381</v>
      </c>
      <c r="BJ98" s="734" t="s">
        <v>381</v>
      </c>
      <c r="BK98" s="734" t="s">
        <v>381</v>
      </c>
      <c r="BL98" s="734" t="s">
        <v>381</v>
      </c>
      <c r="BM98" s="734" t="s">
        <v>381</v>
      </c>
      <c r="BN98" s="734" t="s">
        <v>381</v>
      </c>
      <c r="BO98" s="734" t="s">
        <v>381</v>
      </c>
      <c r="BP98" s="734" t="s">
        <v>381</v>
      </c>
      <c r="BQ98" s="734" t="s">
        <v>381</v>
      </c>
      <c r="BR98" s="734" t="s">
        <v>381</v>
      </c>
      <c r="BS98" s="734" t="s">
        <v>381</v>
      </c>
      <c r="BT98" s="737" t="s">
        <v>381</v>
      </c>
      <c r="BU98" s="738"/>
      <c r="BV98" s="1020" t="s">
        <v>980</v>
      </c>
      <c r="BW98" s="732" t="s">
        <v>380</v>
      </c>
      <c r="BX98" s="462" t="s">
        <v>381</v>
      </c>
      <c r="BY98" s="736" t="s">
        <v>381</v>
      </c>
      <c r="BZ98" s="734" t="s">
        <v>381</v>
      </c>
      <c r="CA98" s="734" t="s">
        <v>381</v>
      </c>
      <c r="CB98" s="734" t="s">
        <v>381</v>
      </c>
      <c r="CC98" s="734" t="s">
        <v>381</v>
      </c>
      <c r="CD98" s="734" t="s">
        <v>381</v>
      </c>
      <c r="CE98" s="734" t="s">
        <v>381</v>
      </c>
      <c r="CF98" s="734" t="s">
        <v>381</v>
      </c>
      <c r="CG98" s="734" t="s">
        <v>381</v>
      </c>
      <c r="CH98" s="734" t="s">
        <v>381</v>
      </c>
      <c r="CI98" s="734" t="s">
        <v>381</v>
      </c>
      <c r="CJ98" s="737" t="s">
        <v>381</v>
      </c>
      <c r="CK98" s="738"/>
      <c r="CL98" s="1020" t="s">
        <v>980</v>
      </c>
      <c r="CM98" s="732" t="str">
        <f>$C98</f>
        <v>&gt; 50</v>
      </c>
      <c r="CN98" s="742" t="s">
        <v>381</v>
      </c>
      <c r="CO98" s="743" t="s">
        <v>381</v>
      </c>
      <c r="CP98" s="743" t="s">
        <v>381</v>
      </c>
      <c r="CQ98" s="743" t="s">
        <v>381</v>
      </c>
      <c r="CR98" s="743" t="s">
        <v>381</v>
      </c>
      <c r="CS98" s="743" t="s">
        <v>381</v>
      </c>
      <c r="CT98" s="743" t="s">
        <v>381</v>
      </c>
      <c r="CU98" s="743" t="s">
        <v>381</v>
      </c>
      <c r="CV98" s="743" t="s">
        <v>381</v>
      </c>
      <c r="CW98" s="743" t="s">
        <v>381</v>
      </c>
      <c r="CX98" s="743" t="s">
        <v>381</v>
      </c>
      <c r="CY98" s="740" t="s">
        <v>381</v>
      </c>
      <c r="CZ98" s="738"/>
      <c r="DA98" s="1020" t="s">
        <v>980</v>
      </c>
      <c r="DB98" s="732" t="str">
        <f>$C98</f>
        <v>&gt; 50</v>
      </c>
      <c r="DC98" s="742" t="s">
        <v>381</v>
      </c>
      <c r="DD98" s="743" t="s">
        <v>381</v>
      </c>
      <c r="DE98" s="743" t="s">
        <v>381</v>
      </c>
      <c r="DF98" s="743" t="s">
        <v>381</v>
      </c>
      <c r="DG98" s="743" t="s">
        <v>381</v>
      </c>
      <c r="DH98" s="743" t="s">
        <v>381</v>
      </c>
      <c r="DI98" s="743" t="s">
        <v>381</v>
      </c>
      <c r="DJ98" s="743" t="s">
        <v>381</v>
      </c>
      <c r="DK98" s="743" t="s">
        <v>381</v>
      </c>
      <c r="DL98" s="743" t="s">
        <v>381</v>
      </c>
      <c r="DM98" s="743" t="s">
        <v>381</v>
      </c>
      <c r="DN98" s="740" t="s">
        <v>381</v>
      </c>
      <c r="DO98" s="744"/>
      <c r="DP98" s="1020" t="s">
        <v>980</v>
      </c>
      <c r="DQ98" s="732" t="str">
        <f>$C98</f>
        <v>&gt; 50</v>
      </c>
      <c r="DR98" s="742" t="s">
        <v>381</v>
      </c>
      <c r="DS98" s="743" t="s">
        <v>381</v>
      </c>
      <c r="DT98" s="743" t="s">
        <v>381</v>
      </c>
      <c r="DU98" s="743" t="s">
        <v>381</v>
      </c>
      <c r="DV98" s="743" t="s">
        <v>381</v>
      </c>
      <c r="DW98" s="743" t="s">
        <v>381</v>
      </c>
      <c r="DX98" s="743" t="s">
        <v>381</v>
      </c>
      <c r="DY98" s="743" t="s">
        <v>381</v>
      </c>
      <c r="DZ98" s="743" t="s">
        <v>381</v>
      </c>
      <c r="EA98" s="743" t="s">
        <v>381</v>
      </c>
      <c r="EB98" s="743" t="s">
        <v>381</v>
      </c>
      <c r="EC98" s="740" t="s">
        <v>381</v>
      </c>
      <c r="ED98" s="738"/>
      <c r="EE98" s="1020" t="s">
        <v>980</v>
      </c>
      <c r="EF98" s="732" t="str">
        <f>$C98</f>
        <v>&gt; 50</v>
      </c>
      <c r="EG98" s="742" t="s">
        <v>381</v>
      </c>
      <c r="EH98" s="743" t="s">
        <v>381</v>
      </c>
      <c r="EI98" s="743" t="s">
        <v>381</v>
      </c>
      <c r="EJ98" s="743" t="s">
        <v>381</v>
      </c>
      <c r="EK98" s="743" t="s">
        <v>381</v>
      </c>
      <c r="EL98" s="743" t="s">
        <v>381</v>
      </c>
      <c r="EM98" s="743" t="s">
        <v>381</v>
      </c>
      <c r="EN98" s="743" t="s">
        <v>381</v>
      </c>
      <c r="EO98" s="743" t="s">
        <v>381</v>
      </c>
      <c r="EP98" s="743" t="s">
        <v>381</v>
      </c>
      <c r="EQ98" s="743" t="s">
        <v>381</v>
      </c>
      <c r="ER98" s="740" t="s">
        <v>381</v>
      </c>
      <c r="ES98" s="738"/>
      <c r="ET98" s="1020" t="s">
        <v>980</v>
      </c>
      <c r="EU98" s="732" t="str">
        <f>$C98</f>
        <v>&gt; 50</v>
      </c>
      <c r="EV98" s="742" t="s">
        <v>381</v>
      </c>
      <c r="EW98" s="743" t="s">
        <v>381</v>
      </c>
      <c r="EX98" s="743" t="s">
        <v>381</v>
      </c>
      <c r="EY98" s="743" t="s">
        <v>381</v>
      </c>
      <c r="EZ98" s="743" t="s">
        <v>381</v>
      </c>
      <c r="FA98" s="743" t="s">
        <v>381</v>
      </c>
      <c r="FB98" s="743" t="s">
        <v>381</v>
      </c>
      <c r="FC98" s="743" t="s">
        <v>381</v>
      </c>
      <c r="FD98" s="743" t="s">
        <v>381</v>
      </c>
      <c r="FE98" s="743" t="s">
        <v>381</v>
      </c>
      <c r="FF98" s="743" t="s">
        <v>381</v>
      </c>
      <c r="FG98" s="740" t="s">
        <v>381</v>
      </c>
      <c r="FI98" s="1020" t="s">
        <v>980</v>
      </c>
      <c r="FJ98" s="732" t="str">
        <f>$C98</f>
        <v>&gt; 50</v>
      </c>
      <c r="FK98" s="742" t="s">
        <v>381</v>
      </c>
      <c r="FL98" s="743" t="s">
        <v>381</v>
      </c>
      <c r="FM98" s="743" t="s">
        <v>381</v>
      </c>
      <c r="FN98" s="743" t="s">
        <v>381</v>
      </c>
      <c r="FO98" s="743" t="s">
        <v>381</v>
      </c>
      <c r="FP98" s="743" t="s">
        <v>381</v>
      </c>
      <c r="FQ98" s="743" t="s">
        <v>381</v>
      </c>
      <c r="FR98" s="743" t="s">
        <v>381</v>
      </c>
      <c r="FS98" s="743" t="s">
        <v>381</v>
      </c>
      <c r="FT98" s="743" t="s">
        <v>381</v>
      </c>
      <c r="FU98" s="743" t="s">
        <v>381</v>
      </c>
      <c r="FV98" s="740" t="s">
        <v>381</v>
      </c>
      <c r="FW98" s="744"/>
      <c r="FX98" s="1020" t="s">
        <v>980</v>
      </c>
      <c r="FY98" s="732" t="str">
        <f>$C98</f>
        <v>&gt; 50</v>
      </c>
      <c r="FZ98" s="742" t="s">
        <v>381</v>
      </c>
      <c r="GA98" s="743" t="s">
        <v>381</v>
      </c>
      <c r="GB98" s="743" t="s">
        <v>381</v>
      </c>
      <c r="GC98" s="743" t="s">
        <v>381</v>
      </c>
      <c r="GD98" s="743" t="s">
        <v>381</v>
      </c>
      <c r="GE98" s="743" t="s">
        <v>381</v>
      </c>
      <c r="GF98" s="743" t="s">
        <v>381</v>
      </c>
      <c r="GG98" s="743" t="s">
        <v>381</v>
      </c>
      <c r="GH98" s="743" t="s">
        <v>381</v>
      </c>
      <c r="GI98" s="743" t="s">
        <v>381</v>
      </c>
      <c r="GJ98" s="743" t="s">
        <v>381</v>
      </c>
      <c r="GK98" s="740" t="s">
        <v>381</v>
      </c>
      <c r="GM98" s="1020" t="s">
        <v>980</v>
      </c>
      <c r="GN98" s="732" t="str">
        <f>$C98</f>
        <v>&gt; 50</v>
      </c>
      <c r="GO98" s="742" t="s">
        <v>381</v>
      </c>
      <c r="GP98" s="743" t="s">
        <v>381</v>
      </c>
      <c r="GQ98" s="743" t="s">
        <v>381</v>
      </c>
      <c r="GR98" s="743" t="s">
        <v>381</v>
      </c>
      <c r="GS98" s="743" t="s">
        <v>381</v>
      </c>
      <c r="GT98" s="743" t="s">
        <v>381</v>
      </c>
      <c r="GU98" s="743" t="s">
        <v>381</v>
      </c>
      <c r="GV98" s="743" t="s">
        <v>381</v>
      </c>
      <c r="GW98" s="743" t="s">
        <v>381</v>
      </c>
      <c r="GX98" s="743" t="s">
        <v>381</v>
      </c>
      <c r="GY98" s="743" t="s">
        <v>381</v>
      </c>
      <c r="GZ98" s="740" t="s">
        <v>381</v>
      </c>
      <c r="HB98" s="1020" t="s">
        <v>980</v>
      </c>
      <c r="HC98" s="732" t="str">
        <f>$C98</f>
        <v>&gt; 50</v>
      </c>
      <c r="HD98" s="462" t="s">
        <v>381</v>
      </c>
      <c r="HE98" s="549" t="s">
        <v>381</v>
      </c>
      <c r="HF98" s="745" t="s">
        <v>381</v>
      </c>
      <c r="HH98" s="1020" t="s">
        <v>980</v>
      </c>
      <c r="HI98" s="732" t="str">
        <f>$C98</f>
        <v>&gt; 50</v>
      </c>
      <c r="HJ98" s="462" t="s">
        <v>381</v>
      </c>
      <c r="HK98" s="745" t="s">
        <v>381</v>
      </c>
    </row>
    <row r="99" spans="2:219" ht="15" customHeight="1">
      <c r="B99" s="1090"/>
      <c r="C99" s="581">
        <v>50</v>
      </c>
      <c r="D99" s="476">
        <f>Y99</f>
        <v>4.1924657942161678</v>
      </c>
      <c r="E99" s="642">
        <f>MIN(AS99,BI99,BY99)</f>
        <v>75.719215993134512</v>
      </c>
      <c r="F99" s="643">
        <f t="shared" ref="F99:F111" si="213">MIN(HF99,HK99)</f>
        <v>87.463154853877029</v>
      </c>
      <c r="G99" s="602">
        <f t="shared" ref="G99:G111" si="214">HD99</f>
        <v>2.0006742100891737</v>
      </c>
      <c r="H99" s="594" t="s">
        <v>712</v>
      </c>
      <c r="I99" s="603" t="s">
        <v>712</v>
      </c>
      <c r="J99" s="580">
        <f>MIN(AU99,BK99,CA99)</f>
        <v>81.206148097443602</v>
      </c>
      <c r="K99" s="580">
        <f t="shared" ref="K99:K111" si="215">MIN(AV99,BL99,CB99)</f>
        <v>87.380783443041423</v>
      </c>
      <c r="L99" s="580">
        <f t="shared" ref="L99:L111" si="216">MIN(AW99,BM99,CC99)</f>
        <v>87.032880645133318</v>
      </c>
      <c r="M99" s="580">
        <f t="shared" ref="M99:M111" si="217">MIN(AX99,BN99,CD99)</f>
        <v>86.64665877490674</v>
      </c>
      <c r="N99" s="580">
        <f t="shared" ref="N99:N111" si="218">MIN(AY99,BO99,CE99)</f>
        <v>85.766174906705245</v>
      </c>
      <c r="O99" s="580">
        <f t="shared" ref="O99:O111" si="219">MIN(AZ99,BP99,CF99)</f>
        <v>84.752845604313237</v>
      </c>
      <c r="P99" s="580">
        <f t="shared" ref="P99:P111" si="220">MIN(BA99,BQ99,CG99)</f>
        <v>83.600967596232394</v>
      </c>
      <c r="Q99" s="580">
        <f t="shared" ref="Q99:Q111" si="221">MIN(BB99,BR99,CH99)</f>
        <v>82.287670172914801</v>
      </c>
      <c r="R99" s="580">
        <f>MIN(BC99,BS99,CI99)</f>
        <v>80.724285758360466</v>
      </c>
      <c r="S99" s="480" t="s">
        <v>381</v>
      </c>
      <c r="T99" s="738"/>
      <c r="U99" s="1021"/>
      <c r="V99" s="503">
        <f>$C99</f>
        <v>50</v>
      </c>
      <c r="W99" s="481">
        <v>50</v>
      </c>
      <c r="X99" s="519">
        <v>-26</v>
      </c>
      <c r="Y99" s="483">
        <f>IF(MIN(AA99,Z99)*(1-(2.5+7)/(87.5-2))&gt;$AG$29,$AG$29,MIN(AA99,Z99)*(1-(2.5+7)/(87.5-2)))</f>
        <v>4.1924657942161678</v>
      </c>
      <c r="Z99" s="551">
        <v>4.7165240184931889</v>
      </c>
      <c r="AA99" s="485">
        <v>4.942979602518955</v>
      </c>
      <c r="AB99" s="532">
        <f>(J99-5)/Y99</f>
        <v>18.176927812404791</v>
      </c>
      <c r="AC99" s="486">
        <f>(J99-5)/MIN(AA99,Z99)</f>
        <v>16.157269166582036</v>
      </c>
      <c r="AD99" s="487">
        <v>5.1135184692070252</v>
      </c>
      <c r="AE99" s="488">
        <v>9.4544686852310509</v>
      </c>
      <c r="AF99" s="738"/>
      <c r="AG99" s="1048"/>
      <c r="AH99" s="1050"/>
      <c r="AI99" s="738"/>
      <c r="AJ99" s="1021"/>
      <c r="AK99" s="503">
        <f>$C99</f>
        <v>50</v>
      </c>
      <c r="AL99" s="489">
        <v>25</v>
      </c>
      <c r="AM99" s="519">
        <f>MIN(-33,AK99)</f>
        <v>-33</v>
      </c>
      <c r="AN99" s="490">
        <f>Y99</f>
        <v>4.1924657942161678</v>
      </c>
      <c r="AP99" s="1021"/>
      <c r="AQ99" s="503">
        <v>50</v>
      </c>
      <c r="AR99" s="483">
        <f t="shared" ref="AR99:AR111" si="222">AN99</f>
        <v>4.1924657942161678</v>
      </c>
      <c r="AS99" s="477">
        <v>104.56158824986744</v>
      </c>
      <c r="AT99" s="479">
        <v>104.3188423433318</v>
      </c>
      <c r="AU99" s="479">
        <v>103.90830800738708</v>
      </c>
      <c r="AV99" s="479">
        <v>103.32592594684681</v>
      </c>
      <c r="AW99" s="479">
        <v>102.83916841241758</v>
      </c>
      <c r="AX99" s="479">
        <v>102.42648996129022</v>
      </c>
      <c r="AY99" s="479">
        <v>101.76784169145903</v>
      </c>
      <c r="AZ99" s="479">
        <v>101.40292634717314</v>
      </c>
      <c r="BA99" s="479">
        <v>101.09996934280518</v>
      </c>
      <c r="BB99" s="479">
        <v>100.95728331174783</v>
      </c>
      <c r="BC99" s="479">
        <v>100.85728216853805</v>
      </c>
      <c r="BD99" s="480" t="s">
        <v>381</v>
      </c>
      <c r="BE99" s="738"/>
      <c r="BF99" s="1021"/>
      <c r="BG99" s="503">
        <v>50</v>
      </c>
      <c r="BH99" s="483">
        <f t="shared" ref="BH99:BH111" si="223">MIN(Z99:AA99)</f>
        <v>4.7165240184931889</v>
      </c>
      <c r="BI99" s="477">
        <v>75.719215993134512</v>
      </c>
      <c r="BJ99" s="478">
        <v>77.431993256635465</v>
      </c>
      <c r="BK99" s="478">
        <v>81.206148097443602</v>
      </c>
      <c r="BL99" s="478">
        <v>87.432264293214203</v>
      </c>
      <c r="BM99" s="478">
        <v>87.10850667221024</v>
      </c>
      <c r="BN99" s="478">
        <v>86.743947411643347</v>
      </c>
      <c r="BO99" s="478">
        <v>85.914659941226716</v>
      </c>
      <c r="BP99" s="478">
        <v>84.937930533302804</v>
      </c>
      <c r="BQ99" s="478">
        <v>83.800236774146001</v>
      </c>
      <c r="BR99" s="478">
        <v>82.46022709158224</v>
      </c>
      <c r="BS99" s="478">
        <v>80.816193542344436</v>
      </c>
      <c r="BT99" s="480" t="s">
        <v>381</v>
      </c>
      <c r="BU99" s="533"/>
      <c r="BV99" s="1021"/>
      <c r="BW99" s="503">
        <v>50</v>
      </c>
      <c r="BX99" s="483">
        <f t="shared" ref="BX99:BX111" si="224">MIN(Z99:AA99)</f>
        <v>4.7165240184931889</v>
      </c>
      <c r="BY99" s="477">
        <v>77.04033462460805</v>
      </c>
      <c r="BZ99" s="478">
        <v>78.684200744078311</v>
      </c>
      <c r="CA99" s="478">
        <v>82.521872520877793</v>
      </c>
      <c r="CB99" s="478">
        <v>87.380783443041423</v>
      </c>
      <c r="CC99" s="478">
        <v>87.032880645133318</v>
      </c>
      <c r="CD99" s="478">
        <v>86.64665877490674</v>
      </c>
      <c r="CE99" s="478">
        <v>85.766174906705245</v>
      </c>
      <c r="CF99" s="478">
        <v>84.752845604313237</v>
      </c>
      <c r="CG99" s="478">
        <v>83.600967596232394</v>
      </c>
      <c r="CH99" s="478">
        <v>82.287670172914801</v>
      </c>
      <c r="CI99" s="478">
        <v>80.724285758360466</v>
      </c>
      <c r="CJ99" s="480" t="s">
        <v>381</v>
      </c>
      <c r="CK99" s="738"/>
      <c r="CL99" s="1021"/>
      <c r="CM99" s="503">
        <f>$C99</f>
        <v>50</v>
      </c>
      <c r="CN99" s="520">
        <v>1.2000000000000104</v>
      </c>
      <c r="CO99" s="521">
        <v>1.2000000000000108</v>
      </c>
      <c r="CP99" s="521">
        <v>1.2000000000000002</v>
      </c>
      <c r="CQ99" s="521">
        <v>1.2</v>
      </c>
      <c r="CR99" s="521">
        <v>1.2</v>
      </c>
      <c r="CS99" s="521">
        <v>1.2000000000000004</v>
      </c>
      <c r="CT99" s="521">
        <v>1.2000000000000002</v>
      </c>
      <c r="CU99" s="521">
        <v>1.2000000000000006</v>
      </c>
      <c r="CV99" s="521">
        <v>1.2000000000000002</v>
      </c>
      <c r="CW99" s="493">
        <v>1.2000000000000006</v>
      </c>
      <c r="CX99" s="493">
        <v>1.2</v>
      </c>
      <c r="CY99" s="747" t="s">
        <v>381</v>
      </c>
      <c r="CZ99" s="738"/>
      <c r="DA99" s="1021"/>
      <c r="DB99" s="503">
        <f>$C99</f>
        <v>50</v>
      </c>
      <c r="DC99" s="520">
        <v>0.90483100784387094</v>
      </c>
      <c r="DD99" s="521">
        <v>0.91922615674618668</v>
      </c>
      <c r="DE99" s="521">
        <v>0.95030811691049832</v>
      </c>
      <c r="DF99" s="521">
        <v>1.0000000000000064</v>
      </c>
      <c r="DG99" s="521">
        <v>1</v>
      </c>
      <c r="DH99" s="521">
        <v>1</v>
      </c>
      <c r="DI99" s="521">
        <v>1</v>
      </c>
      <c r="DJ99" s="521">
        <v>1.0000000000000058</v>
      </c>
      <c r="DK99" s="521">
        <v>1.0000000000000027</v>
      </c>
      <c r="DL99" s="493">
        <v>1.0000000000000004</v>
      </c>
      <c r="DM99" s="493">
        <v>1.0000000000000016</v>
      </c>
      <c r="DN99" s="747" t="s">
        <v>381</v>
      </c>
      <c r="DO99" s="744"/>
      <c r="DP99" s="1021"/>
      <c r="DQ99" s="503">
        <f>$C99</f>
        <v>50</v>
      </c>
      <c r="DR99" s="520">
        <v>0.91595067720548295</v>
      </c>
      <c r="DS99" s="521">
        <v>0.92963472524964541</v>
      </c>
      <c r="DT99" s="521">
        <v>0.96094347428986104</v>
      </c>
      <c r="DU99" s="521">
        <v>1.0000000000000058</v>
      </c>
      <c r="DV99" s="521">
        <v>1.0000000000000056</v>
      </c>
      <c r="DW99" s="521">
        <v>1.0000000000000004</v>
      </c>
      <c r="DX99" s="521">
        <v>1</v>
      </c>
      <c r="DY99" s="521">
        <v>1</v>
      </c>
      <c r="DZ99" s="521">
        <v>1.0000000000000031</v>
      </c>
      <c r="EA99" s="493">
        <v>1.0000000000000002</v>
      </c>
      <c r="EB99" s="521">
        <v>1.0000000000000018</v>
      </c>
      <c r="EC99" s="747" t="s">
        <v>381</v>
      </c>
      <c r="ED99" s="738"/>
      <c r="EE99" s="1021"/>
      <c r="EF99" s="503">
        <f>$C99</f>
        <v>50</v>
      </c>
      <c r="EG99" s="495">
        <v>50.64118061764168</v>
      </c>
      <c r="EH99" s="496">
        <v>49.896711485505023</v>
      </c>
      <c r="EI99" s="496">
        <v>48.638045935513219</v>
      </c>
      <c r="EJ99" s="496">
        <v>46.85335227798447</v>
      </c>
      <c r="EK99" s="496">
        <v>45.362459414152113</v>
      </c>
      <c r="EL99" s="497">
        <v>44.099010438690755</v>
      </c>
      <c r="EM99" s="497">
        <v>42.083550272144635</v>
      </c>
      <c r="EN99" s="497">
        <v>40.967466848091135</v>
      </c>
      <c r="EO99" s="497">
        <v>40.041184370445592</v>
      </c>
      <c r="EP99" s="497">
        <v>39.605021034624599</v>
      </c>
      <c r="EQ99" s="497">
        <v>39.299373444198807</v>
      </c>
      <c r="ER99" s="747" t="s">
        <v>381</v>
      </c>
      <c r="ES99" s="738"/>
      <c r="ET99" s="1021"/>
      <c r="EU99" s="503">
        <f>$C99</f>
        <v>50</v>
      </c>
      <c r="EV99" s="495">
        <v>85</v>
      </c>
      <c r="EW99" s="496">
        <v>85</v>
      </c>
      <c r="EX99" s="496">
        <v>85</v>
      </c>
      <c r="EY99" s="496">
        <v>84.87525262927096</v>
      </c>
      <c r="EZ99" s="496">
        <v>83.565766314215978</v>
      </c>
      <c r="FA99" s="497">
        <v>82.091743826337961</v>
      </c>
      <c r="FB99" s="497">
        <v>78.740642191455834</v>
      </c>
      <c r="FC99" s="497">
        <v>74.797255017137672</v>
      </c>
      <c r="FD99" s="497">
        <v>70.20886140837456</v>
      </c>
      <c r="FE99" s="497">
        <v>64.811327076724638</v>
      </c>
      <c r="FF99" s="497">
        <v>58.199444890745269</v>
      </c>
      <c r="FG99" s="747" t="s">
        <v>381</v>
      </c>
      <c r="FI99" s="1021"/>
      <c r="FJ99" s="503">
        <f>$C99</f>
        <v>50</v>
      </c>
      <c r="FK99" s="495">
        <v>85</v>
      </c>
      <c r="FL99" s="496">
        <v>85</v>
      </c>
      <c r="FM99" s="496">
        <v>85</v>
      </c>
      <c r="FN99" s="496">
        <v>84.667002767655106</v>
      </c>
      <c r="FO99" s="496">
        <v>83.259944568009132</v>
      </c>
      <c r="FP99" s="497">
        <v>81.698465304858416</v>
      </c>
      <c r="FQ99" s="497">
        <v>78.140911543716072</v>
      </c>
      <c r="FR99" s="497">
        <v>74.050437216843306</v>
      </c>
      <c r="FS99" s="497">
        <v>69.405739845545895</v>
      </c>
      <c r="FT99" s="497">
        <v>64.116812714752086</v>
      </c>
      <c r="FU99" s="497">
        <v>57.830153291911699</v>
      </c>
      <c r="FV99" s="747" t="s">
        <v>381</v>
      </c>
      <c r="FW99" s="744"/>
      <c r="FX99" s="1021"/>
      <c r="FY99" s="503">
        <f>$C99</f>
        <v>50</v>
      </c>
      <c r="FZ99" s="491">
        <f>MIN(CN99,DC99,DR99)</f>
        <v>0.90483100784387094</v>
      </c>
      <c r="GA99" s="492">
        <f t="shared" ref="GA99:GA111" si="225">MIN(CO99,DD99,DS99)</f>
        <v>0.91922615674618668</v>
      </c>
      <c r="GB99" s="492">
        <f t="shared" ref="GB99:GB111" si="226">MIN(CP99,DE99,DT99)</f>
        <v>0.95030811691049832</v>
      </c>
      <c r="GC99" s="492">
        <f t="shared" ref="GC99:GC111" si="227">MIN(CQ99,DF99,DU99)</f>
        <v>1.0000000000000058</v>
      </c>
      <c r="GD99" s="492">
        <f t="shared" ref="GD99:GD111" si="228">MIN(CR99,DG99,DV99)</f>
        <v>1</v>
      </c>
      <c r="GE99" s="493">
        <f t="shared" ref="GE99:GE111" si="229">MIN(CS99,DH99,DW99)</f>
        <v>1</v>
      </c>
      <c r="GF99" s="493">
        <f t="shared" ref="GF99:GF111" si="230">MIN(CT99,DI99,DX99)</f>
        <v>1</v>
      </c>
      <c r="GG99" s="493">
        <f t="shared" ref="GG99:GG111" si="231">MIN(CU99,DJ99,DY99)</f>
        <v>1</v>
      </c>
      <c r="GH99" s="493">
        <f t="shared" ref="GH99:GH111" si="232">MIN(CV99,DK99,DZ99)</f>
        <v>1.0000000000000027</v>
      </c>
      <c r="GI99" s="493">
        <f t="shared" ref="GI99:GI111" si="233">MIN(CW99,DL99,EA99)</f>
        <v>1.0000000000000002</v>
      </c>
      <c r="GJ99" s="493">
        <f>MIN(CX99,DM99,EB99)</f>
        <v>1.0000000000000016</v>
      </c>
      <c r="GK99" s="747" t="s">
        <v>381</v>
      </c>
      <c r="GM99" s="1021"/>
      <c r="GN99" s="503">
        <f>$C99</f>
        <v>50</v>
      </c>
      <c r="GO99" s="495">
        <f>MAX(EG99,EV99,FK99)</f>
        <v>85</v>
      </c>
      <c r="GP99" s="496">
        <f t="shared" ref="GP99:GP111" si="234">MAX(EH99,EW99,FL99)</f>
        <v>85</v>
      </c>
      <c r="GQ99" s="496">
        <f t="shared" ref="GQ99:GQ111" si="235">MAX(EI99,EX99,FM99)</f>
        <v>85</v>
      </c>
      <c r="GR99" s="496">
        <f t="shared" ref="GR99:GR111" si="236">MAX(EJ99,EY99,FN99)</f>
        <v>84.87525262927096</v>
      </c>
      <c r="GS99" s="496">
        <f t="shared" ref="GS99:GS111" si="237">MAX(EK99,EZ99,FO99)</f>
        <v>83.565766314215978</v>
      </c>
      <c r="GT99" s="497">
        <f t="shared" ref="GT99:GT111" si="238">MAX(EL99,FA99,FP99)</f>
        <v>82.091743826337961</v>
      </c>
      <c r="GU99" s="497">
        <f t="shared" ref="GU99:GU111" si="239">MAX(EM99,FB99,FQ99)</f>
        <v>78.740642191455834</v>
      </c>
      <c r="GV99" s="497">
        <f t="shared" ref="GV99:GV111" si="240">MAX(EN99,FC99,FR99)</f>
        <v>74.797255017137672</v>
      </c>
      <c r="GW99" s="497">
        <f t="shared" ref="GW99:GW111" si="241">MAX(EO99,FD99,FS99)</f>
        <v>70.20886140837456</v>
      </c>
      <c r="GX99" s="497">
        <f t="shared" ref="GX99:GX111" si="242">MAX(EP99,FE99,FT99)</f>
        <v>64.811327076724638</v>
      </c>
      <c r="GY99" s="497">
        <f>MAX(EQ99,FF99,FU99)</f>
        <v>58.199444890745269</v>
      </c>
      <c r="GZ99" s="747" t="s">
        <v>381</v>
      </c>
      <c r="HB99" s="1021"/>
      <c r="HC99" s="503">
        <f>$C99</f>
        <v>50</v>
      </c>
      <c r="HD99" s="531">
        <f>HE99*(1-(2.5+7)/(87.5-2))</f>
        <v>2.0006742100891737</v>
      </c>
      <c r="HE99" s="551">
        <v>2.2507584863503203</v>
      </c>
      <c r="HF99" s="604">
        <v>87.463154853877029</v>
      </c>
      <c r="HH99" s="1021"/>
      <c r="HI99" s="503">
        <f>$C99</f>
        <v>50</v>
      </c>
      <c r="HJ99" s="531">
        <f>HD99</f>
        <v>2.0006742100891737</v>
      </c>
      <c r="HK99" s="604">
        <v>104.23217286925446</v>
      </c>
    </row>
    <row r="100" spans="2:219" ht="15" customHeight="1">
      <c r="B100" s="1090"/>
      <c r="C100" s="581">
        <v>45</v>
      </c>
      <c r="D100" s="476">
        <f t="shared" ref="D100:D111" si="243">Y100</f>
        <v>6.622737943549744</v>
      </c>
      <c r="E100" s="642">
        <f t="shared" ref="E100:E111" si="244">MIN(AS100,BI100,BY100)</f>
        <v>73.423478774333631</v>
      </c>
      <c r="F100" s="643">
        <f t="shared" si="213"/>
        <v>87.463133759555504</v>
      </c>
      <c r="G100" s="602">
        <f t="shared" si="214"/>
        <v>3.0759693892170095</v>
      </c>
      <c r="H100" s="594" t="s">
        <v>712</v>
      </c>
      <c r="I100" s="603" t="s">
        <v>712</v>
      </c>
      <c r="J100" s="580">
        <f t="shared" ref="J100:J111" si="245">MIN(AU100,BK100,CA100)</f>
        <v>80.947334246846125</v>
      </c>
      <c r="K100" s="580">
        <f t="shared" si="215"/>
        <v>87.333354289112336</v>
      </c>
      <c r="L100" s="580">
        <f t="shared" si="216"/>
        <v>86.880656487619063</v>
      </c>
      <c r="M100" s="580">
        <f t="shared" si="217"/>
        <v>86.381865445721374</v>
      </c>
      <c r="N100" s="580">
        <f t="shared" si="218"/>
        <v>85.27941559925722</v>
      </c>
      <c r="O100" s="580">
        <f t="shared" si="219"/>
        <v>84.044568661225384</v>
      </c>
      <c r="P100" s="580">
        <f t="shared" si="220"/>
        <v>82.674423819562151</v>
      </c>
      <c r="Q100" s="580">
        <f t="shared" si="221"/>
        <v>81.146617405943175</v>
      </c>
      <c r="R100" s="580">
        <f>MIN(BC100,BS100,CI100)</f>
        <v>79.376062199717225</v>
      </c>
      <c r="S100" s="480" t="s">
        <v>381</v>
      </c>
      <c r="T100" s="738"/>
      <c r="U100" s="1021"/>
      <c r="V100" s="503">
        <f t="shared" ref="V100:V112" si="246">$C100</f>
        <v>45</v>
      </c>
      <c r="W100" s="481">
        <v>45</v>
      </c>
      <c r="X100" s="519">
        <v>-26</v>
      </c>
      <c r="Y100" s="483">
        <f>IF(MIN(AA100,Z100)*(1-(2.5+7)/(87.5-2))&gt;$AG$29,$AG$29,MIN(AA100,Z100)*(1-(2.5+7)/(87.5-2)))</f>
        <v>6.622737943549744</v>
      </c>
      <c r="Z100" s="551">
        <v>7.450580186493462</v>
      </c>
      <c r="AA100" s="485">
        <v>7.5498808150597254</v>
      </c>
      <c r="AB100" s="532">
        <f t="shared" ref="AB100:AB111" si="247">(J100-5)/Y100</f>
        <v>11.467664113271384</v>
      </c>
      <c r="AC100" s="486">
        <f t="shared" ref="AC100:AC111" si="248">(J100-5)/MIN(AA100,Z100)</f>
        <v>10.193479211796786</v>
      </c>
      <c r="AD100" s="487">
        <v>7.9276340189421299</v>
      </c>
      <c r="AE100" s="488">
        <v>14.14751329526959</v>
      </c>
      <c r="AF100" s="738"/>
      <c r="AG100" s="1048"/>
      <c r="AH100" s="1050"/>
      <c r="AI100" s="738"/>
      <c r="AJ100" s="1021"/>
      <c r="AK100" s="503">
        <f t="shared" ref="AK100:AK112" si="249">$C100</f>
        <v>45</v>
      </c>
      <c r="AL100" s="489">
        <v>25</v>
      </c>
      <c r="AM100" s="519">
        <f t="shared" ref="AM100:AM111" si="250">MIN(-33,AK100)</f>
        <v>-33</v>
      </c>
      <c r="AN100" s="490">
        <f t="shared" ref="AN100:AN111" si="251">Y100</f>
        <v>6.622737943549744</v>
      </c>
      <c r="AP100" s="1021"/>
      <c r="AQ100" s="503">
        <v>45</v>
      </c>
      <c r="AR100" s="483">
        <f t="shared" si="222"/>
        <v>6.622737943549744</v>
      </c>
      <c r="AS100" s="477">
        <v>103.66355878533291</v>
      </c>
      <c r="AT100" s="479">
        <v>103.4436058819504</v>
      </c>
      <c r="AU100" s="479">
        <v>103.08647704693281</v>
      </c>
      <c r="AV100" s="479">
        <v>102.59964214389697</v>
      </c>
      <c r="AW100" s="479">
        <v>102.21053905648824</v>
      </c>
      <c r="AX100" s="479">
        <v>101.88921555108094</v>
      </c>
      <c r="AY100" s="479">
        <v>101.40086944853483</v>
      </c>
      <c r="AZ100" s="479">
        <v>101.27220599992442</v>
      </c>
      <c r="BA100" s="479">
        <v>101.08538465549221</v>
      </c>
      <c r="BB100" s="479">
        <v>101.06977175349812</v>
      </c>
      <c r="BC100" s="479">
        <v>101.05513125604666</v>
      </c>
      <c r="BD100" s="480" t="s">
        <v>381</v>
      </c>
      <c r="BE100" s="738"/>
      <c r="BF100" s="1021"/>
      <c r="BG100" s="503">
        <v>45</v>
      </c>
      <c r="BH100" s="483">
        <f t="shared" si="223"/>
        <v>7.450580186493462</v>
      </c>
      <c r="BI100" s="477">
        <v>73.423478774333631</v>
      </c>
      <c r="BJ100" s="478">
        <v>75.775148012267422</v>
      </c>
      <c r="BK100" s="478">
        <v>80.947334246846125</v>
      </c>
      <c r="BL100" s="478">
        <v>87.361353425350046</v>
      </c>
      <c r="BM100" s="478">
        <v>86.937787798937975</v>
      </c>
      <c r="BN100" s="478">
        <v>86.475312566298584</v>
      </c>
      <c r="BO100" s="478">
        <v>85.436131200980867</v>
      </c>
      <c r="BP100" s="478">
        <v>84.245539489101944</v>
      </c>
      <c r="BQ100" s="478">
        <v>82.890355343686224</v>
      </c>
      <c r="BR100" s="478">
        <v>81.333682196104604</v>
      </c>
      <c r="BS100" s="478">
        <v>79.465822448452016</v>
      </c>
      <c r="BT100" s="480" t="s">
        <v>381</v>
      </c>
      <c r="BU100" s="533"/>
      <c r="BV100" s="1021"/>
      <c r="BW100" s="503">
        <v>45</v>
      </c>
      <c r="BX100" s="483">
        <f t="shared" si="224"/>
        <v>7.450580186493462</v>
      </c>
      <c r="BY100" s="477">
        <v>73.938704404618832</v>
      </c>
      <c r="BZ100" s="478">
        <v>76.315785559957888</v>
      </c>
      <c r="CA100" s="478">
        <v>81.423586380820964</v>
      </c>
      <c r="CB100" s="478">
        <v>87.333354289112336</v>
      </c>
      <c r="CC100" s="478">
        <v>86.880656487619063</v>
      </c>
      <c r="CD100" s="478">
        <v>86.381865445721374</v>
      </c>
      <c r="CE100" s="478">
        <v>85.27941559925722</v>
      </c>
      <c r="CF100" s="478">
        <v>84.044568661225384</v>
      </c>
      <c r="CG100" s="478">
        <v>82.674423819562151</v>
      </c>
      <c r="CH100" s="478">
        <v>81.146617405943175</v>
      </c>
      <c r="CI100" s="478">
        <v>79.376062199717225</v>
      </c>
      <c r="CJ100" s="480" t="s">
        <v>381</v>
      </c>
      <c r="CK100" s="738"/>
      <c r="CL100" s="1021"/>
      <c r="CM100" s="503">
        <f t="shared" ref="CM100:CM112" si="252">$C100</f>
        <v>45</v>
      </c>
      <c r="CN100" s="520">
        <v>1.2</v>
      </c>
      <c r="CO100" s="521">
        <v>1.2000000000000079</v>
      </c>
      <c r="CP100" s="521">
        <v>1.2000000000000008</v>
      </c>
      <c r="CQ100" s="521">
        <v>1.2000000000000084</v>
      </c>
      <c r="CR100" s="521">
        <v>1.2000000000000008</v>
      </c>
      <c r="CS100" s="521">
        <v>1.2000000000000004</v>
      </c>
      <c r="CT100" s="521">
        <v>1.2</v>
      </c>
      <c r="CU100" s="521">
        <v>1.2000000000000006</v>
      </c>
      <c r="CV100" s="521">
        <v>1.2000000000000004</v>
      </c>
      <c r="CW100" s="493">
        <v>1.2000000000000002</v>
      </c>
      <c r="CX100" s="493">
        <v>1.2000000000000004</v>
      </c>
      <c r="CY100" s="747" t="s">
        <v>381</v>
      </c>
      <c r="CZ100" s="738"/>
      <c r="DA100" s="1021"/>
      <c r="DB100" s="503">
        <f t="shared" ref="DB100:DB112" si="253">$C100</f>
        <v>45</v>
      </c>
      <c r="DC100" s="520">
        <v>0.88524277381042582</v>
      </c>
      <c r="DD100" s="521">
        <v>0.90530401739831534</v>
      </c>
      <c r="DE100" s="521">
        <v>0.94820405701423449</v>
      </c>
      <c r="DF100" s="521">
        <v>1.00000000000001</v>
      </c>
      <c r="DG100" s="521">
        <v>1.00000000000001</v>
      </c>
      <c r="DH100" s="521">
        <v>1.0000000000000004</v>
      </c>
      <c r="DI100" s="521">
        <v>1.0000000000000049</v>
      </c>
      <c r="DJ100" s="521">
        <v>1.0000000000000044</v>
      </c>
      <c r="DK100" s="521">
        <v>1.0000000000000047</v>
      </c>
      <c r="DL100" s="493">
        <v>1</v>
      </c>
      <c r="DM100" s="493">
        <v>1.0000000000000009</v>
      </c>
      <c r="DN100" s="747" t="s">
        <v>381</v>
      </c>
      <c r="DO100" s="744"/>
      <c r="DP100" s="1021"/>
      <c r="DQ100" s="503">
        <f t="shared" ref="DQ100:DQ112" si="254">$C100</f>
        <v>45</v>
      </c>
      <c r="DR100" s="520">
        <v>0.8896686275291068</v>
      </c>
      <c r="DS100" s="521">
        <v>0.90986588521276646</v>
      </c>
      <c r="DT100" s="521">
        <v>0.95207274587974666</v>
      </c>
      <c r="DU100" s="521">
        <v>1</v>
      </c>
      <c r="DV100" s="521">
        <v>1</v>
      </c>
      <c r="DW100" s="521">
        <v>1</v>
      </c>
      <c r="DX100" s="521">
        <v>1.0000000000000044</v>
      </c>
      <c r="DY100" s="521">
        <v>1</v>
      </c>
      <c r="DZ100" s="521">
        <v>1.0000000000000049</v>
      </c>
      <c r="EA100" s="493">
        <v>1.0000000000000022</v>
      </c>
      <c r="EB100" s="521">
        <v>1.0000000000000011</v>
      </c>
      <c r="EC100" s="747" t="s">
        <v>381</v>
      </c>
      <c r="ED100" s="738"/>
      <c r="EE100" s="1021"/>
      <c r="EF100" s="503">
        <f t="shared" ref="EF100:EF112" si="255">$C100</f>
        <v>45</v>
      </c>
      <c r="EG100" s="495">
        <v>47.887897973815768</v>
      </c>
      <c r="EH100" s="496">
        <v>47.213899413717229</v>
      </c>
      <c r="EI100" s="496">
        <v>46.119855577028318</v>
      </c>
      <c r="EJ100" s="496">
        <v>44.629068663236637</v>
      </c>
      <c r="EK100" s="496">
        <v>43.438059907188972</v>
      </c>
      <c r="EL100" s="497">
        <v>42.454856610704269</v>
      </c>
      <c r="EM100" s="497">
        <v>40.961176759972716</v>
      </c>
      <c r="EN100" s="497">
        <v>40.567759463019115</v>
      </c>
      <c r="EO100" s="497">
        <v>39.9965988248656</v>
      </c>
      <c r="EP100" s="497">
        <v>39.948870885254962</v>
      </c>
      <c r="EQ100" s="497">
        <v>39.904116347265074</v>
      </c>
      <c r="ER100" s="747" t="s">
        <v>381</v>
      </c>
      <c r="ES100" s="738"/>
      <c r="ET100" s="1021"/>
      <c r="EU100" s="503">
        <f t="shared" ref="EU100:EU112" si="256">$C100</f>
        <v>45</v>
      </c>
      <c r="EV100" s="495">
        <v>85</v>
      </c>
      <c r="EW100" s="496">
        <v>85</v>
      </c>
      <c r="EX100" s="496">
        <v>85</v>
      </c>
      <c r="EY100" s="496">
        <v>84.588407652979868</v>
      </c>
      <c r="EZ100" s="496">
        <v>82.875433509261995</v>
      </c>
      <c r="FA100" s="497">
        <v>81.005907791267418</v>
      </c>
      <c r="FB100" s="497">
        <v>76.808181174560389</v>
      </c>
      <c r="FC100" s="497">
        <v>72.004169159830667</v>
      </c>
      <c r="FD100" s="497">
        <v>66.543065501876072</v>
      </c>
      <c r="FE100" s="497">
        <v>60.279419513619587</v>
      </c>
      <c r="FF100" s="497">
        <v>52.777217312597088</v>
      </c>
      <c r="FG100" s="747" t="s">
        <v>381</v>
      </c>
      <c r="FI100" s="1021"/>
      <c r="FJ100" s="503">
        <f t="shared" ref="FJ100:FJ112" si="257">$C100</f>
        <v>45</v>
      </c>
      <c r="FK100" s="495">
        <v>85</v>
      </c>
      <c r="FL100" s="496">
        <v>85</v>
      </c>
      <c r="FM100" s="496">
        <v>85</v>
      </c>
      <c r="FN100" s="496">
        <v>84.475152594171561</v>
      </c>
      <c r="FO100" s="496">
        <v>82.644438450621976</v>
      </c>
      <c r="FP100" s="497">
        <v>80.628256497603275</v>
      </c>
      <c r="FQ100" s="497">
        <v>76.175510305174953</v>
      </c>
      <c r="FR100" s="497">
        <v>71.193823400828251</v>
      </c>
      <c r="FS100" s="497">
        <v>65.673607794519285</v>
      </c>
      <c r="FT100" s="497">
        <v>59.527406769300512</v>
      </c>
      <c r="FU100" s="497">
        <v>52.417076880784805</v>
      </c>
      <c r="FV100" s="747" t="s">
        <v>381</v>
      </c>
      <c r="FW100" s="744"/>
      <c r="FX100" s="1021"/>
      <c r="FY100" s="503">
        <f t="shared" ref="FY100:FY112" si="258">$C100</f>
        <v>45</v>
      </c>
      <c r="FZ100" s="491">
        <f t="shared" ref="FZ100:FZ111" si="259">MIN(CN100,DC100,DR100)</f>
        <v>0.88524277381042582</v>
      </c>
      <c r="GA100" s="492">
        <f t="shared" si="225"/>
        <v>0.90530401739831534</v>
      </c>
      <c r="GB100" s="492">
        <f t="shared" si="226"/>
        <v>0.94820405701423449</v>
      </c>
      <c r="GC100" s="492">
        <f t="shared" si="227"/>
        <v>1</v>
      </c>
      <c r="GD100" s="492">
        <f t="shared" si="228"/>
        <v>1</v>
      </c>
      <c r="GE100" s="493">
        <f t="shared" si="229"/>
        <v>1</v>
      </c>
      <c r="GF100" s="493">
        <f t="shared" si="230"/>
        <v>1.0000000000000044</v>
      </c>
      <c r="GG100" s="493">
        <f t="shared" si="231"/>
        <v>1</v>
      </c>
      <c r="GH100" s="493">
        <f t="shared" si="232"/>
        <v>1.0000000000000047</v>
      </c>
      <c r="GI100" s="493">
        <f t="shared" si="233"/>
        <v>1</v>
      </c>
      <c r="GJ100" s="493">
        <f>MIN(CX100,DM100,EB100)</f>
        <v>1.0000000000000009</v>
      </c>
      <c r="GK100" s="747" t="s">
        <v>381</v>
      </c>
      <c r="GM100" s="1021"/>
      <c r="GN100" s="503">
        <f t="shared" ref="GN100:GN112" si="260">$C100</f>
        <v>45</v>
      </c>
      <c r="GO100" s="495">
        <f t="shared" ref="GO100:GO111" si="261">MAX(EG100,EV100,FK100)</f>
        <v>85</v>
      </c>
      <c r="GP100" s="496">
        <f t="shared" si="234"/>
        <v>85</v>
      </c>
      <c r="GQ100" s="496">
        <f t="shared" si="235"/>
        <v>85</v>
      </c>
      <c r="GR100" s="496">
        <f t="shared" si="236"/>
        <v>84.588407652979868</v>
      </c>
      <c r="GS100" s="496">
        <f t="shared" si="237"/>
        <v>82.875433509261995</v>
      </c>
      <c r="GT100" s="497">
        <f t="shared" si="238"/>
        <v>81.005907791267418</v>
      </c>
      <c r="GU100" s="497">
        <f t="shared" si="239"/>
        <v>76.808181174560389</v>
      </c>
      <c r="GV100" s="497">
        <f t="shared" si="240"/>
        <v>72.004169159830667</v>
      </c>
      <c r="GW100" s="497">
        <f t="shared" si="241"/>
        <v>66.543065501876072</v>
      </c>
      <c r="GX100" s="497">
        <f t="shared" si="242"/>
        <v>60.279419513619587</v>
      </c>
      <c r="GY100" s="497">
        <f>MAX(EQ100,FF100,FU100)</f>
        <v>52.777217312597088</v>
      </c>
      <c r="GZ100" s="747" t="s">
        <v>381</v>
      </c>
      <c r="HB100" s="1021"/>
      <c r="HC100" s="503">
        <f t="shared" ref="HC100:HC112" si="262">$C100</f>
        <v>45</v>
      </c>
      <c r="HD100" s="531">
        <f t="shared" ref="HD100:HD111" si="263">HE100*(1-(2.5+7)/(87.5-2))</f>
        <v>3.0759693892170095</v>
      </c>
      <c r="HE100" s="551">
        <v>3.4604655628691359</v>
      </c>
      <c r="HF100" s="604">
        <v>87.463133759555504</v>
      </c>
      <c r="HH100" s="1021"/>
      <c r="HI100" s="503">
        <f t="shared" ref="HI100:HI112" si="264">$C100</f>
        <v>45</v>
      </c>
      <c r="HJ100" s="531">
        <f t="shared" ref="HJ100:HJ111" si="265">HD100</f>
        <v>3.0759693892170095</v>
      </c>
      <c r="HK100" s="604">
        <v>103.02527581611287</v>
      </c>
    </row>
    <row r="101" spans="2:219" ht="15" customHeight="1">
      <c r="B101" s="1090"/>
      <c r="C101" s="581">
        <v>40</v>
      </c>
      <c r="D101" s="476">
        <f t="shared" si="243"/>
        <v>9.2068253207669688</v>
      </c>
      <c r="E101" s="642">
        <f t="shared" si="244"/>
        <v>71.162981644112918</v>
      </c>
      <c r="F101" s="643">
        <f t="shared" si="213"/>
        <v>87.463016134695579</v>
      </c>
      <c r="G101" s="602">
        <f t="shared" si="214"/>
        <v>3.389805464553362</v>
      </c>
      <c r="H101" s="594" t="s">
        <v>712</v>
      </c>
      <c r="I101" s="603" t="s">
        <v>712</v>
      </c>
      <c r="J101" s="580">
        <f t="shared" si="245"/>
        <v>81.017290907392777</v>
      </c>
      <c r="K101" s="580">
        <f t="shared" si="215"/>
        <v>87.239626706255976</v>
      </c>
      <c r="L101" s="580">
        <f t="shared" si="216"/>
        <v>86.661251755506683</v>
      </c>
      <c r="M101" s="580">
        <f t="shared" si="217"/>
        <v>86.042830220242649</v>
      </c>
      <c r="N101" s="580">
        <f t="shared" si="218"/>
        <v>84.70652399685352</v>
      </c>
      <c r="O101" s="580">
        <f t="shared" si="219"/>
        <v>83.248748226402327</v>
      </c>
      <c r="P101" s="580">
        <f t="shared" si="220"/>
        <v>81.666170707621603</v>
      </c>
      <c r="Q101" s="580">
        <f t="shared" si="221"/>
        <v>79.938212709482784</v>
      </c>
      <c r="R101" s="580">
        <f>MIN(BC101,BS101,CI101)</f>
        <v>77.968853613294286</v>
      </c>
      <c r="S101" s="480" t="s">
        <v>381</v>
      </c>
      <c r="T101" s="738"/>
      <c r="U101" s="1021"/>
      <c r="V101" s="503">
        <f t="shared" si="246"/>
        <v>40</v>
      </c>
      <c r="W101" s="481">
        <v>40</v>
      </c>
      <c r="X101" s="519">
        <v>-26</v>
      </c>
      <c r="Y101" s="483">
        <f>IF(MIN(AA101,Z101)*(1-(2.5+7)/(87.5-2))&gt;$AG$29,$AG$29,MIN(AA101,Z101)*(1-(2.5+7)/(87.5-2)))</f>
        <v>9.2068253207669688</v>
      </c>
      <c r="Z101" s="551">
        <v>10.385748593170385</v>
      </c>
      <c r="AA101" s="485">
        <v>10.35767848586284</v>
      </c>
      <c r="AB101" s="532">
        <f t="shared" si="247"/>
        <v>8.2566235655549729</v>
      </c>
      <c r="AC101" s="486">
        <f t="shared" si="248"/>
        <v>7.3392209471599763</v>
      </c>
      <c r="AD101" s="487">
        <v>10.761406444001938</v>
      </c>
      <c r="AE101" s="488">
        <v>18.883545207050865</v>
      </c>
      <c r="AF101" s="738"/>
      <c r="AG101" s="1048"/>
      <c r="AH101" s="1050"/>
      <c r="AI101" s="738"/>
      <c r="AJ101" s="1021"/>
      <c r="AK101" s="503">
        <f t="shared" si="249"/>
        <v>40</v>
      </c>
      <c r="AL101" s="489">
        <v>25</v>
      </c>
      <c r="AM101" s="519">
        <f t="shared" si="250"/>
        <v>-33</v>
      </c>
      <c r="AN101" s="490">
        <f t="shared" si="251"/>
        <v>9.2068253207669688</v>
      </c>
      <c r="AP101" s="1021"/>
      <c r="AQ101" s="503">
        <v>40</v>
      </c>
      <c r="AR101" s="483">
        <f t="shared" si="222"/>
        <v>9.2068253207669688</v>
      </c>
      <c r="AS101" s="477">
        <v>103.2817177366057</v>
      </c>
      <c r="AT101" s="479">
        <v>103.07628531475412</v>
      </c>
      <c r="AU101" s="479">
        <v>102.75361750676987</v>
      </c>
      <c r="AV101" s="479">
        <v>102.32265281343486</v>
      </c>
      <c r="AW101" s="479">
        <v>101.98170453437295</v>
      </c>
      <c r="AX101" s="479">
        <v>101.71083583289659</v>
      </c>
      <c r="AY101" s="479">
        <v>101.2975021298934</v>
      </c>
      <c r="AZ101" s="479">
        <v>101.31432737898925</v>
      </c>
      <c r="BA101" s="479">
        <v>101.15566373678367</v>
      </c>
      <c r="BB101" s="479">
        <v>101.19944333092835</v>
      </c>
      <c r="BC101" s="479">
        <v>101.22416336036636</v>
      </c>
      <c r="BD101" s="480" t="s">
        <v>381</v>
      </c>
      <c r="BE101" s="738"/>
      <c r="BF101" s="1021"/>
      <c r="BG101" s="503">
        <v>40</v>
      </c>
      <c r="BH101" s="483">
        <f t="shared" si="223"/>
        <v>10.35767848586284</v>
      </c>
      <c r="BI101" s="477">
        <v>71.162981644112918</v>
      </c>
      <c r="BJ101" s="478">
        <v>74.418113551382206</v>
      </c>
      <c r="BK101" s="478">
        <v>81.105716330639069</v>
      </c>
      <c r="BL101" s="478">
        <v>87.24810209586937</v>
      </c>
      <c r="BM101" s="478">
        <v>86.708511274450515</v>
      </c>
      <c r="BN101" s="478">
        <v>86.130603532316599</v>
      </c>
      <c r="BO101" s="478">
        <v>84.866877162590654</v>
      </c>
      <c r="BP101" s="478">
        <v>83.455710087004363</v>
      </c>
      <c r="BQ101" s="478">
        <v>81.888094665643877</v>
      </c>
      <c r="BR101" s="478">
        <v>80.127380673183424</v>
      </c>
      <c r="BS101" s="478">
        <v>78.042650725481252</v>
      </c>
      <c r="BT101" s="480" t="s">
        <v>381</v>
      </c>
      <c r="BU101" s="533"/>
      <c r="BV101" s="1021"/>
      <c r="BW101" s="503">
        <v>40</v>
      </c>
      <c r="BX101" s="483">
        <f t="shared" si="224"/>
        <v>10.35767848586284</v>
      </c>
      <c r="BY101" s="477">
        <v>71.33099967414833</v>
      </c>
      <c r="BZ101" s="478">
        <v>74.533046435386581</v>
      </c>
      <c r="CA101" s="478">
        <v>81.017290907392777</v>
      </c>
      <c r="CB101" s="478">
        <v>87.239626706255976</v>
      </c>
      <c r="CC101" s="478">
        <v>86.661251755506683</v>
      </c>
      <c r="CD101" s="478">
        <v>86.042830220242649</v>
      </c>
      <c r="CE101" s="478">
        <v>84.70652399685352</v>
      </c>
      <c r="CF101" s="478">
        <v>83.248748226402327</v>
      </c>
      <c r="CG101" s="478">
        <v>81.666170707621603</v>
      </c>
      <c r="CH101" s="478">
        <v>79.938212709482784</v>
      </c>
      <c r="CI101" s="478">
        <v>77.968853613294286</v>
      </c>
      <c r="CJ101" s="480" t="s">
        <v>381</v>
      </c>
      <c r="CK101" s="738"/>
      <c r="CL101" s="1021"/>
      <c r="CM101" s="503">
        <f t="shared" si="252"/>
        <v>40</v>
      </c>
      <c r="CN101" s="520">
        <v>1.2</v>
      </c>
      <c r="CO101" s="521">
        <v>1.2</v>
      </c>
      <c r="CP101" s="521">
        <v>1.2</v>
      </c>
      <c r="CQ101" s="521">
        <v>1.2000000000000008</v>
      </c>
      <c r="CR101" s="521">
        <v>1.2</v>
      </c>
      <c r="CS101" s="521">
        <v>1.2</v>
      </c>
      <c r="CT101" s="521">
        <v>1.2000000000000008</v>
      </c>
      <c r="CU101" s="521">
        <v>1.2</v>
      </c>
      <c r="CV101" s="521">
        <v>1.2000000000000006</v>
      </c>
      <c r="CW101" s="493">
        <v>1.2</v>
      </c>
      <c r="CX101" s="493">
        <v>1.2000000000000002</v>
      </c>
      <c r="CY101" s="747" t="s">
        <v>381</v>
      </c>
      <c r="CZ101" s="738"/>
      <c r="DA101" s="1021"/>
      <c r="DB101" s="503">
        <f t="shared" si="253"/>
        <v>40</v>
      </c>
      <c r="DC101" s="520">
        <v>0.86561733239800742</v>
      </c>
      <c r="DD101" s="521">
        <v>0.8937712726104946</v>
      </c>
      <c r="DE101" s="521">
        <v>0.94949211588363147</v>
      </c>
      <c r="DF101" s="521">
        <v>1.0000000000000064</v>
      </c>
      <c r="DG101" s="521">
        <v>1</v>
      </c>
      <c r="DH101" s="521">
        <v>1</v>
      </c>
      <c r="DI101" s="521">
        <v>1</v>
      </c>
      <c r="DJ101" s="521">
        <v>1.0000000000000002</v>
      </c>
      <c r="DK101" s="521">
        <v>1</v>
      </c>
      <c r="DL101" s="493">
        <v>1.0000000000000018</v>
      </c>
      <c r="DM101" s="493">
        <v>1</v>
      </c>
      <c r="DN101" s="747" t="s">
        <v>381</v>
      </c>
      <c r="DO101" s="744"/>
      <c r="DP101" s="1021"/>
      <c r="DQ101" s="503">
        <f t="shared" si="254"/>
        <v>40</v>
      </c>
      <c r="DR101" s="520">
        <v>0.86708781295781789</v>
      </c>
      <c r="DS101" s="521">
        <v>0.89475261979574161</v>
      </c>
      <c r="DT101" s="521">
        <v>0.94877317068091327</v>
      </c>
      <c r="DU101" s="521">
        <v>1</v>
      </c>
      <c r="DV101" s="521">
        <v>1.0000000000000004</v>
      </c>
      <c r="DW101" s="521">
        <v>1</v>
      </c>
      <c r="DX101" s="521">
        <v>1</v>
      </c>
      <c r="DY101" s="521">
        <v>1.0000000000000033</v>
      </c>
      <c r="DZ101" s="521">
        <v>1.0000000000000038</v>
      </c>
      <c r="EA101" s="493">
        <v>1.0000000000000013</v>
      </c>
      <c r="EB101" s="521">
        <v>1</v>
      </c>
      <c r="EC101" s="747" t="s">
        <v>381</v>
      </c>
      <c r="ED101" s="738"/>
      <c r="EE101" s="1021"/>
      <c r="EF101" s="503">
        <f t="shared" si="255"/>
        <v>40</v>
      </c>
      <c r="EG101" s="495">
        <v>46.717917793833237</v>
      </c>
      <c r="EH101" s="496">
        <v>46.088639362071547</v>
      </c>
      <c r="EI101" s="496">
        <v>45.100497134008435</v>
      </c>
      <c r="EJ101" s="496">
        <v>43.781183687764837</v>
      </c>
      <c r="EK101" s="496">
        <v>42.73782796719064</v>
      </c>
      <c r="EL101" s="497">
        <v>41.909173122604614</v>
      </c>
      <c r="EM101" s="497">
        <v>40.645103934426743</v>
      </c>
      <c r="EN101" s="497">
        <v>40.696549484188097</v>
      </c>
      <c r="EO101" s="497">
        <v>40.21144764759589</v>
      </c>
      <c r="EP101" s="497">
        <v>40.345292691774205</v>
      </c>
      <c r="EQ101" s="497">
        <v>40.420870566565839</v>
      </c>
      <c r="ER101" s="747" t="s">
        <v>381</v>
      </c>
      <c r="ES101" s="738"/>
      <c r="ET101" s="1021"/>
      <c r="EU101" s="503">
        <f t="shared" si="256"/>
        <v>40</v>
      </c>
      <c r="EV101" s="495">
        <v>85</v>
      </c>
      <c r="EW101" s="496">
        <v>85</v>
      </c>
      <c r="EX101" s="496">
        <v>85</v>
      </c>
      <c r="EY101" s="496">
        <v>84.130330403919402</v>
      </c>
      <c r="EZ101" s="496">
        <v>81.948492849757486</v>
      </c>
      <c r="FA101" s="497">
        <v>79.612994532283153</v>
      </c>
      <c r="FB101" s="497">
        <v>74.510538278197544</v>
      </c>
      <c r="FC101" s="497">
        <v>68.820406015415983</v>
      </c>
      <c r="FD101" s="497">
        <v>62.509063726983527</v>
      </c>
      <c r="FE101" s="497">
        <v>55.432630647783185</v>
      </c>
      <c r="FF101" s="497">
        <v>47.071256154309822</v>
      </c>
      <c r="FG101" s="747" t="s">
        <v>381</v>
      </c>
      <c r="FI101" s="1021"/>
      <c r="FJ101" s="503">
        <f t="shared" si="257"/>
        <v>40</v>
      </c>
      <c r="FK101" s="495">
        <v>85</v>
      </c>
      <c r="FL101" s="496">
        <v>85</v>
      </c>
      <c r="FM101" s="496">
        <v>85</v>
      </c>
      <c r="FN101" s="496">
        <v>84.096051336515018</v>
      </c>
      <c r="FO101" s="496">
        <v>81.757453124400001</v>
      </c>
      <c r="FP101" s="497">
        <v>79.258392253171678</v>
      </c>
      <c r="FQ101" s="497">
        <v>73.863551325891081</v>
      </c>
      <c r="FR101" s="497">
        <v>67.986576498103943</v>
      </c>
      <c r="FS101" s="497">
        <v>61.61641126223634</v>
      </c>
      <c r="FT101" s="497">
        <v>54.673140244507806</v>
      </c>
      <c r="FU101" s="497">
        <v>46.775623077482464</v>
      </c>
      <c r="FV101" s="747" t="s">
        <v>381</v>
      </c>
      <c r="FW101" s="744"/>
      <c r="FX101" s="1021"/>
      <c r="FY101" s="503">
        <f t="shared" si="258"/>
        <v>40</v>
      </c>
      <c r="FZ101" s="491">
        <f t="shared" si="259"/>
        <v>0.86561733239800742</v>
      </c>
      <c r="GA101" s="492">
        <f t="shared" si="225"/>
        <v>0.8937712726104946</v>
      </c>
      <c r="GB101" s="492">
        <f t="shared" si="226"/>
        <v>0.94877317068091327</v>
      </c>
      <c r="GC101" s="492">
        <f t="shared" si="227"/>
        <v>1</v>
      </c>
      <c r="GD101" s="492">
        <f t="shared" si="228"/>
        <v>1</v>
      </c>
      <c r="GE101" s="493">
        <f t="shared" si="229"/>
        <v>1</v>
      </c>
      <c r="GF101" s="493">
        <f t="shared" si="230"/>
        <v>1</v>
      </c>
      <c r="GG101" s="493">
        <f t="shared" si="231"/>
        <v>1.0000000000000002</v>
      </c>
      <c r="GH101" s="493">
        <f t="shared" si="232"/>
        <v>1</v>
      </c>
      <c r="GI101" s="493">
        <f t="shared" si="233"/>
        <v>1.0000000000000013</v>
      </c>
      <c r="GJ101" s="493">
        <f>MIN(CX101,DM101,EB101)</f>
        <v>1</v>
      </c>
      <c r="GK101" s="747" t="s">
        <v>381</v>
      </c>
      <c r="GM101" s="1021"/>
      <c r="GN101" s="503">
        <f t="shared" si="260"/>
        <v>40</v>
      </c>
      <c r="GO101" s="495">
        <f t="shared" si="261"/>
        <v>85</v>
      </c>
      <c r="GP101" s="496">
        <f t="shared" si="234"/>
        <v>85</v>
      </c>
      <c r="GQ101" s="496">
        <f t="shared" si="235"/>
        <v>85</v>
      </c>
      <c r="GR101" s="496">
        <f t="shared" si="236"/>
        <v>84.130330403919402</v>
      </c>
      <c r="GS101" s="496">
        <f t="shared" si="237"/>
        <v>81.948492849757486</v>
      </c>
      <c r="GT101" s="497">
        <f t="shared" si="238"/>
        <v>79.612994532283153</v>
      </c>
      <c r="GU101" s="497">
        <f t="shared" si="239"/>
        <v>74.510538278197544</v>
      </c>
      <c r="GV101" s="497">
        <f t="shared" si="240"/>
        <v>68.820406015415983</v>
      </c>
      <c r="GW101" s="497">
        <f t="shared" si="241"/>
        <v>62.509063726983527</v>
      </c>
      <c r="GX101" s="497">
        <f t="shared" si="242"/>
        <v>55.432630647783185</v>
      </c>
      <c r="GY101" s="497">
        <f>MAX(EQ101,FF101,FU101)</f>
        <v>47.071256154309822</v>
      </c>
      <c r="GZ101" s="747" t="s">
        <v>381</v>
      </c>
      <c r="HB101" s="1021"/>
      <c r="HC101" s="503">
        <f t="shared" si="262"/>
        <v>40</v>
      </c>
      <c r="HD101" s="531">
        <f t="shared" si="263"/>
        <v>3.389805464553362</v>
      </c>
      <c r="HE101" s="551">
        <v>3.8135311476225326</v>
      </c>
      <c r="HF101" s="604">
        <v>87.463016134695579</v>
      </c>
      <c r="HH101" s="1021"/>
      <c r="HI101" s="503">
        <f t="shared" si="264"/>
        <v>40</v>
      </c>
      <c r="HJ101" s="531">
        <f t="shared" si="265"/>
        <v>3.389805464553362</v>
      </c>
      <c r="HK101" s="604">
        <v>102.1668945529063</v>
      </c>
    </row>
    <row r="102" spans="2:219" ht="15" customHeight="1">
      <c r="B102" s="1090"/>
      <c r="C102" s="581">
        <v>35</v>
      </c>
      <c r="D102" s="476">
        <f t="shared" si="243"/>
        <v>9.43462232371499</v>
      </c>
      <c r="E102" s="642">
        <f t="shared" si="244"/>
        <v>71.444326037401709</v>
      </c>
      <c r="F102" s="643">
        <f t="shared" si="213"/>
        <v>87.463093703377339</v>
      </c>
      <c r="G102" s="602">
        <f t="shared" si="214"/>
        <v>3.4611851235412345</v>
      </c>
      <c r="H102" s="594" t="s">
        <v>712</v>
      </c>
      <c r="I102" s="603" t="s">
        <v>712</v>
      </c>
      <c r="J102" s="580">
        <f t="shared" si="245"/>
        <v>81.234224779257858</v>
      </c>
      <c r="K102" s="580">
        <f t="shared" si="215"/>
        <v>87.209229523367497</v>
      </c>
      <c r="L102" s="580">
        <f t="shared" si="216"/>
        <v>86.642717856401902</v>
      </c>
      <c r="M102" s="580">
        <f t="shared" si="217"/>
        <v>86.019844169194215</v>
      </c>
      <c r="N102" s="580">
        <f t="shared" si="218"/>
        <v>84.682911413580214</v>
      </c>
      <c r="O102" s="580">
        <f t="shared" si="219"/>
        <v>83.222432140338043</v>
      </c>
      <c r="P102" s="580">
        <f t="shared" si="220"/>
        <v>81.638255761141423</v>
      </c>
      <c r="Q102" s="580">
        <f t="shared" si="221"/>
        <v>79.910895751997145</v>
      </c>
      <c r="R102" s="580">
        <f>MIN(BC102,BS102,CI102)</f>
        <v>77.946920238534375</v>
      </c>
      <c r="S102" s="480" t="s">
        <v>381</v>
      </c>
      <c r="T102" s="738"/>
      <c r="U102" s="1021"/>
      <c r="V102" s="503">
        <f t="shared" si="246"/>
        <v>35</v>
      </c>
      <c r="W102" s="481">
        <v>40</v>
      </c>
      <c r="X102" s="519">
        <v>-26</v>
      </c>
      <c r="Y102" s="483">
        <f>IF(MIN(AA102,Z102)*(1-(2.5+7)/(87.5-2))&gt;$AG$29,$AG$29,MIN(AA102,Z102)*(1-(2.5+7)/(87.5-2)))</f>
        <v>9.43462232371499</v>
      </c>
      <c r="Z102" s="551">
        <v>10.771153664241435</v>
      </c>
      <c r="AA102" s="485">
        <v>10.613950114179364</v>
      </c>
      <c r="AB102" s="532">
        <f t="shared" si="247"/>
        <v>8.0802624804211316</v>
      </c>
      <c r="AC102" s="486">
        <f t="shared" si="248"/>
        <v>7.1824555381521167</v>
      </c>
      <c r="AD102" s="487">
        <v>11.122520620754617</v>
      </c>
      <c r="AE102" s="488">
        <v>19.303827599189603</v>
      </c>
      <c r="AF102" s="738"/>
      <c r="AG102" s="1048"/>
      <c r="AH102" s="1050"/>
      <c r="AI102" s="738"/>
      <c r="AJ102" s="1021"/>
      <c r="AK102" s="503">
        <f t="shared" si="249"/>
        <v>35</v>
      </c>
      <c r="AL102" s="489">
        <f t="shared" ref="AL102:AL110" si="266">AK102-10</f>
        <v>25</v>
      </c>
      <c r="AM102" s="519">
        <f t="shared" si="250"/>
        <v>-33</v>
      </c>
      <c r="AN102" s="490">
        <f t="shared" si="251"/>
        <v>9.43462232371499</v>
      </c>
      <c r="AP102" s="1021"/>
      <c r="AQ102" s="503">
        <v>35</v>
      </c>
      <c r="AR102" s="483">
        <f t="shared" si="222"/>
        <v>9.43462232371499</v>
      </c>
      <c r="AS102" s="477">
        <v>102.76908837963205</v>
      </c>
      <c r="AT102" s="479">
        <v>102.57390265092489</v>
      </c>
      <c r="AU102" s="479">
        <v>102.26533545947517</v>
      </c>
      <c r="AV102" s="479">
        <v>101.86808069087802</v>
      </c>
      <c r="AW102" s="479">
        <v>101.56271036936724</v>
      </c>
      <c r="AX102" s="479">
        <v>101.32655574010708</v>
      </c>
      <c r="AY102" s="479">
        <v>100.9829765052159</v>
      </c>
      <c r="AZ102" s="479">
        <v>101.07891454005822</v>
      </c>
      <c r="BA102" s="479">
        <v>100.97944860918092</v>
      </c>
      <c r="BB102" s="479">
        <v>101.08272720492781</v>
      </c>
      <c r="BC102" s="479">
        <v>101.15312326494015</v>
      </c>
      <c r="BD102" s="480" t="s">
        <v>381</v>
      </c>
      <c r="BE102" s="738"/>
      <c r="BF102" s="1021"/>
      <c r="BG102" s="503">
        <v>35</v>
      </c>
      <c r="BH102" s="483">
        <f t="shared" si="223"/>
        <v>10.613950114179364</v>
      </c>
      <c r="BI102" s="477">
        <v>71.918426168062325</v>
      </c>
      <c r="BJ102" s="478">
        <v>75.167086412179188</v>
      </c>
      <c r="BK102" s="478">
        <v>81.896087931209578</v>
      </c>
      <c r="BL102" s="478">
        <v>87.209229523367497</v>
      </c>
      <c r="BM102" s="478">
        <v>86.670399104133423</v>
      </c>
      <c r="BN102" s="478">
        <v>86.090569296458526</v>
      </c>
      <c r="BO102" s="478">
        <v>84.823547192262836</v>
      </c>
      <c r="BP102" s="478">
        <v>83.411378211240802</v>
      </c>
      <c r="BQ102" s="478">
        <v>81.844750586938261</v>
      </c>
      <c r="BR102" s="478">
        <v>80.08845886196211</v>
      </c>
      <c r="BS102" s="478">
        <v>78.015584536011687</v>
      </c>
      <c r="BT102" s="480" t="s">
        <v>381</v>
      </c>
      <c r="BU102" s="533"/>
      <c r="BV102" s="1021"/>
      <c r="BW102" s="503">
        <v>35</v>
      </c>
      <c r="BX102" s="483">
        <f t="shared" si="224"/>
        <v>10.613950114179364</v>
      </c>
      <c r="BY102" s="477">
        <v>71.444326037401709</v>
      </c>
      <c r="BZ102" s="478">
        <v>74.693945662658081</v>
      </c>
      <c r="CA102" s="478">
        <v>81.234224779257858</v>
      </c>
      <c r="CB102" s="478">
        <v>87.225784075063103</v>
      </c>
      <c r="CC102" s="478">
        <v>86.642717856401902</v>
      </c>
      <c r="CD102" s="478">
        <v>86.019844169194215</v>
      </c>
      <c r="CE102" s="478">
        <v>84.682911413580214</v>
      </c>
      <c r="CF102" s="478">
        <v>83.222432140338043</v>
      </c>
      <c r="CG102" s="478">
        <v>81.638255761141423</v>
      </c>
      <c r="CH102" s="478">
        <v>79.910895751997145</v>
      </c>
      <c r="CI102" s="478">
        <v>77.946920238534375</v>
      </c>
      <c r="CJ102" s="480" t="s">
        <v>381</v>
      </c>
      <c r="CK102" s="738"/>
      <c r="CL102" s="1021"/>
      <c r="CM102" s="503">
        <f t="shared" si="252"/>
        <v>35</v>
      </c>
      <c r="CN102" s="520">
        <v>1.2000000000000004</v>
      </c>
      <c r="CO102" s="521">
        <v>1.2000000000000002</v>
      </c>
      <c r="CP102" s="521">
        <v>1.2000000000000002</v>
      </c>
      <c r="CQ102" s="521">
        <v>1.2000000000000002</v>
      </c>
      <c r="CR102" s="521">
        <v>1.2</v>
      </c>
      <c r="CS102" s="521">
        <v>1.2000000000000002</v>
      </c>
      <c r="CT102" s="521">
        <v>1.2</v>
      </c>
      <c r="CU102" s="521">
        <v>1.2</v>
      </c>
      <c r="CV102" s="521">
        <v>1.2000000000000002</v>
      </c>
      <c r="CW102" s="493">
        <v>1.2</v>
      </c>
      <c r="CX102" s="493">
        <v>1.2000000000000006</v>
      </c>
      <c r="CY102" s="747" t="s">
        <v>381</v>
      </c>
      <c r="CZ102" s="738"/>
      <c r="DA102" s="1021"/>
      <c r="DB102" s="503">
        <f t="shared" si="253"/>
        <v>35</v>
      </c>
      <c r="DC102" s="520">
        <v>0.87221397630362452</v>
      </c>
      <c r="DD102" s="521">
        <v>0.90015101805119524</v>
      </c>
      <c r="DE102" s="521">
        <v>0.95589774561992535</v>
      </c>
      <c r="DF102" s="521">
        <v>1</v>
      </c>
      <c r="DG102" s="521">
        <v>1.0000000000000002</v>
      </c>
      <c r="DH102" s="521">
        <v>1.0000000000000064</v>
      </c>
      <c r="DI102" s="521">
        <v>1</v>
      </c>
      <c r="DJ102" s="521">
        <v>1</v>
      </c>
      <c r="DK102" s="521">
        <v>1.0000000000000004</v>
      </c>
      <c r="DL102" s="493">
        <v>1.0000000000000002</v>
      </c>
      <c r="DM102" s="493">
        <v>1.0000000000000009</v>
      </c>
      <c r="DN102" s="747" t="s">
        <v>381</v>
      </c>
      <c r="DO102" s="744"/>
      <c r="DP102" s="1021"/>
      <c r="DQ102" s="503">
        <f t="shared" si="254"/>
        <v>35</v>
      </c>
      <c r="DR102" s="520">
        <v>0.86807856093912406</v>
      </c>
      <c r="DS102" s="521">
        <v>0.89612501434691072</v>
      </c>
      <c r="DT102" s="521">
        <v>0.95053613219696365</v>
      </c>
      <c r="DU102" s="521">
        <v>1.0000000000000069</v>
      </c>
      <c r="DV102" s="521">
        <v>1.0000000000000071</v>
      </c>
      <c r="DW102" s="521">
        <v>1.0000000000000004</v>
      </c>
      <c r="DX102" s="521">
        <v>1.0000000000000064</v>
      </c>
      <c r="DY102" s="521">
        <v>1</v>
      </c>
      <c r="DZ102" s="521">
        <v>1.0000000000000004</v>
      </c>
      <c r="EA102" s="493">
        <v>1</v>
      </c>
      <c r="EB102" s="521">
        <v>1.0000000000000002</v>
      </c>
      <c r="EC102" s="747" t="s">
        <v>381</v>
      </c>
      <c r="ED102" s="738"/>
      <c r="EE102" s="1021"/>
      <c r="EF102" s="503">
        <f t="shared" si="255"/>
        <v>35</v>
      </c>
      <c r="EG102" s="495">
        <v>45.147868092846181</v>
      </c>
      <c r="EH102" s="496">
        <v>44.550268812256263</v>
      </c>
      <c r="EI102" s="496">
        <v>43.605759654286942</v>
      </c>
      <c r="EJ102" s="496">
        <v>42.390197644976695</v>
      </c>
      <c r="EK102" s="496">
        <v>41.456113030150618</v>
      </c>
      <c r="EL102" s="497">
        <v>40.733940187512928</v>
      </c>
      <c r="EM102" s="497">
        <v>39.683555635527</v>
      </c>
      <c r="EN102" s="497">
        <v>39.976819783391306</v>
      </c>
      <c r="EO102" s="497">
        <v>39.672772135656771</v>
      </c>
      <c r="EP102" s="497">
        <v>39.988475235135638</v>
      </c>
      <c r="EQ102" s="497">
        <v>40.20368090812201</v>
      </c>
      <c r="ER102" s="747" t="s">
        <v>381</v>
      </c>
      <c r="ES102" s="738"/>
      <c r="ET102" s="1021"/>
      <c r="EU102" s="503">
        <f t="shared" si="256"/>
        <v>35</v>
      </c>
      <c r="EV102" s="495">
        <v>85</v>
      </c>
      <c r="EW102" s="496">
        <v>85</v>
      </c>
      <c r="EX102" s="496">
        <v>85</v>
      </c>
      <c r="EY102" s="496">
        <v>83.973110897601828</v>
      </c>
      <c r="EZ102" s="496">
        <v>81.794429505922096</v>
      </c>
      <c r="FA102" s="497">
        <v>79.451253573888152</v>
      </c>
      <c r="FB102" s="497">
        <v>74.335701738711577</v>
      </c>
      <c r="FC102" s="497">
        <v>68.641782285369516</v>
      </c>
      <c r="FD102" s="497">
        <v>62.33470307319385</v>
      </c>
      <c r="FE102" s="497">
        <v>55.276351067289283</v>
      </c>
      <c r="FF102" s="497">
        <v>46.962825616637758</v>
      </c>
      <c r="FG102" s="747" t="s">
        <v>381</v>
      </c>
      <c r="FI102" s="1021"/>
      <c r="FJ102" s="503">
        <f t="shared" si="257"/>
        <v>35</v>
      </c>
      <c r="FK102" s="495">
        <v>85</v>
      </c>
      <c r="FL102" s="496">
        <v>85</v>
      </c>
      <c r="FM102" s="496">
        <v>85</v>
      </c>
      <c r="FN102" s="496">
        <v>84.040064621795693</v>
      </c>
      <c r="FO102" s="496">
        <v>81.682535031385385</v>
      </c>
      <c r="FP102" s="497">
        <v>79.165534110542978</v>
      </c>
      <c r="FQ102" s="497">
        <v>73.768288737276521</v>
      </c>
      <c r="FR102" s="497">
        <v>67.880564460201413</v>
      </c>
      <c r="FS102" s="497">
        <v>61.504142346033916</v>
      </c>
      <c r="FT102" s="497">
        <v>54.563478513477776</v>
      </c>
      <c r="FU102" s="497">
        <v>46.687761884297629</v>
      </c>
      <c r="FV102" s="747" t="s">
        <v>381</v>
      </c>
      <c r="FW102" s="744"/>
      <c r="FX102" s="1021"/>
      <c r="FY102" s="503">
        <f t="shared" si="258"/>
        <v>35</v>
      </c>
      <c r="FZ102" s="491">
        <f t="shared" si="259"/>
        <v>0.86807856093912406</v>
      </c>
      <c r="GA102" s="492">
        <f t="shared" si="225"/>
        <v>0.89612501434691072</v>
      </c>
      <c r="GB102" s="492">
        <f t="shared" si="226"/>
        <v>0.95053613219696365</v>
      </c>
      <c r="GC102" s="492">
        <f t="shared" si="227"/>
        <v>1</v>
      </c>
      <c r="GD102" s="492">
        <f t="shared" si="228"/>
        <v>1.0000000000000002</v>
      </c>
      <c r="GE102" s="493">
        <f t="shared" si="229"/>
        <v>1.0000000000000004</v>
      </c>
      <c r="GF102" s="493">
        <f t="shared" si="230"/>
        <v>1</v>
      </c>
      <c r="GG102" s="493">
        <f t="shared" si="231"/>
        <v>1</v>
      </c>
      <c r="GH102" s="493">
        <f t="shared" si="232"/>
        <v>1.0000000000000004</v>
      </c>
      <c r="GI102" s="493">
        <f t="shared" si="233"/>
        <v>1</v>
      </c>
      <c r="GJ102" s="493">
        <f>MIN(CX102,DM102,EB102)</f>
        <v>1.0000000000000002</v>
      </c>
      <c r="GK102" s="747" t="s">
        <v>381</v>
      </c>
      <c r="GM102" s="1021"/>
      <c r="GN102" s="503">
        <f t="shared" si="260"/>
        <v>35</v>
      </c>
      <c r="GO102" s="495">
        <f t="shared" si="261"/>
        <v>85</v>
      </c>
      <c r="GP102" s="496">
        <f t="shared" si="234"/>
        <v>85</v>
      </c>
      <c r="GQ102" s="496">
        <f t="shared" si="235"/>
        <v>85</v>
      </c>
      <c r="GR102" s="496">
        <f t="shared" si="236"/>
        <v>84.040064621795693</v>
      </c>
      <c r="GS102" s="496">
        <f t="shared" si="237"/>
        <v>81.794429505922096</v>
      </c>
      <c r="GT102" s="497">
        <f t="shared" si="238"/>
        <v>79.451253573888152</v>
      </c>
      <c r="GU102" s="497">
        <f t="shared" si="239"/>
        <v>74.335701738711577</v>
      </c>
      <c r="GV102" s="497">
        <f t="shared" si="240"/>
        <v>68.641782285369516</v>
      </c>
      <c r="GW102" s="497">
        <f t="shared" si="241"/>
        <v>62.33470307319385</v>
      </c>
      <c r="GX102" s="497">
        <f t="shared" si="242"/>
        <v>55.276351067289283</v>
      </c>
      <c r="GY102" s="497">
        <f>MAX(EQ102,FF102,FU102)</f>
        <v>46.962825616637758</v>
      </c>
      <c r="GZ102" s="747" t="s">
        <v>381</v>
      </c>
      <c r="HB102" s="1021"/>
      <c r="HC102" s="503">
        <f t="shared" si="262"/>
        <v>35</v>
      </c>
      <c r="HD102" s="531">
        <f t="shared" si="263"/>
        <v>3.4611851235412345</v>
      </c>
      <c r="HE102" s="551">
        <v>3.8938332639838893</v>
      </c>
      <c r="HF102" s="604">
        <v>87.463093703377339</v>
      </c>
      <c r="HH102" s="1021"/>
      <c r="HI102" s="503">
        <f t="shared" si="264"/>
        <v>35</v>
      </c>
      <c r="HJ102" s="531">
        <f t="shared" si="265"/>
        <v>3.4611851235412345</v>
      </c>
      <c r="HK102" s="604">
        <v>101.57481332420778</v>
      </c>
    </row>
    <row r="103" spans="2:219" ht="15" customHeight="1">
      <c r="B103" s="1090"/>
      <c r="C103" s="581">
        <v>30</v>
      </c>
      <c r="D103" s="476">
        <f t="shared" si="243"/>
        <v>11.267378484154484</v>
      </c>
      <c r="E103" s="642">
        <f t="shared" si="244"/>
        <v>69.586721345631091</v>
      </c>
      <c r="F103" s="643">
        <f t="shared" si="213"/>
        <v>87.463275358590863</v>
      </c>
      <c r="G103" s="602">
        <f t="shared" si="214"/>
        <v>4.0339749997892431</v>
      </c>
      <c r="H103" s="594" t="s">
        <v>712</v>
      </c>
      <c r="I103" s="603" t="s">
        <v>712</v>
      </c>
      <c r="J103" s="580">
        <f t="shared" si="245"/>
        <v>81.080594675997176</v>
      </c>
      <c r="K103" s="580">
        <f t="shared" si="215"/>
        <v>87.117665218178914</v>
      </c>
      <c r="L103" s="580">
        <f t="shared" si="216"/>
        <v>86.476626472635502</v>
      </c>
      <c r="M103" s="580">
        <f t="shared" si="217"/>
        <v>85.769139161574486</v>
      </c>
      <c r="N103" s="580">
        <f t="shared" si="218"/>
        <v>84.267835154884935</v>
      </c>
      <c r="O103" s="580">
        <f t="shared" si="219"/>
        <v>82.65347004886803</v>
      </c>
      <c r="P103" s="580">
        <f t="shared" si="220"/>
        <v>80.926956489454483</v>
      </c>
      <c r="Q103" s="580">
        <f t="shared" si="221"/>
        <v>79.069056680268659</v>
      </c>
      <c r="R103" s="580">
        <f>MIN(BC103,BS103,CI103)</f>
        <v>76.970805605368682</v>
      </c>
      <c r="S103" s="480" t="s">
        <v>381</v>
      </c>
      <c r="T103" s="738"/>
      <c r="U103" s="1021"/>
      <c r="V103" s="503">
        <f t="shared" si="246"/>
        <v>30</v>
      </c>
      <c r="W103" s="498">
        <v>36.700000000000003</v>
      </c>
      <c r="X103" s="519">
        <v>-26</v>
      </c>
      <c r="Y103" s="483">
        <f t="shared" ref="Y103:Y111" si="267">IF(MIN(AA103,Z103)*(1-(2.5+7)/(87.5-2))&gt;$AG$29,$AG$29,MIN(AA103,Z103)*(1-(2.5+7)/(87.5-2)))</f>
        <v>11.267378484154484</v>
      </c>
      <c r="Z103" s="551">
        <v>12.944950166278431</v>
      </c>
      <c r="AA103" s="485">
        <v>12.675800794673796</v>
      </c>
      <c r="AB103" s="532">
        <f t="shared" si="247"/>
        <v>6.752288900474114</v>
      </c>
      <c r="AC103" s="486">
        <f t="shared" si="248"/>
        <v>6.0020345781992122</v>
      </c>
      <c r="AD103" s="487">
        <v>13.093622169872262</v>
      </c>
      <c r="AE103" s="488">
        <v>22.576285411328648</v>
      </c>
      <c r="AF103" s="738"/>
      <c r="AG103" s="1048"/>
      <c r="AH103" s="1050"/>
      <c r="AI103" s="738"/>
      <c r="AJ103" s="1021"/>
      <c r="AK103" s="503">
        <f t="shared" si="249"/>
        <v>30</v>
      </c>
      <c r="AL103" s="489">
        <f t="shared" si="266"/>
        <v>20</v>
      </c>
      <c r="AM103" s="519">
        <f t="shared" si="250"/>
        <v>-33</v>
      </c>
      <c r="AN103" s="490">
        <f t="shared" si="251"/>
        <v>11.267378484154484</v>
      </c>
      <c r="AP103" s="1021"/>
      <c r="AQ103" s="503">
        <v>30</v>
      </c>
      <c r="AR103" s="483">
        <f t="shared" si="222"/>
        <v>11.267378484154484</v>
      </c>
      <c r="AS103" s="477">
        <v>102.0224920361143</v>
      </c>
      <c r="AT103" s="479">
        <v>101.80337297551702</v>
      </c>
      <c r="AU103" s="479">
        <v>101.45869056182985</v>
      </c>
      <c r="AV103" s="479">
        <v>100.99992928187963</v>
      </c>
      <c r="AW103" s="479">
        <v>100.63749580019915</v>
      </c>
      <c r="AX103" s="479">
        <v>100.34319729238108</v>
      </c>
      <c r="AY103" s="479">
        <v>99.871728842047929</v>
      </c>
      <c r="AZ103" s="479">
        <v>99.932700565660255</v>
      </c>
      <c r="BA103" s="479">
        <v>99.705135381889519</v>
      </c>
      <c r="BB103" s="479">
        <v>99.747820275708548</v>
      </c>
      <c r="BC103" s="479">
        <v>99.778798768128595</v>
      </c>
      <c r="BD103" s="480" t="s">
        <v>381</v>
      </c>
      <c r="BE103" s="738"/>
      <c r="BF103" s="1021"/>
      <c r="BG103" s="503">
        <v>30</v>
      </c>
      <c r="BH103" s="483">
        <f t="shared" si="223"/>
        <v>12.675800794673796</v>
      </c>
      <c r="BI103" s="477">
        <v>70.325961084640255</v>
      </c>
      <c r="BJ103" s="478">
        <v>74.25254093605146</v>
      </c>
      <c r="BK103" s="478">
        <v>82.099580430045066</v>
      </c>
      <c r="BL103" s="478">
        <v>87.117665218178914</v>
      </c>
      <c r="BM103" s="478">
        <v>86.491805711780586</v>
      </c>
      <c r="BN103" s="478">
        <v>85.8294160735107</v>
      </c>
      <c r="BO103" s="478">
        <v>84.400331704556365</v>
      </c>
      <c r="BP103" s="478">
        <v>82.836458135551325</v>
      </c>
      <c r="BQ103" s="478">
        <v>81.127758421911224</v>
      </c>
      <c r="BR103" s="478">
        <v>79.238544719866226</v>
      </c>
      <c r="BS103" s="478">
        <v>77.023451228854498</v>
      </c>
      <c r="BT103" s="480" t="s">
        <v>381</v>
      </c>
      <c r="BU103" s="533"/>
      <c r="BV103" s="1021"/>
      <c r="BW103" s="503">
        <v>30</v>
      </c>
      <c r="BX103" s="483">
        <f t="shared" si="224"/>
        <v>12.675800794673796</v>
      </c>
      <c r="BY103" s="477">
        <v>69.586721345631091</v>
      </c>
      <c r="BZ103" s="478">
        <v>73.447604472762649</v>
      </c>
      <c r="CA103" s="478">
        <v>81.080594675997176</v>
      </c>
      <c r="CB103" s="478">
        <v>87.148689559980284</v>
      </c>
      <c r="CC103" s="478">
        <v>86.476626472635502</v>
      </c>
      <c r="CD103" s="478">
        <v>85.769139161574486</v>
      </c>
      <c r="CE103" s="478">
        <v>84.267835154884935</v>
      </c>
      <c r="CF103" s="478">
        <v>82.65347004886803</v>
      </c>
      <c r="CG103" s="478">
        <v>80.926956489454483</v>
      </c>
      <c r="CH103" s="478">
        <v>79.069056680268659</v>
      </c>
      <c r="CI103" s="478">
        <v>76.970805605368682</v>
      </c>
      <c r="CJ103" s="480" t="s">
        <v>381</v>
      </c>
      <c r="CK103" s="738"/>
      <c r="CL103" s="1021"/>
      <c r="CM103" s="503">
        <f t="shared" si="252"/>
        <v>30</v>
      </c>
      <c r="CN103" s="520">
        <v>1.2000000000000002</v>
      </c>
      <c r="CO103" s="521">
        <v>1.2000000000000148</v>
      </c>
      <c r="CP103" s="521">
        <v>1.2000000000000002</v>
      </c>
      <c r="CQ103" s="521">
        <v>1.2000000000000004</v>
      </c>
      <c r="CR103" s="521">
        <v>1.2000000000000006</v>
      </c>
      <c r="CS103" s="521">
        <v>1.2</v>
      </c>
      <c r="CT103" s="521">
        <v>1.2000000000000002</v>
      </c>
      <c r="CU103" s="521">
        <v>1.2</v>
      </c>
      <c r="CV103" s="521">
        <v>1.2000000000000004</v>
      </c>
      <c r="CW103" s="493">
        <v>1.2000000000000002</v>
      </c>
      <c r="CX103" s="521">
        <v>1.2000000000000004</v>
      </c>
      <c r="CY103" s="747" t="s">
        <v>381</v>
      </c>
      <c r="CZ103" s="738"/>
      <c r="DA103" s="1021"/>
      <c r="DB103" s="503">
        <f t="shared" si="253"/>
        <v>30</v>
      </c>
      <c r="DC103" s="520">
        <v>0.8582632540308347</v>
      </c>
      <c r="DD103" s="521">
        <v>0.89235603703051292</v>
      </c>
      <c r="DE103" s="521">
        <v>0.95754102480266234</v>
      </c>
      <c r="DF103" s="521">
        <v>1.0000000000000004</v>
      </c>
      <c r="DG103" s="521">
        <v>1.0000000000000004</v>
      </c>
      <c r="DH103" s="521">
        <v>1.0000000000000002</v>
      </c>
      <c r="DI103" s="521">
        <v>1.0000000000000082</v>
      </c>
      <c r="DJ103" s="521">
        <v>1</v>
      </c>
      <c r="DK103" s="521">
        <v>1</v>
      </c>
      <c r="DL103" s="493">
        <v>1.0000000000000004</v>
      </c>
      <c r="DM103" s="521">
        <v>1</v>
      </c>
      <c r="DN103" s="747" t="s">
        <v>381</v>
      </c>
      <c r="DO103" s="744"/>
      <c r="DP103" s="1021"/>
      <c r="DQ103" s="503">
        <f t="shared" si="254"/>
        <v>30</v>
      </c>
      <c r="DR103" s="520">
        <v>0.85172843622899685</v>
      </c>
      <c r="DS103" s="521">
        <v>0.88545040472754077</v>
      </c>
      <c r="DT103" s="521">
        <v>0.94928791073399243</v>
      </c>
      <c r="DU103" s="521">
        <v>1.0000000000000002</v>
      </c>
      <c r="DV103" s="521">
        <v>1.0000000000000004</v>
      </c>
      <c r="DW103" s="521">
        <v>1.0000000000000084</v>
      </c>
      <c r="DX103" s="521">
        <v>1.0000000000000004</v>
      </c>
      <c r="DY103" s="521">
        <v>1.0000000000000004</v>
      </c>
      <c r="DZ103" s="521">
        <v>1.0000000000000038</v>
      </c>
      <c r="EA103" s="493">
        <v>1</v>
      </c>
      <c r="EB103" s="521">
        <v>1.0000000000000013</v>
      </c>
      <c r="EC103" s="747" t="s">
        <v>381</v>
      </c>
      <c r="ED103" s="738"/>
      <c r="EE103" s="1021"/>
      <c r="EF103" s="503">
        <f t="shared" si="255"/>
        <v>30</v>
      </c>
      <c r="EG103" s="495">
        <v>42.862626247517937</v>
      </c>
      <c r="EH103" s="496">
        <v>42.192242689300201</v>
      </c>
      <c r="EI103" s="496">
        <v>41.137994131312894</v>
      </c>
      <c r="EJ103" s="496">
        <v>39.735374956975306</v>
      </c>
      <c r="EK103" s="496">
        <v>38.627716094878508</v>
      </c>
      <c r="EL103" s="497">
        <v>37.728580714523218</v>
      </c>
      <c r="EM103" s="497">
        <v>36.288706040298564</v>
      </c>
      <c r="EN103" s="497">
        <v>36.474876772737616</v>
      </c>
      <c r="EO103" s="497">
        <v>35.780087929490833</v>
      </c>
      <c r="EP103" s="497">
        <v>35.910398786328244</v>
      </c>
      <c r="EQ103" s="497">
        <v>36.004975605814593</v>
      </c>
      <c r="ER103" s="747" t="s">
        <v>381</v>
      </c>
      <c r="ES103" s="738"/>
      <c r="ET103" s="1021"/>
      <c r="EU103" s="503">
        <f t="shared" si="256"/>
        <v>30</v>
      </c>
      <c r="EV103" s="495">
        <v>85</v>
      </c>
      <c r="EW103" s="496">
        <v>85</v>
      </c>
      <c r="EX103" s="496">
        <v>85</v>
      </c>
      <c r="EY103" s="496">
        <v>83.602803647723647</v>
      </c>
      <c r="EZ103" s="496">
        <v>81.072565630991733</v>
      </c>
      <c r="FA103" s="497">
        <v>78.396331730842007</v>
      </c>
      <c r="FB103" s="497">
        <v>72.628427420259413</v>
      </c>
      <c r="FC103" s="497">
        <v>66.326028000900749</v>
      </c>
      <c r="FD103" s="497">
        <v>59.451600819528323</v>
      </c>
      <c r="FE103" s="497">
        <v>51.865391059995659</v>
      </c>
      <c r="FF103" s="497">
        <v>42.990463576298396</v>
      </c>
      <c r="FG103" s="747" t="s">
        <v>381</v>
      </c>
      <c r="FI103" s="1021"/>
      <c r="FJ103" s="503">
        <f t="shared" si="257"/>
        <v>30</v>
      </c>
      <c r="FK103" s="495">
        <v>85</v>
      </c>
      <c r="FL103" s="496">
        <v>85</v>
      </c>
      <c r="FM103" s="496">
        <v>85</v>
      </c>
      <c r="FN103" s="496">
        <v>83.728269576756645</v>
      </c>
      <c r="FO103" s="496">
        <v>81.011217953430105</v>
      </c>
      <c r="FP103" s="497">
        <v>78.152883376514978</v>
      </c>
      <c r="FQ103" s="497">
        <v>72.09407866714281</v>
      </c>
      <c r="FR103" s="497">
        <v>65.58924692232489</v>
      </c>
      <c r="FS103" s="497">
        <v>58.644545084080562</v>
      </c>
      <c r="FT103" s="497">
        <v>51.185560418959028</v>
      </c>
      <c r="FU103" s="497">
        <v>42.779800664096513</v>
      </c>
      <c r="FV103" s="747" t="s">
        <v>381</v>
      </c>
      <c r="FW103" s="744"/>
      <c r="FX103" s="1021"/>
      <c r="FY103" s="503">
        <f t="shared" si="258"/>
        <v>30</v>
      </c>
      <c r="FZ103" s="491">
        <f t="shared" si="259"/>
        <v>0.85172843622899685</v>
      </c>
      <c r="GA103" s="492">
        <f t="shared" si="225"/>
        <v>0.88545040472754077</v>
      </c>
      <c r="GB103" s="492">
        <f t="shared" si="226"/>
        <v>0.94928791073399243</v>
      </c>
      <c r="GC103" s="492">
        <f t="shared" si="227"/>
        <v>1.0000000000000002</v>
      </c>
      <c r="GD103" s="492">
        <f t="shared" si="228"/>
        <v>1.0000000000000004</v>
      </c>
      <c r="GE103" s="493">
        <f t="shared" si="229"/>
        <v>1.0000000000000002</v>
      </c>
      <c r="GF103" s="493">
        <f t="shared" si="230"/>
        <v>1.0000000000000004</v>
      </c>
      <c r="GG103" s="493">
        <f t="shared" si="231"/>
        <v>1</v>
      </c>
      <c r="GH103" s="493">
        <f t="shared" si="232"/>
        <v>1</v>
      </c>
      <c r="GI103" s="493">
        <f t="shared" si="233"/>
        <v>1</v>
      </c>
      <c r="GJ103" s="493">
        <f>MIN(CX103,DM103,EB103)</f>
        <v>1</v>
      </c>
      <c r="GK103" s="747" t="s">
        <v>381</v>
      </c>
      <c r="GM103" s="1021"/>
      <c r="GN103" s="503">
        <f t="shared" si="260"/>
        <v>30</v>
      </c>
      <c r="GO103" s="495">
        <f t="shared" si="261"/>
        <v>85</v>
      </c>
      <c r="GP103" s="496">
        <f t="shared" si="234"/>
        <v>85</v>
      </c>
      <c r="GQ103" s="496">
        <f t="shared" si="235"/>
        <v>85</v>
      </c>
      <c r="GR103" s="496">
        <f t="shared" si="236"/>
        <v>83.728269576756645</v>
      </c>
      <c r="GS103" s="496">
        <f t="shared" si="237"/>
        <v>81.072565630991733</v>
      </c>
      <c r="GT103" s="497">
        <f t="shared" si="238"/>
        <v>78.396331730842007</v>
      </c>
      <c r="GU103" s="497">
        <f t="shared" si="239"/>
        <v>72.628427420259413</v>
      </c>
      <c r="GV103" s="497">
        <f t="shared" si="240"/>
        <v>66.326028000900749</v>
      </c>
      <c r="GW103" s="497">
        <f t="shared" si="241"/>
        <v>59.451600819528323</v>
      </c>
      <c r="GX103" s="497">
        <f t="shared" si="242"/>
        <v>51.865391059995659</v>
      </c>
      <c r="GY103" s="497">
        <f>MAX(EQ103,FF103,FU103)</f>
        <v>42.990463576298396</v>
      </c>
      <c r="GZ103" s="747" t="s">
        <v>381</v>
      </c>
      <c r="HB103" s="1021"/>
      <c r="HC103" s="503">
        <f t="shared" si="262"/>
        <v>30</v>
      </c>
      <c r="HD103" s="531">
        <f t="shared" si="263"/>
        <v>4.0339749997892431</v>
      </c>
      <c r="HE103" s="551">
        <v>4.5382218747628986</v>
      </c>
      <c r="HF103" s="604">
        <v>87.463275358590863</v>
      </c>
      <c r="HH103" s="1021"/>
      <c r="HI103" s="503">
        <f t="shared" si="264"/>
        <v>30</v>
      </c>
      <c r="HJ103" s="531">
        <f t="shared" si="265"/>
        <v>4.0339749997892431</v>
      </c>
      <c r="HK103" s="604">
        <v>100.53906673747453</v>
      </c>
    </row>
    <row r="104" spans="2:219" ht="15" customHeight="1">
      <c r="B104" s="1090"/>
      <c r="C104" s="581">
        <v>25</v>
      </c>
      <c r="D104" s="476">
        <f t="shared" si="243"/>
        <v>13.113548735808109</v>
      </c>
      <c r="E104" s="642">
        <f t="shared" si="244"/>
        <v>67.834945454798145</v>
      </c>
      <c r="F104" s="643">
        <f t="shared" si="213"/>
        <v>87.463182231180227</v>
      </c>
      <c r="G104" s="602">
        <f t="shared" si="214"/>
        <v>4.6060602323009823</v>
      </c>
      <c r="H104" s="594" t="s">
        <v>712</v>
      </c>
      <c r="I104" s="603" t="s">
        <v>712</v>
      </c>
      <c r="J104" s="580">
        <f t="shared" si="245"/>
        <v>81.017024704408854</v>
      </c>
      <c r="K104" s="580">
        <f t="shared" si="215"/>
        <v>87.012810108148059</v>
      </c>
      <c r="L104" s="580">
        <f t="shared" si="216"/>
        <v>86.296318057362797</v>
      </c>
      <c r="M104" s="580">
        <f t="shared" si="217"/>
        <v>85.501086321140647</v>
      </c>
      <c r="N104" s="580">
        <f t="shared" si="218"/>
        <v>83.832077993017762</v>
      </c>
      <c r="O104" s="580">
        <f t="shared" si="219"/>
        <v>82.061581823135526</v>
      </c>
      <c r="P104" s="580">
        <f t="shared" si="220"/>
        <v>80.192661215073926</v>
      </c>
      <c r="Q104" s="580">
        <f t="shared" si="221"/>
        <v>78.206701863837978</v>
      </c>
      <c r="R104" s="580">
        <f t="shared" ref="R104:R106" si="268">MIN(BC104,BS104,CI104)</f>
        <v>75.968668038305367</v>
      </c>
      <c r="S104" s="480" t="s">
        <v>381</v>
      </c>
      <c r="T104" s="738"/>
      <c r="U104" s="1021"/>
      <c r="V104" s="503">
        <f t="shared" si="246"/>
        <v>25</v>
      </c>
      <c r="W104" s="498">
        <v>33.299999999999997</v>
      </c>
      <c r="X104" s="519">
        <v>-26</v>
      </c>
      <c r="Y104" s="483">
        <f t="shared" si="267"/>
        <v>13.113548735808109</v>
      </c>
      <c r="Z104" s="551">
        <v>15.168683340838703</v>
      </c>
      <c r="AA104" s="485">
        <v>14.752742327784125</v>
      </c>
      <c r="AB104" s="532">
        <f t="shared" si="247"/>
        <v>5.7968309140328502</v>
      </c>
      <c r="AC104" s="486">
        <f t="shared" si="248"/>
        <v>5.1527385902514222</v>
      </c>
      <c r="AD104" s="487">
        <v>15.020343920331053</v>
      </c>
      <c r="AE104" s="488">
        <v>25.737712013115221</v>
      </c>
      <c r="AF104" s="738"/>
      <c r="AG104" s="1048"/>
      <c r="AH104" s="1050"/>
      <c r="AI104" s="738"/>
      <c r="AJ104" s="1021"/>
      <c r="AK104" s="503">
        <f t="shared" si="249"/>
        <v>25</v>
      </c>
      <c r="AL104" s="489">
        <f t="shared" si="266"/>
        <v>15</v>
      </c>
      <c r="AM104" s="519">
        <f t="shared" si="250"/>
        <v>-33</v>
      </c>
      <c r="AN104" s="490">
        <f t="shared" si="251"/>
        <v>13.113548735808109</v>
      </c>
      <c r="AP104" s="1021"/>
      <c r="AQ104" s="503">
        <v>25</v>
      </c>
      <c r="AR104" s="483">
        <f t="shared" si="222"/>
        <v>13.113548735808109</v>
      </c>
      <c r="AS104" s="477">
        <v>101.33874740114524</v>
      </c>
      <c r="AT104" s="479">
        <v>101.07202549276464</v>
      </c>
      <c r="AU104" s="479">
        <v>100.6845009110331</v>
      </c>
      <c r="AV104" s="479">
        <v>100.15406605851578</v>
      </c>
      <c r="AW104" s="479">
        <v>99.719767870921203</v>
      </c>
      <c r="AX104" s="479">
        <v>99.355132802848132</v>
      </c>
      <c r="AY104" s="479">
        <v>98.73329242180175</v>
      </c>
      <c r="AZ104" s="479">
        <v>98.747050764308511</v>
      </c>
      <c r="BA104" s="479">
        <v>98.380193165460895</v>
      </c>
      <c r="BB104" s="479">
        <v>98.368108772231651</v>
      </c>
      <c r="BC104" s="605" t="s">
        <v>968</v>
      </c>
      <c r="BD104" s="480" t="s">
        <v>381</v>
      </c>
      <c r="BE104" s="738"/>
      <c r="BF104" s="1021"/>
      <c r="BG104" s="503">
        <v>25</v>
      </c>
      <c r="BH104" s="483">
        <f t="shared" si="223"/>
        <v>14.752742327784125</v>
      </c>
      <c r="BI104" s="477">
        <v>68.94163689184596</v>
      </c>
      <c r="BJ104" s="478">
        <v>73.443882331969633</v>
      </c>
      <c r="BK104" s="478">
        <v>82.557788790664262</v>
      </c>
      <c r="BL104" s="478">
        <v>87.012810108148059</v>
      </c>
      <c r="BM104" s="478">
        <v>86.297167689379265</v>
      </c>
      <c r="BN104" s="478">
        <v>85.549156982365787</v>
      </c>
      <c r="BO104" s="478">
        <v>83.954413761341627</v>
      </c>
      <c r="BP104" s="478">
        <v>82.2355130700698</v>
      </c>
      <c r="BQ104" s="478">
        <v>80.38575702863892</v>
      </c>
      <c r="BR104" s="478">
        <v>78.364535786321397</v>
      </c>
      <c r="BS104" s="478">
        <v>76.005009784320919</v>
      </c>
      <c r="BT104" s="480" t="s">
        <v>381</v>
      </c>
      <c r="BU104" s="533"/>
      <c r="BV104" s="1021"/>
      <c r="BW104" s="503">
        <v>25</v>
      </c>
      <c r="BX104" s="483">
        <f t="shared" si="224"/>
        <v>14.752742327784125</v>
      </c>
      <c r="BY104" s="477">
        <v>67.834945454798145</v>
      </c>
      <c r="BZ104" s="478">
        <v>72.269643568223756</v>
      </c>
      <c r="CA104" s="478">
        <v>81.017024704408854</v>
      </c>
      <c r="CB104" s="478">
        <v>87.061970799721252</v>
      </c>
      <c r="CC104" s="478">
        <v>86.296318057362797</v>
      </c>
      <c r="CD104" s="478">
        <v>85.501086321140647</v>
      </c>
      <c r="CE104" s="478">
        <v>83.832077993017762</v>
      </c>
      <c r="CF104" s="478">
        <v>82.061581823135526</v>
      </c>
      <c r="CG104" s="478">
        <v>80.192661215073926</v>
      </c>
      <c r="CH104" s="478">
        <v>78.206701863837978</v>
      </c>
      <c r="CI104" s="478">
        <v>75.968668038305367</v>
      </c>
      <c r="CJ104" s="480" t="s">
        <v>381</v>
      </c>
      <c r="CK104" s="738"/>
      <c r="CL104" s="1021"/>
      <c r="CM104" s="503">
        <f t="shared" si="252"/>
        <v>25</v>
      </c>
      <c r="CN104" s="520">
        <v>1.2</v>
      </c>
      <c r="CO104" s="521">
        <v>1.2000000000000006</v>
      </c>
      <c r="CP104" s="521">
        <v>1.2000000000000006</v>
      </c>
      <c r="CQ104" s="521">
        <v>1.2000000000000002</v>
      </c>
      <c r="CR104" s="521">
        <v>1.2000000000000002</v>
      </c>
      <c r="CS104" s="521">
        <v>1.2000000000000006</v>
      </c>
      <c r="CT104" s="521">
        <v>1.2000000000000082</v>
      </c>
      <c r="CU104" s="521">
        <v>1.2000000000000002</v>
      </c>
      <c r="CV104" s="521">
        <v>1.2000000000000006</v>
      </c>
      <c r="CW104" s="562">
        <v>1.2000000000000042</v>
      </c>
      <c r="CX104" s="605" t="s">
        <v>968</v>
      </c>
      <c r="CY104" s="748" t="s">
        <v>381</v>
      </c>
      <c r="CZ104" s="738"/>
      <c r="DA104" s="1021"/>
      <c r="DB104" s="503">
        <f t="shared" si="253"/>
        <v>25</v>
      </c>
      <c r="DC104" s="520">
        <v>0.84599510057437866</v>
      </c>
      <c r="DD104" s="521">
        <v>0.88541837397056666</v>
      </c>
      <c r="DE104" s="521">
        <v>0.96123237562337505</v>
      </c>
      <c r="DF104" s="521">
        <v>1.00000000000001</v>
      </c>
      <c r="DG104" s="521">
        <v>1.00000000000001</v>
      </c>
      <c r="DH104" s="521">
        <v>1.0000000000000098</v>
      </c>
      <c r="DI104" s="521">
        <v>1.0000000000000004</v>
      </c>
      <c r="DJ104" s="521">
        <v>1</v>
      </c>
      <c r="DK104" s="521">
        <v>1.0000000000000049</v>
      </c>
      <c r="DL104" s="562">
        <v>1.0000000000000027</v>
      </c>
      <c r="DM104" s="771">
        <v>1</v>
      </c>
      <c r="DN104" s="748" t="s">
        <v>381</v>
      </c>
      <c r="DO104" s="744"/>
      <c r="DP104" s="1021"/>
      <c r="DQ104" s="503">
        <f t="shared" si="254"/>
        <v>25</v>
      </c>
      <c r="DR104" s="520">
        <v>0.83609141375834772</v>
      </c>
      <c r="DS104" s="521">
        <v>0.87526781773772655</v>
      </c>
      <c r="DT104" s="521">
        <v>0.94877100576046203</v>
      </c>
      <c r="DU104" s="521">
        <v>1.0000000000000098</v>
      </c>
      <c r="DV104" s="521">
        <v>1.0000000000000102</v>
      </c>
      <c r="DW104" s="521">
        <v>1</v>
      </c>
      <c r="DX104" s="521">
        <v>1.0000000000000049</v>
      </c>
      <c r="DY104" s="521">
        <v>1.0000000000000047</v>
      </c>
      <c r="DZ104" s="521">
        <v>1.0000000000000004</v>
      </c>
      <c r="EA104" s="562">
        <v>1</v>
      </c>
      <c r="EB104" s="771">
        <v>1.0000000000000013</v>
      </c>
      <c r="EC104" s="748" t="s">
        <v>381</v>
      </c>
      <c r="ED104" s="738"/>
      <c r="EE104" s="1021"/>
      <c r="EF104" s="503">
        <f t="shared" si="255"/>
        <v>25</v>
      </c>
      <c r="EG104" s="495">
        <v>40.771218507666219</v>
      </c>
      <c r="EH104" s="496">
        <v>39.955760417466877</v>
      </c>
      <c r="EI104" s="496">
        <v>38.771349435219236</v>
      </c>
      <c r="EJ104" s="496">
        <v>37.150889022059687</v>
      </c>
      <c r="EK104" s="496">
        <v>35.824758140691983</v>
      </c>
      <c r="EL104" s="497">
        <v>34.711787784048738</v>
      </c>
      <c r="EM104" s="497">
        <v>32.814693262406308</v>
      </c>
      <c r="EN104" s="497">
        <v>32.85665402015087</v>
      </c>
      <c r="EO104" s="497">
        <v>31.73799712282198</v>
      </c>
      <c r="EP104" s="563">
        <v>31.701155513940307</v>
      </c>
      <c r="EQ104" s="605" t="s">
        <v>970</v>
      </c>
      <c r="ER104" s="748" t="s">
        <v>381</v>
      </c>
      <c r="ES104" s="738"/>
      <c r="ET104" s="1021"/>
      <c r="EU104" s="503">
        <f t="shared" si="256"/>
        <v>25</v>
      </c>
      <c r="EV104" s="495">
        <v>85</v>
      </c>
      <c r="EW104" s="496">
        <v>85.000000000000114</v>
      </c>
      <c r="EX104" s="496">
        <v>85</v>
      </c>
      <c r="EY104" s="496">
        <v>83.178785588093888</v>
      </c>
      <c r="EZ104" s="496">
        <v>80.285994299870993</v>
      </c>
      <c r="FA104" s="497">
        <v>77.26453515506239</v>
      </c>
      <c r="FB104" s="497">
        <v>70.830358612758744</v>
      </c>
      <c r="FC104" s="497">
        <v>63.906913179442768</v>
      </c>
      <c r="FD104" s="497">
        <v>56.470234514514175</v>
      </c>
      <c r="FE104" s="563">
        <v>48.361018713607905</v>
      </c>
      <c r="FF104" s="497">
        <v>38.917375835832217</v>
      </c>
      <c r="FG104" s="748" t="s">
        <v>381</v>
      </c>
      <c r="FI104" s="1021"/>
      <c r="FJ104" s="503">
        <f t="shared" si="257"/>
        <v>25</v>
      </c>
      <c r="FK104" s="495">
        <v>85</v>
      </c>
      <c r="FL104" s="496">
        <v>85</v>
      </c>
      <c r="FM104" s="496">
        <v>85</v>
      </c>
      <c r="FN104" s="496">
        <v>83.377578430915264</v>
      </c>
      <c r="FO104" s="496">
        <v>80.282561569723441</v>
      </c>
      <c r="FP104" s="497">
        <v>77.070438205323512</v>
      </c>
      <c r="FQ104" s="497">
        <v>70.337207558531588</v>
      </c>
      <c r="FR104" s="497">
        <v>63.20703207215638</v>
      </c>
      <c r="FS104" s="497">
        <v>55.694761160643225</v>
      </c>
      <c r="FT104" s="563">
        <v>47.728536033891828</v>
      </c>
      <c r="FU104" s="497">
        <v>38.772119933788133</v>
      </c>
      <c r="FV104" s="748" t="s">
        <v>381</v>
      </c>
      <c r="FW104" s="744"/>
      <c r="FX104" s="1021"/>
      <c r="FY104" s="503">
        <f t="shared" si="258"/>
        <v>25</v>
      </c>
      <c r="FZ104" s="491">
        <f t="shared" si="259"/>
        <v>0.83609141375834772</v>
      </c>
      <c r="GA104" s="492">
        <f t="shared" si="225"/>
        <v>0.87526781773772655</v>
      </c>
      <c r="GB104" s="492">
        <f t="shared" si="226"/>
        <v>0.94877100576046203</v>
      </c>
      <c r="GC104" s="492">
        <f t="shared" si="227"/>
        <v>1.0000000000000098</v>
      </c>
      <c r="GD104" s="492">
        <f t="shared" si="228"/>
        <v>1.00000000000001</v>
      </c>
      <c r="GE104" s="493">
        <f t="shared" si="229"/>
        <v>1</v>
      </c>
      <c r="GF104" s="493">
        <f t="shared" si="230"/>
        <v>1.0000000000000004</v>
      </c>
      <c r="GG104" s="493">
        <f t="shared" si="231"/>
        <v>1</v>
      </c>
      <c r="GH104" s="493">
        <f t="shared" si="232"/>
        <v>1.0000000000000004</v>
      </c>
      <c r="GI104" s="493">
        <f t="shared" si="233"/>
        <v>1</v>
      </c>
      <c r="GJ104" s="493">
        <f t="shared" ref="GJ104:GJ106" si="269">MIN(CX104,DM104,EB104)</f>
        <v>1</v>
      </c>
      <c r="GK104" s="748" t="s">
        <v>381</v>
      </c>
      <c r="GM104" s="1021"/>
      <c r="GN104" s="503">
        <f t="shared" si="260"/>
        <v>25</v>
      </c>
      <c r="GO104" s="495">
        <f t="shared" si="261"/>
        <v>85</v>
      </c>
      <c r="GP104" s="496">
        <f t="shared" si="234"/>
        <v>85.000000000000114</v>
      </c>
      <c r="GQ104" s="496">
        <f t="shared" si="235"/>
        <v>85</v>
      </c>
      <c r="GR104" s="496">
        <f t="shared" si="236"/>
        <v>83.377578430915264</v>
      </c>
      <c r="GS104" s="496">
        <f t="shared" si="237"/>
        <v>80.285994299870993</v>
      </c>
      <c r="GT104" s="497">
        <f t="shared" si="238"/>
        <v>77.26453515506239</v>
      </c>
      <c r="GU104" s="497">
        <f t="shared" si="239"/>
        <v>70.830358612758744</v>
      </c>
      <c r="GV104" s="497">
        <f t="shared" si="240"/>
        <v>63.906913179442768</v>
      </c>
      <c r="GW104" s="497">
        <f t="shared" si="241"/>
        <v>56.470234514514175</v>
      </c>
      <c r="GX104" s="497">
        <f t="shared" si="242"/>
        <v>48.361018713607905</v>
      </c>
      <c r="GY104" s="497">
        <f t="shared" ref="GY104:GY106" si="270">MAX(EQ104,FF104,FU104)</f>
        <v>38.917375835832217</v>
      </c>
      <c r="GZ104" s="748" t="s">
        <v>381</v>
      </c>
      <c r="HB104" s="1021"/>
      <c r="HC104" s="503">
        <f t="shared" si="262"/>
        <v>25</v>
      </c>
      <c r="HD104" s="531">
        <f t="shared" si="263"/>
        <v>4.6060602323009823</v>
      </c>
      <c r="HE104" s="551">
        <v>5.1818177613386052</v>
      </c>
      <c r="HF104" s="604">
        <v>87.463182231180227</v>
      </c>
      <c r="HH104" s="1021"/>
      <c r="HI104" s="503">
        <f t="shared" si="264"/>
        <v>25</v>
      </c>
      <c r="HJ104" s="531">
        <f t="shared" si="265"/>
        <v>4.6060602323009823</v>
      </c>
      <c r="HK104" s="604">
        <v>99.59474866419562</v>
      </c>
    </row>
    <row r="105" spans="2:219" ht="15" customHeight="1">
      <c r="B105" s="1090"/>
      <c r="C105" s="581">
        <v>20</v>
      </c>
      <c r="D105" s="476">
        <f t="shared" si="243"/>
        <v>14.971270793842159</v>
      </c>
      <c r="E105" s="642">
        <f t="shared" si="244"/>
        <v>66.651097871104383</v>
      </c>
      <c r="F105" s="643">
        <f t="shared" si="213"/>
        <v>87.410719137262376</v>
      </c>
      <c r="G105" s="602">
        <f t="shared" si="214"/>
        <v>4.9474652676372495</v>
      </c>
      <c r="H105" s="594" t="s">
        <v>712</v>
      </c>
      <c r="I105" s="603" t="s">
        <v>712</v>
      </c>
      <c r="J105" s="580">
        <f t="shared" si="245"/>
        <v>81.305861152976036</v>
      </c>
      <c r="K105" s="580">
        <f t="shared" si="215"/>
        <v>86.885762491417623</v>
      </c>
      <c r="L105" s="580">
        <f t="shared" si="216"/>
        <v>86.078123898927004</v>
      </c>
      <c r="M105" s="580">
        <f t="shared" si="217"/>
        <v>85.209783861124208</v>
      </c>
      <c r="N105" s="580">
        <f t="shared" si="218"/>
        <v>83.370829166020712</v>
      </c>
      <c r="O105" s="580">
        <f t="shared" si="219"/>
        <v>81.446683374677846</v>
      </c>
      <c r="P105" s="580">
        <f t="shared" si="220"/>
        <v>79.437467037466973</v>
      </c>
      <c r="Q105" s="580">
        <f t="shared" si="221"/>
        <v>77.324024283715644</v>
      </c>
      <c r="R105" s="580">
        <f t="shared" si="268"/>
        <v>74.936540025470023</v>
      </c>
      <c r="S105" s="480" t="s">
        <v>381</v>
      </c>
      <c r="T105" s="738"/>
      <c r="U105" s="1021"/>
      <c r="V105" s="503">
        <f t="shared" si="246"/>
        <v>20</v>
      </c>
      <c r="W105" s="481">
        <v>30</v>
      </c>
      <c r="X105" s="519">
        <v>-26</v>
      </c>
      <c r="Y105" s="483">
        <f t="shared" si="267"/>
        <v>14.971270793842159</v>
      </c>
      <c r="Z105" s="551">
        <v>17.424735228111853</v>
      </c>
      <c r="AA105" s="485">
        <v>16.842679643072429</v>
      </c>
      <c r="AB105" s="532">
        <f t="shared" si="247"/>
        <v>5.0968192482605712</v>
      </c>
      <c r="AC105" s="486">
        <f t="shared" si="248"/>
        <v>4.5305059984538412</v>
      </c>
      <c r="AD105" s="487">
        <v>16.895664954953311</v>
      </c>
      <c r="AE105" s="488">
        <v>28.791579633938984</v>
      </c>
      <c r="AF105" s="738"/>
      <c r="AG105" s="1048"/>
      <c r="AH105" s="1050"/>
      <c r="AI105" s="738"/>
      <c r="AJ105" s="1021"/>
      <c r="AK105" s="503">
        <f t="shared" si="249"/>
        <v>20</v>
      </c>
      <c r="AL105" s="489">
        <f t="shared" si="266"/>
        <v>10</v>
      </c>
      <c r="AM105" s="519">
        <f t="shared" si="250"/>
        <v>-33</v>
      </c>
      <c r="AN105" s="490">
        <f t="shared" si="251"/>
        <v>14.971270793842159</v>
      </c>
      <c r="AP105" s="1021"/>
      <c r="AQ105" s="503">
        <v>20</v>
      </c>
      <c r="AR105" s="483">
        <f t="shared" si="222"/>
        <v>14.971270793842159</v>
      </c>
      <c r="AS105" s="477">
        <v>100.75304350735547</v>
      </c>
      <c r="AT105" s="479">
        <v>100.4066862214757</v>
      </c>
      <c r="AU105" s="479">
        <v>99.952206786678857</v>
      </c>
      <c r="AV105" s="479">
        <v>99.336986502132675</v>
      </c>
      <c r="AW105" s="479">
        <v>98.820537747922373</v>
      </c>
      <c r="AX105" s="479">
        <v>98.374902665578318</v>
      </c>
      <c r="AY105" s="479">
        <v>97.580822401370327</v>
      </c>
      <c r="AZ105" s="479">
        <v>97.541269664309056</v>
      </c>
      <c r="BA105" s="479">
        <v>97.019925681436732</v>
      </c>
      <c r="BB105" s="479">
        <v>96.962029571395888</v>
      </c>
      <c r="BC105" s="605" t="s">
        <v>968</v>
      </c>
      <c r="BD105" s="480" t="s">
        <v>381</v>
      </c>
      <c r="BE105" s="738"/>
      <c r="BF105" s="1021"/>
      <c r="BG105" s="503">
        <v>20</v>
      </c>
      <c r="BH105" s="483">
        <f t="shared" si="223"/>
        <v>16.842679643072429</v>
      </c>
      <c r="BI105" s="477">
        <v>68.12600791525503</v>
      </c>
      <c r="BJ105" s="478">
        <v>73.213963968013474</v>
      </c>
      <c r="BK105" s="478">
        <v>83.365063021915134</v>
      </c>
      <c r="BL105" s="478">
        <v>86.885762491417623</v>
      </c>
      <c r="BM105" s="478">
        <v>86.078123898927004</v>
      </c>
      <c r="BN105" s="478">
        <v>85.240495462315096</v>
      </c>
      <c r="BO105" s="478">
        <v>83.480388645266729</v>
      </c>
      <c r="BP105" s="478">
        <v>81.608297127619608</v>
      </c>
      <c r="BQ105" s="478">
        <v>79.618268807135863</v>
      </c>
      <c r="BR105" s="478">
        <v>77.466502137638486</v>
      </c>
      <c r="BS105" s="478">
        <v>74.959197543115309</v>
      </c>
      <c r="BT105" s="480" t="s">
        <v>381</v>
      </c>
      <c r="BU105" s="533"/>
      <c r="BV105" s="1021"/>
      <c r="BW105" s="503">
        <v>20</v>
      </c>
      <c r="BX105" s="483">
        <f t="shared" si="224"/>
        <v>16.842679643072429</v>
      </c>
      <c r="BY105" s="477">
        <v>66.651097871104383</v>
      </c>
      <c r="BZ105" s="478">
        <v>71.495639064341376</v>
      </c>
      <c r="CA105" s="478">
        <v>81.305861152976036</v>
      </c>
      <c r="CB105" s="478">
        <v>86.956622753381779</v>
      </c>
      <c r="CC105" s="478">
        <v>86.094509225414484</v>
      </c>
      <c r="CD105" s="478">
        <v>85.209783861124208</v>
      </c>
      <c r="CE105" s="478">
        <v>83.370829166020712</v>
      </c>
      <c r="CF105" s="478">
        <v>81.446683374677846</v>
      </c>
      <c r="CG105" s="478">
        <v>79.437467037466973</v>
      </c>
      <c r="CH105" s="478">
        <v>77.324024283715644</v>
      </c>
      <c r="CI105" s="478">
        <v>74.936540025470023</v>
      </c>
      <c r="CJ105" s="480" t="s">
        <v>381</v>
      </c>
      <c r="CK105" s="738"/>
      <c r="CL105" s="1021"/>
      <c r="CM105" s="503">
        <f t="shared" si="252"/>
        <v>20</v>
      </c>
      <c r="CN105" s="520">
        <v>1.2000000000000002</v>
      </c>
      <c r="CO105" s="521">
        <v>1.2000000000000099</v>
      </c>
      <c r="CP105" s="521">
        <v>1.2000000000000002</v>
      </c>
      <c r="CQ105" s="521">
        <v>1.2000000000000006</v>
      </c>
      <c r="CR105" s="521">
        <v>1.2000000000000006</v>
      </c>
      <c r="CS105" s="521">
        <v>1.2000000000000002</v>
      </c>
      <c r="CT105" s="521">
        <v>1.2000000000000002</v>
      </c>
      <c r="CU105" s="521">
        <v>1.2</v>
      </c>
      <c r="CV105" s="521">
        <v>1.2000000000000008</v>
      </c>
      <c r="CW105" s="562">
        <v>1.2</v>
      </c>
      <c r="CX105" s="605" t="s">
        <v>968</v>
      </c>
      <c r="CY105" s="748" t="s">
        <v>381</v>
      </c>
      <c r="CZ105" s="738"/>
      <c r="DA105" s="1021"/>
      <c r="DB105" s="503">
        <f t="shared" si="253"/>
        <v>20</v>
      </c>
      <c r="DC105" s="520">
        <v>0.83870445307663388</v>
      </c>
      <c r="DD105" s="521">
        <v>0.88343804093935552</v>
      </c>
      <c r="DE105" s="521">
        <v>0.96770618251274676</v>
      </c>
      <c r="DF105" s="521">
        <v>1.0000000000000115</v>
      </c>
      <c r="DG105" s="521">
        <v>1.0000000000000004</v>
      </c>
      <c r="DH105" s="521">
        <v>1.0000000000000056</v>
      </c>
      <c r="DI105" s="521">
        <v>1.0000000000000058</v>
      </c>
      <c r="DJ105" s="521">
        <v>1.0000000000000056</v>
      </c>
      <c r="DK105" s="521">
        <v>1</v>
      </c>
      <c r="DL105" s="562">
        <v>1</v>
      </c>
      <c r="DM105" s="771">
        <v>1</v>
      </c>
      <c r="DN105" s="748" t="s">
        <v>381</v>
      </c>
      <c r="DO105" s="744"/>
      <c r="DP105" s="1021"/>
      <c r="DQ105" s="503">
        <f t="shared" si="254"/>
        <v>20</v>
      </c>
      <c r="DR105" s="520">
        <v>0.82540128387585188</v>
      </c>
      <c r="DS105" s="521">
        <v>0.86852687601289569</v>
      </c>
      <c r="DT105" s="521">
        <v>0.95111768965989274</v>
      </c>
      <c r="DU105" s="521">
        <v>1.0000000000000118</v>
      </c>
      <c r="DV105" s="521">
        <v>1.0000000000000004</v>
      </c>
      <c r="DW105" s="521">
        <v>1</v>
      </c>
      <c r="DX105" s="521">
        <v>1.0000000000000002</v>
      </c>
      <c r="DY105" s="521">
        <v>1.0000000000000053</v>
      </c>
      <c r="DZ105" s="521">
        <v>1.0000000000000027</v>
      </c>
      <c r="EA105" s="562">
        <v>1</v>
      </c>
      <c r="EB105" s="771">
        <v>1.0000000000000013</v>
      </c>
      <c r="EC105" s="748" t="s">
        <v>381</v>
      </c>
      <c r="ED105" s="738"/>
      <c r="EE105" s="1021"/>
      <c r="EF105" s="503">
        <f t="shared" si="255"/>
        <v>20</v>
      </c>
      <c r="EG105" s="495">
        <v>38.980806738527747</v>
      </c>
      <c r="EH105" s="496">
        <v>37.922528656104248</v>
      </c>
      <c r="EI105" s="496">
        <v>36.53443954172991</v>
      </c>
      <c r="EJ105" s="496">
        <v>34.656410638337206</v>
      </c>
      <c r="EK105" s="496">
        <v>33.080787210726726</v>
      </c>
      <c r="EL105" s="497">
        <v>31.721867935609566</v>
      </c>
      <c r="EM105" s="497">
        <v>29.301925389794008</v>
      </c>
      <c r="EN105" s="497">
        <v>29.181440449666354</v>
      </c>
      <c r="EO105" s="497">
        <v>27.593789575791561</v>
      </c>
      <c r="EP105" s="563">
        <v>27.417531024543905</v>
      </c>
      <c r="EQ105" s="605" t="s">
        <v>970</v>
      </c>
      <c r="ER105" s="748" t="s">
        <v>381</v>
      </c>
      <c r="ES105" s="738"/>
      <c r="ET105" s="1021"/>
      <c r="EU105" s="503">
        <f t="shared" si="256"/>
        <v>20</v>
      </c>
      <c r="EV105" s="495">
        <v>85</v>
      </c>
      <c r="EW105" s="496">
        <v>85</v>
      </c>
      <c r="EX105" s="496">
        <v>85.000000000000057</v>
      </c>
      <c r="EY105" s="496">
        <v>82.66508226009779</v>
      </c>
      <c r="EZ105" s="496">
        <v>79.40097444007904</v>
      </c>
      <c r="FA105" s="497">
        <v>76.01840250163275</v>
      </c>
      <c r="FB105" s="497">
        <v>68.919845086712257</v>
      </c>
      <c r="FC105" s="497">
        <v>61.383658378972655</v>
      </c>
      <c r="FD105" s="497">
        <v>53.388950149048924</v>
      </c>
      <c r="FE105" s="563">
        <v>44.763832939381928</v>
      </c>
      <c r="FF105" s="497">
        <v>34.739752733439673</v>
      </c>
      <c r="FG105" s="748" t="s">
        <v>381</v>
      </c>
      <c r="FI105" s="1021"/>
      <c r="FJ105" s="503">
        <f t="shared" si="257"/>
        <v>20</v>
      </c>
      <c r="FK105" s="495">
        <v>85</v>
      </c>
      <c r="FL105" s="496">
        <v>85.000000000000114</v>
      </c>
      <c r="FM105" s="496">
        <v>85</v>
      </c>
      <c r="FN105" s="496">
        <v>82.951590505356933</v>
      </c>
      <c r="FO105" s="496">
        <v>79.46717041487608</v>
      </c>
      <c r="FP105" s="497">
        <v>75.894434031678031</v>
      </c>
      <c r="FQ105" s="497">
        <v>68.478407690922893</v>
      </c>
      <c r="FR105" s="497">
        <v>60.733763439828124</v>
      </c>
      <c r="FS105" s="497">
        <v>52.663444788630784</v>
      </c>
      <c r="FT105" s="563">
        <v>44.193450690208067</v>
      </c>
      <c r="FU105" s="497">
        <v>34.649300367228477</v>
      </c>
      <c r="FV105" s="748" t="s">
        <v>381</v>
      </c>
      <c r="FW105" s="744"/>
      <c r="FX105" s="1021"/>
      <c r="FY105" s="503">
        <f t="shared" si="258"/>
        <v>20</v>
      </c>
      <c r="FZ105" s="491">
        <f t="shared" si="259"/>
        <v>0.82540128387585188</v>
      </c>
      <c r="GA105" s="492">
        <f t="shared" si="225"/>
        <v>0.86852687601289569</v>
      </c>
      <c r="GB105" s="492">
        <f t="shared" si="226"/>
        <v>0.95111768965989274</v>
      </c>
      <c r="GC105" s="492">
        <f t="shared" si="227"/>
        <v>1.0000000000000115</v>
      </c>
      <c r="GD105" s="492">
        <f t="shared" si="228"/>
        <v>1.0000000000000004</v>
      </c>
      <c r="GE105" s="493">
        <f t="shared" si="229"/>
        <v>1</v>
      </c>
      <c r="GF105" s="493">
        <f t="shared" si="230"/>
        <v>1.0000000000000002</v>
      </c>
      <c r="GG105" s="493">
        <f t="shared" si="231"/>
        <v>1.0000000000000053</v>
      </c>
      <c r="GH105" s="493">
        <f t="shared" si="232"/>
        <v>1</v>
      </c>
      <c r="GI105" s="493">
        <f t="shared" si="233"/>
        <v>1</v>
      </c>
      <c r="GJ105" s="493">
        <f t="shared" si="269"/>
        <v>1</v>
      </c>
      <c r="GK105" s="748" t="s">
        <v>381</v>
      </c>
      <c r="GM105" s="1021"/>
      <c r="GN105" s="503">
        <f t="shared" si="260"/>
        <v>20</v>
      </c>
      <c r="GO105" s="495">
        <f t="shared" si="261"/>
        <v>85</v>
      </c>
      <c r="GP105" s="496">
        <f t="shared" si="234"/>
        <v>85.000000000000114</v>
      </c>
      <c r="GQ105" s="496">
        <f t="shared" si="235"/>
        <v>85.000000000000057</v>
      </c>
      <c r="GR105" s="496">
        <f t="shared" si="236"/>
        <v>82.951590505356933</v>
      </c>
      <c r="GS105" s="496">
        <f t="shared" si="237"/>
        <v>79.46717041487608</v>
      </c>
      <c r="GT105" s="497">
        <f t="shared" si="238"/>
        <v>76.01840250163275</v>
      </c>
      <c r="GU105" s="497">
        <f t="shared" si="239"/>
        <v>68.919845086712257</v>
      </c>
      <c r="GV105" s="497">
        <f t="shared" si="240"/>
        <v>61.383658378972655</v>
      </c>
      <c r="GW105" s="497">
        <f t="shared" si="241"/>
        <v>53.388950149048924</v>
      </c>
      <c r="GX105" s="497">
        <f t="shared" si="242"/>
        <v>44.763832939381928</v>
      </c>
      <c r="GY105" s="497">
        <f t="shared" si="270"/>
        <v>34.739752733439673</v>
      </c>
      <c r="GZ105" s="748" t="s">
        <v>381</v>
      </c>
      <c r="HB105" s="1021"/>
      <c r="HC105" s="503">
        <f t="shared" si="262"/>
        <v>20</v>
      </c>
      <c r="HD105" s="531">
        <f t="shared" si="263"/>
        <v>4.9474652676372495</v>
      </c>
      <c r="HE105" s="551">
        <v>5.5658984260919064</v>
      </c>
      <c r="HF105" s="604">
        <v>87.410719137262376</v>
      </c>
      <c r="HH105" s="1021"/>
      <c r="HI105" s="503">
        <f t="shared" si="264"/>
        <v>20</v>
      </c>
      <c r="HJ105" s="531">
        <f t="shared" si="265"/>
        <v>4.9474652676372495</v>
      </c>
      <c r="HK105" s="604">
        <v>98.683189848442368</v>
      </c>
    </row>
    <row r="106" spans="2:219" ht="15" customHeight="1">
      <c r="B106" s="1090"/>
      <c r="C106" s="581">
        <v>10</v>
      </c>
      <c r="D106" s="476">
        <f t="shared" si="243"/>
        <v>17.920372963344391</v>
      </c>
      <c r="E106" s="642">
        <f t="shared" si="244"/>
        <v>64.43709164868109</v>
      </c>
      <c r="F106" s="643">
        <f t="shared" si="213"/>
        <v>87.343549914549001</v>
      </c>
      <c r="G106" s="602">
        <f t="shared" si="214"/>
        <v>5.5008416139399658</v>
      </c>
      <c r="H106" s="594" t="s">
        <v>712</v>
      </c>
      <c r="I106" s="603" t="s">
        <v>712</v>
      </c>
      <c r="J106" s="580">
        <f t="shared" si="245"/>
        <v>81.033507931850309</v>
      </c>
      <c r="K106" s="580">
        <f t="shared" si="215"/>
        <v>86.707645513416196</v>
      </c>
      <c r="L106" s="580">
        <f t="shared" si="216"/>
        <v>85.751219531083876</v>
      </c>
      <c r="M106" s="580">
        <f t="shared" si="217"/>
        <v>84.764843451625225</v>
      </c>
      <c r="N106" s="580">
        <f t="shared" si="218"/>
        <v>82.658120447376305</v>
      </c>
      <c r="O106" s="580">
        <f t="shared" si="219"/>
        <v>80.490265173483252</v>
      </c>
      <c r="P106" s="580">
        <f t="shared" si="220"/>
        <v>78.264407164133118</v>
      </c>
      <c r="Q106" s="580">
        <f t="shared" si="221"/>
        <v>75.954406291248262</v>
      </c>
      <c r="R106" s="580">
        <f t="shared" si="268"/>
        <v>73.330475137620851</v>
      </c>
      <c r="S106" s="480" t="s">
        <v>381</v>
      </c>
      <c r="T106" s="738"/>
      <c r="U106" s="1021"/>
      <c r="V106" s="503">
        <f t="shared" si="246"/>
        <v>10</v>
      </c>
      <c r="W106" s="481">
        <f>V106+15</f>
        <v>25</v>
      </c>
      <c r="X106" s="519">
        <v>-26</v>
      </c>
      <c r="Y106" s="483">
        <f t="shared" si="267"/>
        <v>17.920372963344391</v>
      </c>
      <c r="Z106" s="551">
        <v>21.156590925062691</v>
      </c>
      <c r="AA106" s="485">
        <v>20.16041958376244</v>
      </c>
      <c r="AB106" s="532">
        <f t="shared" si="247"/>
        <v>4.2428529856702575</v>
      </c>
      <c r="AC106" s="486">
        <f t="shared" si="248"/>
        <v>3.77142487615134</v>
      </c>
      <c r="AD106" s="487">
        <v>19.838192374481359</v>
      </c>
      <c r="AE106" s="488">
        <v>33.403398535834505</v>
      </c>
      <c r="AF106" s="738"/>
      <c r="AG106" s="1048"/>
      <c r="AH106" s="1050"/>
      <c r="AI106" s="738"/>
      <c r="AJ106" s="1021"/>
      <c r="AK106" s="503">
        <f t="shared" si="249"/>
        <v>10</v>
      </c>
      <c r="AL106" s="489">
        <f t="shared" si="266"/>
        <v>0</v>
      </c>
      <c r="AM106" s="519">
        <f t="shared" si="250"/>
        <v>-33</v>
      </c>
      <c r="AN106" s="490">
        <f t="shared" si="251"/>
        <v>17.920372963344391</v>
      </c>
      <c r="AP106" s="1021"/>
      <c r="AQ106" s="503">
        <v>10</v>
      </c>
      <c r="AR106" s="483">
        <f t="shared" si="222"/>
        <v>17.920372963344391</v>
      </c>
      <c r="AS106" s="477">
        <v>99.882419112705307</v>
      </c>
      <c r="AT106" s="479">
        <v>99.331936700933412</v>
      </c>
      <c r="AU106" s="479">
        <v>98.534042217925446</v>
      </c>
      <c r="AV106" s="479">
        <v>97.574515408787505</v>
      </c>
      <c r="AW106" s="479">
        <v>96.882165468697892</v>
      </c>
      <c r="AX106" s="479">
        <v>96.263799031782398</v>
      </c>
      <c r="AY106" s="479">
        <v>95.102406753920434</v>
      </c>
      <c r="AZ106" s="479">
        <v>94.956405810367983</v>
      </c>
      <c r="BA106" s="479">
        <v>94.119481989747541</v>
      </c>
      <c r="BB106" s="479">
        <v>94.016145035980614</v>
      </c>
      <c r="BC106" s="605" t="s">
        <v>968</v>
      </c>
      <c r="BD106" s="480" t="s">
        <v>381</v>
      </c>
      <c r="BE106" s="738"/>
      <c r="BF106" s="1021"/>
      <c r="BG106" s="503">
        <v>10</v>
      </c>
      <c r="BH106" s="483">
        <f t="shared" si="223"/>
        <v>20.16041958376244</v>
      </c>
      <c r="BI106" s="477">
        <v>67.057505457782554</v>
      </c>
      <c r="BJ106" s="478">
        <v>72.563596487714122</v>
      </c>
      <c r="BK106" s="478">
        <v>83.866139808198028</v>
      </c>
      <c r="BL106" s="478">
        <v>86.707645513416196</v>
      </c>
      <c r="BM106" s="478">
        <v>85.751219531083876</v>
      </c>
      <c r="BN106" s="478">
        <v>84.764843451625225</v>
      </c>
      <c r="BO106" s="478">
        <v>82.73670731828129</v>
      </c>
      <c r="BP106" s="478">
        <v>80.622280557220435</v>
      </c>
      <c r="BQ106" s="478">
        <v>78.414386702390871</v>
      </c>
      <c r="BR106" s="478">
        <v>76.063139703652254</v>
      </c>
      <c r="BS106" s="478">
        <v>73.337927804935333</v>
      </c>
      <c r="BT106" s="480" t="s">
        <v>381</v>
      </c>
      <c r="BU106" s="533"/>
      <c r="BV106" s="1021"/>
      <c r="BW106" s="503">
        <v>10</v>
      </c>
      <c r="BX106" s="483">
        <f t="shared" si="224"/>
        <v>20.16041958376244</v>
      </c>
      <c r="BY106" s="477">
        <v>64.43709164868109</v>
      </c>
      <c r="BZ106" s="478">
        <v>69.948321357283831</v>
      </c>
      <c r="CA106" s="478">
        <v>81.033507931850309</v>
      </c>
      <c r="CB106" s="478">
        <v>86.819112200893159</v>
      </c>
      <c r="CC106" s="478">
        <v>85.802025147698586</v>
      </c>
      <c r="CD106" s="478">
        <v>84.769368165328871</v>
      </c>
      <c r="CE106" s="478">
        <v>82.658120447376305</v>
      </c>
      <c r="CF106" s="478">
        <v>80.490265173483252</v>
      </c>
      <c r="CG106" s="478">
        <v>78.264407164133118</v>
      </c>
      <c r="CH106" s="478">
        <v>75.954406291248262</v>
      </c>
      <c r="CI106" s="478">
        <v>73.330475137620851</v>
      </c>
      <c r="CJ106" s="480" t="s">
        <v>381</v>
      </c>
      <c r="CK106" s="738"/>
      <c r="CL106" s="1021"/>
      <c r="CM106" s="503">
        <f t="shared" si="252"/>
        <v>10</v>
      </c>
      <c r="CN106" s="520">
        <v>1.2</v>
      </c>
      <c r="CO106" s="521">
        <v>1.2</v>
      </c>
      <c r="CP106" s="521">
        <v>1.2000000000000008</v>
      </c>
      <c r="CQ106" s="521">
        <v>1.2000000000000004</v>
      </c>
      <c r="CR106" s="521">
        <v>1.2</v>
      </c>
      <c r="CS106" s="521">
        <v>1.2000000000000002</v>
      </c>
      <c r="CT106" s="521">
        <v>1.2000000000000002</v>
      </c>
      <c r="CU106" s="521">
        <v>1.2</v>
      </c>
      <c r="CV106" s="521">
        <v>1.2</v>
      </c>
      <c r="CW106" s="562">
        <v>1.2000000000000031</v>
      </c>
      <c r="CX106" s="605" t="s">
        <v>968</v>
      </c>
      <c r="CY106" s="748" t="s">
        <v>381</v>
      </c>
      <c r="CZ106" s="738"/>
      <c r="DA106" s="1021"/>
      <c r="DB106" s="503">
        <f t="shared" si="253"/>
        <v>10</v>
      </c>
      <c r="DC106" s="520">
        <v>0.82908241786795744</v>
      </c>
      <c r="DD106" s="521">
        <v>0.87781742219372594</v>
      </c>
      <c r="DE106" s="521">
        <v>0.97170561479593465</v>
      </c>
      <c r="DF106" s="521">
        <v>1.0000000000000069</v>
      </c>
      <c r="DG106" s="521">
        <v>1.0000000000000067</v>
      </c>
      <c r="DH106" s="521">
        <v>1.0000000000000064</v>
      </c>
      <c r="DI106" s="521">
        <v>1.0000000000000002</v>
      </c>
      <c r="DJ106" s="521">
        <v>1.0000000000000073</v>
      </c>
      <c r="DK106" s="521">
        <v>1</v>
      </c>
      <c r="DL106" s="562">
        <v>1.0000000000000016</v>
      </c>
      <c r="DM106" s="771">
        <v>1</v>
      </c>
      <c r="DN106" s="748" t="s">
        <v>381</v>
      </c>
      <c r="DO106" s="744"/>
      <c r="DP106" s="1021"/>
      <c r="DQ106" s="503">
        <f t="shared" si="254"/>
        <v>10</v>
      </c>
      <c r="DR106" s="520">
        <v>0.80513706336690971</v>
      </c>
      <c r="DS106" s="521">
        <v>0.854929644809303</v>
      </c>
      <c r="DT106" s="521">
        <v>0.94890505781358347</v>
      </c>
      <c r="DU106" s="521">
        <v>1</v>
      </c>
      <c r="DV106" s="521">
        <v>1</v>
      </c>
      <c r="DW106" s="521">
        <v>1</v>
      </c>
      <c r="DX106" s="521">
        <v>1</v>
      </c>
      <c r="DY106" s="521">
        <v>1</v>
      </c>
      <c r="DZ106" s="521">
        <v>1.0000000000000033</v>
      </c>
      <c r="EA106" s="562">
        <v>1.0000000000000016</v>
      </c>
      <c r="EB106" s="771">
        <v>1.0000000000000013</v>
      </c>
      <c r="EC106" s="748" t="s">
        <v>381</v>
      </c>
      <c r="ED106" s="738"/>
      <c r="EE106" s="1021"/>
      <c r="EF106" s="503">
        <f t="shared" si="255"/>
        <v>10</v>
      </c>
      <c r="EG106" s="495">
        <v>36.321347029945969</v>
      </c>
      <c r="EH106" s="496">
        <v>34.641000298337531</v>
      </c>
      <c r="EI106" s="496">
        <v>32.207077669642217</v>
      </c>
      <c r="EJ106" s="496">
        <v>29.282712393862198</v>
      </c>
      <c r="EK106" s="496">
        <v>27.174410643259932</v>
      </c>
      <c r="EL106" s="497">
        <v>25.292673423582755</v>
      </c>
      <c r="EM106" s="497">
        <v>21.761748413789405</v>
      </c>
      <c r="EN106" s="497">
        <v>21.318174378838592</v>
      </c>
      <c r="EO106" s="497">
        <v>18.776792113233284</v>
      </c>
      <c r="EP106" s="563">
        <v>18.46315931203867</v>
      </c>
      <c r="EQ106" s="605" t="s">
        <v>970</v>
      </c>
      <c r="ER106" s="748" t="s">
        <v>381</v>
      </c>
      <c r="ES106" s="738"/>
      <c r="ET106" s="1021"/>
      <c r="EU106" s="503">
        <f t="shared" si="256"/>
        <v>10</v>
      </c>
      <c r="EV106" s="495">
        <v>85.000000000000057</v>
      </c>
      <c r="EW106" s="496">
        <v>85.000000000000057</v>
      </c>
      <c r="EX106" s="496">
        <v>85</v>
      </c>
      <c r="EY106" s="496">
        <v>81.944993047223534</v>
      </c>
      <c r="EZ106" s="496">
        <v>78.080511601166222</v>
      </c>
      <c r="FA106" s="497">
        <v>74.098844516051429</v>
      </c>
      <c r="FB106" s="497">
        <v>65.924374927348367</v>
      </c>
      <c r="FC106" s="497">
        <v>57.420331850363141</v>
      </c>
      <c r="FD106" s="497">
        <v>48.560807657521252</v>
      </c>
      <c r="FE106" s="563">
        <v>39.149729982976169</v>
      </c>
      <c r="FF106" s="497">
        <v>28.273445673256163</v>
      </c>
      <c r="FG106" s="748" t="s">
        <v>381</v>
      </c>
      <c r="FI106" s="1021"/>
      <c r="FJ106" s="503">
        <f t="shared" si="257"/>
        <v>10</v>
      </c>
      <c r="FK106" s="495">
        <v>85</v>
      </c>
      <c r="FL106" s="496">
        <v>85</v>
      </c>
      <c r="FM106" s="496">
        <v>85</v>
      </c>
      <c r="FN106" s="496">
        <v>82.39561489808591</v>
      </c>
      <c r="FO106" s="496">
        <v>78.285702295366718</v>
      </c>
      <c r="FP106" s="497">
        <v>74.117100201693745</v>
      </c>
      <c r="FQ106" s="497">
        <v>65.607969228338391</v>
      </c>
      <c r="FR106" s="497">
        <v>56.89000622905894</v>
      </c>
      <c r="FS106" s="497">
        <v>47.959763960385885</v>
      </c>
      <c r="FT106" s="563">
        <v>38.715118669344633</v>
      </c>
      <c r="FU106" s="497">
        <v>28.243749724710881</v>
      </c>
      <c r="FV106" s="748" t="s">
        <v>381</v>
      </c>
      <c r="FW106" s="744"/>
      <c r="FX106" s="1021"/>
      <c r="FY106" s="503">
        <f t="shared" si="258"/>
        <v>10</v>
      </c>
      <c r="FZ106" s="491">
        <f t="shared" si="259"/>
        <v>0.80513706336690971</v>
      </c>
      <c r="GA106" s="492">
        <f t="shared" si="225"/>
        <v>0.854929644809303</v>
      </c>
      <c r="GB106" s="492">
        <f t="shared" si="226"/>
        <v>0.94890505781358347</v>
      </c>
      <c r="GC106" s="492">
        <f t="shared" si="227"/>
        <v>1</v>
      </c>
      <c r="GD106" s="492">
        <f t="shared" si="228"/>
        <v>1</v>
      </c>
      <c r="GE106" s="493">
        <f t="shared" si="229"/>
        <v>1</v>
      </c>
      <c r="GF106" s="493">
        <f t="shared" si="230"/>
        <v>1</v>
      </c>
      <c r="GG106" s="493">
        <f t="shared" si="231"/>
        <v>1</v>
      </c>
      <c r="GH106" s="493">
        <f t="shared" si="232"/>
        <v>1</v>
      </c>
      <c r="GI106" s="493">
        <f t="shared" si="233"/>
        <v>1.0000000000000016</v>
      </c>
      <c r="GJ106" s="493">
        <f t="shared" si="269"/>
        <v>1</v>
      </c>
      <c r="GK106" s="748" t="s">
        <v>381</v>
      </c>
      <c r="GM106" s="1021"/>
      <c r="GN106" s="503">
        <f t="shared" si="260"/>
        <v>10</v>
      </c>
      <c r="GO106" s="495">
        <f t="shared" si="261"/>
        <v>85.000000000000057</v>
      </c>
      <c r="GP106" s="496">
        <f t="shared" si="234"/>
        <v>85.000000000000057</v>
      </c>
      <c r="GQ106" s="496">
        <f t="shared" si="235"/>
        <v>85</v>
      </c>
      <c r="GR106" s="496">
        <f t="shared" si="236"/>
        <v>82.39561489808591</v>
      </c>
      <c r="GS106" s="496">
        <f t="shared" si="237"/>
        <v>78.285702295366718</v>
      </c>
      <c r="GT106" s="497">
        <f t="shared" si="238"/>
        <v>74.117100201693745</v>
      </c>
      <c r="GU106" s="497">
        <f t="shared" si="239"/>
        <v>65.924374927348367</v>
      </c>
      <c r="GV106" s="497">
        <f t="shared" si="240"/>
        <v>57.420331850363141</v>
      </c>
      <c r="GW106" s="497">
        <f t="shared" si="241"/>
        <v>48.560807657521252</v>
      </c>
      <c r="GX106" s="497">
        <f t="shared" si="242"/>
        <v>39.149729982976169</v>
      </c>
      <c r="GY106" s="497">
        <f t="shared" si="270"/>
        <v>28.273445673256163</v>
      </c>
      <c r="GZ106" s="748" t="s">
        <v>381</v>
      </c>
      <c r="HB106" s="1021"/>
      <c r="HC106" s="503">
        <f t="shared" si="262"/>
        <v>10</v>
      </c>
      <c r="HD106" s="531">
        <f t="shared" si="263"/>
        <v>5.5008416139399658</v>
      </c>
      <c r="HE106" s="551">
        <v>6.1884468156824619</v>
      </c>
      <c r="HF106" s="604">
        <v>87.343549914549001</v>
      </c>
      <c r="HH106" s="1021"/>
      <c r="HI106" s="503">
        <f t="shared" si="264"/>
        <v>10</v>
      </c>
      <c r="HJ106" s="531">
        <f t="shared" si="265"/>
        <v>5.5008416139399658</v>
      </c>
      <c r="HK106" s="604">
        <v>97.328791148270724</v>
      </c>
    </row>
    <row r="107" spans="2:219" ht="15" customHeight="1">
      <c r="B107" s="1090"/>
      <c r="C107" s="581">
        <v>0</v>
      </c>
      <c r="D107" s="476">
        <f t="shared" si="243"/>
        <v>23.644249777777777</v>
      </c>
      <c r="E107" s="642">
        <f t="shared" si="244"/>
        <v>61.932031253344931</v>
      </c>
      <c r="F107" s="643">
        <f t="shared" si="213"/>
        <v>87.393950803478404</v>
      </c>
      <c r="G107" s="602">
        <f t="shared" si="214"/>
        <v>7.151892971138647</v>
      </c>
      <c r="H107" s="594" t="s">
        <v>712</v>
      </c>
      <c r="I107" s="603" t="s">
        <v>712</v>
      </c>
      <c r="J107" s="648">
        <f t="shared" si="245"/>
        <v>81.182016809320857</v>
      </c>
      <c r="K107" s="648">
        <f t="shared" si="215"/>
        <v>86.353151335384325</v>
      </c>
      <c r="L107" s="648">
        <f t="shared" si="216"/>
        <v>85.082430179596784</v>
      </c>
      <c r="M107" s="648">
        <f t="shared" si="217"/>
        <v>83.803049206387385</v>
      </c>
      <c r="N107" s="648">
        <f t="shared" si="218"/>
        <v>81.17952672554884</v>
      </c>
      <c r="O107" s="648">
        <f t="shared" si="219"/>
        <v>78.5187138283992</v>
      </c>
      <c r="P107" s="648">
        <f t="shared" si="220"/>
        <v>75.854204926386728</v>
      </c>
      <c r="Q107" s="648">
        <f t="shared" si="221"/>
        <v>73.141031430156872</v>
      </c>
      <c r="R107" s="626" t="s">
        <v>381</v>
      </c>
      <c r="S107" s="539" t="s">
        <v>381</v>
      </c>
      <c r="T107" s="738"/>
      <c r="U107" s="1021"/>
      <c r="V107" s="503">
        <f t="shared" si="246"/>
        <v>0</v>
      </c>
      <c r="W107" s="481">
        <f>V107+15</f>
        <v>15</v>
      </c>
      <c r="X107" s="519">
        <v>-26</v>
      </c>
      <c r="Y107" s="483">
        <f t="shared" si="267"/>
        <v>23.644249777777777</v>
      </c>
      <c r="Z107" s="504">
        <f t="shared" ref="Z107:AA111" si="271">Z38</f>
        <v>28.469814700000001</v>
      </c>
      <c r="AA107" s="485">
        <f t="shared" si="271"/>
        <v>26.599781</v>
      </c>
      <c r="AB107" s="532">
        <f t="shared" si="247"/>
        <v>3.2220103207047446</v>
      </c>
      <c r="AC107" s="486">
        <f t="shared" si="248"/>
        <v>2.8640091739597726</v>
      </c>
      <c r="AD107" s="544">
        <f t="shared" ref="AD107:AE111" si="272">AD38</f>
        <v>25.1160447</v>
      </c>
      <c r="AE107" s="488">
        <f t="shared" si="272"/>
        <v>41.673859</v>
      </c>
      <c r="AF107" s="738"/>
      <c r="AG107" s="1048"/>
      <c r="AH107" s="1050"/>
      <c r="AI107" s="738"/>
      <c r="AJ107" s="1021"/>
      <c r="AK107" s="503">
        <f t="shared" si="249"/>
        <v>0</v>
      </c>
      <c r="AL107" s="489">
        <f t="shared" si="266"/>
        <v>-10</v>
      </c>
      <c r="AM107" s="519">
        <f t="shared" si="250"/>
        <v>-33</v>
      </c>
      <c r="AN107" s="490">
        <f t="shared" si="251"/>
        <v>23.644249777777777</v>
      </c>
      <c r="AP107" s="1021"/>
      <c r="AQ107" s="503">
        <v>0</v>
      </c>
      <c r="AR107" s="483">
        <f t="shared" si="222"/>
        <v>23.644249777777777</v>
      </c>
      <c r="AS107" s="477">
        <f>AS38</f>
        <v>100.11493385274082</v>
      </c>
      <c r="AT107" s="479">
        <f t="shared" ref="AT107:BB107" si="273">AT38</f>
        <v>99.49218618247582</v>
      </c>
      <c r="AU107" s="479">
        <f t="shared" si="273"/>
        <v>98.450671577237785</v>
      </c>
      <c r="AV107" s="479">
        <f t="shared" si="273"/>
        <v>96.856585519855685</v>
      </c>
      <c r="AW107" s="479">
        <f t="shared" si="273"/>
        <v>95.471214260808154</v>
      </c>
      <c r="AX107" s="479">
        <f t="shared" si="273"/>
        <v>94.379353129899783</v>
      </c>
      <c r="AY107" s="479">
        <f t="shared" si="273"/>
        <v>92.670082361037942</v>
      </c>
      <c r="AZ107" s="479">
        <f t="shared" si="273"/>
        <v>92.424987815735108</v>
      </c>
      <c r="BA107" s="479">
        <f t="shared" si="273"/>
        <v>91.180780790956746</v>
      </c>
      <c r="BB107" s="479">
        <f t="shared" si="273"/>
        <v>91.088106027504224</v>
      </c>
      <c r="BC107" s="713" t="s">
        <v>381</v>
      </c>
      <c r="BD107" s="480" t="s">
        <v>381</v>
      </c>
      <c r="BE107" s="738"/>
      <c r="BF107" s="1021"/>
      <c r="BG107" s="503">
        <v>0</v>
      </c>
      <c r="BH107" s="483">
        <f t="shared" si="223"/>
        <v>26.599781</v>
      </c>
      <c r="BI107" s="477">
        <f>BI38</f>
        <v>65.828120590936336</v>
      </c>
      <c r="BJ107" s="479">
        <f t="shared" ref="BJ107:BR107" si="274">BJ38</f>
        <v>71.980919442573935</v>
      </c>
      <c r="BK107" s="479">
        <f t="shared" si="274"/>
        <v>85.042719492057856</v>
      </c>
      <c r="BL107" s="479">
        <f t="shared" si="274"/>
        <v>86.353151335384325</v>
      </c>
      <c r="BM107" s="479">
        <f t="shared" si="274"/>
        <v>85.082430179596784</v>
      </c>
      <c r="BN107" s="479">
        <f t="shared" si="274"/>
        <v>83.803049206387385</v>
      </c>
      <c r="BO107" s="479">
        <f t="shared" si="274"/>
        <v>81.220380844336944</v>
      </c>
      <c r="BP107" s="479">
        <f t="shared" si="274"/>
        <v>78.613639569922199</v>
      </c>
      <c r="BQ107" s="479">
        <f t="shared" si="274"/>
        <v>75.964732581530555</v>
      </c>
      <c r="BR107" s="479">
        <f t="shared" si="274"/>
        <v>73.199940207725547</v>
      </c>
      <c r="BS107" s="713" t="s">
        <v>381</v>
      </c>
      <c r="BT107" s="480" t="s">
        <v>381</v>
      </c>
      <c r="BU107" s="533"/>
      <c r="BV107" s="1021"/>
      <c r="BW107" s="503">
        <v>0</v>
      </c>
      <c r="BX107" s="483">
        <f t="shared" si="224"/>
        <v>26.599781</v>
      </c>
      <c r="BY107" s="477">
        <f>BY38</f>
        <v>61.932031253344931</v>
      </c>
      <c r="BZ107" s="479">
        <f t="shared" ref="BZ107:CH107" si="275">BZ38</f>
        <v>68.22837023684697</v>
      </c>
      <c r="CA107" s="479">
        <f t="shared" si="275"/>
        <v>81.182016809320857</v>
      </c>
      <c r="CB107" s="479">
        <f t="shared" si="275"/>
        <v>86.522496867557479</v>
      </c>
      <c r="CC107" s="479">
        <f t="shared" si="275"/>
        <v>85.188329154520005</v>
      </c>
      <c r="CD107" s="479">
        <f t="shared" si="275"/>
        <v>83.851510218986306</v>
      </c>
      <c r="CE107" s="479">
        <f t="shared" si="275"/>
        <v>81.17952672554884</v>
      </c>
      <c r="CF107" s="479">
        <f t="shared" si="275"/>
        <v>78.5187138283992</v>
      </c>
      <c r="CG107" s="479">
        <f t="shared" si="275"/>
        <v>75.854204926386728</v>
      </c>
      <c r="CH107" s="479">
        <f t="shared" si="275"/>
        <v>73.141031430156872</v>
      </c>
      <c r="CI107" s="713" t="s">
        <v>381</v>
      </c>
      <c r="CJ107" s="480" t="s">
        <v>381</v>
      </c>
      <c r="CK107" s="738"/>
      <c r="CL107" s="1021"/>
      <c r="CM107" s="503">
        <f t="shared" si="252"/>
        <v>0</v>
      </c>
      <c r="CN107" s="520">
        <f>CN38</f>
        <v>1.2000000000000162</v>
      </c>
      <c r="CO107" s="521">
        <f t="shared" ref="CO107:CW108" si="276">CO38</f>
        <v>1.2000000000000006</v>
      </c>
      <c r="CP107" s="521">
        <f t="shared" si="276"/>
        <v>1.2000000000000164</v>
      </c>
      <c r="CQ107" s="521">
        <f t="shared" si="276"/>
        <v>1.2000000000000157</v>
      </c>
      <c r="CR107" s="521">
        <f t="shared" si="276"/>
        <v>1.2000000000000008</v>
      </c>
      <c r="CS107" s="521">
        <f t="shared" si="276"/>
        <v>1.2000000000000002</v>
      </c>
      <c r="CT107" s="521">
        <f t="shared" si="276"/>
        <v>1.2000000000000002</v>
      </c>
      <c r="CU107" s="521">
        <f t="shared" si="276"/>
        <v>1.2</v>
      </c>
      <c r="CV107" s="521">
        <f t="shared" si="276"/>
        <v>1.2000000000000006</v>
      </c>
      <c r="CW107" s="562">
        <f t="shared" si="276"/>
        <v>1.200000000000004</v>
      </c>
      <c r="CX107" s="522" t="s">
        <v>381</v>
      </c>
      <c r="CY107" s="748" t="s">
        <v>381</v>
      </c>
      <c r="CZ107" s="738"/>
      <c r="DA107" s="1021"/>
      <c r="DB107" s="503">
        <f t="shared" si="253"/>
        <v>0</v>
      </c>
      <c r="DC107" s="520">
        <f>DC38</f>
        <v>0.81791052030556255</v>
      </c>
      <c r="DD107" s="521">
        <f t="shared" ref="DD107:DL107" si="277">DD38</f>
        <v>0.87275796028030506</v>
      </c>
      <c r="DE107" s="521">
        <f t="shared" si="277"/>
        <v>0.98104048002619526</v>
      </c>
      <c r="DF107" s="521">
        <f t="shared" si="277"/>
        <v>1.0000000000000098</v>
      </c>
      <c r="DG107" s="521">
        <f t="shared" si="277"/>
        <v>1</v>
      </c>
      <c r="DH107" s="521">
        <f t="shared" si="277"/>
        <v>1.00000000000001</v>
      </c>
      <c r="DI107" s="521">
        <f t="shared" si="277"/>
        <v>1.0000000000000042</v>
      </c>
      <c r="DJ107" s="521">
        <f t="shared" si="277"/>
        <v>1.0000000000000051</v>
      </c>
      <c r="DK107" s="521">
        <f t="shared" si="277"/>
        <v>1.0000000000000007</v>
      </c>
      <c r="DL107" s="562">
        <f t="shared" si="277"/>
        <v>1</v>
      </c>
      <c r="DM107" s="522" t="s">
        <v>381</v>
      </c>
      <c r="DN107" s="748" t="s">
        <v>381</v>
      </c>
      <c r="DO107" s="744"/>
      <c r="DP107" s="1021"/>
      <c r="DQ107" s="503">
        <f t="shared" si="254"/>
        <v>0</v>
      </c>
      <c r="DR107" s="520">
        <f>DR38</f>
        <v>0.78177022489918357</v>
      </c>
      <c r="DS107" s="521">
        <f t="shared" ref="DS107:EA107" si="278">DS38</f>
        <v>0.83962200024831124</v>
      </c>
      <c r="DT107" s="521">
        <f t="shared" si="278"/>
        <v>0.95011210714748018</v>
      </c>
      <c r="DU107" s="521">
        <f t="shared" si="278"/>
        <v>1.0000000000000004</v>
      </c>
      <c r="DV107" s="521">
        <f t="shared" si="278"/>
        <v>1.0000000000000002</v>
      </c>
      <c r="DW107" s="521">
        <f t="shared" si="278"/>
        <v>1.00000000000001</v>
      </c>
      <c r="DX107" s="521">
        <f t="shared" si="278"/>
        <v>1.0000000000000004</v>
      </c>
      <c r="DY107" s="521">
        <f t="shared" si="278"/>
        <v>1.0000000000000047</v>
      </c>
      <c r="DZ107" s="521">
        <f t="shared" si="278"/>
        <v>1.0000000000000047</v>
      </c>
      <c r="EA107" s="562">
        <f t="shared" si="278"/>
        <v>1.0000000000000022</v>
      </c>
      <c r="EB107" s="522" t="s">
        <v>381</v>
      </c>
      <c r="EC107" s="748" t="s">
        <v>381</v>
      </c>
      <c r="ED107" s="738"/>
      <c r="EE107" s="1021"/>
      <c r="EF107" s="503">
        <f t="shared" si="255"/>
        <v>0</v>
      </c>
      <c r="EG107" s="495">
        <f>EG38</f>
        <v>37.031375222845895</v>
      </c>
      <c r="EH107" s="496">
        <f t="shared" ref="EH107:EP108" si="279">EH38</f>
        <v>35.130066026138934</v>
      </c>
      <c r="EI107" s="496">
        <f t="shared" si="279"/>
        <v>31.952874093344519</v>
      </c>
      <c r="EJ107" s="496">
        <f t="shared" si="279"/>
        <v>27.096544775404311</v>
      </c>
      <c r="EK107" s="496">
        <f t="shared" si="279"/>
        <v>22.882549847961741</v>
      </c>
      <c r="EL107" s="497">
        <f t="shared" si="279"/>
        <v>19.565668319841507</v>
      </c>
      <c r="EM107" s="497">
        <f t="shared" si="279"/>
        <v>14.380975148109314</v>
      </c>
      <c r="EN107" s="497">
        <f t="shared" si="279"/>
        <v>13.638322048036571</v>
      </c>
      <c r="EO107" s="497">
        <f t="shared" si="279"/>
        <v>9.6982576932610414</v>
      </c>
      <c r="EP107" s="563">
        <f t="shared" si="279"/>
        <v>9.5909964309499287</v>
      </c>
      <c r="EQ107" s="522" t="s">
        <v>381</v>
      </c>
      <c r="ER107" s="748" t="s">
        <v>381</v>
      </c>
      <c r="ES107" s="738"/>
      <c r="ET107" s="1021"/>
      <c r="EU107" s="503">
        <f t="shared" si="256"/>
        <v>0</v>
      </c>
      <c r="EV107" s="495">
        <f>EV38</f>
        <v>85.000000000000057</v>
      </c>
      <c r="EW107" s="496">
        <f t="shared" ref="EW107:FE107" si="280">EW38</f>
        <v>85</v>
      </c>
      <c r="EX107" s="496">
        <f t="shared" si="280"/>
        <v>85.000000000000171</v>
      </c>
      <c r="EY107" s="496">
        <f t="shared" si="280"/>
        <v>80.512220467742338</v>
      </c>
      <c r="EZ107" s="496">
        <f t="shared" si="280"/>
        <v>75.380407271035267</v>
      </c>
      <c r="FA107" s="497">
        <f t="shared" si="280"/>
        <v>70.220197667386742</v>
      </c>
      <c r="FB107" s="497">
        <f t="shared" si="280"/>
        <v>59.823922871124296</v>
      </c>
      <c r="FC107" s="497">
        <f t="shared" si="280"/>
        <v>49.359468167394652</v>
      </c>
      <c r="FD107" s="497">
        <f t="shared" si="280"/>
        <v>38.756390697460517</v>
      </c>
      <c r="FE107" s="563">
        <f t="shared" si="280"/>
        <v>27.723664570420624</v>
      </c>
      <c r="FF107" s="522" t="s">
        <v>381</v>
      </c>
      <c r="FG107" s="748" t="s">
        <v>381</v>
      </c>
      <c r="FI107" s="1021"/>
      <c r="FJ107" s="503">
        <f t="shared" si="257"/>
        <v>0</v>
      </c>
      <c r="FK107" s="495">
        <f>FK38</f>
        <v>85</v>
      </c>
      <c r="FL107" s="496">
        <f t="shared" ref="FL107:FT107" si="281">FL38</f>
        <v>85</v>
      </c>
      <c r="FM107" s="496">
        <f t="shared" si="281"/>
        <v>85</v>
      </c>
      <c r="FN107" s="496">
        <f t="shared" si="281"/>
        <v>81.19660849382376</v>
      </c>
      <c r="FO107" s="496">
        <f t="shared" si="281"/>
        <v>75.807833871390187</v>
      </c>
      <c r="FP107" s="497">
        <f t="shared" si="281"/>
        <v>70.415536833012084</v>
      </c>
      <c r="FQ107" s="497">
        <f t="shared" si="281"/>
        <v>59.659693739539023</v>
      </c>
      <c r="FR107" s="497">
        <f t="shared" si="281"/>
        <v>48.978957828034652</v>
      </c>
      <c r="FS107" s="497">
        <f t="shared" si="281"/>
        <v>38.314657384639133</v>
      </c>
      <c r="FT107" s="563">
        <f t="shared" si="281"/>
        <v>27.488983326344055</v>
      </c>
      <c r="FU107" s="522" t="s">
        <v>381</v>
      </c>
      <c r="FV107" s="748" t="s">
        <v>381</v>
      </c>
      <c r="FW107" s="744"/>
      <c r="FX107" s="1021"/>
      <c r="FY107" s="503">
        <f t="shared" si="258"/>
        <v>0</v>
      </c>
      <c r="FZ107" s="491">
        <f t="shared" si="259"/>
        <v>0.78177022489918357</v>
      </c>
      <c r="GA107" s="492">
        <f t="shared" si="225"/>
        <v>0.83962200024831124</v>
      </c>
      <c r="GB107" s="492">
        <f t="shared" si="226"/>
        <v>0.95011210714748018</v>
      </c>
      <c r="GC107" s="492">
        <f t="shared" si="227"/>
        <v>1.0000000000000004</v>
      </c>
      <c r="GD107" s="492">
        <f t="shared" si="228"/>
        <v>1</v>
      </c>
      <c r="GE107" s="493">
        <f t="shared" si="229"/>
        <v>1.00000000000001</v>
      </c>
      <c r="GF107" s="493">
        <f t="shared" si="230"/>
        <v>1.0000000000000004</v>
      </c>
      <c r="GG107" s="493">
        <f t="shared" si="231"/>
        <v>1.0000000000000047</v>
      </c>
      <c r="GH107" s="493">
        <f t="shared" si="232"/>
        <v>1.0000000000000007</v>
      </c>
      <c r="GI107" s="493">
        <f t="shared" si="233"/>
        <v>1</v>
      </c>
      <c r="GJ107" s="522" t="s">
        <v>381</v>
      </c>
      <c r="GK107" s="748" t="s">
        <v>381</v>
      </c>
      <c r="GM107" s="1021"/>
      <c r="GN107" s="503">
        <f t="shared" si="260"/>
        <v>0</v>
      </c>
      <c r="GO107" s="495">
        <f t="shared" si="261"/>
        <v>85.000000000000057</v>
      </c>
      <c r="GP107" s="496">
        <f t="shared" si="234"/>
        <v>85</v>
      </c>
      <c r="GQ107" s="496">
        <f t="shared" si="235"/>
        <v>85.000000000000171</v>
      </c>
      <c r="GR107" s="496">
        <f t="shared" si="236"/>
        <v>81.19660849382376</v>
      </c>
      <c r="GS107" s="496">
        <f t="shared" si="237"/>
        <v>75.807833871390187</v>
      </c>
      <c r="GT107" s="497">
        <f t="shared" si="238"/>
        <v>70.415536833012084</v>
      </c>
      <c r="GU107" s="497">
        <f t="shared" si="239"/>
        <v>59.823922871124296</v>
      </c>
      <c r="GV107" s="497">
        <f t="shared" si="240"/>
        <v>49.359468167394652</v>
      </c>
      <c r="GW107" s="497">
        <f t="shared" si="241"/>
        <v>38.756390697460517</v>
      </c>
      <c r="GX107" s="497">
        <f t="shared" si="242"/>
        <v>27.723664570420624</v>
      </c>
      <c r="GY107" s="522" t="s">
        <v>381</v>
      </c>
      <c r="GZ107" s="748" t="s">
        <v>381</v>
      </c>
      <c r="HB107" s="1021"/>
      <c r="HC107" s="503">
        <f t="shared" si="262"/>
        <v>0</v>
      </c>
      <c r="HD107" s="531">
        <f t="shared" si="263"/>
        <v>7.151892971138647</v>
      </c>
      <c r="HE107" s="551">
        <f>HE38</f>
        <v>8.0458795925309783</v>
      </c>
      <c r="HF107" s="604">
        <f>HF38</f>
        <v>87.393950803478404</v>
      </c>
      <c r="HH107" s="1021"/>
      <c r="HI107" s="503">
        <f t="shared" si="264"/>
        <v>0</v>
      </c>
      <c r="HJ107" s="531">
        <f t="shared" si="265"/>
        <v>7.151892971138647</v>
      </c>
      <c r="HK107" s="604">
        <f>HK38</f>
        <v>97.266435152094147</v>
      </c>
    </row>
    <row r="108" spans="2:219" ht="15" customHeight="1">
      <c r="B108" s="1090"/>
      <c r="C108" s="581">
        <v>-10</v>
      </c>
      <c r="D108" s="476">
        <f t="shared" si="243"/>
        <v>25.395999644444444</v>
      </c>
      <c r="E108" s="642">
        <f t="shared" si="244"/>
        <v>61.920970479921174</v>
      </c>
      <c r="F108" s="643">
        <f t="shared" si="213"/>
        <v>87.417041215180873</v>
      </c>
      <c r="G108" s="602">
        <f t="shared" si="214"/>
        <v>7.4971637855355588</v>
      </c>
      <c r="H108" s="594" t="s">
        <v>712</v>
      </c>
      <c r="I108" s="603" t="s">
        <v>712</v>
      </c>
      <c r="J108" s="580">
        <f t="shared" si="245"/>
        <v>81.12008971290291</v>
      </c>
      <c r="K108" s="580">
        <f t="shared" si="215"/>
        <v>86.211829600308704</v>
      </c>
      <c r="L108" s="580">
        <f t="shared" si="216"/>
        <v>84.902512486548943</v>
      </c>
      <c r="M108" s="580">
        <f t="shared" si="217"/>
        <v>83.586276549641326</v>
      </c>
      <c r="N108" s="580">
        <f t="shared" si="218"/>
        <v>80.95863874142745</v>
      </c>
      <c r="O108" s="580">
        <f t="shared" si="219"/>
        <v>78.321309162442034</v>
      </c>
      <c r="P108" s="580">
        <f t="shared" si="220"/>
        <v>75.648520938998018</v>
      </c>
      <c r="Q108" s="580">
        <f t="shared" si="221"/>
        <v>72.958611530405605</v>
      </c>
      <c r="R108" s="522" t="s">
        <v>381</v>
      </c>
      <c r="S108" s="480" t="s">
        <v>381</v>
      </c>
      <c r="T108" s="738"/>
      <c r="U108" s="1021"/>
      <c r="V108" s="503">
        <f t="shared" si="246"/>
        <v>-10</v>
      </c>
      <c r="W108" s="481">
        <v>15</v>
      </c>
      <c r="X108" s="519">
        <v>-26</v>
      </c>
      <c r="Y108" s="483">
        <f t="shared" si="267"/>
        <v>25.395999644444444</v>
      </c>
      <c r="Z108" s="504">
        <f t="shared" si="271"/>
        <v>31.597880199999999</v>
      </c>
      <c r="AA108" s="485">
        <f t="shared" si="271"/>
        <v>28.570499600000002</v>
      </c>
      <c r="AB108" s="532">
        <f t="shared" si="247"/>
        <v>2.9973259875027098</v>
      </c>
      <c r="AC108" s="486">
        <f t="shared" si="248"/>
        <v>2.664289766669075</v>
      </c>
      <c r="AD108" s="544">
        <f t="shared" si="272"/>
        <v>27.2364414</v>
      </c>
      <c r="AE108" s="488">
        <f t="shared" si="272"/>
        <v>44.077502699999997</v>
      </c>
      <c r="AF108" s="738"/>
      <c r="AG108" s="1048"/>
      <c r="AH108" s="1050"/>
      <c r="AI108" s="738"/>
      <c r="AJ108" s="1021"/>
      <c r="AK108" s="503">
        <f t="shared" si="249"/>
        <v>-10</v>
      </c>
      <c r="AL108" s="489">
        <f t="shared" si="266"/>
        <v>-20</v>
      </c>
      <c r="AM108" s="519">
        <f t="shared" si="250"/>
        <v>-33</v>
      </c>
      <c r="AN108" s="490">
        <f t="shared" si="251"/>
        <v>25.395999644444444</v>
      </c>
      <c r="AP108" s="1021"/>
      <c r="AQ108" s="503">
        <v>-10</v>
      </c>
      <c r="AR108" s="483">
        <f t="shared" si="222"/>
        <v>25.395999644444444</v>
      </c>
      <c r="AS108" s="477">
        <f>AS39</f>
        <v>99.473474326013999</v>
      </c>
      <c r="AT108" s="479">
        <f t="shared" ref="AT108:BB108" si="282">AT39</f>
        <v>98.868281739286545</v>
      </c>
      <c r="AU108" s="479">
        <f t="shared" si="282"/>
        <v>97.832754953548417</v>
      </c>
      <c r="AV108" s="479">
        <f t="shared" si="282"/>
        <v>96.182865322305801</v>
      </c>
      <c r="AW108" s="479">
        <f t="shared" si="282"/>
        <v>94.534086244261545</v>
      </c>
      <c r="AX108" s="479">
        <f t="shared" si="282"/>
        <v>92.854581063594793</v>
      </c>
      <c r="AY108" s="479">
        <f t="shared" si="282"/>
        <v>90.942550687663456</v>
      </c>
      <c r="AZ108" s="479">
        <f t="shared" si="282"/>
        <v>89.273636871576613</v>
      </c>
      <c r="BA108" s="479">
        <f t="shared" si="282"/>
        <v>88.560816542275916</v>
      </c>
      <c r="BB108" s="479">
        <f t="shared" si="282"/>
        <v>87.795630249716524</v>
      </c>
      <c r="BC108" s="713" t="s">
        <v>381</v>
      </c>
      <c r="BD108" s="480" t="s">
        <v>381</v>
      </c>
      <c r="BE108" s="738"/>
      <c r="BF108" s="1021"/>
      <c r="BG108" s="503">
        <v>-10</v>
      </c>
      <c r="BH108" s="483">
        <f t="shared" si="223"/>
        <v>28.570499600000002</v>
      </c>
      <c r="BI108" s="477">
        <f>BI39</f>
        <v>67.437688100667671</v>
      </c>
      <c r="BJ108" s="479">
        <f t="shared" ref="BJ108:BR108" si="283">BJ39</f>
        <v>73.660181016909746</v>
      </c>
      <c r="BK108" s="479">
        <f t="shared" si="283"/>
        <v>86.60221241845035</v>
      </c>
      <c r="BL108" s="479">
        <f t="shared" si="283"/>
        <v>86.211829600308704</v>
      </c>
      <c r="BM108" s="479">
        <f t="shared" si="283"/>
        <v>84.902512486548943</v>
      </c>
      <c r="BN108" s="479">
        <f t="shared" si="283"/>
        <v>83.586276549641326</v>
      </c>
      <c r="BO108" s="479">
        <f t="shared" si="283"/>
        <v>80.95863874142745</v>
      </c>
      <c r="BP108" s="479">
        <f t="shared" si="283"/>
        <v>78.330974828083896</v>
      </c>
      <c r="BQ108" s="479">
        <f t="shared" si="283"/>
        <v>75.692444541797428</v>
      </c>
      <c r="BR108" s="479">
        <f t="shared" si="283"/>
        <v>72.987091885277877</v>
      </c>
      <c r="BS108" s="713" t="s">
        <v>381</v>
      </c>
      <c r="BT108" s="480" t="s">
        <v>381</v>
      </c>
      <c r="BU108" s="533"/>
      <c r="BV108" s="1021"/>
      <c r="BW108" s="503">
        <v>-10</v>
      </c>
      <c r="BX108" s="483">
        <f t="shared" si="224"/>
        <v>28.570499600000002</v>
      </c>
      <c r="BY108" s="477">
        <f>BY39</f>
        <v>61.920970479921174</v>
      </c>
      <c r="BZ108" s="479">
        <f t="shared" ref="BZ108:CH108" si="284">BZ39</f>
        <v>68.18790260830373</v>
      </c>
      <c r="CA108" s="479">
        <f t="shared" si="284"/>
        <v>81.12008971290291</v>
      </c>
      <c r="CB108" s="479">
        <f t="shared" si="284"/>
        <v>86.489305858254468</v>
      </c>
      <c r="CC108" s="479">
        <f t="shared" si="284"/>
        <v>85.112674883474824</v>
      </c>
      <c r="CD108" s="479">
        <f t="shared" si="284"/>
        <v>83.740491838506983</v>
      </c>
      <c r="CE108" s="479">
        <f t="shared" si="284"/>
        <v>81.01586101987705</v>
      </c>
      <c r="CF108" s="479">
        <f t="shared" si="284"/>
        <v>78.321309162442034</v>
      </c>
      <c r="CG108" s="479">
        <f t="shared" si="284"/>
        <v>75.648520938998018</v>
      </c>
      <c r="CH108" s="479">
        <f t="shared" si="284"/>
        <v>72.958611530405605</v>
      </c>
      <c r="CI108" s="713" t="s">
        <v>381</v>
      </c>
      <c r="CJ108" s="480" t="s">
        <v>381</v>
      </c>
      <c r="CK108" s="738"/>
      <c r="CL108" s="1021"/>
      <c r="CM108" s="503">
        <f t="shared" si="252"/>
        <v>-10</v>
      </c>
      <c r="CN108" s="520">
        <f>CN39</f>
        <v>1.2000000000000002</v>
      </c>
      <c r="CO108" s="521">
        <f t="shared" si="276"/>
        <v>1.2</v>
      </c>
      <c r="CP108" s="521">
        <f t="shared" si="276"/>
        <v>1.2000000000000006</v>
      </c>
      <c r="CQ108" s="521">
        <f t="shared" si="276"/>
        <v>1.2</v>
      </c>
      <c r="CR108" s="521">
        <f t="shared" si="276"/>
        <v>1.2000000000000084</v>
      </c>
      <c r="CS108" s="521">
        <f t="shared" si="276"/>
        <v>1.2</v>
      </c>
      <c r="CT108" s="521">
        <f t="shared" si="276"/>
        <v>1.2000000000000008</v>
      </c>
      <c r="CU108" s="521">
        <f t="shared" si="276"/>
        <v>1.2000000000000002</v>
      </c>
      <c r="CV108" s="521">
        <f t="shared" si="276"/>
        <v>1.200000000000004</v>
      </c>
      <c r="CW108" s="562">
        <f t="shared" si="276"/>
        <v>1.2000000000000006</v>
      </c>
      <c r="CX108" s="522" t="s">
        <v>381</v>
      </c>
      <c r="CY108" s="748" t="s">
        <v>381</v>
      </c>
      <c r="CZ108" s="738"/>
      <c r="DA108" s="1021"/>
      <c r="DB108" s="503">
        <f t="shared" si="253"/>
        <v>-10</v>
      </c>
      <c r="DC108" s="520">
        <f>DC39</f>
        <v>0.83251531994878902</v>
      </c>
      <c r="DD108" s="521">
        <f t="shared" ref="DD108:DL108" si="285">DD39</f>
        <v>0.88727823152306662</v>
      </c>
      <c r="DE108" s="521">
        <f t="shared" si="285"/>
        <v>0.9932935304253665</v>
      </c>
      <c r="DF108" s="521">
        <f t="shared" si="285"/>
        <v>1.0000000000000113</v>
      </c>
      <c r="DG108" s="521">
        <f t="shared" si="285"/>
        <v>1.0000000000000115</v>
      </c>
      <c r="DH108" s="521">
        <f t="shared" si="285"/>
        <v>1.0000000000000109</v>
      </c>
      <c r="DI108" s="521">
        <f t="shared" si="285"/>
        <v>1.0000000000000047</v>
      </c>
      <c r="DJ108" s="521">
        <f t="shared" si="285"/>
        <v>1.0000000000000047</v>
      </c>
      <c r="DK108" s="521">
        <f t="shared" si="285"/>
        <v>1.0000000000000047</v>
      </c>
      <c r="DL108" s="562">
        <f t="shared" si="285"/>
        <v>1.0000000000000022</v>
      </c>
      <c r="DM108" s="522" t="s">
        <v>381</v>
      </c>
      <c r="DN108" s="748" t="s">
        <v>381</v>
      </c>
      <c r="DO108" s="744"/>
      <c r="DP108" s="1021"/>
      <c r="DQ108" s="503">
        <f t="shared" si="254"/>
        <v>-10</v>
      </c>
      <c r="DR108" s="520">
        <f>DR39</f>
        <v>0.78166599603128351</v>
      </c>
      <c r="DS108" s="521">
        <f t="shared" ref="DS108:EA108" si="286">DS39</f>
        <v>0.83925934802071389</v>
      </c>
      <c r="DT108" s="521">
        <f t="shared" si="286"/>
        <v>0.94960893496927457</v>
      </c>
      <c r="DU108" s="521">
        <f t="shared" si="286"/>
        <v>1.0000000000000111</v>
      </c>
      <c r="DV108" s="521">
        <f t="shared" si="286"/>
        <v>1.0000000000000115</v>
      </c>
      <c r="DW108" s="521">
        <f t="shared" si="286"/>
        <v>1.0000000000000115</v>
      </c>
      <c r="DX108" s="521">
        <f t="shared" si="286"/>
        <v>1</v>
      </c>
      <c r="DY108" s="521">
        <f t="shared" si="286"/>
        <v>1.0000000000000002</v>
      </c>
      <c r="DZ108" s="521">
        <f t="shared" si="286"/>
        <v>1</v>
      </c>
      <c r="EA108" s="562">
        <f t="shared" si="286"/>
        <v>1.0000000000000004</v>
      </c>
      <c r="EB108" s="522" t="s">
        <v>381</v>
      </c>
      <c r="EC108" s="748" t="s">
        <v>381</v>
      </c>
      <c r="ED108" s="738"/>
      <c r="EE108" s="1021"/>
      <c r="EF108" s="503">
        <f t="shared" si="255"/>
        <v>-10</v>
      </c>
      <c r="EG108" s="495">
        <f>EG39</f>
        <v>35.072955575940796</v>
      </c>
      <c r="EH108" s="496">
        <f t="shared" si="279"/>
        <v>33.22641418170133</v>
      </c>
      <c r="EI108" s="496">
        <f t="shared" si="279"/>
        <v>30.069471942591576</v>
      </c>
      <c r="EJ108" s="496">
        <f t="shared" si="279"/>
        <v>25.04647538160134</v>
      </c>
      <c r="EK108" s="496">
        <f t="shared" si="279"/>
        <v>20.035486203608286</v>
      </c>
      <c r="EL108" s="497">
        <f t="shared" si="279"/>
        <v>14.940150022244097</v>
      </c>
      <c r="EM108" s="497">
        <f t="shared" si="279"/>
        <v>9.1506981437002537</v>
      </c>
      <c r="EN108" s="497">
        <f t="shared" si="279"/>
        <v>4.107443617664444</v>
      </c>
      <c r="EO108" s="497">
        <f t="shared" si="279"/>
        <v>1.9562948983956971</v>
      </c>
      <c r="EP108" s="563">
        <f t="shared" si="279"/>
        <v>-0.35092259180095198</v>
      </c>
      <c r="EQ108" s="522" t="s">
        <v>381</v>
      </c>
      <c r="ER108" s="748" t="s">
        <v>381</v>
      </c>
      <c r="ES108" s="738"/>
      <c r="ET108" s="1021"/>
      <c r="EU108" s="503">
        <f t="shared" si="256"/>
        <v>-10</v>
      </c>
      <c r="EV108" s="495">
        <f>EV39</f>
        <v>85</v>
      </c>
      <c r="EW108" s="496">
        <f t="shared" ref="EW108:FE108" si="287">EW39</f>
        <v>85</v>
      </c>
      <c r="EX108" s="496">
        <f t="shared" si="287"/>
        <v>85.000000000000114</v>
      </c>
      <c r="EY108" s="496">
        <f t="shared" si="287"/>
        <v>79.941173562311519</v>
      </c>
      <c r="EZ108" s="496">
        <f t="shared" si="287"/>
        <v>74.654332349804065</v>
      </c>
      <c r="FA108" s="497">
        <f t="shared" si="287"/>
        <v>69.346536148299435</v>
      </c>
      <c r="FB108" s="497">
        <f t="shared" si="287"/>
        <v>58.771870063084805</v>
      </c>
      <c r="FC108" s="497">
        <f t="shared" si="287"/>
        <v>48.226521962735092</v>
      </c>
      <c r="FD108" s="497">
        <f t="shared" si="287"/>
        <v>37.66826946245169</v>
      </c>
      <c r="FE108" s="563">
        <f t="shared" si="287"/>
        <v>26.875795574359927</v>
      </c>
      <c r="FF108" s="522" t="s">
        <v>381</v>
      </c>
      <c r="FG108" s="748" t="s">
        <v>381</v>
      </c>
      <c r="FI108" s="1021"/>
      <c r="FJ108" s="503">
        <f t="shared" si="257"/>
        <v>-10</v>
      </c>
      <c r="FK108" s="495">
        <f>FK39</f>
        <v>85.000000000000057</v>
      </c>
      <c r="FL108" s="496">
        <f t="shared" ref="FL108:FT108" si="288">FL39</f>
        <v>85</v>
      </c>
      <c r="FM108" s="496">
        <f t="shared" si="288"/>
        <v>85</v>
      </c>
      <c r="FN108" s="496">
        <f t="shared" si="288"/>
        <v>81.062462606170129</v>
      </c>
      <c r="FO108" s="496">
        <f t="shared" si="288"/>
        <v>75.502475831562037</v>
      </c>
      <c r="FP108" s="497">
        <f t="shared" si="288"/>
        <v>69.968052384112241</v>
      </c>
      <c r="FQ108" s="497">
        <f t="shared" si="288"/>
        <v>59.001845883125839</v>
      </c>
      <c r="FR108" s="497">
        <f t="shared" si="288"/>
        <v>48.187787305510881</v>
      </c>
      <c r="FS108" s="497">
        <f t="shared" si="288"/>
        <v>37.492773549233164</v>
      </c>
      <c r="FT108" s="563">
        <f t="shared" si="288"/>
        <v>26.76236250630086</v>
      </c>
      <c r="FU108" s="522" t="s">
        <v>381</v>
      </c>
      <c r="FV108" s="748" t="s">
        <v>381</v>
      </c>
      <c r="FW108" s="744"/>
      <c r="FX108" s="1021"/>
      <c r="FY108" s="503">
        <f t="shared" si="258"/>
        <v>-10</v>
      </c>
      <c r="FZ108" s="491">
        <f t="shared" si="259"/>
        <v>0.78166599603128351</v>
      </c>
      <c r="GA108" s="492">
        <f t="shared" si="225"/>
        <v>0.83925934802071389</v>
      </c>
      <c r="GB108" s="492">
        <f t="shared" si="226"/>
        <v>0.94960893496927457</v>
      </c>
      <c r="GC108" s="492">
        <f t="shared" si="227"/>
        <v>1.0000000000000111</v>
      </c>
      <c r="GD108" s="492">
        <f t="shared" si="228"/>
        <v>1.0000000000000115</v>
      </c>
      <c r="GE108" s="493">
        <f t="shared" si="229"/>
        <v>1.0000000000000109</v>
      </c>
      <c r="GF108" s="493">
        <f t="shared" si="230"/>
        <v>1</v>
      </c>
      <c r="GG108" s="493">
        <f t="shared" si="231"/>
        <v>1.0000000000000002</v>
      </c>
      <c r="GH108" s="493">
        <f t="shared" si="232"/>
        <v>1</v>
      </c>
      <c r="GI108" s="493">
        <f t="shared" si="233"/>
        <v>1.0000000000000004</v>
      </c>
      <c r="GJ108" s="522" t="s">
        <v>381</v>
      </c>
      <c r="GK108" s="748" t="s">
        <v>381</v>
      </c>
      <c r="GM108" s="1021"/>
      <c r="GN108" s="503">
        <f t="shared" si="260"/>
        <v>-10</v>
      </c>
      <c r="GO108" s="495">
        <f t="shared" si="261"/>
        <v>85.000000000000057</v>
      </c>
      <c r="GP108" s="496">
        <f t="shared" si="234"/>
        <v>85</v>
      </c>
      <c r="GQ108" s="496">
        <f t="shared" si="235"/>
        <v>85.000000000000114</v>
      </c>
      <c r="GR108" s="496">
        <f t="shared" si="236"/>
        <v>81.062462606170129</v>
      </c>
      <c r="GS108" s="496">
        <f t="shared" si="237"/>
        <v>75.502475831562037</v>
      </c>
      <c r="GT108" s="497">
        <f t="shared" si="238"/>
        <v>69.968052384112241</v>
      </c>
      <c r="GU108" s="497">
        <f t="shared" si="239"/>
        <v>59.001845883125839</v>
      </c>
      <c r="GV108" s="497">
        <f t="shared" si="240"/>
        <v>48.226521962735092</v>
      </c>
      <c r="GW108" s="497">
        <f t="shared" si="241"/>
        <v>37.66826946245169</v>
      </c>
      <c r="GX108" s="497">
        <f t="shared" si="242"/>
        <v>26.875795574359927</v>
      </c>
      <c r="GY108" s="522" t="s">
        <v>381</v>
      </c>
      <c r="GZ108" s="748" t="s">
        <v>381</v>
      </c>
      <c r="HB108" s="1021"/>
      <c r="HC108" s="503">
        <f t="shared" si="262"/>
        <v>-10</v>
      </c>
      <c r="HD108" s="531">
        <f t="shared" si="263"/>
        <v>7.4971637855355588</v>
      </c>
      <c r="HE108" s="551">
        <f t="shared" ref="HE108:HF111" si="289">HE39</f>
        <v>8.4343092587275041</v>
      </c>
      <c r="HF108" s="604">
        <f t="shared" si="289"/>
        <v>87.417041215180873</v>
      </c>
      <c r="HH108" s="1021"/>
      <c r="HI108" s="503">
        <f t="shared" si="264"/>
        <v>-10</v>
      </c>
      <c r="HJ108" s="531">
        <f t="shared" si="265"/>
        <v>7.4971637855355588</v>
      </c>
      <c r="HK108" s="604">
        <f>HK39</f>
        <v>96.496544314766879</v>
      </c>
    </row>
    <row r="109" spans="2:219" ht="15" customHeight="1">
      <c r="B109" s="1090"/>
      <c r="C109" s="581">
        <v>-20</v>
      </c>
      <c r="D109" s="476">
        <f t="shared" si="243"/>
        <v>27.2859664</v>
      </c>
      <c r="E109" s="642">
        <f t="shared" si="244"/>
        <v>61.915295244459692</v>
      </c>
      <c r="F109" s="643">
        <f t="shared" si="213"/>
        <v>87.442559387887215</v>
      </c>
      <c r="G109" s="602">
        <f t="shared" si="214"/>
        <v>7.8740513387125901</v>
      </c>
      <c r="H109" s="594" t="s">
        <v>712</v>
      </c>
      <c r="I109" s="603" t="s">
        <v>712</v>
      </c>
      <c r="J109" s="580">
        <f t="shared" si="245"/>
        <v>81.165265266701027</v>
      </c>
      <c r="K109" s="580">
        <f t="shared" si="215"/>
        <v>86.060864520110258</v>
      </c>
      <c r="L109" s="580">
        <f t="shared" si="216"/>
        <v>84.707395464816315</v>
      </c>
      <c r="M109" s="580">
        <f t="shared" si="217"/>
        <v>83.359895068272394</v>
      </c>
      <c r="N109" s="580">
        <f t="shared" si="218"/>
        <v>80.68451358671912</v>
      </c>
      <c r="O109" s="580">
        <f t="shared" si="219"/>
        <v>78.039374218475999</v>
      </c>
      <c r="P109" s="580">
        <f t="shared" si="220"/>
        <v>75.410861821064344</v>
      </c>
      <c r="Q109" s="580">
        <f t="shared" si="221"/>
        <v>72.766781225705714</v>
      </c>
      <c r="R109" s="522" t="s">
        <v>381</v>
      </c>
      <c r="S109" s="480" t="s">
        <v>381</v>
      </c>
      <c r="T109" s="738"/>
      <c r="U109" s="1021"/>
      <c r="V109" s="503">
        <f t="shared" si="246"/>
        <v>-20</v>
      </c>
      <c r="W109" s="481">
        <v>15</v>
      </c>
      <c r="X109" s="519">
        <v>-26</v>
      </c>
      <c r="Y109" s="483">
        <f t="shared" si="267"/>
        <v>27.2859664</v>
      </c>
      <c r="Z109" s="504">
        <f t="shared" si="271"/>
        <v>35.053933999999998</v>
      </c>
      <c r="AA109" s="485">
        <f t="shared" si="271"/>
        <v>30.6967122</v>
      </c>
      <c r="AB109" s="532">
        <f t="shared" si="247"/>
        <v>2.7913713646844127</v>
      </c>
      <c r="AC109" s="486">
        <f t="shared" si="248"/>
        <v>2.4812189908305888</v>
      </c>
      <c r="AD109" s="544">
        <f t="shared" si="272"/>
        <v>29.484051699999998</v>
      </c>
      <c r="AE109" s="488">
        <f t="shared" si="272"/>
        <v>46.594073600000002</v>
      </c>
      <c r="AF109" s="738"/>
      <c r="AG109" s="1048"/>
      <c r="AH109" s="1050"/>
      <c r="AI109" s="738"/>
      <c r="AJ109" s="1021"/>
      <c r="AK109" s="503">
        <f t="shared" si="249"/>
        <v>-20</v>
      </c>
      <c r="AL109" s="489">
        <f t="shared" si="266"/>
        <v>-30</v>
      </c>
      <c r="AM109" s="519">
        <f t="shared" si="250"/>
        <v>-33</v>
      </c>
      <c r="AN109" s="490">
        <f t="shared" si="251"/>
        <v>27.2859664</v>
      </c>
      <c r="AP109" s="1021"/>
      <c r="AQ109" s="503">
        <v>-20</v>
      </c>
      <c r="AR109" s="483">
        <f t="shared" si="222"/>
        <v>27.2859664</v>
      </c>
      <c r="AS109" s="477">
        <f t="shared" ref="AS109:BA109" si="290">AS40</f>
        <v>98.844075623466637</v>
      </c>
      <c r="AT109" s="479">
        <f t="shared" si="290"/>
        <v>98.262696231519797</v>
      </c>
      <c r="AU109" s="479">
        <f t="shared" si="290"/>
        <v>97.240090459671251</v>
      </c>
      <c r="AV109" s="479">
        <f t="shared" si="290"/>
        <v>95.590567552028077</v>
      </c>
      <c r="AW109" s="479">
        <f t="shared" si="290"/>
        <v>93.934585652452341</v>
      </c>
      <c r="AX109" s="479">
        <f t="shared" si="290"/>
        <v>92.237150550650952</v>
      </c>
      <c r="AY109" s="479">
        <f t="shared" si="290"/>
        <v>89.847255938182727</v>
      </c>
      <c r="AZ109" s="479">
        <f t="shared" si="290"/>
        <v>86.588422368212179</v>
      </c>
      <c r="BA109" s="479">
        <f t="shared" si="290"/>
        <v>85.230920155878906</v>
      </c>
      <c r="BB109" s="605" t="s">
        <v>968</v>
      </c>
      <c r="BC109" s="713" t="s">
        <v>381</v>
      </c>
      <c r="BD109" s="480" t="s">
        <v>381</v>
      </c>
      <c r="BE109" s="738"/>
      <c r="BF109" s="1021"/>
      <c r="BG109" s="503">
        <v>-20</v>
      </c>
      <c r="BH109" s="483">
        <f t="shared" si="223"/>
        <v>30.6967122</v>
      </c>
      <c r="BI109" s="477">
        <f t="shared" ref="BI109:BR109" si="291">BI40</f>
        <v>68.959505649611245</v>
      </c>
      <c r="BJ109" s="479">
        <f t="shared" si="291"/>
        <v>75.244795386162266</v>
      </c>
      <c r="BK109" s="479">
        <f t="shared" si="291"/>
        <v>87.413626069633381</v>
      </c>
      <c r="BL109" s="479">
        <f t="shared" si="291"/>
        <v>86.060864520110258</v>
      </c>
      <c r="BM109" s="479">
        <f t="shared" si="291"/>
        <v>84.707395464816315</v>
      </c>
      <c r="BN109" s="479">
        <f t="shared" si="291"/>
        <v>83.359895068272394</v>
      </c>
      <c r="BO109" s="479">
        <f t="shared" si="291"/>
        <v>80.68451358671912</v>
      </c>
      <c r="BP109" s="479">
        <f t="shared" si="291"/>
        <v>78.039374218475999</v>
      </c>
      <c r="BQ109" s="479">
        <f t="shared" si="291"/>
        <v>75.410861821064344</v>
      </c>
      <c r="BR109" s="479">
        <f t="shared" si="291"/>
        <v>72.766781225705714</v>
      </c>
      <c r="BS109" s="713" t="s">
        <v>381</v>
      </c>
      <c r="BT109" s="480" t="s">
        <v>381</v>
      </c>
      <c r="BU109" s="533"/>
      <c r="BV109" s="1021"/>
      <c r="BW109" s="503">
        <v>-20</v>
      </c>
      <c r="BX109" s="483">
        <f t="shared" si="224"/>
        <v>30.6967122</v>
      </c>
      <c r="BY109" s="477">
        <f t="shared" ref="BY109:CH109" si="292">BY40</f>
        <v>61.915295244459692</v>
      </c>
      <c r="BZ109" s="479">
        <f t="shared" si="292"/>
        <v>68.242408749591235</v>
      </c>
      <c r="CA109" s="479">
        <f t="shared" si="292"/>
        <v>81.165265266701027</v>
      </c>
      <c r="CB109" s="479">
        <f t="shared" si="292"/>
        <v>86.451619679307399</v>
      </c>
      <c r="CC109" s="479">
        <f t="shared" si="292"/>
        <v>85.030221756765457</v>
      </c>
      <c r="CD109" s="479">
        <f t="shared" si="292"/>
        <v>83.620212422997639</v>
      </c>
      <c r="CE109" s="479">
        <f t="shared" si="292"/>
        <v>80.84206817527064</v>
      </c>
      <c r="CF109" s="479">
        <f t="shared" si="292"/>
        <v>78.118403442864746</v>
      </c>
      <c r="CG109" s="479">
        <f t="shared" si="292"/>
        <v>75.433459598647616</v>
      </c>
      <c r="CH109" s="479">
        <f t="shared" si="292"/>
        <v>72.76703381167367</v>
      </c>
      <c r="CI109" s="713" t="s">
        <v>381</v>
      </c>
      <c r="CJ109" s="480" t="s">
        <v>381</v>
      </c>
      <c r="CK109" s="738"/>
      <c r="CL109" s="1021"/>
      <c r="CM109" s="503">
        <f t="shared" si="252"/>
        <v>-20</v>
      </c>
      <c r="CN109" s="520">
        <f t="shared" ref="CN109:CV109" si="293">CN40</f>
        <v>1.2000000000000004</v>
      </c>
      <c r="CO109" s="521">
        <f t="shared" si="293"/>
        <v>1.2</v>
      </c>
      <c r="CP109" s="521">
        <f t="shared" si="293"/>
        <v>1.2000000000000002</v>
      </c>
      <c r="CQ109" s="521">
        <f t="shared" si="293"/>
        <v>1.2000000000000002</v>
      </c>
      <c r="CR109" s="521">
        <f t="shared" si="293"/>
        <v>1.2</v>
      </c>
      <c r="CS109" s="521">
        <f t="shared" si="293"/>
        <v>1.2</v>
      </c>
      <c r="CT109" s="521">
        <f t="shared" si="293"/>
        <v>1.2000000000000002</v>
      </c>
      <c r="CU109" s="521">
        <f t="shared" si="293"/>
        <v>1.2000000000000091</v>
      </c>
      <c r="CV109" s="521">
        <f t="shared" si="293"/>
        <v>1.2</v>
      </c>
      <c r="CW109" s="605" t="s">
        <v>968</v>
      </c>
      <c r="CX109" s="522" t="s">
        <v>381</v>
      </c>
      <c r="CY109" s="748" t="s">
        <v>381</v>
      </c>
      <c r="CZ109" s="738"/>
      <c r="DA109" s="1021"/>
      <c r="DB109" s="503">
        <f t="shared" si="253"/>
        <v>-20</v>
      </c>
      <c r="DC109" s="520">
        <f t="shared" ref="DC109:DL109" si="294">DC40</f>
        <v>0.84615430292181348</v>
      </c>
      <c r="DD109" s="521">
        <f t="shared" si="294"/>
        <v>0.90081087723183573</v>
      </c>
      <c r="DE109" s="521">
        <f t="shared" si="294"/>
        <v>1</v>
      </c>
      <c r="DF109" s="521">
        <f t="shared" si="294"/>
        <v>1.0000000000000124</v>
      </c>
      <c r="DG109" s="521">
        <f t="shared" si="294"/>
        <v>1.0000000000000004</v>
      </c>
      <c r="DH109" s="521">
        <f t="shared" si="294"/>
        <v>1.0000000000000004</v>
      </c>
      <c r="DI109" s="521">
        <f t="shared" si="294"/>
        <v>1</v>
      </c>
      <c r="DJ109" s="521">
        <f t="shared" si="294"/>
        <v>1.0000000000000056</v>
      </c>
      <c r="DK109" s="521">
        <f t="shared" si="294"/>
        <v>1.0000000000000027</v>
      </c>
      <c r="DL109" s="562">
        <f t="shared" si="294"/>
        <v>1.0000000000000004</v>
      </c>
      <c r="DM109" s="522" t="s">
        <v>381</v>
      </c>
      <c r="DN109" s="748" t="s">
        <v>381</v>
      </c>
      <c r="DO109" s="744"/>
      <c r="DP109" s="1021"/>
      <c r="DQ109" s="503">
        <f t="shared" si="254"/>
        <v>-20</v>
      </c>
      <c r="DR109" s="520">
        <f t="shared" ref="DR109:EA109" si="295">DR40</f>
        <v>0.78161251369531415</v>
      </c>
      <c r="DS109" s="521">
        <f t="shared" si="295"/>
        <v>0.8397477801421237</v>
      </c>
      <c r="DT109" s="521">
        <f t="shared" si="295"/>
        <v>0.94997601888103134</v>
      </c>
      <c r="DU109" s="521">
        <f t="shared" si="295"/>
        <v>1.0000000000000004</v>
      </c>
      <c r="DV109" s="521">
        <f t="shared" si="295"/>
        <v>1.0000000000000118</v>
      </c>
      <c r="DW109" s="521">
        <f t="shared" si="295"/>
        <v>1.0000000000000004</v>
      </c>
      <c r="DX109" s="521">
        <f t="shared" si="295"/>
        <v>1</v>
      </c>
      <c r="DY109" s="521">
        <f t="shared" si="295"/>
        <v>1.0000000000000004</v>
      </c>
      <c r="DZ109" s="521">
        <f t="shared" si="295"/>
        <v>1.0000000000000027</v>
      </c>
      <c r="EA109" s="562">
        <f t="shared" si="295"/>
        <v>1.0000000000000002</v>
      </c>
      <c r="EB109" s="522" t="s">
        <v>381</v>
      </c>
      <c r="EC109" s="748" t="s">
        <v>381</v>
      </c>
      <c r="ED109" s="738"/>
      <c r="EE109" s="1021"/>
      <c r="EF109" s="503">
        <f t="shared" si="255"/>
        <v>-20</v>
      </c>
      <c r="EG109" s="495">
        <f t="shared" ref="EG109:EO109" si="296">EG40</f>
        <v>33.152580851042842</v>
      </c>
      <c r="EH109" s="496">
        <f t="shared" si="296"/>
        <v>31.379802305327587</v>
      </c>
      <c r="EI109" s="496">
        <f t="shared" si="296"/>
        <v>28.264154274793952</v>
      </c>
      <c r="EJ109" s="496">
        <f t="shared" si="296"/>
        <v>23.245356083214006</v>
      </c>
      <c r="EK109" s="496">
        <f t="shared" si="296"/>
        <v>18.215646521631129</v>
      </c>
      <c r="EL109" s="497">
        <f t="shared" si="296"/>
        <v>13.069296654572895</v>
      </c>
      <c r="EM109" s="497">
        <f t="shared" si="296"/>
        <v>5.8397805991748442</v>
      </c>
      <c r="EN109" s="497">
        <f t="shared" si="296"/>
        <v>-3.9867656333816512</v>
      </c>
      <c r="EO109" s="497">
        <f t="shared" si="296"/>
        <v>-8.069075445475562</v>
      </c>
      <c r="EP109" s="605" t="s">
        <v>970</v>
      </c>
      <c r="EQ109" s="522" t="s">
        <v>381</v>
      </c>
      <c r="ER109" s="748" t="s">
        <v>381</v>
      </c>
      <c r="ES109" s="738"/>
      <c r="ET109" s="1021"/>
      <c r="EU109" s="503">
        <f t="shared" si="256"/>
        <v>-20</v>
      </c>
      <c r="EV109" s="495">
        <f t="shared" ref="EV109:FE109" si="297">EV40</f>
        <v>85</v>
      </c>
      <c r="EW109" s="496">
        <f t="shared" si="297"/>
        <v>85</v>
      </c>
      <c r="EX109" s="496">
        <f t="shared" si="297"/>
        <v>84.799856310751352</v>
      </c>
      <c r="EY109" s="496">
        <f t="shared" si="297"/>
        <v>79.331248011124273</v>
      </c>
      <c r="EZ109" s="496">
        <f t="shared" si="297"/>
        <v>73.867067215188797</v>
      </c>
      <c r="FA109" s="497">
        <f t="shared" si="297"/>
        <v>68.434354696872731</v>
      </c>
      <c r="FB109" s="497">
        <f t="shared" si="297"/>
        <v>57.67035730153242</v>
      </c>
      <c r="FC109" s="497">
        <f t="shared" si="297"/>
        <v>47.058129783216373</v>
      </c>
      <c r="FD109" s="497">
        <f t="shared" si="297"/>
        <v>36.54336253490095</v>
      </c>
      <c r="FE109" s="563">
        <f t="shared" si="297"/>
        <v>25.998428687255171</v>
      </c>
      <c r="FF109" s="522" t="s">
        <v>381</v>
      </c>
      <c r="FG109" s="748" t="s">
        <v>381</v>
      </c>
      <c r="FI109" s="1021"/>
      <c r="FJ109" s="503">
        <f t="shared" si="257"/>
        <v>-20</v>
      </c>
      <c r="FK109" s="495">
        <f t="shared" ref="FK109:FT109" si="298">FK40</f>
        <v>85</v>
      </c>
      <c r="FL109" s="496">
        <f t="shared" si="298"/>
        <v>85</v>
      </c>
      <c r="FM109" s="496">
        <f t="shared" si="298"/>
        <v>85</v>
      </c>
      <c r="FN109" s="496">
        <f t="shared" si="298"/>
        <v>80.910153545381434</v>
      </c>
      <c r="FO109" s="496">
        <f t="shared" si="298"/>
        <v>75.169702257288918</v>
      </c>
      <c r="FP109" s="497">
        <f t="shared" si="298"/>
        <v>69.483295730044972</v>
      </c>
      <c r="FQ109" s="497">
        <f t="shared" si="298"/>
        <v>58.303417255181614</v>
      </c>
      <c r="FR109" s="497">
        <f t="shared" si="298"/>
        <v>47.374748764639321</v>
      </c>
      <c r="FS109" s="497">
        <f t="shared" si="298"/>
        <v>36.633626110309535</v>
      </c>
      <c r="FT109" s="563">
        <f t="shared" si="298"/>
        <v>25.999434399536881</v>
      </c>
      <c r="FU109" s="522" t="s">
        <v>381</v>
      </c>
      <c r="FV109" s="748" t="s">
        <v>381</v>
      </c>
      <c r="FW109" s="744"/>
      <c r="FX109" s="1021"/>
      <c r="FY109" s="503">
        <f t="shared" si="258"/>
        <v>-20</v>
      </c>
      <c r="FZ109" s="491">
        <f t="shared" si="259"/>
        <v>0.78161251369531415</v>
      </c>
      <c r="GA109" s="492">
        <f t="shared" si="225"/>
        <v>0.8397477801421237</v>
      </c>
      <c r="GB109" s="492">
        <f t="shared" si="226"/>
        <v>0.94997601888103134</v>
      </c>
      <c r="GC109" s="492">
        <f t="shared" si="227"/>
        <v>1.0000000000000004</v>
      </c>
      <c r="GD109" s="492">
        <f t="shared" si="228"/>
        <v>1.0000000000000004</v>
      </c>
      <c r="GE109" s="493">
        <f t="shared" si="229"/>
        <v>1.0000000000000004</v>
      </c>
      <c r="GF109" s="493">
        <f t="shared" si="230"/>
        <v>1</v>
      </c>
      <c r="GG109" s="493">
        <f t="shared" si="231"/>
        <v>1.0000000000000004</v>
      </c>
      <c r="GH109" s="493">
        <f t="shared" si="232"/>
        <v>1.0000000000000027</v>
      </c>
      <c r="GI109" s="493">
        <f t="shared" si="233"/>
        <v>1.0000000000000002</v>
      </c>
      <c r="GJ109" s="522" t="s">
        <v>381</v>
      </c>
      <c r="GK109" s="748" t="s">
        <v>381</v>
      </c>
      <c r="GM109" s="1021"/>
      <c r="GN109" s="503">
        <f t="shared" si="260"/>
        <v>-20</v>
      </c>
      <c r="GO109" s="495">
        <f t="shared" si="261"/>
        <v>85</v>
      </c>
      <c r="GP109" s="496">
        <f t="shared" si="234"/>
        <v>85</v>
      </c>
      <c r="GQ109" s="496">
        <f t="shared" si="235"/>
        <v>85</v>
      </c>
      <c r="GR109" s="496">
        <f t="shared" si="236"/>
        <v>80.910153545381434</v>
      </c>
      <c r="GS109" s="496">
        <f t="shared" si="237"/>
        <v>75.169702257288918</v>
      </c>
      <c r="GT109" s="497">
        <f t="shared" si="238"/>
        <v>69.483295730044972</v>
      </c>
      <c r="GU109" s="497">
        <f t="shared" si="239"/>
        <v>58.303417255181614</v>
      </c>
      <c r="GV109" s="497">
        <f t="shared" si="240"/>
        <v>47.374748764639321</v>
      </c>
      <c r="GW109" s="497">
        <f t="shared" si="241"/>
        <v>36.633626110309535</v>
      </c>
      <c r="GX109" s="497">
        <f t="shared" si="242"/>
        <v>25.999434399536881</v>
      </c>
      <c r="GY109" s="522" t="s">
        <v>381</v>
      </c>
      <c r="GZ109" s="748" t="s">
        <v>381</v>
      </c>
      <c r="HB109" s="1021"/>
      <c r="HC109" s="503">
        <f t="shared" si="262"/>
        <v>-20</v>
      </c>
      <c r="HD109" s="531">
        <f t="shared" si="263"/>
        <v>7.8740513387125901</v>
      </c>
      <c r="HE109" s="551">
        <f t="shared" si="289"/>
        <v>8.8583077560516639</v>
      </c>
      <c r="HF109" s="604">
        <f t="shared" si="289"/>
        <v>87.442559387887215</v>
      </c>
      <c r="HH109" s="1021"/>
      <c r="HI109" s="503">
        <f t="shared" si="264"/>
        <v>-20</v>
      </c>
      <c r="HJ109" s="531">
        <f t="shared" si="265"/>
        <v>7.8740513387125901</v>
      </c>
      <c r="HK109" s="604">
        <f>HK40</f>
        <v>95.786751874099892</v>
      </c>
    </row>
    <row r="110" spans="2:219" ht="15" customHeight="1">
      <c r="B110" s="1090"/>
      <c r="C110" s="581">
        <v>-30</v>
      </c>
      <c r="D110" s="476">
        <f t="shared" si="243"/>
        <v>28.5</v>
      </c>
      <c r="E110" s="642">
        <f t="shared" si="244"/>
        <v>62.075528739212444</v>
      </c>
      <c r="F110" s="643">
        <f t="shared" si="213"/>
        <v>87.4628282322887</v>
      </c>
      <c r="G110" s="602">
        <f t="shared" si="214"/>
        <v>8.2367385927942287</v>
      </c>
      <c r="H110" s="594" t="s">
        <v>712</v>
      </c>
      <c r="I110" s="603" t="s">
        <v>712</v>
      </c>
      <c r="J110" s="580">
        <f t="shared" si="245"/>
        <v>81.261665921849186</v>
      </c>
      <c r="K110" s="580">
        <f t="shared" si="215"/>
        <v>85.918182031245635</v>
      </c>
      <c r="L110" s="580">
        <f t="shared" si="216"/>
        <v>84.529454187016327</v>
      </c>
      <c r="M110" s="580">
        <f t="shared" si="217"/>
        <v>83.15326054345104</v>
      </c>
      <c r="N110" s="580">
        <f t="shared" si="218"/>
        <v>80.435065411170825</v>
      </c>
      <c r="O110" s="580">
        <f t="shared" si="219"/>
        <v>77.773005840274323</v>
      </c>
      <c r="P110" s="580">
        <f t="shared" si="220"/>
        <v>75.155930608935947</v>
      </c>
      <c r="Q110" s="580">
        <f t="shared" si="221"/>
        <v>72.569751545271785</v>
      </c>
      <c r="R110" s="522" t="s">
        <v>381</v>
      </c>
      <c r="S110" s="480" t="s">
        <v>381</v>
      </c>
      <c r="T110" s="738"/>
      <c r="U110" s="1021"/>
      <c r="V110" s="503">
        <f t="shared" si="246"/>
        <v>-30</v>
      </c>
      <c r="W110" s="481">
        <v>15</v>
      </c>
      <c r="X110" s="519">
        <v>-26</v>
      </c>
      <c r="Y110" s="483">
        <f t="shared" si="267"/>
        <v>28.5</v>
      </c>
      <c r="Z110" s="504">
        <f t="shared" si="271"/>
        <v>38.451135800000003</v>
      </c>
      <c r="AA110" s="485">
        <f t="shared" si="271"/>
        <v>32.6341672</v>
      </c>
      <c r="AB110" s="532">
        <f t="shared" si="247"/>
        <v>2.6758479270824278</v>
      </c>
      <c r="AC110" s="486">
        <f t="shared" si="248"/>
        <v>2.3368656982871983</v>
      </c>
      <c r="AD110" s="544">
        <f t="shared" si="272"/>
        <v>27.4457308</v>
      </c>
      <c r="AE110" s="488">
        <f t="shared" si="272"/>
        <v>48.835925799999998</v>
      </c>
      <c r="AF110" s="738"/>
      <c r="AG110" s="1048"/>
      <c r="AH110" s="1050"/>
      <c r="AI110" s="738"/>
      <c r="AJ110" s="1021"/>
      <c r="AK110" s="503">
        <f t="shared" si="249"/>
        <v>-30</v>
      </c>
      <c r="AL110" s="489">
        <f t="shared" si="266"/>
        <v>-40</v>
      </c>
      <c r="AM110" s="519">
        <f t="shared" si="250"/>
        <v>-33</v>
      </c>
      <c r="AN110" s="490">
        <f t="shared" si="251"/>
        <v>28.5</v>
      </c>
      <c r="AP110" s="1021"/>
      <c r="AQ110" s="503">
        <v>-30</v>
      </c>
      <c r="AR110" s="483">
        <f t="shared" si="222"/>
        <v>28.5</v>
      </c>
      <c r="AS110" s="477">
        <f t="shared" ref="AS110:BB110" si="299">AS41</f>
        <v>97.762957370475306</v>
      </c>
      <c r="AT110" s="479">
        <f t="shared" si="299"/>
        <v>97.293339699787381</v>
      </c>
      <c r="AU110" s="479">
        <f t="shared" si="299"/>
        <v>96.348548875982175</v>
      </c>
      <c r="AV110" s="479">
        <f t="shared" si="299"/>
        <v>94.74553342853558</v>
      </c>
      <c r="AW110" s="479">
        <f t="shared" si="299"/>
        <v>93.110472455377405</v>
      </c>
      <c r="AX110" s="479">
        <f t="shared" si="299"/>
        <v>91.424263548324234</v>
      </c>
      <c r="AY110" s="479">
        <f t="shared" si="299"/>
        <v>89.122341986294572</v>
      </c>
      <c r="AZ110" s="479">
        <f t="shared" si="299"/>
        <v>85.784481549762134</v>
      </c>
      <c r="BA110" s="479">
        <f t="shared" si="299"/>
        <v>83.28385171667054</v>
      </c>
      <c r="BB110" s="479">
        <f t="shared" si="299"/>
        <v>80.219124120229708</v>
      </c>
      <c r="BC110" s="713" t="s">
        <v>381</v>
      </c>
      <c r="BD110" s="480" t="s">
        <v>381</v>
      </c>
      <c r="BE110" s="738"/>
      <c r="BF110" s="1021"/>
      <c r="BG110" s="503">
        <v>-30</v>
      </c>
      <c r="BH110" s="483">
        <f t="shared" si="223"/>
        <v>32.6341672</v>
      </c>
      <c r="BI110" s="477">
        <f t="shared" ref="BI110:BR110" si="300">BI41</f>
        <v>70.504003249893245</v>
      </c>
      <c r="BJ110" s="479">
        <f t="shared" si="300"/>
        <v>76.817169605346066</v>
      </c>
      <c r="BK110" s="479">
        <f t="shared" si="300"/>
        <v>87.319202773561216</v>
      </c>
      <c r="BL110" s="479">
        <f t="shared" si="300"/>
        <v>85.918182031245635</v>
      </c>
      <c r="BM110" s="479">
        <f t="shared" si="300"/>
        <v>84.529454187016327</v>
      </c>
      <c r="BN110" s="479">
        <f t="shared" si="300"/>
        <v>83.15326054345104</v>
      </c>
      <c r="BO110" s="479">
        <f t="shared" si="300"/>
        <v>80.435065411170825</v>
      </c>
      <c r="BP110" s="479">
        <f t="shared" si="300"/>
        <v>77.773005840274323</v>
      </c>
      <c r="BQ110" s="479">
        <f t="shared" si="300"/>
        <v>75.155930608935947</v>
      </c>
      <c r="BR110" s="479">
        <f t="shared" si="300"/>
        <v>72.569751545271785</v>
      </c>
      <c r="BS110" s="713" t="s">
        <v>381</v>
      </c>
      <c r="BT110" s="480" t="s">
        <v>381</v>
      </c>
      <c r="BU110" s="533"/>
      <c r="BV110" s="1021"/>
      <c r="BW110" s="503">
        <v>-30</v>
      </c>
      <c r="BX110" s="483">
        <f t="shared" si="224"/>
        <v>32.6341672</v>
      </c>
      <c r="BY110" s="477">
        <f t="shared" ref="BY110:CH110" si="301">BY41</f>
        <v>62.075528739212444</v>
      </c>
      <c r="BZ110" s="479">
        <f t="shared" si="301"/>
        <v>68.384571282146979</v>
      </c>
      <c r="CA110" s="479">
        <f t="shared" si="301"/>
        <v>81.261665921849186</v>
      </c>
      <c r="CB110" s="479">
        <f t="shared" si="301"/>
        <v>86.419904242910135</v>
      </c>
      <c r="CC110" s="479">
        <f t="shared" si="301"/>
        <v>84.95937621732223</v>
      </c>
      <c r="CD110" s="479">
        <f t="shared" si="301"/>
        <v>83.51721657812098</v>
      </c>
      <c r="CE110" s="479">
        <f t="shared" si="301"/>
        <v>80.693616261963683</v>
      </c>
      <c r="CF110" s="479">
        <f t="shared" si="301"/>
        <v>77.941675621150239</v>
      </c>
      <c r="CG110" s="479">
        <f t="shared" si="301"/>
        <v>75.249458841525311</v>
      </c>
      <c r="CH110" s="479">
        <f t="shared" si="301"/>
        <v>72.604361889069835</v>
      </c>
      <c r="CI110" s="713" t="s">
        <v>381</v>
      </c>
      <c r="CJ110" s="480" t="s">
        <v>381</v>
      </c>
      <c r="CK110" s="738"/>
      <c r="CL110" s="1021"/>
      <c r="CM110" s="503">
        <f t="shared" si="252"/>
        <v>-30</v>
      </c>
      <c r="CN110" s="520">
        <f t="shared" ref="CN110:CW110" si="302">CN41</f>
        <v>1.2000000000000002</v>
      </c>
      <c r="CO110" s="521">
        <f t="shared" si="302"/>
        <v>1.2000000000000006</v>
      </c>
      <c r="CP110" s="521">
        <f t="shared" si="302"/>
        <v>1.2</v>
      </c>
      <c r="CQ110" s="521">
        <f t="shared" si="302"/>
        <v>1.2000000000000008</v>
      </c>
      <c r="CR110" s="521">
        <f t="shared" si="302"/>
        <v>1.2</v>
      </c>
      <c r="CS110" s="521">
        <f t="shared" si="302"/>
        <v>1.2</v>
      </c>
      <c r="CT110" s="521">
        <f t="shared" si="302"/>
        <v>1.2000000000000002</v>
      </c>
      <c r="CU110" s="521">
        <f t="shared" si="302"/>
        <v>1.2000000000000002</v>
      </c>
      <c r="CV110" s="521">
        <f t="shared" si="302"/>
        <v>1.2000000000000006</v>
      </c>
      <c r="CW110" s="562">
        <f t="shared" si="302"/>
        <v>1.2000000000000006</v>
      </c>
      <c r="CX110" s="522" t="s">
        <v>381</v>
      </c>
      <c r="CY110" s="748" t="s">
        <v>381</v>
      </c>
      <c r="CZ110" s="738"/>
      <c r="DA110" s="1021"/>
      <c r="DB110" s="503">
        <f t="shared" si="253"/>
        <v>-30</v>
      </c>
      <c r="DC110" s="520">
        <f t="shared" ref="DC110:DL110" si="303">DC41</f>
        <v>0.85983153114271638</v>
      </c>
      <c r="DD110" s="521">
        <f t="shared" si="303"/>
        <v>0.9140800404643199</v>
      </c>
      <c r="DE110" s="521">
        <f t="shared" si="303"/>
        <v>1</v>
      </c>
      <c r="DF110" s="521">
        <f t="shared" si="303"/>
        <v>1.0000000000000129</v>
      </c>
      <c r="DG110" s="521">
        <f t="shared" si="303"/>
        <v>1</v>
      </c>
      <c r="DH110" s="521">
        <f t="shared" si="303"/>
        <v>1.0000000000000131</v>
      </c>
      <c r="DI110" s="521">
        <f t="shared" si="303"/>
        <v>1.0000000000000064</v>
      </c>
      <c r="DJ110" s="521">
        <f t="shared" si="303"/>
        <v>1.0000000000000058</v>
      </c>
      <c r="DK110" s="521">
        <f t="shared" si="303"/>
        <v>1.0000000000000033</v>
      </c>
      <c r="DL110" s="562">
        <f t="shared" si="303"/>
        <v>1.0000000000000007</v>
      </c>
      <c r="DM110" s="522" t="s">
        <v>381</v>
      </c>
      <c r="DN110" s="748" t="s">
        <v>381</v>
      </c>
      <c r="DO110" s="744"/>
      <c r="DP110" s="1021"/>
      <c r="DQ110" s="503">
        <f t="shared" si="254"/>
        <v>-30</v>
      </c>
      <c r="DR110" s="520">
        <f t="shared" ref="DR110:EA110" si="304">DR41</f>
        <v>0.78312158670815102</v>
      </c>
      <c r="DS110" s="521">
        <f t="shared" si="304"/>
        <v>0.84102072062076272</v>
      </c>
      <c r="DT110" s="521">
        <f t="shared" si="304"/>
        <v>0.95075894024380203</v>
      </c>
      <c r="DU110" s="521">
        <f t="shared" si="304"/>
        <v>1.0000000000000124</v>
      </c>
      <c r="DV110" s="521">
        <f t="shared" si="304"/>
        <v>1.0000000000000133</v>
      </c>
      <c r="DW110" s="521">
        <f t="shared" si="304"/>
        <v>1.0000000000000002</v>
      </c>
      <c r="DX110" s="521">
        <f t="shared" si="304"/>
        <v>1.0000000000000004</v>
      </c>
      <c r="DY110" s="521">
        <f t="shared" si="304"/>
        <v>1.0000000000000004</v>
      </c>
      <c r="DZ110" s="521">
        <f t="shared" si="304"/>
        <v>1.0000000000000004</v>
      </c>
      <c r="EA110" s="562">
        <f t="shared" si="304"/>
        <v>1.0000000000000013</v>
      </c>
      <c r="EB110" s="522" t="s">
        <v>381</v>
      </c>
      <c r="EC110" s="748" t="s">
        <v>381</v>
      </c>
      <c r="ED110" s="738"/>
      <c r="EE110" s="1021"/>
      <c r="EF110" s="503">
        <f t="shared" si="255"/>
        <v>-30</v>
      </c>
      <c r="EG110" s="495">
        <f t="shared" ref="EG110:EO110" si="305">EG41</f>
        <v>29.856804260288754</v>
      </c>
      <c r="EH110" s="496">
        <f t="shared" si="305"/>
        <v>28.426312168466723</v>
      </c>
      <c r="EI110" s="496">
        <f t="shared" si="305"/>
        <v>25.550502312229241</v>
      </c>
      <c r="EJ110" s="496">
        <f t="shared" si="305"/>
        <v>20.677631572436951</v>
      </c>
      <c r="EK110" s="496">
        <f t="shared" si="305"/>
        <v>15.715885477266625</v>
      </c>
      <c r="EL110" s="497">
        <f t="shared" si="305"/>
        <v>10.608129922456897</v>
      </c>
      <c r="EM110" s="497">
        <f t="shared" si="305"/>
        <v>3.6507194748654115</v>
      </c>
      <c r="EN110" s="497">
        <f t="shared" si="305"/>
        <v>-6.4051910624779111</v>
      </c>
      <c r="EO110" s="497">
        <f t="shared" si="305"/>
        <v>-13.912695441949325</v>
      </c>
      <c r="EP110" s="563">
        <v>-23.573912958092535</v>
      </c>
      <c r="EQ110" s="522" t="s">
        <v>381</v>
      </c>
      <c r="ER110" s="748" t="s">
        <v>381</v>
      </c>
      <c r="ES110" s="738"/>
      <c r="ET110" s="1021"/>
      <c r="EU110" s="503">
        <f t="shared" si="256"/>
        <v>-30</v>
      </c>
      <c r="EV110" s="495">
        <f t="shared" ref="EV110:FE110" si="306">EV41</f>
        <v>85</v>
      </c>
      <c r="EW110" s="496">
        <f t="shared" si="306"/>
        <v>85.000000000000227</v>
      </c>
      <c r="EX110" s="496">
        <f t="shared" si="306"/>
        <v>84.417911825490251</v>
      </c>
      <c r="EY110" s="496">
        <f t="shared" si="306"/>
        <v>78.754868803398892</v>
      </c>
      <c r="EZ110" s="496">
        <f t="shared" si="306"/>
        <v>73.149237548192843</v>
      </c>
      <c r="FA110" s="497">
        <f t="shared" si="306"/>
        <v>67.601925866956947</v>
      </c>
      <c r="FB110" s="497">
        <f t="shared" si="306"/>
        <v>56.668282846201123</v>
      </c>
      <c r="FC110" s="497">
        <f t="shared" si="306"/>
        <v>45.991168693496832</v>
      </c>
      <c r="FD110" s="497">
        <f t="shared" si="306"/>
        <v>35.525242060049152</v>
      </c>
      <c r="FE110" s="563">
        <f t="shared" si="306"/>
        <v>25.213972280603457</v>
      </c>
      <c r="FF110" s="522" t="s">
        <v>381</v>
      </c>
      <c r="FG110" s="748" t="s">
        <v>381</v>
      </c>
      <c r="FI110" s="1021"/>
      <c r="FJ110" s="503">
        <f t="shared" si="257"/>
        <v>-30</v>
      </c>
      <c r="FK110" s="495">
        <f t="shared" ref="FK110:FT110" si="307">FK41</f>
        <v>85</v>
      </c>
      <c r="FL110" s="496">
        <f t="shared" si="307"/>
        <v>85</v>
      </c>
      <c r="FM110" s="496">
        <f t="shared" si="307"/>
        <v>85.000000000000341</v>
      </c>
      <c r="FN110" s="496">
        <f t="shared" si="307"/>
        <v>80.781979999478835</v>
      </c>
      <c r="FO110" s="496">
        <f t="shared" si="307"/>
        <v>74.883797195316674</v>
      </c>
      <c r="FP110" s="497">
        <f t="shared" si="307"/>
        <v>69.068243371423364</v>
      </c>
      <c r="FQ110" s="497">
        <f t="shared" si="307"/>
        <v>57.706929141535795</v>
      </c>
      <c r="FR110" s="497">
        <f t="shared" si="307"/>
        <v>46.666753314372556</v>
      </c>
      <c r="FS110" s="497">
        <f t="shared" si="307"/>
        <v>35.898731288641329</v>
      </c>
      <c r="FT110" s="563">
        <f t="shared" si="307"/>
        <v>25.351756747501895</v>
      </c>
      <c r="FU110" s="522" t="s">
        <v>381</v>
      </c>
      <c r="FV110" s="748" t="s">
        <v>381</v>
      </c>
      <c r="FW110" s="744"/>
      <c r="FX110" s="1021"/>
      <c r="FY110" s="503">
        <f t="shared" si="258"/>
        <v>-30</v>
      </c>
      <c r="FZ110" s="491">
        <f t="shared" si="259"/>
        <v>0.78312158670815102</v>
      </c>
      <c r="GA110" s="492">
        <f t="shared" si="225"/>
        <v>0.84102072062076272</v>
      </c>
      <c r="GB110" s="492">
        <f t="shared" si="226"/>
        <v>0.95075894024380203</v>
      </c>
      <c r="GC110" s="492">
        <f t="shared" si="227"/>
        <v>1.0000000000000124</v>
      </c>
      <c r="GD110" s="492">
        <f t="shared" si="228"/>
        <v>1</v>
      </c>
      <c r="GE110" s="493">
        <f t="shared" si="229"/>
        <v>1.0000000000000002</v>
      </c>
      <c r="GF110" s="493">
        <f t="shared" si="230"/>
        <v>1.0000000000000004</v>
      </c>
      <c r="GG110" s="493">
        <f t="shared" si="231"/>
        <v>1.0000000000000004</v>
      </c>
      <c r="GH110" s="493">
        <f t="shared" si="232"/>
        <v>1.0000000000000004</v>
      </c>
      <c r="GI110" s="493">
        <f t="shared" si="233"/>
        <v>1.0000000000000007</v>
      </c>
      <c r="GJ110" s="522" t="s">
        <v>381</v>
      </c>
      <c r="GK110" s="748" t="s">
        <v>381</v>
      </c>
      <c r="GM110" s="1021"/>
      <c r="GN110" s="503">
        <f t="shared" si="260"/>
        <v>-30</v>
      </c>
      <c r="GO110" s="495">
        <f t="shared" si="261"/>
        <v>85</v>
      </c>
      <c r="GP110" s="496">
        <f t="shared" si="234"/>
        <v>85.000000000000227</v>
      </c>
      <c r="GQ110" s="496">
        <f t="shared" si="235"/>
        <v>85.000000000000341</v>
      </c>
      <c r="GR110" s="496">
        <f t="shared" si="236"/>
        <v>80.781979999478835</v>
      </c>
      <c r="GS110" s="496">
        <f t="shared" si="237"/>
        <v>74.883797195316674</v>
      </c>
      <c r="GT110" s="497">
        <f t="shared" si="238"/>
        <v>69.068243371423364</v>
      </c>
      <c r="GU110" s="497">
        <f t="shared" si="239"/>
        <v>57.706929141535795</v>
      </c>
      <c r="GV110" s="497">
        <f t="shared" si="240"/>
        <v>46.666753314372556</v>
      </c>
      <c r="GW110" s="497">
        <f t="shared" si="241"/>
        <v>35.898731288641329</v>
      </c>
      <c r="GX110" s="497">
        <f t="shared" si="242"/>
        <v>25.351756747501895</v>
      </c>
      <c r="GY110" s="522" t="s">
        <v>381</v>
      </c>
      <c r="GZ110" s="748" t="s">
        <v>381</v>
      </c>
      <c r="HB110" s="1021"/>
      <c r="HC110" s="503">
        <f t="shared" si="262"/>
        <v>-30</v>
      </c>
      <c r="HD110" s="531">
        <f t="shared" si="263"/>
        <v>8.2367385927942287</v>
      </c>
      <c r="HE110" s="551">
        <f t="shared" si="289"/>
        <v>9.2663309168935086</v>
      </c>
      <c r="HF110" s="604">
        <f t="shared" si="289"/>
        <v>87.4628282322887</v>
      </c>
      <c r="HH110" s="1021"/>
      <c r="HI110" s="503">
        <f t="shared" si="264"/>
        <v>-30</v>
      </c>
      <c r="HJ110" s="531">
        <f t="shared" si="265"/>
        <v>8.2367385927942287</v>
      </c>
      <c r="HK110" s="604">
        <f>HK41</f>
        <v>94.679032904671871</v>
      </c>
    </row>
    <row r="111" spans="2:219" ht="15" customHeight="1">
      <c r="B111" s="1090"/>
      <c r="C111" s="581">
        <v>-40</v>
      </c>
      <c r="D111" s="476">
        <f t="shared" si="243"/>
        <v>28.5</v>
      </c>
      <c r="E111" s="642">
        <f t="shared" si="244"/>
        <v>62.01107368128843</v>
      </c>
      <c r="F111" s="643">
        <f t="shared" si="213"/>
        <v>87.462952344692837</v>
      </c>
      <c r="G111" s="602">
        <f t="shared" si="214"/>
        <v>8.5309664942122172</v>
      </c>
      <c r="H111" s="594" t="s">
        <v>712</v>
      </c>
      <c r="I111" s="603" t="s">
        <v>712</v>
      </c>
      <c r="J111" s="580">
        <f t="shared" si="245"/>
        <v>81.106177404561222</v>
      </c>
      <c r="K111" s="580">
        <f t="shared" si="215"/>
        <v>85.795753663866577</v>
      </c>
      <c r="L111" s="580">
        <f t="shared" si="216"/>
        <v>84.376635270697363</v>
      </c>
      <c r="M111" s="580">
        <f t="shared" si="217"/>
        <v>82.978470356507898</v>
      </c>
      <c r="N111" s="580">
        <f t="shared" si="218"/>
        <v>80.232252240383019</v>
      </c>
      <c r="O111" s="580">
        <f t="shared" si="219"/>
        <v>77.560685977735147</v>
      </c>
      <c r="P111" s="580">
        <f t="shared" si="220"/>
        <v>74.954852320218635</v>
      </c>
      <c r="Q111" s="580">
        <f t="shared" si="221"/>
        <v>72.417446384326965</v>
      </c>
      <c r="R111" s="522" t="s">
        <v>381</v>
      </c>
      <c r="S111" s="480" t="s">
        <v>381</v>
      </c>
      <c r="T111" s="738"/>
      <c r="U111" s="1021"/>
      <c r="V111" s="503">
        <f t="shared" si="246"/>
        <v>-40</v>
      </c>
      <c r="W111" s="481">
        <v>15</v>
      </c>
      <c r="X111" s="519">
        <v>-26</v>
      </c>
      <c r="Y111" s="483">
        <f t="shared" si="267"/>
        <v>28.5</v>
      </c>
      <c r="Z111" s="504">
        <f t="shared" si="271"/>
        <v>41.631679300000002</v>
      </c>
      <c r="AA111" s="485">
        <f t="shared" si="271"/>
        <v>34.378528699999997</v>
      </c>
      <c r="AB111" s="532">
        <f t="shared" si="247"/>
        <v>2.670392189633727</v>
      </c>
      <c r="AC111" s="486">
        <f t="shared" si="248"/>
        <v>2.213770637734163</v>
      </c>
      <c r="AD111" s="544">
        <f t="shared" si="272"/>
        <v>29.126051199999999</v>
      </c>
      <c r="AE111" s="488">
        <f t="shared" si="272"/>
        <v>50.8174098</v>
      </c>
      <c r="AF111" s="738"/>
      <c r="AG111" s="1048"/>
      <c r="AH111" s="1050"/>
      <c r="AI111" s="738"/>
      <c r="AJ111" s="1021"/>
      <c r="AK111" s="503">
        <f t="shared" si="249"/>
        <v>-40</v>
      </c>
      <c r="AL111" s="489">
        <v>-40</v>
      </c>
      <c r="AM111" s="519">
        <f t="shared" si="250"/>
        <v>-40</v>
      </c>
      <c r="AN111" s="490">
        <f t="shared" si="251"/>
        <v>28.5</v>
      </c>
      <c r="AP111" s="1021"/>
      <c r="AQ111" s="503">
        <v>-40</v>
      </c>
      <c r="AR111" s="483">
        <f t="shared" si="222"/>
        <v>28.5</v>
      </c>
      <c r="AS111" s="477">
        <f t="shared" ref="AS111:BB111" si="308">AS42</f>
        <v>97.153132481477172</v>
      </c>
      <c r="AT111" s="479">
        <f t="shared" si="308"/>
        <v>96.682732069031331</v>
      </c>
      <c r="AU111" s="479">
        <f t="shared" si="308"/>
        <v>95.738836739057177</v>
      </c>
      <c r="AV111" s="479">
        <f t="shared" si="308"/>
        <v>94.141711312610568</v>
      </c>
      <c r="AW111" s="479">
        <f t="shared" si="308"/>
        <v>92.515667986016638</v>
      </c>
      <c r="AX111" s="479">
        <f t="shared" si="308"/>
        <v>90.842650794084022</v>
      </c>
      <c r="AY111" s="479">
        <f t="shared" si="308"/>
        <v>88.584561426667634</v>
      </c>
      <c r="AZ111" s="479">
        <f t="shared" si="308"/>
        <v>85.302169292535694</v>
      </c>
      <c r="BA111" s="479">
        <f t="shared" si="308"/>
        <v>82.879337909062386</v>
      </c>
      <c r="BB111" s="479">
        <f t="shared" si="308"/>
        <v>79.921219269799764</v>
      </c>
      <c r="BC111" s="713" t="s">
        <v>381</v>
      </c>
      <c r="BD111" s="480" t="s">
        <v>381</v>
      </c>
      <c r="BE111" s="738"/>
      <c r="BF111" s="1021"/>
      <c r="BG111" s="503">
        <v>-40</v>
      </c>
      <c r="BH111" s="483">
        <f t="shared" si="223"/>
        <v>34.378528699999997</v>
      </c>
      <c r="BI111" s="477">
        <f t="shared" ref="BI111:BR111" si="309">BI42</f>
        <v>71.858276030666673</v>
      </c>
      <c r="BJ111" s="479">
        <f t="shared" si="309"/>
        <v>78.203770680817854</v>
      </c>
      <c r="BK111" s="479">
        <f t="shared" si="309"/>
        <v>87.227528525644971</v>
      </c>
      <c r="BL111" s="479">
        <f t="shared" si="309"/>
        <v>85.795753663866577</v>
      </c>
      <c r="BM111" s="479">
        <f t="shared" si="309"/>
        <v>84.376635270697363</v>
      </c>
      <c r="BN111" s="479">
        <f t="shared" si="309"/>
        <v>82.978470356507898</v>
      </c>
      <c r="BO111" s="479">
        <f t="shared" si="309"/>
        <v>80.232252240383019</v>
      </c>
      <c r="BP111" s="479">
        <f t="shared" si="309"/>
        <v>77.560685977735147</v>
      </c>
      <c r="BQ111" s="479">
        <f t="shared" si="309"/>
        <v>74.954852320218635</v>
      </c>
      <c r="BR111" s="479">
        <f t="shared" si="309"/>
        <v>72.417446384326965</v>
      </c>
      <c r="BS111" s="713" t="s">
        <v>381</v>
      </c>
      <c r="BT111" s="480" t="s">
        <v>381</v>
      </c>
      <c r="BU111" s="533"/>
      <c r="BV111" s="1021"/>
      <c r="BW111" s="503">
        <v>-40</v>
      </c>
      <c r="BX111" s="483">
        <f t="shared" si="224"/>
        <v>34.378528699999997</v>
      </c>
      <c r="BY111" s="477">
        <f t="shared" ref="BY111:CH111" si="310">BY42</f>
        <v>62.01107368128843</v>
      </c>
      <c r="BZ111" s="479">
        <f t="shared" si="310"/>
        <v>68.397551434782088</v>
      </c>
      <c r="CA111" s="479">
        <f t="shared" si="310"/>
        <v>81.106177404561222</v>
      </c>
      <c r="CB111" s="479">
        <f t="shared" si="310"/>
        <v>86.407179372901624</v>
      </c>
      <c r="CC111" s="479">
        <f t="shared" si="310"/>
        <v>84.91853636564646</v>
      </c>
      <c r="CD111" s="479">
        <f t="shared" si="310"/>
        <v>83.45349565591745</v>
      </c>
      <c r="CE111" s="479">
        <f t="shared" si="310"/>
        <v>80.595071320440596</v>
      </c>
      <c r="CF111" s="479">
        <f t="shared" si="310"/>
        <v>77.822296276931397</v>
      </c>
      <c r="CG111" s="479">
        <f t="shared" si="310"/>
        <v>75.125509989688396</v>
      </c>
      <c r="CH111" s="479">
        <f t="shared" si="310"/>
        <v>72.497603494432099</v>
      </c>
      <c r="CI111" s="713" t="s">
        <v>381</v>
      </c>
      <c r="CJ111" s="480" t="s">
        <v>381</v>
      </c>
      <c r="CK111" s="738"/>
      <c r="CL111" s="1021"/>
      <c r="CM111" s="503">
        <f t="shared" si="252"/>
        <v>-40</v>
      </c>
      <c r="CN111" s="520">
        <f t="shared" ref="CN111:CW111" si="311">CN42</f>
        <v>1.2000000000000002</v>
      </c>
      <c r="CO111" s="521">
        <f t="shared" si="311"/>
        <v>1.2000000000000002</v>
      </c>
      <c r="CP111" s="521">
        <f t="shared" si="311"/>
        <v>1.2</v>
      </c>
      <c r="CQ111" s="521">
        <f t="shared" si="311"/>
        <v>1.2</v>
      </c>
      <c r="CR111" s="521">
        <f t="shared" si="311"/>
        <v>1.2000000000000104</v>
      </c>
      <c r="CS111" s="521">
        <f t="shared" si="311"/>
        <v>1.2000000000000006</v>
      </c>
      <c r="CT111" s="521">
        <f t="shared" si="311"/>
        <v>1.2000000000000006</v>
      </c>
      <c r="CU111" s="521">
        <f t="shared" si="311"/>
        <v>1.2</v>
      </c>
      <c r="CV111" s="521">
        <f t="shared" si="311"/>
        <v>1.2000000000000046</v>
      </c>
      <c r="CW111" s="562">
        <f t="shared" si="311"/>
        <v>1.2000000000000006</v>
      </c>
      <c r="CX111" s="522" t="s">
        <v>381</v>
      </c>
      <c r="CY111" s="748" t="s">
        <v>381</v>
      </c>
      <c r="CZ111" s="738"/>
      <c r="DA111" s="1021"/>
      <c r="DB111" s="503">
        <f t="shared" si="253"/>
        <v>-40</v>
      </c>
      <c r="DC111" s="520">
        <f t="shared" ref="DC111:DL111" si="312">DC42</f>
        <v>0.87169014295181524</v>
      </c>
      <c r="DD111" s="521">
        <f t="shared" si="312"/>
        <v>0.92565273287106775</v>
      </c>
      <c r="DE111" s="521">
        <f t="shared" si="312"/>
        <v>1</v>
      </c>
      <c r="DF111" s="521">
        <f t="shared" si="312"/>
        <v>1</v>
      </c>
      <c r="DG111" s="521">
        <f t="shared" si="312"/>
        <v>1.0000000000000142</v>
      </c>
      <c r="DH111" s="521">
        <f t="shared" si="312"/>
        <v>1.0000000000000073</v>
      </c>
      <c r="DI111" s="521">
        <f t="shared" si="312"/>
        <v>1.0000000000000004</v>
      </c>
      <c r="DJ111" s="521">
        <f t="shared" si="312"/>
        <v>1.0000000000000067</v>
      </c>
      <c r="DK111" s="521">
        <f t="shared" si="312"/>
        <v>1</v>
      </c>
      <c r="DL111" s="562">
        <f t="shared" si="312"/>
        <v>1.0000000000000007</v>
      </c>
      <c r="DM111" s="522" t="s">
        <v>381</v>
      </c>
      <c r="DN111" s="748" t="s">
        <v>381</v>
      </c>
      <c r="DO111" s="744"/>
      <c r="DP111" s="1021"/>
      <c r="DQ111" s="503">
        <f t="shared" si="254"/>
        <v>-40</v>
      </c>
      <c r="DR111" s="520">
        <f t="shared" ref="DR111:EA111" si="313">DR42</f>
        <v>0.78251478826880483</v>
      </c>
      <c r="DS111" s="521">
        <f t="shared" si="313"/>
        <v>0.84113687591435526</v>
      </c>
      <c r="DT111" s="521">
        <f t="shared" si="313"/>
        <v>0.94949586330337388</v>
      </c>
      <c r="DU111" s="521">
        <f t="shared" si="313"/>
        <v>1.0000000000000149</v>
      </c>
      <c r="DV111" s="521">
        <f t="shared" si="313"/>
        <v>1.000000000000014</v>
      </c>
      <c r="DW111" s="521">
        <f t="shared" si="313"/>
        <v>1</v>
      </c>
      <c r="DX111" s="521">
        <f t="shared" si="313"/>
        <v>1</v>
      </c>
      <c r="DY111" s="521">
        <f t="shared" si="313"/>
        <v>1.0000000000000004</v>
      </c>
      <c r="DZ111" s="521">
        <f t="shared" si="313"/>
        <v>1</v>
      </c>
      <c r="EA111" s="562">
        <f t="shared" si="313"/>
        <v>1</v>
      </c>
      <c r="EB111" s="522" t="s">
        <v>381</v>
      </c>
      <c r="EC111" s="748" t="s">
        <v>381</v>
      </c>
      <c r="ED111" s="738"/>
      <c r="EE111" s="1021"/>
      <c r="EF111" s="503">
        <f t="shared" si="255"/>
        <v>-40</v>
      </c>
      <c r="EG111" s="495">
        <f t="shared" ref="EG111:EO111" si="314">EG42</f>
        <v>27.999363732620111</v>
      </c>
      <c r="EH111" s="496">
        <f t="shared" si="314"/>
        <v>26.567387405251736</v>
      </c>
      <c r="EI111" s="496">
        <f t="shared" si="314"/>
        <v>23.696123273857893</v>
      </c>
      <c r="EJ111" s="496">
        <f t="shared" si="314"/>
        <v>18.844263991371463</v>
      </c>
      <c r="EK111" s="496">
        <f t="shared" si="314"/>
        <v>13.913065983107174</v>
      </c>
      <c r="EL111" s="497">
        <f t="shared" si="314"/>
        <v>8.8485470266273865</v>
      </c>
      <c r="EM111" s="497">
        <f t="shared" si="314"/>
        <v>2.027923902195937</v>
      </c>
      <c r="EN111" s="497">
        <f t="shared" si="314"/>
        <v>-7.8549781959106326</v>
      </c>
      <c r="EO111" s="497">
        <f t="shared" si="314"/>
        <v>-15.124990083955538</v>
      </c>
      <c r="EP111" s="563">
        <v>-22.794018021351462</v>
      </c>
      <c r="EQ111" s="522" t="s">
        <v>381</v>
      </c>
      <c r="ER111" s="748" t="s">
        <v>381</v>
      </c>
      <c r="ES111" s="738"/>
      <c r="ET111" s="1021"/>
      <c r="EU111" s="503">
        <f t="shared" si="256"/>
        <v>-40</v>
      </c>
      <c r="EV111" s="495">
        <f t="shared" ref="EV111:FE111" si="315">EV42</f>
        <v>85</v>
      </c>
      <c r="EW111" s="496">
        <f t="shared" si="315"/>
        <v>85</v>
      </c>
      <c r="EX111" s="496">
        <f t="shared" si="315"/>
        <v>84.047120005817135</v>
      </c>
      <c r="EY111" s="496">
        <f t="shared" si="315"/>
        <v>78.260372877990108</v>
      </c>
      <c r="EZ111" s="496">
        <f t="shared" si="315"/>
        <v>72.532856556514162</v>
      </c>
      <c r="FA111" s="497">
        <f t="shared" si="315"/>
        <v>66.897920091799676</v>
      </c>
      <c r="FB111" s="497">
        <f t="shared" si="315"/>
        <v>55.85374566570141</v>
      </c>
      <c r="FC111" s="497">
        <f t="shared" si="315"/>
        <v>45.140929648715598</v>
      </c>
      <c r="FD111" s="497">
        <f t="shared" si="315"/>
        <v>34.722405808281621</v>
      </c>
      <c r="FE111" s="563">
        <f t="shared" si="315"/>
        <v>24.607710535540662</v>
      </c>
      <c r="FF111" s="522" t="s">
        <v>381</v>
      </c>
      <c r="FG111" s="748" t="s">
        <v>381</v>
      </c>
      <c r="FI111" s="1021"/>
      <c r="FJ111" s="503">
        <f t="shared" si="257"/>
        <v>-40</v>
      </c>
      <c r="FK111" s="495">
        <f t="shared" ref="FK111:FT111" si="316">FK42</f>
        <v>85.000000000000057</v>
      </c>
      <c r="FL111" s="496">
        <f t="shared" si="316"/>
        <v>85.000000000000341</v>
      </c>
      <c r="FM111" s="496">
        <f t="shared" si="316"/>
        <v>85</v>
      </c>
      <c r="FN111" s="496">
        <f t="shared" si="316"/>
        <v>80.730555244104096</v>
      </c>
      <c r="FO111" s="496">
        <f t="shared" si="316"/>
        <v>74.718993217757941</v>
      </c>
      <c r="FP111" s="497">
        <f t="shared" si="316"/>
        <v>68.811483439424364</v>
      </c>
      <c r="FQ111" s="497">
        <f t="shared" si="316"/>
        <v>57.311022326688828</v>
      </c>
      <c r="FR111" s="497">
        <f t="shared" si="316"/>
        <v>46.188581940019901</v>
      </c>
      <c r="FS111" s="497">
        <f t="shared" si="316"/>
        <v>35.403771010485229</v>
      </c>
      <c r="FT111" s="563">
        <f t="shared" si="316"/>
        <v>24.926768025548029</v>
      </c>
      <c r="FU111" s="522" t="s">
        <v>381</v>
      </c>
      <c r="FV111" s="748" t="s">
        <v>381</v>
      </c>
      <c r="FW111" s="744"/>
      <c r="FX111" s="1021"/>
      <c r="FY111" s="503">
        <f t="shared" si="258"/>
        <v>-40</v>
      </c>
      <c r="FZ111" s="491">
        <f t="shared" si="259"/>
        <v>0.78251478826880483</v>
      </c>
      <c r="GA111" s="492">
        <f t="shared" si="225"/>
        <v>0.84113687591435526</v>
      </c>
      <c r="GB111" s="492">
        <f t="shared" si="226"/>
        <v>0.94949586330337388</v>
      </c>
      <c r="GC111" s="492">
        <f t="shared" si="227"/>
        <v>1</v>
      </c>
      <c r="GD111" s="492">
        <f t="shared" si="228"/>
        <v>1.000000000000014</v>
      </c>
      <c r="GE111" s="493">
        <f t="shared" si="229"/>
        <v>1</v>
      </c>
      <c r="GF111" s="493">
        <f t="shared" si="230"/>
        <v>1</v>
      </c>
      <c r="GG111" s="493">
        <f t="shared" si="231"/>
        <v>1.0000000000000004</v>
      </c>
      <c r="GH111" s="493">
        <f t="shared" si="232"/>
        <v>1</v>
      </c>
      <c r="GI111" s="493">
        <f t="shared" si="233"/>
        <v>1</v>
      </c>
      <c r="GJ111" s="522" t="s">
        <v>381</v>
      </c>
      <c r="GK111" s="748" t="s">
        <v>381</v>
      </c>
      <c r="GM111" s="1021"/>
      <c r="GN111" s="503">
        <f t="shared" si="260"/>
        <v>-40</v>
      </c>
      <c r="GO111" s="495">
        <f t="shared" si="261"/>
        <v>85.000000000000057</v>
      </c>
      <c r="GP111" s="496">
        <f t="shared" si="234"/>
        <v>85.000000000000341</v>
      </c>
      <c r="GQ111" s="496">
        <f t="shared" si="235"/>
        <v>85</v>
      </c>
      <c r="GR111" s="496">
        <f t="shared" si="236"/>
        <v>80.730555244104096</v>
      </c>
      <c r="GS111" s="496">
        <f t="shared" si="237"/>
        <v>74.718993217757941</v>
      </c>
      <c r="GT111" s="497">
        <f t="shared" si="238"/>
        <v>68.811483439424364</v>
      </c>
      <c r="GU111" s="497">
        <f t="shared" si="239"/>
        <v>57.311022326688828</v>
      </c>
      <c r="GV111" s="497">
        <f t="shared" si="240"/>
        <v>46.188581940019901</v>
      </c>
      <c r="GW111" s="497">
        <f t="shared" si="241"/>
        <v>35.403771010485229</v>
      </c>
      <c r="GX111" s="497">
        <f t="shared" si="242"/>
        <v>24.926768025548029</v>
      </c>
      <c r="GY111" s="522" t="s">
        <v>381</v>
      </c>
      <c r="GZ111" s="748" t="s">
        <v>381</v>
      </c>
      <c r="HB111" s="1021"/>
      <c r="HC111" s="503">
        <f t="shared" si="262"/>
        <v>-40</v>
      </c>
      <c r="HD111" s="531">
        <f t="shared" si="263"/>
        <v>8.5309664942122172</v>
      </c>
      <c r="HE111" s="551">
        <f t="shared" si="289"/>
        <v>9.597337305988745</v>
      </c>
      <c r="HF111" s="604">
        <f t="shared" si="289"/>
        <v>87.462952344692837</v>
      </c>
      <c r="HH111" s="1021"/>
      <c r="HI111" s="503">
        <f t="shared" si="264"/>
        <v>-40</v>
      </c>
      <c r="HJ111" s="531">
        <f t="shared" si="265"/>
        <v>8.5309664942122172</v>
      </c>
      <c r="HK111" s="604">
        <f>HK42</f>
        <v>94.211088897349143</v>
      </c>
    </row>
    <row r="112" spans="2:219" ht="15" customHeight="1" thickBot="1">
      <c r="B112" s="1091"/>
      <c r="C112" s="770" t="s">
        <v>382</v>
      </c>
      <c r="D112" s="507" t="s">
        <v>381</v>
      </c>
      <c r="E112" s="751" t="s">
        <v>381</v>
      </c>
      <c r="F112" s="752" t="s">
        <v>381</v>
      </c>
      <c r="G112" s="753" t="s">
        <v>381</v>
      </c>
      <c r="H112" s="751" t="s">
        <v>381</v>
      </c>
      <c r="I112" s="752" t="s">
        <v>381</v>
      </c>
      <c r="J112" s="752" t="s">
        <v>381</v>
      </c>
      <c r="K112" s="752" t="s">
        <v>381</v>
      </c>
      <c r="L112" s="752" t="s">
        <v>381</v>
      </c>
      <c r="M112" s="752" t="s">
        <v>381</v>
      </c>
      <c r="N112" s="752" t="s">
        <v>381</v>
      </c>
      <c r="O112" s="752" t="s">
        <v>381</v>
      </c>
      <c r="P112" s="752" t="s">
        <v>381</v>
      </c>
      <c r="Q112" s="752" t="s">
        <v>381</v>
      </c>
      <c r="R112" s="752" t="s">
        <v>381</v>
      </c>
      <c r="S112" s="754" t="s">
        <v>381</v>
      </c>
      <c r="T112" s="738"/>
      <c r="U112" s="1022"/>
      <c r="V112" s="750" t="str">
        <f t="shared" si="246"/>
        <v>&lt; -40</v>
      </c>
      <c r="W112" s="755" t="s">
        <v>381</v>
      </c>
      <c r="X112" s="756" t="s">
        <v>381</v>
      </c>
      <c r="Y112" s="507" t="s">
        <v>381</v>
      </c>
      <c r="Z112" s="554" t="s">
        <v>381</v>
      </c>
      <c r="AA112" s="555" t="s">
        <v>381</v>
      </c>
      <c r="AB112" s="548" t="s">
        <v>381</v>
      </c>
      <c r="AC112" s="514" t="s">
        <v>381</v>
      </c>
      <c r="AD112" s="755" t="s">
        <v>381</v>
      </c>
      <c r="AE112" s="756" t="s">
        <v>381</v>
      </c>
      <c r="AF112" s="738"/>
      <c r="AG112" s="1049"/>
      <c r="AH112" s="1051"/>
      <c r="AI112" s="738"/>
      <c r="AJ112" s="1022"/>
      <c r="AK112" s="750" t="str">
        <f t="shared" si="249"/>
        <v>&lt; -40</v>
      </c>
      <c r="AL112" s="755" t="s">
        <v>381</v>
      </c>
      <c r="AM112" s="756" t="s">
        <v>381</v>
      </c>
      <c r="AN112" s="515" t="s">
        <v>381</v>
      </c>
      <c r="AP112" s="1022"/>
      <c r="AQ112" s="750" t="s">
        <v>382</v>
      </c>
      <c r="AR112" s="507" t="s">
        <v>381</v>
      </c>
      <c r="AS112" s="751" t="s">
        <v>381</v>
      </c>
      <c r="AT112" s="752" t="s">
        <v>381</v>
      </c>
      <c r="AU112" s="752" t="s">
        <v>381</v>
      </c>
      <c r="AV112" s="752" t="s">
        <v>381</v>
      </c>
      <c r="AW112" s="752" t="s">
        <v>381</v>
      </c>
      <c r="AX112" s="752" t="s">
        <v>381</v>
      </c>
      <c r="AY112" s="752" t="s">
        <v>381</v>
      </c>
      <c r="AZ112" s="752" t="s">
        <v>381</v>
      </c>
      <c r="BA112" s="752" t="s">
        <v>381</v>
      </c>
      <c r="BB112" s="752" t="s">
        <v>381</v>
      </c>
      <c r="BC112" s="752" t="s">
        <v>381</v>
      </c>
      <c r="BD112" s="754" t="s">
        <v>381</v>
      </c>
      <c r="BE112" s="738"/>
      <c r="BF112" s="1022"/>
      <c r="BG112" s="750" t="s">
        <v>382</v>
      </c>
      <c r="BH112" s="507" t="s">
        <v>381</v>
      </c>
      <c r="BI112" s="751" t="s">
        <v>381</v>
      </c>
      <c r="BJ112" s="752" t="s">
        <v>381</v>
      </c>
      <c r="BK112" s="752" t="s">
        <v>381</v>
      </c>
      <c r="BL112" s="752" t="s">
        <v>381</v>
      </c>
      <c r="BM112" s="752" t="s">
        <v>381</v>
      </c>
      <c r="BN112" s="752" t="s">
        <v>381</v>
      </c>
      <c r="BO112" s="752" t="s">
        <v>381</v>
      </c>
      <c r="BP112" s="752" t="s">
        <v>381</v>
      </c>
      <c r="BQ112" s="752" t="s">
        <v>381</v>
      </c>
      <c r="BR112" s="752" t="s">
        <v>381</v>
      </c>
      <c r="BS112" s="752" t="s">
        <v>381</v>
      </c>
      <c r="BT112" s="754" t="s">
        <v>381</v>
      </c>
      <c r="BU112" s="738"/>
      <c r="BV112" s="1022"/>
      <c r="BW112" s="750" t="s">
        <v>382</v>
      </c>
      <c r="BX112" s="507" t="s">
        <v>381</v>
      </c>
      <c r="BY112" s="751" t="s">
        <v>381</v>
      </c>
      <c r="BZ112" s="752" t="s">
        <v>381</v>
      </c>
      <c r="CA112" s="752" t="s">
        <v>381</v>
      </c>
      <c r="CB112" s="752" t="s">
        <v>381</v>
      </c>
      <c r="CC112" s="752" t="s">
        <v>381</v>
      </c>
      <c r="CD112" s="752" t="s">
        <v>381</v>
      </c>
      <c r="CE112" s="752" t="s">
        <v>381</v>
      </c>
      <c r="CF112" s="752" t="s">
        <v>381</v>
      </c>
      <c r="CG112" s="752" t="s">
        <v>381</v>
      </c>
      <c r="CH112" s="752" t="s">
        <v>381</v>
      </c>
      <c r="CI112" s="752" t="s">
        <v>381</v>
      </c>
      <c r="CJ112" s="754" t="s">
        <v>381</v>
      </c>
      <c r="CK112" s="738"/>
      <c r="CL112" s="1022"/>
      <c r="CM112" s="750" t="str">
        <f t="shared" si="252"/>
        <v>&lt; -40</v>
      </c>
      <c r="CN112" s="757" t="s">
        <v>381</v>
      </c>
      <c r="CO112" s="758" t="s">
        <v>381</v>
      </c>
      <c r="CP112" s="758" t="s">
        <v>381</v>
      </c>
      <c r="CQ112" s="758" t="s">
        <v>381</v>
      </c>
      <c r="CR112" s="758" t="s">
        <v>381</v>
      </c>
      <c r="CS112" s="758" t="s">
        <v>381</v>
      </c>
      <c r="CT112" s="758" t="s">
        <v>381</v>
      </c>
      <c r="CU112" s="758" t="s">
        <v>381</v>
      </c>
      <c r="CV112" s="758" t="s">
        <v>381</v>
      </c>
      <c r="CW112" s="758" t="s">
        <v>381</v>
      </c>
      <c r="CX112" s="758" t="s">
        <v>381</v>
      </c>
      <c r="CY112" s="756" t="s">
        <v>381</v>
      </c>
      <c r="CZ112" s="738"/>
      <c r="DA112" s="1022"/>
      <c r="DB112" s="750" t="str">
        <f t="shared" si="253"/>
        <v>&lt; -40</v>
      </c>
      <c r="DC112" s="757" t="s">
        <v>381</v>
      </c>
      <c r="DD112" s="758" t="s">
        <v>381</v>
      </c>
      <c r="DE112" s="758" t="s">
        <v>381</v>
      </c>
      <c r="DF112" s="758" t="s">
        <v>381</v>
      </c>
      <c r="DG112" s="758" t="s">
        <v>381</v>
      </c>
      <c r="DH112" s="758" t="s">
        <v>381</v>
      </c>
      <c r="DI112" s="758" t="s">
        <v>381</v>
      </c>
      <c r="DJ112" s="758" t="s">
        <v>381</v>
      </c>
      <c r="DK112" s="758" t="s">
        <v>381</v>
      </c>
      <c r="DL112" s="758" t="s">
        <v>381</v>
      </c>
      <c r="DM112" s="758" t="s">
        <v>381</v>
      </c>
      <c r="DN112" s="756" t="s">
        <v>381</v>
      </c>
      <c r="DO112" s="744"/>
      <c r="DP112" s="1022"/>
      <c r="DQ112" s="750" t="str">
        <f t="shared" si="254"/>
        <v>&lt; -40</v>
      </c>
      <c r="DR112" s="757" t="s">
        <v>381</v>
      </c>
      <c r="DS112" s="758" t="s">
        <v>381</v>
      </c>
      <c r="DT112" s="758" t="s">
        <v>381</v>
      </c>
      <c r="DU112" s="758" t="s">
        <v>381</v>
      </c>
      <c r="DV112" s="758" t="s">
        <v>381</v>
      </c>
      <c r="DW112" s="758" t="s">
        <v>381</v>
      </c>
      <c r="DX112" s="758" t="s">
        <v>381</v>
      </c>
      <c r="DY112" s="758" t="s">
        <v>381</v>
      </c>
      <c r="DZ112" s="758" t="s">
        <v>381</v>
      </c>
      <c r="EA112" s="758" t="s">
        <v>381</v>
      </c>
      <c r="EB112" s="758" t="s">
        <v>381</v>
      </c>
      <c r="EC112" s="756" t="s">
        <v>381</v>
      </c>
      <c r="ED112" s="738"/>
      <c r="EE112" s="1022"/>
      <c r="EF112" s="750" t="str">
        <f t="shared" si="255"/>
        <v>&lt; -40</v>
      </c>
      <c r="EG112" s="757" t="s">
        <v>381</v>
      </c>
      <c r="EH112" s="758" t="s">
        <v>381</v>
      </c>
      <c r="EI112" s="758" t="s">
        <v>381</v>
      </c>
      <c r="EJ112" s="758" t="s">
        <v>381</v>
      </c>
      <c r="EK112" s="758" t="s">
        <v>381</v>
      </c>
      <c r="EL112" s="758" t="s">
        <v>381</v>
      </c>
      <c r="EM112" s="758" t="s">
        <v>381</v>
      </c>
      <c r="EN112" s="758" t="s">
        <v>381</v>
      </c>
      <c r="EO112" s="758" t="s">
        <v>381</v>
      </c>
      <c r="EP112" s="758" t="s">
        <v>381</v>
      </c>
      <c r="EQ112" s="758" t="s">
        <v>381</v>
      </c>
      <c r="ER112" s="756" t="s">
        <v>381</v>
      </c>
      <c r="ES112" s="738"/>
      <c r="ET112" s="1022"/>
      <c r="EU112" s="750" t="str">
        <f t="shared" si="256"/>
        <v>&lt; -40</v>
      </c>
      <c r="EV112" s="757" t="s">
        <v>381</v>
      </c>
      <c r="EW112" s="758" t="s">
        <v>381</v>
      </c>
      <c r="EX112" s="758" t="s">
        <v>381</v>
      </c>
      <c r="EY112" s="758" t="s">
        <v>381</v>
      </c>
      <c r="EZ112" s="758" t="s">
        <v>381</v>
      </c>
      <c r="FA112" s="758" t="s">
        <v>381</v>
      </c>
      <c r="FB112" s="758" t="s">
        <v>381</v>
      </c>
      <c r="FC112" s="758" t="s">
        <v>381</v>
      </c>
      <c r="FD112" s="758" t="s">
        <v>381</v>
      </c>
      <c r="FE112" s="758" t="s">
        <v>381</v>
      </c>
      <c r="FF112" s="758" t="s">
        <v>381</v>
      </c>
      <c r="FG112" s="756" t="s">
        <v>381</v>
      </c>
      <c r="FI112" s="1022"/>
      <c r="FJ112" s="750" t="str">
        <f t="shared" si="257"/>
        <v>&lt; -40</v>
      </c>
      <c r="FK112" s="757" t="s">
        <v>381</v>
      </c>
      <c r="FL112" s="758" t="s">
        <v>381</v>
      </c>
      <c r="FM112" s="758" t="s">
        <v>381</v>
      </c>
      <c r="FN112" s="758" t="s">
        <v>381</v>
      </c>
      <c r="FO112" s="758" t="s">
        <v>381</v>
      </c>
      <c r="FP112" s="758" t="s">
        <v>381</v>
      </c>
      <c r="FQ112" s="758" t="s">
        <v>381</v>
      </c>
      <c r="FR112" s="758" t="s">
        <v>381</v>
      </c>
      <c r="FS112" s="758" t="s">
        <v>381</v>
      </c>
      <c r="FT112" s="758" t="s">
        <v>381</v>
      </c>
      <c r="FU112" s="758" t="s">
        <v>381</v>
      </c>
      <c r="FV112" s="756" t="s">
        <v>381</v>
      </c>
      <c r="FW112" s="744"/>
      <c r="FX112" s="1022"/>
      <c r="FY112" s="750" t="str">
        <f t="shared" si="258"/>
        <v>&lt; -40</v>
      </c>
      <c r="FZ112" s="757" t="s">
        <v>381</v>
      </c>
      <c r="GA112" s="758" t="s">
        <v>381</v>
      </c>
      <c r="GB112" s="758" t="s">
        <v>381</v>
      </c>
      <c r="GC112" s="758" t="s">
        <v>381</v>
      </c>
      <c r="GD112" s="758" t="s">
        <v>381</v>
      </c>
      <c r="GE112" s="758" t="s">
        <v>381</v>
      </c>
      <c r="GF112" s="758" t="s">
        <v>381</v>
      </c>
      <c r="GG112" s="758" t="s">
        <v>381</v>
      </c>
      <c r="GH112" s="758" t="s">
        <v>381</v>
      </c>
      <c r="GI112" s="758" t="s">
        <v>381</v>
      </c>
      <c r="GJ112" s="758" t="s">
        <v>381</v>
      </c>
      <c r="GK112" s="756" t="s">
        <v>381</v>
      </c>
      <c r="GM112" s="1022"/>
      <c r="GN112" s="750" t="str">
        <f t="shared" si="260"/>
        <v>&lt; -40</v>
      </c>
      <c r="GO112" s="757" t="s">
        <v>381</v>
      </c>
      <c r="GP112" s="758" t="s">
        <v>381</v>
      </c>
      <c r="GQ112" s="758" t="s">
        <v>381</v>
      </c>
      <c r="GR112" s="758" t="s">
        <v>381</v>
      </c>
      <c r="GS112" s="758" t="s">
        <v>381</v>
      </c>
      <c r="GT112" s="758" t="s">
        <v>381</v>
      </c>
      <c r="GU112" s="758" t="s">
        <v>381</v>
      </c>
      <c r="GV112" s="758" t="s">
        <v>381</v>
      </c>
      <c r="GW112" s="758" t="s">
        <v>381</v>
      </c>
      <c r="GX112" s="758" t="s">
        <v>381</v>
      </c>
      <c r="GY112" s="758" t="s">
        <v>381</v>
      </c>
      <c r="GZ112" s="756" t="s">
        <v>381</v>
      </c>
      <c r="HB112" s="1022"/>
      <c r="HC112" s="750" t="str">
        <f t="shared" si="262"/>
        <v>&lt; -40</v>
      </c>
      <c r="HD112" s="507" t="s">
        <v>381</v>
      </c>
      <c r="HE112" s="554" t="s">
        <v>381</v>
      </c>
      <c r="HF112" s="759" t="s">
        <v>381</v>
      </c>
      <c r="HH112" s="1022"/>
      <c r="HI112" s="750" t="str">
        <f t="shared" si="264"/>
        <v>&lt; -40</v>
      </c>
      <c r="HJ112" s="507" t="s">
        <v>381</v>
      </c>
      <c r="HK112" s="759" t="s">
        <v>381</v>
      </c>
    </row>
    <row r="114" spans="2:219" s="774" customFormat="1" ht="13.5" thickBot="1"/>
    <row r="115" spans="2:219" ht="13.5" thickTop="1"/>
    <row r="116" spans="2:219" ht="23.25">
      <c r="B116" s="571" t="s">
        <v>790</v>
      </c>
    </row>
    <row r="118" spans="2:219" s="445" customFormat="1" ht="18">
      <c r="B118" s="1069" t="s">
        <v>703</v>
      </c>
      <c r="C118" s="1069"/>
      <c r="D118" s="1069"/>
      <c r="E118" s="1069"/>
      <c r="F118" s="1069"/>
      <c r="G118" s="1069"/>
      <c r="H118" s="1069"/>
      <c r="I118" s="1069"/>
      <c r="J118" s="1069"/>
      <c r="K118" s="1069"/>
      <c r="L118" s="1069"/>
      <c r="M118" s="1069"/>
      <c r="N118" s="1069"/>
      <c r="O118" s="1069"/>
      <c r="P118" s="1069"/>
      <c r="Q118" s="1069"/>
      <c r="R118" s="1069"/>
      <c r="S118" s="1069"/>
      <c r="T118" s="714"/>
      <c r="U118" s="445" t="s">
        <v>487</v>
      </c>
      <c r="V118" s="714"/>
      <c r="Y118" s="1070" t="s">
        <v>505</v>
      </c>
      <c r="Z118" s="1070"/>
      <c r="AA118" s="1070"/>
      <c r="AB118" s="715"/>
      <c r="AC118" s="1071" t="s">
        <v>490</v>
      </c>
      <c r="AD118" s="1071"/>
      <c r="AE118" s="1071"/>
      <c r="AF118" s="714"/>
      <c r="AG118" s="714"/>
      <c r="AH118" s="714"/>
      <c r="AI118" s="714"/>
      <c r="AJ118" s="445" t="s">
        <v>488</v>
      </c>
      <c r="AK118" s="714"/>
      <c r="AN118" s="714"/>
      <c r="AP118" s="1069" t="s">
        <v>694</v>
      </c>
      <c r="AQ118" s="1069"/>
      <c r="AR118" s="1069"/>
      <c r="AS118" s="1069"/>
      <c r="AT118" s="1069"/>
      <c r="AU118" s="1069"/>
      <c r="AV118" s="1069"/>
      <c r="AW118" s="1069"/>
      <c r="AX118" s="1069"/>
      <c r="AY118" s="1069"/>
      <c r="AZ118" s="1069"/>
      <c r="BA118" s="1069"/>
      <c r="BB118" s="1069"/>
      <c r="BC118" s="1069"/>
      <c r="BD118" s="1069"/>
      <c r="BE118" s="714"/>
      <c r="BF118" s="1069" t="s">
        <v>697</v>
      </c>
      <c r="BG118" s="1069"/>
      <c r="BH118" s="1069"/>
      <c r="BI118" s="1069"/>
      <c r="BJ118" s="1069"/>
      <c r="BK118" s="1069"/>
      <c r="BL118" s="1069"/>
      <c r="BM118" s="1069"/>
      <c r="BN118" s="1069"/>
      <c r="BO118" s="1069"/>
      <c r="BP118" s="1069"/>
      <c r="BQ118" s="1069"/>
      <c r="BR118" s="1069"/>
      <c r="BS118" s="1069"/>
      <c r="BT118" s="1069"/>
      <c r="BU118" s="716"/>
      <c r="BV118" s="1069" t="s">
        <v>698</v>
      </c>
      <c r="BW118" s="1069"/>
      <c r="BX118" s="1069"/>
      <c r="BY118" s="1069"/>
      <c r="BZ118" s="1069"/>
      <c r="CA118" s="1069"/>
      <c r="CB118" s="1069"/>
      <c r="CC118" s="1069"/>
      <c r="CD118" s="1069"/>
      <c r="CE118" s="1069"/>
      <c r="CF118" s="1069"/>
      <c r="CG118" s="1069"/>
      <c r="CH118" s="1069"/>
      <c r="CI118" s="1069"/>
      <c r="CJ118" s="1069"/>
      <c r="CK118" s="714"/>
      <c r="CL118" s="445" t="s">
        <v>760</v>
      </c>
      <c r="CM118" s="714"/>
      <c r="CZ118" s="714"/>
      <c r="DA118" s="445" t="s">
        <v>758</v>
      </c>
      <c r="DB118" s="714"/>
      <c r="DP118" s="445" t="s">
        <v>761</v>
      </c>
      <c r="DQ118" s="714"/>
      <c r="ED118" s="714"/>
      <c r="EE118" s="445" t="s">
        <v>760</v>
      </c>
      <c r="EF118" s="714"/>
      <c r="ES118" s="714"/>
      <c r="ET118" s="445" t="s">
        <v>758</v>
      </c>
      <c r="EU118" s="714"/>
      <c r="FI118" s="445" t="s">
        <v>761</v>
      </c>
      <c r="FJ118" s="714"/>
      <c r="FX118" s="445" t="s">
        <v>759</v>
      </c>
      <c r="FY118" s="714"/>
      <c r="GM118" s="445" t="str">
        <f>FX118</f>
        <v>Step 2-2 / 2-3 Information</v>
      </c>
      <c r="GN118" s="714"/>
      <c r="HB118" s="445" t="s">
        <v>783</v>
      </c>
      <c r="HC118" s="714"/>
      <c r="HH118" s="445" t="s">
        <v>784</v>
      </c>
      <c r="HI118" s="714"/>
    </row>
    <row r="119" spans="2:219" ht="13.5" thickBot="1">
      <c r="C119" s="718"/>
      <c r="D119" s="719"/>
      <c r="E119" s="719"/>
      <c r="F119" s="719"/>
      <c r="G119" s="719"/>
      <c r="H119" s="719"/>
      <c r="I119" s="719"/>
      <c r="V119" s="718"/>
      <c r="Y119" s="719"/>
      <c r="Z119" s="719"/>
      <c r="AA119" s="719"/>
      <c r="AB119" s="719"/>
      <c r="AC119" s="719"/>
      <c r="AK119" s="718"/>
      <c r="AN119" s="719"/>
      <c r="AQ119" s="718"/>
      <c r="AR119" s="719"/>
      <c r="AS119" s="719"/>
      <c r="BG119" s="718"/>
      <c r="BH119" s="719"/>
      <c r="BW119" s="718"/>
      <c r="BX119" s="719"/>
      <c r="CM119" s="718"/>
      <c r="DB119" s="718"/>
      <c r="DQ119" s="718"/>
      <c r="EF119" s="718"/>
      <c r="EU119" s="718"/>
      <c r="FJ119" s="718"/>
      <c r="FY119" s="718"/>
      <c r="GN119" s="718"/>
      <c r="HC119" s="718"/>
      <c r="HD119" s="719"/>
      <c r="HE119" s="719"/>
      <c r="HF119" s="719"/>
      <c r="HI119" s="718"/>
      <c r="HJ119" s="719"/>
      <c r="HK119" s="719"/>
    </row>
    <row r="120" spans="2:219" ht="56.25" customHeight="1" thickBot="1">
      <c r="B120" s="1120" t="s">
        <v>905</v>
      </c>
      <c r="C120" s="1121"/>
      <c r="D120" s="1072" t="s">
        <v>886</v>
      </c>
      <c r="E120" s="775" t="s">
        <v>887</v>
      </c>
      <c r="F120" s="775" t="s">
        <v>888</v>
      </c>
      <c r="G120" s="775" t="s">
        <v>889</v>
      </c>
      <c r="H120" s="1114" t="s">
        <v>972</v>
      </c>
      <c r="I120" s="1115"/>
      <c r="J120" s="1115"/>
      <c r="K120" s="1115"/>
      <c r="L120" s="1115"/>
      <c r="M120" s="1115"/>
      <c r="N120" s="1115"/>
      <c r="O120" s="1115"/>
      <c r="P120" s="1115"/>
      <c r="Q120" s="1115"/>
      <c r="R120" s="1115"/>
      <c r="S120" s="1116"/>
      <c r="T120" s="722"/>
      <c r="U120" s="934" t="str">
        <f>$B120</f>
        <v>H70-T40
4-7kg comm
CD-10</v>
      </c>
      <c r="V120" s="965"/>
      <c r="W120" s="1037" t="s">
        <v>907</v>
      </c>
      <c r="X120" s="1075"/>
      <c r="Y120" s="1037" t="s">
        <v>909</v>
      </c>
      <c r="Z120" s="1076"/>
      <c r="AA120" s="1075"/>
      <c r="AB120" s="1077" t="s">
        <v>927</v>
      </c>
      <c r="AC120" s="1078"/>
      <c r="AD120" s="1037" t="s">
        <v>908</v>
      </c>
      <c r="AE120" s="1075"/>
      <c r="AF120" s="722"/>
      <c r="AG120" s="1079" t="s">
        <v>722</v>
      </c>
      <c r="AH120" s="1081" t="s">
        <v>723</v>
      </c>
      <c r="AI120" s="722"/>
      <c r="AJ120" s="934" t="str">
        <f>$B120</f>
        <v>H70-T40
4-7kg comm
CD-10</v>
      </c>
      <c r="AK120" s="965"/>
      <c r="AL120" s="1037" t="s">
        <v>907</v>
      </c>
      <c r="AM120" s="1075"/>
      <c r="AN120" s="1083" t="s">
        <v>167</v>
      </c>
      <c r="AP120" s="934" t="str">
        <f>B120</f>
        <v>H70-T40
4-7kg comm
CD-10</v>
      </c>
      <c r="AQ120" s="965"/>
      <c r="AR120" s="1039" t="s">
        <v>886</v>
      </c>
      <c r="AS120" s="1042" t="s">
        <v>972</v>
      </c>
      <c r="AT120" s="1043"/>
      <c r="AU120" s="1043"/>
      <c r="AV120" s="1043"/>
      <c r="AW120" s="1043"/>
      <c r="AX120" s="1043"/>
      <c r="AY120" s="1043"/>
      <c r="AZ120" s="1043"/>
      <c r="BA120" s="1043"/>
      <c r="BB120" s="1043"/>
      <c r="BC120" s="1043"/>
      <c r="BD120" s="1044"/>
      <c r="BE120" s="722"/>
      <c r="BF120" s="934" t="str">
        <f>$B120</f>
        <v>H70-T40
4-7kg comm
CD-10</v>
      </c>
      <c r="BG120" s="965"/>
      <c r="BH120" s="1039" t="s">
        <v>912</v>
      </c>
      <c r="BI120" s="1042" t="s">
        <v>972</v>
      </c>
      <c r="BJ120" s="1043"/>
      <c r="BK120" s="1043"/>
      <c r="BL120" s="1043"/>
      <c r="BM120" s="1043"/>
      <c r="BN120" s="1043"/>
      <c r="BO120" s="1043"/>
      <c r="BP120" s="1043"/>
      <c r="BQ120" s="1043"/>
      <c r="BR120" s="1043"/>
      <c r="BS120" s="1043"/>
      <c r="BT120" s="1044"/>
      <c r="BU120" s="722"/>
      <c r="BV120" s="934" t="str">
        <f>$B120</f>
        <v>H70-T40
4-7kg comm
CD-10</v>
      </c>
      <c r="BW120" s="965"/>
      <c r="BX120" s="1039" t="s">
        <v>912</v>
      </c>
      <c r="BY120" s="1042" t="s">
        <v>972</v>
      </c>
      <c r="BZ120" s="1043"/>
      <c r="CA120" s="1043"/>
      <c r="CB120" s="1043"/>
      <c r="CC120" s="1043"/>
      <c r="CD120" s="1043"/>
      <c r="CE120" s="1043"/>
      <c r="CF120" s="1043"/>
      <c r="CG120" s="1043"/>
      <c r="CH120" s="1043"/>
      <c r="CI120" s="1043"/>
      <c r="CJ120" s="1044"/>
      <c r="CK120" s="722"/>
      <c r="CL120" s="934" t="str">
        <f>$B120</f>
        <v>H70-T40
4-7kg comm
CD-10</v>
      </c>
      <c r="CM120" s="935"/>
      <c r="CN120" s="1033" t="s">
        <v>973</v>
      </c>
      <c r="CO120" s="1034"/>
      <c r="CP120" s="1035"/>
      <c r="CQ120" s="1035"/>
      <c r="CR120" s="1035"/>
      <c r="CS120" s="1035"/>
      <c r="CT120" s="1035"/>
      <c r="CU120" s="1035"/>
      <c r="CV120" s="1035"/>
      <c r="CW120" s="1035"/>
      <c r="CX120" s="1035"/>
      <c r="CY120" s="1036"/>
      <c r="CZ120" s="722"/>
      <c r="DA120" s="934" t="str">
        <f>$B120</f>
        <v>H70-T40
4-7kg comm
CD-10</v>
      </c>
      <c r="DB120" s="935"/>
      <c r="DC120" s="1033" t="s">
        <v>974</v>
      </c>
      <c r="DD120" s="1034"/>
      <c r="DE120" s="1035"/>
      <c r="DF120" s="1035"/>
      <c r="DG120" s="1035"/>
      <c r="DH120" s="1035"/>
      <c r="DI120" s="1035"/>
      <c r="DJ120" s="1035"/>
      <c r="DK120" s="1035"/>
      <c r="DL120" s="1035"/>
      <c r="DM120" s="1035"/>
      <c r="DN120" s="1036"/>
      <c r="DO120" s="722"/>
      <c r="DP120" s="934" t="str">
        <f>$B120</f>
        <v>H70-T40
4-7kg comm
CD-10</v>
      </c>
      <c r="DQ120" s="935"/>
      <c r="DR120" s="1033" t="s">
        <v>974</v>
      </c>
      <c r="DS120" s="1034"/>
      <c r="DT120" s="1035"/>
      <c r="DU120" s="1035"/>
      <c r="DV120" s="1035"/>
      <c r="DW120" s="1035"/>
      <c r="DX120" s="1035"/>
      <c r="DY120" s="1035"/>
      <c r="DZ120" s="1035"/>
      <c r="EA120" s="1035"/>
      <c r="EB120" s="1035"/>
      <c r="EC120" s="1036"/>
      <c r="ED120" s="722"/>
      <c r="EE120" s="934" t="str">
        <f>$B120</f>
        <v>H70-T40
4-7kg comm
CD-10</v>
      </c>
      <c r="EF120" s="935"/>
      <c r="EG120" s="1033" t="s">
        <v>975</v>
      </c>
      <c r="EH120" s="1034"/>
      <c r="EI120" s="1035"/>
      <c r="EJ120" s="1035"/>
      <c r="EK120" s="1035"/>
      <c r="EL120" s="1035"/>
      <c r="EM120" s="1035"/>
      <c r="EN120" s="1035"/>
      <c r="EO120" s="1035"/>
      <c r="EP120" s="1035"/>
      <c r="EQ120" s="1035"/>
      <c r="ER120" s="1036"/>
      <c r="ES120" s="722"/>
      <c r="ET120" s="934" t="str">
        <f>$B120</f>
        <v>H70-T40
4-7kg comm
CD-10</v>
      </c>
      <c r="EU120" s="935"/>
      <c r="EV120" s="1033" t="s">
        <v>976</v>
      </c>
      <c r="EW120" s="1034"/>
      <c r="EX120" s="1035"/>
      <c r="EY120" s="1035"/>
      <c r="EZ120" s="1035"/>
      <c r="FA120" s="1035"/>
      <c r="FB120" s="1035"/>
      <c r="FC120" s="1035"/>
      <c r="FD120" s="1035"/>
      <c r="FE120" s="1035"/>
      <c r="FF120" s="1035"/>
      <c r="FG120" s="1036"/>
      <c r="FI120" s="934" t="str">
        <f>$B120</f>
        <v>H70-T40
4-7kg comm
CD-10</v>
      </c>
      <c r="FJ120" s="935"/>
      <c r="FK120" s="1033" t="s">
        <v>976</v>
      </c>
      <c r="FL120" s="1034"/>
      <c r="FM120" s="1035"/>
      <c r="FN120" s="1035"/>
      <c r="FO120" s="1035"/>
      <c r="FP120" s="1035"/>
      <c r="FQ120" s="1035"/>
      <c r="FR120" s="1035"/>
      <c r="FS120" s="1035"/>
      <c r="FT120" s="1035"/>
      <c r="FU120" s="1035"/>
      <c r="FV120" s="1036"/>
      <c r="FW120" s="722"/>
      <c r="FX120" s="934" t="str">
        <f>$B120</f>
        <v>H70-T40
4-7kg comm
CD-10</v>
      </c>
      <c r="FY120" s="935"/>
      <c r="FZ120" s="1033" t="s">
        <v>956</v>
      </c>
      <c r="GA120" s="1034"/>
      <c r="GB120" s="1035"/>
      <c r="GC120" s="1035"/>
      <c r="GD120" s="1035"/>
      <c r="GE120" s="1035"/>
      <c r="GF120" s="1035"/>
      <c r="GG120" s="1035"/>
      <c r="GH120" s="1035"/>
      <c r="GI120" s="1035"/>
      <c r="GJ120" s="1035"/>
      <c r="GK120" s="1036"/>
      <c r="GM120" s="934" t="str">
        <f>$B120</f>
        <v>H70-T40
4-7kg comm
CD-10</v>
      </c>
      <c r="GN120" s="935"/>
      <c r="GO120" s="1033" t="s">
        <v>955</v>
      </c>
      <c r="GP120" s="1034"/>
      <c r="GQ120" s="1035"/>
      <c r="GR120" s="1035"/>
      <c r="GS120" s="1035"/>
      <c r="GT120" s="1035"/>
      <c r="GU120" s="1035"/>
      <c r="GV120" s="1035"/>
      <c r="GW120" s="1035"/>
      <c r="GX120" s="1035"/>
      <c r="GY120" s="1035"/>
      <c r="GZ120" s="1036"/>
      <c r="HB120" s="934" t="str">
        <f>$B120</f>
        <v>H70-T40
4-7kg comm
CD-10</v>
      </c>
      <c r="HC120" s="965"/>
      <c r="HD120" s="1037" t="s">
        <v>894</v>
      </c>
      <c r="HE120" s="1038"/>
      <c r="HF120" s="723" t="s">
        <v>977</v>
      </c>
      <c r="HH120" s="934" t="str">
        <f>$B120</f>
        <v>H70-T40
4-7kg comm
CD-10</v>
      </c>
      <c r="HI120" s="965"/>
      <c r="HJ120" s="1052" t="s">
        <v>894</v>
      </c>
      <c r="HK120" s="723" t="s">
        <v>977</v>
      </c>
    </row>
    <row r="121" spans="2:219" ht="27">
      <c r="B121" s="1122"/>
      <c r="C121" s="1123"/>
      <c r="D121" s="1073"/>
      <c r="E121" s="1017" t="s">
        <v>978</v>
      </c>
      <c r="F121" s="1018"/>
      <c r="G121" s="1018"/>
      <c r="H121" s="1018"/>
      <c r="I121" s="1018"/>
      <c r="J121" s="1018"/>
      <c r="K121" s="1018"/>
      <c r="L121" s="1018"/>
      <c r="M121" s="1018"/>
      <c r="N121" s="1018"/>
      <c r="O121" s="1018"/>
      <c r="P121" s="1018"/>
      <c r="Q121" s="1018"/>
      <c r="R121" s="1018"/>
      <c r="S121" s="1019"/>
      <c r="T121" s="724"/>
      <c r="U121" s="966"/>
      <c r="V121" s="967"/>
      <c r="W121" s="1055" t="s">
        <v>496</v>
      </c>
      <c r="X121" s="1057" t="s">
        <v>497</v>
      </c>
      <c r="Y121" s="1059" t="s">
        <v>128</v>
      </c>
      <c r="Z121" s="1061" t="s">
        <v>691</v>
      </c>
      <c r="AA121" s="1057" t="s">
        <v>692</v>
      </c>
      <c r="AB121" s="1064" t="s">
        <v>130</v>
      </c>
      <c r="AC121" s="1066" t="s">
        <v>131</v>
      </c>
      <c r="AD121" s="1068" t="s">
        <v>166</v>
      </c>
      <c r="AE121" s="1057" t="s">
        <v>492</v>
      </c>
      <c r="AF121" s="724"/>
      <c r="AG121" s="1080"/>
      <c r="AH121" s="1082"/>
      <c r="AI121" s="724"/>
      <c r="AJ121" s="966"/>
      <c r="AK121" s="967"/>
      <c r="AL121" s="1055" t="s">
        <v>498</v>
      </c>
      <c r="AM121" s="1057" t="s">
        <v>497</v>
      </c>
      <c r="AN121" s="1084"/>
      <c r="AP121" s="966"/>
      <c r="AQ121" s="967"/>
      <c r="AR121" s="1040"/>
      <c r="AS121" s="1023" t="s">
        <v>978</v>
      </c>
      <c r="AT121" s="1024"/>
      <c r="AU121" s="1024"/>
      <c r="AV121" s="1024"/>
      <c r="AW121" s="1024"/>
      <c r="AX121" s="1024"/>
      <c r="AY121" s="1024"/>
      <c r="AZ121" s="1024"/>
      <c r="BA121" s="1024"/>
      <c r="BB121" s="1024"/>
      <c r="BC121" s="1024"/>
      <c r="BD121" s="1025"/>
      <c r="BE121" s="724"/>
      <c r="BF121" s="966"/>
      <c r="BG121" s="967"/>
      <c r="BH121" s="1040"/>
      <c r="BI121" s="1023" t="s">
        <v>978</v>
      </c>
      <c r="BJ121" s="1024"/>
      <c r="BK121" s="1024"/>
      <c r="BL121" s="1024"/>
      <c r="BM121" s="1024"/>
      <c r="BN121" s="1024"/>
      <c r="BO121" s="1024"/>
      <c r="BP121" s="1024"/>
      <c r="BQ121" s="1024"/>
      <c r="BR121" s="1024"/>
      <c r="BS121" s="1024"/>
      <c r="BT121" s="1025"/>
      <c r="BU121" s="724"/>
      <c r="BV121" s="966"/>
      <c r="BW121" s="967"/>
      <c r="BX121" s="1040"/>
      <c r="BY121" s="1023" t="s">
        <v>978</v>
      </c>
      <c r="BZ121" s="1024"/>
      <c r="CA121" s="1024"/>
      <c r="CB121" s="1024"/>
      <c r="CC121" s="1024"/>
      <c r="CD121" s="1024"/>
      <c r="CE121" s="1024"/>
      <c r="CF121" s="1024"/>
      <c r="CG121" s="1024"/>
      <c r="CH121" s="1024"/>
      <c r="CI121" s="1024"/>
      <c r="CJ121" s="1025"/>
      <c r="CK121" s="724"/>
      <c r="CL121" s="936"/>
      <c r="CM121" s="937"/>
      <c r="CN121" s="1023" t="s">
        <v>978</v>
      </c>
      <c r="CO121" s="1024"/>
      <c r="CP121" s="1024"/>
      <c r="CQ121" s="1024"/>
      <c r="CR121" s="1024"/>
      <c r="CS121" s="1024"/>
      <c r="CT121" s="1024"/>
      <c r="CU121" s="1024"/>
      <c r="CV121" s="1024"/>
      <c r="CW121" s="1024"/>
      <c r="CX121" s="1024"/>
      <c r="CY121" s="1025"/>
      <c r="CZ121" s="724"/>
      <c r="DA121" s="936"/>
      <c r="DB121" s="937"/>
      <c r="DC121" s="1023" t="s">
        <v>978</v>
      </c>
      <c r="DD121" s="1024"/>
      <c r="DE121" s="1024"/>
      <c r="DF121" s="1024"/>
      <c r="DG121" s="1024"/>
      <c r="DH121" s="1024"/>
      <c r="DI121" s="1024"/>
      <c r="DJ121" s="1024"/>
      <c r="DK121" s="1024"/>
      <c r="DL121" s="1024"/>
      <c r="DM121" s="1024"/>
      <c r="DN121" s="1025"/>
      <c r="DO121" s="724"/>
      <c r="DP121" s="936"/>
      <c r="DQ121" s="937"/>
      <c r="DR121" s="1023" t="s">
        <v>978</v>
      </c>
      <c r="DS121" s="1024"/>
      <c r="DT121" s="1024"/>
      <c r="DU121" s="1024"/>
      <c r="DV121" s="1024"/>
      <c r="DW121" s="1024"/>
      <c r="DX121" s="1024"/>
      <c r="DY121" s="1024"/>
      <c r="DZ121" s="1024"/>
      <c r="EA121" s="1024"/>
      <c r="EB121" s="1024"/>
      <c r="EC121" s="1025"/>
      <c r="ED121" s="724"/>
      <c r="EE121" s="936"/>
      <c r="EF121" s="937"/>
      <c r="EG121" s="1023" t="s">
        <v>978</v>
      </c>
      <c r="EH121" s="1024"/>
      <c r="EI121" s="1024"/>
      <c r="EJ121" s="1024"/>
      <c r="EK121" s="1024"/>
      <c r="EL121" s="1024"/>
      <c r="EM121" s="1024"/>
      <c r="EN121" s="1024"/>
      <c r="EO121" s="1024"/>
      <c r="EP121" s="1024"/>
      <c r="EQ121" s="1024"/>
      <c r="ER121" s="1025"/>
      <c r="ES121" s="724"/>
      <c r="ET121" s="936"/>
      <c r="EU121" s="937"/>
      <c r="EV121" s="1023" t="s">
        <v>978</v>
      </c>
      <c r="EW121" s="1024"/>
      <c r="EX121" s="1024"/>
      <c r="EY121" s="1024"/>
      <c r="EZ121" s="1024"/>
      <c r="FA121" s="1024"/>
      <c r="FB121" s="1024"/>
      <c r="FC121" s="1024"/>
      <c r="FD121" s="1024"/>
      <c r="FE121" s="1024"/>
      <c r="FF121" s="1024"/>
      <c r="FG121" s="1025"/>
      <c r="FI121" s="936"/>
      <c r="FJ121" s="937"/>
      <c r="FK121" s="1023" t="s">
        <v>978</v>
      </c>
      <c r="FL121" s="1024"/>
      <c r="FM121" s="1024"/>
      <c r="FN121" s="1024"/>
      <c r="FO121" s="1024"/>
      <c r="FP121" s="1024"/>
      <c r="FQ121" s="1024"/>
      <c r="FR121" s="1024"/>
      <c r="FS121" s="1024"/>
      <c r="FT121" s="1024"/>
      <c r="FU121" s="1024"/>
      <c r="FV121" s="1025"/>
      <c r="FW121" s="724"/>
      <c r="FX121" s="936"/>
      <c r="FY121" s="937"/>
      <c r="FZ121" s="1023" t="s">
        <v>978</v>
      </c>
      <c r="GA121" s="1024"/>
      <c r="GB121" s="1024"/>
      <c r="GC121" s="1024"/>
      <c r="GD121" s="1024"/>
      <c r="GE121" s="1024"/>
      <c r="GF121" s="1024"/>
      <c r="GG121" s="1024"/>
      <c r="GH121" s="1024"/>
      <c r="GI121" s="1024"/>
      <c r="GJ121" s="1024"/>
      <c r="GK121" s="1025"/>
      <c r="GM121" s="936"/>
      <c r="GN121" s="937"/>
      <c r="GO121" s="1023" t="s">
        <v>978</v>
      </c>
      <c r="GP121" s="1024"/>
      <c r="GQ121" s="1024"/>
      <c r="GR121" s="1024"/>
      <c r="GS121" s="1024"/>
      <c r="GT121" s="1024"/>
      <c r="GU121" s="1024"/>
      <c r="GV121" s="1024"/>
      <c r="GW121" s="1024"/>
      <c r="GX121" s="1024"/>
      <c r="GY121" s="1024"/>
      <c r="GZ121" s="1025"/>
      <c r="HB121" s="966"/>
      <c r="HC121" s="967"/>
      <c r="HD121" s="1026" t="s">
        <v>128</v>
      </c>
      <c r="HE121" s="1028" t="s">
        <v>129</v>
      </c>
      <c r="HF121" s="725" t="s">
        <v>979</v>
      </c>
      <c r="HH121" s="966"/>
      <c r="HI121" s="967"/>
      <c r="HJ121" s="1053"/>
      <c r="HK121" s="725" t="s">
        <v>979</v>
      </c>
    </row>
    <row r="122" spans="2:219" ht="13.5" thickBot="1">
      <c r="B122" s="1124"/>
      <c r="C122" s="1125"/>
      <c r="D122" s="1074"/>
      <c r="E122" s="1126" t="s">
        <v>710</v>
      </c>
      <c r="F122" s="1127"/>
      <c r="G122" s="1128"/>
      <c r="H122" s="776">
        <v>0.5</v>
      </c>
      <c r="I122" s="776">
        <v>2</v>
      </c>
      <c r="J122" s="776">
        <v>5</v>
      </c>
      <c r="K122" s="776">
        <v>10</v>
      </c>
      <c r="L122" s="776">
        <v>15</v>
      </c>
      <c r="M122" s="585">
        <v>20</v>
      </c>
      <c r="N122" s="585">
        <v>30</v>
      </c>
      <c r="O122" s="585">
        <v>40</v>
      </c>
      <c r="P122" s="585">
        <v>50</v>
      </c>
      <c r="Q122" s="585">
        <v>60</v>
      </c>
      <c r="R122" s="585">
        <v>70</v>
      </c>
      <c r="S122" s="777" t="s">
        <v>379</v>
      </c>
      <c r="T122" s="724"/>
      <c r="U122" s="968"/>
      <c r="V122" s="969"/>
      <c r="W122" s="1056"/>
      <c r="X122" s="1058"/>
      <c r="Y122" s="1060"/>
      <c r="Z122" s="1062"/>
      <c r="AA122" s="1063"/>
      <c r="AB122" s="1065"/>
      <c r="AC122" s="1067"/>
      <c r="AD122" s="1056"/>
      <c r="AE122" s="1058"/>
      <c r="AF122" s="724"/>
      <c r="AG122" s="1056"/>
      <c r="AH122" s="1058"/>
      <c r="AI122" s="724"/>
      <c r="AJ122" s="968"/>
      <c r="AK122" s="969"/>
      <c r="AL122" s="1056"/>
      <c r="AM122" s="1058"/>
      <c r="AN122" s="1085"/>
      <c r="AP122" s="968"/>
      <c r="AQ122" s="969"/>
      <c r="AR122" s="1041"/>
      <c r="AS122" s="726">
        <v>0.5</v>
      </c>
      <c r="AT122" s="726">
        <v>2</v>
      </c>
      <c r="AU122" s="726">
        <v>5</v>
      </c>
      <c r="AV122" s="726">
        <v>10</v>
      </c>
      <c r="AW122" s="726">
        <v>15</v>
      </c>
      <c r="AX122" s="455">
        <v>20</v>
      </c>
      <c r="AY122" s="455">
        <v>30</v>
      </c>
      <c r="AZ122" s="455">
        <v>40</v>
      </c>
      <c r="BA122" s="455">
        <v>50</v>
      </c>
      <c r="BB122" s="455">
        <v>60</v>
      </c>
      <c r="BC122" s="455">
        <v>70</v>
      </c>
      <c r="BD122" s="727" t="s">
        <v>379</v>
      </c>
      <c r="BE122" s="724"/>
      <c r="BF122" s="968"/>
      <c r="BG122" s="969"/>
      <c r="BH122" s="1041"/>
      <c r="BI122" s="728">
        <v>0.5</v>
      </c>
      <c r="BJ122" s="726">
        <v>2</v>
      </c>
      <c r="BK122" s="726">
        <v>5</v>
      </c>
      <c r="BL122" s="726">
        <v>10</v>
      </c>
      <c r="BM122" s="726">
        <v>15</v>
      </c>
      <c r="BN122" s="455">
        <v>20</v>
      </c>
      <c r="BO122" s="455">
        <v>30</v>
      </c>
      <c r="BP122" s="455">
        <v>40</v>
      </c>
      <c r="BQ122" s="455">
        <v>50</v>
      </c>
      <c r="BR122" s="455">
        <v>60</v>
      </c>
      <c r="BS122" s="455">
        <v>70</v>
      </c>
      <c r="BT122" s="727" t="s">
        <v>379</v>
      </c>
      <c r="BU122" s="724"/>
      <c r="BV122" s="968"/>
      <c r="BW122" s="969"/>
      <c r="BX122" s="1041"/>
      <c r="BY122" s="728">
        <v>0.5</v>
      </c>
      <c r="BZ122" s="726">
        <v>2</v>
      </c>
      <c r="CA122" s="726">
        <v>5</v>
      </c>
      <c r="CB122" s="726">
        <v>10</v>
      </c>
      <c r="CC122" s="726">
        <v>15</v>
      </c>
      <c r="CD122" s="455">
        <v>20</v>
      </c>
      <c r="CE122" s="455">
        <v>30</v>
      </c>
      <c r="CF122" s="455">
        <v>40</v>
      </c>
      <c r="CG122" s="455">
        <v>50</v>
      </c>
      <c r="CH122" s="455">
        <v>60</v>
      </c>
      <c r="CI122" s="455">
        <v>70</v>
      </c>
      <c r="CJ122" s="727" t="s">
        <v>379</v>
      </c>
      <c r="CK122" s="724"/>
      <c r="CL122" s="938"/>
      <c r="CM122" s="939"/>
      <c r="CN122" s="729">
        <v>0.5</v>
      </c>
      <c r="CO122" s="730">
        <v>2</v>
      </c>
      <c r="CP122" s="730">
        <v>5</v>
      </c>
      <c r="CQ122" s="730">
        <v>10</v>
      </c>
      <c r="CR122" s="730">
        <v>15</v>
      </c>
      <c r="CS122" s="460">
        <v>20</v>
      </c>
      <c r="CT122" s="460">
        <v>30</v>
      </c>
      <c r="CU122" s="460">
        <v>40</v>
      </c>
      <c r="CV122" s="460">
        <v>50</v>
      </c>
      <c r="CW122" s="460">
        <v>60</v>
      </c>
      <c r="CX122" s="460">
        <v>70</v>
      </c>
      <c r="CY122" s="727" t="s">
        <v>379</v>
      </c>
      <c r="CZ122" s="724"/>
      <c r="DA122" s="938"/>
      <c r="DB122" s="939"/>
      <c r="DC122" s="729">
        <v>0.5</v>
      </c>
      <c r="DD122" s="730">
        <v>2</v>
      </c>
      <c r="DE122" s="730">
        <v>5</v>
      </c>
      <c r="DF122" s="730">
        <v>10</v>
      </c>
      <c r="DG122" s="730">
        <v>15</v>
      </c>
      <c r="DH122" s="460">
        <v>20</v>
      </c>
      <c r="DI122" s="460">
        <v>30</v>
      </c>
      <c r="DJ122" s="460">
        <v>40</v>
      </c>
      <c r="DK122" s="460">
        <v>50</v>
      </c>
      <c r="DL122" s="460">
        <v>60</v>
      </c>
      <c r="DM122" s="460">
        <v>70</v>
      </c>
      <c r="DN122" s="727" t="s">
        <v>379</v>
      </c>
      <c r="DO122" s="724"/>
      <c r="DP122" s="938"/>
      <c r="DQ122" s="939"/>
      <c r="DR122" s="729">
        <v>0.5</v>
      </c>
      <c r="DS122" s="730">
        <v>2</v>
      </c>
      <c r="DT122" s="730">
        <v>5</v>
      </c>
      <c r="DU122" s="730">
        <v>10</v>
      </c>
      <c r="DV122" s="730">
        <v>15</v>
      </c>
      <c r="DW122" s="460">
        <v>20</v>
      </c>
      <c r="DX122" s="460">
        <v>30</v>
      </c>
      <c r="DY122" s="460">
        <v>40</v>
      </c>
      <c r="DZ122" s="460">
        <v>50</v>
      </c>
      <c r="EA122" s="460">
        <v>60</v>
      </c>
      <c r="EB122" s="460">
        <v>70</v>
      </c>
      <c r="EC122" s="727" t="s">
        <v>379</v>
      </c>
      <c r="ED122" s="724"/>
      <c r="EE122" s="938"/>
      <c r="EF122" s="939"/>
      <c r="EG122" s="729">
        <v>0.5</v>
      </c>
      <c r="EH122" s="730">
        <v>2</v>
      </c>
      <c r="EI122" s="730">
        <v>5</v>
      </c>
      <c r="EJ122" s="730">
        <v>10</v>
      </c>
      <c r="EK122" s="730">
        <v>15</v>
      </c>
      <c r="EL122" s="460">
        <v>20</v>
      </c>
      <c r="EM122" s="460">
        <v>30</v>
      </c>
      <c r="EN122" s="460">
        <v>40</v>
      </c>
      <c r="EO122" s="460">
        <v>50</v>
      </c>
      <c r="EP122" s="460">
        <v>60</v>
      </c>
      <c r="EQ122" s="460">
        <v>70</v>
      </c>
      <c r="ER122" s="727" t="s">
        <v>379</v>
      </c>
      <c r="ES122" s="724"/>
      <c r="ET122" s="938"/>
      <c r="EU122" s="939"/>
      <c r="EV122" s="729">
        <v>0.5</v>
      </c>
      <c r="EW122" s="730">
        <v>2</v>
      </c>
      <c r="EX122" s="730">
        <v>5</v>
      </c>
      <c r="EY122" s="730">
        <v>10</v>
      </c>
      <c r="EZ122" s="730">
        <v>15</v>
      </c>
      <c r="FA122" s="460">
        <v>20</v>
      </c>
      <c r="FB122" s="460">
        <v>30</v>
      </c>
      <c r="FC122" s="460">
        <v>40</v>
      </c>
      <c r="FD122" s="460">
        <v>50</v>
      </c>
      <c r="FE122" s="460">
        <v>60</v>
      </c>
      <c r="FF122" s="460">
        <v>70</v>
      </c>
      <c r="FG122" s="727" t="s">
        <v>379</v>
      </c>
      <c r="FI122" s="938"/>
      <c r="FJ122" s="939"/>
      <c r="FK122" s="729">
        <v>0.5</v>
      </c>
      <c r="FL122" s="730">
        <v>2</v>
      </c>
      <c r="FM122" s="730">
        <v>5</v>
      </c>
      <c r="FN122" s="730">
        <v>10</v>
      </c>
      <c r="FO122" s="730">
        <v>15</v>
      </c>
      <c r="FP122" s="460">
        <v>20</v>
      </c>
      <c r="FQ122" s="460">
        <v>30</v>
      </c>
      <c r="FR122" s="460">
        <v>40</v>
      </c>
      <c r="FS122" s="460">
        <v>50</v>
      </c>
      <c r="FT122" s="460">
        <v>60</v>
      </c>
      <c r="FU122" s="460">
        <v>70</v>
      </c>
      <c r="FV122" s="727" t="s">
        <v>379</v>
      </c>
      <c r="FW122" s="724"/>
      <c r="FX122" s="938"/>
      <c r="FY122" s="939"/>
      <c r="FZ122" s="729">
        <v>0.5</v>
      </c>
      <c r="GA122" s="730">
        <v>2</v>
      </c>
      <c r="GB122" s="730">
        <v>5</v>
      </c>
      <c r="GC122" s="730">
        <v>10</v>
      </c>
      <c r="GD122" s="730">
        <v>15</v>
      </c>
      <c r="GE122" s="460">
        <v>20</v>
      </c>
      <c r="GF122" s="460">
        <v>30</v>
      </c>
      <c r="GG122" s="460">
        <v>40</v>
      </c>
      <c r="GH122" s="460">
        <v>50</v>
      </c>
      <c r="GI122" s="460">
        <v>60</v>
      </c>
      <c r="GJ122" s="460">
        <v>70</v>
      </c>
      <c r="GK122" s="727" t="s">
        <v>379</v>
      </c>
      <c r="GM122" s="938"/>
      <c r="GN122" s="939"/>
      <c r="GO122" s="729">
        <v>0.5</v>
      </c>
      <c r="GP122" s="730">
        <v>2</v>
      </c>
      <c r="GQ122" s="730">
        <v>5</v>
      </c>
      <c r="GR122" s="730">
        <v>10</v>
      </c>
      <c r="GS122" s="730">
        <v>15</v>
      </c>
      <c r="GT122" s="460">
        <v>20</v>
      </c>
      <c r="GU122" s="460">
        <v>30</v>
      </c>
      <c r="GV122" s="460">
        <v>40</v>
      </c>
      <c r="GW122" s="460">
        <v>50</v>
      </c>
      <c r="GX122" s="460">
        <v>60</v>
      </c>
      <c r="GY122" s="460">
        <v>70</v>
      </c>
      <c r="GZ122" s="727" t="s">
        <v>379</v>
      </c>
      <c r="HB122" s="968"/>
      <c r="HC122" s="969"/>
      <c r="HD122" s="1027"/>
      <c r="HE122" s="1029"/>
      <c r="HF122" s="731">
        <v>0.5</v>
      </c>
      <c r="HH122" s="968"/>
      <c r="HI122" s="969"/>
      <c r="HJ122" s="1054"/>
      <c r="HK122" s="731">
        <v>0.5</v>
      </c>
    </row>
    <row r="123" spans="2:219" ht="15" customHeight="1">
      <c r="B123" s="1045" t="s">
        <v>980</v>
      </c>
      <c r="C123" s="778" t="s">
        <v>380</v>
      </c>
      <c r="D123" s="462" t="s">
        <v>381</v>
      </c>
      <c r="E123" s="733" t="s">
        <v>381</v>
      </c>
      <c r="F123" s="734" t="s">
        <v>381</v>
      </c>
      <c r="G123" s="735" t="s">
        <v>381</v>
      </c>
      <c r="H123" s="736" t="s">
        <v>381</v>
      </c>
      <c r="I123" s="734" t="s">
        <v>381</v>
      </c>
      <c r="J123" s="734" t="s">
        <v>381</v>
      </c>
      <c r="K123" s="734" t="s">
        <v>381</v>
      </c>
      <c r="L123" s="734" t="s">
        <v>381</v>
      </c>
      <c r="M123" s="734" t="s">
        <v>381</v>
      </c>
      <c r="N123" s="734" t="s">
        <v>381</v>
      </c>
      <c r="O123" s="734" t="s">
        <v>381</v>
      </c>
      <c r="P123" s="734" t="s">
        <v>381</v>
      </c>
      <c r="Q123" s="734" t="s">
        <v>381</v>
      </c>
      <c r="R123" s="734" t="s">
        <v>381</v>
      </c>
      <c r="S123" s="737" t="s">
        <v>381</v>
      </c>
      <c r="T123" s="738"/>
      <c r="U123" s="1020" t="s">
        <v>980</v>
      </c>
      <c r="V123" s="732" t="str">
        <f>$C123</f>
        <v>&gt; 50</v>
      </c>
      <c r="W123" s="739" t="s">
        <v>381</v>
      </c>
      <c r="X123" s="740" t="s">
        <v>381</v>
      </c>
      <c r="Y123" s="462" t="s">
        <v>381</v>
      </c>
      <c r="Z123" s="469" t="s">
        <v>381</v>
      </c>
      <c r="AA123" s="470" t="s">
        <v>381</v>
      </c>
      <c r="AB123" s="528" t="s">
        <v>381</v>
      </c>
      <c r="AC123" s="470" t="s">
        <v>381</v>
      </c>
      <c r="AD123" s="739" t="s">
        <v>381</v>
      </c>
      <c r="AE123" s="740" t="s">
        <v>381</v>
      </c>
      <c r="AF123" s="738"/>
      <c r="AG123" s="1048">
        <f>(87.5-2)/3</f>
        <v>28.5</v>
      </c>
      <c r="AH123" s="1050">
        <f>AG123/(1-(2.5+7)/(87.5-2))</f>
        <v>32.0625</v>
      </c>
      <c r="AI123" s="738"/>
      <c r="AJ123" s="1020" t="s">
        <v>980</v>
      </c>
      <c r="AK123" s="732" t="str">
        <f>$C123</f>
        <v>&gt; 50</v>
      </c>
      <c r="AL123" s="739" t="s">
        <v>381</v>
      </c>
      <c r="AM123" s="740" t="s">
        <v>381</v>
      </c>
      <c r="AN123" s="529" t="s">
        <v>381</v>
      </c>
      <c r="AP123" s="1020" t="s">
        <v>980</v>
      </c>
      <c r="AQ123" s="732" t="s">
        <v>380</v>
      </c>
      <c r="AR123" s="462" t="s">
        <v>381</v>
      </c>
      <c r="AS123" s="736" t="s">
        <v>381</v>
      </c>
      <c r="AT123" s="734" t="s">
        <v>381</v>
      </c>
      <c r="AU123" s="734" t="s">
        <v>381</v>
      </c>
      <c r="AV123" s="734" t="s">
        <v>381</v>
      </c>
      <c r="AW123" s="734" t="s">
        <v>381</v>
      </c>
      <c r="AX123" s="734" t="s">
        <v>381</v>
      </c>
      <c r="AY123" s="734" t="s">
        <v>381</v>
      </c>
      <c r="AZ123" s="734" t="s">
        <v>381</v>
      </c>
      <c r="BA123" s="734" t="s">
        <v>381</v>
      </c>
      <c r="BB123" s="734" t="s">
        <v>381</v>
      </c>
      <c r="BC123" s="734" t="s">
        <v>381</v>
      </c>
      <c r="BD123" s="737" t="s">
        <v>381</v>
      </c>
      <c r="BE123" s="738"/>
      <c r="BF123" s="1020" t="s">
        <v>980</v>
      </c>
      <c r="BG123" s="732" t="s">
        <v>380</v>
      </c>
      <c r="BH123" s="462" t="s">
        <v>381</v>
      </c>
      <c r="BI123" s="736" t="s">
        <v>381</v>
      </c>
      <c r="BJ123" s="734" t="s">
        <v>381</v>
      </c>
      <c r="BK123" s="734" t="s">
        <v>381</v>
      </c>
      <c r="BL123" s="734" t="s">
        <v>381</v>
      </c>
      <c r="BM123" s="734" t="s">
        <v>381</v>
      </c>
      <c r="BN123" s="734" t="s">
        <v>381</v>
      </c>
      <c r="BO123" s="734" t="s">
        <v>381</v>
      </c>
      <c r="BP123" s="734" t="s">
        <v>381</v>
      </c>
      <c r="BQ123" s="734" t="s">
        <v>381</v>
      </c>
      <c r="BR123" s="734" t="s">
        <v>381</v>
      </c>
      <c r="BS123" s="734" t="s">
        <v>381</v>
      </c>
      <c r="BT123" s="737" t="s">
        <v>381</v>
      </c>
      <c r="BU123" s="738"/>
      <c r="BV123" s="1020" t="s">
        <v>980</v>
      </c>
      <c r="BW123" s="732" t="s">
        <v>380</v>
      </c>
      <c r="BX123" s="462" t="s">
        <v>381</v>
      </c>
      <c r="BY123" s="736" t="s">
        <v>381</v>
      </c>
      <c r="BZ123" s="734" t="s">
        <v>381</v>
      </c>
      <c r="CA123" s="734" t="s">
        <v>381</v>
      </c>
      <c r="CB123" s="734" t="s">
        <v>381</v>
      </c>
      <c r="CC123" s="734" t="s">
        <v>381</v>
      </c>
      <c r="CD123" s="734" t="s">
        <v>381</v>
      </c>
      <c r="CE123" s="734" t="s">
        <v>381</v>
      </c>
      <c r="CF123" s="734" t="s">
        <v>381</v>
      </c>
      <c r="CG123" s="734" t="s">
        <v>381</v>
      </c>
      <c r="CH123" s="734" t="s">
        <v>381</v>
      </c>
      <c r="CI123" s="734" t="s">
        <v>381</v>
      </c>
      <c r="CJ123" s="737" t="s">
        <v>381</v>
      </c>
      <c r="CK123" s="738"/>
      <c r="CL123" s="1020" t="s">
        <v>980</v>
      </c>
      <c r="CM123" s="732" t="str">
        <f>$C123</f>
        <v>&gt; 50</v>
      </c>
      <c r="CN123" s="742" t="s">
        <v>381</v>
      </c>
      <c r="CO123" s="743" t="s">
        <v>381</v>
      </c>
      <c r="CP123" s="743" t="s">
        <v>381</v>
      </c>
      <c r="CQ123" s="743" t="s">
        <v>381</v>
      </c>
      <c r="CR123" s="743" t="s">
        <v>381</v>
      </c>
      <c r="CS123" s="743" t="s">
        <v>381</v>
      </c>
      <c r="CT123" s="743" t="s">
        <v>381</v>
      </c>
      <c r="CU123" s="743" t="s">
        <v>381</v>
      </c>
      <c r="CV123" s="743" t="s">
        <v>381</v>
      </c>
      <c r="CW123" s="743" t="s">
        <v>381</v>
      </c>
      <c r="CX123" s="743" t="s">
        <v>381</v>
      </c>
      <c r="CY123" s="740" t="s">
        <v>381</v>
      </c>
      <c r="CZ123" s="738"/>
      <c r="DA123" s="1020" t="s">
        <v>980</v>
      </c>
      <c r="DB123" s="732" t="str">
        <f>$C123</f>
        <v>&gt; 50</v>
      </c>
      <c r="DC123" s="742" t="s">
        <v>381</v>
      </c>
      <c r="DD123" s="743" t="s">
        <v>381</v>
      </c>
      <c r="DE123" s="743" t="s">
        <v>381</v>
      </c>
      <c r="DF123" s="743" t="s">
        <v>381</v>
      </c>
      <c r="DG123" s="743" t="s">
        <v>381</v>
      </c>
      <c r="DH123" s="743" t="s">
        <v>381</v>
      </c>
      <c r="DI123" s="743" t="s">
        <v>381</v>
      </c>
      <c r="DJ123" s="743" t="s">
        <v>381</v>
      </c>
      <c r="DK123" s="743" t="s">
        <v>381</v>
      </c>
      <c r="DL123" s="743" t="s">
        <v>381</v>
      </c>
      <c r="DM123" s="743" t="s">
        <v>381</v>
      </c>
      <c r="DN123" s="740" t="s">
        <v>381</v>
      </c>
      <c r="DO123" s="744"/>
      <c r="DP123" s="1020" t="s">
        <v>980</v>
      </c>
      <c r="DQ123" s="732" t="str">
        <f>$C123</f>
        <v>&gt; 50</v>
      </c>
      <c r="DR123" s="742" t="s">
        <v>381</v>
      </c>
      <c r="DS123" s="743" t="s">
        <v>381</v>
      </c>
      <c r="DT123" s="743" t="s">
        <v>381</v>
      </c>
      <c r="DU123" s="743" t="s">
        <v>381</v>
      </c>
      <c r="DV123" s="743" t="s">
        <v>381</v>
      </c>
      <c r="DW123" s="743" t="s">
        <v>381</v>
      </c>
      <c r="DX123" s="743" t="s">
        <v>381</v>
      </c>
      <c r="DY123" s="743" t="s">
        <v>381</v>
      </c>
      <c r="DZ123" s="743" t="s">
        <v>381</v>
      </c>
      <c r="EA123" s="743" t="s">
        <v>381</v>
      </c>
      <c r="EB123" s="743" t="s">
        <v>381</v>
      </c>
      <c r="EC123" s="740" t="s">
        <v>381</v>
      </c>
      <c r="ED123" s="738"/>
      <c r="EE123" s="1020" t="s">
        <v>980</v>
      </c>
      <c r="EF123" s="732" t="str">
        <f>$C123</f>
        <v>&gt; 50</v>
      </c>
      <c r="EG123" s="742" t="s">
        <v>381</v>
      </c>
      <c r="EH123" s="743" t="s">
        <v>381</v>
      </c>
      <c r="EI123" s="743" t="s">
        <v>381</v>
      </c>
      <c r="EJ123" s="743" t="s">
        <v>381</v>
      </c>
      <c r="EK123" s="743" t="s">
        <v>381</v>
      </c>
      <c r="EL123" s="743" t="s">
        <v>381</v>
      </c>
      <c r="EM123" s="743" t="s">
        <v>381</v>
      </c>
      <c r="EN123" s="743" t="s">
        <v>381</v>
      </c>
      <c r="EO123" s="743" t="s">
        <v>381</v>
      </c>
      <c r="EP123" s="743" t="s">
        <v>381</v>
      </c>
      <c r="EQ123" s="743" t="s">
        <v>381</v>
      </c>
      <c r="ER123" s="740" t="s">
        <v>381</v>
      </c>
      <c r="ES123" s="738"/>
      <c r="ET123" s="1020" t="s">
        <v>980</v>
      </c>
      <c r="EU123" s="732" t="str">
        <f>$C123</f>
        <v>&gt; 50</v>
      </c>
      <c r="EV123" s="742" t="s">
        <v>381</v>
      </c>
      <c r="EW123" s="743" t="s">
        <v>381</v>
      </c>
      <c r="EX123" s="743" t="s">
        <v>381</v>
      </c>
      <c r="EY123" s="743" t="s">
        <v>381</v>
      </c>
      <c r="EZ123" s="743" t="s">
        <v>381</v>
      </c>
      <c r="FA123" s="743" t="s">
        <v>381</v>
      </c>
      <c r="FB123" s="743" t="s">
        <v>381</v>
      </c>
      <c r="FC123" s="743" t="s">
        <v>381</v>
      </c>
      <c r="FD123" s="743" t="s">
        <v>381</v>
      </c>
      <c r="FE123" s="743" t="s">
        <v>381</v>
      </c>
      <c r="FF123" s="743" t="s">
        <v>381</v>
      </c>
      <c r="FG123" s="740" t="s">
        <v>381</v>
      </c>
      <c r="FI123" s="1020" t="s">
        <v>980</v>
      </c>
      <c r="FJ123" s="732" t="str">
        <f>$C123</f>
        <v>&gt; 50</v>
      </c>
      <c r="FK123" s="742" t="s">
        <v>381</v>
      </c>
      <c r="FL123" s="743" t="s">
        <v>381</v>
      </c>
      <c r="FM123" s="743" t="s">
        <v>381</v>
      </c>
      <c r="FN123" s="743" t="s">
        <v>381</v>
      </c>
      <c r="FO123" s="743" t="s">
        <v>381</v>
      </c>
      <c r="FP123" s="743" t="s">
        <v>381</v>
      </c>
      <c r="FQ123" s="743" t="s">
        <v>381</v>
      </c>
      <c r="FR123" s="743" t="s">
        <v>381</v>
      </c>
      <c r="FS123" s="743" t="s">
        <v>381</v>
      </c>
      <c r="FT123" s="743" t="s">
        <v>381</v>
      </c>
      <c r="FU123" s="743" t="s">
        <v>381</v>
      </c>
      <c r="FV123" s="740" t="s">
        <v>381</v>
      </c>
      <c r="FW123" s="744"/>
      <c r="FX123" s="1020" t="s">
        <v>980</v>
      </c>
      <c r="FY123" s="732" t="str">
        <f>$C123</f>
        <v>&gt; 50</v>
      </c>
      <c r="FZ123" s="742" t="s">
        <v>381</v>
      </c>
      <c r="GA123" s="743" t="s">
        <v>381</v>
      </c>
      <c r="GB123" s="743" t="s">
        <v>381</v>
      </c>
      <c r="GC123" s="743" t="s">
        <v>381</v>
      </c>
      <c r="GD123" s="743" t="s">
        <v>381</v>
      </c>
      <c r="GE123" s="743" t="s">
        <v>381</v>
      </c>
      <c r="GF123" s="743" t="s">
        <v>381</v>
      </c>
      <c r="GG123" s="743" t="s">
        <v>381</v>
      </c>
      <c r="GH123" s="743" t="s">
        <v>381</v>
      </c>
      <c r="GI123" s="743" t="s">
        <v>381</v>
      </c>
      <c r="GJ123" s="743" t="s">
        <v>381</v>
      </c>
      <c r="GK123" s="740" t="s">
        <v>381</v>
      </c>
      <c r="GM123" s="1020" t="s">
        <v>980</v>
      </c>
      <c r="GN123" s="732" t="str">
        <f>$C123</f>
        <v>&gt; 50</v>
      </c>
      <c r="GO123" s="742" t="s">
        <v>381</v>
      </c>
      <c r="GP123" s="743" t="s">
        <v>381</v>
      </c>
      <c r="GQ123" s="743" t="s">
        <v>381</v>
      </c>
      <c r="GR123" s="743" t="s">
        <v>381</v>
      </c>
      <c r="GS123" s="743" t="s">
        <v>381</v>
      </c>
      <c r="GT123" s="743" t="s">
        <v>381</v>
      </c>
      <c r="GU123" s="743" t="s">
        <v>381</v>
      </c>
      <c r="GV123" s="743" t="s">
        <v>381</v>
      </c>
      <c r="GW123" s="743" t="s">
        <v>381</v>
      </c>
      <c r="GX123" s="743" t="s">
        <v>381</v>
      </c>
      <c r="GY123" s="743" t="s">
        <v>381</v>
      </c>
      <c r="GZ123" s="740" t="s">
        <v>381</v>
      </c>
      <c r="HB123" s="1020" t="s">
        <v>980</v>
      </c>
      <c r="HC123" s="732" t="str">
        <f>$C123</f>
        <v>&gt; 50</v>
      </c>
      <c r="HD123" s="462" t="s">
        <v>381</v>
      </c>
      <c r="HE123" s="470" t="s">
        <v>381</v>
      </c>
      <c r="HF123" s="745" t="s">
        <v>381</v>
      </c>
      <c r="HH123" s="1020" t="s">
        <v>980</v>
      </c>
      <c r="HI123" s="732" t="str">
        <f>$C123</f>
        <v>&gt; 50</v>
      </c>
      <c r="HJ123" s="462" t="s">
        <v>381</v>
      </c>
      <c r="HK123" s="745" t="s">
        <v>381</v>
      </c>
    </row>
    <row r="124" spans="2:219" ht="15" customHeight="1">
      <c r="B124" s="1046"/>
      <c r="C124" s="589">
        <v>50</v>
      </c>
      <c r="D124" s="476">
        <f>Y124</f>
        <v>11.108555259253842</v>
      </c>
      <c r="E124" s="642">
        <f>MIN(AS124,BI124,BY124)</f>
        <v>75.870508402333456</v>
      </c>
      <c r="F124" s="643">
        <f t="shared" ref="F124:F129" si="317">MIN(HF124,HK124)</f>
        <v>87.463090772978987</v>
      </c>
      <c r="G124" s="602">
        <f t="shared" ref="G124:G129" si="318">HD124</f>
        <v>4.1431703180460913</v>
      </c>
      <c r="H124" s="594" t="s">
        <v>712</v>
      </c>
      <c r="I124" s="603" t="s">
        <v>712</v>
      </c>
      <c r="J124" s="580">
        <f>MIN(AU124,BK124,CA124)</f>
        <v>81.19071570296677</v>
      </c>
      <c r="K124" s="580">
        <f t="shared" ref="K124:K136" si="319">MIN(AV124,BL124,CB124)</f>
        <v>87.194384071866125</v>
      </c>
      <c r="L124" s="580">
        <f t="shared" ref="L124:L136" si="320">MIN(AW124,BM124,CC124)</f>
        <v>86.847421115645773</v>
      </c>
      <c r="M124" s="580">
        <f t="shared" ref="M124:M136" si="321">MIN(AX124,BN124,CD124)</f>
        <v>86.464832273230073</v>
      </c>
      <c r="N124" s="580">
        <f t="shared" ref="N124:N136" si="322">MIN(AY124,BO124,CE124)</f>
        <v>85.591012042332565</v>
      </c>
      <c r="O124" s="580">
        <f t="shared" ref="O124:O136" si="323">MIN(AZ124,BP124,CF124)</f>
        <v>84.581043807437595</v>
      </c>
      <c r="P124" s="580">
        <f t="shared" ref="P124:P136" si="324">MIN(BA124,BQ124,CG124)</f>
        <v>83.439157777482649</v>
      </c>
      <c r="Q124" s="580">
        <f t="shared" ref="Q124:Q136" si="325">MIN(BB124,BR124,CH124)</f>
        <v>82.158335086477265</v>
      </c>
      <c r="R124" s="580">
        <f>MIN(BC124,BS124,CI124)</f>
        <v>80.684102894242017</v>
      </c>
      <c r="S124" s="480" t="s">
        <v>381</v>
      </c>
      <c r="T124" s="738"/>
      <c r="U124" s="1021"/>
      <c r="V124" s="503">
        <f>$C124</f>
        <v>50</v>
      </c>
      <c r="W124" s="481">
        <v>50</v>
      </c>
      <c r="X124" s="482">
        <v>-33</v>
      </c>
      <c r="Y124" s="531">
        <f t="shared" ref="Y124:Y131" si="326">IF(MIN(AA124,Z124)*(1-(2.5+7)/(87.5-2))&gt;$AG$7,$AG$7,MIN(AA124,Z124)*(1-(2.5+7)/(87.5-2)))</f>
        <v>11.108555259253842</v>
      </c>
      <c r="Z124" s="484">
        <v>12.497124666660573</v>
      </c>
      <c r="AA124" s="485">
        <v>14.835010834327063</v>
      </c>
      <c r="AB124" s="532">
        <f>(J124-5)/Y124</f>
        <v>6.8587421068547192</v>
      </c>
      <c r="AC124" s="486">
        <f>(J124-5)/MIN(AA124,Z124)</f>
        <v>6.0966596505375277</v>
      </c>
      <c r="AD124" s="487">
        <v>12.762508402470429</v>
      </c>
      <c r="AE124" s="488">
        <v>26.025565809308166</v>
      </c>
      <c r="AF124" s="738"/>
      <c r="AG124" s="1048"/>
      <c r="AH124" s="1050"/>
      <c r="AI124" s="738"/>
      <c r="AJ124" s="1021"/>
      <c r="AK124" s="503">
        <f>$C124</f>
        <v>50</v>
      </c>
      <c r="AL124" s="489">
        <v>25</v>
      </c>
      <c r="AM124" s="482">
        <f>MIN(-40,AK124)</f>
        <v>-40</v>
      </c>
      <c r="AN124" s="490">
        <f>Y124</f>
        <v>11.108555259253842</v>
      </c>
      <c r="AP124" s="1021"/>
      <c r="AQ124" s="503">
        <v>50</v>
      </c>
      <c r="AR124" s="483">
        <f t="shared" ref="AR124:AR136" si="327">AN124</f>
        <v>11.108555259253842</v>
      </c>
      <c r="AS124" s="477">
        <v>103.40683133886385</v>
      </c>
      <c r="AT124" s="479">
        <v>103.22005607360283</v>
      </c>
      <c r="AU124" s="479">
        <v>102.91710209717922</v>
      </c>
      <c r="AV124" s="479">
        <v>102.51050697057453</v>
      </c>
      <c r="AW124" s="479">
        <v>102.1838970310167</v>
      </c>
      <c r="AX124" s="479">
        <v>101.9140500778438</v>
      </c>
      <c r="AY124" s="479">
        <v>101.47590675873739</v>
      </c>
      <c r="AZ124" s="479">
        <v>101.47819072626987</v>
      </c>
      <c r="BA124" s="479">
        <v>101.26165109550047</v>
      </c>
      <c r="BB124" s="479">
        <v>101.26658541002817</v>
      </c>
      <c r="BC124" s="479">
        <v>101.27803227935304</v>
      </c>
      <c r="BD124" s="480" t="s">
        <v>381</v>
      </c>
      <c r="BE124" s="738"/>
      <c r="BF124" s="1021"/>
      <c r="BG124" s="503">
        <v>50</v>
      </c>
      <c r="BH124" s="483">
        <f t="shared" ref="BH124:BH136" si="328">IF(MIN(Z124:AA124)&gt;$AH$7,$AH$7,MIN(Z124:AA124))</f>
        <v>12.497124666660573</v>
      </c>
      <c r="BI124" s="477">
        <v>75.870508402333456</v>
      </c>
      <c r="BJ124" s="478">
        <v>77.487586252394138</v>
      </c>
      <c r="BK124" s="479">
        <v>81.19071570296677</v>
      </c>
      <c r="BL124" s="479">
        <v>87.449887867585772</v>
      </c>
      <c r="BM124" s="479">
        <v>87.127075604127626</v>
      </c>
      <c r="BN124" s="479">
        <v>86.761177863317428</v>
      </c>
      <c r="BO124" s="479">
        <v>85.915072142279797</v>
      </c>
      <c r="BP124" s="479">
        <v>84.915923544504395</v>
      </c>
      <c r="BQ124" s="479">
        <v>83.760796515432105</v>
      </c>
      <c r="BR124" s="479">
        <v>82.429280003122429</v>
      </c>
      <c r="BS124" s="479">
        <v>80.827367391348886</v>
      </c>
      <c r="BT124" s="480" t="s">
        <v>381</v>
      </c>
      <c r="BU124" s="533"/>
      <c r="BV124" s="1021"/>
      <c r="BW124" s="503">
        <v>50</v>
      </c>
      <c r="BX124" s="483">
        <f t="shared" ref="BX124:BX136" si="329">IF(MIN(Z124:AA124)&gt;$AH$7,$AH$7,MIN(Z124:AA124))</f>
        <v>12.497124666660573</v>
      </c>
      <c r="BY124" s="477">
        <v>81.440248228462409</v>
      </c>
      <c r="BZ124" s="478">
        <v>83.012848422997081</v>
      </c>
      <c r="CA124" s="479">
        <v>86.576309589992917</v>
      </c>
      <c r="CB124" s="479">
        <v>87.194384071866125</v>
      </c>
      <c r="CC124" s="479">
        <v>86.847421115645773</v>
      </c>
      <c r="CD124" s="479">
        <v>86.464832273230073</v>
      </c>
      <c r="CE124" s="479">
        <v>85.591012042332565</v>
      </c>
      <c r="CF124" s="479">
        <v>84.581043807437595</v>
      </c>
      <c r="CG124" s="479">
        <v>83.439157777482649</v>
      </c>
      <c r="CH124" s="479">
        <v>82.158335086477265</v>
      </c>
      <c r="CI124" s="479">
        <v>80.684102894242017</v>
      </c>
      <c r="CJ124" s="480" t="s">
        <v>381</v>
      </c>
      <c r="CK124" s="738"/>
      <c r="CL124" s="1021"/>
      <c r="CM124" s="503">
        <f>$C124</f>
        <v>50</v>
      </c>
      <c r="CN124" s="491">
        <v>1.2000000000000002</v>
      </c>
      <c r="CO124" s="492">
        <v>1.2</v>
      </c>
      <c r="CP124" s="492">
        <v>1.2000000000000137</v>
      </c>
      <c r="CQ124" s="492">
        <v>1.2000000000000139</v>
      </c>
      <c r="CR124" s="492">
        <v>1.2</v>
      </c>
      <c r="CS124" s="493">
        <v>1.2000000000000006</v>
      </c>
      <c r="CT124" s="493">
        <v>1.2</v>
      </c>
      <c r="CU124" s="493">
        <v>1.2000000000000068</v>
      </c>
      <c r="CV124" s="493">
        <v>1.2</v>
      </c>
      <c r="CW124" s="493">
        <v>1.2000000000000002</v>
      </c>
      <c r="CX124" s="493">
        <v>1.2</v>
      </c>
      <c r="CY124" s="747" t="s">
        <v>381</v>
      </c>
      <c r="CZ124" s="738"/>
      <c r="DA124" s="1021"/>
      <c r="DB124" s="503">
        <f>$C124</f>
        <v>50</v>
      </c>
      <c r="DC124" s="491">
        <v>0.90611000912534845</v>
      </c>
      <c r="DD124" s="492">
        <v>0.91969031235755827</v>
      </c>
      <c r="DE124" s="492">
        <v>0.95018276915657729</v>
      </c>
      <c r="DF124" s="492">
        <v>1</v>
      </c>
      <c r="DG124" s="492">
        <v>1</v>
      </c>
      <c r="DH124" s="493">
        <v>1.0000000000000004</v>
      </c>
      <c r="DI124" s="493">
        <v>1.0000000000000002</v>
      </c>
      <c r="DJ124" s="493">
        <v>1.0000000000000002</v>
      </c>
      <c r="DK124" s="493">
        <v>1.0000000000000042</v>
      </c>
      <c r="DL124" s="493">
        <v>1.0000000000000002</v>
      </c>
      <c r="DM124" s="493">
        <v>1.0000000000000002</v>
      </c>
      <c r="DN124" s="747" t="s">
        <v>381</v>
      </c>
      <c r="DO124" s="744"/>
      <c r="DP124" s="1021"/>
      <c r="DQ124" s="503">
        <f>$C124</f>
        <v>50</v>
      </c>
      <c r="DR124" s="491">
        <v>0.95220785075419145</v>
      </c>
      <c r="DS124" s="492">
        <v>0.96488628558012468</v>
      </c>
      <c r="DT124" s="492">
        <v>0.99309111253517246</v>
      </c>
      <c r="DU124" s="492">
        <v>1</v>
      </c>
      <c r="DV124" s="492">
        <v>1</v>
      </c>
      <c r="DW124" s="493">
        <v>1.0000000000000084</v>
      </c>
      <c r="DX124" s="493">
        <v>1</v>
      </c>
      <c r="DY124" s="493">
        <v>1.0000000000000038</v>
      </c>
      <c r="DZ124" s="493">
        <v>1</v>
      </c>
      <c r="EA124" s="493">
        <v>1.000000000000002</v>
      </c>
      <c r="EB124" s="493">
        <v>1.0000000000000004</v>
      </c>
      <c r="EC124" s="747" t="s">
        <v>381</v>
      </c>
      <c r="ED124" s="738"/>
      <c r="EE124" s="1021"/>
      <c r="EF124" s="503">
        <f>$C124</f>
        <v>50</v>
      </c>
      <c r="EG124" s="495">
        <v>47.10122526893872</v>
      </c>
      <c r="EH124" s="496">
        <v>46.529023150189346</v>
      </c>
      <c r="EI124" s="496">
        <v>45.601116245485684</v>
      </c>
      <c r="EJ124" s="496">
        <v>44.356194591677479</v>
      </c>
      <c r="EK124" s="496">
        <v>43.356527271409902</v>
      </c>
      <c r="EL124" s="497">
        <v>42.53083533121395</v>
      </c>
      <c r="EM124" s="497">
        <v>41.19064335216126</v>
      </c>
      <c r="EN124" s="497">
        <v>41.197628161803038</v>
      </c>
      <c r="EO124" s="497">
        <v>40.535487315835041</v>
      </c>
      <c r="EP124" s="497">
        <v>40.550574178833642</v>
      </c>
      <c r="EQ124" s="497">
        <v>40.585573370871714</v>
      </c>
      <c r="ER124" s="747" t="s">
        <v>381</v>
      </c>
      <c r="ES124" s="738"/>
      <c r="ET124" s="1021"/>
      <c r="EU124" s="503">
        <f>$C124</f>
        <v>50</v>
      </c>
      <c r="EV124" s="495">
        <v>85</v>
      </c>
      <c r="EW124" s="496">
        <v>85</v>
      </c>
      <c r="EX124" s="496">
        <v>85</v>
      </c>
      <c r="EY124" s="496">
        <v>84.946545733352707</v>
      </c>
      <c r="EZ124" s="496">
        <v>83.640859954474934</v>
      </c>
      <c r="FA124" s="497">
        <v>82.161400065462544</v>
      </c>
      <c r="FB124" s="497">
        <v>78.742307337982311</v>
      </c>
      <c r="FC124" s="497">
        <v>74.708449500067559</v>
      </c>
      <c r="FD124" s="497">
        <v>70.049891061296137</v>
      </c>
      <c r="FE124" s="497">
        <v>64.686760660306959</v>
      </c>
      <c r="FF124" s="497">
        <v>58.244344607645132</v>
      </c>
      <c r="FG124" s="747" t="s">
        <v>381</v>
      </c>
      <c r="FI124" s="1021"/>
      <c r="FJ124" s="503">
        <f>$C124</f>
        <v>50</v>
      </c>
      <c r="FK124" s="495">
        <v>85</v>
      </c>
      <c r="FL124" s="496">
        <v>85</v>
      </c>
      <c r="FM124" s="496">
        <v>85</v>
      </c>
      <c r="FN124" s="496">
        <v>83.913069993539466</v>
      </c>
      <c r="FO124" s="496">
        <v>82.51006604878603</v>
      </c>
      <c r="FP124" s="497">
        <v>80.963551745913037</v>
      </c>
      <c r="FQ124" s="497">
        <v>77.433542574185765</v>
      </c>
      <c r="FR124" s="497">
        <v>73.357341180815524</v>
      </c>
      <c r="FS124" s="497">
        <v>68.753711672790018</v>
      </c>
      <c r="FT124" s="497">
        <v>63.596341588756673</v>
      </c>
      <c r="FU124" s="497">
        <v>57.668706913053086</v>
      </c>
      <c r="FV124" s="747" t="s">
        <v>381</v>
      </c>
      <c r="FW124" s="744"/>
      <c r="FX124" s="1021"/>
      <c r="FY124" s="503">
        <f>$C124</f>
        <v>50</v>
      </c>
      <c r="FZ124" s="491">
        <f>MIN(CN124,DC124,DR124)</f>
        <v>0.90611000912534845</v>
      </c>
      <c r="GA124" s="492">
        <f t="shared" ref="GA124:GA136" si="330">MIN(CO124,DD124,DS124)</f>
        <v>0.91969031235755827</v>
      </c>
      <c r="GB124" s="492">
        <f t="shared" ref="GB124:GB136" si="331">MIN(CP124,DE124,DT124)</f>
        <v>0.95018276915657729</v>
      </c>
      <c r="GC124" s="492">
        <f t="shared" ref="GC124:GC136" si="332">MIN(CQ124,DF124,DU124)</f>
        <v>1</v>
      </c>
      <c r="GD124" s="492">
        <f t="shared" ref="GD124:GD136" si="333">MIN(CR124,DG124,DV124)</f>
        <v>1</v>
      </c>
      <c r="GE124" s="493">
        <f t="shared" ref="GE124:GE136" si="334">MIN(CS124,DH124,DW124)</f>
        <v>1.0000000000000004</v>
      </c>
      <c r="GF124" s="493">
        <f t="shared" ref="GF124:GF136" si="335">MIN(CT124,DI124,DX124)</f>
        <v>1</v>
      </c>
      <c r="GG124" s="493">
        <f t="shared" ref="GG124:GG136" si="336">MIN(CU124,DJ124,DY124)</f>
        <v>1.0000000000000002</v>
      </c>
      <c r="GH124" s="493">
        <f t="shared" ref="GH124:GH136" si="337">MIN(CV124,DK124,DZ124)</f>
        <v>1</v>
      </c>
      <c r="GI124" s="493">
        <f t="shared" ref="GI124:GI136" si="338">MIN(CW124,DL124,EA124)</f>
        <v>1.0000000000000002</v>
      </c>
      <c r="GJ124" s="493">
        <f>MIN(CX124,DM124,EB124)</f>
        <v>1.0000000000000002</v>
      </c>
      <c r="GK124" s="747" t="s">
        <v>381</v>
      </c>
      <c r="GM124" s="1021"/>
      <c r="GN124" s="503">
        <f>$C124</f>
        <v>50</v>
      </c>
      <c r="GO124" s="495">
        <f>MAX(EG124,EV124,FK124)</f>
        <v>85</v>
      </c>
      <c r="GP124" s="496">
        <f t="shared" ref="GP124:GP136" si="339">MAX(EH124,EW124,FL124)</f>
        <v>85</v>
      </c>
      <c r="GQ124" s="496">
        <f t="shared" ref="GQ124:GQ136" si="340">MAX(EI124,EX124,FM124)</f>
        <v>85</v>
      </c>
      <c r="GR124" s="496">
        <f t="shared" ref="GR124:GR136" si="341">MAX(EJ124,EY124,FN124)</f>
        <v>84.946545733352707</v>
      </c>
      <c r="GS124" s="496">
        <f t="shared" ref="GS124:GS136" si="342">MAX(EK124,EZ124,FO124)</f>
        <v>83.640859954474934</v>
      </c>
      <c r="GT124" s="497">
        <f t="shared" ref="GT124:GT136" si="343">MAX(EL124,FA124,FP124)</f>
        <v>82.161400065462544</v>
      </c>
      <c r="GU124" s="497">
        <f t="shared" ref="GU124:GU136" si="344">MAX(EM124,FB124,FQ124)</f>
        <v>78.742307337982311</v>
      </c>
      <c r="GV124" s="497">
        <f t="shared" ref="GV124:GV136" si="345">MAX(EN124,FC124,FR124)</f>
        <v>74.708449500067559</v>
      </c>
      <c r="GW124" s="497">
        <f t="shared" ref="GW124:GW136" si="346">MAX(EO124,FD124,FS124)</f>
        <v>70.049891061296137</v>
      </c>
      <c r="GX124" s="497">
        <f t="shared" ref="GX124:GX136" si="347">MAX(EP124,FE124,FT124)</f>
        <v>64.686760660306959</v>
      </c>
      <c r="GY124" s="497">
        <f>MAX(EQ124,FF124,FU124)</f>
        <v>58.244344607645132</v>
      </c>
      <c r="GZ124" s="747" t="s">
        <v>381</v>
      </c>
      <c r="HB124" s="1021"/>
      <c r="HC124" s="503">
        <f>$C124</f>
        <v>50</v>
      </c>
      <c r="HD124" s="531">
        <f>HE124*(1-(2.5+7)/(87.5-2))</f>
        <v>4.1431703180460913</v>
      </c>
      <c r="HE124" s="485">
        <v>4.6610666078018532</v>
      </c>
      <c r="HF124" s="604">
        <v>87.463090772978987</v>
      </c>
      <c r="HH124" s="1021"/>
      <c r="HI124" s="503">
        <f>$C124</f>
        <v>50</v>
      </c>
      <c r="HJ124" s="531">
        <f>HD124</f>
        <v>4.1431703180460913</v>
      </c>
      <c r="HK124" s="604">
        <v>102.30709951170427</v>
      </c>
    </row>
    <row r="125" spans="2:219" ht="15" customHeight="1">
      <c r="B125" s="1046"/>
      <c r="C125" s="589">
        <v>45</v>
      </c>
      <c r="D125" s="476">
        <f t="shared" ref="D125:D136" si="348">Y125</f>
        <v>15.08412619835206</v>
      </c>
      <c r="E125" s="642">
        <f>MIN(AS125,BI125,BY125)</f>
        <v>73.143139434211122</v>
      </c>
      <c r="F125" s="643">
        <f t="shared" si="317"/>
        <v>87.463032495691365</v>
      </c>
      <c r="G125" s="602">
        <f t="shared" si="318"/>
        <v>5.4098150328906565</v>
      </c>
      <c r="H125" s="594" t="s">
        <v>712</v>
      </c>
      <c r="I125" s="603" t="s">
        <v>712</v>
      </c>
      <c r="J125" s="580">
        <f t="shared" ref="J125:J136" si="349">MIN(AU125,BK125,CA125)</f>
        <v>81.118748985301053</v>
      </c>
      <c r="K125" s="580">
        <f t="shared" si="319"/>
        <v>87.114659896954109</v>
      </c>
      <c r="L125" s="580">
        <f t="shared" si="320"/>
        <v>86.631298403927232</v>
      </c>
      <c r="M125" s="580">
        <f t="shared" si="321"/>
        <v>86.125983934627826</v>
      </c>
      <c r="N125" s="580">
        <f t="shared" si="322"/>
        <v>85.011416784832377</v>
      </c>
      <c r="O125" s="580">
        <f t="shared" si="323"/>
        <v>83.78221631947514</v>
      </c>
      <c r="P125" s="580">
        <f t="shared" si="324"/>
        <v>82.442213188509513</v>
      </c>
      <c r="Q125" s="580">
        <f t="shared" si="325"/>
        <v>80.984393587807745</v>
      </c>
      <c r="R125" s="580">
        <f>MIN(BC125,BS125,CI125)</f>
        <v>79.33262863931634</v>
      </c>
      <c r="S125" s="480" t="s">
        <v>381</v>
      </c>
      <c r="T125" s="738"/>
      <c r="U125" s="1021"/>
      <c r="V125" s="503">
        <f t="shared" ref="V125:V137" si="350">$C125</f>
        <v>45</v>
      </c>
      <c r="W125" s="481">
        <v>45</v>
      </c>
      <c r="X125" s="482">
        <v>-33</v>
      </c>
      <c r="Y125" s="531">
        <f t="shared" si="326"/>
        <v>15.08412619835206</v>
      </c>
      <c r="Z125" s="484">
        <v>16.969641973146068</v>
      </c>
      <c r="AA125" s="485">
        <v>18.890495386376202</v>
      </c>
      <c r="AB125" s="532">
        <f t="shared" ref="AB125:AB131" si="351">(J125-5)/Y125</f>
        <v>5.0462816330466014</v>
      </c>
      <c r="AC125" s="486">
        <f t="shared" ref="AC125:AC131" si="352">(J125-5)/MIN(AA125,Z125)</f>
        <v>4.4855836738192005</v>
      </c>
      <c r="AD125" s="487">
        <v>16.616991016610147</v>
      </c>
      <c r="AE125" s="488">
        <v>31.888577285886551</v>
      </c>
      <c r="AF125" s="738"/>
      <c r="AG125" s="1048"/>
      <c r="AH125" s="1050"/>
      <c r="AI125" s="738"/>
      <c r="AJ125" s="1021"/>
      <c r="AK125" s="503">
        <f t="shared" ref="AK125:AK136" si="353">$C125</f>
        <v>45</v>
      </c>
      <c r="AL125" s="489">
        <v>25</v>
      </c>
      <c r="AM125" s="482">
        <f t="shared" ref="AM125:AM136" si="354">MIN(-40,AK125)</f>
        <v>-40</v>
      </c>
      <c r="AN125" s="490">
        <f t="shared" ref="AN125:AN136" si="355">Y125</f>
        <v>15.08412619835206</v>
      </c>
      <c r="AP125" s="1021"/>
      <c r="AQ125" s="503">
        <v>45</v>
      </c>
      <c r="AR125" s="483">
        <f t="shared" si="327"/>
        <v>15.08412619835206</v>
      </c>
      <c r="AS125" s="477">
        <v>103.31564135988573</v>
      </c>
      <c r="AT125" s="479">
        <v>103.13465909532417</v>
      </c>
      <c r="AU125" s="479">
        <v>102.84221712102317</v>
      </c>
      <c r="AV125" s="479">
        <v>102.45200877302581</v>
      </c>
      <c r="AW125" s="479">
        <v>102.14056385445066</v>
      </c>
      <c r="AX125" s="479">
        <v>101.88201605921853</v>
      </c>
      <c r="AY125" s="479">
        <v>101.45100872480296</v>
      </c>
      <c r="AZ125" s="479">
        <v>101.55688709895379</v>
      </c>
      <c r="BA125" s="479">
        <v>101.32853780567709</v>
      </c>
      <c r="BB125" s="479">
        <v>101.3055620957555</v>
      </c>
      <c r="BC125" s="479">
        <v>101.43232473987489</v>
      </c>
      <c r="BD125" s="480" t="s">
        <v>381</v>
      </c>
      <c r="BE125" s="738"/>
      <c r="BF125" s="1021"/>
      <c r="BG125" s="503">
        <v>45</v>
      </c>
      <c r="BH125" s="483">
        <f t="shared" si="328"/>
        <v>16.969641973146068</v>
      </c>
      <c r="BI125" s="477">
        <v>73.143139434211122</v>
      </c>
      <c r="BJ125" s="478">
        <v>75.740986355486697</v>
      </c>
      <c r="BK125" s="479">
        <v>81.118748985301053</v>
      </c>
      <c r="BL125" s="479">
        <v>87.333160365537793</v>
      </c>
      <c r="BM125" s="479">
        <v>86.88426438960721</v>
      </c>
      <c r="BN125" s="479">
        <v>86.39585834180852</v>
      </c>
      <c r="BO125" s="479">
        <v>85.317197951399407</v>
      </c>
      <c r="BP125" s="479">
        <v>84.109024451741163</v>
      </c>
      <c r="BQ125" s="479">
        <v>82.760251403293879</v>
      </c>
      <c r="BR125" s="479">
        <v>81.249171204352294</v>
      </c>
      <c r="BS125" s="479">
        <v>79.451037729894495</v>
      </c>
      <c r="BT125" s="480" t="s">
        <v>381</v>
      </c>
      <c r="BU125" s="533"/>
      <c r="BV125" s="1021"/>
      <c r="BW125" s="503">
        <v>45</v>
      </c>
      <c r="BX125" s="483">
        <f t="shared" si="329"/>
        <v>16.969641973146068</v>
      </c>
      <c r="BY125" s="477">
        <v>77.564629190985485</v>
      </c>
      <c r="BZ125" s="478">
        <v>80.108576091956905</v>
      </c>
      <c r="CA125" s="479">
        <v>85.43324225129868</v>
      </c>
      <c r="CB125" s="479">
        <v>87.114659896954109</v>
      </c>
      <c r="CC125" s="479">
        <v>86.631298403927232</v>
      </c>
      <c r="CD125" s="479">
        <v>86.125983934627826</v>
      </c>
      <c r="CE125" s="479">
        <v>85.011416784832377</v>
      </c>
      <c r="CF125" s="479">
        <v>83.78221631947514</v>
      </c>
      <c r="CG125" s="479">
        <v>82.442213188509513</v>
      </c>
      <c r="CH125" s="479">
        <v>80.984393587807745</v>
      </c>
      <c r="CI125" s="479">
        <v>79.33262863931634</v>
      </c>
      <c r="CJ125" s="480" t="s">
        <v>381</v>
      </c>
      <c r="CK125" s="738"/>
      <c r="CL125" s="1021"/>
      <c r="CM125" s="503">
        <f t="shared" ref="CM125:CM137" si="356">$C125</f>
        <v>45</v>
      </c>
      <c r="CN125" s="491">
        <v>1.2</v>
      </c>
      <c r="CO125" s="492">
        <v>1.2000000000000002</v>
      </c>
      <c r="CP125" s="492">
        <v>1.2</v>
      </c>
      <c r="CQ125" s="492">
        <v>1.2000000000000006</v>
      </c>
      <c r="CR125" s="492">
        <v>1.2</v>
      </c>
      <c r="CS125" s="493">
        <v>1.2000000000000002</v>
      </c>
      <c r="CT125" s="493">
        <v>1.2000000000000002</v>
      </c>
      <c r="CU125" s="493">
        <v>1.2000000000000002</v>
      </c>
      <c r="CV125" s="493">
        <v>1.2</v>
      </c>
      <c r="CW125" s="493">
        <v>1.2</v>
      </c>
      <c r="CX125" s="493">
        <v>1.2000000000000002</v>
      </c>
      <c r="CY125" s="747" t="s">
        <v>381</v>
      </c>
      <c r="CZ125" s="738"/>
      <c r="DA125" s="1021"/>
      <c r="DB125" s="503">
        <f t="shared" ref="DB125:DB137" si="357">$C125</f>
        <v>45</v>
      </c>
      <c r="DC125" s="491">
        <v>0.88282731478355891</v>
      </c>
      <c r="DD125" s="492">
        <v>0.90501514078113121</v>
      </c>
      <c r="DE125" s="492">
        <v>0.94959803920649122</v>
      </c>
      <c r="DF125" s="492">
        <v>1</v>
      </c>
      <c r="DG125" s="492">
        <v>1.0000000000000115</v>
      </c>
      <c r="DH125" s="493">
        <v>1.0000000000000056</v>
      </c>
      <c r="DI125" s="493">
        <v>1.0000000000000051</v>
      </c>
      <c r="DJ125" s="493">
        <v>1</v>
      </c>
      <c r="DK125" s="493">
        <v>1.0000000000000007</v>
      </c>
      <c r="DL125" s="493">
        <v>1.0000000000000002</v>
      </c>
      <c r="DM125" s="493">
        <v>1</v>
      </c>
      <c r="DN125" s="747" t="s">
        <v>381</v>
      </c>
      <c r="DO125" s="744"/>
      <c r="DP125" s="1021"/>
      <c r="DQ125" s="503">
        <f t="shared" ref="DQ125:DQ137" si="358">$C125</f>
        <v>45</v>
      </c>
      <c r="DR125" s="491">
        <v>0.92033323992321148</v>
      </c>
      <c r="DS125" s="492">
        <v>0.94135787456987507</v>
      </c>
      <c r="DT125" s="492">
        <v>0.98412157681921208</v>
      </c>
      <c r="DU125" s="492">
        <v>1.0000000000000111</v>
      </c>
      <c r="DV125" s="492">
        <v>1</v>
      </c>
      <c r="DW125" s="493">
        <v>1.0000000000000056</v>
      </c>
      <c r="DX125" s="493">
        <v>1.0000000000000056</v>
      </c>
      <c r="DY125" s="493">
        <v>1.0000000000000056</v>
      </c>
      <c r="DZ125" s="493">
        <v>1.0000000000000031</v>
      </c>
      <c r="EA125" s="493">
        <v>1.0000000000000002</v>
      </c>
      <c r="EB125" s="493">
        <v>1</v>
      </c>
      <c r="EC125" s="747" t="s">
        <v>381</v>
      </c>
      <c r="ED125" s="738"/>
      <c r="EE125" s="1021"/>
      <c r="EF125" s="503">
        <f t="shared" ref="EF125:EF137" si="359">$C125</f>
        <v>45</v>
      </c>
      <c r="EG125" s="495">
        <v>46.821844297432449</v>
      </c>
      <c r="EH125" s="496">
        <v>46.267436564290335</v>
      </c>
      <c r="EI125" s="496">
        <v>45.371795026818006</v>
      </c>
      <c r="EJ125" s="496">
        <v>44.177123678775217</v>
      </c>
      <c r="EK125" s="496">
        <v>43.223919504014475</v>
      </c>
      <c r="EL125" s="497">
        <v>42.432830532595858</v>
      </c>
      <c r="EM125" s="497">
        <v>41.1145024010969</v>
      </c>
      <c r="EN125" s="497">
        <v>41.438302625027688</v>
      </c>
      <c r="EO125" s="497">
        <v>40.740000478177876</v>
      </c>
      <c r="EP125" s="497">
        <v>39.614309299719253</v>
      </c>
      <c r="EQ125" s="497">
        <v>41.057366342846933</v>
      </c>
      <c r="ER125" s="747" t="s">
        <v>381</v>
      </c>
      <c r="ES125" s="738"/>
      <c r="ET125" s="1021"/>
      <c r="EU125" s="503">
        <f t="shared" ref="EU125:EU137" si="360">$C125</f>
        <v>45</v>
      </c>
      <c r="EV125" s="495">
        <v>85</v>
      </c>
      <c r="EW125" s="496">
        <v>85</v>
      </c>
      <c r="EX125" s="496">
        <v>85</v>
      </c>
      <c r="EY125" s="496">
        <v>84.474368294470196</v>
      </c>
      <c r="EZ125" s="496">
        <v>82.65902527262574</v>
      </c>
      <c r="FA125" s="497">
        <v>80.684804534461705</v>
      </c>
      <c r="FB125" s="497">
        <v>76.328031057375881</v>
      </c>
      <c r="FC125" s="497">
        <v>71.453700985886826</v>
      </c>
      <c r="FD125" s="497">
        <v>66.019173249772393</v>
      </c>
      <c r="FE125" s="497">
        <v>59.939661542156728</v>
      </c>
      <c r="FF125" s="497">
        <v>52.7178949213951</v>
      </c>
      <c r="FG125" s="747" t="s">
        <v>381</v>
      </c>
      <c r="FI125" s="1021"/>
      <c r="FJ125" s="503">
        <f t="shared" ref="FJ125:FJ137" si="361">$C125</f>
        <v>45</v>
      </c>
      <c r="FK125" s="495">
        <v>85</v>
      </c>
      <c r="FL125" s="496">
        <v>85</v>
      </c>
      <c r="FM125" s="496">
        <v>85</v>
      </c>
      <c r="FN125" s="496">
        <v>83.590649737454783</v>
      </c>
      <c r="FO125" s="496">
        <v>81.636375826615563</v>
      </c>
      <c r="FP125" s="497">
        <v>79.594330920232721</v>
      </c>
      <c r="FQ125" s="497">
        <v>75.093810813043604</v>
      </c>
      <c r="FR125" s="497">
        <v>70.136226194200049</v>
      </c>
      <c r="FS125" s="497">
        <v>64.738818051498924</v>
      </c>
      <c r="FT125" s="497">
        <v>58.875376619920758</v>
      </c>
      <c r="FU125" s="497">
        <v>52.242823570783003</v>
      </c>
      <c r="FV125" s="747" t="s">
        <v>381</v>
      </c>
      <c r="FW125" s="744"/>
      <c r="FX125" s="1021"/>
      <c r="FY125" s="503">
        <f t="shared" ref="FY125:FY137" si="362">$C125</f>
        <v>45</v>
      </c>
      <c r="FZ125" s="491">
        <f t="shared" ref="FZ125:FZ136" si="363">MIN(CN125,DC125,DR125)</f>
        <v>0.88282731478355891</v>
      </c>
      <c r="GA125" s="492">
        <f t="shared" si="330"/>
        <v>0.90501514078113121</v>
      </c>
      <c r="GB125" s="492">
        <f t="shared" si="331"/>
        <v>0.94959803920649122</v>
      </c>
      <c r="GC125" s="492">
        <f t="shared" si="332"/>
        <v>1</v>
      </c>
      <c r="GD125" s="492">
        <f t="shared" si="333"/>
        <v>1</v>
      </c>
      <c r="GE125" s="493">
        <f t="shared" si="334"/>
        <v>1.0000000000000056</v>
      </c>
      <c r="GF125" s="493">
        <f t="shared" si="335"/>
        <v>1.0000000000000051</v>
      </c>
      <c r="GG125" s="493">
        <f t="shared" si="336"/>
        <v>1</v>
      </c>
      <c r="GH125" s="493">
        <f t="shared" si="337"/>
        <v>1.0000000000000007</v>
      </c>
      <c r="GI125" s="493">
        <f t="shared" si="338"/>
        <v>1.0000000000000002</v>
      </c>
      <c r="GJ125" s="493">
        <f>MIN(CX125,DM125,EB125)</f>
        <v>1</v>
      </c>
      <c r="GK125" s="747" t="s">
        <v>381</v>
      </c>
      <c r="GM125" s="1021"/>
      <c r="GN125" s="503">
        <f t="shared" ref="GN125:GN137" si="364">$C125</f>
        <v>45</v>
      </c>
      <c r="GO125" s="495">
        <f t="shared" ref="GO125:GO136" si="365">MAX(EG125,EV125,FK125)</f>
        <v>85</v>
      </c>
      <c r="GP125" s="496">
        <f t="shared" si="339"/>
        <v>85</v>
      </c>
      <c r="GQ125" s="496">
        <f t="shared" si="340"/>
        <v>85</v>
      </c>
      <c r="GR125" s="496">
        <f t="shared" si="341"/>
        <v>84.474368294470196</v>
      </c>
      <c r="GS125" s="496">
        <f t="shared" si="342"/>
        <v>82.65902527262574</v>
      </c>
      <c r="GT125" s="497">
        <f t="shared" si="343"/>
        <v>80.684804534461705</v>
      </c>
      <c r="GU125" s="497">
        <f t="shared" si="344"/>
        <v>76.328031057375881</v>
      </c>
      <c r="GV125" s="497">
        <f t="shared" si="345"/>
        <v>71.453700985886826</v>
      </c>
      <c r="GW125" s="497">
        <f t="shared" si="346"/>
        <v>66.019173249772393</v>
      </c>
      <c r="GX125" s="497">
        <f t="shared" si="347"/>
        <v>59.939661542156728</v>
      </c>
      <c r="GY125" s="497">
        <f>MAX(EQ125,FF125,FU125)</f>
        <v>52.7178949213951</v>
      </c>
      <c r="GZ125" s="747" t="s">
        <v>381</v>
      </c>
      <c r="HB125" s="1021"/>
      <c r="HC125" s="503">
        <f t="shared" ref="HC125:HC137" si="366">$C125</f>
        <v>45</v>
      </c>
      <c r="HD125" s="531">
        <f t="shared" ref="HD125:HD131" si="367">HE125*(1-(2.5+7)/(87.5-2))</f>
        <v>5.4098150328906565</v>
      </c>
      <c r="HE125" s="485">
        <v>6.0860419120019893</v>
      </c>
      <c r="HF125" s="604">
        <v>87.463032495691365</v>
      </c>
      <c r="HH125" s="1021"/>
      <c r="HI125" s="503">
        <f t="shared" ref="HI125:HI137" si="368">$C125</f>
        <v>45</v>
      </c>
      <c r="HJ125" s="531">
        <f t="shared" ref="HJ125:HJ136" si="369">HD125</f>
        <v>5.4098150328906565</v>
      </c>
      <c r="HK125" s="604">
        <v>101.84216008734671</v>
      </c>
    </row>
    <row r="126" spans="2:219" ht="15" customHeight="1">
      <c r="B126" s="1046"/>
      <c r="C126" s="589">
        <v>40</v>
      </c>
      <c r="D126" s="476">
        <f t="shared" si="348"/>
        <v>18.89821353929559</v>
      </c>
      <c r="E126" s="642">
        <f t="shared" ref="E126:E131" si="370">MIN(AS126,BI126,BY126)</f>
        <v>70.898750572153091</v>
      </c>
      <c r="F126" s="643">
        <f t="shared" si="317"/>
        <v>87.418816064355156</v>
      </c>
      <c r="G126" s="602">
        <f t="shared" si="318"/>
        <v>6.2262379825319796</v>
      </c>
      <c r="H126" s="594" t="s">
        <v>712</v>
      </c>
      <c r="I126" s="603" t="s">
        <v>712</v>
      </c>
      <c r="J126" s="580">
        <f t="shared" si="349"/>
        <v>81.109207178666281</v>
      </c>
      <c r="K126" s="580">
        <f t="shared" si="319"/>
        <v>87.029567195874378</v>
      </c>
      <c r="L126" s="580">
        <f t="shared" si="320"/>
        <v>86.406101025246571</v>
      </c>
      <c r="M126" s="580">
        <f t="shared" si="321"/>
        <v>85.759287955912555</v>
      </c>
      <c r="N126" s="580">
        <f t="shared" si="322"/>
        <v>84.397341218567064</v>
      </c>
      <c r="O126" s="580">
        <f t="shared" si="323"/>
        <v>82.944980222932372</v>
      </c>
      <c r="P126" s="580">
        <f t="shared" si="324"/>
        <v>81.406483400544019</v>
      </c>
      <c r="Q126" s="580">
        <f t="shared" si="325"/>
        <v>79.770617827653737</v>
      </c>
      <c r="R126" s="580">
        <f>MIN(BC126,BS126,CI126)</f>
        <v>77.925641323124168</v>
      </c>
      <c r="S126" s="480" t="s">
        <v>381</v>
      </c>
      <c r="T126" s="738"/>
      <c r="U126" s="1021"/>
      <c r="V126" s="503">
        <f t="shared" si="350"/>
        <v>40</v>
      </c>
      <c r="W126" s="481">
        <v>40</v>
      </c>
      <c r="X126" s="482">
        <v>-33</v>
      </c>
      <c r="Y126" s="531">
        <f t="shared" si="326"/>
        <v>18.89821353929559</v>
      </c>
      <c r="Z126" s="484">
        <v>21.260490231707539</v>
      </c>
      <c r="AA126" s="485">
        <v>22.758436434584304</v>
      </c>
      <c r="AB126" s="532">
        <f t="shared" si="351"/>
        <v>4.02732284828988</v>
      </c>
      <c r="AC126" s="486">
        <f t="shared" si="352"/>
        <v>3.5798425318132261</v>
      </c>
      <c r="AD126" s="487">
        <v>20.037056671902217</v>
      </c>
      <c r="AE126" s="488">
        <v>37.109325891880673</v>
      </c>
      <c r="AF126" s="738"/>
      <c r="AG126" s="1048"/>
      <c r="AH126" s="1050"/>
      <c r="AI126" s="738"/>
      <c r="AJ126" s="1021"/>
      <c r="AK126" s="503">
        <f t="shared" si="353"/>
        <v>40</v>
      </c>
      <c r="AL126" s="489">
        <v>25</v>
      </c>
      <c r="AM126" s="482">
        <f t="shared" si="354"/>
        <v>-40</v>
      </c>
      <c r="AN126" s="490">
        <f t="shared" si="355"/>
        <v>18.89821353929559</v>
      </c>
      <c r="AP126" s="1021"/>
      <c r="AQ126" s="503">
        <v>40</v>
      </c>
      <c r="AR126" s="483">
        <f t="shared" si="327"/>
        <v>18.89821353929559</v>
      </c>
      <c r="AS126" s="477">
        <v>103.28960389028936</v>
      </c>
      <c r="AT126" s="479">
        <v>103.10426578421389</v>
      </c>
      <c r="AU126" s="479">
        <v>102.81148269100862</v>
      </c>
      <c r="AV126" s="479">
        <v>102.41745820626754</v>
      </c>
      <c r="AW126" s="479">
        <v>102.10321206010302</v>
      </c>
      <c r="AX126" s="479">
        <v>101.84247570882972</v>
      </c>
      <c r="AY126" s="479">
        <v>101.3992381491131</v>
      </c>
      <c r="AZ126" s="479">
        <v>101.58332163006077</v>
      </c>
      <c r="BA126" s="479">
        <v>101.34192860400555</v>
      </c>
      <c r="BB126" s="479">
        <v>101.27015811885465</v>
      </c>
      <c r="BC126" s="479">
        <v>101.51680164779424</v>
      </c>
      <c r="BD126" s="480" t="s">
        <v>381</v>
      </c>
      <c r="BE126" s="738"/>
      <c r="BF126" s="1021"/>
      <c r="BG126" s="503">
        <v>40</v>
      </c>
      <c r="BH126" s="483">
        <f t="shared" si="328"/>
        <v>21.260490231707539</v>
      </c>
      <c r="BI126" s="477">
        <v>70.898750572153091</v>
      </c>
      <c r="BJ126" s="478">
        <v>74.212913959913323</v>
      </c>
      <c r="BK126" s="479">
        <v>81.109207178666281</v>
      </c>
      <c r="BL126" s="479">
        <v>87.204152081305025</v>
      </c>
      <c r="BM126" s="479">
        <v>86.618250450801369</v>
      </c>
      <c r="BN126" s="479">
        <v>86.001911718766806</v>
      </c>
      <c r="BO126" s="479">
        <v>84.684407263564253</v>
      </c>
      <c r="BP126" s="479">
        <v>83.254477521813484</v>
      </c>
      <c r="BQ126" s="479">
        <v>81.710162533742164</v>
      </c>
      <c r="BR126" s="479">
        <v>80.017923504792449</v>
      </c>
      <c r="BS126" s="479">
        <v>78.013324989322541</v>
      </c>
      <c r="BT126" s="480" t="s">
        <v>381</v>
      </c>
      <c r="BU126" s="533"/>
      <c r="BV126" s="1021"/>
      <c r="BW126" s="503">
        <v>40</v>
      </c>
      <c r="BX126" s="483">
        <f t="shared" si="329"/>
        <v>21.260490231707539</v>
      </c>
      <c r="BY126" s="477">
        <v>73.885420485327202</v>
      </c>
      <c r="BZ126" s="478">
        <v>77.207263783117213</v>
      </c>
      <c r="CA126" s="479">
        <v>84.306187418845013</v>
      </c>
      <c r="CB126" s="479">
        <v>87.029567195874378</v>
      </c>
      <c r="CC126" s="479">
        <v>86.406101025246571</v>
      </c>
      <c r="CD126" s="479">
        <v>85.759287955912555</v>
      </c>
      <c r="CE126" s="479">
        <v>84.397341218567064</v>
      </c>
      <c r="CF126" s="479">
        <v>82.944980222932372</v>
      </c>
      <c r="CG126" s="479">
        <v>81.406483400544019</v>
      </c>
      <c r="CH126" s="479">
        <v>79.770617827653737</v>
      </c>
      <c r="CI126" s="479">
        <v>77.925641323124168</v>
      </c>
      <c r="CJ126" s="480" t="s">
        <v>381</v>
      </c>
      <c r="CK126" s="738"/>
      <c r="CL126" s="1021"/>
      <c r="CM126" s="503">
        <f t="shared" si="356"/>
        <v>40</v>
      </c>
      <c r="CN126" s="491">
        <v>1.2</v>
      </c>
      <c r="CO126" s="492">
        <v>1.2</v>
      </c>
      <c r="CP126" s="492">
        <v>1.2000000000000002</v>
      </c>
      <c r="CQ126" s="492">
        <v>1.2</v>
      </c>
      <c r="CR126" s="492">
        <v>1.2000000000000006</v>
      </c>
      <c r="CS126" s="493">
        <v>1.2</v>
      </c>
      <c r="CT126" s="493">
        <v>1.2000000000000002</v>
      </c>
      <c r="CU126" s="493">
        <v>1.2</v>
      </c>
      <c r="CV126" s="493">
        <v>1.2</v>
      </c>
      <c r="CW126" s="493">
        <v>1.2000000000000002</v>
      </c>
      <c r="CX126" s="493">
        <v>1.2</v>
      </c>
      <c r="CY126" s="747" t="s">
        <v>381</v>
      </c>
      <c r="CZ126" s="738"/>
      <c r="DA126" s="1021"/>
      <c r="DB126" s="503">
        <f t="shared" si="357"/>
        <v>40</v>
      </c>
      <c r="DC126" s="491">
        <v>0.86330093788154427</v>
      </c>
      <c r="DD126" s="492">
        <v>0.89201706029219741</v>
      </c>
      <c r="DE126" s="492">
        <v>0.94952048927565602</v>
      </c>
      <c r="DF126" s="492">
        <v>1.0000000000000073</v>
      </c>
      <c r="DG126" s="492">
        <v>1</v>
      </c>
      <c r="DH126" s="493">
        <v>1.0000000000000067</v>
      </c>
      <c r="DI126" s="493">
        <v>1.0000000000000004</v>
      </c>
      <c r="DJ126" s="493">
        <v>1</v>
      </c>
      <c r="DK126" s="493">
        <v>1.0000000000000002</v>
      </c>
      <c r="DL126" s="493">
        <v>1</v>
      </c>
      <c r="DM126" s="493">
        <v>1</v>
      </c>
      <c r="DN126" s="747" t="s">
        <v>381</v>
      </c>
      <c r="DO126" s="744"/>
      <c r="DP126" s="1021"/>
      <c r="DQ126" s="503">
        <f t="shared" si="358"/>
        <v>40</v>
      </c>
      <c r="DR126" s="491">
        <v>0.88921171541109278</v>
      </c>
      <c r="DS126" s="492">
        <v>0.91734789179075005</v>
      </c>
      <c r="DT126" s="492">
        <v>0.97520610017830889</v>
      </c>
      <c r="DU126" s="492">
        <v>1.0000000000000002</v>
      </c>
      <c r="DV126" s="492">
        <v>1</v>
      </c>
      <c r="DW126" s="493">
        <v>1.0000000000000004</v>
      </c>
      <c r="DX126" s="493">
        <v>1.0000000000000073</v>
      </c>
      <c r="DY126" s="493">
        <v>1.0000000000000073</v>
      </c>
      <c r="DZ126" s="493">
        <v>1.000000000000004</v>
      </c>
      <c r="EA126" s="493">
        <v>1</v>
      </c>
      <c r="EB126" s="493">
        <v>1</v>
      </c>
      <c r="EC126" s="747" t="s">
        <v>381</v>
      </c>
      <c r="ED126" s="738"/>
      <c r="EE126" s="1021"/>
      <c r="EF126" s="503">
        <f t="shared" si="359"/>
        <v>40</v>
      </c>
      <c r="EG126" s="495">
        <v>46.742077210990146</v>
      </c>
      <c r="EH126" s="496">
        <v>46.174341393971588</v>
      </c>
      <c r="EI126" s="496">
        <v>45.277681680899093</v>
      </c>
      <c r="EJ126" s="496">
        <v>44.071364792972815</v>
      </c>
      <c r="EK126" s="496">
        <v>43.10962053724171</v>
      </c>
      <c r="EL126" s="497">
        <v>42.31186490238764</v>
      </c>
      <c r="EM126" s="497">
        <v>40.956188450407694</v>
      </c>
      <c r="EN126" s="497">
        <v>41.519151144591149</v>
      </c>
      <c r="EO126" s="497">
        <v>40.780945507061631</v>
      </c>
      <c r="EP126" s="497">
        <v>39.634683365963781</v>
      </c>
      <c r="EQ126" s="497">
        <v>41.315708550572253</v>
      </c>
      <c r="ER126" s="747" t="s">
        <v>381</v>
      </c>
      <c r="ES126" s="738"/>
      <c r="ET126" s="1021"/>
      <c r="EU126" s="503">
        <f t="shared" si="360"/>
        <v>40</v>
      </c>
      <c r="EV126" s="495">
        <v>85</v>
      </c>
      <c r="EW126" s="496">
        <v>85</v>
      </c>
      <c r="EX126" s="496">
        <v>85</v>
      </c>
      <c r="EY126" s="496">
        <v>83.952575733010349</v>
      </c>
      <c r="EZ126" s="496">
        <v>81.583634688400423</v>
      </c>
      <c r="FA126" s="497">
        <v>79.093092610600479</v>
      </c>
      <c r="FB126" s="497">
        <v>73.774323559322113</v>
      </c>
      <c r="FC126" s="497">
        <v>68.009657155395416</v>
      </c>
      <c r="FD126" s="497">
        <v>61.793344378015263</v>
      </c>
      <c r="FE126" s="497">
        <v>54.993152307570085</v>
      </c>
      <c r="FF126" s="497">
        <v>46.953773700671775</v>
      </c>
      <c r="FG126" s="747" t="s">
        <v>381</v>
      </c>
      <c r="FI126" s="1021"/>
      <c r="FJ126" s="503">
        <f t="shared" si="361"/>
        <v>40</v>
      </c>
      <c r="FK126" s="495">
        <v>85</v>
      </c>
      <c r="FL126" s="496">
        <v>85</v>
      </c>
      <c r="FM126" s="496">
        <v>85</v>
      </c>
      <c r="FN126" s="496">
        <v>83.246545639117585</v>
      </c>
      <c r="FO126" s="496">
        <v>80.7261975707126</v>
      </c>
      <c r="FP126" s="497">
        <v>78.113097517178119</v>
      </c>
      <c r="FQ126" s="497">
        <v>72.6163662262</v>
      </c>
      <c r="FR126" s="497">
        <v>66.763045583214478</v>
      </c>
      <c r="FS126" s="497">
        <v>60.572125237552598</v>
      </c>
      <c r="FT126" s="497">
        <v>54.000393235159493</v>
      </c>
      <c r="FU126" s="497">
        <v>46.602524558813855</v>
      </c>
      <c r="FV126" s="747" t="s">
        <v>381</v>
      </c>
      <c r="FW126" s="744"/>
      <c r="FX126" s="1021"/>
      <c r="FY126" s="503">
        <f t="shared" si="362"/>
        <v>40</v>
      </c>
      <c r="FZ126" s="491">
        <f t="shared" si="363"/>
        <v>0.86330093788154427</v>
      </c>
      <c r="GA126" s="492">
        <f t="shared" si="330"/>
        <v>0.89201706029219741</v>
      </c>
      <c r="GB126" s="492">
        <f t="shared" si="331"/>
        <v>0.94952048927565602</v>
      </c>
      <c r="GC126" s="492">
        <f t="shared" si="332"/>
        <v>1.0000000000000002</v>
      </c>
      <c r="GD126" s="492">
        <f t="shared" si="333"/>
        <v>1</v>
      </c>
      <c r="GE126" s="493">
        <f t="shared" si="334"/>
        <v>1.0000000000000004</v>
      </c>
      <c r="GF126" s="493">
        <f t="shared" si="335"/>
        <v>1.0000000000000004</v>
      </c>
      <c r="GG126" s="493">
        <f t="shared" si="336"/>
        <v>1</v>
      </c>
      <c r="GH126" s="493">
        <f t="shared" si="337"/>
        <v>1.0000000000000002</v>
      </c>
      <c r="GI126" s="493">
        <f t="shared" si="338"/>
        <v>1</v>
      </c>
      <c r="GJ126" s="493">
        <f>MIN(CX126,DM126,EB126)</f>
        <v>1</v>
      </c>
      <c r="GK126" s="747" t="s">
        <v>381</v>
      </c>
      <c r="GM126" s="1021"/>
      <c r="GN126" s="503">
        <f t="shared" si="364"/>
        <v>40</v>
      </c>
      <c r="GO126" s="495">
        <f t="shared" si="365"/>
        <v>85</v>
      </c>
      <c r="GP126" s="496">
        <f t="shared" si="339"/>
        <v>85</v>
      </c>
      <c r="GQ126" s="496">
        <f t="shared" si="340"/>
        <v>85</v>
      </c>
      <c r="GR126" s="496">
        <f t="shared" si="341"/>
        <v>83.952575733010349</v>
      </c>
      <c r="GS126" s="496">
        <f t="shared" si="342"/>
        <v>81.583634688400423</v>
      </c>
      <c r="GT126" s="497">
        <f t="shared" si="343"/>
        <v>79.093092610600479</v>
      </c>
      <c r="GU126" s="497">
        <f t="shared" si="344"/>
        <v>73.774323559322113</v>
      </c>
      <c r="GV126" s="497">
        <f t="shared" si="345"/>
        <v>68.009657155395416</v>
      </c>
      <c r="GW126" s="497">
        <f t="shared" si="346"/>
        <v>61.793344378015263</v>
      </c>
      <c r="GX126" s="497">
        <f t="shared" si="347"/>
        <v>54.993152307570085</v>
      </c>
      <c r="GY126" s="497">
        <f>MAX(EQ126,FF126,FU126)</f>
        <v>46.953773700671775</v>
      </c>
      <c r="GZ126" s="747" t="s">
        <v>381</v>
      </c>
      <c r="HB126" s="1021"/>
      <c r="HC126" s="503">
        <f t="shared" si="366"/>
        <v>40</v>
      </c>
      <c r="HD126" s="531">
        <f t="shared" si="367"/>
        <v>6.2262379825319796</v>
      </c>
      <c r="HE126" s="485">
        <v>7.0045177303484776</v>
      </c>
      <c r="HF126" s="604">
        <v>87.418816064355156</v>
      </c>
      <c r="HH126" s="1021"/>
      <c r="HI126" s="503">
        <f t="shared" si="368"/>
        <v>40</v>
      </c>
      <c r="HJ126" s="531">
        <f t="shared" si="369"/>
        <v>6.2262379825319796</v>
      </c>
      <c r="HK126" s="604">
        <v>101.43911305216034</v>
      </c>
    </row>
    <row r="127" spans="2:219" ht="15" customHeight="1">
      <c r="B127" s="1046"/>
      <c r="C127" s="589">
        <v>35</v>
      </c>
      <c r="D127" s="476">
        <f t="shared" si="348"/>
        <v>19.415941564441265</v>
      </c>
      <c r="E127" s="642">
        <f t="shared" si="370"/>
        <v>71.045452455049386</v>
      </c>
      <c r="F127" s="643">
        <f t="shared" si="317"/>
        <v>87.405395897159806</v>
      </c>
      <c r="G127" s="602">
        <f t="shared" si="318"/>
        <v>6.2261486951254703</v>
      </c>
      <c r="H127" s="594" t="s">
        <v>712</v>
      </c>
      <c r="I127" s="603" t="s">
        <v>712</v>
      </c>
      <c r="J127" s="580">
        <f t="shared" si="349"/>
        <v>81.168681362811085</v>
      </c>
      <c r="K127" s="580">
        <f t="shared" si="319"/>
        <v>87.037788843757525</v>
      </c>
      <c r="L127" s="580">
        <f t="shared" si="320"/>
        <v>86.406957995644433</v>
      </c>
      <c r="M127" s="580">
        <f t="shared" si="321"/>
        <v>85.755893764695372</v>
      </c>
      <c r="N127" s="580">
        <f t="shared" si="322"/>
        <v>84.384430744076454</v>
      </c>
      <c r="O127" s="580">
        <f t="shared" si="323"/>
        <v>82.925811289330426</v>
      </c>
      <c r="P127" s="580">
        <f t="shared" si="324"/>
        <v>81.382448025794062</v>
      </c>
      <c r="Q127" s="580">
        <f t="shared" si="325"/>
        <v>79.744467142174074</v>
      </c>
      <c r="R127" s="580">
        <f>MIN(BC127,BS127,CI127)</f>
        <v>77.902241965502967</v>
      </c>
      <c r="S127" s="480" t="s">
        <v>381</v>
      </c>
      <c r="T127" s="738"/>
      <c r="U127" s="1021"/>
      <c r="V127" s="503">
        <f t="shared" si="350"/>
        <v>35</v>
      </c>
      <c r="W127" s="481">
        <v>40</v>
      </c>
      <c r="X127" s="482">
        <v>-33</v>
      </c>
      <c r="Y127" s="531">
        <f t="shared" si="326"/>
        <v>19.415941564441265</v>
      </c>
      <c r="Z127" s="484">
        <v>21.842934259996426</v>
      </c>
      <c r="AA127" s="485">
        <v>23.103779569977437</v>
      </c>
      <c r="AB127" s="532">
        <f t="shared" si="351"/>
        <v>3.9229970439501063</v>
      </c>
      <c r="AC127" s="486">
        <f t="shared" si="352"/>
        <v>3.4871084835112054</v>
      </c>
      <c r="AD127" s="487">
        <v>20.487133961787155</v>
      </c>
      <c r="AE127" s="488">
        <v>37.566902037777382</v>
      </c>
      <c r="AF127" s="738"/>
      <c r="AG127" s="1048"/>
      <c r="AH127" s="1050"/>
      <c r="AI127" s="738"/>
      <c r="AJ127" s="1021"/>
      <c r="AK127" s="503">
        <f t="shared" si="353"/>
        <v>35</v>
      </c>
      <c r="AL127" s="489">
        <f t="shared" ref="AL127:AL135" si="371">AK127-10</f>
        <v>25</v>
      </c>
      <c r="AM127" s="482">
        <f t="shared" si="354"/>
        <v>-40</v>
      </c>
      <c r="AN127" s="490">
        <f t="shared" si="355"/>
        <v>19.415941564441265</v>
      </c>
      <c r="AP127" s="1021"/>
      <c r="AQ127" s="503">
        <v>35</v>
      </c>
      <c r="AR127" s="483">
        <f t="shared" si="327"/>
        <v>19.415941564441265</v>
      </c>
      <c r="AS127" s="477">
        <v>102.89042665911992</v>
      </c>
      <c r="AT127" s="479">
        <v>102.71067293099838</v>
      </c>
      <c r="AU127" s="479">
        <v>102.42657152758591</v>
      </c>
      <c r="AV127" s="479">
        <v>102.05399141601964</v>
      </c>
      <c r="AW127" s="479">
        <v>101.76173751377895</v>
      </c>
      <c r="AX127" s="479">
        <v>101.52471405714958</v>
      </c>
      <c r="AY127" s="479">
        <v>101.1286080228312</v>
      </c>
      <c r="AZ127" s="479">
        <v>101.3781128555073</v>
      </c>
      <c r="BA127" s="479">
        <v>101.18050368158983</v>
      </c>
      <c r="BB127" s="479">
        <v>101.26476370003718</v>
      </c>
      <c r="BC127" s="479">
        <v>101.44037353698323</v>
      </c>
      <c r="BD127" s="480" t="s">
        <v>381</v>
      </c>
      <c r="BE127" s="738"/>
      <c r="BF127" s="1021"/>
      <c r="BG127" s="503">
        <v>35</v>
      </c>
      <c r="BH127" s="483">
        <f t="shared" si="328"/>
        <v>21.842934259996426</v>
      </c>
      <c r="BI127" s="477">
        <v>71.045452455049386</v>
      </c>
      <c r="BJ127" s="478">
        <v>74.230603190762608</v>
      </c>
      <c r="BK127" s="479">
        <v>81.168681362811085</v>
      </c>
      <c r="BL127" s="479">
        <v>87.192310855053975</v>
      </c>
      <c r="BM127" s="479">
        <v>86.598881442433765</v>
      </c>
      <c r="BN127" s="479">
        <v>85.979630344467665</v>
      </c>
      <c r="BO127" s="479">
        <v>84.650858548739492</v>
      </c>
      <c r="BP127" s="479">
        <v>83.215143320617443</v>
      </c>
      <c r="BQ127" s="479">
        <v>81.668247313453193</v>
      </c>
      <c r="BR127" s="479">
        <v>79.976687838766239</v>
      </c>
      <c r="BS127" s="479">
        <v>77.983358587248176</v>
      </c>
      <c r="BT127" s="480" t="s">
        <v>381</v>
      </c>
      <c r="BU127" s="533"/>
      <c r="BV127" s="1021"/>
      <c r="BW127" s="503">
        <v>35</v>
      </c>
      <c r="BX127" s="483">
        <f t="shared" si="329"/>
        <v>21.842934259996426</v>
      </c>
      <c r="BY127" s="477">
        <v>73.471418714394005</v>
      </c>
      <c r="BZ127" s="478">
        <v>76.842579237662861</v>
      </c>
      <c r="CA127" s="479">
        <v>83.910283385846029</v>
      </c>
      <c r="CB127" s="479">
        <v>87.037788843757525</v>
      </c>
      <c r="CC127" s="479">
        <v>86.406957995644433</v>
      </c>
      <c r="CD127" s="479">
        <v>85.755893764695372</v>
      </c>
      <c r="CE127" s="479">
        <v>84.384430744076454</v>
      </c>
      <c r="CF127" s="479">
        <v>82.925811289330426</v>
      </c>
      <c r="CG127" s="479">
        <v>81.382448025794062</v>
      </c>
      <c r="CH127" s="479">
        <v>79.744467142174074</v>
      </c>
      <c r="CI127" s="479">
        <v>77.902241965502967</v>
      </c>
      <c r="CJ127" s="480" t="s">
        <v>381</v>
      </c>
      <c r="CK127" s="738"/>
      <c r="CL127" s="1021"/>
      <c r="CM127" s="503">
        <f t="shared" si="356"/>
        <v>35</v>
      </c>
      <c r="CN127" s="491">
        <v>1.2000000000000128</v>
      </c>
      <c r="CO127" s="492">
        <v>1.2000000000000006</v>
      </c>
      <c r="CP127" s="492">
        <v>1.2000000000000122</v>
      </c>
      <c r="CQ127" s="492">
        <v>1.2000000000000126</v>
      </c>
      <c r="CR127" s="492">
        <v>1.2</v>
      </c>
      <c r="CS127" s="493">
        <v>1.2000000000000006</v>
      </c>
      <c r="CT127" s="493">
        <v>1.2</v>
      </c>
      <c r="CU127" s="493">
        <v>1.2000000000000002</v>
      </c>
      <c r="CV127" s="493">
        <v>1.2000000000000002</v>
      </c>
      <c r="CW127" s="493">
        <v>1.2000000000000002</v>
      </c>
      <c r="CX127" s="493">
        <v>1.2</v>
      </c>
      <c r="CY127" s="747" t="s">
        <v>381</v>
      </c>
      <c r="CZ127" s="738"/>
      <c r="DA127" s="1021"/>
      <c r="DB127" s="503">
        <f t="shared" si="357"/>
        <v>35</v>
      </c>
      <c r="DC127" s="491">
        <v>0.86458759122119966</v>
      </c>
      <c r="DD127" s="492">
        <v>0.89216838961727019</v>
      </c>
      <c r="DE127" s="492">
        <v>0.95000377259430668</v>
      </c>
      <c r="DF127" s="492">
        <v>1</v>
      </c>
      <c r="DG127" s="492">
        <v>1.0000000000000075</v>
      </c>
      <c r="DH127" s="493">
        <v>1.0000000000000075</v>
      </c>
      <c r="DI127" s="493">
        <v>1.0000000000000004</v>
      </c>
      <c r="DJ127" s="493">
        <v>1</v>
      </c>
      <c r="DK127" s="493">
        <v>1</v>
      </c>
      <c r="DL127" s="493">
        <v>1</v>
      </c>
      <c r="DM127" s="493">
        <v>1.0000000000000004</v>
      </c>
      <c r="DN127" s="747" t="s">
        <v>381</v>
      </c>
      <c r="DO127" s="744"/>
      <c r="DP127" s="1021"/>
      <c r="DQ127" s="503">
        <f t="shared" si="358"/>
        <v>35</v>
      </c>
      <c r="DR127" s="491">
        <v>0.88565531722514368</v>
      </c>
      <c r="DS127" s="492">
        <v>0.9142931890478383</v>
      </c>
      <c r="DT127" s="492">
        <v>0.97205726517913105</v>
      </c>
      <c r="DU127" s="492">
        <v>1</v>
      </c>
      <c r="DV127" s="492">
        <v>1.0000000000000073</v>
      </c>
      <c r="DW127" s="493">
        <v>1</v>
      </c>
      <c r="DX127" s="493">
        <v>1.0000000000000004</v>
      </c>
      <c r="DY127" s="493">
        <v>1</v>
      </c>
      <c r="DZ127" s="493">
        <v>1.0000000000000038</v>
      </c>
      <c r="EA127" s="493">
        <v>1.0000000000000011</v>
      </c>
      <c r="EB127" s="493">
        <v>1.0000000000000007</v>
      </c>
      <c r="EC127" s="747" t="s">
        <v>381</v>
      </c>
      <c r="ED127" s="738"/>
      <c r="EE127" s="1021"/>
      <c r="EF127" s="503">
        <f t="shared" si="359"/>
        <v>35</v>
      </c>
      <c r="EG127" s="495">
        <v>45.519425676764627</v>
      </c>
      <c r="EH127" s="496">
        <v>44.969005921776329</v>
      </c>
      <c r="EI127" s="496">
        <v>44.099260201422908</v>
      </c>
      <c r="EJ127" s="496">
        <v>42.959008426805497</v>
      </c>
      <c r="EK127" s="496">
        <v>42.064877318246715</v>
      </c>
      <c r="EL127" s="497">
        <v>41.339906523412481</v>
      </c>
      <c r="EM127" s="497">
        <v>40.128734604400563</v>
      </c>
      <c r="EN127" s="497">
        <v>40.89158968653129</v>
      </c>
      <c r="EO127" s="497">
        <v>40.28738886861629</v>
      </c>
      <c r="EP127" s="497">
        <v>39.254075788630928</v>
      </c>
      <c r="EQ127" s="497">
        <v>41.081979730768978</v>
      </c>
      <c r="ER127" s="747" t="s">
        <v>381</v>
      </c>
      <c r="ES127" s="738"/>
      <c r="ET127" s="1021"/>
      <c r="EU127" s="503">
        <f t="shared" si="360"/>
        <v>35</v>
      </c>
      <c r="EV127" s="495">
        <v>85</v>
      </c>
      <c r="EW127" s="496">
        <v>85</v>
      </c>
      <c r="EX127" s="496">
        <v>85</v>
      </c>
      <c r="EY127" s="496">
        <v>83.904685370132768</v>
      </c>
      <c r="EZ127" s="496">
        <v>81.505344147664289</v>
      </c>
      <c r="FA127" s="497">
        <v>79.003085166959522</v>
      </c>
      <c r="FB127" s="497">
        <v>73.638978964670855</v>
      </c>
      <c r="FC127" s="497">
        <v>67.851202631271576</v>
      </c>
      <c r="FD127" s="497">
        <v>61.624762757642941</v>
      </c>
      <c r="FE127" s="497">
        <v>54.827601453582872</v>
      </c>
      <c r="FF127" s="497">
        <v>46.833728171034636</v>
      </c>
      <c r="FG127" s="747" t="s">
        <v>381</v>
      </c>
      <c r="FI127" s="1021"/>
      <c r="FJ127" s="503">
        <f t="shared" si="361"/>
        <v>35</v>
      </c>
      <c r="FK127" s="495">
        <v>85</v>
      </c>
      <c r="FL127" s="496">
        <v>85</v>
      </c>
      <c r="FM127" s="496">
        <v>85</v>
      </c>
      <c r="FN127" s="496">
        <v>83.279792073181056</v>
      </c>
      <c r="FO127" s="496">
        <v>80.729660721649623</v>
      </c>
      <c r="FP127" s="497">
        <v>78.099389214763562</v>
      </c>
      <c r="FQ127" s="497">
        <v>72.564296399587647</v>
      </c>
      <c r="FR127" s="497">
        <v>66.685848796480741</v>
      </c>
      <c r="FS127" s="497">
        <v>60.475485847023606</v>
      </c>
      <c r="FT127" s="497">
        <v>53.895431663805368</v>
      </c>
      <c r="FU127" s="497">
        <v>46.50879560129215</v>
      </c>
      <c r="FV127" s="747" t="s">
        <v>381</v>
      </c>
      <c r="FW127" s="744"/>
      <c r="FX127" s="1021"/>
      <c r="FY127" s="503">
        <f t="shared" si="362"/>
        <v>35</v>
      </c>
      <c r="FZ127" s="491">
        <f t="shared" si="363"/>
        <v>0.86458759122119966</v>
      </c>
      <c r="GA127" s="492">
        <f t="shared" si="330"/>
        <v>0.89216838961727019</v>
      </c>
      <c r="GB127" s="492">
        <f t="shared" si="331"/>
        <v>0.95000377259430668</v>
      </c>
      <c r="GC127" s="492">
        <f t="shared" si="332"/>
        <v>1</v>
      </c>
      <c r="GD127" s="492">
        <f t="shared" si="333"/>
        <v>1.0000000000000073</v>
      </c>
      <c r="GE127" s="493">
        <f t="shared" si="334"/>
        <v>1</v>
      </c>
      <c r="GF127" s="493">
        <f t="shared" si="335"/>
        <v>1.0000000000000004</v>
      </c>
      <c r="GG127" s="493">
        <f t="shared" si="336"/>
        <v>1</v>
      </c>
      <c r="GH127" s="493">
        <f t="shared" si="337"/>
        <v>1</v>
      </c>
      <c r="GI127" s="493">
        <f t="shared" si="338"/>
        <v>1</v>
      </c>
      <c r="GJ127" s="493">
        <f>MIN(CX127,DM127,EB127)</f>
        <v>1.0000000000000004</v>
      </c>
      <c r="GK127" s="747" t="s">
        <v>381</v>
      </c>
      <c r="GM127" s="1021"/>
      <c r="GN127" s="503">
        <f t="shared" si="364"/>
        <v>35</v>
      </c>
      <c r="GO127" s="495">
        <f t="shared" si="365"/>
        <v>85</v>
      </c>
      <c r="GP127" s="496">
        <f t="shared" si="339"/>
        <v>85</v>
      </c>
      <c r="GQ127" s="496">
        <f t="shared" si="340"/>
        <v>85</v>
      </c>
      <c r="GR127" s="496">
        <f t="shared" si="341"/>
        <v>83.904685370132768</v>
      </c>
      <c r="GS127" s="496">
        <f t="shared" si="342"/>
        <v>81.505344147664289</v>
      </c>
      <c r="GT127" s="497">
        <f t="shared" si="343"/>
        <v>79.003085166959522</v>
      </c>
      <c r="GU127" s="497">
        <f t="shared" si="344"/>
        <v>73.638978964670855</v>
      </c>
      <c r="GV127" s="497">
        <f t="shared" si="345"/>
        <v>67.851202631271576</v>
      </c>
      <c r="GW127" s="497">
        <f t="shared" si="346"/>
        <v>61.624762757642941</v>
      </c>
      <c r="GX127" s="497">
        <f t="shared" si="347"/>
        <v>54.827601453582872</v>
      </c>
      <c r="GY127" s="497">
        <f>MAX(EQ127,FF127,FU127)</f>
        <v>46.833728171034636</v>
      </c>
      <c r="GZ127" s="747" t="s">
        <v>381</v>
      </c>
      <c r="HB127" s="1021"/>
      <c r="HC127" s="503">
        <f t="shared" si="366"/>
        <v>35</v>
      </c>
      <c r="HD127" s="531">
        <f t="shared" si="367"/>
        <v>6.2261486951254703</v>
      </c>
      <c r="HE127" s="485">
        <v>7.0044172820161545</v>
      </c>
      <c r="HF127" s="604">
        <v>87.405395897159806</v>
      </c>
      <c r="HH127" s="1021"/>
      <c r="HI127" s="503">
        <f t="shared" si="368"/>
        <v>35</v>
      </c>
      <c r="HJ127" s="531">
        <f t="shared" si="369"/>
        <v>6.2261486951254703</v>
      </c>
      <c r="HK127" s="604">
        <v>100.94154509821516</v>
      </c>
    </row>
    <row r="128" spans="2:219" ht="15" customHeight="1">
      <c r="B128" s="1046"/>
      <c r="C128" s="589">
        <v>30</v>
      </c>
      <c r="D128" s="476">
        <f t="shared" si="348"/>
        <v>22.151877561586051</v>
      </c>
      <c r="E128" s="642">
        <f t="shared" si="370"/>
        <v>69.762846723135326</v>
      </c>
      <c r="F128" s="643">
        <f t="shared" si="317"/>
        <v>87.378480139089575</v>
      </c>
      <c r="G128" s="602">
        <f t="shared" si="318"/>
        <v>6.7329748674464485</v>
      </c>
      <c r="H128" s="594" t="s">
        <v>712</v>
      </c>
      <c r="I128" s="603" t="s">
        <v>712</v>
      </c>
      <c r="J128" s="580">
        <f t="shared" si="349"/>
        <v>81.267932793688132</v>
      </c>
      <c r="K128" s="580">
        <f t="shared" si="319"/>
        <v>86.99131885912422</v>
      </c>
      <c r="L128" s="580">
        <f t="shared" si="320"/>
        <v>86.261428134419049</v>
      </c>
      <c r="M128" s="580">
        <f t="shared" si="321"/>
        <v>85.510768844953589</v>
      </c>
      <c r="N128" s="580">
        <f t="shared" si="322"/>
        <v>83.962160799695113</v>
      </c>
      <c r="O128" s="580">
        <f t="shared" si="323"/>
        <v>82.346476696534353</v>
      </c>
      <c r="P128" s="580">
        <f t="shared" si="324"/>
        <v>80.665842058059823</v>
      </c>
      <c r="Q128" s="580">
        <f t="shared" si="325"/>
        <v>78.906321425044894</v>
      </c>
      <c r="R128" s="580">
        <f>MIN(BC128,BS128,CI128)</f>
        <v>76.922481324026094</v>
      </c>
      <c r="S128" s="480" t="s">
        <v>381</v>
      </c>
      <c r="T128" s="738"/>
      <c r="U128" s="1021"/>
      <c r="V128" s="503">
        <f t="shared" si="350"/>
        <v>30</v>
      </c>
      <c r="W128" s="498">
        <v>36.700000000000003</v>
      </c>
      <c r="X128" s="482">
        <v>-33</v>
      </c>
      <c r="Y128" s="531">
        <f t="shared" si="326"/>
        <v>22.151877561586051</v>
      </c>
      <c r="Z128" s="484">
        <v>24.920862256784311</v>
      </c>
      <c r="AA128" s="485">
        <v>25.781663865696235</v>
      </c>
      <c r="AB128" s="532">
        <f t="shared" si="351"/>
        <v>3.4429556854334393</v>
      </c>
      <c r="AC128" s="486">
        <f t="shared" si="352"/>
        <v>3.0604050537186125</v>
      </c>
      <c r="AD128" s="487">
        <v>22.774009546053506</v>
      </c>
      <c r="AE128" s="488">
        <v>40.982635378505783</v>
      </c>
      <c r="AF128" s="738"/>
      <c r="AG128" s="1048"/>
      <c r="AH128" s="1050"/>
      <c r="AI128" s="738"/>
      <c r="AJ128" s="1021"/>
      <c r="AK128" s="503">
        <f t="shared" si="353"/>
        <v>30</v>
      </c>
      <c r="AL128" s="489">
        <f t="shared" si="371"/>
        <v>20</v>
      </c>
      <c r="AM128" s="482">
        <f t="shared" si="354"/>
        <v>-40</v>
      </c>
      <c r="AN128" s="490">
        <f t="shared" si="355"/>
        <v>22.151877561586051</v>
      </c>
      <c r="AP128" s="1021"/>
      <c r="AQ128" s="503">
        <v>30</v>
      </c>
      <c r="AR128" s="483">
        <f t="shared" si="327"/>
        <v>22.151877561586051</v>
      </c>
      <c r="AS128" s="477">
        <v>102.30188512904878</v>
      </c>
      <c r="AT128" s="479">
        <v>102.08481437742743</v>
      </c>
      <c r="AU128" s="479">
        <v>101.74222760381161</v>
      </c>
      <c r="AV128" s="479">
        <v>101.27682465307205</v>
      </c>
      <c r="AW128" s="479">
        <v>100.89475462135427</v>
      </c>
      <c r="AX128" s="479">
        <v>100.57029479563023</v>
      </c>
      <c r="AY128" s="479">
        <v>99.999793916219701</v>
      </c>
      <c r="AZ128" s="479">
        <v>100.19822931919261</v>
      </c>
      <c r="BA128" s="479">
        <v>99.854793386714903</v>
      </c>
      <c r="BB128" s="479">
        <v>99.967727632986239</v>
      </c>
      <c r="BC128" s="479">
        <v>100.03834698370899</v>
      </c>
      <c r="BD128" s="480" t="s">
        <v>381</v>
      </c>
      <c r="BE128" s="738"/>
      <c r="BF128" s="1021"/>
      <c r="BG128" s="503">
        <v>30</v>
      </c>
      <c r="BH128" s="483">
        <f t="shared" si="328"/>
        <v>24.920862256784311</v>
      </c>
      <c r="BI128" s="477">
        <v>69.762846723135326</v>
      </c>
      <c r="BJ128" s="478">
        <v>73.396594202261184</v>
      </c>
      <c r="BK128" s="479">
        <v>81.267932793688132</v>
      </c>
      <c r="BL128" s="479">
        <v>87.109011313364647</v>
      </c>
      <c r="BM128" s="479">
        <v>86.416547136165633</v>
      </c>
      <c r="BN128" s="479">
        <v>85.70023339807706</v>
      </c>
      <c r="BO128" s="479">
        <v>84.201065761438912</v>
      </c>
      <c r="BP128" s="479">
        <v>82.613152464647612</v>
      </c>
      <c r="BQ128" s="479">
        <v>80.931470937210861</v>
      </c>
      <c r="BR128" s="479">
        <v>79.117251623914257</v>
      </c>
      <c r="BS128" s="479">
        <v>76.982957782201467</v>
      </c>
      <c r="BT128" s="480" t="s">
        <v>381</v>
      </c>
      <c r="BU128" s="533"/>
      <c r="BV128" s="1021"/>
      <c r="BW128" s="503">
        <v>30</v>
      </c>
      <c r="BX128" s="483">
        <f t="shared" si="329"/>
        <v>24.920862256784311</v>
      </c>
      <c r="BY128" s="477">
        <v>71.020304911487898</v>
      </c>
      <c r="BZ128" s="478">
        <v>74.905704677065899</v>
      </c>
      <c r="CA128" s="479">
        <v>82.878795325131875</v>
      </c>
      <c r="CB128" s="479">
        <v>86.99131885912422</v>
      </c>
      <c r="CC128" s="479">
        <v>86.261428134419049</v>
      </c>
      <c r="CD128" s="479">
        <v>85.510768844953589</v>
      </c>
      <c r="CE128" s="479">
        <v>83.962160799695113</v>
      </c>
      <c r="CF128" s="479">
        <v>82.346476696534353</v>
      </c>
      <c r="CG128" s="479">
        <v>80.665842058059823</v>
      </c>
      <c r="CH128" s="479">
        <v>78.906321425044894</v>
      </c>
      <c r="CI128" s="479">
        <v>76.922481324026094</v>
      </c>
      <c r="CJ128" s="480" t="s">
        <v>381</v>
      </c>
      <c r="CK128" s="738"/>
      <c r="CL128" s="1021"/>
      <c r="CM128" s="503">
        <f t="shared" si="356"/>
        <v>30</v>
      </c>
      <c r="CN128" s="491">
        <v>1.2</v>
      </c>
      <c r="CO128" s="492">
        <v>1.2</v>
      </c>
      <c r="CP128" s="492">
        <v>1.2</v>
      </c>
      <c r="CQ128" s="492">
        <v>1.2000000000000002</v>
      </c>
      <c r="CR128" s="492">
        <v>1.2000000000000144</v>
      </c>
      <c r="CS128" s="493">
        <v>1.2000000000000002</v>
      </c>
      <c r="CT128" s="493">
        <v>1.2000000000000004</v>
      </c>
      <c r="CU128" s="493">
        <v>1.2000000000000006</v>
      </c>
      <c r="CV128" s="493">
        <v>1.2000000000000062</v>
      </c>
      <c r="CW128" s="493">
        <v>1.2</v>
      </c>
      <c r="CX128" s="493">
        <v>1.2000000000000002</v>
      </c>
      <c r="CY128" s="747" t="s">
        <v>381</v>
      </c>
      <c r="CZ128" s="738"/>
      <c r="DA128" s="1021"/>
      <c r="DB128" s="503">
        <f t="shared" si="357"/>
        <v>30</v>
      </c>
      <c r="DC128" s="491">
        <v>0.85328878213136694</v>
      </c>
      <c r="DD128" s="492">
        <v>0.88501135466390957</v>
      </c>
      <c r="DE128" s="492">
        <v>0.95080981791804209</v>
      </c>
      <c r="DF128" s="492">
        <v>1</v>
      </c>
      <c r="DG128" s="492">
        <v>1</v>
      </c>
      <c r="DH128" s="493">
        <v>1</v>
      </c>
      <c r="DI128" s="493">
        <v>1.0000000000000002</v>
      </c>
      <c r="DJ128" s="493">
        <v>1</v>
      </c>
      <c r="DK128" s="493">
        <v>1.0000000000000047</v>
      </c>
      <c r="DL128" s="493">
        <v>1.0000000000000002</v>
      </c>
      <c r="DM128" s="493">
        <v>1</v>
      </c>
      <c r="DN128" s="747" t="s">
        <v>381</v>
      </c>
      <c r="DO128" s="744"/>
      <c r="DP128" s="1021"/>
      <c r="DQ128" s="503">
        <f t="shared" si="358"/>
        <v>30</v>
      </c>
      <c r="DR128" s="491">
        <v>0.8643671374501023</v>
      </c>
      <c r="DS128" s="492">
        <v>0.89792867282476685</v>
      </c>
      <c r="DT128" s="492">
        <v>0.96381114981602489</v>
      </c>
      <c r="DU128" s="492">
        <v>1</v>
      </c>
      <c r="DV128" s="492">
        <v>1</v>
      </c>
      <c r="DW128" s="493">
        <v>1.0000000000000084</v>
      </c>
      <c r="DX128" s="493">
        <v>1.0000000000000095</v>
      </c>
      <c r="DY128" s="493">
        <v>1.0000000000000049</v>
      </c>
      <c r="DZ128" s="493">
        <v>1.0000000000000044</v>
      </c>
      <c r="EA128" s="493">
        <v>1.000000000000002</v>
      </c>
      <c r="EB128" s="493">
        <v>1</v>
      </c>
      <c r="EC128" s="747" t="s">
        <v>381</v>
      </c>
      <c r="ED128" s="738"/>
      <c r="EE128" s="1021"/>
      <c r="EF128" s="503">
        <f t="shared" si="359"/>
        <v>30</v>
      </c>
      <c r="EG128" s="495">
        <v>43.71762141120729</v>
      </c>
      <c r="EH128" s="496">
        <v>43.053323831249429</v>
      </c>
      <c r="EI128" s="496">
        <v>42.005196912409531</v>
      </c>
      <c r="EJ128" s="496">
        <v>40.581881233246406</v>
      </c>
      <c r="EK128" s="496">
        <v>39.413902459544943</v>
      </c>
      <c r="EL128" s="497">
        <v>38.422381666038518</v>
      </c>
      <c r="EM128" s="497">
        <v>36.679752576458668</v>
      </c>
      <c r="EN128" s="497">
        <v>37.285773602957647</v>
      </c>
      <c r="EO128" s="497">
        <v>36.236997257325527</v>
      </c>
      <c r="EP128" s="497">
        <v>36.58183361888149</v>
      </c>
      <c r="EQ128" s="497">
        <v>36.797484449829994</v>
      </c>
      <c r="ER128" s="747" t="s">
        <v>381</v>
      </c>
      <c r="ES128" s="738"/>
      <c r="ET128" s="1021"/>
      <c r="EU128" s="503">
        <f t="shared" si="360"/>
        <v>30</v>
      </c>
      <c r="EV128" s="495">
        <v>85</v>
      </c>
      <c r="EW128" s="496">
        <v>85</v>
      </c>
      <c r="EX128" s="496">
        <v>85</v>
      </c>
      <c r="EY128" s="496">
        <v>83.567806936787406</v>
      </c>
      <c r="EZ128" s="496">
        <v>80.768412937318431</v>
      </c>
      <c r="FA128" s="497">
        <v>77.874602136356657</v>
      </c>
      <c r="FB128" s="497">
        <v>71.824829693229447</v>
      </c>
      <c r="FC128" s="497">
        <v>65.426931459268758</v>
      </c>
      <c r="FD128" s="497">
        <v>58.662687758001766</v>
      </c>
      <c r="FE128" s="497">
        <v>51.378861758361325</v>
      </c>
      <c r="FF128" s="497">
        <v>42.828426792789742</v>
      </c>
      <c r="FG128" s="747" t="s">
        <v>381</v>
      </c>
      <c r="FI128" s="1021"/>
      <c r="FJ128" s="503">
        <f t="shared" si="361"/>
        <v>30</v>
      </c>
      <c r="FK128" s="495">
        <v>85</v>
      </c>
      <c r="FL128" s="496">
        <v>85</v>
      </c>
      <c r="FM128" s="496">
        <v>85</v>
      </c>
      <c r="FN128" s="496">
        <v>83.091883816353743</v>
      </c>
      <c r="FO128" s="496">
        <v>80.141579976849926</v>
      </c>
      <c r="FP128" s="497">
        <v>77.109533184378165</v>
      </c>
      <c r="FQ128" s="497">
        <v>70.861589474960624</v>
      </c>
      <c r="FR128" s="497">
        <v>64.353485742475186</v>
      </c>
      <c r="FS128" s="497">
        <v>57.595341548235467</v>
      </c>
      <c r="FT128" s="497">
        <v>50.532934052898099</v>
      </c>
      <c r="FU128" s="497">
        <v>42.586441511562157</v>
      </c>
      <c r="FV128" s="747" t="s">
        <v>381</v>
      </c>
      <c r="FW128" s="744"/>
      <c r="FX128" s="1021"/>
      <c r="FY128" s="503">
        <f t="shared" si="362"/>
        <v>30</v>
      </c>
      <c r="FZ128" s="491">
        <f t="shared" si="363"/>
        <v>0.85328878213136694</v>
      </c>
      <c r="GA128" s="492">
        <f t="shared" si="330"/>
        <v>0.88501135466390957</v>
      </c>
      <c r="GB128" s="492">
        <f t="shared" si="331"/>
        <v>0.95080981791804209</v>
      </c>
      <c r="GC128" s="492">
        <f t="shared" si="332"/>
        <v>1</v>
      </c>
      <c r="GD128" s="492">
        <f t="shared" si="333"/>
        <v>1</v>
      </c>
      <c r="GE128" s="493">
        <f t="shared" si="334"/>
        <v>1</v>
      </c>
      <c r="GF128" s="493">
        <f t="shared" si="335"/>
        <v>1.0000000000000002</v>
      </c>
      <c r="GG128" s="493">
        <f t="shared" si="336"/>
        <v>1</v>
      </c>
      <c r="GH128" s="493">
        <f t="shared" si="337"/>
        <v>1.0000000000000044</v>
      </c>
      <c r="GI128" s="493">
        <f t="shared" si="338"/>
        <v>1.0000000000000002</v>
      </c>
      <c r="GJ128" s="493">
        <f>MIN(CX128,DM128,EB128)</f>
        <v>1</v>
      </c>
      <c r="GK128" s="747" t="s">
        <v>381</v>
      </c>
      <c r="GM128" s="1021"/>
      <c r="GN128" s="503">
        <f t="shared" si="364"/>
        <v>30</v>
      </c>
      <c r="GO128" s="495">
        <f t="shared" si="365"/>
        <v>85</v>
      </c>
      <c r="GP128" s="496">
        <f t="shared" si="339"/>
        <v>85</v>
      </c>
      <c r="GQ128" s="496">
        <f t="shared" si="340"/>
        <v>85</v>
      </c>
      <c r="GR128" s="496">
        <f t="shared" si="341"/>
        <v>83.567806936787406</v>
      </c>
      <c r="GS128" s="496">
        <f t="shared" si="342"/>
        <v>80.768412937318431</v>
      </c>
      <c r="GT128" s="497">
        <f t="shared" si="343"/>
        <v>77.874602136356657</v>
      </c>
      <c r="GU128" s="497">
        <f t="shared" si="344"/>
        <v>71.824829693229447</v>
      </c>
      <c r="GV128" s="497">
        <f t="shared" si="345"/>
        <v>65.426931459268758</v>
      </c>
      <c r="GW128" s="497">
        <f t="shared" si="346"/>
        <v>58.662687758001766</v>
      </c>
      <c r="GX128" s="497">
        <f t="shared" si="347"/>
        <v>51.378861758361325</v>
      </c>
      <c r="GY128" s="497">
        <f>MAX(EQ128,FF128,FU128)</f>
        <v>42.828426792789742</v>
      </c>
      <c r="GZ128" s="747" t="s">
        <v>381</v>
      </c>
      <c r="HB128" s="1021"/>
      <c r="HC128" s="503">
        <f t="shared" si="366"/>
        <v>30</v>
      </c>
      <c r="HD128" s="531">
        <f t="shared" si="367"/>
        <v>6.7329748674464485</v>
      </c>
      <c r="HE128" s="485">
        <v>7.5745967258772549</v>
      </c>
      <c r="HF128" s="604">
        <v>87.378480139089575</v>
      </c>
      <c r="HH128" s="1021"/>
      <c r="HI128" s="503">
        <f t="shared" si="368"/>
        <v>30</v>
      </c>
      <c r="HJ128" s="531">
        <f t="shared" si="369"/>
        <v>6.7329748674464485</v>
      </c>
      <c r="HK128" s="604">
        <v>100.05962054658835</v>
      </c>
    </row>
    <row r="129" spans="2:219" ht="15" customHeight="1">
      <c r="B129" s="1046"/>
      <c r="C129" s="589">
        <v>25</v>
      </c>
      <c r="D129" s="476">
        <f t="shared" si="348"/>
        <v>24.942811785372818</v>
      </c>
      <c r="E129" s="642">
        <f t="shared" si="370"/>
        <v>68.488554462821583</v>
      </c>
      <c r="F129" s="643">
        <f t="shared" si="317"/>
        <v>87.384537766104359</v>
      </c>
      <c r="G129" s="602">
        <f t="shared" si="318"/>
        <v>7.4512990498166447</v>
      </c>
      <c r="H129" s="594" t="s">
        <v>712</v>
      </c>
      <c r="I129" s="603" t="s">
        <v>712</v>
      </c>
      <c r="J129" s="580">
        <f t="shared" si="349"/>
        <v>81.125888445942678</v>
      </c>
      <c r="K129" s="580">
        <f t="shared" si="319"/>
        <v>86.952667670609614</v>
      </c>
      <c r="L129" s="580">
        <f t="shared" si="320"/>
        <v>86.115385349801485</v>
      </c>
      <c r="M129" s="580">
        <f t="shared" si="321"/>
        <v>85.265894518389118</v>
      </c>
      <c r="N129" s="580">
        <f t="shared" si="322"/>
        <v>83.533062016956436</v>
      </c>
      <c r="O129" s="580">
        <f t="shared" si="323"/>
        <v>81.756718495039081</v>
      </c>
      <c r="P129" s="580">
        <f t="shared" si="324"/>
        <v>79.93571373206791</v>
      </c>
      <c r="Q129" s="580">
        <f t="shared" si="325"/>
        <v>78.051909968967024</v>
      </c>
      <c r="R129" s="580">
        <f t="shared" ref="R129:R131" si="372">MIN(BC129,BS129,CI129)</f>
        <v>75.916779366691415</v>
      </c>
      <c r="S129" s="480" t="s">
        <v>381</v>
      </c>
      <c r="T129" s="738"/>
      <c r="U129" s="1021"/>
      <c r="V129" s="503">
        <f t="shared" si="350"/>
        <v>25</v>
      </c>
      <c r="W129" s="498">
        <v>33.299999999999997</v>
      </c>
      <c r="X129" s="482">
        <v>-33</v>
      </c>
      <c r="Y129" s="531">
        <f t="shared" si="326"/>
        <v>24.942811785372818</v>
      </c>
      <c r="Z129" s="484">
        <v>28.060663258544423</v>
      </c>
      <c r="AA129" s="485">
        <v>28.46026353225615</v>
      </c>
      <c r="AB129" s="532">
        <f t="shared" si="351"/>
        <v>3.0520171142286809</v>
      </c>
      <c r="AC129" s="486">
        <f t="shared" si="352"/>
        <v>2.7129041015366049</v>
      </c>
      <c r="AD129" s="487">
        <v>25.006903681227037</v>
      </c>
      <c r="AE129" s="488">
        <v>44.265249283013851</v>
      </c>
      <c r="AF129" s="738"/>
      <c r="AG129" s="1048"/>
      <c r="AH129" s="1050"/>
      <c r="AI129" s="738"/>
      <c r="AJ129" s="1021"/>
      <c r="AK129" s="503">
        <f t="shared" si="353"/>
        <v>25</v>
      </c>
      <c r="AL129" s="489">
        <f t="shared" si="371"/>
        <v>15</v>
      </c>
      <c r="AM129" s="482">
        <f t="shared" si="354"/>
        <v>-40</v>
      </c>
      <c r="AN129" s="490">
        <f t="shared" si="355"/>
        <v>24.942811785372818</v>
      </c>
      <c r="AP129" s="1021"/>
      <c r="AQ129" s="503">
        <v>25</v>
      </c>
      <c r="AR129" s="483">
        <f t="shared" si="327"/>
        <v>24.942811785372818</v>
      </c>
      <c r="AS129" s="477">
        <v>101.73176705644609</v>
      </c>
      <c r="AT129" s="479">
        <v>101.45653043644518</v>
      </c>
      <c r="AU129" s="479">
        <v>101.05153788424435</v>
      </c>
      <c r="AV129" s="479">
        <v>100.48463773008281</v>
      </c>
      <c r="AW129" s="479">
        <v>100.00670514734644</v>
      </c>
      <c r="AX129" s="479">
        <v>99.589736580198021</v>
      </c>
      <c r="AY129" s="479">
        <v>98.835591337543477</v>
      </c>
      <c r="AZ129" s="479">
        <v>98.981288170134434</v>
      </c>
      <c r="BA129" s="479">
        <v>98.486074525308936</v>
      </c>
      <c r="BB129" s="479">
        <v>98.562810183517456</v>
      </c>
      <c r="BC129" s="605" t="s">
        <v>969</v>
      </c>
      <c r="BD129" s="480" t="s">
        <v>381</v>
      </c>
      <c r="BE129" s="738"/>
      <c r="BF129" s="1021"/>
      <c r="BG129" s="503">
        <v>25</v>
      </c>
      <c r="BH129" s="483">
        <f t="shared" si="328"/>
        <v>28.060663258544423</v>
      </c>
      <c r="BI129" s="477">
        <v>68.488554462821583</v>
      </c>
      <c r="BJ129" s="478">
        <v>72.596922447470178</v>
      </c>
      <c r="BK129" s="479">
        <v>81.125888445942678</v>
      </c>
      <c r="BL129" s="479">
        <v>87.027679912582997</v>
      </c>
      <c r="BM129" s="479">
        <v>86.234343219859156</v>
      </c>
      <c r="BN129" s="479">
        <v>85.420510889790521</v>
      </c>
      <c r="BO129" s="479">
        <v>83.743703944498762</v>
      </c>
      <c r="BP129" s="479">
        <v>81.998634231877375</v>
      </c>
      <c r="BQ129" s="479">
        <v>80.178999953779055</v>
      </c>
      <c r="BR129" s="479">
        <v>78.239498032029289</v>
      </c>
      <c r="BS129" s="479">
        <v>75.959238944168064</v>
      </c>
      <c r="BT129" s="480" t="s">
        <v>381</v>
      </c>
      <c r="BU129" s="533"/>
      <c r="BV129" s="1021"/>
      <c r="BW129" s="503">
        <v>25</v>
      </c>
      <c r="BX129" s="483">
        <f t="shared" si="329"/>
        <v>28.060663258544423</v>
      </c>
      <c r="BY129" s="477">
        <v>68.791035528711717</v>
      </c>
      <c r="BZ129" s="478">
        <v>73.013260973784696</v>
      </c>
      <c r="CA129" s="479">
        <v>81.7992168852128</v>
      </c>
      <c r="CB129" s="479">
        <v>86.952667670609614</v>
      </c>
      <c r="CC129" s="479">
        <v>86.115385349801485</v>
      </c>
      <c r="CD129" s="479">
        <v>85.265894518389118</v>
      </c>
      <c r="CE129" s="479">
        <v>83.533062016956436</v>
      </c>
      <c r="CF129" s="479">
        <v>81.756718495039081</v>
      </c>
      <c r="CG129" s="479">
        <v>79.93571373206791</v>
      </c>
      <c r="CH129" s="479">
        <v>78.051909968967024</v>
      </c>
      <c r="CI129" s="479">
        <v>75.916779366691415</v>
      </c>
      <c r="CJ129" s="480" t="s">
        <v>381</v>
      </c>
      <c r="CK129" s="738"/>
      <c r="CL129" s="1021"/>
      <c r="CM129" s="503">
        <f t="shared" si="356"/>
        <v>25</v>
      </c>
      <c r="CN129" s="491">
        <v>1.2000000000000004</v>
      </c>
      <c r="CO129" s="492">
        <v>1.2000000000000002</v>
      </c>
      <c r="CP129" s="492">
        <v>1.2000000000000002</v>
      </c>
      <c r="CQ129" s="492">
        <v>1.2000000000000002</v>
      </c>
      <c r="CR129" s="492">
        <v>1.2</v>
      </c>
      <c r="CS129" s="493">
        <v>1.2</v>
      </c>
      <c r="CT129" s="493">
        <v>1.2000000000000006</v>
      </c>
      <c r="CU129" s="493">
        <v>1.2000000000000077</v>
      </c>
      <c r="CV129" s="493">
        <v>1.2</v>
      </c>
      <c r="CW129" s="562">
        <v>1.2000000000000006</v>
      </c>
      <c r="CX129" s="605" t="s">
        <v>969</v>
      </c>
      <c r="CY129" s="748" t="s">
        <v>381</v>
      </c>
      <c r="CZ129" s="738"/>
      <c r="DA129" s="1021"/>
      <c r="DB129" s="503">
        <f t="shared" si="357"/>
        <v>25</v>
      </c>
      <c r="DC129" s="491">
        <v>0.84195089926484612</v>
      </c>
      <c r="DD129" s="492">
        <v>0.87810611292410234</v>
      </c>
      <c r="DE129" s="492">
        <v>0.94965606029633198</v>
      </c>
      <c r="DF129" s="492">
        <v>1.0000000000000111</v>
      </c>
      <c r="DG129" s="492">
        <v>1.0000000000000004</v>
      </c>
      <c r="DH129" s="493">
        <v>1.0000000000000109</v>
      </c>
      <c r="DI129" s="493">
        <v>1</v>
      </c>
      <c r="DJ129" s="493">
        <v>1.0000000000000053</v>
      </c>
      <c r="DK129" s="493">
        <v>1</v>
      </c>
      <c r="DL129" s="562">
        <v>1.0000000000000022</v>
      </c>
      <c r="DM129" s="493">
        <v>1</v>
      </c>
      <c r="DN129" s="748" t="s">
        <v>381</v>
      </c>
      <c r="DO129" s="744"/>
      <c r="DP129" s="1021"/>
      <c r="DQ129" s="503">
        <f t="shared" si="358"/>
        <v>25</v>
      </c>
      <c r="DR129" s="491">
        <v>0.84465242969318566</v>
      </c>
      <c r="DS129" s="492">
        <v>0.88170650217916624</v>
      </c>
      <c r="DT129" s="492">
        <v>0.95511462300462036</v>
      </c>
      <c r="DU129" s="492">
        <v>1.0000000000000111</v>
      </c>
      <c r="DV129" s="492">
        <v>1.0000000000000109</v>
      </c>
      <c r="DW129" s="493">
        <v>1.0000000000000004</v>
      </c>
      <c r="DX129" s="493">
        <v>1.0000000000000002</v>
      </c>
      <c r="DY129" s="493">
        <v>1.0000000000000049</v>
      </c>
      <c r="DZ129" s="493">
        <v>1</v>
      </c>
      <c r="EA129" s="562">
        <v>1.0000000000000004</v>
      </c>
      <c r="EB129" s="493">
        <v>1</v>
      </c>
      <c r="EC129" s="748" t="s">
        <v>381</v>
      </c>
      <c r="ED129" s="738"/>
      <c r="EE129" s="1021"/>
      <c r="EF129" s="503">
        <f t="shared" si="359"/>
        <v>25</v>
      </c>
      <c r="EG129" s="495">
        <v>41.973199048139406</v>
      </c>
      <c r="EH129" s="496">
        <v>41.131388640084481</v>
      </c>
      <c r="EI129" s="496">
        <v>39.893132111547629</v>
      </c>
      <c r="EJ129" s="496">
        <v>38.16067408393468</v>
      </c>
      <c r="EK129" s="496">
        <v>36.70085779660684</v>
      </c>
      <c r="EL129" s="497">
        <v>35.427819061571938</v>
      </c>
      <c r="EM129" s="497">
        <v>33.126702290927199</v>
      </c>
      <c r="EN129" s="497">
        <v>33.571129964721877</v>
      </c>
      <c r="EO129" s="497">
        <v>32.06081811845462</v>
      </c>
      <c r="EP129" s="563">
        <v>32.294798244403921</v>
      </c>
      <c r="EQ129" s="605" t="s">
        <v>969</v>
      </c>
      <c r="ER129" s="748" t="s">
        <v>381</v>
      </c>
      <c r="ES129" s="738"/>
      <c r="ET129" s="1021"/>
      <c r="EU129" s="503">
        <f t="shared" si="360"/>
        <v>25</v>
      </c>
      <c r="EV129" s="495">
        <v>85</v>
      </c>
      <c r="EW129" s="496">
        <v>85</v>
      </c>
      <c r="EX129" s="496">
        <v>85</v>
      </c>
      <c r="EY129" s="496">
        <v>83.2389142192348</v>
      </c>
      <c r="EZ129" s="496">
        <v>80.032140473735353</v>
      </c>
      <c r="FA129" s="497">
        <v>76.745116622035653</v>
      </c>
      <c r="FB129" s="497">
        <v>69.980998791890499</v>
      </c>
      <c r="FC129" s="497">
        <v>62.953768416105106</v>
      </c>
      <c r="FD129" s="497">
        <v>55.639903841004525</v>
      </c>
      <c r="FE129" s="563">
        <v>47.859949891175461</v>
      </c>
      <c r="FF129" s="497">
        <v>38.734433348655102</v>
      </c>
      <c r="FG129" s="748" t="s">
        <v>381</v>
      </c>
      <c r="FI129" s="1021"/>
      <c r="FJ129" s="503">
        <f t="shared" si="361"/>
        <v>25</v>
      </c>
      <c r="FK129" s="495">
        <v>85.000000000000171</v>
      </c>
      <c r="FL129" s="496">
        <v>85.000000000000171</v>
      </c>
      <c r="FM129" s="496">
        <v>85</v>
      </c>
      <c r="FN129" s="496">
        <v>82.935598343247079</v>
      </c>
      <c r="FO129" s="496">
        <v>79.551511406618317</v>
      </c>
      <c r="FP129" s="497">
        <v>76.120929340712621</v>
      </c>
      <c r="FQ129" s="497">
        <v>69.132094493182706</v>
      </c>
      <c r="FR129" s="497">
        <v>61.980599556593461</v>
      </c>
      <c r="FS129" s="497">
        <v>54.663108362059063</v>
      </c>
      <c r="FT129" s="563">
        <v>47.108350828997914</v>
      </c>
      <c r="FU129" s="497">
        <v>38.564734836656442</v>
      </c>
      <c r="FV129" s="748" t="s">
        <v>381</v>
      </c>
      <c r="FW129" s="744"/>
      <c r="FX129" s="1021"/>
      <c r="FY129" s="503">
        <f t="shared" si="362"/>
        <v>25</v>
      </c>
      <c r="FZ129" s="491">
        <f t="shared" si="363"/>
        <v>0.84195089926484612</v>
      </c>
      <c r="GA129" s="492">
        <f t="shared" si="330"/>
        <v>0.87810611292410234</v>
      </c>
      <c r="GB129" s="492">
        <f t="shared" si="331"/>
        <v>0.94965606029633198</v>
      </c>
      <c r="GC129" s="492">
        <f t="shared" si="332"/>
        <v>1.0000000000000111</v>
      </c>
      <c r="GD129" s="492">
        <f t="shared" si="333"/>
        <v>1.0000000000000004</v>
      </c>
      <c r="GE129" s="493">
        <f t="shared" si="334"/>
        <v>1.0000000000000004</v>
      </c>
      <c r="GF129" s="493">
        <f t="shared" si="335"/>
        <v>1</v>
      </c>
      <c r="GG129" s="493">
        <f t="shared" si="336"/>
        <v>1.0000000000000049</v>
      </c>
      <c r="GH129" s="493">
        <f t="shared" si="337"/>
        <v>1</v>
      </c>
      <c r="GI129" s="493">
        <f t="shared" si="338"/>
        <v>1.0000000000000004</v>
      </c>
      <c r="GJ129" s="493">
        <f t="shared" ref="GJ129:GJ131" si="373">MIN(CX129,DM129,EB129)</f>
        <v>1</v>
      </c>
      <c r="GK129" s="748" t="s">
        <v>381</v>
      </c>
      <c r="GM129" s="1021"/>
      <c r="GN129" s="503">
        <f t="shared" si="364"/>
        <v>25</v>
      </c>
      <c r="GO129" s="495">
        <f t="shared" si="365"/>
        <v>85.000000000000171</v>
      </c>
      <c r="GP129" s="496">
        <f t="shared" si="339"/>
        <v>85.000000000000171</v>
      </c>
      <c r="GQ129" s="496">
        <f t="shared" si="340"/>
        <v>85</v>
      </c>
      <c r="GR129" s="496">
        <f t="shared" si="341"/>
        <v>83.2389142192348</v>
      </c>
      <c r="GS129" s="496">
        <f t="shared" si="342"/>
        <v>80.032140473735353</v>
      </c>
      <c r="GT129" s="497">
        <f t="shared" si="343"/>
        <v>76.745116622035653</v>
      </c>
      <c r="GU129" s="497">
        <f t="shared" si="344"/>
        <v>69.980998791890499</v>
      </c>
      <c r="GV129" s="497">
        <f t="shared" si="345"/>
        <v>62.953768416105106</v>
      </c>
      <c r="GW129" s="497">
        <f t="shared" si="346"/>
        <v>55.639903841004525</v>
      </c>
      <c r="GX129" s="497">
        <f t="shared" si="347"/>
        <v>47.859949891175461</v>
      </c>
      <c r="GY129" s="497">
        <f t="shared" ref="GY129:GY131" si="374">MAX(EQ129,FF129,FU129)</f>
        <v>38.734433348655102</v>
      </c>
      <c r="GZ129" s="748" t="s">
        <v>381</v>
      </c>
      <c r="HB129" s="1021"/>
      <c r="HC129" s="503">
        <f t="shared" si="366"/>
        <v>25</v>
      </c>
      <c r="HD129" s="531">
        <f t="shared" si="367"/>
        <v>7.4512990498166447</v>
      </c>
      <c r="HE129" s="485">
        <v>8.3827114310437256</v>
      </c>
      <c r="HF129" s="604">
        <v>87.384537766104359</v>
      </c>
      <c r="HH129" s="1021"/>
      <c r="HI129" s="503">
        <f t="shared" si="368"/>
        <v>25</v>
      </c>
      <c r="HJ129" s="531">
        <f t="shared" si="369"/>
        <v>7.4512990498166447</v>
      </c>
      <c r="HK129" s="604">
        <v>99.280057170965691</v>
      </c>
    </row>
    <row r="130" spans="2:219" ht="15" customHeight="1">
      <c r="B130" s="1046"/>
      <c r="C130" s="589">
        <v>20</v>
      </c>
      <c r="D130" s="476">
        <f t="shared" si="348"/>
        <v>27.717063948969638</v>
      </c>
      <c r="E130" s="642">
        <f t="shared" si="370"/>
        <v>67.044675735808113</v>
      </c>
      <c r="F130" s="643">
        <f>MIN(HF130,HK130)</f>
        <v>87.462579413854513</v>
      </c>
      <c r="G130" s="602">
        <f>HD130</f>
        <v>7.3835461807618712</v>
      </c>
      <c r="H130" s="594" t="s">
        <v>712</v>
      </c>
      <c r="I130" s="603" t="s">
        <v>712</v>
      </c>
      <c r="J130" s="580">
        <f t="shared" si="349"/>
        <v>81.13368253224435</v>
      </c>
      <c r="K130" s="580">
        <f t="shared" si="319"/>
        <v>86.897916231133905</v>
      </c>
      <c r="L130" s="580">
        <f t="shared" si="320"/>
        <v>85.952279421723318</v>
      </c>
      <c r="M130" s="580">
        <f t="shared" si="321"/>
        <v>85.001669154244368</v>
      </c>
      <c r="N130" s="580">
        <f t="shared" si="322"/>
        <v>83.08596356941726</v>
      </c>
      <c r="O130" s="580">
        <f t="shared" si="323"/>
        <v>81.148312214373078</v>
      </c>
      <c r="P130" s="580">
        <f t="shared" si="324"/>
        <v>79.187854189659078</v>
      </c>
      <c r="Q130" s="580">
        <f t="shared" si="325"/>
        <v>77.17880068612611</v>
      </c>
      <c r="R130" s="580">
        <f t="shared" si="372"/>
        <v>74.887017333290842</v>
      </c>
      <c r="S130" s="480" t="s">
        <v>381</v>
      </c>
      <c r="T130" s="738"/>
      <c r="U130" s="1021"/>
      <c r="V130" s="503">
        <f t="shared" si="350"/>
        <v>20</v>
      </c>
      <c r="W130" s="481">
        <v>30</v>
      </c>
      <c r="X130" s="482">
        <v>-33</v>
      </c>
      <c r="Y130" s="531">
        <f t="shared" si="326"/>
        <v>27.717063948969638</v>
      </c>
      <c r="Z130" s="484">
        <v>31.315933162519507</v>
      </c>
      <c r="AA130" s="485">
        <v>31.181696942590847</v>
      </c>
      <c r="AB130" s="532">
        <f t="shared" si="351"/>
        <v>2.746816281566308</v>
      </c>
      <c r="AC130" s="486">
        <f t="shared" si="352"/>
        <v>2.4416144725033844</v>
      </c>
      <c r="AD130" s="487">
        <v>27.218933265295341</v>
      </c>
      <c r="AE130" s="488">
        <v>47.49061360459644</v>
      </c>
      <c r="AF130" s="738"/>
      <c r="AG130" s="1048"/>
      <c r="AH130" s="1050"/>
      <c r="AI130" s="738"/>
      <c r="AJ130" s="1021"/>
      <c r="AK130" s="503">
        <f t="shared" si="353"/>
        <v>20</v>
      </c>
      <c r="AL130" s="489">
        <f t="shared" si="371"/>
        <v>10</v>
      </c>
      <c r="AM130" s="482">
        <f t="shared" si="354"/>
        <v>-40</v>
      </c>
      <c r="AN130" s="490">
        <f t="shared" si="355"/>
        <v>27.717063948969638</v>
      </c>
      <c r="AP130" s="1021"/>
      <c r="AQ130" s="503">
        <v>20</v>
      </c>
      <c r="AR130" s="483">
        <f t="shared" si="327"/>
        <v>27.717063948969638</v>
      </c>
      <c r="AS130" s="477">
        <v>101.22541829627809</v>
      </c>
      <c r="AT130" s="479">
        <v>100.86272098941954</v>
      </c>
      <c r="AU130" s="479">
        <v>100.37174011806185</v>
      </c>
      <c r="AV130" s="479">
        <v>99.695089239264206</v>
      </c>
      <c r="AW130" s="479">
        <v>99.113196071787598</v>
      </c>
      <c r="AX130" s="479">
        <v>98.597402092389672</v>
      </c>
      <c r="AY130" s="479">
        <v>97.64528491750913</v>
      </c>
      <c r="AZ130" s="479">
        <v>97.737401573975575</v>
      </c>
      <c r="BA130" s="479">
        <v>97.083031861941791</v>
      </c>
      <c r="BB130" s="479">
        <v>97.132656680523496</v>
      </c>
      <c r="BC130" s="605" t="s">
        <v>969</v>
      </c>
      <c r="BD130" s="480" t="s">
        <v>381</v>
      </c>
      <c r="BE130" s="738"/>
      <c r="BF130" s="1021"/>
      <c r="BG130" s="503">
        <v>20</v>
      </c>
      <c r="BH130" s="483">
        <f t="shared" si="328"/>
        <v>31.181696942590847</v>
      </c>
      <c r="BI130" s="477">
        <v>67.757999687617172</v>
      </c>
      <c r="BJ130" s="478">
        <v>72.161846687924964</v>
      </c>
      <c r="BK130" s="479">
        <v>81.287559691843114</v>
      </c>
      <c r="BL130" s="479">
        <v>86.928374147775585</v>
      </c>
      <c r="BM130" s="479">
        <v>86.030542733299896</v>
      </c>
      <c r="BN130" s="479">
        <v>85.120070676890407</v>
      </c>
      <c r="BO130" s="479">
        <v>83.264618451198473</v>
      </c>
      <c r="BP130" s="479">
        <v>81.36437959124747</v>
      </c>
      <c r="BQ130" s="479">
        <v>79.4075195900963</v>
      </c>
      <c r="BR130" s="479">
        <v>77.341705104528373</v>
      </c>
      <c r="BS130" s="479">
        <v>74.914226185944372</v>
      </c>
      <c r="BT130" s="480" t="s">
        <v>381</v>
      </c>
      <c r="BU130" s="533"/>
      <c r="BV130" s="1021"/>
      <c r="BW130" s="503">
        <v>20</v>
      </c>
      <c r="BX130" s="483">
        <f t="shared" si="329"/>
        <v>31.181696942590847</v>
      </c>
      <c r="BY130" s="477">
        <v>67.044675735808113</v>
      </c>
      <c r="BZ130" s="478">
        <v>71.573964936775127</v>
      </c>
      <c r="CA130" s="479">
        <v>81.13368253224435</v>
      </c>
      <c r="CB130" s="479">
        <v>86.897916231133905</v>
      </c>
      <c r="CC130" s="479">
        <v>85.952279421723318</v>
      </c>
      <c r="CD130" s="479">
        <v>85.001669154244368</v>
      </c>
      <c r="CE130" s="479">
        <v>83.08596356941726</v>
      </c>
      <c r="CF130" s="479">
        <v>81.148312214373078</v>
      </c>
      <c r="CG130" s="479">
        <v>79.187854189659078</v>
      </c>
      <c r="CH130" s="479">
        <v>77.17880068612611</v>
      </c>
      <c r="CI130" s="479">
        <v>74.887017333290842</v>
      </c>
      <c r="CJ130" s="480" t="s">
        <v>381</v>
      </c>
      <c r="CK130" s="738"/>
      <c r="CL130" s="1021"/>
      <c r="CM130" s="503">
        <f t="shared" si="356"/>
        <v>20</v>
      </c>
      <c r="CN130" s="491">
        <v>1.2000000000000004</v>
      </c>
      <c r="CO130" s="492">
        <v>1.2</v>
      </c>
      <c r="CP130" s="492">
        <v>1.2</v>
      </c>
      <c r="CQ130" s="492">
        <v>1.2000000000000002</v>
      </c>
      <c r="CR130" s="492">
        <v>1.2</v>
      </c>
      <c r="CS130" s="493">
        <v>1.2000000000000002</v>
      </c>
      <c r="CT130" s="493">
        <v>1.2000000000000095</v>
      </c>
      <c r="CU130" s="493">
        <v>1.2</v>
      </c>
      <c r="CV130" s="493">
        <v>1.2000000000000093</v>
      </c>
      <c r="CW130" s="562">
        <v>1.2000000000000008</v>
      </c>
      <c r="CX130" s="605" t="s">
        <v>969</v>
      </c>
      <c r="CY130" s="748" t="s">
        <v>381</v>
      </c>
      <c r="CZ130" s="738"/>
      <c r="DA130" s="1021"/>
      <c r="DB130" s="503">
        <f t="shared" si="357"/>
        <v>20</v>
      </c>
      <c r="DC130" s="491">
        <v>0.83539962458459704</v>
      </c>
      <c r="DD130" s="492">
        <v>0.87433139892181522</v>
      </c>
      <c r="DE130" s="492">
        <v>0.95096914299990298</v>
      </c>
      <c r="DF130" s="492">
        <v>1.0000000000000129</v>
      </c>
      <c r="DG130" s="492">
        <v>1.0000000000000004</v>
      </c>
      <c r="DH130" s="493">
        <v>1</v>
      </c>
      <c r="DI130" s="493">
        <v>1.0000000000000056</v>
      </c>
      <c r="DJ130" s="493">
        <v>1</v>
      </c>
      <c r="DK130" s="493">
        <v>1.0000000000000053</v>
      </c>
      <c r="DL130" s="562">
        <v>1.0000000000000027</v>
      </c>
      <c r="DM130" s="493">
        <v>1</v>
      </c>
      <c r="DN130" s="748" t="s">
        <v>381</v>
      </c>
      <c r="DO130" s="744"/>
      <c r="DP130" s="1021"/>
      <c r="DQ130" s="503">
        <f t="shared" si="358"/>
        <v>20</v>
      </c>
      <c r="DR130" s="491">
        <v>0.82896639102138259</v>
      </c>
      <c r="DS130" s="492">
        <v>0.86921085755969274</v>
      </c>
      <c r="DT130" s="492">
        <v>0.9497193994970784</v>
      </c>
      <c r="DU130" s="492">
        <v>1.0000000000000002</v>
      </c>
      <c r="DV130" s="492">
        <v>1.0000000000000127</v>
      </c>
      <c r="DW130" s="493">
        <v>1.0000000000000122</v>
      </c>
      <c r="DX130" s="493">
        <v>1.0000000000000002</v>
      </c>
      <c r="DY130" s="493">
        <v>1.0000000000000004</v>
      </c>
      <c r="DZ130" s="493">
        <v>1.0000000000000002</v>
      </c>
      <c r="EA130" s="562">
        <v>1.0000000000000022</v>
      </c>
      <c r="EB130" s="493">
        <v>1</v>
      </c>
      <c r="EC130" s="748" t="s">
        <v>381</v>
      </c>
      <c r="ED130" s="738"/>
      <c r="EE130" s="1021"/>
      <c r="EF130" s="503">
        <f t="shared" si="359"/>
        <v>20</v>
      </c>
      <c r="EG130" s="495">
        <v>40.424707415620617</v>
      </c>
      <c r="EH130" s="496">
        <v>39.31599604995705</v>
      </c>
      <c r="EI130" s="496">
        <v>37.815772885761589</v>
      </c>
      <c r="EJ130" s="496">
        <v>35.749419095425878</v>
      </c>
      <c r="EK130" s="496">
        <v>33.973552308251556</v>
      </c>
      <c r="EL130" s="497">
        <v>32.400280674476903</v>
      </c>
      <c r="EM130" s="497">
        <v>29.498300267814443</v>
      </c>
      <c r="EN130" s="497">
        <v>29.778941398841653</v>
      </c>
      <c r="EO130" s="497">
        <v>27.78592184656992</v>
      </c>
      <c r="EP130" s="563">
        <v>27.937017485819695</v>
      </c>
      <c r="EQ130" s="605" t="s">
        <v>969</v>
      </c>
      <c r="ER130" s="748" t="s">
        <v>381</v>
      </c>
      <c r="ES130" s="738"/>
      <c r="ET130" s="1021"/>
      <c r="EU130" s="503">
        <f t="shared" si="360"/>
        <v>20</v>
      </c>
      <c r="EV130" s="495">
        <v>85.000000000000114</v>
      </c>
      <c r="EW130" s="496">
        <v>85</v>
      </c>
      <c r="EX130" s="496">
        <v>85</v>
      </c>
      <c r="EY130" s="496">
        <v>82.837371009203025</v>
      </c>
      <c r="EZ130" s="496">
        <v>79.208753797162672</v>
      </c>
      <c r="FA130" s="497">
        <v>75.532325816451987</v>
      </c>
      <c r="FB130" s="497">
        <v>68.050509972194561</v>
      </c>
      <c r="FC130" s="497">
        <v>60.402839040715889</v>
      </c>
      <c r="FD130" s="497">
        <v>52.543287780770697</v>
      </c>
      <c r="FE130" s="563">
        <v>44.26422767615901</v>
      </c>
      <c r="FF130" s="497">
        <v>34.560222329266196</v>
      </c>
      <c r="FG130" s="748" t="s">
        <v>381</v>
      </c>
      <c r="FI130" s="1021"/>
      <c r="FJ130" s="503">
        <f t="shared" si="361"/>
        <v>20</v>
      </c>
      <c r="FK130" s="495">
        <v>85</v>
      </c>
      <c r="FL130" s="496">
        <v>85</v>
      </c>
      <c r="FM130" s="496">
        <v>85.000000000000171</v>
      </c>
      <c r="FN130" s="496">
        <v>82.714222039363506</v>
      </c>
      <c r="FO130" s="496">
        <v>78.892601371079991</v>
      </c>
      <c r="FP130" s="497">
        <v>75.054472511729614</v>
      </c>
      <c r="FQ130" s="497">
        <v>67.330857325125578</v>
      </c>
      <c r="FR130" s="497">
        <v>59.534219220989542</v>
      </c>
      <c r="FS130" s="497">
        <v>51.662053944603088</v>
      </c>
      <c r="FT130" s="563">
        <v>43.612169729814752</v>
      </c>
      <c r="FU130" s="497">
        <v>34.451606439416992</v>
      </c>
      <c r="FV130" s="748" t="s">
        <v>381</v>
      </c>
      <c r="FW130" s="744"/>
      <c r="FX130" s="1021"/>
      <c r="FY130" s="503">
        <f t="shared" si="362"/>
        <v>20</v>
      </c>
      <c r="FZ130" s="491">
        <f t="shared" si="363"/>
        <v>0.82896639102138259</v>
      </c>
      <c r="GA130" s="492">
        <f t="shared" si="330"/>
        <v>0.86921085755969274</v>
      </c>
      <c r="GB130" s="492">
        <f t="shared" si="331"/>
        <v>0.9497193994970784</v>
      </c>
      <c r="GC130" s="492">
        <f t="shared" si="332"/>
        <v>1.0000000000000002</v>
      </c>
      <c r="GD130" s="492">
        <f t="shared" si="333"/>
        <v>1.0000000000000004</v>
      </c>
      <c r="GE130" s="493">
        <f t="shared" si="334"/>
        <v>1</v>
      </c>
      <c r="GF130" s="493">
        <f t="shared" si="335"/>
        <v>1.0000000000000002</v>
      </c>
      <c r="GG130" s="493">
        <f t="shared" si="336"/>
        <v>1</v>
      </c>
      <c r="GH130" s="493">
        <f t="shared" si="337"/>
        <v>1.0000000000000002</v>
      </c>
      <c r="GI130" s="493">
        <f t="shared" si="338"/>
        <v>1.0000000000000022</v>
      </c>
      <c r="GJ130" s="493">
        <f t="shared" si="373"/>
        <v>1</v>
      </c>
      <c r="GK130" s="748" t="s">
        <v>381</v>
      </c>
      <c r="GM130" s="1021"/>
      <c r="GN130" s="503">
        <f t="shared" si="364"/>
        <v>20</v>
      </c>
      <c r="GO130" s="495">
        <f t="shared" si="365"/>
        <v>85.000000000000114</v>
      </c>
      <c r="GP130" s="496">
        <f t="shared" si="339"/>
        <v>85</v>
      </c>
      <c r="GQ130" s="496">
        <f t="shared" si="340"/>
        <v>85.000000000000171</v>
      </c>
      <c r="GR130" s="496">
        <f t="shared" si="341"/>
        <v>82.837371009203025</v>
      </c>
      <c r="GS130" s="496">
        <f t="shared" si="342"/>
        <v>79.208753797162672</v>
      </c>
      <c r="GT130" s="497">
        <f t="shared" si="343"/>
        <v>75.532325816451987</v>
      </c>
      <c r="GU130" s="497">
        <f t="shared" si="344"/>
        <v>68.050509972194561</v>
      </c>
      <c r="GV130" s="497">
        <f t="shared" si="345"/>
        <v>60.402839040715889</v>
      </c>
      <c r="GW130" s="497">
        <f t="shared" si="346"/>
        <v>52.543287780770697</v>
      </c>
      <c r="GX130" s="497">
        <f t="shared" si="347"/>
        <v>44.26422767615901</v>
      </c>
      <c r="GY130" s="497">
        <f t="shared" si="374"/>
        <v>34.560222329266196</v>
      </c>
      <c r="GZ130" s="748" t="s">
        <v>381</v>
      </c>
      <c r="HB130" s="1021"/>
      <c r="HC130" s="503">
        <f t="shared" si="366"/>
        <v>20</v>
      </c>
      <c r="HD130" s="531">
        <f t="shared" si="367"/>
        <v>7.3835461807618712</v>
      </c>
      <c r="HE130" s="485">
        <v>8.3064894533571056</v>
      </c>
      <c r="HF130" s="604">
        <v>87.462579413854513</v>
      </c>
      <c r="HH130" s="1021"/>
      <c r="HI130" s="503">
        <f t="shared" si="368"/>
        <v>20</v>
      </c>
      <c r="HJ130" s="531">
        <f t="shared" si="369"/>
        <v>7.3835461807618712</v>
      </c>
      <c r="HK130" s="604">
        <v>98.353943435116051</v>
      </c>
    </row>
    <row r="131" spans="2:219" ht="15" customHeight="1" thickBot="1">
      <c r="B131" s="1046"/>
      <c r="C131" s="779">
        <v>10</v>
      </c>
      <c r="D131" s="606">
        <f t="shared" si="348"/>
        <v>28.5</v>
      </c>
      <c r="E131" s="642">
        <f t="shared" si="370"/>
        <v>70.992714311148077</v>
      </c>
      <c r="F131" s="645">
        <f>MIN(HF131,HK131)</f>
        <v>87.413934013027671</v>
      </c>
      <c r="G131" s="609">
        <f>HD131</f>
        <v>7.6342270421037748</v>
      </c>
      <c r="H131" s="610" t="s">
        <v>712</v>
      </c>
      <c r="I131" s="632" t="s">
        <v>712</v>
      </c>
      <c r="J131" s="646">
        <f t="shared" si="349"/>
        <v>86.740848523552273</v>
      </c>
      <c r="K131" s="646">
        <f t="shared" si="319"/>
        <v>86.418608847363487</v>
      </c>
      <c r="L131" s="646">
        <f t="shared" si="320"/>
        <v>85.398080366870772</v>
      </c>
      <c r="M131" s="646">
        <f t="shared" si="321"/>
        <v>84.338155282663791</v>
      </c>
      <c r="N131" s="646">
        <f t="shared" si="322"/>
        <v>82.218432664513585</v>
      </c>
      <c r="O131" s="646">
        <f t="shared" si="323"/>
        <v>80.094023949807138</v>
      </c>
      <c r="P131" s="646">
        <f t="shared" si="324"/>
        <v>77.96172925653724</v>
      </c>
      <c r="Q131" s="646">
        <f t="shared" si="325"/>
        <v>75.788832706404861</v>
      </c>
      <c r="R131" s="646">
        <f t="shared" si="372"/>
        <v>73.291051531814958</v>
      </c>
      <c r="S131" s="613" t="s">
        <v>381</v>
      </c>
      <c r="T131" s="738"/>
      <c r="U131" s="1021"/>
      <c r="V131" s="691">
        <f t="shared" si="350"/>
        <v>10</v>
      </c>
      <c r="W131" s="614">
        <f>V131+15</f>
        <v>25</v>
      </c>
      <c r="X131" s="615">
        <v>-33</v>
      </c>
      <c r="Y131" s="616">
        <f t="shared" si="326"/>
        <v>28.5</v>
      </c>
      <c r="Z131" s="617">
        <v>36.605497725592663</v>
      </c>
      <c r="AA131" s="618">
        <v>35.56835980980722</v>
      </c>
      <c r="AB131" s="654">
        <f t="shared" si="351"/>
        <v>2.8680999481948164</v>
      </c>
      <c r="AC131" s="655">
        <f t="shared" si="352"/>
        <v>2.2981337615971253</v>
      </c>
      <c r="AD131" s="620">
        <v>27.748428273102768</v>
      </c>
      <c r="AE131" s="621">
        <v>52.445307422249208</v>
      </c>
      <c r="AF131" s="738"/>
      <c r="AG131" s="1048"/>
      <c r="AH131" s="1050"/>
      <c r="AI131" s="738"/>
      <c r="AJ131" s="1021"/>
      <c r="AK131" s="503">
        <f t="shared" si="353"/>
        <v>10</v>
      </c>
      <c r="AL131" s="489">
        <f t="shared" si="371"/>
        <v>0</v>
      </c>
      <c r="AM131" s="482">
        <f t="shared" si="354"/>
        <v>-40</v>
      </c>
      <c r="AN131" s="490">
        <f t="shared" si="355"/>
        <v>28.5</v>
      </c>
      <c r="AP131" s="1021"/>
      <c r="AQ131" s="503">
        <v>10</v>
      </c>
      <c r="AR131" s="483">
        <f t="shared" si="327"/>
        <v>28.5</v>
      </c>
      <c r="AS131" s="477">
        <v>100.04961127290881</v>
      </c>
      <c r="AT131" s="479">
        <v>99.499112077322152</v>
      </c>
      <c r="AU131" s="479">
        <v>98.681238376809731</v>
      </c>
      <c r="AV131" s="479">
        <v>97.662651506048306</v>
      </c>
      <c r="AW131" s="479">
        <v>96.918007472594041</v>
      </c>
      <c r="AX131" s="479">
        <v>96.244278742234115</v>
      </c>
      <c r="AY131" s="479">
        <v>94.967858334417159</v>
      </c>
      <c r="AZ131" s="479">
        <v>94.955345268864292</v>
      </c>
      <c r="BA131" s="479">
        <v>94.035721669664028</v>
      </c>
      <c r="BB131" s="479">
        <v>94.062627050828823</v>
      </c>
      <c r="BC131" s="605" t="s">
        <v>969</v>
      </c>
      <c r="BD131" s="480" t="s">
        <v>381</v>
      </c>
      <c r="BE131" s="738"/>
      <c r="BF131" s="1021"/>
      <c r="BG131" s="503">
        <v>10</v>
      </c>
      <c r="BH131" s="483">
        <f t="shared" si="328"/>
        <v>32.0625</v>
      </c>
      <c r="BI131" s="477">
        <v>73.109302642270393</v>
      </c>
      <c r="BJ131" s="478">
        <v>78.117970728026222</v>
      </c>
      <c r="BK131" s="479">
        <v>87.406723717882002</v>
      </c>
      <c r="BL131" s="479">
        <v>86.418608847363487</v>
      </c>
      <c r="BM131" s="479">
        <v>85.413649086659461</v>
      </c>
      <c r="BN131" s="479">
        <v>84.398333774545065</v>
      </c>
      <c r="BO131" s="479">
        <v>82.346740337504983</v>
      </c>
      <c r="BP131" s="479">
        <v>80.262480054066202</v>
      </c>
      <c r="BQ131" s="479">
        <v>78.138184048022097</v>
      </c>
      <c r="BR131" s="479">
        <v>75.909788647903952</v>
      </c>
      <c r="BS131" s="479">
        <v>73.300740116115577</v>
      </c>
      <c r="BT131" s="480" t="s">
        <v>381</v>
      </c>
      <c r="BU131" s="533"/>
      <c r="BV131" s="1021"/>
      <c r="BW131" s="503">
        <v>10</v>
      </c>
      <c r="BX131" s="483">
        <f t="shared" si="329"/>
        <v>32.0625</v>
      </c>
      <c r="BY131" s="477">
        <v>70.992714311148077</v>
      </c>
      <c r="BZ131" s="478">
        <v>76.155302010967631</v>
      </c>
      <c r="CA131" s="479">
        <v>86.740848523552273</v>
      </c>
      <c r="CB131" s="479">
        <v>86.454194194577141</v>
      </c>
      <c r="CC131" s="479">
        <v>85.398080366870772</v>
      </c>
      <c r="CD131" s="479">
        <v>84.338155282663791</v>
      </c>
      <c r="CE131" s="479">
        <v>82.218432664513585</v>
      </c>
      <c r="CF131" s="479">
        <v>80.094023949807138</v>
      </c>
      <c r="CG131" s="479">
        <v>77.96172925653724</v>
      </c>
      <c r="CH131" s="479">
        <v>75.788832706404861</v>
      </c>
      <c r="CI131" s="479">
        <v>73.291051531814958</v>
      </c>
      <c r="CJ131" s="480" t="s">
        <v>381</v>
      </c>
      <c r="CK131" s="738"/>
      <c r="CL131" s="1021"/>
      <c r="CM131" s="503">
        <f t="shared" si="356"/>
        <v>10</v>
      </c>
      <c r="CN131" s="491">
        <v>1.2000000000000002</v>
      </c>
      <c r="CO131" s="492">
        <v>1.2</v>
      </c>
      <c r="CP131" s="492">
        <v>1.2000000000000002</v>
      </c>
      <c r="CQ131" s="492">
        <v>1.2000000000000095</v>
      </c>
      <c r="CR131" s="492">
        <v>1.2000000000000008</v>
      </c>
      <c r="CS131" s="493">
        <v>1.2</v>
      </c>
      <c r="CT131" s="493">
        <v>1.2</v>
      </c>
      <c r="CU131" s="493">
        <v>1.2</v>
      </c>
      <c r="CV131" s="493">
        <v>1.2</v>
      </c>
      <c r="CW131" s="562">
        <v>1.2</v>
      </c>
      <c r="CX131" s="605" t="s">
        <v>969</v>
      </c>
      <c r="CY131" s="748" t="s">
        <v>381</v>
      </c>
      <c r="CZ131" s="738"/>
      <c r="DA131" s="1021"/>
      <c r="DB131" s="503">
        <f t="shared" si="357"/>
        <v>10</v>
      </c>
      <c r="DC131" s="491">
        <v>0.88253542025079779</v>
      </c>
      <c r="DD131" s="492">
        <v>0.92494009672278987</v>
      </c>
      <c r="DE131" s="492">
        <v>1</v>
      </c>
      <c r="DF131" s="492">
        <v>1</v>
      </c>
      <c r="DG131" s="492">
        <v>1.0000000000000131</v>
      </c>
      <c r="DH131" s="493">
        <v>1.0000000000000002</v>
      </c>
      <c r="DI131" s="493">
        <v>1.0000000000000062</v>
      </c>
      <c r="DJ131" s="493">
        <v>1</v>
      </c>
      <c r="DK131" s="493">
        <v>1.0000000000000056</v>
      </c>
      <c r="DL131" s="562">
        <v>1</v>
      </c>
      <c r="DM131" s="493">
        <v>1</v>
      </c>
      <c r="DN131" s="748" t="s">
        <v>381</v>
      </c>
      <c r="DO131" s="744"/>
      <c r="DP131" s="1021"/>
      <c r="DQ131" s="503">
        <f t="shared" si="358"/>
        <v>10</v>
      </c>
      <c r="DR131" s="491">
        <v>0.86412521743003279</v>
      </c>
      <c r="DS131" s="492">
        <v>0.90851366638693887</v>
      </c>
      <c r="DT131" s="492">
        <v>0.99437627648319371</v>
      </c>
      <c r="DU131" s="492">
        <v>1.0000000000000004</v>
      </c>
      <c r="DV131" s="492">
        <v>1.0000000000000131</v>
      </c>
      <c r="DW131" s="493">
        <v>1</v>
      </c>
      <c r="DX131" s="493">
        <v>1</v>
      </c>
      <c r="DY131" s="493">
        <v>1.0000000000000058</v>
      </c>
      <c r="DZ131" s="493">
        <v>1.0000000000000004</v>
      </c>
      <c r="EA131" s="562">
        <v>1.0000000000000031</v>
      </c>
      <c r="EB131" s="493">
        <v>1</v>
      </c>
      <c r="EC131" s="748" t="s">
        <v>381</v>
      </c>
      <c r="ED131" s="738"/>
      <c r="EE131" s="1021"/>
      <c r="EF131" s="503">
        <f t="shared" si="359"/>
        <v>10</v>
      </c>
      <c r="EG131" s="495">
        <v>36.831883586328956</v>
      </c>
      <c r="EH131" s="496">
        <v>35.151204948601617</v>
      </c>
      <c r="EI131" s="496">
        <v>32.655942095675528</v>
      </c>
      <c r="EJ131" s="496">
        <v>29.551206721038682</v>
      </c>
      <c r="EK131" s="496">
        <v>27.283517359525604</v>
      </c>
      <c r="EL131" s="497">
        <v>25.233291561839451</v>
      </c>
      <c r="EM131" s="497">
        <v>21.352966756921205</v>
      </c>
      <c r="EN131" s="497">
        <v>21.314952629618574</v>
      </c>
      <c r="EO131" s="497">
        <v>18.522572404973118</v>
      </c>
      <c r="EP131" s="563">
        <v>18.604230288359759</v>
      </c>
      <c r="EQ131" s="605" t="s">
        <v>969</v>
      </c>
      <c r="ER131" s="748" t="s">
        <v>381</v>
      </c>
      <c r="ES131" s="738"/>
      <c r="ET131" s="1021"/>
      <c r="EU131" s="503">
        <f t="shared" si="360"/>
        <v>10</v>
      </c>
      <c r="EV131" s="495">
        <v>85.000000000000057</v>
      </c>
      <c r="EW131" s="496">
        <v>85</v>
      </c>
      <c r="EX131" s="496">
        <v>84.771934908194908</v>
      </c>
      <c r="EY131" s="496">
        <v>80.776745069833567</v>
      </c>
      <c r="EZ131" s="496">
        <v>76.717413430515251</v>
      </c>
      <c r="FA131" s="497">
        <v>72.62036959485954</v>
      </c>
      <c r="FB131" s="497">
        <v>64.354546878055487</v>
      </c>
      <c r="FC131" s="497">
        <v>55.975135521411346</v>
      </c>
      <c r="FD131" s="497">
        <v>47.454001075184124</v>
      </c>
      <c r="FE131" s="563">
        <v>38.536795479509863</v>
      </c>
      <c r="FF131" s="497">
        <v>28.125270836501159</v>
      </c>
      <c r="FG131" s="748" t="s">
        <v>381</v>
      </c>
      <c r="FI131" s="1021"/>
      <c r="FJ131" s="503">
        <f t="shared" si="361"/>
        <v>10</v>
      </c>
      <c r="FK131" s="495">
        <v>85</v>
      </c>
      <c r="FL131" s="496">
        <v>85.000000000000057</v>
      </c>
      <c r="FM131" s="496">
        <v>85</v>
      </c>
      <c r="FN131" s="496">
        <v>80.920558094273815</v>
      </c>
      <c r="FO131" s="496">
        <v>76.654558762436181</v>
      </c>
      <c r="FP131" s="497">
        <v>72.377665753202052</v>
      </c>
      <c r="FQ131" s="497">
        <v>63.838178270274796</v>
      </c>
      <c r="FR131" s="497">
        <v>55.298695695043023</v>
      </c>
      <c r="FS131" s="497">
        <v>46.747083829304245</v>
      </c>
      <c r="FT131" s="563">
        <v>38.053418271229589</v>
      </c>
      <c r="FU131" s="497">
        <v>28.086667521211723</v>
      </c>
      <c r="FV131" s="748" t="s">
        <v>381</v>
      </c>
      <c r="FW131" s="744"/>
      <c r="FX131" s="1021"/>
      <c r="FY131" s="503">
        <f t="shared" si="362"/>
        <v>10</v>
      </c>
      <c r="FZ131" s="491">
        <f t="shared" si="363"/>
        <v>0.86412521743003279</v>
      </c>
      <c r="GA131" s="492">
        <f t="shared" si="330"/>
        <v>0.90851366638693887</v>
      </c>
      <c r="GB131" s="492">
        <f t="shared" si="331"/>
        <v>0.99437627648319371</v>
      </c>
      <c r="GC131" s="492">
        <f t="shared" si="332"/>
        <v>1</v>
      </c>
      <c r="GD131" s="492">
        <f t="shared" si="333"/>
        <v>1.0000000000000131</v>
      </c>
      <c r="GE131" s="493">
        <f t="shared" si="334"/>
        <v>1</v>
      </c>
      <c r="GF131" s="493">
        <f t="shared" si="335"/>
        <v>1</v>
      </c>
      <c r="GG131" s="493">
        <f t="shared" si="336"/>
        <v>1</v>
      </c>
      <c r="GH131" s="493">
        <f t="shared" si="337"/>
        <v>1.0000000000000004</v>
      </c>
      <c r="GI131" s="493">
        <f t="shared" si="338"/>
        <v>1</v>
      </c>
      <c r="GJ131" s="493">
        <f t="shared" si="373"/>
        <v>1</v>
      </c>
      <c r="GK131" s="748" t="s">
        <v>381</v>
      </c>
      <c r="GM131" s="1021"/>
      <c r="GN131" s="503">
        <f t="shared" si="364"/>
        <v>10</v>
      </c>
      <c r="GO131" s="495">
        <f t="shared" si="365"/>
        <v>85.000000000000057</v>
      </c>
      <c r="GP131" s="496">
        <f t="shared" si="339"/>
        <v>85.000000000000057</v>
      </c>
      <c r="GQ131" s="496">
        <f t="shared" si="340"/>
        <v>85</v>
      </c>
      <c r="GR131" s="496">
        <f t="shared" si="341"/>
        <v>80.920558094273815</v>
      </c>
      <c r="GS131" s="496">
        <f t="shared" si="342"/>
        <v>76.717413430515251</v>
      </c>
      <c r="GT131" s="497">
        <f t="shared" si="343"/>
        <v>72.62036959485954</v>
      </c>
      <c r="GU131" s="497">
        <f t="shared" si="344"/>
        <v>64.354546878055487</v>
      </c>
      <c r="GV131" s="497">
        <f t="shared" si="345"/>
        <v>55.975135521411346</v>
      </c>
      <c r="GW131" s="497">
        <f t="shared" si="346"/>
        <v>47.454001075184124</v>
      </c>
      <c r="GX131" s="497">
        <f t="shared" si="347"/>
        <v>38.536795479509863</v>
      </c>
      <c r="GY131" s="497">
        <f t="shared" si="374"/>
        <v>28.125270836501159</v>
      </c>
      <c r="GZ131" s="748" t="s">
        <v>381</v>
      </c>
      <c r="HB131" s="1021"/>
      <c r="HC131" s="749">
        <f t="shared" si="366"/>
        <v>10</v>
      </c>
      <c r="HD131" s="531">
        <f t="shared" si="367"/>
        <v>7.6342270421037748</v>
      </c>
      <c r="HE131" s="485">
        <v>8.5885054223667474</v>
      </c>
      <c r="HF131" s="604">
        <v>87.413934013027671</v>
      </c>
      <c r="HH131" s="1021"/>
      <c r="HI131" s="749">
        <f t="shared" si="368"/>
        <v>10</v>
      </c>
      <c r="HJ131" s="531">
        <f t="shared" si="369"/>
        <v>7.6342270421037748</v>
      </c>
      <c r="HK131" s="604">
        <v>97.211830403558508</v>
      </c>
    </row>
    <row r="132" spans="2:219" ht="15" customHeight="1">
      <c r="B132" s="1046"/>
      <c r="C132" s="780">
        <v>0</v>
      </c>
      <c r="D132" s="536">
        <f t="shared" si="348"/>
        <v>28.5</v>
      </c>
      <c r="E132" s="622" t="s">
        <v>711</v>
      </c>
      <c r="F132" s="623" t="s">
        <v>711</v>
      </c>
      <c r="G132" s="624" t="s">
        <v>711</v>
      </c>
      <c r="H132" s="647">
        <f t="shared" ref="H132:I136" si="375">MIN(AS132,BI132,BY132)</f>
        <v>80.967042630190221</v>
      </c>
      <c r="I132" s="648">
        <f t="shared" si="375"/>
        <v>87.232231659593353</v>
      </c>
      <c r="J132" s="648">
        <f t="shared" si="349"/>
        <v>86.536822808743636</v>
      </c>
      <c r="K132" s="648">
        <f t="shared" si="319"/>
        <v>85.342826201446172</v>
      </c>
      <c r="L132" s="648">
        <f t="shared" si="320"/>
        <v>84.137086296069455</v>
      </c>
      <c r="M132" s="648">
        <f t="shared" si="321"/>
        <v>82.92412021665244</v>
      </c>
      <c r="N132" s="648">
        <f t="shared" si="322"/>
        <v>80.419912613783254</v>
      </c>
      <c r="O132" s="648">
        <f t="shared" si="323"/>
        <v>77.933393172895265</v>
      </c>
      <c r="P132" s="648">
        <f t="shared" si="324"/>
        <v>75.460632482702266</v>
      </c>
      <c r="Q132" s="648">
        <f t="shared" si="325"/>
        <v>72.950771731272098</v>
      </c>
      <c r="R132" s="522" t="s">
        <v>381</v>
      </c>
      <c r="S132" s="539" t="s">
        <v>381</v>
      </c>
      <c r="T132" s="738"/>
      <c r="U132" s="1021"/>
      <c r="V132" s="711">
        <f t="shared" si="350"/>
        <v>0</v>
      </c>
      <c r="W132" s="540">
        <f>V132+15</f>
        <v>15</v>
      </c>
      <c r="X132" s="541">
        <v>-33</v>
      </c>
      <c r="Y132" s="531">
        <f>IF(MIN(AA132,Z132)*(1-(2.5+7)/(87.5-2))&gt;$AG$7,$AG$7,MIN(AA132,Z132)*(1-(2.5+7)/(87.5-2)))</f>
        <v>28.5</v>
      </c>
      <c r="Z132" s="504">
        <v>37.651892890886117</v>
      </c>
      <c r="AA132" s="505">
        <v>35.348489624122735</v>
      </c>
      <c r="AB132" s="672">
        <f>(I132-2)/Y132</f>
        <v>2.9906046196348544</v>
      </c>
      <c r="AC132" s="673">
        <f>(I132-2)/MIN(AA132,Z132)</f>
        <v>2.4111986839015787</v>
      </c>
      <c r="AD132" s="544">
        <v>32.502614683864699</v>
      </c>
      <c r="AE132" s="545">
        <v>54.280064946796713</v>
      </c>
      <c r="AF132" s="738"/>
      <c r="AG132" s="1048"/>
      <c r="AH132" s="1050"/>
      <c r="AI132" s="738"/>
      <c r="AJ132" s="1021"/>
      <c r="AK132" s="503">
        <f t="shared" si="353"/>
        <v>0</v>
      </c>
      <c r="AL132" s="489">
        <f t="shared" si="371"/>
        <v>-10</v>
      </c>
      <c r="AM132" s="482">
        <f t="shared" si="354"/>
        <v>-40</v>
      </c>
      <c r="AN132" s="490">
        <f t="shared" si="355"/>
        <v>28.5</v>
      </c>
      <c r="AP132" s="1021"/>
      <c r="AQ132" s="503">
        <v>0</v>
      </c>
      <c r="AR132" s="483">
        <f t="shared" si="327"/>
        <v>28.5</v>
      </c>
      <c r="AS132" s="477">
        <v>99.369791137115214</v>
      </c>
      <c r="AT132" s="479">
        <v>98.768549458492799</v>
      </c>
      <c r="AU132" s="479">
        <v>97.763651232244044</v>
      </c>
      <c r="AV132" s="479">
        <v>96.218717279004863</v>
      </c>
      <c r="AW132" s="479">
        <v>94.8704649707703</v>
      </c>
      <c r="AX132" s="479">
        <v>93.800724096205229</v>
      </c>
      <c r="AY132" s="479">
        <v>92.126216939422022</v>
      </c>
      <c r="AZ132" s="479">
        <v>92.052971684881157</v>
      </c>
      <c r="BA132" s="479">
        <v>91.096140903353898</v>
      </c>
      <c r="BB132" s="479">
        <v>90.914689264741227</v>
      </c>
      <c r="BC132" s="522" t="s">
        <v>381</v>
      </c>
      <c r="BD132" s="480" t="s">
        <v>381</v>
      </c>
      <c r="BE132" s="738"/>
      <c r="BF132" s="1021"/>
      <c r="BG132" s="503">
        <v>0</v>
      </c>
      <c r="BH132" s="483">
        <f t="shared" si="328"/>
        <v>32.0625</v>
      </c>
      <c r="BI132" s="477">
        <v>85.536661877374669</v>
      </c>
      <c r="BJ132" s="478">
        <v>87.232231659593353</v>
      </c>
      <c r="BK132" s="479">
        <v>86.536822808743636</v>
      </c>
      <c r="BL132" s="479">
        <v>85.342826201446172</v>
      </c>
      <c r="BM132" s="479">
        <v>84.137086296069455</v>
      </c>
      <c r="BN132" s="479">
        <v>82.92412021665244</v>
      </c>
      <c r="BO132" s="479">
        <v>80.492509402178342</v>
      </c>
      <c r="BP132" s="479">
        <v>78.054627881129932</v>
      </c>
      <c r="BQ132" s="479">
        <v>75.591050290489832</v>
      </c>
      <c r="BR132" s="479">
        <v>73.021843892954891</v>
      </c>
      <c r="BS132" s="522" t="s">
        <v>381</v>
      </c>
      <c r="BT132" s="480" t="s">
        <v>381</v>
      </c>
      <c r="BU132" s="533"/>
      <c r="BV132" s="1021"/>
      <c r="BW132" s="503">
        <v>0</v>
      </c>
      <c r="BX132" s="483">
        <f t="shared" si="329"/>
        <v>32.0625</v>
      </c>
      <c r="BY132" s="477">
        <v>80.967042630190221</v>
      </c>
      <c r="BZ132" s="478">
        <v>87.387842561408192</v>
      </c>
      <c r="CA132" s="479">
        <v>86.724123902548257</v>
      </c>
      <c r="CB132" s="479">
        <v>85.463286563496837</v>
      </c>
      <c r="CC132" s="479">
        <v>84.192569943385493</v>
      </c>
      <c r="CD132" s="479">
        <v>82.928005752197521</v>
      </c>
      <c r="CE132" s="479">
        <v>80.419912613783254</v>
      </c>
      <c r="CF132" s="479">
        <v>77.933393172895265</v>
      </c>
      <c r="CG132" s="479">
        <v>75.460632482702266</v>
      </c>
      <c r="CH132" s="479">
        <v>72.950771731272098</v>
      </c>
      <c r="CI132" s="522" t="s">
        <v>381</v>
      </c>
      <c r="CJ132" s="480" t="s">
        <v>381</v>
      </c>
      <c r="CK132" s="738"/>
      <c r="CL132" s="1021"/>
      <c r="CM132" s="503">
        <f t="shared" si="356"/>
        <v>0</v>
      </c>
      <c r="CN132" s="491">
        <v>1.2000000000000008</v>
      </c>
      <c r="CO132" s="492">
        <v>1.2000000000000006</v>
      </c>
      <c r="CP132" s="492">
        <v>1.2000000000000004</v>
      </c>
      <c r="CQ132" s="492">
        <v>1.2000000000000002</v>
      </c>
      <c r="CR132" s="492">
        <v>1.2</v>
      </c>
      <c r="CS132" s="493">
        <v>1.2000000000000006</v>
      </c>
      <c r="CT132" s="493">
        <v>1.2000000000000006</v>
      </c>
      <c r="CU132" s="493">
        <v>1.2</v>
      </c>
      <c r="CV132" s="493">
        <v>1.2000000000000086</v>
      </c>
      <c r="CW132" s="562">
        <v>1.2</v>
      </c>
      <c r="CX132" s="522" t="s">
        <v>381</v>
      </c>
      <c r="CY132" s="748" t="s">
        <v>381</v>
      </c>
      <c r="CZ132" s="738"/>
      <c r="DA132" s="1021"/>
      <c r="DB132" s="503">
        <f t="shared" si="357"/>
        <v>0</v>
      </c>
      <c r="DC132" s="491">
        <v>0.98493609280583827</v>
      </c>
      <c r="DD132" s="492">
        <v>1.000000000000014</v>
      </c>
      <c r="DE132" s="492">
        <v>1.0000000000000133</v>
      </c>
      <c r="DF132" s="492">
        <v>1</v>
      </c>
      <c r="DG132" s="492">
        <v>1.0000000000000133</v>
      </c>
      <c r="DH132" s="493">
        <v>1.0000000000000002</v>
      </c>
      <c r="DI132" s="493">
        <v>1</v>
      </c>
      <c r="DJ132" s="493">
        <v>1.0000000000000058</v>
      </c>
      <c r="DK132" s="493">
        <v>1.0000000000000004</v>
      </c>
      <c r="DL132" s="562">
        <v>1.0000000000000022</v>
      </c>
      <c r="DM132" s="522" t="s">
        <v>381</v>
      </c>
      <c r="DN132" s="748" t="s">
        <v>381</v>
      </c>
      <c r="DO132" s="744"/>
      <c r="DP132" s="1021"/>
      <c r="DQ132" s="503">
        <f t="shared" si="358"/>
        <v>0</v>
      </c>
      <c r="DR132" s="491">
        <v>0.94836441930856652</v>
      </c>
      <c r="DS132" s="492">
        <v>0.99941533729216059</v>
      </c>
      <c r="DT132" s="492">
        <v>1.0000000000000004</v>
      </c>
      <c r="DU132" s="492">
        <v>1</v>
      </c>
      <c r="DV132" s="492">
        <v>1.0000000000000002</v>
      </c>
      <c r="DW132" s="493">
        <v>1</v>
      </c>
      <c r="DX132" s="493">
        <v>1.0000000000000062</v>
      </c>
      <c r="DY132" s="493">
        <v>1.0000000000000056</v>
      </c>
      <c r="DZ132" s="493">
        <v>1.0000000000000024</v>
      </c>
      <c r="EA132" s="562">
        <v>1</v>
      </c>
      <c r="EB132" s="522" t="s">
        <v>381</v>
      </c>
      <c r="EC132" s="748" t="s">
        <v>381</v>
      </c>
      <c r="ED132" s="738"/>
      <c r="EE132" s="1021"/>
      <c r="EF132" s="503">
        <f t="shared" si="359"/>
        <v>0</v>
      </c>
      <c r="EG132" s="495">
        <v>34.756521416451108</v>
      </c>
      <c r="EH132" s="496">
        <v>32.922222606256867</v>
      </c>
      <c r="EI132" s="496">
        <v>29.858918225572154</v>
      </c>
      <c r="EJ132" s="496">
        <v>25.155533730579691</v>
      </c>
      <c r="EK132" s="496">
        <v>21.057104259988535</v>
      </c>
      <c r="EL132" s="497">
        <v>17.809456851402501</v>
      </c>
      <c r="EM132" s="497">
        <v>12.73329502265949</v>
      </c>
      <c r="EN132" s="497">
        <v>12.511468338955012</v>
      </c>
      <c r="EO132" s="497">
        <v>8.7333449592555894</v>
      </c>
      <c r="EP132" s="563">
        <v>9.0664269386337537</v>
      </c>
      <c r="EQ132" s="522" t="s">
        <v>381</v>
      </c>
      <c r="ER132" s="748" t="s">
        <v>381</v>
      </c>
      <c r="ES132" s="738"/>
      <c r="ET132" s="1021"/>
      <c r="EU132" s="503">
        <f t="shared" si="360"/>
        <v>0</v>
      </c>
      <c r="EV132" s="495">
        <v>85.000000000000057</v>
      </c>
      <c r="EW132" s="496">
        <v>84.06614183045258</v>
      </c>
      <c r="EX132" s="496">
        <v>81.25451024887758</v>
      </c>
      <c r="EY132" s="496">
        <v>76.431491124716445</v>
      </c>
      <c r="EZ132" s="496">
        <v>71.566848116232165</v>
      </c>
      <c r="FA132" s="497">
        <v>66.67903877668067</v>
      </c>
      <c r="FB132" s="497">
        <v>56.899021308809608</v>
      </c>
      <c r="FC132" s="497">
        <v>47.119239444400421</v>
      </c>
      <c r="FD132" s="497">
        <v>37.263163457150711</v>
      </c>
      <c r="FE132" s="563">
        <v>27.014213705232237</v>
      </c>
      <c r="FF132" s="522" t="s">
        <v>381</v>
      </c>
      <c r="FG132" s="748" t="s">
        <v>381</v>
      </c>
      <c r="FI132" s="1021"/>
      <c r="FJ132" s="503">
        <f t="shared" si="361"/>
        <v>0</v>
      </c>
      <c r="FK132" s="495">
        <v>85.000000000000057</v>
      </c>
      <c r="FL132" s="496">
        <v>85</v>
      </c>
      <c r="FM132" s="496">
        <v>82.01160615336363</v>
      </c>
      <c r="FN132" s="496">
        <v>76.917819320804938</v>
      </c>
      <c r="FO132" s="496">
        <v>71.790571279563437</v>
      </c>
      <c r="FP132" s="497">
        <v>66.694686354691953</v>
      </c>
      <c r="FQ132" s="497">
        <v>56.607420411900705</v>
      </c>
      <c r="FR132" s="497">
        <v>46.633576231721065</v>
      </c>
      <c r="FS132" s="497">
        <v>36.742166996594278</v>
      </c>
      <c r="FT132" s="563">
        <v>26.731137924353789</v>
      </c>
      <c r="FU132" s="522" t="s">
        <v>381</v>
      </c>
      <c r="FV132" s="748" t="s">
        <v>381</v>
      </c>
      <c r="FW132" s="744"/>
      <c r="FX132" s="1021"/>
      <c r="FY132" s="503">
        <f t="shared" si="362"/>
        <v>0</v>
      </c>
      <c r="FZ132" s="491">
        <f t="shared" si="363"/>
        <v>0.94836441930856652</v>
      </c>
      <c r="GA132" s="492">
        <f t="shared" si="330"/>
        <v>0.99941533729216059</v>
      </c>
      <c r="GB132" s="492">
        <f t="shared" si="331"/>
        <v>1.0000000000000004</v>
      </c>
      <c r="GC132" s="492">
        <f t="shared" si="332"/>
        <v>1</v>
      </c>
      <c r="GD132" s="492">
        <f t="shared" si="333"/>
        <v>1.0000000000000002</v>
      </c>
      <c r="GE132" s="493">
        <f t="shared" si="334"/>
        <v>1</v>
      </c>
      <c r="GF132" s="493">
        <f t="shared" si="335"/>
        <v>1</v>
      </c>
      <c r="GG132" s="493">
        <f t="shared" si="336"/>
        <v>1.0000000000000056</v>
      </c>
      <c r="GH132" s="493">
        <f t="shared" si="337"/>
        <v>1.0000000000000004</v>
      </c>
      <c r="GI132" s="493">
        <f t="shared" si="338"/>
        <v>1</v>
      </c>
      <c r="GJ132" s="522" t="s">
        <v>381</v>
      </c>
      <c r="GK132" s="748" t="s">
        <v>381</v>
      </c>
      <c r="GM132" s="1021"/>
      <c r="GN132" s="503">
        <f t="shared" si="364"/>
        <v>0</v>
      </c>
      <c r="GO132" s="495">
        <f t="shared" si="365"/>
        <v>85.000000000000057</v>
      </c>
      <c r="GP132" s="496">
        <f t="shared" si="339"/>
        <v>85</v>
      </c>
      <c r="GQ132" s="496">
        <f t="shared" si="340"/>
        <v>82.01160615336363</v>
      </c>
      <c r="GR132" s="496">
        <f t="shared" si="341"/>
        <v>76.917819320804938</v>
      </c>
      <c r="GS132" s="496">
        <f t="shared" si="342"/>
        <v>71.790571279563437</v>
      </c>
      <c r="GT132" s="497">
        <f t="shared" si="343"/>
        <v>66.694686354691953</v>
      </c>
      <c r="GU132" s="497">
        <f t="shared" si="344"/>
        <v>56.899021308809608</v>
      </c>
      <c r="GV132" s="497">
        <f t="shared" si="345"/>
        <v>47.119239444400421</v>
      </c>
      <c r="GW132" s="497">
        <f t="shared" si="346"/>
        <v>37.263163457150711</v>
      </c>
      <c r="GX132" s="497">
        <f t="shared" si="347"/>
        <v>27.014213705232237</v>
      </c>
      <c r="GY132" s="522" t="s">
        <v>381</v>
      </c>
      <c r="GZ132" s="748" t="s">
        <v>381</v>
      </c>
      <c r="HB132" s="1021"/>
      <c r="HC132" s="711">
        <f t="shared" si="366"/>
        <v>0</v>
      </c>
      <c r="HD132" s="595" t="s">
        <v>381</v>
      </c>
      <c r="HE132" s="596" t="s">
        <v>381</v>
      </c>
      <c r="HF132" s="597" t="s">
        <v>381</v>
      </c>
      <c r="HH132" s="1021"/>
      <c r="HI132" s="711">
        <f t="shared" si="368"/>
        <v>0</v>
      </c>
      <c r="HJ132" s="598" t="str">
        <f t="shared" si="369"/>
        <v>no fueling</v>
      </c>
      <c r="HK132" s="599" t="s">
        <v>381</v>
      </c>
    </row>
    <row r="133" spans="2:219" ht="15" customHeight="1">
      <c r="B133" s="1046"/>
      <c r="C133" s="589">
        <v>-10</v>
      </c>
      <c r="D133" s="476">
        <f t="shared" si="348"/>
        <v>28.5</v>
      </c>
      <c r="E133" s="627" t="s">
        <v>711</v>
      </c>
      <c r="F133" s="605" t="s">
        <v>711</v>
      </c>
      <c r="G133" s="628" t="s">
        <v>711</v>
      </c>
      <c r="H133" s="578">
        <f t="shared" si="375"/>
        <v>82.165284857385814</v>
      </c>
      <c r="I133" s="580">
        <f t="shared" si="375"/>
        <v>87.127175267495005</v>
      </c>
      <c r="J133" s="580">
        <f t="shared" si="349"/>
        <v>86.427343390427467</v>
      </c>
      <c r="K133" s="580">
        <f t="shared" si="319"/>
        <v>85.232245839435294</v>
      </c>
      <c r="L133" s="580">
        <f t="shared" si="320"/>
        <v>84.023803006204162</v>
      </c>
      <c r="M133" s="580">
        <f t="shared" si="321"/>
        <v>82.808166304583011</v>
      </c>
      <c r="N133" s="580">
        <f t="shared" si="322"/>
        <v>80.351056380054061</v>
      </c>
      <c r="O133" s="580">
        <f t="shared" si="323"/>
        <v>77.864540151897415</v>
      </c>
      <c r="P133" s="580">
        <f t="shared" si="324"/>
        <v>75.39346107701175</v>
      </c>
      <c r="Q133" s="580">
        <f t="shared" si="325"/>
        <v>72.88859766456892</v>
      </c>
      <c r="R133" s="522" t="s">
        <v>381</v>
      </c>
      <c r="S133" s="480" t="s">
        <v>381</v>
      </c>
      <c r="T133" s="738"/>
      <c r="U133" s="1021"/>
      <c r="V133" s="503">
        <f t="shared" si="350"/>
        <v>-10</v>
      </c>
      <c r="W133" s="481">
        <v>15</v>
      </c>
      <c r="X133" s="482">
        <v>-33</v>
      </c>
      <c r="Y133" s="531">
        <f>IF(MIN(AA133,Z133)*(1-(2.5+7)/(87.5-2))&gt;$AG$7,$AG$7,MIN(AA133,Z133)*(1-(2.5+7)/(87.5-2)))</f>
        <v>28.5</v>
      </c>
      <c r="Z133" s="484">
        <f t="shared" ref="Z133:AA136" si="376">Z17</f>
        <v>38.712000000000003</v>
      </c>
      <c r="AA133" s="485">
        <f t="shared" si="376"/>
        <v>35.97</v>
      </c>
      <c r="AB133" s="542">
        <f>(I133-2)/Y133</f>
        <v>2.9869184304384211</v>
      </c>
      <c r="AC133" s="543">
        <f>(I133-2)/MIN(AA133,Z133)</f>
        <v>2.3666159373782323</v>
      </c>
      <c r="AD133" s="487">
        <f t="shared" ref="AD133:AE136" si="377">AD17</f>
        <v>33.200000000000003</v>
      </c>
      <c r="AE133" s="488">
        <f t="shared" si="377"/>
        <v>55</v>
      </c>
      <c r="AF133" s="738"/>
      <c r="AG133" s="1048"/>
      <c r="AH133" s="1050"/>
      <c r="AI133" s="738"/>
      <c r="AJ133" s="1021"/>
      <c r="AK133" s="503">
        <f t="shared" si="353"/>
        <v>-10</v>
      </c>
      <c r="AL133" s="489">
        <f t="shared" si="371"/>
        <v>-20</v>
      </c>
      <c r="AM133" s="482">
        <f t="shared" si="354"/>
        <v>-40</v>
      </c>
      <c r="AN133" s="490">
        <f t="shared" si="355"/>
        <v>28.5</v>
      </c>
      <c r="AP133" s="1021"/>
      <c r="AQ133" s="503">
        <v>-10</v>
      </c>
      <c r="AR133" s="483">
        <f t="shared" si="327"/>
        <v>28.5</v>
      </c>
      <c r="AS133" s="477">
        <f>AS17</f>
        <v>99.219298253124052</v>
      </c>
      <c r="AT133" s="479">
        <f t="shared" ref="AT133:BB133" si="378">AT17</f>
        <v>98.628283570201603</v>
      </c>
      <c r="AU133" s="479">
        <f t="shared" si="378"/>
        <v>97.614279055970343</v>
      </c>
      <c r="AV133" s="479">
        <f t="shared" si="378"/>
        <v>95.989769992842923</v>
      </c>
      <c r="AW133" s="479">
        <f t="shared" si="378"/>
        <v>94.355577076956948</v>
      </c>
      <c r="AX133" s="479">
        <f t="shared" si="378"/>
        <v>92.682218661010992</v>
      </c>
      <c r="AY133" s="479">
        <f t="shared" si="378"/>
        <v>90.887036905900331</v>
      </c>
      <c r="AZ133" s="479">
        <f t="shared" si="378"/>
        <v>89.192277959892877</v>
      </c>
      <c r="BA133" s="479">
        <f t="shared" si="378"/>
        <v>88.563224420325341</v>
      </c>
      <c r="BB133" s="479">
        <f t="shared" si="378"/>
        <v>87.816874330796765</v>
      </c>
      <c r="BC133" s="522" t="s">
        <v>381</v>
      </c>
      <c r="BD133" s="480" t="s">
        <v>381</v>
      </c>
      <c r="BE133" s="738"/>
      <c r="BF133" s="1021"/>
      <c r="BG133" s="503">
        <v>-10</v>
      </c>
      <c r="BH133" s="483">
        <f t="shared" si="328"/>
        <v>32.0625</v>
      </c>
      <c r="BI133" s="477">
        <f>BI17</f>
        <v>87.459176432279492</v>
      </c>
      <c r="BJ133" s="479">
        <f t="shared" ref="BJ133:BR133" si="379">BJ17</f>
        <v>87.127175267495005</v>
      </c>
      <c r="BK133" s="479">
        <f t="shared" si="379"/>
        <v>86.427343390427467</v>
      </c>
      <c r="BL133" s="479">
        <f t="shared" si="379"/>
        <v>85.232245839435294</v>
      </c>
      <c r="BM133" s="479">
        <f t="shared" si="379"/>
        <v>84.023803006204162</v>
      </c>
      <c r="BN133" s="479">
        <f t="shared" si="379"/>
        <v>82.808166304583011</v>
      </c>
      <c r="BO133" s="479">
        <f t="shared" si="379"/>
        <v>80.380843561715565</v>
      </c>
      <c r="BP133" s="479">
        <f t="shared" si="379"/>
        <v>77.944416531297179</v>
      </c>
      <c r="BQ133" s="479">
        <f t="shared" si="379"/>
        <v>75.486639137737058</v>
      </c>
      <c r="BR133" s="479">
        <f t="shared" si="379"/>
        <v>72.934304627385259</v>
      </c>
      <c r="BS133" s="522" t="s">
        <v>381</v>
      </c>
      <c r="BT133" s="480" t="s">
        <v>381</v>
      </c>
      <c r="BU133" s="533"/>
      <c r="BV133" s="1021"/>
      <c r="BW133" s="503">
        <v>-10</v>
      </c>
      <c r="BX133" s="483">
        <f t="shared" si="329"/>
        <v>32.0625</v>
      </c>
      <c r="BY133" s="477">
        <f>BY17</f>
        <v>82.165284857385814</v>
      </c>
      <c r="BZ133" s="479">
        <f t="shared" ref="BZ133:CH133" si="380">BZ17</f>
        <v>87.400833332248098</v>
      </c>
      <c r="CA133" s="479">
        <f t="shared" si="380"/>
        <v>86.656430326871828</v>
      </c>
      <c r="CB133" s="479">
        <f t="shared" si="380"/>
        <v>85.393352574707166</v>
      </c>
      <c r="CC133" s="479">
        <f t="shared" si="380"/>
        <v>84.122249213491259</v>
      </c>
      <c r="CD133" s="479">
        <f t="shared" si="380"/>
        <v>82.857300156026852</v>
      </c>
      <c r="CE133" s="479">
        <f t="shared" si="380"/>
        <v>80.351056380054061</v>
      </c>
      <c r="CF133" s="479">
        <f t="shared" si="380"/>
        <v>77.864540151897415</v>
      </c>
      <c r="CG133" s="479">
        <f t="shared" si="380"/>
        <v>75.39346107701175</v>
      </c>
      <c r="CH133" s="479">
        <f t="shared" si="380"/>
        <v>72.88859766456892</v>
      </c>
      <c r="CI133" s="522" t="s">
        <v>381</v>
      </c>
      <c r="CJ133" s="480" t="s">
        <v>381</v>
      </c>
      <c r="CK133" s="738"/>
      <c r="CL133" s="1021"/>
      <c r="CM133" s="503">
        <f t="shared" si="356"/>
        <v>-10</v>
      </c>
      <c r="CN133" s="491">
        <f>CN17</f>
        <v>1.2000000000000004</v>
      </c>
      <c r="CO133" s="492">
        <f t="shared" ref="CO133:CW133" si="381">CO17</f>
        <v>1.2</v>
      </c>
      <c r="CP133" s="492">
        <f t="shared" si="381"/>
        <v>1.2</v>
      </c>
      <c r="CQ133" s="492">
        <f t="shared" si="381"/>
        <v>1.2000000000000006</v>
      </c>
      <c r="CR133" s="492">
        <f t="shared" si="381"/>
        <v>1.2</v>
      </c>
      <c r="CS133" s="493">
        <f t="shared" si="381"/>
        <v>1.2</v>
      </c>
      <c r="CT133" s="493">
        <f t="shared" si="381"/>
        <v>1.2</v>
      </c>
      <c r="CU133" s="493">
        <f t="shared" si="381"/>
        <v>1.2000000000000002</v>
      </c>
      <c r="CV133" s="493">
        <f t="shared" si="381"/>
        <v>1.2000000000000004</v>
      </c>
      <c r="CW133" s="562">
        <f t="shared" si="381"/>
        <v>1.2000000000000002</v>
      </c>
      <c r="CX133" s="522" t="s">
        <v>381</v>
      </c>
      <c r="CY133" s="748" t="s">
        <v>381</v>
      </c>
      <c r="CZ133" s="738"/>
      <c r="DA133" s="1021"/>
      <c r="DB133" s="503">
        <f t="shared" si="357"/>
        <v>-10</v>
      </c>
      <c r="DC133" s="491">
        <f>DC17</f>
        <v>1.0000000000000002</v>
      </c>
      <c r="DD133" s="492">
        <f t="shared" ref="DD133:DL133" si="382">DD17</f>
        <v>1</v>
      </c>
      <c r="DE133" s="492">
        <f t="shared" si="382"/>
        <v>1.0000000000000004</v>
      </c>
      <c r="DF133" s="492">
        <f t="shared" si="382"/>
        <v>1.0000000000000004</v>
      </c>
      <c r="DG133" s="492">
        <f t="shared" si="382"/>
        <v>1.0000000000000002</v>
      </c>
      <c r="DH133" s="493">
        <f t="shared" si="382"/>
        <v>1</v>
      </c>
      <c r="DI133" s="493">
        <f t="shared" si="382"/>
        <v>1.0000000000000056</v>
      </c>
      <c r="DJ133" s="493">
        <f t="shared" si="382"/>
        <v>1</v>
      </c>
      <c r="DK133" s="493">
        <f t="shared" si="382"/>
        <v>1.0000000000000004</v>
      </c>
      <c r="DL133" s="562">
        <f t="shared" si="382"/>
        <v>1.0000000000000022</v>
      </c>
      <c r="DM133" s="522" t="s">
        <v>381</v>
      </c>
      <c r="DN133" s="748" t="s">
        <v>381</v>
      </c>
      <c r="DO133" s="744"/>
      <c r="DP133" s="1021"/>
      <c r="DQ133" s="503">
        <f t="shared" si="358"/>
        <v>-10</v>
      </c>
      <c r="DR133" s="491">
        <f>DR17</f>
        <v>0.958071094989979</v>
      </c>
      <c r="DS133" s="492">
        <f t="shared" ref="DS133:EA133" si="383">DS17</f>
        <v>1.0000000000000135</v>
      </c>
      <c r="DT133" s="492">
        <f t="shared" si="383"/>
        <v>1.0000000000000002</v>
      </c>
      <c r="DU133" s="492">
        <f t="shared" si="383"/>
        <v>1</v>
      </c>
      <c r="DV133" s="492">
        <f t="shared" si="383"/>
        <v>1</v>
      </c>
      <c r="DW133" s="493">
        <f t="shared" si="383"/>
        <v>1.0000000000000131</v>
      </c>
      <c r="DX133" s="493">
        <f t="shared" si="383"/>
        <v>1.0000000000000064</v>
      </c>
      <c r="DY133" s="493">
        <f t="shared" si="383"/>
        <v>1</v>
      </c>
      <c r="DZ133" s="493">
        <f t="shared" si="383"/>
        <v>1.0000000000000004</v>
      </c>
      <c r="EA133" s="562">
        <f t="shared" si="383"/>
        <v>1.0000000000000022</v>
      </c>
      <c r="EB133" s="522" t="s">
        <v>381</v>
      </c>
      <c r="EC133" s="748" t="s">
        <v>381</v>
      </c>
      <c r="ED133" s="738"/>
      <c r="EE133" s="1021"/>
      <c r="EF133" s="503">
        <f t="shared" si="359"/>
        <v>-10</v>
      </c>
      <c r="EG133" s="495">
        <f>EG17</f>
        <v>34.297286306811088</v>
      </c>
      <c r="EH133" s="496">
        <f t="shared" ref="EH133:EP133" si="384">EH17</f>
        <v>32.494452646133823</v>
      </c>
      <c r="EI133" s="496">
        <f t="shared" si="384"/>
        <v>29.403844128142509</v>
      </c>
      <c r="EJ133" s="496">
        <f t="shared" si="384"/>
        <v>24.45916876559545</v>
      </c>
      <c r="EK133" s="496">
        <f t="shared" si="384"/>
        <v>19.493483496332317</v>
      </c>
      <c r="EL133" s="497">
        <f t="shared" si="384"/>
        <v>14.417754115021182</v>
      </c>
      <c r="EM133" s="497">
        <f t="shared" si="384"/>
        <v>8.982790598640122</v>
      </c>
      <c r="EN133" s="497">
        <f t="shared" si="384"/>
        <v>3.8618305561880106</v>
      </c>
      <c r="EO133" s="497">
        <f t="shared" si="384"/>
        <v>1.9635584643335733</v>
      </c>
      <c r="EP133" s="563">
        <f t="shared" si="384"/>
        <v>-0.28689404164362031</v>
      </c>
      <c r="EQ133" s="522" t="s">
        <v>381</v>
      </c>
      <c r="ER133" s="748" t="s">
        <v>381</v>
      </c>
      <c r="ES133" s="738"/>
      <c r="ET133" s="1021"/>
      <c r="EU133" s="503">
        <f t="shared" si="360"/>
        <v>-10</v>
      </c>
      <c r="EV133" s="495">
        <f>EV17</f>
        <v>84.9841211725427</v>
      </c>
      <c r="EW133" s="496">
        <f t="shared" ref="EW133:FE133" si="385">EW17</f>
        <v>83.641262701449932</v>
      </c>
      <c r="EX133" s="496">
        <f t="shared" si="385"/>
        <v>80.812044220793553</v>
      </c>
      <c r="EY133" s="496">
        <f t="shared" si="385"/>
        <v>75.985102189157203</v>
      </c>
      <c r="EZ133" s="496">
        <f t="shared" si="385"/>
        <v>71.11010232511012</v>
      </c>
      <c r="FA133" s="497">
        <f t="shared" si="385"/>
        <v>66.212104885147426</v>
      </c>
      <c r="FB133" s="497">
        <f t="shared" si="385"/>
        <v>56.450500317182843</v>
      </c>
      <c r="FC133" s="497">
        <f t="shared" si="385"/>
        <v>46.677732666290012</v>
      </c>
      <c r="FD133" s="497">
        <f t="shared" si="385"/>
        <v>36.84605287793039</v>
      </c>
      <c r="FE133" s="563">
        <f t="shared" si="385"/>
        <v>26.665554055722055</v>
      </c>
      <c r="FF133" s="522" t="s">
        <v>381</v>
      </c>
      <c r="FG133" s="748" t="s">
        <v>381</v>
      </c>
      <c r="FI133" s="1021"/>
      <c r="FJ133" s="503">
        <f t="shared" si="361"/>
        <v>-10</v>
      </c>
      <c r="FK133" s="495">
        <f>FK17</f>
        <v>85</v>
      </c>
      <c r="FL133" s="496">
        <f t="shared" ref="FL133:FT133" si="386">FL17</f>
        <v>84.748107305823964</v>
      </c>
      <c r="FM133" s="496">
        <f t="shared" si="386"/>
        <v>81.737963635188805</v>
      </c>
      <c r="FN133" s="496">
        <f t="shared" si="386"/>
        <v>76.635471497347623</v>
      </c>
      <c r="FO133" s="496">
        <f t="shared" si="386"/>
        <v>71.507023738364921</v>
      </c>
      <c r="FP133" s="497">
        <f t="shared" si="386"/>
        <v>66.40995492863982</v>
      </c>
      <c r="FQ133" s="497">
        <f t="shared" si="386"/>
        <v>56.330864822293904</v>
      </c>
      <c r="FR133" s="497">
        <f t="shared" si="386"/>
        <v>46.357781711280495</v>
      </c>
      <c r="FS133" s="497">
        <f t="shared" si="386"/>
        <v>36.473859769220951</v>
      </c>
      <c r="FT133" s="563">
        <f t="shared" si="386"/>
        <v>26.48352286272285</v>
      </c>
      <c r="FU133" s="522" t="s">
        <v>381</v>
      </c>
      <c r="FV133" s="748" t="s">
        <v>381</v>
      </c>
      <c r="FW133" s="744"/>
      <c r="FX133" s="1021"/>
      <c r="FY133" s="503">
        <f t="shared" si="362"/>
        <v>-10</v>
      </c>
      <c r="FZ133" s="491">
        <f t="shared" si="363"/>
        <v>0.958071094989979</v>
      </c>
      <c r="GA133" s="492">
        <f t="shared" si="330"/>
        <v>1</v>
      </c>
      <c r="GB133" s="492">
        <f t="shared" si="331"/>
        <v>1.0000000000000002</v>
      </c>
      <c r="GC133" s="492">
        <f t="shared" si="332"/>
        <v>1</v>
      </c>
      <c r="GD133" s="492">
        <f t="shared" si="333"/>
        <v>1</v>
      </c>
      <c r="GE133" s="493">
        <f t="shared" si="334"/>
        <v>1</v>
      </c>
      <c r="GF133" s="493">
        <f t="shared" si="335"/>
        <v>1.0000000000000056</v>
      </c>
      <c r="GG133" s="493">
        <f t="shared" si="336"/>
        <v>1</v>
      </c>
      <c r="GH133" s="493">
        <f t="shared" si="337"/>
        <v>1.0000000000000004</v>
      </c>
      <c r="GI133" s="493">
        <f t="shared" si="338"/>
        <v>1.0000000000000022</v>
      </c>
      <c r="GJ133" s="522" t="s">
        <v>381</v>
      </c>
      <c r="GK133" s="748" t="s">
        <v>381</v>
      </c>
      <c r="GM133" s="1021"/>
      <c r="GN133" s="503">
        <f t="shared" si="364"/>
        <v>-10</v>
      </c>
      <c r="GO133" s="495">
        <f t="shared" si="365"/>
        <v>85</v>
      </c>
      <c r="GP133" s="496">
        <f t="shared" si="339"/>
        <v>84.748107305823964</v>
      </c>
      <c r="GQ133" s="496">
        <f t="shared" si="340"/>
        <v>81.737963635188805</v>
      </c>
      <c r="GR133" s="496">
        <f t="shared" si="341"/>
        <v>76.635471497347623</v>
      </c>
      <c r="GS133" s="496">
        <f t="shared" si="342"/>
        <v>71.507023738364921</v>
      </c>
      <c r="GT133" s="497">
        <f t="shared" si="343"/>
        <v>66.40995492863982</v>
      </c>
      <c r="GU133" s="497">
        <f t="shared" si="344"/>
        <v>56.450500317182843</v>
      </c>
      <c r="GV133" s="497">
        <f t="shared" si="345"/>
        <v>46.677732666290012</v>
      </c>
      <c r="GW133" s="497">
        <f t="shared" si="346"/>
        <v>36.84605287793039</v>
      </c>
      <c r="GX133" s="497">
        <f t="shared" si="347"/>
        <v>26.665554055722055</v>
      </c>
      <c r="GY133" s="522" t="s">
        <v>381</v>
      </c>
      <c r="GZ133" s="748" t="s">
        <v>381</v>
      </c>
      <c r="HB133" s="1021"/>
      <c r="HC133" s="503">
        <f t="shared" si="366"/>
        <v>-10</v>
      </c>
      <c r="HD133" s="629" t="s">
        <v>381</v>
      </c>
      <c r="HE133" s="596" t="s">
        <v>381</v>
      </c>
      <c r="HF133" s="630" t="s">
        <v>381</v>
      </c>
      <c r="HH133" s="1021"/>
      <c r="HI133" s="503">
        <f t="shared" si="368"/>
        <v>-10</v>
      </c>
      <c r="HJ133" s="598" t="str">
        <f t="shared" si="369"/>
        <v>no fueling</v>
      </c>
      <c r="HK133" s="599" t="s">
        <v>381</v>
      </c>
    </row>
    <row r="134" spans="2:219" ht="15" customHeight="1">
      <c r="B134" s="1046"/>
      <c r="C134" s="589">
        <v>-20</v>
      </c>
      <c r="D134" s="476">
        <f t="shared" si="348"/>
        <v>28.5</v>
      </c>
      <c r="E134" s="627" t="s">
        <v>711</v>
      </c>
      <c r="F134" s="605" t="s">
        <v>711</v>
      </c>
      <c r="G134" s="628" t="s">
        <v>711</v>
      </c>
      <c r="H134" s="578">
        <f t="shared" si="375"/>
        <v>86.04088978452107</v>
      </c>
      <c r="I134" s="580">
        <f t="shared" si="375"/>
        <v>86.79372155391961</v>
      </c>
      <c r="J134" s="580">
        <f t="shared" si="349"/>
        <v>86.078103583593432</v>
      </c>
      <c r="K134" s="580">
        <f t="shared" si="319"/>
        <v>84.871710416205033</v>
      </c>
      <c r="L134" s="580">
        <f t="shared" si="320"/>
        <v>83.651942569782349</v>
      </c>
      <c r="M134" s="580">
        <f t="shared" si="321"/>
        <v>82.439340136306669</v>
      </c>
      <c r="N134" s="580">
        <f t="shared" si="322"/>
        <v>80.011532705444964</v>
      </c>
      <c r="O134" s="580">
        <f t="shared" si="323"/>
        <v>77.595194200797934</v>
      </c>
      <c r="P134" s="580">
        <f t="shared" si="324"/>
        <v>75.146349862318857</v>
      </c>
      <c r="Q134" s="580">
        <f t="shared" si="325"/>
        <v>72.682794785832286</v>
      </c>
      <c r="R134" s="522" t="s">
        <v>381</v>
      </c>
      <c r="S134" s="480" t="s">
        <v>381</v>
      </c>
      <c r="T134" s="738"/>
      <c r="U134" s="1021"/>
      <c r="V134" s="503">
        <f t="shared" si="350"/>
        <v>-20</v>
      </c>
      <c r="W134" s="481">
        <v>15</v>
      </c>
      <c r="X134" s="482">
        <v>-33</v>
      </c>
      <c r="Y134" s="531">
        <f>IF(MIN(AA134,Z134)*(1-(2.5+7)/(87.5-2))&gt;$AG$7,$AG$7,MIN(AA134,Z134)*(1-(2.5+7)/(87.5-2)))</f>
        <v>28.5</v>
      </c>
      <c r="Z134" s="484">
        <f t="shared" si="376"/>
        <v>42.326999999999998</v>
      </c>
      <c r="AA134" s="485">
        <f t="shared" si="376"/>
        <v>38.183</v>
      </c>
      <c r="AB134" s="542">
        <f>(I134-2)/Y134</f>
        <v>2.9752183001375303</v>
      </c>
      <c r="AC134" s="543">
        <f>(I134-2)/MIN(AA134,Z134)</f>
        <v>2.2207192089128567</v>
      </c>
      <c r="AD134" s="487">
        <f t="shared" si="377"/>
        <v>35.4</v>
      </c>
      <c r="AE134" s="488">
        <f t="shared" si="377"/>
        <v>57.5</v>
      </c>
      <c r="AF134" s="738"/>
      <c r="AG134" s="1048"/>
      <c r="AH134" s="1050"/>
      <c r="AI134" s="738"/>
      <c r="AJ134" s="1021"/>
      <c r="AK134" s="503">
        <f t="shared" si="353"/>
        <v>-20</v>
      </c>
      <c r="AL134" s="489">
        <f t="shared" si="371"/>
        <v>-30</v>
      </c>
      <c r="AM134" s="482">
        <f t="shared" si="354"/>
        <v>-40</v>
      </c>
      <c r="AN134" s="490">
        <f t="shared" si="355"/>
        <v>28.5</v>
      </c>
      <c r="AP134" s="1021"/>
      <c r="AQ134" s="503">
        <v>-20</v>
      </c>
      <c r="AR134" s="483">
        <f t="shared" si="327"/>
        <v>28.5</v>
      </c>
      <c r="AS134" s="477">
        <f t="shared" ref="AS134:BA134" si="387">AS18</f>
        <v>98.546810423563954</v>
      </c>
      <c r="AT134" s="479">
        <f t="shared" si="387"/>
        <v>97.980677758564966</v>
      </c>
      <c r="AU134" s="479">
        <f t="shared" si="387"/>
        <v>96.978080959781423</v>
      </c>
      <c r="AV134" s="479">
        <f t="shared" si="387"/>
        <v>95.355932019370613</v>
      </c>
      <c r="AW134" s="479">
        <f t="shared" si="387"/>
        <v>93.716998569034658</v>
      </c>
      <c r="AX134" s="479">
        <f t="shared" si="387"/>
        <v>92.030150681127651</v>
      </c>
      <c r="AY134" s="479">
        <f t="shared" si="387"/>
        <v>89.784067281504818</v>
      </c>
      <c r="AZ134" s="479">
        <f t="shared" si="387"/>
        <v>86.52242430273013</v>
      </c>
      <c r="BA134" s="479">
        <f t="shared" si="387"/>
        <v>85.226160449819332</v>
      </c>
      <c r="BB134" s="605" t="s">
        <v>969</v>
      </c>
      <c r="BC134" s="522" t="s">
        <v>381</v>
      </c>
      <c r="BD134" s="480" t="s">
        <v>381</v>
      </c>
      <c r="BE134" s="738"/>
      <c r="BF134" s="1021"/>
      <c r="BG134" s="503">
        <v>-20</v>
      </c>
      <c r="BH134" s="483">
        <f t="shared" si="328"/>
        <v>32.0625</v>
      </c>
      <c r="BI134" s="477">
        <f t="shared" ref="BI134:BR134" si="388">BI18</f>
        <v>87.13751113008496</v>
      </c>
      <c r="BJ134" s="479">
        <f t="shared" si="388"/>
        <v>86.79372155391961</v>
      </c>
      <c r="BK134" s="479">
        <f t="shared" si="388"/>
        <v>86.078103583593432</v>
      </c>
      <c r="BL134" s="479">
        <f t="shared" si="388"/>
        <v>84.871710416205033</v>
      </c>
      <c r="BM134" s="479">
        <f t="shared" si="388"/>
        <v>83.651942569782349</v>
      </c>
      <c r="BN134" s="479">
        <f t="shared" si="388"/>
        <v>82.439340136306669</v>
      </c>
      <c r="BO134" s="479">
        <f t="shared" si="388"/>
        <v>80.011532705444964</v>
      </c>
      <c r="BP134" s="479">
        <f t="shared" si="388"/>
        <v>77.595194200797934</v>
      </c>
      <c r="BQ134" s="479">
        <f t="shared" si="388"/>
        <v>75.173366383709734</v>
      </c>
      <c r="BR134" s="479">
        <f t="shared" si="388"/>
        <v>72.701668124332713</v>
      </c>
      <c r="BS134" s="522" t="s">
        <v>381</v>
      </c>
      <c r="BT134" s="480" t="s">
        <v>381</v>
      </c>
      <c r="BU134" s="533"/>
      <c r="BV134" s="1021"/>
      <c r="BW134" s="503">
        <v>-20</v>
      </c>
      <c r="BX134" s="483">
        <f t="shared" si="329"/>
        <v>32.0625</v>
      </c>
      <c r="BY134" s="477">
        <f t="shared" ref="BY134:CH134" si="389">BY18</f>
        <v>86.04088978452107</v>
      </c>
      <c r="BZ134" s="479">
        <f t="shared" si="389"/>
        <v>87.175488110194237</v>
      </c>
      <c r="CA134" s="479">
        <f t="shared" si="389"/>
        <v>86.415812591513301</v>
      </c>
      <c r="CB134" s="479">
        <f t="shared" si="389"/>
        <v>85.139018210173646</v>
      </c>
      <c r="CC134" s="479">
        <f t="shared" si="389"/>
        <v>83.860942740107049</v>
      </c>
      <c r="CD134" s="479">
        <f t="shared" si="389"/>
        <v>82.591721675449691</v>
      </c>
      <c r="CE134" s="479">
        <f t="shared" si="389"/>
        <v>80.080458165210345</v>
      </c>
      <c r="CF134" s="479">
        <f t="shared" si="389"/>
        <v>77.600463693113056</v>
      </c>
      <c r="CG134" s="479">
        <f t="shared" si="389"/>
        <v>75.146349862318857</v>
      </c>
      <c r="CH134" s="479">
        <f t="shared" si="389"/>
        <v>72.682794785832286</v>
      </c>
      <c r="CI134" s="522" t="s">
        <v>381</v>
      </c>
      <c r="CJ134" s="480" t="s">
        <v>381</v>
      </c>
      <c r="CK134" s="738"/>
      <c r="CL134" s="1021"/>
      <c r="CM134" s="503">
        <f t="shared" si="356"/>
        <v>-20</v>
      </c>
      <c r="CN134" s="491">
        <f t="shared" ref="CN134:CW134" si="390">CN18</f>
        <v>1.2</v>
      </c>
      <c r="CO134" s="492">
        <f t="shared" si="390"/>
        <v>1.2000000000000006</v>
      </c>
      <c r="CP134" s="492">
        <f t="shared" si="390"/>
        <v>1.2000000000000002</v>
      </c>
      <c r="CQ134" s="492">
        <f t="shared" si="390"/>
        <v>1.2000000000000004</v>
      </c>
      <c r="CR134" s="492">
        <f t="shared" si="390"/>
        <v>1.2</v>
      </c>
      <c r="CS134" s="493">
        <f t="shared" si="390"/>
        <v>1.2000000000000002</v>
      </c>
      <c r="CT134" s="493">
        <f t="shared" si="390"/>
        <v>1.2000000000000004</v>
      </c>
      <c r="CU134" s="493">
        <f t="shared" si="390"/>
        <v>1.2000000000000002</v>
      </c>
      <c r="CV134" s="493">
        <f t="shared" si="390"/>
        <v>1.2000000000000002</v>
      </c>
      <c r="CW134" s="605" t="str">
        <f t="shared" si="390"/>
        <v>not calc.</v>
      </c>
      <c r="CX134" s="522" t="s">
        <v>381</v>
      </c>
      <c r="CY134" s="748" t="s">
        <v>381</v>
      </c>
      <c r="CZ134" s="738"/>
      <c r="DA134" s="1021"/>
      <c r="DB134" s="503">
        <f t="shared" si="357"/>
        <v>-20</v>
      </c>
      <c r="DC134" s="491">
        <f t="shared" ref="DC134:DL134" si="391">DC18</f>
        <v>1.000000000000014</v>
      </c>
      <c r="DD134" s="492">
        <f t="shared" si="391"/>
        <v>1</v>
      </c>
      <c r="DE134" s="492">
        <f t="shared" si="391"/>
        <v>1.0000000000000133</v>
      </c>
      <c r="DF134" s="492">
        <f t="shared" si="391"/>
        <v>1</v>
      </c>
      <c r="DG134" s="492">
        <f t="shared" si="391"/>
        <v>1.0000000000000131</v>
      </c>
      <c r="DH134" s="493">
        <f t="shared" si="391"/>
        <v>1</v>
      </c>
      <c r="DI134" s="493">
        <f t="shared" si="391"/>
        <v>1.0000000000000062</v>
      </c>
      <c r="DJ134" s="493">
        <f t="shared" si="391"/>
        <v>1.0000000000000002</v>
      </c>
      <c r="DK134" s="493">
        <f t="shared" si="391"/>
        <v>1</v>
      </c>
      <c r="DL134" s="562">
        <f t="shared" si="391"/>
        <v>1.0000000000000022</v>
      </c>
      <c r="DM134" s="522" t="s">
        <v>381</v>
      </c>
      <c r="DN134" s="748" t="s">
        <v>381</v>
      </c>
      <c r="DO134" s="744"/>
      <c r="DP134" s="1021"/>
      <c r="DQ134" s="503">
        <f t="shared" si="358"/>
        <v>-20</v>
      </c>
      <c r="DR134" s="491">
        <f t="shared" ref="DR134:EA134" si="392">DR18</f>
        <v>0.98889876152342726</v>
      </c>
      <c r="DS134" s="492">
        <f t="shared" si="392"/>
        <v>1</v>
      </c>
      <c r="DT134" s="492">
        <f t="shared" si="392"/>
        <v>1</v>
      </c>
      <c r="DU134" s="492">
        <f t="shared" si="392"/>
        <v>1.0000000000000002</v>
      </c>
      <c r="DV134" s="492">
        <f t="shared" si="392"/>
        <v>1.0000000000000133</v>
      </c>
      <c r="DW134" s="493">
        <f t="shared" si="392"/>
        <v>1.0000000000000129</v>
      </c>
      <c r="DX134" s="493">
        <f t="shared" si="392"/>
        <v>1.0000000000000004</v>
      </c>
      <c r="DY134" s="493">
        <f t="shared" si="392"/>
        <v>1</v>
      </c>
      <c r="DZ134" s="493">
        <f t="shared" si="392"/>
        <v>1.0000000000000027</v>
      </c>
      <c r="EA134" s="562">
        <f t="shared" si="392"/>
        <v>1</v>
      </c>
      <c r="EB134" s="522" t="s">
        <v>381</v>
      </c>
      <c r="EC134" s="748" t="s">
        <v>381</v>
      </c>
      <c r="ED134" s="738"/>
      <c r="EE134" s="1021"/>
      <c r="EF134" s="503">
        <f t="shared" si="359"/>
        <v>-20</v>
      </c>
      <c r="EG134" s="495">
        <f t="shared" ref="EG134:EP134" si="393">EG18</f>
        <v>32.246010542491717</v>
      </c>
      <c r="EH134" s="496">
        <f t="shared" si="393"/>
        <v>30.520231000794183</v>
      </c>
      <c r="EI134" s="496">
        <f t="shared" si="393"/>
        <v>27.466396770606138</v>
      </c>
      <c r="EJ134" s="496">
        <f t="shared" si="393"/>
        <v>22.532161685231131</v>
      </c>
      <c r="EK134" s="496">
        <f t="shared" si="393"/>
        <v>17.555429877593326</v>
      </c>
      <c r="EL134" s="497">
        <f t="shared" si="393"/>
        <v>12.442357193416797</v>
      </c>
      <c r="EM134" s="497">
        <f t="shared" si="393"/>
        <v>5.6488946966805997</v>
      </c>
      <c r="EN134" s="497">
        <f t="shared" si="393"/>
        <v>-4.1853886201237174</v>
      </c>
      <c r="EO134" s="497">
        <f t="shared" si="393"/>
        <v>-8.0833772273896329</v>
      </c>
      <c r="EP134" s="605" t="str">
        <f t="shared" si="393"/>
        <v>not calc.</v>
      </c>
      <c r="EQ134" s="522" t="s">
        <v>381</v>
      </c>
      <c r="ER134" s="748" t="s">
        <v>381</v>
      </c>
      <c r="ES134" s="738"/>
      <c r="ET134" s="1021"/>
      <c r="EU134" s="503">
        <f t="shared" si="360"/>
        <v>-20</v>
      </c>
      <c r="EV134" s="495">
        <f t="shared" ref="EV134:FE134" si="394">EV18</f>
        <v>83.683062307401713</v>
      </c>
      <c r="EW134" s="496">
        <f t="shared" si="394"/>
        <v>82.292964745081179</v>
      </c>
      <c r="EX134" s="496">
        <f t="shared" si="394"/>
        <v>79.400892200918918</v>
      </c>
      <c r="EY134" s="496">
        <f t="shared" si="394"/>
        <v>74.530041034604039</v>
      </c>
      <c r="EZ134" s="496">
        <f t="shared" si="394"/>
        <v>69.611170545012726</v>
      </c>
      <c r="FA134" s="497">
        <f t="shared" si="394"/>
        <v>64.727253924328863</v>
      </c>
      <c r="FB134" s="497">
        <f t="shared" si="394"/>
        <v>54.967494302834609</v>
      </c>
      <c r="FC134" s="497">
        <f t="shared" si="394"/>
        <v>45.279104772026301</v>
      </c>
      <c r="FD134" s="497">
        <f t="shared" si="394"/>
        <v>35.594865636473116</v>
      </c>
      <c r="FE134" s="563">
        <f t="shared" si="394"/>
        <v>25.739165989500407</v>
      </c>
      <c r="FF134" s="522" t="s">
        <v>381</v>
      </c>
      <c r="FG134" s="748" t="s">
        <v>381</v>
      </c>
      <c r="FI134" s="1021"/>
      <c r="FJ134" s="503">
        <f t="shared" si="361"/>
        <v>-20</v>
      </c>
      <c r="FK134" s="495">
        <f t="shared" ref="FK134:FT134" si="395">FK18</f>
        <v>85.000000000000057</v>
      </c>
      <c r="FL134" s="496">
        <f t="shared" si="395"/>
        <v>83.836648894046391</v>
      </c>
      <c r="FM134" s="496">
        <f t="shared" si="395"/>
        <v>80.765444398261025</v>
      </c>
      <c r="FN134" s="496">
        <f t="shared" si="395"/>
        <v>75.60880071863312</v>
      </c>
      <c r="FO134" s="496">
        <f t="shared" si="395"/>
        <v>70.453559530082202</v>
      </c>
      <c r="FP134" s="497">
        <f t="shared" si="395"/>
        <v>65.340655544019455</v>
      </c>
      <c r="FQ134" s="497">
        <f t="shared" si="395"/>
        <v>55.244227040339069</v>
      </c>
      <c r="FR134" s="497">
        <f t="shared" si="395"/>
        <v>45.30020518489863</v>
      </c>
      <c r="FS134" s="497">
        <f t="shared" si="395"/>
        <v>35.486984974028985</v>
      </c>
      <c r="FT134" s="563">
        <f t="shared" si="395"/>
        <v>25.66402119033603</v>
      </c>
      <c r="FU134" s="522" t="s">
        <v>381</v>
      </c>
      <c r="FV134" s="748" t="s">
        <v>381</v>
      </c>
      <c r="FW134" s="744"/>
      <c r="FX134" s="1021"/>
      <c r="FY134" s="503">
        <f t="shared" si="362"/>
        <v>-20</v>
      </c>
      <c r="FZ134" s="491">
        <f t="shared" si="363"/>
        <v>0.98889876152342726</v>
      </c>
      <c r="GA134" s="492">
        <f t="shared" si="330"/>
        <v>1</v>
      </c>
      <c r="GB134" s="492">
        <f t="shared" si="331"/>
        <v>1</v>
      </c>
      <c r="GC134" s="492">
        <f t="shared" si="332"/>
        <v>1</v>
      </c>
      <c r="GD134" s="492">
        <f t="shared" si="333"/>
        <v>1.0000000000000131</v>
      </c>
      <c r="GE134" s="493">
        <f t="shared" si="334"/>
        <v>1</v>
      </c>
      <c r="GF134" s="493">
        <f t="shared" si="335"/>
        <v>1.0000000000000004</v>
      </c>
      <c r="GG134" s="493">
        <f t="shared" si="336"/>
        <v>1</v>
      </c>
      <c r="GH134" s="493">
        <f t="shared" si="337"/>
        <v>1</v>
      </c>
      <c r="GI134" s="493">
        <f t="shared" si="338"/>
        <v>1</v>
      </c>
      <c r="GJ134" s="522" t="s">
        <v>381</v>
      </c>
      <c r="GK134" s="748" t="s">
        <v>381</v>
      </c>
      <c r="GM134" s="1021"/>
      <c r="GN134" s="503">
        <f t="shared" si="364"/>
        <v>-20</v>
      </c>
      <c r="GO134" s="495">
        <f t="shared" si="365"/>
        <v>85.000000000000057</v>
      </c>
      <c r="GP134" s="496">
        <f t="shared" si="339"/>
        <v>83.836648894046391</v>
      </c>
      <c r="GQ134" s="496">
        <f t="shared" si="340"/>
        <v>80.765444398261025</v>
      </c>
      <c r="GR134" s="496">
        <f t="shared" si="341"/>
        <v>75.60880071863312</v>
      </c>
      <c r="GS134" s="496">
        <f t="shared" si="342"/>
        <v>70.453559530082202</v>
      </c>
      <c r="GT134" s="497">
        <f t="shared" si="343"/>
        <v>65.340655544019455</v>
      </c>
      <c r="GU134" s="497">
        <f t="shared" si="344"/>
        <v>55.244227040339069</v>
      </c>
      <c r="GV134" s="497">
        <f t="shared" si="345"/>
        <v>45.30020518489863</v>
      </c>
      <c r="GW134" s="497">
        <f t="shared" si="346"/>
        <v>35.594865636473116</v>
      </c>
      <c r="GX134" s="497">
        <f t="shared" si="347"/>
        <v>25.739165989500407</v>
      </c>
      <c r="GY134" s="522" t="s">
        <v>381</v>
      </c>
      <c r="GZ134" s="748" t="s">
        <v>381</v>
      </c>
      <c r="HB134" s="1021"/>
      <c r="HC134" s="503">
        <f t="shared" si="366"/>
        <v>-20</v>
      </c>
      <c r="HD134" s="629" t="s">
        <v>381</v>
      </c>
      <c r="HE134" s="596" t="s">
        <v>381</v>
      </c>
      <c r="HF134" s="630" t="s">
        <v>381</v>
      </c>
      <c r="HH134" s="1021"/>
      <c r="HI134" s="503">
        <f t="shared" si="368"/>
        <v>-20</v>
      </c>
      <c r="HJ134" s="598" t="str">
        <f t="shared" si="369"/>
        <v>no fueling</v>
      </c>
      <c r="HK134" s="599" t="s">
        <v>381</v>
      </c>
    </row>
    <row r="135" spans="2:219" ht="15" customHeight="1">
      <c r="B135" s="1046"/>
      <c r="C135" s="589">
        <v>-30</v>
      </c>
      <c r="D135" s="476">
        <f t="shared" si="348"/>
        <v>28.5</v>
      </c>
      <c r="E135" s="627" t="s">
        <v>711</v>
      </c>
      <c r="F135" s="605" t="s">
        <v>711</v>
      </c>
      <c r="G135" s="628" t="s">
        <v>711</v>
      </c>
      <c r="H135" s="578">
        <f t="shared" si="375"/>
        <v>86.826680576966496</v>
      </c>
      <c r="I135" s="580">
        <f t="shared" si="375"/>
        <v>86.467965175873005</v>
      </c>
      <c r="J135" s="580">
        <f t="shared" si="349"/>
        <v>85.740434867044272</v>
      </c>
      <c r="K135" s="580">
        <f t="shared" si="319"/>
        <v>84.513296870912654</v>
      </c>
      <c r="L135" s="580">
        <f t="shared" si="320"/>
        <v>83.284577327193361</v>
      </c>
      <c r="M135" s="580">
        <f t="shared" si="321"/>
        <v>82.064179716542682</v>
      </c>
      <c r="N135" s="580">
        <f t="shared" si="322"/>
        <v>79.64115709467076</v>
      </c>
      <c r="O135" s="580">
        <f t="shared" si="323"/>
        <v>77.242599741279022</v>
      </c>
      <c r="P135" s="580">
        <f t="shared" si="324"/>
        <v>74.857962076793839</v>
      </c>
      <c r="Q135" s="580">
        <f t="shared" si="325"/>
        <v>72.467211017493142</v>
      </c>
      <c r="R135" s="522" t="s">
        <v>381</v>
      </c>
      <c r="S135" s="480" t="s">
        <v>381</v>
      </c>
      <c r="T135" s="738"/>
      <c r="U135" s="1021"/>
      <c r="V135" s="503">
        <f t="shared" si="350"/>
        <v>-30</v>
      </c>
      <c r="W135" s="481">
        <v>15</v>
      </c>
      <c r="X135" s="482">
        <v>-33</v>
      </c>
      <c r="Y135" s="531">
        <f>IF(MIN(AA135,Z135)*(1-(2.5+7)/(87.5-2))&gt;$AG$7,$AG$7,MIN(AA135,Z135)*(1-(2.5+7)/(87.5-2)))</f>
        <v>28.5</v>
      </c>
      <c r="Z135" s="484">
        <f t="shared" si="376"/>
        <v>45.936999999999998</v>
      </c>
      <c r="AA135" s="485">
        <f t="shared" si="376"/>
        <v>40.423000000000002</v>
      </c>
      <c r="AB135" s="542">
        <f>(I135-2)/Y135</f>
        <v>2.9637882517850178</v>
      </c>
      <c r="AC135" s="543">
        <f>(I135-2)/MIN(AA135,Z135)</f>
        <v>2.08960159255555</v>
      </c>
      <c r="AD135" s="487">
        <f t="shared" si="377"/>
        <v>37.5</v>
      </c>
      <c r="AE135" s="488">
        <f t="shared" si="377"/>
        <v>59.9</v>
      </c>
      <c r="AF135" s="738"/>
      <c r="AG135" s="1048"/>
      <c r="AH135" s="1050"/>
      <c r="AI135" s="738"/>
      <c r="AJ135" s="1021"/>
      <c r="AK135" s="503">
        <f t="shared" si="353"/>
        <v>-30</v>
      </c>
      <c r="AL135" s="489">
        <f t="shared" si="371"/>
        <v>-40</v>
      </c>
      <c r="AM135" s="482">
        <f t="shared" si="354"/>
        <v>-40</v>
      </c>
      <c r="AN135" s="490">
        <f t="shared" si="355"/>
        <v>28.5</v>
      </c>
      <c r="AP135" s="1021"/>
      <c r="AQ135" s="503">
        <v>-30</v>
      </c>
      <c r="AR135" s="483">
        <f t="shared" si="327"/>
        <v>28.5</v>
      </c>
      <c r="AS135" s="477">
        <f t="shared" ref="AS135:BB135" si="396">AS19</f>
        <v>97.549558893535291</v>
      </c>
      <c r="AT135" s="479">
        <f t="shared" si="396"/>
        <v>97.088402588172826</v>
      </c>
      <c r="AU135" s="479">
        <f t="shared" si="396"/>
        <v>96.154002021413405</v>
      </c>
      <c r="AV135" s="479">
        <f t="shared" si="396"/>
        <v>94.566789399327391</v>
      </c>
      <c r="AW135" s="479">
        <f t="shared" si="396"/>
        <v>92.938962464945661</v>
      </c>
      <c r="AX135" s="479">
        <f t="shared" si="396"/>
        <v>91.255797547707573</v>
      </c>
      <c r="AY135" s="479">
        <f t="shared" si="396"/>
        <v>89.096107927481611</v>
      </c>
      <c r="AZ135" s="479">
        <f t="shared" si="396"/>
        <v>85.748834934964549</v>
      </c>
      <c r="BA135" s="479">
        <f t="shared" si="396"/>
        <v>83.333919925094563</v>
      </c>
      <c r="BB135" s="479">
        <f t="shared" si="396"/>
        <v>80.183195142647534</v>
      </c>
      <c r="BC135" s="522" t="s">
        <v>381</v>
      </c>
      <c r="BD135" s="480" t="s">
        <v>381</v>
      </c>
      <c r="BE135" s="738"/>
      <c r="BF135" s="1021"/>
      <c r="BG135" s="503">
        <v>-30</v>
      </c>
      <c r="BH135" s="483">
        <f t="shared" si="328"/>
        <v>32.0625</v>
      </c>
      <c r="BI135" s="477">
        <f t="shared" ref="BI135:BR135" si="397">BI19</f>
        <v>86.826680576966496</v>
      </c>
      <c r="BJ135" s="479">
        <f t="shared" si="397"/>
        <v>86.467965175873005</v>
      </c>
      <c r="BK135" s="479">
        <f t="shared" si="397"/>
        <v>85.740434867044272</v>
      </c>
      <c r="BL135" s="479">
        <f t="shared" si="397"/>
        <v>84.513296870912654</v>
      </c>
      <c r="BM135" s="479">
        <f t="shared" si="397"/>
        <v>83.284577327193361</v>
      </c>
      <c r="BN135" s="479">
        <f t="shared" si="397"/>
        <v>82.064179716542682</v>
      </c>
      <c r="BO135" s="479">
        <f t="shared" si="397"/>
        <v>79.64115709467076</v>
      </c>
      <c r="BP135" s="479">
        <f t="shared" si="397"/>
        <v>77.242599741279022</v>
      </c>
      <c r="BQ135" s="479">
        <f t="shared" si="397"/>
        <v>74.857962076793839</v>
      </c>
      <c r="BR135" s="479">
        <f t="shared" si="397"/>
        <v>72.467211017493142</v>
      </c>
      <c r="BS135" s="522" t="s">
        <v>381</v>
      </c>
      <c r="BT135" s="480" t="s">
        <v>381</v>
      </c>
      <c r="BU135" s="533"/>
      <c r="BV135" s="1021"/>
      <c r="BW135" s="503">
        <v>-30</v>
      </c>
      <c r="BX135" s="483">
        <f t="shared" si="329"/>
        <v>32.0625</v>
      </c>
      <c r="BY135" s="477">
        <f t="shared" ref="BY135:CH135" si="398">BY19</f>
        <v>87.335831981315238</v>
      </c>
      <c r="BZ135" s="479">
        <f t="shared" si="398"/>
        <v>86.957812517624617</v>
      </c>
      <c r="CA135" s="479">
        <f t="shared" si="398"/>
        <v>86.185001391451721</v>
      </c>
      <c r="CB135" s="479">
        <f t="shared" si="398"/>
        <v>84.890647518716705</v>
      </c>
      <c r="CC135" s="479">
        <f t="shared" si="398"/>
        <v>83.601163578592036</v>
      </c>
      <c r="CD135" s="479">
        <f t="shared" si="398"/>
        <v>82.32464873621673</v>
      </c>
      <c r="CE135" s="479">
        <f t="shared" si="398"/>
        <v>79.807359543275382</v>
      </c>
      <c r="CF135" s="479">
        <f t="shared" si="398"/>
        <v>77.334112504328075</v>
      </c>
      <c r="CG135" s="479">
        <f t="shared" si="398"/>
        <v>74.896385407011664</v>
      </c>
      <c r="CH135" s="479">
        <f t="shared" si="398"/>
        <v>72.474871952662795</v>
      </c>
      <c r="CI135" s="522" t="s">
        <v>381</v>
      </c>
      <c r="CJ135" s="480" t="s">
        <v>381</v>
      </c>
      <c r="CK135" s="738"/>
      <c r="CL135" s="1021"/>
      <c r="CM135" s="503">
        <f t="shared" si="356"/>
        <v>-30</v>
      </c>
      <c r="CN135" s="491">
        <f t="shared" ref="CN135:CW135" si="399">CN19</f>
        <v>1.2000000000000004</v>
      </c>
      <c r="CO135" s="492">
        <f t="shared" si="399"/>
        <v>1.2</v>
      </c>
      <c r="CP135" s="492">
        <f t="shared" si="399"/>
        <v>1.2</v>
      </c>
      <c r="CQ135" s="492">
        <f t="shared" si="399"/>
        <v>1.2000000000000126</v>
      </c>
      <c r="CR135" s="492">
        <f t="shared" si="399"/>
        <v>1.2000000000000006</v>
      </c>
      <c r="CS135" s="493">
        <f t="shared" si="399"/>
        <v>1.2000000000000002</v>
      </c>
      <c r="CT135" s="493">
        <f t="shared" si="399"/>
        <v>1.2000000000000128</v>
      </c>
      <c r="CU135" s="493">
        <f t="shared" si="399"/>
        <v>1.2000000000000002</v>
      </c>
      <c r="CV135" s="493">
        <f t="shared" si="399"/>
        <v>1.2000000000000002</v>
      </c>
      <c r="CW135" s="562">
        <f t="shared" si="399"/>
        <v>1.2000000000000002</v>
      </c>
      <c r="CX135" s="522" t="s">
        <v>381</v>
      </c>
      <c r="CY135" s="748" t="s">
        <v>381</v>
      </c>
      <c r="CZ135" s="738"/>
      <c r="DA135" s="1021"/>
      <c r="DB135" s="503">
        <f t="shared" si="357"/>
        <v>-30</v>
      </c>
      <c r="DC135" s="491">
        <f t="shared" ref="DC135:DL135" si="400">DC19</f>
        <v>1.000000000000014</v>
      </c>
      <c r="DD135" s="492">
        <f t="shared" si="400"/>
        <v>1.0000000000000135</v>
      </c>
      <c r="DE135" s="492">
        <f t="shared" si="400"/>
        <v>1</v>
      </c>
      <c r="DF135" s="492">
        <f t="shared" si="400"/>
        <v>1</v>
      </c>
      <c r="DG135" s="492">
        <f t="shared" si="400"/>
        <v>1</v>
      </c>
      <c r="DH135" s="493">
        <f t="shared" si="400"/>
        <v>1.0000000000000133</v>
      </c>
      <c r="DI135" s="493">
        <f t="shared" si="400"/>
        <v>1.0000000000000058</v>
      </c>
      <c r="DJ135" s="493">
        <f t="shared" si="400"/>
        <v>1</v>
      </c>
      <c r="DK135" s="493">
        <f t="shared" si="400"/>
        <v>1.0000000000000004</v>
      </c>
      <c r="DL135" s="562">
        <f t="shared" si="400"/>
        <v>1.0000000000000022</v>
      </c>
      <c r="DM135" s="522" t="s">
        <v>381</v>
      </c>
      <c r="DN135" s="748" t="s">
        <v>381</v>
      </c>
      <c r="DO135" s="744"/>
      <c r="DP135" s="1021"/>
      <c r="DQ135" s="503">
        <f t="shared" si="358"/>
        <v>-30</v>
      </c>
      <c r="DR135" s="491">
        <f t="shared" ref="DR135:EA135" si="401">DR19</f>
        <v>1.0000000000000007</v>
      </c>
      <c r="DS135" s="492">
        <f t="shared" si="401"/>
        <v>1.0000000000000135</v>
      </c>
      <c r="DT135" s="492">
        <f t="shared" si="401"/>
        <v>1.0000000000000004</v>
      </c>
      <c r="DU135" s="492">
        <f t="shared" si="401"/>
        <v>1</v>
      </c>
      <c r="DV135" s="492">
        <f t="shared" si="401"/>
        <v>1.0000000000000133</v>
      </c>
      <c r="DW135" s="493">
        <f t="shared" si="401"/>
        <v>1.0000000000000129</v>
      </c>
      <c r="DX135" s="493">
        <f t="shared" si="401"/>
        <v>1.0000000000000062</v>
      </c>
      <c r="DY135" s="493">
        <f t="shared" si="401"/>
        <v>1.0000000000000056</v>
      </c>
      <c r="DZ135" s="493">
        <f t="shared" si="401"/>
        <v>1</v>
      </c>
      <c r="EA135" s="562">
        <f t="shared" si="401"/>
        <v>1</v>
      </c>
      <c r="EB135" s="522" t="s">
        <v>381</v>
      </c>
      <c r="EC135" s="748" t="s">
        <v>381</v>
      </c>
      <c r="ED135" s="738"/>
      <c r="EE135" s="1021"/>
      <c r="EF135" s="503">
        <f t="shared" si="359"/>
        <v>-30</v>
      </c>
      <c r="EG135" s="495">
        <f t="shared" ref="EG135:EP135" si="402">EG19</f>
        <v>29.206690402962693</v>
      </c>
      <c r="EH135" s="496">
        <f t="shared" si="402"/>
        <v>27.802273745026696</v>
      </c>
      <c r="EI135" s="496">
        <f t="shared" si="402"/>
        <v>24.95867907541259</v>
      </c>
      <c r="EJ135" s="496">
        <f t="shared" si="402"/>
        <v>20.134793363085464</v>
      </c>
      <c r="EK135" s="496">
        <f t="shared" si="402"/>
        <v>15.195928543253558</v>
      </c>
      <c r="EL135" s="497">
        <f t="shared" si="402"/>
        <v>10.098344210047401</v>
      </c>
      <c r="EM135" s="497">
        <f t="shared" si="402"/>
        <v>3.5715330566172838</v>
      </c>
      <c r="EN135" s="497">
        <f t="shared" si="402"/>
        <v>-6.5123701283847595</v>
      </c>
      <c r="EO135" s="497">
        <f t="shared" si="402"/>
        <v>-13.76260308578145</v>
      </c>
      <c r="EP135" s="563">
        <f t="shared" si="402"/>
        <v>-24.344427262110599</v>
      </c>
      <c r="EQ135" s="522" t="s">
        <v>381</v>
      </c>
      <c r="ER135" s="748" t="s">
        <v>381</v>
      </c>
      <c r="ES135" s="738"/>
      <c r="ET135" s="1021"/>
      <c r="EU135" s="503">
        <f t="shared" si="360"/>
        <v>-30</v>
      </c>
      <c r="EV135" s="495">
        <f t="shared" ref="EV135:FE135" si="403">EV19</f>
        <v>82.426212941680149</v>
      </c>
      <c r="EW135" s="496">
        <f t="shared" si="403"/>
        <v>80.976213493231626</v>
      </c>
      <c r="EX135" s="496">
        <f t="shared" si="403"/>
        <v>78.036956520737419</v>
      </c>
      <c r="EY135" s="496">
        <f t="shared" si="403"/>
        <v>73.084064125958037</v>
      </c>
      <c r="EZ135" s="496">
        <f t="shared" si="403"/>
        <v>68.130915898444755</v>
      </c>
      <c r="FA135" s="497">
        <f t="shared" si="403"/>
        <v>63.217484599964109</v>
      </c>
      <c r="FB135" s="497">
        <f t="shared" si="403"/>
        <v>53.480804572851639</v>
      </c>
      <c r="FC135" s="497">
        <f t="shared" si="403"/>
        <v>43.867524160323001</v>
      </c>
      <c r="FD135" s="497">
        <f t="shared" si="403"/>
        <v>34.33562339040634</v>
      </c>
      <c r="FE135" s="563">
        <f t="shared" si="403"/>
        <v>24.80579005686792</v>
      </c>
      <c r="FF135" s="522" t="s">
        <v>381</v>
      </c>
      <c r="FG135" s="748" t="s">
        <v>381</v>
      </c>
      <c r="FI135" s="1021"/>
      <c r="FJ135" s="503">
        <f t="shared" si="361"/>
        <v>-30</v>
      </c>
      <c r="FK135" s="495">
        <f t="shared" ref="FK135:FT135" si="404">FK19</f>
        <v>84.485174549254509</v>
      </c>
      <c r="FL135" s="496">
        <f t="shared" si="404"/>
        <v>82.956400781601644</v>
      </c>
      <c r="FM135" s="496">
        <f t="shared" si="404"/>
        <v>79.832776461492699</v>
      </c>
      <c r="FN135" s="496">
        <f t="shared" si="404"/>
        <v>74.606455120126213</v>
      </c>
      <c r="FO135" s="496">
        <f t="shared" si="404"/>
        <v>69.406529273453486</v>
      </c>
      <c r="FP135" s="497">
        <f t="shared" si="404"/>
        <v>64.265635213586791</v>
      </c>
      <c r="FQ135" s="497">
        <f t="shared" si="404"/>
        <v>54.147868409774503</v>
      </c>
      <c r="FR135" s="497">
        <f t="shared" si="404"/>
        <v>44.233834028558135</v>
      </c>
      <c r="FS135" s="497">
        <f t="shared" si="404"/>
        <v>34.489002585591777</v>
      </c>
      <c r="FT135" s="563">
        <f t="shared" si="404"/>
        <v>24.836284488341789</v>
      </c>
      <c r="FU135" s="522" t="s">
        <v>381</v>
      </c>
      <c r="FV135" s="748" t="s">
        <v>381</v>
      </c>
      <c r="FW135" s="744"/>
      <c r="FX135" s="1021"/>
      <c r="FY135" s="503">
        <f t="shared" si="362"/>
        <v>-30</v>
      </c>
      <c r="FZ135" s="491">
        <f t="shared" si="363"/>
        <v>1.0000000000000007</v>
      </c>
      <c r="GA135" s="492">
        <f t="shared" si="330"/>
        <v>1.0000000000000135</v>
      </c>
      <c r="GB135" s="492">
        <f t="shared" si="331"/>
        <v>1</v>
      </c>
      <c r="GC135" s="492">
        <f t="shared" si="332"/>
        <v>1</v>
      </c>
      <c r="GD135" s="492">
        <f t="shared" si="333"/>
        <v>1</v>
      </c>
      <c r="GE135" s="493">
        <f t="shared" si="334"/>
        <v>1.0000000000000129</v>
      </c>
      <c r="GF135" s="493">
        <f t="shared" si="335"/>
        <v>1.0000000000000058</v>
      </c>
      <c r="GG135" s="493">
        <f t="shared" si="336"/>
        <v>1</v>
      </c>
      <c r="GH135" s="493">
        <f t="shared" si="337"/>
        <v>1</v>
      </c>
      <c r="GI135" s="493">
        <f t="shared" si="338"/>
        <v>1</v>
      </c>
      <c r="GJ135" s="522" t="s">
        <v>381</v>
      </c>
      <c r="GK135" s="748" t="s">
        <v>381</v>
      </c>
      <c r="GM135" s="1021"/>
      <c r="GN135" s="503">
        <f t="shared" si="364"/>
        <v>-30</v>
      </c>
      <c r="GO135" s="495">
        <f t="shared" si="365"/>
        <v>84.485174549254509</v>
      </c>
      <c r="GP135" s="496">
        <f t="shared" si="339"/>
        <v>82.956400781601644</v>
      </c>
      <c r="GQ135" s="496">
        <f t="shared" si="340"/>
        <v>79.832776461492699</v>
      </c>
      <c r="GR135" s="496">
        <f t="shared" si="341"/>
        <v>74.606455120126213</v>
      </c>
      <c r="GS135" s="496">
        <f t="shared" si="342"/>
        <v>69.406529273453486</v>
      </c>
      <c r="GT135" s="497">
        <f t="shared" si="343"/>
        <v>64.265635213586791</v>
      </c>
      <c r="GU135" s="497">
        <f t="shared" si="344"/>
        <v>54.147868409774503</v>
      </c>
      <c r="GV135" s="497">
        <f t="shared" si="345"/>
        <v>44.233834028558135</v>
      </c>
      <c r="GW135" s="497">
        <f t="shared" si="346"/>
        <v>34.489002585591777</v>
      </c>
      <c r="GX135" s="497">
        <f t="shared" si="347"/>
        <v>24.836284488341789</v>
      </c>
      <c r="GY135" s="522" t="s">
        <v>381</v>
      </c>
      <c r="GZ135" s="748" t="s">
        <v>381</v>
      </c>
      <c r="HB135" s="1021"/>
      <c r="HC135" s="503">
        <f t="shared" si="366"/>
        <v>-30</v>
      </c>
      <c r="HD135" s="629" t="s">
        <v>381</v>
      </c>
      <c r="HE135" s="596" t="s">
        <v>381</v>
      </c>
      <c r="HF135" s="630" t="s">
        <v>381</v>
      </c>
      <c r="HH135" s="1021"/>
      <c r="HI135" s="503">
        <f t="shared" si="368"/>
        <v>-30</v>
      </c>
      <c r="HJ135" s="598" t="str">
        <f t="shared" si="369"/>
        <v>no fueling</v>
      </c>
      <c r="HK135" s="599" t="s">
        <v>381</v>
      </c>
    </row>
    <row r="136" spans="2:219" ht="15" customHeight="1">
      <c r="B136" s="1046"/>
      <c r="C136" s="589">
        <v>-40</v>
      </c>
      <c r="D136" s="476">
        <f t="shared" si="348"/>
        <v>28.5</v>
      </c>
      <c r="E136" s="627" t="s">
        <v>711</v>
      </c>
      <c r="F136" s="605" t="s">
        <v>711</v>
      </c>
      <c r="G136" s="628" t="s">
        <v>711</v>
      </c>
      <c r="H136" s="578">
        <f t="shared" si="375"/>
        <v>86.538350269921494</v>
      </c>
      <c r="I136" s="580">
        <f t="shared" si="375"/>
        <v>86.179801189701053</v>
      </c>
      <c r="J136" s="580">
        <f t="shared" si="349"/>
        <v>85.436422060356108</v>
      </c>
      <c r="K136" s="580">
        <f t="shared" si="319"/>
        <v>84.204160282674337</v>
      </c>
      <c r="L136" s="580">
        <f t="shared" si="320"/>
        <v>82.97500901035427</v>
      </c>
      <c r="M136" s="580">
        <f t="shared" si="321"/>
        <v>81.750464509612669</v>
      </c>
      <c r="N136" s="580">
        <f t="shared" si="322"/>
        <v>79.335390208509878</v>
      </c>
      <c r="O136" s="580">
        <f t="shared" si="323"/>
        <v>76.959045804519391</v>
      </c>
      <c r="P136" s="580">
        <f t="shared" si="324"/>
        <v>74.609786562034373</v>
      </c>
      <c r="Q136" s="580">
        <f t="shared" si="325"/>
        <v>72.28651943654539</v>
      </c>
      <c r="R136" s="522" t="s">
        <v>381</v>
      </c>
      <c r="S136" s="480" t="s">
        <v>381</v>
      </c>
      <c r="T136" s="738"/>
      <c r="U136" s="1021"/>
      <c r="V136" s="503">
        <f t="shared" si="350"/>
        <v>-40</v>
      </c>
      <c r="W136" s="481">
        <v>15</v>
      </c>
      <c r="X136" s="482">
        <v>-33</v>
      </c>
      <c r="Y136" s="531">
        <f>IF(MIN(AA136,Z136)*(1-(2.5+7)/(87.5-2))&gt;$AG$7,$AG$7,MIN(AA136,Z136)*(1-(2.5+7)/(87.5-2)))</f>
        <v>28.5</v>
      </c>
      <c r="Z136" s="484">
        <f t="shared" si="376"/>
        <v>49.356000000000002</v>
      </c>
      <c r="AA136" s="485">
        <f t="shared" si="376"/>
        <v>40.478000000000002</v>
      </c>
      <c r="AB136" s="542">
        <f>(I136-2)/Y136</f>
        <v>2.9536772347263529</v>
      </c>
      <c r="AC136" s="543">
        <f>(I136-2)/MIN(AA136,Z136)</f>
        <v>2.0796432923983659</v>
      </c>
      <c r="AD136" s="487">
        <f t="shared" si="377"/>
        <v>39.5</v>
      </c>
      <c r="AE136" s="488">
        <f t="shared" si="377"/>
        <v>60</v>
      </c>
      <c r="AF136" s="738"/>
      <c r="AG136" s="1048"/>
      <c r="AH136" s="1050"/>
      <c r="AI136" s="738"/>
      <c r="AJ136" s="1021"/>
      <c r="AK136" s="503">
        <f t="shared" si="353"/>
        <v>-40</v>
      </c>
      <c r="AL136" s="489">
        <v>-40</v>
      </c>
      <c r="AM136" s="482">
        <f t="shared" si="354"/>
        <v>-40</v>
      </c>
      <c r="AN136" s="490">
        <f t="shared" si="355"/>
        <v>28.5</v>
      </c>
      <c r="AP136" s="1021"/>
      <c r="AQ136" s="503">
        <v>-40</v>
      </c>
      <c r="AR136" s="483">
        <f t="shared" si="327"/>
        <v>28.5</v>
      </c>
      <c r="AS136" s="477">
        <f t="shared" ref="AS136:BB136" si="405">AS20</f>
        <v>96.952984894205841</v>
      </c>
      <c r="AT136" s="479">
        <f t="shared" si="405"/>
        <v>96.492562721849438</v>
      </c>
      <c r="AU136" s="479">
        <f t="shared" si="405"/>
        <v>95.556277976299285</v>
      </c>
      <c r="AV136" s="479">
        <f t="shared" si="405"/>
        <v>93.975822669740296</v>
      </c>
      <c r="AW136" s="479">
        <f t="shared" si="405"/>
        <v>92.355933577625024</v>
      </c>
      <c r="AX136" s="479">
        <f t="shared" si="405"/>
        <v>90.683003897624943</v>
      </c>
      <c r="AY136" s="479">
        <f t="shared" si="405"/>
        <v>88.561652322267747</v>
      </c>
      <c r="AZ136" s="479">
        <f t="shared" si="405"/>
        <v>85.267856027617881</v>
      </c>
      <c r="BA136" s="479">
        <f t="shared" si="405"/>
        <v>82.9268863676417</v>
      </c>
      <c r="BB136" s="479">
        <f t="shared" si="405"/>
        <v>79.966748718334415</v>
      </c>
      <c r="BC136" s="522" t="s">
        <v>381</v>
      </c>
      <c r="BD136" s="480" t="s">
        <v>381</v>
      </c>
      <c r="BE136" s="738"/>
      <c r="BF136" s="1021"/>
      <c r="BG136" s="503">
        <v>-40</v>
      </c>
      <c r="BH136" s="483">
        <f t="shared" si="328"/>
        <v>32.0625</v>
      </c>
      <c r="BI136" s="477">
        <f t="shared" ref="BI136:BR136" si="406">BI20</f>
        <v>86.538350269921494</v>
      </c>
      <c r="BJ136" s="479">
        <f t="shared" si="406"/>
        <v>86.179801189701053</v>
      </c>
      <c r="BK136" s="479">
        <f t="shared" si="406"/>
        <v>85.436422060356108</v>
      </c>
      <c r="BL136" s="479">
        <f t="shared" si="406"/>
        <v>84.204160282674337</v>
      </c>
      <c r="BM136" s="479">
        <f t="shared" si="406"/>
        <v>82.97500901035427</v>
      </c>
      <c r="BN136" s="479">
        <f t="shared" si="406"/>
        <v>81.750464509612669</v>
      </c>
      <c r="BO136" s="479">
        <f t="shared" si="406"/>
        <v>79.335390208509878</v>
      </c>
      <c r="BP136" s="479">
        <f t="shared" si="406"/>
        <v>76.959045804519391</v>
      </c>
      <c r="BQ136" s="479">
        <f t="shared" si="406"/>
        <v>74.609786562034373</v>
      </c>
      <c r="BR136" s="479">
        <f t="shared" si="406"/>
        <v>72.28651943654539</v>
      </c>
      <c r="BS136" s="522" t="s">
        <v>381</v>
      </c>
      <c r="BT136" s="480" t="s">
        <v>381</v>
      </c>
      <c r="BU136" s="533"/>
      <c r="BV136" s="1021"/>
      <c r="BW136" s="503">
        <v>-40</v>
      </c>
      <c r="BX136" s="483">
        <f t="shared" si="329"/>
        <v>32.0625</v>
      </c>
      <c r="BY136" s="477">
        <f t="shared" ref="BY136:CH136" si="407">BY20</f>
        <v>87.154431552111404</v>
      </c>
      <c r="BZ136" s="479">
        <f t="shared" si="407"/>
        <v>86.772465129734925</v>
      </c>
      <c r="CA136" s="479">
        <f t="shared" si="407"/>
        <v>85.992123435211624</v>
      </c>
      <c r="CB136" s="479">
        <f t="shared" si="407"/>
        <v>84.690187782973283</v>
      </c>
      <c r="CC136" s="479">
        <f t="shared" si="407"/>
        <v>83.400736907595373</v>
      </c>
      <c r="CD136" s="479">
        <f t="shared" si="407"/>
        <v>82.119072909678465</v>
      </c>
      <c r="CE136" s="479">
        <f t="shared" si="407"/>
        <v>79.609474754236658</v>
      </c>
      <c r="CF136" s="479">
        <f t="shared" si="407"/>
        <v>77.141594309108768</v>
      </c>
      <c r="CG136" s="479">
        <f t="shared" si="407"/>
        <v>74.721411540710818</v>
      </c>
      <c r="CH136" s="479">
        <f t="shared" si="407"/>
        <v>72.333543366776865</v>
      </c>
      <c r="CI136" s="522" t="s">
        <v>381</v>
      </c>
      <c r="CJ136" s="480" t="s">
        <v>381</v>
      </c>
      <c r="CK136" s="738"/>
      <c r="CL136" s="1021"/>
      <c r="CM136" s="503">
        <f t="shared" si="356"/>
        <v>-40</v>
      </c>
      <c r="CN136" s="491">
        <f t="shared" ref="CN136:CW136" si="408">CN20</f>
        <v>1.2</v>
      </c>
      <c r="CO136" s="492">
        <f t="shared" si="408"/>
        <v>1.2000000000000122</v>
      </c>
      <c r="CP136" s="492">
        <f t="shared" si="408"/>
        <v>1.2000000000000124</v>
      </c>
      <c r="CQ136" s="492">
        <f t="shared" si="408"/>
        <v>1.2</v>
      </c>
      <c r="CR136" s="492">
        <f t="shared" si="408"/>
        <v>1.2</v>
      </c>
      <c r="CS136" s="493">
        <f t="shared" si="408"/>
        <v>1.2</v>
      </c>
      <c r="CT136" s="493">
        <f t="shared" si="408"/>
        <v>1.2000000000000006</v>
      </c>
      <c r="CU136" s="493">
        <f t="shared" si="408"/>
        <v>1.2</v>
      </c>
      <c r="CV136" s="493">
        <f t="shared" si="408"/>
        <v>1.2000000000000002</v>
      </c>
      <c r="CW136" s="562">
        <f t="shared" si="408"/>
        <v>1.2000000000000002</v>
      </c>
      <c r="CX136" s="522" t="s">
        <v>381</v>
      </c>
      <c r="CY136" s="748" t="s">
        <v>381</v>
      </c>
      <c r="CZ136" s="738"/>
      <c r="DA136" s="1021"/>
      <c r="DB136" s="503">
        <f t="shared" si="357"/>
        <v>-40</v>
      </c>
      <c r="DC136" s="491">
        <f t="shared" ref="DC136:DL136" si="409">DC20</f>
        <v>1.0000000000000142</v>
      </c>
      <c r="DD136" s="492">
        <f t="shared" si="409"/>
        <v>1.000000000000014</v>
      </c>
      <c r="DE136" s="492">
        <f t="shared" si="409"/>
        <v>1</v>
      </c>
      <c r="DF136" s="492">
        <f t="shared" si="409"/>
        <v>1.0000000000000138</v>
      </c>
      <c r="DG136" s="492">
        <f t="shared" si="409"/>
        <v>1.0000000000000133</v>
      </c>
      <c r="DH136" s="493">
        <f t="shared" si="409"/>
        <v>1</v>
      </c>
      <c r="DI136" s="493">
        <f t="shared" si="409"/>
        <v>1</v>
      </c>
      <c r="DJ136" s="493">
        <f t="shared" si="409"/>
        <v>1</v>
      </c>
      <c r="DK136" s="493">
        <f t="shared" si="409"/>
        <v>1</v>
      </c>
      <c r="DL136" s="562">
        <f t="shared" si="409"/>
        <v>1.0000000000000022</v>
      </c>
      <c r="DM136" s="522" t="s">
        <v>381</v>
      </c>
      <c r="DN136" s="748" t="s">
        <v>381</v>
      </c>
      <c r="DO136" s="744"/>
      <c r="DP136" s="1021"/>
      <c r="DQ136" s="503">
        <f t="shared" si="358"/>
        <v>-40</v>
      </c>
      <c r="DR136" s="491">
        <f t="shared" ref="DR136:EA136" si="410">DR20</f>
        <v>1.000000000000014</v>
      </c>
      <c r="DS136" s="492">
        <f t="shared" si="410"/>
        <v>1.0000000000000135</v>
      </c>
      <c r="DT136" s="492">
        <f t="shared" si="410"/>
        <v>1</v>
      </c>
      <c r="DU136" s="492">
        <f t="shared" si="410"/>
        <v>1</v>
      </c>
      <c r="DV136" s="492">
        <f t="shared" si="410"/>
        <v>1.0000000000000004</v>
      </c>
      <c r="DW136" s="493">
        <f t="shared" si="410"/>
        <v>1.0000000000000133</v>
      </c>
      <c r="DX136" s="493">
        <f t="shared" si="410"/>
        <v>1.0000000000000004</v>
      </c>
      <c r="DY136" s="493">
        <f t="shared" si="410"/>
        <v>1.0000000000000004</v>
      </c>
      <c r="DZ136" s="493">
        <f t="shared" si="410"/>
        <v>1</v>
      </c>
      <c r="EA136" s="562">
        <f t="shared" si="410"/>
        <v>1</v>
      </c>
      <c r="EB136" s="522" t="s">
        <v>381</v>
      </c>
      <c r="EC136" s="748" t="s">
        <v>381</v>
      </c>
      <c r="ED136" s="738"/>
      <c r="EE136" s="1021"/>
      <c r="EF136" s="503">
        <f t="shared" si="359"/>
        <v>-40</v>
      </c>
      <c r="EG136" s="495">
        <f t="shared" ref="EG136:EP136" si="411">EG20</f>
        <v>27.389996498500864</v>
      </c>
      <c r="EH136" s="496">
        <f t="shared" si="411"/>
        <v>25.988678332541895</v>
      </c>
      <c r="EI136" s="496">
        <f t="shared" si="411"/>
        <v>23.141119030108484</v>
      </c>
      <c r="EJ136" s="496">
        <f t="shared" si="411"/>
        <v>18.340787883908831</v>
      </c>
      <c r="EK136" s="496">
        <f t="shared" si="411"/>
        <v>13.429118764442933</v>
      </c>
      <c r="EL136" s="497">
        <f t="shared" si="411"/>
        <v>8.3657583289472086</v>
      </c>
      <c r="EM136" s="497">
        <f t="shared" si="411"/>
        <v>1.9588161777675168</v>
      </c>
      <c r="EN136" s="497">
        <f t="shared" si="411"/>
        <v>-7.9580885850695608</v>
      </c>
      <c r="EO136" s="497">
        <f t="shared" si="411"/>
        <v>-14.982522624355227</v>
      </c>
      <c r="EP136" s="563">
        <f t="shared" si="411"/>
        <v>-23.835626232661639</v>
      </c>
      <c r="EQ136" s="522" t="s">
        <v>381</v>
      </c>
      <c r="ER136" s="748" t="s">
        <v>381</v>
      </c>
      <c r="ES136" s="738"/>
      <c r="ET136" s="1021"/>
      <c r="EU136" s="503">
        <f t="shared" si="360"/>
        <v>-40</v>
      </c>
      <c r="EV136" s="495">
        <f t="shared" ref="EV136:FE136" si="412">EV20</f>
        <v>81.260683731941185</v>
      </c>
      <c r="EW136" s="496">
        <f t="shared" si="412"/>
        <v>79.811765224276485</v>
      </c>
      <c r="EX136" s="496">
        <f t="shared" si="412"/>
        <v>76.809355786238086</v>
      </c>
      <c r="EY136" s="496">
        <f t="shared" si="412"/>
        <v>71.837308085294126</v>
      </c>
      <c r="EZ136" s="496">
        <f t="shared" si="412"/>
        <v>66.883979977364731</v>
      </c>
      <c r="FA136" s="497">
        <f t="shared" si="412"/>
        <v>61.955444726614189</v>
      </c>
      <c r="FB136" s="497">
        <f t="shared" si="412"/>
        <v>52.253902399408958</v>
      </c>
      <c r="FC136" s="497">
        <f t="shared" si="412"/>
        <v>42.732745782621976</v>
      </c>
      <c r="FD136" s="497">
        <f t="shared" si="412"/>
        <v>33.345114659379703</v>
      </c>
      <c r="FE136" s="563">
        <f t="shared" si="412"/>
        <v>24.086635788789636</v>
      </c>
      <c r="FF136" s="522" t="s">
        <v>381</v>
      </c>
      <c r="FG136" s="748" t="s">
        <v>381</v>
      </c>
      <c r="FI136" s="1021"/>
      <c r="FJ136" s="503">
        <f t="shared" si="361"/>
        <v>-40</v>
      </c>
      <c r="FK136" s="495">
        <f t="shared" ref="FK136:FT136" si="413">FK20</f>
        <v>83.75149120204776</v>
      </c>
      <c r="FL136" s="496">
        <f t="shared" si="413"/>
        <v>82.207030731090242</v>
      </c>
      <c r="FM136" s="496">
        <f t="shared" si="413"/>
        <v>79.053552059301126</v>
      </c>
      <c r="FN136" s="496">
        <f t="shared" si="413"/>
        <v>73.797644518266964</v>
      </c>
      <c r="FO136" s="496">
        <f t="shared" si="413"/>
        <v>68.598907320617911</v>
      </c>
      <c r="FP136" s="497">
        <f t="shared" si="413"/>
        <v>63.43835635328179</v>
      </c>
      <c r="FQ136" s="497">
        <f t="shared" si="413"/>
        <v>53.353658954730861</v>
      </c>
      <c r="FR136" s="497">
        <f t="shared" si="413"/>
        <v>43.46326062674899</v>
      </c>
      <c r="FS136" s="497">
        <f t="shared" si="413"/>
        <v>33.790592725595843</v>
      </c>
      <c r="FT136" s="563">
        <f t="shared" si="413"/>
        <v>24.273776296374649</v>
      </c>
      <c r="FU136" s="522" t="s">
        <v>381</v>
      </c>
      <c r="FV136" s="748" t="s">
        <v>381</v>
      </c>
      <c r="FW136" s="744"/>
      <c r="FX136" s="1021"/>
      <c r="FY136" s="503">
        <f t="shared" si="362"/>
        <v>-40</v>
      </c>
      <c r="FZ136" s="491">
        <f t="shared" si="363"/>
        <v>1.000000000000014</v>
      </c>
      <c r="GA136" s="492">
        <f t="shared" si="330"/>
        <v>1.0000000000000135</v>
      </c>
      <c r="GB136" s="492">
        <f t="shared" si="331"/>
        <v>1</v>
      </c>
      <c r="GC136" s="492">
        <f t="shared" si="332"/>
        <v>1</v>
      </c>
      <c r="GD136" s="492">
        <f t="shared" si="333"/>
        <v>1.0000000000000004</v>
      </c>
      <c r="GE136" s="493">
        <f t="shared" si="334"/>
        <v>1</v>
      </c>
      <c r="GF136" s="493">
        <f t="shared" si="335"/>
        <v>1</v>
      </c>
      <c r="GG136" s="493">
        <f t="shared" si="336"/>
        <v>1</v>
      </c>
      <c r="GH136" s="493">
        <f t="shared" si="337"/>
        <v>1</v>
      </c>
      <c r="GI136" s="493">
        <f t="shared" si="338"/>
        <v>1</v>
      </c>
      <c r="GJ136" s="522" t="s">
        <v>381</v>
      </c>
      <c r="GK136" s="748" t="s">
        <v>381</v>
      </c>
      <c r="GM136" s="1021"/>
      <c r="GN136" s="503">
        <f t="shared" si="364"/>
        <v>-40</v>
      </c>
      <c r="GO136" s="495">
        <f t="shared" si="365"/>
        <v>83.75149120204776</v>
      </c>
      <c r="GP136" s="496">
        <f t="shared" si="339"/>
        <v>82.207030731090242</v>
      </c>
      <c r="GQ136" s="496">
        <f t="shared" si="340"/>
        <v>79.053552059301126</v>
      </c>
      <c r="GR136" s="496">
        <f t="shared" si="341"/>
        <v>73.797644518266964</v>
      </c>
      <c r="GS136" s="496">
        <f t="shared" si="342"/>
        <v>68.598907320617911</v>
      </c>
      <c r="GT136" s="497">
        <f t="shared" si="343"/>
        <v>63.43835635328179</v>
      </c>
      <c r="GU136" s="497">
        <f t="shared" si="344"/>
        <v>53.353658954730861</v>
      </c>
      <c r="GV136" s="497">
        <f t="shared" si="345"/>
        <v>43.46326062674899</v>
      </c>
      <c r="GW136" s="497">
        <f t="shared" si="346"/>
        <v>33.790592725595843</v>
      </c>
      <c r="GX136" s="497">
        <f t="shared" si="347"/>
        <v>24.273776296374649</v>
      </c>
      <c r="GY136" s="522" t="s">
        <v>381</v>
      </c>
      <c r="GZ136" s="748" t="s">
        <v>381</v>
      </c>
      <c r="HB136" s="1021"/>
      <c r="HC136" s="503">
        <f t="shared" si="366"/>
        <v>-40</v>
      </c>
      <c r="HD136" s="629" t="s">
        <v>381</v>
      </c>
      <c r="HE136" s="596" t="s">
        <v>381</v>
      </c>
      <c r="HF136" s="630" t="s">
        <v>381</v>
      </c>
      <c r="HH136" s="1021"/>
      <c r="HI136" s="503">
        <f t="shared" si="368"/>
        <v>-40</v>
      </c>
      <c r="HJ136" s="598" t="str">
        <f t="shared" si="369"/>
        <v>no fueling</v>
      </c>
      <c r="HK136" s="599" t="s">
        <v>381</v>
      </c>
    </row>
    <row r="137" spans="2:219" ht="15" customHeight="1" thickBot="1">
      <c r="B137" s="1047"/>
      <c r="C137" s="781" t="s">
        <v>382</v>
      </c>
      <c r="D137" s="507" t="s">
        <v>381</v>
      </c>
      <c r="E137" s="751" t="s">
        <v>381</v>
      </c>
      <c r="F137" s="752" t="s">
        <v>381</v>
      </c>
      <c r="G137" s="753" t="s">
        <v>381</v>
      </c>
      <c r="H137" s="751" t="s">
        <v>381</v>
      </c>
      <c r="I137" s="752" t="s">
        <v>381</v>
      </c>
      <c r="J137" s="752" t="s">
        <v>381</v>
      </c>
      <c r="K137" s="752" t="s">
        <v>381</v>
      </c>
      <c r="L137" s="752" t="s">
        <v>381</v>
      </c>
      <c r="M137" s="752" t="s">
        <v>381</v>
      </c>
      <c r="N137" s="752" t="s">
        <v>381</v>
      </c>
      <c r="O137" s="752" t="s">
        <v>381</v>
      </c>
      <c r="P137" s="752" t="s">
        <v>381</v>
      </c>
      <c r="Q137" s="752" t="s">
        <v>381</v>
      </c>
      <c r="R137" s="752" t="s">
        <v>381</v>
      </c>
      <c r="S137" s="754" t="s">
        <v>381</v>
      </c>
      <c r="T137" s="738"/>
      <c r="U137" s="1022"/>
      <c r="V137" s="750" t="str">
        <f t="shared" si="350"/>
        <v>&lt; -40</v>
      </c>
      <c r="W137" s="755" t="s">
        <v>381</v>
      </c>
      <c r="X137" s="756" t="s">
        <v>381</v>
      </c>
      <c r="Y137" s="507" t="s">
        <v>381</v>
      </c>
      <c r="Z137" s="513" t="s">
        <v>381</v>
      </c>
      <c r="AA137" s="514" t="s">
        <v>381</v>
      </c>
      <c r="AB137" s="548" t="s">
        <v>381</v>
      </c>
      <c r="AC137" s="514" t="s">
        <v>381</v>
      </c>
      <c r="AD137" s="755" t="s">
        <v>381</v>
      </c>
      <c r="AE137" s="756" t="s">
        <v>381</v>
      </c>
      <c r="AF137" s="738"/>
      <c r="AG137" s="1049"/>
      <c r="AH137" s="1051"/>
      <c r="AI137" s="738"/>
      <c r="AJ137" s="1022"/>
      <c r="AK137" s="750" t="str">
        <f>$C137</f>
        <v>&lt; -40</v>
      </c>
      <c r="AL137" s="755" t="s">
        <v>381</v>
      </c>
      <c r="AM137" s="756" t="s">
        <v>381</v>
      </c>
      <c r="AN137" s="515" t="s">
        <v>381</v>
      </c>
      <c r="AP137" s="1022"/>
      <c r="AQ137" s="750" t="s">
        <v>382</v>
      </c>
      <c r="AR137" s="507" t="s">
        <v>381</v>
      </c>
      <c r="AS137" s="751" t="s">
        <v>381</v>
      </c>
      <c r="AT137" s="752" t="s">
        <v>381</v>
      </c>
      <c r="AU137" s="752" t="s">
        <v>381</v>
      </c>
      <c r="AV137" s="752" t="s">
        <v>381</v>
      </c>
      <c r="AW137" s="752" t="s">
        <v>381</v>
      </c>
      <c r="AX137" s="752" t="s">
        <v>381</v>
      </c>
      <c r="AY137" s="752" t="s">
        <v>381</v>
      </c>
      <c r="AZ137" s="752" t="s">
        <v>381</v>
      </c>
      <c r="BA137" s="752" t="s">
        <v>381</v>
      </c>
      <c r="BB137" s="752" t="s">
        <v>381</v>
      </c>
      <c r="BC137" s="752" t="s">
        <v>381</v>
      </c>
      <c r="BD137" s="754" t="s">
        <v>381</v>
      </c>
      <c r="BE137" s="738"/>
      <c r="BF137" s="1022"/>
      <c r="BG137" s="750" t="s">
        <v>382</v>
      </c>
      <c r="BH137" s="507" t="s">
        <v>381</v>
      </c>
      <c r="BI137" s="751" t="s">
        <v>381</v>
      </c>
      <c r="BJ137" s="752" t="s">
        <v>381</v>
      </c>
      <c r="BK137" s="752" t="s">
        <v>381</v>
      </c>
      <c r="BL137" s="752" t="s">
        <v>381</v>
      </c>
      <c r="BM137" s="752" t="s">
        <v>381</v>
      </c>
      <c r="BN137" s="752" t="s">
        <v>381</v>
      </c>
      <c r="BO137" s="752" t="s">
        <v>381</v>
      </c>
      <c r="BP137" s="752" t="s">
        <v>381</v>
      </c>
      <c r="BQ137" s="752" t="s">
        <v>381</v>
      </c>
      <c r="BR137" s="752" t="s">
        <v>381</v>
      </c>
      <c r="BS137" s="752" t="s">
        <v>381</v>
      </c>
      <c r="BT137" s="754" t="s">
        <v>381</v>
      </c>
      <c r="BU137" s="738"/>
      <c r="BV137" s="1022"/>
      <c r="BW137" s="750" t="s">
        <v>382</v>
      </c>
      <c r="BX137" s="507" t="s">
        <v>381</v>
      </c>
      <c r="BY137" s="751" t="s">
        <v>381</v>
      </c>
      <c r="BZ137" s="752" t="s">
        <v>381</v>
      </c>
      <c r="CA137" s="752" t="s">
        <v>381</v>
      </c>
      <c r="CB137" s="752" t="s">
        <v>381</v>
      </c>
      <c r="CC137" s="752" t="s">
        <v>381</v>
      </c>
      <c r="CD137" s="752" t="s">
        <v>381</v>
      </c>
      <c r="CE137" s="752" t="s">
        <v>381</v>
      </c>
      <c r="CF137" s="752" t="s">
        <v>381</v>
      </c>
      <c r="CG137" s="752" t="s">
        <v>381</v>
      </c>
      <c r="CH137" s="752" t="s">
        <v>381</v>
      </c>
      <c r="CI137" s="752" t="s">
        <v>381</v>
      </c>
      <c r="CJ137" s="754" t="s">
        <v>381</v>
      </c>
      <c r="CK137" s="738"/>
      <c r="CL137" s="1022"/>
      <c r="CM137" s="750" t="str">
        <f t="shared" si="356"/>
        <v>&lt; -40</v>
      </c>
      <c r="CN137" s="757" t="s">
        <v>381</v>
      </c>
      <c r="CO137" s="758" t="s">
        <v>381</v>
      </c>
      <c r="CP137" s="758" t="s">
        <v>381</v>
      </c>
      <c r="CQ137" s="758" t="s">
        <v>381</v>
      </c>
      <c r="CR137" s="758" t="s">
        <v>381</v>
      </c>
      <c r="CS137" s="758" t="s">
        <v>381</v>
      </c>
      <c r="CT137" s="758" t="s">
        <v>381</v>
      </c>
      <c r="CU137" s="758" t="s">
        <v>381</v>
      </c>
      <c r="CV137" s="758" t="s">
        <v>381</v>
      </c>
      <c r="CW137" s="758" t="s">
        <v>381</v>
      </c>
      <c r="CX137" s="758" t="s">
        <v>381</v>
      </c>
      <c r="CY137" s="756" t="s">
        <v>381</v>
      </c>
      <c r="CZ137" s="738"/>
      <c r="DA137" s="1022"/>
      <c r="DB137" s="750" t="str">
        <f t="shared" si="357"/>
        <v>&lt; -40</v>
      </c>
      <c r="DC137" s="757" t="s">
        <v>381</v>
      </c>
      <c r="DD137" s="758" t="s">
        <v>381</v>
      </c>
      <c r="DE137" s="758" t="s">
        <v>381</v>
      </c>
      <c r="DF137" s="758" t="s">
        <v>381</v>
      </c>
      <c r="DG137" s="758" t="s">
        <v>381</v>
      </c>
      <c r="DH137" s="758" t="s">
        <v>381</v>
      </c>
      <c r="DI137" s="758" t="s">
        <v>381</v>
      </c>
      <c r="DJ137" s="758" t="s">
        <v>381</v>
      </c>
      <c r="DK137" s="758" t="s">
        <v>381</v>
      </c>
      <c r="DL137" s="758" t="s">
        <v>381</v>
      </c>
      <c r="DM137" s="758" t="s">
        <v>381</v>
      </c>
      <c r="DN137" s="756" t="s">
        <v>381</v>
      </c>
      <c r="DO137" s="744"/>
      <c r="DP137" s="1022"/>
      <c r="DQ137" s="750" t="str">
        <f t="shared" si="358"/>
        <v>&lt; -40</v>
      </c>
      <c r="DR137" s="757" t="s">
        <v>381</v>
      </c>
      <c r="DS137" s="758" t="s">
        <v>381</v>
      </c>
      <c r="DT137" s="758" t="s">
        <v>381</v>
      </c>
      <c r="DU137" s="758" t="s">
        <v>381</v>
      </c>
      <c r="DV137" s="758" t="s">
        <v>381</v>
      </c>
      <c r="DW137" s="758" t="s">
        <v>381</v>
      </c>
      <c r="DX137" s="758" t="s">
        <v>381</v>
      </c>
      <c r="DY137" s="758" t="s">
        <v>381</v>
      </c>
      <c r="DZ137" s="758" t="s">
        <v>381</v>
      </c>
      <c r="EA137" s="758" t="s">
        <v>381</v>
      </c>
      <c r="EB137" s="758" t="s">
        <v>381</v>
      </c>
      <c r="EC137" s="756" t="s">
        <v>381</v>
      </c>
      <c r="ED137" s="738"/>
      <c r="EE137" s="1022"/>
      <c r="EF137" s="750" t="str">
        <f t="shared" si="359"/>
        <v>&lt; -40</v>
      </c>
      <c r="EG137" s="757" t="s">
        <v>381</v>
      </c>
      <c r="EH137" s="758" t="s">
        <v>381</v>
      </c>
      <c r="EI137" s="758" t="s">
        <v>381</v>
      </c>
      <c r="EJ137" s="758" t="s">
        <v>381</v>
      </c>
      <c r="EK137" s="758" t="s">
        <v>381</v>
      </c>
      <c r="EL137" s="758" t="s">
        <v>381</v>
      </c>
      <c r="EM137" s="758" t="s">
        <v>381</v>
      </c>
      <c r="EN137" s="758" t="s">
        <v>381</v>
      </c>
      <c r="EO137" s="758" t="s">
        <v>381</v>
      </c>
      <c r="EP137" s="758" t="s">
        <v>381</v>
      </c>
      <c r="EQ137" s="758" t="s">
        <v>381</v>
      </c>
      <c r="ER137" s="756" t="s">
        <v>381</v>
      </c>
      <c r="ES137" s="738"/>
      <c r="ET137" s="1022"/>
      <c r="EU137" s="750" t="str">
        <f t="shared" si="360"/>
        <v>&lt; -40</v>
      </c>
      <c r="EV137" s="757" t="s">
        <v>381</v>
      </c>
      <c r="EW137" s="758" t="s">
        <v>381</v>
      </c>
      <c r="EX137" s="758" t="s">
        <v>381</v>
      </c>
      <c r="EY137" s="758" t="s">
        <v>381</v>
      </c>
      <c r="EZ137" s="758" t="s">
        <v>381</v>
      </c>
      <c r="FA137" s="758" t="s">
        <v>381</v>
      </c>
      <c r="FB137" s="758" t="s">
        <v>381</v>
      </c>
      <c r="FC137" s="758" t="s">
        <v>381</v>
      </c>
      <c r="FD137" s="758" t="s">
        <v>381</v>
      </c>
      <c r="FE137" s="758" t="s">
        <v>381</v>
      </c>
      <c r="FF137" s="758" t="s">
        <v>381</v>
      </c>
      <c r="FG137" s="756" t="s">
        <v>381</v>
      </c>
      <c r="FI137" s="1022"/>
      <c r="FJ137" s="750" t="str">
        <f t="shared" si="361"/>
        <v>&lt; -40</v>
      </c>
      <c r="FK137" s="757" t="s">
        <v>381</v>
      </c>
      <c r="FL137" s="758" t="s">
        <v>381</v>
      </c>
      <c r="FM137" s="758" t="s">
        <v>381</v>
      </c>
      <c r="FN137" s="758" t="s">
        <v>381</v>
      </c>
      <c r="FO137" s="758" t="s">
        <v>381</v>
      </c>
      <c r="FP137" s="758" t="s">
        <v>381</v>
      </c>
      <c r="FQ137" s="758" t="s">
        <v>381</v>
      </c>
      <c r="FR137" s="758" t="s">
        <v>381</v>
      </c>
      <c r="FS137" s="758" t="s">
        <v>381</v>
      </c>
      <c r="FT137" s="758" t="s">
        <v>381</v>
      </c>
      <c r="FU137" s="758" t="s">
        <v>381</v>
      </c>
      <c r="FV137" s="756" t="s">
        <v>381</v>
      </c>
      <c r="FW137" s="744"/>
      <c r="FX137" s="1022"/>
      <c r="FY137" s="750" t="str">
        <f t="shared" si="362"/>
        <v>&lt; -40</v>
      </c>
      <c r="FZ137" s="757" t="s">
        <v>381</v>
      </c>
      <c r="GA137" s="758" t="s">
        <v>381</v>
      </c>
      <c r="GB137" s="758" t="s">
        <v>381</v>
      </c>
      <c r="GC137" s="758" t="s">
        <v>381</v>
      </c>
      <c r="GD137" s="758" t="s">
        <v>381</v>
      </c>
      <c r="GE137" s="758" t="s">
        <v>381</v>
      </c>
      <c r="GF137" s="758" t="s">
        <v>381</v>
      </c>
      <c r="GG137" s="758" t="s">
        <v>381</v>
      </c>
      <c r="GH137" s="758" t="s">
        <v>381</v>
      </c>
      <c r="GI137" s="758" t="s">
        <v>381</v>
      </c>
      <c r="GJ137" s="758" t="s">
        <v>381</v>
      </c>
      <c r="GK137" s="756" t="s">
        <v>381</v>
      </c>
      <c r="GM137" s="1022"/>
      <c r="GN137" s="750" t="str">
        <f t="shared" si="364"/>
        <v>&lt; -40</v>
      </c>
      <c r="GO137" s="757" t="s">
        <v>381</v>
      </c>
      <c r="GP137" s="758" t="s">
        <v>381</v>
      </c>
      <c r="GQ137" s="758" t="s">
        <v>381</v>
      </c>
      <c r="GR137" s="758" t="s">
        <v>381</v>
      </c>
      <c r="GS137" s="758" t="s">
        <v>381</v>
      </c>
      <c r="GT137" s="758" t="s">
        <v>381</v>
      </c>
      <c r="GU137" s="758" t="s">
        <v>381</v>
      </c>
      <c r="GV137" s="758" t="s">
        <v>381</v>
      </c>
      <c r="GW137" s="758" t="s">
        <v>381</v>
      </c>
      <c r="GX137" s="758" t="s">
        <v>381</v>
      </c>
      <c r="GY137" s="758" t="s">
        <v>381</v>
      </c>
      <c r="GZ137" s="756" t="s">
        <v>381</v>
      </c>
      <c r="HB137" s="1022"/>
      <c r="HC137" s="750" t="str">
        <f t="shared" si="366"/>
        <v>&lt; -40</v>
      </c>
      <c r="HD137" s="548" t="s">
        <v>381</v>
      </c>
      <c r="HE137" s="555" t="s">
        <v>381</v>
      </c>
      <c r="HF137" s="759" t="s">
        <v>381</v>
      </c>
      <c r="HH137" s="1022"/>
      <c r="HI137" s="750" t="str">
        <f t="shared" si="368"/>
        <v>&lt; -40</v>
      </c>
      <c r="HJ137" s="507" t="s">
        <v>381</v>
      </c>
      <c r="HK137" s="759" t="s">
        <v>381</v>
      </c>
    </row>
    <row r="140" spans="2:219" ht="18">
      <c r="B140" s="1069" t="s">
        <v>704</v>
      </c>
      <c r="C140" s="1069"/>
      <c r="D140" s="1069"/>
      <c r="E140" s="1069"/>
      <c r="F140" s="1069"/>
      <c r="G140" s="1069"/>
      <c r="H140" s="1069"/>
      <c r="I140" s="1069"/>
      <c r="J140" s="1069"/>
      <c r="K140" s="1069"/>
      <c r="L140" s="1069"/>
      <c r="M140" s="1069"/>
      <c r="N140" s="1069"/>
      <c r="O140" s="1069"/>
      <c r="P140" s="1069"/>
      <c r="Q140" s="1069"/>
      <c r="R140" s="1069"/>
      <c r="S140" s="1069"/>
      <c r="T140" s="714"/>
      <c r="U140" s="445" t="s">
        <v>487</v>
      </c>
      <c r="V140" s="714"/>
      <c r="W140" s="445"/>
      <c r="X140" s="445"/>
      <c r="Y140" s="1070" t="s">
        <v>505</v>
      </c>
      <c r="Z140" s="1070"/>
      <c r="AA140" s="1070"/>
      <c r="AB140" s="445"/>
      <c r="AC140" s="1071" t="s">
        <v>490</v>
      </c>
      <c r="AD140" s="1071"/>
      <c r="AE140" s="1071"/>
      <c r="AF140" s="714"/>
      <c r="AG140" s="714"/>
      <c r="AH140" s="714"/>
      <c r="AI140" s="714"/>
      <c r="AJ140" s="445" t="s">
        <v>488</v>
      </c>
      <c r="AK140" s="714"/>
      <c r="AL140" s="445"/>
      <c r="AM140" s="445"/>
      <c r="AN140" s="714"/>
      <c r="AP140" s="1069" t="s">
        <v>706</v>
      </c>
      <c r="AQ140" s="1069"/>
      <c r="AR140" s="1069"/>
      <c r="AS140" s="1069"/>
      <c r="AT140" s="1069"/>
      <c r="AU140" s="1069"/>
      <c r="AV140" s="1069"/>
      <c r="AW140" s="1069"/>
      <c r="AX140" s="1069"/>
      <c r="AY140" s="1069"/>
      <c r="AZ140" s="1069"/>
      <c r="BA140" s="1069"/>
      <c r="BB140" s="1069"/>
      <c r="BC140" s="1069"/>
      <c r="BD140" s="1069"/>
      <c r="BE140" s="714"/>
      <c r="BF140" s="1069" t="s">
        <v>707</v>
      </c>
      <c r="BG140" s="1069"/>
      <c r="BH140" s="1069"/>
      <c r="BI140" s="1069"/>
      <c r="BJ140" s="1069"/>
      <c r="BK140" s="1069"/>
      <c r="BL140" s="1069"/>
      <c r="BM140" s="1069"/>
      <c r="BN140" s="1069"/>
      <c r="BO140" s="1069"/>
      <c r="BP140" s="1069"/>
      <c r="BQ140" s="1069"/>
      <c r="BR140" s="1069"/>
      <c r="BS140" s="1069"/>
      <c r="BT140" s="1069"/>
      <c r="BU140" s="716"/>
      <c r="BV140" s="1069" t="s">
        <v>708</v>
      </c>
      <c r="BW140" s="1069"/>
      <c r="BX140" s="1069"/>
      <c r="BY140" s="1069"/>
      <c r="BZ140" s="1069"/>
      <c r="CA140" s="1069"/>
      <c r="CB140" s="1069"/>
      <c r="CC140" s="1069"/>
      <c r="CD140" s="1069"/>
      <c r="CE140" s="1069"/>
      <c r="CF140" s="1069"/>
      <c r="CG140" s="1069"/>
      <c r="CH140" s="1069"/>
      <c r="CI140" s="1069"/>
      <c r="CJ140" s="1069"/>
      <c r="CK140" s="714"/>
      <c r="CL140" s="445" t="str">
        <f>CL118</f>
        <v>Step 2-2 Information (Cold Case 120% SOC, 4-7kg)</v>
      </c>
      <c r="CM140" s="714"/>
      <c r="CZ140" s="714"/>
      <c r="DA140" s="445" t="str">
        <f>DA118</f>
        <v>Step 2-3 Information (Hot Case 100% SOC, 4kg)</v>
      </c>
      <c r="DB140" s="714"/>
      <c r="DP140" s="445" t="str">
        <f>DP118</f>
        <v>Step 2-3 Information (Hot Case 100% SOC, 7kg)</v>
      </c>
      <c r="DQ140" s="714"/>
      <c r="ED140" s="714"/>
      <c r="EE140" s="445" t="str">
        <f>EE118</f>
        <v>Step 2-2 Information (Cold Case 120% SOC, 4-7kg)</v>
      </c>
      <c r="EF140" s="714"/>
      <c r="ES140" s="714"/>
      <c r="ET140" s="445" t="str">
        <f>ET118</f>
        <v>Step 2-3 Information (Hot Case 100% SOC, 4kg)</v>
      </c>
      <c r="EU140" s="714"/>
      <c r="FI140" s="445" t="str">
        <f>FI118</f>
        <v>Step 2-3 Information (Hot Case 100% SOC, 7kg)</v>
      </c>
      <c r="FJ140" s="714"/>
      <c r="FX140" s="445" t="str">
        <f>FX118</f>
        <v>Step 2-2 / 2-3 Information</v>
      </c>
      <c r="FY140" s="714"/>
      <c r="GM140" s="445" t="str">
        <f>FX118</f>
        <v>Step 2-2 / 2-3 Information</v>
      </c>
      <c r="GN140" s="714"/>
      <c r="HB140" s="445" t="str">
        <f>HB118</f>
        <v>Step 4-1 Top-Off-Fill-Information (Hot Case SOC = 100%)</v>
      </c>
      <c r="HC140" s="714"/>
      <c r="HH140" s="445" t="str">
        <f>HH118</f>
        <v>Step 4-3 Top-Off-Fill-Information (Cold Case SOC = 120%)</v>
      </c>
      <c r="HI140" s="714"/>
    </row>
    <row r="141" spans="2:219" ht="13.5" thickBot="1">
      <c r="C141" s="718"/>
      <c r="D141" s="719"/>
      <c r="E141" s="719"/>
      <c r="F141" s="719"/>
      <c r="G141" s="719"/>
      <c r="H141" s="719"/>
      <c r="I141" s="719"/>
      <c r="V141" s="718"/>
      <c r="Y141" s="719"/>
      <c r="Z141" s="719"/>
      <c r="AA141" s="719"/>
      <c r="AB141" s="719"/>
      <c r="AC141" s="719"/>
      <c r="AK141" s="718"/>
      <c r="AN141" s="719"/>
      <c r="AQ141" s="718"/>
      <c r="AR141" s="719"/>
      <c r="AS141" s="719"/>
      <c r="BG141" s="718"/>
      <c r="BH141" s="719"/>
      <c r="BW141" s="718"/>
      <c r="BX141" s="719"/>
      <c r="CM141" s="718"/>
      <c r="DB141" s="718"/>
      <c r="DQ141" s="718"/>
      <c r="EF141" s="718"/>
      <c r="EU141" s="718"/>
      <c r="FJ141" s="718"/>
      <c r="FY141" s="718"/>
      <c r="GN141" s="718"/>
      <c r="HC141" s="718"/>
      <c r="HD141" s="719"/>
      <c r="HE141" s="719"/>
      <c r="HF141" s="719"/>
      <c r="HI141" s="718"/>
      <c r="HJ141" s="719"/>
      <c r="HK141" s="719"/>
    </row>
    <row r="142" spans="2:219" ht="51.75" customHeight="1" thickBot="1">
      <c r="B142" s="934" t="s">
        <v>906</v>
      </c>
      <c r="C142" s="965"/>
      <c r="D142" s="1072" t="s">
        <v>886</v>
      </c>
      <c r="E142" s="775" t="s">
        <v>887</v>
      </c>
      <c r="F142" s="775" t="s">
        <v>888</v>
      </c>
      <c r="G142" s="775" t="s">
        <v>889</v>
      </c>
      <c r="H142" s="1114" t="s">
        <v>972</v>
      </c>
      <c r="I142" s="1115"/>
      <c r="J142" s="1115"/>
      <c r="K142" s="1115"/>
      <c r="L142" s="1115"/>
      <c r="M142" s="1115"/>
      <c r="N142" s="1115"/>
      <c r="O142" s="1115"/>
      <c r="P142" s="1115"/>
      <c r="Q142" s="1115"/>
      <c r="R142" s="1115"/>
      <c r="S142" s="1116"/>
      <c r="T142" s="722"/>
      <c r="U142" s="934" t="str">
        <f>$B142</f>
        <v>H70-T30
4-7kg comm
CD-10</v>
      </c>
      <c r="V142" s="965"/>
      <c r="W142" s="1037" t="s">
        <v>907</v>
      </c>
      <c r="X142" s="1075"/>
      <c r="Y142" s="1037" t="s">
        <v>909</v>
      </c>
      <c r="Z142" s="1076"/>
      <c r="AA142" s="1075"/>
      <c r="AB142" s="1077" t="s">
        <v>927</v>
      </c>
      <c r="AC142" s="1078"/>
      <c r="AD142" s="1037" t="s">
        <v>908</v>
      </c>
      <c r="AE142" s="1075"/>
      <c r="AF142" s="722"/>
      <c r="AG142" s="1079" t="s">
        <v>722</v>
      </c>
      <c r="AH142" s="1081" t="s">
        <v>723</v>
      </c>
      <c r="AI142" s="722"/>
      <c r="AJ142" s="934" t="str">
        <f>$B142</f>
        <v>H70-T30
4-7kg comm
CD-10</v>
      </c>
      <c r="AK142" s="965"/>
      <c r="AL142" s="1037" t="s">
        <v>907</v>
      </c>
      <c r="AM142" s="1075"/>
      <c r="AN142" s="1083" t="s">
        <v>167</v>
      </c>
      <c r="AP142" s="934" t="str">
        <f>$B142</f>
        <v>H70-T30
4-7kg comm
CD-10</v>
      </c>
      <c r="AQ142" s="965"/>
      <c r="AR142" s="1039" t="s">
        <v>886</v>
      </c>
      <c r="AS142" s="1042" t="s">
        <v>972</v>
      </c>
      <c r="AT142" s="1043"/>
      <c r="AU142" s="1043"/>
      <c r="AV142" s="1043"/>
      <c r="AW142" s="1043"/>
      <c r="AX142" s="1043"/>
      <c r="AY142" s="1043"/>
      <c r="AZ142" s="1043"/>
      <c r="BA142" s="1043"/>
      <c r="BB142" s="1043"/>
      <c r="BC142" s="1043"/>
      <c r="BD142" s="1044"/>
      <c r="BE142" s="722"/>
      <c r="BF142" s="934" t="str">
        <f>$B142</f>
        <v>H70-T30
4-7kg comm
CD-10</v>
      </c>
      <c r="BG142" s="965"/>
      <c r="BH142" s="1039" t="s">
        <v>912</v>
      </c>
      <c r="BI142" s="1042" t="s">
        <v>972</v>
      </c>
      <c r="BJ142" s="1043"/>
      <c r="BK142" s="1043"/>
      <c r="BL142" s="1043"/>
      <c r="BM142" s="1043"/>
      <c r="BN142" s="1043"/>
      <c r="BO142" s="1043"/>
      <c r="BP142" s="1043"/>
      <c r="BQ142" s="1043"/>
      <c r="BR142" s="1043"/>
      <c r="BS142" s="1043"/>
      <c r="BT142" s="1044"/>
      <c r="BU142" s="722"/>
      <c r="BV142" s="934" t="str">
        <f>$B142</f>
        <v>H70-T30
4-7kg comm
CD-10</v>
      </c>
      <c r="BW142" s="965"/>
      <c r="BX142" s="1039" t="s">
        <v>912</v>
      </c>
      <c r="BY142" s="1042" t="s">
        <v>972</v>
      </c>
      <c r="BZ142" s="1043"/>
      <c r="CA142" s="1043"/>
      <c r="CB142" s="1043"/>
      <c r="CC142" s="1043"/>
      <c r="CD142" s="1043"/>
      <c r="CE142" s="1043"/>
      <c r="CF142" s="1043"/>
      <c r="CG142" s="1043"/>
      <c r="CH142" s="1043"/>
      <c r="CI142" s="1043"/>
      <c r="CJ142" s="1044"/>
      <c r="CK142" s="722"/>
      <c r="CL142" s="934" t="str">
        <f>$B142</f>
        <v>H70-T30
4-7kg comm
CD-10</v>
      </c>
      <c r="CM142" s="935"/>
      <c r="CN142" s="1033" t="s">
        <v>973</v>
      </c>
      <c r="CO142" s="1034"/>
      <c r="CP142" s="1035"/>
      <c r="CQ142" s="1035"/>
      <c r="CR142" s="1035"/>
      <c r="CS142" s="1035"/>
      <c r="CT142" s="1035"/>
      <c r="CU142" s="1035"/>
      <c r="CV142" s="1035"/>
      <c r="CW142" s="1035"/>
      <c r="CX142" s="1035"/>
      <c r="CY142" s="1036"/>
      <c r="CZ142" s="722"/>
      <c r="DA142" s="934" t="str">
        <f>$B142</f>
        <v>H70-T30
4-7kg comm
CD-10</v>
      </c>
      <c r="DB142" s="935"/>
      <c r="DC142" s="1033" t="s">
        <v>974</v>
      </c>
      <c r="DD142" s="1034"/>
      <c r="DE142" s="1035"/>
      <c r="DF142" s="1035"/>
      <c r="DG142" s="1035"/>
      <c r="DH142" s="1035"/>
      <c r="DI142" s="1035"/>
      <c r="DJ142" s="1035"/>
      <c r="DK142" s="1035"/>
      <c r="DL142" s="1035"/>
      <c r="DM142" s="1035"/>
      <c r="DN142" s="1036"/>
      <c r="DO142" s="722"/>
      <c r="DP142" s="934" t="str">
        <f>$B142</f>
        <v>H70-T30
4-7kg comm
CD-10</v>
      </c>
      <c r="DQ142" s="935"/>
      <c r="DR142" s="1033" t="s">
        <v>974</v>
      </c>
      <c r="DS142" s="1034"/>
      <c r="DT142" s="1035"/>
      <c r="DU142" s="1035"/>
      <c r="DV142" s="1035"/>
      <c r="DW142" s="1035"/>
      <c r="DX142" s="1035"/>
      <c r="DY142" s="1035"/>
      <c r="DZ142" s="1035"/>
      <c r="EA142" s="1035"/>
      <c r="EB142" s="1035"/>
      <c r="EC142" s="1036"/>
      <c r="ED142" s="722"/>
      <c r="EE142" s="934" t="str">
        <f>$B142</f>
        <v>H70-T30
4-7kg comm
CD-10</v>
      </c>
      <c r="EF142" s="935"/>
      <c r="EG142" s="1033" t="s">
        <v>975</v>
      </c>
      <c r="EH142" s="1034"/>
      <c r="EI142" s="1035"/>
      <c r="EJ142" s="1035"/>
      <c r="EK142" s="1035"/>
      <c r="EL142" s="1035"/>
      <c r="EM142" s="1035"/>
      <c r="EN142" s="1035"/>
      <c r="EO142" s="1035"/>
      <c r="EP142" s="1035"/>
      <c r="EQ142" s="1035"/>
      <c r="ER142" s="1036"/>
      <c r="ES142" s="722"/>
      <c r="ET142" s="934" t="str">
        <f>$B142</f>
        <v>H70-T30
4-7kg comm
CD-10</v>
      </c>
      <c r="EU142" s="935"/>
      <c r="EV142" s="1033" t="s">
        <v>976</v>
      </c>
      <c r="EW142" s="1034"/>
      <c r="EX142" s="1035"/>
      <c r="EY142" s="1035"/>
      <c r="EZ142" s="1035"/>
      <c r="FA142" s="1035"/>
      <c r="FB142" s="1035"/>
      <c r="FC142" s="1035"/>
      <c r="FD142" s="1035"/>
      <c r="FE142" s="1035"/>
      <c r="FF142" s="1035"/>
      <c r="FG142" s="1036"/>
      <c r="FI142" s="934" t="str">
        <f>$B142</f>
        <v>H70-T30
4-7kg comm
CD-10</v>
      </c>
      <c r="FJ142" s="935"/>
      <c r="FK142" s="1033" t="s">
        <v>976</v>
      </c>
      <c r="FL142" s="1034"/>
      <c r="FM142" s="1035"/>
      <c r="FN142" s="1035"/>
      <c r="FO142" s="1035"/>
      <c r="FP142" s="1035"/>
      <c r="FQ142" s="1035"/>
      <c r="FR142" s="1035"/>
      <c r="FS142" s="1035"/>
      <c r="FT142" s="1035"/>
      <c r="FU142" s="1035"/>
      <c r="FV142" s="1036"/>
      <c r="FW142" s="722"/>
      <c r="FX142" s="934" t="str">
        <f>$B142</f>
        <v>H70-T30
4-7kg comm
CD-10</v>
      </c>
      <c r="FY142" s="935"/>
      <c r="FZ142" s="1033" t="s">
        <v>956</v>
      </c>
      <c r="GA142" s="1034"/>
      <c r="GB142" s="1035"/>
      <c r="GC142" s="1035"/>
      <c r="GD142" s="1035"/>
      <c r="GE142" s="1035"/>
      <c r="GF142" s="1035"/>
      <c r="GG142" s="1035"/>
      <c r="GH142" s="1035"/>
      <c r="GI142" s="1035"/>
      <c r="GJ142" s="1035"/>
      <c r="GK142" s="1036"/>
      <c r="GM142" s="934" t="str">
        <f>$B142</f>
        <v>H70-T30
4-7kg comm
CD-10</v>
      </c>
      <c r="GN142" s="935"/>
      <c r="GO142" s="1033" t="s">
        <v>955</v>
      </c>
      <c r="GP142" s="1034"/>
      <c r="GQ142" s="1035"/>
      <c r="GR142" s="1035"/>
      <c r="GS142" s="1035"/>
      <c r="GT142" s="1035"/>
      <c r="GU142" s="1035"/>
      <c r="GV142" s="1035"/>
      <c r="GW142" s="1035"/>
      <c r="GX142" s="1035"/>
      <c r="GY142" s="1035"/>
      <c r="GZ142" s="1036"/>
      <c r="HB142" s="934" t="str">
        <f>$B142</f>
        <v>H70-T30
4-7kg comm
CD-10</v>
      </c>
      <c r="HC142" s="965"/>
      <c r="HD142" s="1037" t="s">
        <v>894</v>
      </c>
      <c r="HE142" s="1038"/>
      <c r="HF142" s="723" t="s">
        <v>977</v>
      </c>
      <c r="HH142" s="934" t="str">
        <f>$B142</f>
        <v>H70-T30
4-7kg comm
CD-10</v>
      </c>
      <c r="HI142" s="965"/>
      <c r="HJ142" s="1052" t="s">
        <v>894</v>
      </c>
      <c r="HK142" s="723" t="s">
        <v>977</v>
      </c>
    </row>
    <row r="143" spans="2:219" ht="27">
      <c r="B143" s="966"/>
      <c r="C143" s="967"/>
      <c r="D143" s="1073"/>
      <c r="E143" s="1017" t="s">
        <v>978</v>
      </c>
      <c r="F143" s="1018"/>
      <c r="G143" s="1018"/>
      <c r="H143" s="1018"/>
      <c r="I143" s="1018"/>
      <c r="J143" s="1018"/>
      <c r="K143" s="1018"/>
      <c r="L143" s="1018"/>
      <c r="M143" s="1018"/>
      <c r="N143" s="1018"/>
      <c r="O143" s="1018"/>
      <c r="P143" s="1018"/>
      <c r="Q143" s="1018"/>
      <c r="R143" s="1018"/>
      <c r="S143" s="1019"/>
      <c r="T143" s="724"/>
      <c r="U143" s="966"/>
      <c r="V143" s="967"/>
      <c r="W143" s="1055" t="s">
        <v>496</v>
      </c>
      <c r="X143" s="1057" t="s">
        <v>497</v>
      </c>
      <c r="Y143" s="1059" t="s">
        <v>128</v>
      </c>
      <c r="Z143" s="1061" t="s">
        <v>691</v>
      </c>
      <c r="AA143" s="1057" t="s">
        <v>692</v>
      </c>
      <c r="AB143" s="1064" t="s">
        <v>130</v>
      </c>
      <c r="AC143" s="1066" t="s">
        <v>131</v>
      </c>
      <c r="AD143" s="1068" t="s">
        <v>166</v>
      </c>
      <c r="AE143" s="1057" t="s">
        <v>492</v>
      </c>
      <c r="AF143" s="724"/>
      <c r="AG143" s="1080"/>
      <c r="AH143" s="1082"/>
      <c r="AI143" s="724"/>
      <c r="AJ143" s="966"/>
      <c r="AK143" s="967"/>
      <c r="AL143" s="1055" t="s">
        <v>498</v>
      </c>
      <c r="AM143" s="1057" t="s">
        <v>497</v>
      </c>
      <c r="AN143" s="1084"/>
      <c r="AP143" s="966"/>
      <c r="AQ143" s="967"/>
      <c r="AR143" s="1040"/>
      <c r="AS143" s="1023" t="s">
        <v>978</v>
      </c>
      <c r="AT143" s="1024"/>
      <c r="AU143" s="1024"/>
      <c r="AV143" s="1024"/>
      <c r="AW143" s="1024"/>
      <c r="AX143" s="1024"/>
      <c r="AY143" s="1024"/>
      <c r="AZ143" s="1024"/>
      <c r="BA143" s="1024"/>
      <c r="BB143" s="1024"/>
      <c r="BC143" s="1024"/>
      <c r="BD143" s="1025"/>
      <c r="BE143" s="724"/>
      <c r="BF143" s="966"/>
      <c r="BG143" s="967"/>
      <c r="BH143" s="1040"/>
      <c r="BI143" s="1023" t="s">
        <v>978</v>
      </c>
      <c r="BJ143" s="1024"/>
      <c r="BK143" s="1024"/>
      <c r="BL143" s="1024"/>
      <c r="BM143" s="1024"/>
      <c r="BN143" s="1024"/>
      <c r="BO143" s="1024"/>
      <c r="BP143" s="1024"/>
      <c r="BQ143" s="1024"/>
      <c r="BR143" s="1024"/>
      <c r="BS143" s="1024"/>
      <c r="BT143" s="1025"/>
      <c r="BU143" s="724"/>
      <c r="BV143" s="966"/>
      <c r="BW143" s="967"/>
      <c r="BX143" s="1040"/>
      <c r="BY143" s="1023" t="s">
        <v>978</v>
      </c>
      <c r="BZ143" s="1024"/>
      <c r="CA143" s="1024"/>
      <c r="CB143" s="1024"/>
      <c r="CC143" s="1024"/>
      <c r="CD143" s="1024"/>
      <c r="CE143" s="1024"/>
      <c r="CF143" s="1024"/>
      <c r="CG143" s="1024"/>
      <c r="CH143" s="1024"/>
      <c r="CI143" s="1024"/>
      <c r="CJ143" s="1025"/>
      <c r="CK143" s="724"/>
      <c r="CL143" s="936"/>
      <c r="CM143" s="937"/>
      <c r="CN143" s="1023" t="s">
        <v>978</v>
      </c>
      <c r="CO143" s="1024"/>
      <c r="CP143" s="1024"/>
      <c r="CQ143" s="1024"/>
      <c r="CR143" s="1024"/>
      <c r="CS143" s="1024"/>
      <c r="CT143" s="1024"/>
      <c r="CU143" s="1024"/>
      <c r="CV143" s="1024"/>
      <c r="CW143" s="1024"/>
      <c r="CX143" s="1024"/>
      <c r="CY143" s="1025"/>
      <c r="CZ143" s="724"/>
      <c r="DA143" s="936"/>
      <c r="DB143" s="937"/>
      <c r="DC143" s="1023" t="s">
        <v>978</v>
      </c>
      <c r="DD143" s="1024"/>
      <c r="DE143" s="1024"/>
      <c r="DF143" s="1024"/>
      <c r="DG143" s="1024"/>
      <c r="DH143" s="1024"/>
      <c r="DI143" s="1024"/>
      <c r="DJ143" s="1024"/>
      <c r="DK143" s="1024"/>
      <c r="DL143" s="1024"/>
      <c r="DM143" s="1024"/>
      <c r="DN143" s="1025"/>
      <c r="DO143" s="724"/>
      <c r="DP143" s="936"/>
      <c r="DQ143" s="937"/>
      <c r="DR143" s="1023" t="s">
        <v>978</v>
      </c>
      <c r="DS143" s="1024"/>
      <c r="DT143" s="1024"/>
      <c r="DU143" s="1024"/>
      <c r="DV143" s="1024"/>
      <c r="DW143" s="1024"/>
      <c r="DX143" s="1024"/>
      <c r="DY143" s="1024"/>
      <c r="DZ143" s="1024"/>
      <c r="EA143" s="1024"/>
      <c r="EB143" s="1024"/>
      <c r="EC143" s="1025"/>
      <c r="ED143" s="724"/>
      <c r="EE143" s="936"/>
      <c r="EF143" s="937"/>
      <c r="EG143" s="1023" t="s">
        <v>978</v>
      </c>
      <c r="EH143" s="1024"/>
      <c r="EI143" s="1024"/>
      <c r="EJ143" s="1024"/>
      <c r="EK143" s="1024"/>
      <c r="EL143" s="1024"/>
      <c r="EM143" s="1024"/>
      <c r="EN143" s="1024"/>
      <c r="EO143" s="1024"/>
      <c r="EP143" s="1024"/>
      <c r="EQ143" s="1024"/>
      <c r="ER143" s="1025"/>
      <c r="ES143" s="724"/>
      <c r="ET143" s="936"/>
      <c r="EU143" s="937"/>
      <c r="EV143" s="1023" t="s">
        <v>978</v>
      </c>
      <c r="EW143" s="1024"/>
      <c r="EX143" s="1024"/>
      <c r="EY143" s="1024"/>
      <c r="EZ143" s="1024"/>
      <c r="FA143" s="1024"/>
      <c r="FB143" s="1024"/>
      <c r="FC143" s="1024"/>
      <c r="FD143" s="1024"/>
      <c r="FE143" s="1024"/>
      <c r="FF143" s="1024"/>
      <c r="FG143" s="1025"/>
      <c r="FI143" s="936"/>
      <c r="FJ143" s="937"/>
      <c r="FK143" s="1023" t="s">
        <v>978</v>
      </c>
      <c r="FL143" s="1024"/>
      <c r="FM143" s="1024"/>
      <c r="FN143" s="1024"/>
      <c r="FO143" s="1024"/>
      <c r="FP143" s="1024"/>
      <c r="FQ143" s="1024"/>
      <c r="FR143" s="1024"/>
      <c r="FS143" s="1024"/>
      <c r="FT143" s="1024"/>
      <c r="FU143" s="1024"/>
      <c r="FV143" s="1025"/>
      <c r="FW143" s="724"/>
      <c r="FX143" s="936"/>
      <c r="FY143" s="937"/>
      <c r="FZ143" s="1023" t="s">
        <v>978</v>
      </c>
      <c r="GA143" s="1024"/>
      <c r="GB143" s="1024"/>
      <c r="GC143" s="1024"/>
      <c r="GD143" s="1024"/>
      <c r="GE143" s="1024"/>
      <c r="GF143" s="1024"/>
      <c r="GG143" s="1024"/>
      <c r="GH143" s="1024"/>
      <c r="GI143" s="1024"/>
      <c r="GJ143" s="1024"/>
      <c r="GK143" s="1025"/>
      <c r="GM143" s="936"/>
      <c r="GN143" s="937"/>
      <c r="GO143" s="1023" t="s">
        <v>978</v>
      </c>
      <c r="GP143" s="1024"/>
      <c r="GQ143" s="1024"/>
      <c r="GR143" s="1024"/>
      <c r="GS143" s="1024"/>
      <c r="GT143" s="1024"/>
      <c r="GU143" s="1024"/>
      <c r="GV143" s="1024"/>
      <c r="GW143" s="1024"/>
      <c r="GX143" s="1024"/>
      <c r="GY143" s="1024"/>
      <c r="GZ143" s="1025"/>
      <c r="HB143" s="966"/>
      <c r="HC143" s="967"/>
      <c r="HD143" s="1026" t="s">
        <v>128</v>
      </c>
      <c r="HE143" s="1028" t="s">
        <v>129</v>
      </c>
      <c r="HF143" s="725" t="s">
        <v>979</v>
      </c>
      <c r="HH143" s="966"/>
      <c r="HI143" s="967"/>
      <c r="HJ143" s="1053"/>
      <c r="HK143" s="725" t="s">
        <v>979</v>
      </c>
    </row>
    <row r="144" spans="2:219" ht="13.5" thickBot="1">
      <c r="B144" s="968"/>
      <c r="C144" s="969"/>
      <c r="D144" s="1074"/>
      <c r="E144" s="1126" t="s">
        <v>710</v>
      </c>
      <c r="F144" s="1127"/>
      <c r="G144" s="1128"/>
      <c r="H144" s="776">
        <v>0.5</v>
      </c>
      <c r="I144" s="776">
        <v>2</v>
      </c>
      <c r="J144" s="776">
        <v>5</v>
      </c>
      <c r="K144" s="776">
        <v>10</v>
      </c>
      <c r="L144" s="776">
        <v>15</v>
      </c>
      <c r="M144" s="585">
        <v>20</v>
      </c>
      <c r="N144" s="585">
        <v>30</v>
      </c>
      <c r="O144" s="585">
        <v>40</v>
      </c>
      <c r="P144" s="585">
        <v>50</v>
      </c>
      <c r="Q144" s="585">
        <v>60</v>
      </c>
      <c r="R144" s="585">
        <v>70</v>
      </c>
      <c r="S144" s="777" t="s">
        <v>379</v>
      </c>
      <c r="T144" s="724"/>
      <c r="U144" s="968"/>
      <c r="V144" s="969"/>
      <c r="W144" s="1056"/>
      <c r="X144" s="1058"/>
      <c r="Y144" s="1060"/>
      <c r="Z144" s="1062"/>
      <c r="AA144" s="1063"/>
      <c r="AB144" s="1065"/>
      <c r="AC144" s="1067"/>
      <c r="AD144" s="1056"/>
      <c r="AE144" s="1058"/>
      <c r="AF144" s="724"/>
      <c r="AG144" s="1056"/>
      <c r="AH144" s="1058"/>
      <c r="AI144" s="724"/>
      <c r="AJ144" s="968"/>
      <c r="AK144" s="969"/>
      <c r="AL144" s="1056"/>
      <c r="AM144" s="1058"/>
      <c r="AN144" s="1085"/>
      <c r="AP144" s="968"/>
      <c r="AQ144" s="969"/>
      <c r="AR144" s="1041"/>
      <c r="AS144" s="726">
        <v>0.5</v>
      </c>
      <c r="AT144" s="726">
        <v>2</v>
      </c>
      <c r="AU144" s="726">
        <v>5</v>
      </c>
      <c r="AV144" s="726">
        <v>10</v>
      </c>
      <c r="AW144" s="726">
        <v>15</v>
      </c>
      <c r="AX144" s="455">
        <v>20</v>
      </c>
      <c r="AY144" s="455">
        <v>30</v>
      </c>
      <c r="AZ144" s="455">
        <v>40</v>
      </c>
      <c r="BA144" s="455">
        <v>50</v>
      </c>
      <c r="BB144" s="455">
        <v>60</v>
      </c>
      <c r="BC144" s="455">
        <v>70</v>
      </c>
      <c r="BD144" s="727" t="s">
        <v>379</v>
      </c>
      <c r="BE144" s="724"/>
      <c r="BF144" s="968"/>
      <c r="BG144" s="969"/>
      <c r="BH144" s="1041"/>
      <c r="BI144" s="728">
        <v>0.5</v>
      </c>
      <c r="BJ144" s="726">
        <v>2</v>
      </c>
      <c r="BK144" s="726">
        <v>5</v>
      </c>
      <c r="BL144" s="726">
        <v>10</v>
      </c>
      <c r="BM144" s="726">
        <v>15</v>
      </c>
      <c r="BN144" s="455">
        <v>20</v>
      </c>
      <c r="BO144" s="455">
        <v>30</v>
      </c>
      <c r="BP144" s="455">
        <v>40</v>
      </c>
      <c r="BQ144" s="455">
        <v>50</v>
      </c>
      <c r="BR144" s="455">
        <v>60</v>
      </c>
      <c r="BS144" s="455">
        <v>70</v>
      </c>
      <c r="BT144" s="727" t="s">
        <v>379</v>
      </c>
      <c r="BU144" s="724"/>
      <c r="BV144" s="968"/>
      <c r="BW144" s="969"/>
      <c r="BX144" s="1041"/>
      <c r="BY144" s="728">
        <v>0.5</v>
      </c>
      <c r="BZ144" s="726">
        <v>2</v>
      </c>
      <c r="CA144" s="726">
        <v>5</v>
      </c>
      <c r="CB144" s="726">
        <v>10</v>
      </c>
      <c r="CC144" s="726">
        <v>15</v>
      </c>
      <c r="CD144" s="455">
        <v>20</v>
      </c>
      <c r="CE144" s="455">
        <v>30</v>
      </c>
      <c r="CF144" s="455">
        <v>40</v>
      </c>
      <c r="CG144" s="455">
        <v>50</v>
      </c>
      <c r="CH144" s="455">
        <v>60</v>
      </c>
      <c r="CI144" s="455">
        <v>70</v>
      </c>
      <c r="CJ144" s="727" t="s">
        <v>379</v>
      </c>
      <c r="CK144" s="724"/>
      <c r="CL144" s="938"/>
      <c r="CM144" s="939"/>
      <c r="CN144" s="729">
        <v>0.5</v>
      </c>
      <c r="CO144" s="730">
        <v>2</v>
      </c>
      <c r="CP144" s="730">
        <v>5</v>
      </c>
      <c r="CQ144" s="730">
        <v>10</v>
      </c>
      <c r="CR144" s="730">
        <v>15</v>
      </c>
      <c r="CS144" s="460">
        <v>20</v>
      </c>
      <c r="CT144" s="460">
        <v>30</v>
      </c>
      <c r="CU144" s="460">
        <v>40</v>
      </c>
      <c r="CV144" s="460">
        <v>50</v>
      </c>
      <c r="CW144" s="460">
        <v>60</v>
      </c>
      <c r="CX144" s="460">
        <v>70</v>
      </c>
      <c r="CY144" s="727" t="s">
        <v>379</v>
      </c>
      <c r="CZ144" s="724"/>
      <c r="DA144" s="938"/>
      <c r="DB144" s="939"/>
      <c r="DC144" s="729">
        <v>0.5</v>
      </c>
      <c r="DD144" s="730">
        <v>2</v>
      </c>
      <c r="DE144" s="730">
        <v>5</v>
      </c>
      <c r="DF144" s="730">
        <v>10</v>
      </c>
      <c r="DG144" s="730">
        <v>15</v>
      </c>
      <c r="DH144" s="460">
        <v>20</v>
      </c>
      <c r="DI144" s="460">
        <v>30</v>
      </c>
      <c r="DJ144" s="460">
        <v>40</v>
      </c>
      <c r="DK144" s="460">
        <v>50</v>
      </c>
      <c r="DL144" s="460">
        <v>60</v>
      </c>
      <c r="DM144" s="460">
        <v>70</v>
      </c>
      <c r="DN144" s="727" t="s">
        <v>379</v>
      </c>
      <c r="DO144" s="724"/>
      <c r="DP144" s="938"/>
      <c r="DQ144" s="939"/>
      <c r="DR144" s="729">
        <v>0.5</v>
      </c>
      <c r="DS144" s="730">
        <v>2</v>
      </c>
      <c r="DT144" s="730">
        <v>5</v>
      </c>
      <c r="DU144" s="730">
        <v>10</v>
      </c>
      <c r="DV144" s="730">
        <v>15</v>
      </c>
      <c r="DW144" s="460">
        <v>20</v>
      </c>
      <c r="DX144" s="460">
        <v>30</v>
      </c>
      <c r="DY144" s="460">
        <v>40</v>
      </c>
      <c r="DZ144" s="460">
        <v>50</v>
      </c>
      <c r="EA144" s="460">
        <v>60</v>
      </c>
      <c r="EB144" s="460">
        <v>70</v>
      </c>
      <c r="EC144" s="727" t="s">
        <v>379</v>
      </c>
      <c r="ED144" s="724"/>
      <c r="EE144" s="938"/>
      <c r="EF144" s="939"/>
      <c r="EG144" s="729">
        <v>0.5</v>
      </c>
      <c r="EH144" s="730">
        <v>2</v>
      </c>
      <c r="EI144" s="730">
        <v>5</v>
      </c>
      <c r="EJ144" s="730">
        <v>10</v>
      </c>
      <c r="EK144" s="730">
        <v>15</v>
      </c>
      <c r="EL144" s="460">
        <v>20</v>
      </c>
      <c r="EM144" s="460">
        <v>30</v>
      </c>
      <c r="EN144" s="460">
        <v>40</v>
      </c>
      <c r="EO144" s="460">
        <v>50</v>
      </c>
      <c r="EP144" s="460">
        <v>60</v>
      </c>
      <c r="EQ144" s="460">
        <v>70</v>
      </c>
      <c r="ER144" s="727" t="s">
        <v>379</v>
      </c>
      <c r="ES144" s="724"/>
      <c r="ET144" s="938"/>
      <c r="EU144" s="939"/>
      <c r="EV144" s="729">
        <v>0.5</v>
      </c>
      <c r="EW144" s="730">
        <v>2</v>
      </c>
      <c r="EX144" s="730">
        <v>5</v>
      </c>
      <c r="EY144" s="730">
        <v>10</v>
      </c>
      <c r="EZ144" s="730">
        <v>15</v>
      </c>
      <c r="FA144" s="460">
        <v>20</v>
      </c>
      <c r="FB144" s="460">
        <v>30</v>
      </c>
      <c r="FC144" s="460">
        <v>40</v>
      </c>
      <c r="FD144" s="460">
        <v>50</v>
      </c>
      <c r="FE144" s="460">
        <v>60</v>
      </c>
      <c r="FF144" s="460">
        <v>70</v>
      </c>
      <c r="FG144" s="727" t="s">
        <v>379</v>
      </c>
      <c r="FI144" s="938"/>
      <c r="FJ144" s="939"/>
      <c r="FK144" s="729">
        <v>0.5</v>
      </c>
      <c r="FL144" s="730">
        <v>2</v>
      </c>
      <c r="FM144" s="730">
        <v>5</v>
      </c>
      <c r="FN144" s="730">
        <v>10</v>
      </c>
      <c r="FO144" s="730">
        <v>15</v>
      </c>
      <c r="FP144" s="460">
        <v>20</v>
      </c>
      <c r="FQ144" s="460">
        <v>30</v>
      </c>
      <c r="FR144" s="460">
        <v>40</v>
      </c>
      <c r="FS144" s="460">
        <v>50</v>
      </c>
      <c r="FT144" s="460">
        <v>60</v>
      </c>
      <c r="FU144" s="460">
        <v>70</v>
      </c>
      <c r="FV144" s="727" t="s">
        <v>379</v>
      </c>
      <c r="FW144" s="724"/>
      <c r="FX144" s="938"/>
      <c r="FY144" s="939"/>
      <c r="FZ144" s="729">
        <v>0.5</v>
      </c>
      <c r="GA144" s="730">
        <v>2</v>
      </c>
      <c r="GB144" s="730">
        <v>5</v>
      </c>
      <c r="GC144" s="730">
        <v>10</v>
      </c>
      <c r="GD144" s="730">
        <v>15</v>
      </c>
      <c r="GE144" s="460">
        <v>20</v>
      </c>
      <c r="GF144" s="460">
        <v>30</v>
      </c>
      <c r="GG144" s="460">
        <v>40</v>
      </c>
      <c r="GH144" s="460">
        <v>50</v>
      </c>
      <c r="GI144" s="460">
        <v>60</v>
      </c>
      <c r="GJ144" s="460">
        <v>70</v>
      </c>
      <c r="GK144" s="727" t="s">
        <v>379</v>
      </c>
      <c r="GM144" s="938"/>
      <c r="GN144" s="939"/>
      <c r="GO144" s="729">
        <v>0.5</v>
      </c>
      <c r="GP144" s="730">
        <v>2</v>
      </c>
      <c r="GQ144" s="730">
        <v>5</v>
      </c>
      <c r="GR144" s="730">
        <v>10</v>
      </c>
      <c r="GS144" s="730">
        <v>15</v>
      </c>
      <c r="GT144" s="460">
        <v>20</v>
      </c>
      <c r="GU144" s="460">
        <v>30</v>
      </c>
      <c r="GV144" s="460">
        <v>40</v>
      </c>
      <c r="GW144" s="460">
        <v>50</v>
      </c>
      <c r="GX144" s="460">
        <v>60</v>
      </c>
      <c r="GY144" s="460">
        <v>70</v>
      </c>
      <c r="GZ144" s="727" t="s">
        <v>379</v>
      </c>
      <c r="HB144" s="968"/>
      <c r="HC144" s="969"/>
      <c r="HD144" s="1027"/>
      <c r="HE144" s="1029"/>
      <c r="HF144" s="731">
        <v>0.5</v>
      </c>
      <c r="HH144" s="968"/>
      <c r="HI144" s="969"/>
      <c r="HJ144" s="1054"/>
      <c r="HK144" s="731">
        <v>0.5</v>
      </c>
    </row>
    <row r="145" spans="2:219" ht="15" customHeight="1">
      <c r="B145" s="1045" t="s">
        <v>980</v>
      </c>
      <c r="C145" s="778" t="s">
        <v>380</v>
      </c>
      <c r="D145" s="462" t="s">
        <v>381</v>
      </c>
      <c r="E145" s="733" t="s">
        <v>381</v>
      </c>
      <c r="F145" s="734" t="s">
        <v>381</v>
      </c>
      <c r="G145" s="735" t="s">
        <v>381</v>
      </c>
      <c r="H145" s="736" t="s">
        <v>381</v>
      </c>
      <c r="I145" s="734" t="s">
        <v>381</v>
      </c>
      <c r="J145" s="734" t="s">
        <v>381</v>
      </c>
      <c r="K145" s="734" t="s">
        <v>381</v>
      </c>
      <c r="L145" s="734" t="s">
        <v>381</v>
      </c>
      <c r="M145" s="734" t="s">
        <v>381</v>
      </c>
      <c r="N145" s="734" t="s">
        <v>381</v>
      </c>
      <c r="O145" s="734" t="s">
        <v>381</v>
      </c>
      <c r="P145" s="734" t="s">
        <v>381</v>
      </c>
      <c r="Q145" s="734" t="s">
        <v>381</v>
      </c>
      <c r="R145" s="734" t="s">
        <v>381</v>
      </c>
      <c r="S145" s="737" t="s">
        <v>381</v>
      </c>
      <c r="T145" s="738"/>
      <c r="U145" s="1020" t="s">
        <v>980</v>
      </c>
      <c r="V145" s="732" t="str">
        <f>$C145</f>
        <v>&gt; 50</v>
      </c>
      <c r="W145" s="739" t="s">
        <v>381</v>
      </c>
      <c r="X145" s="740" t="s">
        <v>381</v>
      </c>
      <c r="Y145" s="462" t="s">
        <v>381</v>
      </c>
      <c r="Z145" s="549" t="s">
        <v>381</v>
      </c>
      <c r="AA145" s="550" t="s">
        <v>381</v>
      </c>
      <c r="AB145" s="528" t="s">
        <v>381</v>
      </c>
      <c r="AC145" s="470" t="s">
        <v>381</v>
      </c>
      <c r="AD145" s="739" t="s">
        <v>381</v>
      </c>
      <c r="AE145" s="740" t="s">
        <v>381</v>
      </c>
      <c r="AF145" s="738"/>
      <c r="AG145" s="1048">
        <f>AG123</f>
        <v>28.5</v>
      </c>
      <c r="AH145" s="1050">
        <f>AH123</f>
        <v>32.0625</v>
      </c>
      <c r="AI145" s="738"/>
      <c r="AJ145" s="1020" t="s">
        <v>980</v>
      </c>
      <c r="AK145" s="732" t="str">
        <f>$C145</f>
        <v>&gt; 50</v>
      </c>
      <c r="AL145" s="739" t="s">
        <v>381</v>
      </c>
      <c r="AM145" s="740" t="s">
        <v>381</v>
      </c>
      <c r="AN145" s="529" t="s">
        <v>381</v>
      </c>
      <c r="AP145" s="1020" t="s">
        <v>980</v>
      </c>
      <c r="AQ145" s="732" t="s">
        <v>380</v>
      </c>
      <c r="AR145" s="462" t="s">
        <v>381</v>
      </c>
      <c r="AS145" s="736" t="s">
        <v>381</v>
      </c>
      <c r="AT145" s="734" t="s">
        <v>381</v>
      </c>
      <c r="AU145" s="734" t="s">
        <v>381</v>
      </c>
      <c r="AV145" s="734" t="s">
        <v>381</v>
      </c>
      <c r="AW145" s="734" t="s">
        <v>381</v>
      </c>
      <c r="AX145" s="734" t="s">
        <v>381</v>
      </c>
      <c r="AY145" s="734" t="s">
        <v>381</v>
      </c>
      <c r="AZ145" s="734" t="s">
        <v>381</v>
      </c>
      <c r="BA145" s="734" t="s">
        <v>381</v>
      </c>
      <c r="BB145" s="734" t="s">
        <v>381</v>
      </c>
      <c r="BC145" s="734" t="s">
        <v>381</v>
      </c>
      <c r="BD145" s="737" t="s">
        <v>381</v>
      </c>
      <c r="BE145" s="738"/>
      <c r="BF145" s="1020" t="s">
        <v>980</v>
      </c>
      <c r="BG145" s="732" t="s">
        <v>380</v>
      </c>
      <c r="BH145" s="462" t="s">
        <v>381</v>
      </c>
      <c r="BI145" s="736" t="s">
        <v>381</v>
      </c>
      <c r="BJ145" s="734" t="s">
        <v>381</v>
      </c>
      <c r="BK145" s="734" t="s">
        <v>381</v>
      </c>
      <c r="BL145" s="734" t="s">
        <v>381</v>
      </c>
      <c r="BM145" s="734" t="s">
        <v>381</v>
      </c>
      <c r="BN145" s="734" t="s">
        <v>381</v>
      </c>
      <c r="BO145" s="734" t="s">
        <v>381</v>
      </c>
      <c r="BP145" s="734" t="s">
        <v>381</v>
      </c>
      <c r="BQ145" s="734" t="s">
        <v>381</v>
      </c>
      <c r="BR145" s="734" t="s">
        <v>381</v>
      </c>
      <c r="BS145" s="734" t="s">
        <v>381</v>
      </c>
      <c r="BT145" s="737" t="s">
        <v>381</v>
      </c>
      <c r="BU145" s="738"/>
      <c r="BV145" s="1020" t="s">
        <v>980</v>
      </c>
      <c r="BW145" s="732" t="s">
        <v>380</v>
      </c>
      <c r="BX145" s="462" t="s">
        <v>381</v>
      </c>
      <c r="BY145" s="736" t="s">
        <v>381</v>
      </c>
      <c r="BZ145" s="734" t="s">
        <v>381</v>
      </c>
      <c r="CA145" s="734" t="s">
        <v>381</v>
      </c>
      <c r="CB145" s="734" t="s">
        <v>381</v>
      </c>
      <c r="CC145" s="734" t="s">
        <v>381</v>
      </c>
      <c r="CD145" s="734" t="s">
        <v>381</v>
      </c>
      <c r="CE145" s="734" t="s">
        <v>381</v>
      </c>
      <c r="CF145" s="734" t="s">
        <v>381</v>
      </c>
      <c r="CG145" s="734" t="s">
        <v>381</v>
      </c>
      <c r="CH145" s="734" t="s">
        <v>381</v>
      </c>
      <c r="CI145" s="734" t="s">
        <v>381</v>
      </c>
      <c r="CJ145" s="737" t="s">
        <v>381</v>
      </c>
      <c r="CK145" s="738"/>
      <c r="CL145" s="1020" t="s">
        <v>980</v>
      </c>
      <c r="CM145" s="732" t="str">
        <f>$C145</f>
        <v>&gt; 50</v>
      </c>
      <c r="CN145" s="742" t="s">
        <v>381</v>
      </c>
      <c r="CO145" s="743" t="s">
        <v>381</v>
      </c>
      <c r="CP145" s="743" t="s">
        <v>381</v>
      </c>
      <c r="CQ145" s="743" t="s">
        <v>381</v>
      </c>
      <c r="CR145" s="743" t="s">
        <v>381</v>
      </c>
      <c r="CS145" s="743" t="s">
        <v>381</v>
      </c>
      <c r="CT145" s="743" t="s">
        <v>381</v>
      </c>
      <c r="CU145" s="743" t="s">
        <v>381</v>
      </c>
      <c r="CV145" s="743" t="s">
        <v>381</v>
      </c>
      <c r="CW145" s="743" t="s">
        <v>381</v>
      </c>
      <c r="CX145" s="743" t="s">
        <v>381</v>
      </c>
      <c r="CY145" s="740" t="s">
        <v>381</v>
      </c>
      <c r="CZ145" s="738"/>
      <c r="DA145" s="1020" t="s">
        <v>980</v>
      </c>
      <c r="DB145" s="732" t="str">
        <f>$C145</f>
        <v>&gt; 50</v>
      </c>
      <c r="DC145" s="742" t="s">
        <v>381</v>
      </c>
      <c r="DD145" s="743" t="s">
        <v>381</v>
      </c>
      <c r="DE145" s="743" t="s">
        <v>381</v>
      </c>
      <c r="DF145" s="743" t="s">
        <v>381</v>
      </c>
      <c r="DG145" s="743" t="s">
        <v>381</v>
      </c>
      <c r="DH145" s="743" t="s">
        <v>381</v>
      </c>
      <c r="DI145" s="743" t="s">
        <v>381</v>
      </c>
      <c r="DJ145" s="743" t="s">
        <v>381</v>
      </c>
      <c r="DK145" s="743" t="s">
        <v>381</v>
      </c>
      <c r="DL145" s="743" t="s">
        <v>381</v>
      </c>
      <c r="DM145" s="743" t="s">
        <v>381</v>
      </c>
      <c r="DN145" s="740" t="s">
        <v>381</v>
      </c>
      <c r="DO145" s="744"/>
      <c r="DP145" s="1020" t="s">
        <v>980</v>
      </c>
      <c r="DQ145" s="732" t="str">
        <f>$C145</f>
        <v>&gt; 50</v>
      </c>
      <c r="DR145" s="742" t="s">
        <v>381</v>
      </c>
      <c r="DS145" s="743" t="s">
        <v>381</v>
      </c>
      <c r="DT145" s="743" t="s">
        <v>381</v>
      </c>
      <c r="DU145" s="743" t="s">
        <v>381</v>
      </c>
      <c r="DV145" s="743" t="s">
        <v>381</v>
      </c>
      <c r="DW145" s="743" t="s">
        <v>381</v>
      </c>
      <c r="DX145" s="743" t="s">
        <v>381</v>
      </c>
      <c r="DY145" s="743" t="s">
        <v>381</v>
      </c>
      <c r="DZ145" s="743" t="s">
        <v>381</v>
      </c>
      <c r="EA145" s="743" t="s">
        <v>381</v>
      </c>
      <c r="EB145" s="743" t="s">
        <v>381</v>
      </c>
      <c r="EC145" s="740" t="s">
        <v>381</v>
      </c>
      <c r="ED145" s="738"/>
      <c r="EE145" s="1020" t="s">
        <v>980</v>
      </c>
      <c r="EF145" s="732" t="str">
        <f>$C145</f>
        <v>&gt; 50</v>
      </c>
      <c r="EG145" s="742" t="s">
        <v>381</v>
      </c>
      <c r="EH145" s="743" t="s">
        <v>381</v>
      </c>
      <c r="EI145" s="743" t="s">
        <v>381</v>
      </c>
      <c r="EJ145" s="743" t="s">
        <v>381</v>
      </c>
      <c r="EK145" s="743" t="s">
        <v>381</v>
      </c>
      <c r="EL145" s="743" t="s">
        <v>381</v>
      </c>
      <c r="EM145" s="743" t="s">
        <v>381</v>
      </c>
      <c r="EN145" s="743" t="s">
        <v>381</v>
      </c>
      <c r="EO145" s="743" t="s">
        <v>381</v>
      </c>
      <c r="EP145" s="743" t="s">
        <v>381</v>
      </c>
      <c r="EQ145" s="743" t="s">
        <v>381</v>
      </c>
      <c r="ER145" s="740" t="s">
        <v>381</v>
      </c>
      <c r="ES145" s="738"/>
      <c r="ET145" s="1020" t="s">
        <v>980</v>
      </c>
      <c r="EU145" s="732" t="str">
        <f>$C145</f>
        <v>&gt; 50</v>
      </c>
      <c r="EV145" s="742" t="s">
        <v>381</v>
      </c>
      <c r="EW145" s="743" t="s">
        <v>381</v>
      </c>
      <c r="EX145" s="743" t="s">
        <v>381</v>
      </c>
      <c r="EY145" s="743" t="s">
        <v>381</v>
      </c>
      <c r="EZ145" s="743" t="s">
        <v>381</v>
      </c>
      <c r="FA145" s="743" t="s">
        <v>381</v>
      </c>
      <c r="FB145" s="743" t="s">
        <v>381</v>
      </c>
      <c r="FC145" s="743" t="s">
        <v>381</v>
      </c>
      <c r="FD145" s="743" t="s">
        <v>381</v>
      </c>
      <c r="FE145" s="743" t="s">
        <v>381</v>
      </c>
      <c r="FF145" s="743" t="s">
        <v>381</v>
      </c>
      <c r="FG145" s="740" t="s">
        <v>381</v>
      </c>
      <c r="FI145" s="1020" t="s">
        <v>980</v>
      </c>
      <c r="FJ145" s="732" t="str">
        <f>$C145</f>
        <v>&gt; 50</v>
      </c>
      <c r="FK145" s="742" t="s">
        <v>381</v>
      </c>
      <c r="FL145" s="743" t="s">
        <v>381</v>
      </c>
      <c r="FM145" s="743" t="s">
        <v>381</v>
      </c>
      <c r="FN145" s="743" t="s">
        <v>381</v>
      </c>
      <c r="FO145" s="743" t="s">
        <v>381</v>
      </c>
      <c r="FP145" s="743" t="s">
        <v>381</v>
      </c>
      <c r="FQ145" s="743" t="s">
        <v>381</v>
      </c>
      <c r="FR145" s="743" t="s">
        <v>381</v>
      </c>
      <c r="FS145" s="743" t="s">
        <v>381</v>
      </c>
      <c r="FT145" s="743" t="s">
        <v>381</v>
      </c>
      <c r="FU145" s="743" t="s">
        <v>381</v>
      </c>
      <c r="FV145" s="740" t="s">
        <v>381</v>
      </c>
      <c r="FW145" s="744"/>
      <c r="FX145" s="1020" t="s">
        <v>980</v>
      </c>
      <c r="FY145" s="732" t="str">
        <f>$C145</f>
        <v>&gt; 50</v>
      </c>
      <c r="FZ145" s="742" t="s">
        <v>381</v>
      </c>
      <c r="GA145" s="743" t="s">
        <v>381</v>
      </c>
      <c r="GB145" s="743" t="s">
        <v>381</v>
      </c>
      <c r="GC145" s="743" t="s">
        <v>381</v>
      </c>
      <c r="GD145" s="743" t="s">
        <v>381</v>
      </c>
      <c r="GE145" s="743" t="s">
        <v>381</v>
      </c>
      <c r="GF145" s="743" t="s">
        <v>381</v>
      </c>
      <c r="GG145" s="743" t="s">
        <v>381</v>
      </c>
      <c r="GH145" s="743" t="s">
        <v>381</v>
      </c>
      <c r="GI145" s="743" t="s">
        <v>381</v>
      </c>
      <c r="GJ145" s="743" t="s">
        <v>381</v>
      </c>
      <c r="GK145" s="740" t="s">
        <v>381</v>
      </c>
      <c r="GM145" s="1020" t="s">
        <v>980</v>
      </c>
      <c r="GN145" s="732" t="str">
        <f>$C145</f>
        <v>&gt; 50</v>
      </c>
      <c r="GO145" s="742" t="s">
        <v>381</v>
      </c>
      <c r="GP145" s="743" t="s">
        <v>381</v>
      </c>
      <c r="GQ145" s="743" t="s">
        <v>381</v>
      </c>
      <c r="GR145" s="743" t="s">
        <v>381</v>
      </c>
      <c r="GS145" s="743" t="s">
        <v>381</v>
      </c>
      <c r="GT145" s="743" t="s">
        <v>381</v>
      </c>
      <c r="GU145" s="743" t="s">
        <v>381</v>
      </c>
      <c r="GV145" s="743" t="s">
        <v>381</v>
      </c>
      <c r="GW145" s="743" t="s">
        <v>381</v>
      </c>
      <c r="GX145" s="743" t="s">
        <v>381</v>
      </c>
      <c r="GY145" s="743" t="s">
        <v>381</v>
      </c>
      <c r="GZ145" s="740" t="s">
        <v>381</v>
      </c>
      <c r="HB145" s="1020" t="s">
        <v>980</v>
      </c>
      <c r="HC145" s="732" t="str">
        <f>$C145</f>
        <v>&gt; 50</v>
      </c>
      <c r="HD145" s="462" t="s">
        <v>381</v>
      </c>
      <c r="HE145" s="549" t="s">
        <v>381</v>
      </c>
      <c r="HF145" s="745" t="s">
        <v>381</v>
      </c>
      <c r="HH145" s="1020" t="s">
        <v>980</v>
      </c>
      <c r="HI145" s="732" t="str">
        <f>$C145</f>
        <v>&gt; 50</v>
      </c>
      <c r="HJ145" s="462" t="s">
        <v>381</v>
      </c>
      <c r="HK145" s="745" t="s">
        <v>381</v>
      </c>
    </row>
    <row r="146" spans="2:219" ht="15" customHeight="1">
      <c r="B146" s="1046"/>
      <c r="C146" s="589">
        <v>50</v>
      </c>
      <c r="D146" s="476">
        <f>Y146</f>
        <v>4.6987529216652106</v>
      </c>
      <c r="E146" s="642">
        <f>MIN(AS146,BI146,BY146)</f>
        <v>75.323068675540341</v>
      </c>
      <c r="F146" s="643">
        <f t="shared" ref="F146:F158" si="414">MIN(HF146,HK146)</f>
        <v>87.463096931178242</v>
      </c>
      <c r="G146" s="602">
        <f t="shared" ref="G146:G158" si="415">HD146</f>
        <v>2.1737249807909689</v>
      </c>
      <c r="H146" s="594" t="s">
        <v>712</v>
      </c>
      <c r="I146" s="603" t="s">
        <v>712</v>
      </c>
      <c r="J146" s="580">
        <f>MIN(AU146,BK146,CA146)</f>
        <v>81.091947341303751</v>
      </c>
      <c r="K146" s="580">
        <f t="shared" ref="K146:K158" si="416">MIN(AV146,BL146,CB146)</f>
        <v>87.420243531991289</v>
      </c>
      <c r="L146" s="580">
        <f t="shared" ref="L146:L158" si="417">MIN(AW146,BM146,CC146)</f>
        <v>87.055770776038372</v>
      </c>
      <c r="M146" s="580">
        <f t="shared" ref="M146:M158" si="418">MIN(AX146,BN146,CD146)</f>
        <v>86.653958961199649</v>
      </c>
      <c r="N146" s="580">
        <f t="shared" ref="N146:N158" si="419">MIN(AY146,BO146,CE146)</f>
        <v>85.742642038830269</v>
      </c>
      <c r="O146" s="580">
        <f t="shared" ref="O146:O158" si="420">MIN(AZ146,BP146,CF146)</f>
        <v>84.699077891145151</v>
      </c>
      <c r="P146" s="580">
        <f t="shared" ref="P146:P158" si="421">MIN(BA146,BQ146,CG146)</f>
        <v>83.524223801344007</v>
      </c>
      <c r="Q146" s="580">
        <f t="shared" ref="Q146:Q158" si="422">MIN(BB146,BR146,CH146)</f>
        <v>82.19725629713443</v>
      </c>
      <c r="R146" s="580">
        <f>MIN(BC146,BS146,CI146)</f>
        <v>80.653532032284161</v>
      </c>
      <c r="S146" s="480" t="s">
        <v>381</v>
      </c>
      <c r="T146" s="738"/>
      <c r="U146" s="1021"/>
      <c r="V146" s="503">
        <f>$C146</f>
        <v>50</v>
      </c>
      <c r="W146" s="481">
        <v>50</v>
      </c>
      <c r="X146" s="519">
        <v>-26</v>
      </c>
      <c r="Y146" s="483">
        <f>IF(MIN(AA146,Z146)*(1-(2.5+7)/(87.5-2))&gt;$AG$29,$AG$29,MIN(AA146,Z146)*(1-(2.5+7)/(87.5-2)))</f>
        <v>4.6987529216652106</v>
      </c>
      <c r="Z146" s="551">
        <v>5.286097036873362</v>
      </c>
      <c r="AA146" s="485">
        <v>5.3500512082611236</v>
      </c>
      <c r="AB146" s="532">
        <f>(J146-5)/Y146</f>
        <v>16.194072897609864</v>
      </c>
      <c r="AC146" s="486">
        <f>(J146-5)/MIN(AA146,Z146)</f>
        <v>14.394731464542101</v>
      </c>
      <c r="AD146" s="487">
        <v>5.7334307752852816</v>
      </c>
      <c r="AE146" s="488">
        <v>10.230710736327103</v>
      </c>
      <c r="AF146" s="738"/>
      <c r="AG146" s="1048"/>
      <c r="AH146" s="1050"/>
      <c r="AI146" s="738"/>
      <c r="AJ146" s="1021"/>
      <c r="AK146" s="503">
        <f>$C146</f>
        <v>50</v>
      </c>
      <c r="AL146" s="489">
        <v>25</v>
      </c>
      <c r="AM146" s="519">
        <f>MIN(-33,AK146)</f>
        <v>-33</v>
      </c>
      <c r="AN146" s="490">
        <f>Y146</f>
        <v>4.6987529216652106</v>
      </c>
      <c r="AP146" s="1021"/>
      <c r="AQ146" s="503">
        <v>50</v>
      </c>
      <c r="AR146" s="483">
        <f t="shared" ref="AR146:AR158" si="423">AN146</f>
        <v>4.6987529216652106</v>
      </c>
      <c r="AS146" s="477">
        <v>104.17746650894983</v>
      </c>
      <c r="AT146" s="479">
        <v>103.94072759648812</v>
      </c>
      <c r="AU146" s="479">
        <v>103.53813291872308</v>
      </c>
      <c r="AV146" s="479">
        <v>102.97718738655529</v>
      </c>
      <c r="AW146" s="479">
        <v>102.51020732415314</v>
      </c>
      <c r="AX146" s="479">
        <v>102.120452476414</v>
      </c>
      <c r="AY146" s="479">
        <v>101.50027811957267</v>
      </c>
      <c r="AZ146" s="479">
        <v>101.19231697673359</v>
      </c>
      <c r="BA146" s="479">
        <v>100.92739797727947</v>
      </c>
      <c r="BB146" s="479">
        <v>100.82604980413295</v>
      </c>
      <c r="BC146" s="479">
        <v>100.76417791033333</v>
      </c>
      <c r="BD146" s="480" t="s">
        <v>381</v>
      </c>
      <c r="BE146" s="738"/>
      <c r="BF146" s="1021"/>
      <c r="BG146" s="503">
        <v>50</v>
      </c>
      <c r="BH146" s="483">
        <f t="shared" ref="BH146:BH158" si="424">MIN(Z146:AA146)</f>
        <v>5.286097036873362</v>
      </c>
      <c r="BI146" s="477">
        <v>75.323068675540341</v>
      </c>
      <c r="BJ146" s="478">
        <v>77.135880530269517</v>
      </c>
      <c r="BK146" s="478">
        <v>81.091947341303751</v>
      </c>
      <c r="BL146" s="478">
        <v>87.430819009938531</v>
      </c>
      <c r="BM146" s="478">
        <v>87.091417030654213</v>
      </c>
      <c r="BN146" s="478">
        <v>86.713523552498472</v>
      </c>
      <c r="BO146" s="478">
        <v>85.85156173934449</v>
      </c>
      <c r="BP146" s="478">
        <v>84.847017592611778</v>
      </c>
      <c r="BQ146" s="478">
        <v>83.689498895995101</v>
      </c>
      <c r="BR146" s="478">
        <v>82.347500853436188</v>
      </c>
      <c r="BS146" s="478">
        <v>80.739038040477098</v>
      </c>
      <c r="BT146" s="480" t="s">
        <v>381</v>
      </c>
      <c r="BU146" s="533"/>
      <c r="BV146" s="1021"/>
      <c r="BW146" s="503">
        <v>50</v>
      </c>
      <c r="BX146" s="483">
        <f t="shared" ref="BX146:BX158" si="425">MIN(Z146:AA146)</f>
        <v>5.286097036873362</v>
      </c>
      <c r="BY146" s="477">
        <v>75.689460568674463</v>
      </c>
      <c r="BZ146" s="478">
        <v>77.493614018686515</v>
      </c>
      <c r="CA146" s="478">
        <v>81.465840955239628</v>
      </c>
      <c r="CB146" s="478">
        <v>87.420243531991289</v>
      </c>
      <c r="CC146" s="478">
        <v>87.055770776038372</v>
      </c>
      <c r="CD146" s="478">
        <v>86.653958961199649</v>
      </c>
      <c r="CE146" s="478">
        <v>85.742642038830269</v>
      </c>
      <c r="CF146" s="478">
        <v>84.699077891145151</v>
      </c>
      <c r="CG146" s="478">
        <v>83.524223801344007</v>
      </c>
      <c r="CH146" s="478">
        <v>82.19725629713443</v>
      </c>
      <c r="CI146" s="478">
        <v>80.653532032284161</v>
      </c>
      <c r="CJ146" s="480" t="s">
        <v>381</v>
      </c>
      <c r="CK146" s="738"/>
      <c r="CL146" s="1021"/>
      <c r="CM146" s="503">
        <f>$C146</f>
        <v>50</v>
      </c>
      <c r="CN146" s="520">
        <v>1.2000000000000002</v>
      </c>
      <c r="CO146" s="521">
        <v>1.2000000000000002</v>
      </c>
      <c r="CP146" s="521">
        <v>1.2</v>
      </c>
      <c r="CQ146" s="521">
        <v>1.2</v>
      </c>
      <c r="CR146" s="521">
        <v>1.2000000000000111</v>
      </c>
      <c r="CS146" s="521">
        <v>1.2000000000000002</v>
      </c>
      <c r="CT146" s="521">
        <v>1.2</v>
      </c>
      <c r="CU146" s="521">
        <v>1.2</v>
      </c>
      <c r="CV146" s="521">
        <v>1.2000000000000055</v>
      </c>
      <c r="CW146" s="493">
        <v>1.2</v>
      </c>
      <c r="CX146" s="493">
        <v>1.2000000000000008</v>
      </c>
      <c r="CY146" s="747" t="s">
        <v>381</v>
      </c>
      <c r="CZ146" s="738"/>
      <c r="DA146" s="1021"/>
      <c r="DB146" s="503">
        <f>$C146</f>
        <v>50</v>
      </c>
      <c r="DC146" s="520">
        <v>0.90147513744267649</v>
      </c>
      <c r="DD146" s="521">
        <v>0.91675061976277317</v>
      </c>
      <c r="DE146" s="521">
        <v>0.94938019726527734</v>
      </c>
      <c r="DF146" s="521">
        <v>1</v>
      </c>
      <c r="DG146" s="521">
        <v>1.0000000000000069</v>
      </c>
      <c r="DH146" s="521">
        <v>1.0000000000000071</v>
      </c>
      <c r="DI146" s="521">
        <v>1.0000000000000069</v>
      </c>
      <c r="DJ146" s="521">
        <v>1</v>
      </c>
      <c r="DK146" s="521">
        <v>1.0000000000000033</v>
      </c>
      <c r="DL146" s="493">
        <v>1</v>
      </c>
      <c r="DM146" s="493">
        <v>1</v>
      </c>
      <c r="DN146" s="747" t="s">
        <v>381</v>
      </c>
      <c r="DO146" s="744"/>
      <c r="DP146" s="1021"/>
      <c r="DQ146" s="503">
        <f>$C146</f>
        <v>50</v>
      </c>
      <c r="DR146" s="520">
        <v>0.90457928959694167</v>
      </c>
      <c r="DS146" s="521">
        <v>0.91974062793863665</v>
      </c>
      <c r="DT146" s="521">
        <v>0.95241534108937509</v>
      </c>
      <c r="DU146" s="521">
        <v>1.0000000000000064</v>
      </c>
      <c r="DV146" s="521">
        <v>1.0000000000000069</v>
      </c>
      <c r="DW146" s="521">
        <v>1.0000000000000004</v>
      </c>
      <c r="DX146" s="521">
        <v>1.0000000000000069</v>
      </c>
      <c r="DY146" s="521">
        <v>1</v>
      </c>
      <c r="DZ146" s="521">
        <v>1.0000000000000033</v>
      </c>
      <c r="EA146" s="493">
        <v>1</v>
      </c>
      <c r="EB146" s="521">
        <v>1</v>
      </c>
      <c r="EC146" s="747" t="s">
        <v>381</v>
      </c>
      <c r="ED146" s="738"/>
      <c r="EE146" s="1021"/>
      <c r="EF146" s="503">
        <f>$C146</f>
        <v>50</v>
      </c>
      <c r="EG146" s="495">
        <v>49.463208901467169</v>
      </c>
      <c r="EH146" s="496">
        <v>48.737424158812701</v>
      </c>
      <c r="EI146" s="496">
        <v>47.503539796656753</v>
      </c>
      <c r="EJ146" s="496">
        <v>45.785127920452624</v>
      </c>
      <c r="EK146" s="496">
        <v>44.355277046998026</v>
      </c>
      <c r="EL146" s="497">
        <v>43.162376861496114</v>
      </c>
      <c r="EM146" s="497">
        <v>41.26517562524208</v>
      </c>
      <c r="EN146" s="497">
        <v>40.323505494951632</v>
      </c>
      <c r="EO146" s="497">
        <v>39.513675170522106</v>
      </c>
      <c r="EP146" s="497">
        <v>39.203920027499407</v>
      </c>
      <c r="EQ146" s="497">
        <v>39.01483321796951</v>
      </c>
      <c r="ER146" s="747" t="s">
        <v>381</v>
      </c>
      <c r="ES146" s="738"/>
      <c r="ET146" s="1021"/>
      <c r="EU146" s="503">
        <f>$C146</f>
        <v>50</v>
      </c>
      <c r="EV146" s="495">
        <v>85</v>
      </c>
      <c r="EW146" s="496">
        <v>85</v>
      </c>
      <c r="EX146" s="496">
        <v>85</v>
      </c>
      <c r="EY146" s="496">
        <v>84.86940602404843</v>
      </c>
      <c r="EZ146" s="496">
        <v>83.496655767212133</v>
      </c>
      <c r="FA146" s="497">
        <v>81.968754369233977</v>
      </c>
      <c r="FB146" s="497">
        <v>78.485778082766728</v>
      </c>
      <c r="FC146" s="497">
        <v>74.430404149449657</v>
      </c>
      <c r="FD146" s="497">
        <v>69.762530415796334</v>
      </c>
      <c r="FE146" s="497">
        <v>64.357607970329639</v>
      </c>
      <c r="FF146" s="497">
        <v>57.889426558577895</v>
      </c>
      <c r="FG146" s="747" t="s">
        <v>381</v>
      </c>
      <c r="FI146" s="1021"/>
      <c r="FJ146" s="503">
        <f>$C146</f>
        <v>50</v>
      </c>
      <c r="FK146" s="495">
        <v>85</v>
      </c>
      <c r="FL146" s="496">
        <v>85</v>
      </c>
      <c r="FM146" s="496">
        <v>85</v>
      </c>
      <c r="FN146" s="496">
        <v>84.826625300758735</v>
      </c>
      <c r="FO146" s="496">
        <v>83.352506890579605</v>
      </c>
      <c r="FP146" s="497">
        <v>81.72797389714367</v>
      </c>
      <c r="FQ146" s="497">
        <v>78.045870339991495</v>
      </c>
      <c r="FR146" s="497">
        <v>73.83351035350546</v>
      </c>
      <c r="FS146" s="497">
        <v>69.096480041197765</v>
      </c>
      <c r="FT146" s="497">
        <v>63.752961101520896</v>
      </c>
      <c r="FU146" s="497">
        <v>57.545884668993097</v>
      </c>
      <c r="FV146" s="747" t="s">
        <v>381</v>
      </c>
      <c r="FW146" s="744"/>
      <c r="FX146" s="1021"/>
      <c r="FY146" s="503">
        <f>$C146</f>
        <v>50</v>
      </c>
      <c r="FZ146" s="491">
        <f>MIN(CN146,DC146,DR146)</f>
        <v>0.90147513744267649</v>
      </c>
      <c r="GA146" s="492">
        <f t="shared" ref="GA146:GA158" si="426">MIN(CO146,DD146,DS146)</f>
        <v>0.91675061976277317</v>
      </c>
      <c r="GB146" s="492">
        <f t="shared" ref="GB146:GB158" si="427">MIN(CP146,DE146,DT146)</f>
        <v>0.94938019726527734</v>
      </c>
      <c r="GC146" s="492">
        <f t="shared" ref="GC146:GC158" si="428">MIN(CQ146,DF146,DU146)</f>
        <v>1</v>
      </c>
      <c r="GD146" s="492">
        <f t="shared" ref="GD146:GD158" si="429">MIN(CR146,DG146,DV146)</f>
        <v>1.0000000000000069</v>
      </c>
      <c r="GE146" s="493">
        <f t="shared" ref="GE146:GE158" si="430">MIN(CS146,DH146,DW146)</f>
        <v>1.0000000000000004</v>
      </c>
      <c r="GF146" s="493">
        <f t="shared" ref="GF146:GF158" si="431">MIN(CT146,DI146,DX146)</f>
        <v>1.0000000000000069</v>
      </c>
      <c r="GG146" s="493">
        <f t="shared" ref="GG146:GG158" si="432">MIN(CU146,DJ146,DY146)</f>
        <v>1</v>
      </c>
      <c r="GH146" s="493">
        <f t="shared" ref="GH146:GH158" si="433">MIN(CV146,DK146,DZ146)</f>
        <v>1.0000000000000033</v>
      </c>
      <c r="GI146" s="493">
        <f t="shared" ref="GI146:GI158" si="434">MIN(CW146,DL146,EA146)</f>
        <v>1</v>
      </c>
      <c r="GJ146" s="493">
        <f>MIN(CX146,DM146,EB146)</f>
        <v>1</v>
      </c>
      <c r="GK146" s="747" t="s">
        <v>381</v>
      </c>
      <c r="GM146" s="1021"/>
      <c r="GN146" s="503">
        <f>$C146</f>
        <v>50</v>
      </c>
      <c r="GO146" s="495">
        <f>MAX(EG146,EV146,FK146)</f>
        <v>85</v>
      </c>
      <c r="GP146" s="496">
        <f t="shared" ref="GP146:GP158" si="435">MAX(EH146,EW146,FL146)</f>
        <v>85</v>
      </c>
      <c r="GQ146" s="496">
        <f t="shared" ref="GQ146:GQ158" si="436">MAX(EI146,EX146,FM146)</f>
        <v>85</v>
      </c>
      <c r="GR146" s="496">
        <f t="shared" ref="GR146:GR158" si="437">MAX(EJ146,EY146,FN146)</f>
        <v>84.86940602404843</v>
      </c>
      <c r="GS146" s="496">
        <f t="shared" ref="GS146:GS158" si="438">MAX(EK146,EZ146,FO146)</f>
        <v>83.496655767212133</v>
      </c>
      <c r="GT146" s="497">
        <f t="shared" ref="GT146:GT158" si="439">MAX(EL146,FA146,FP146)</f>
        <v>81.968754369233977</v>
      </c>
      <c r="GU146" s="497">
        <f t="shared" ref="GU146:GU158" si="440">MAX(EM146,FB146,FQ146)</f>
        <v>78.485778082766728</v>
      </c>
      <c r="GV146" s="497">
        <f t="shared" ref="GV146:GV158" si="441">MAX(EN146,FC146,FR146)</f>
        <v>74.430404149449657</v>
      </c>
      <c r="GW146" s="497">
        <f t="shared" ref="GW146:GW158" si="442">MAX(EO146,FD146,FS146)</f>
        <v>69.762530415796334</v>
      </c>
      <c r="GX146" s="497">
        <f t="shared" ref="GX146:GX158" si="443">MAX(EP146,FE146,FT146)</f>
        <v>64.357607970329639</v>
      </c>
      <c r="GY146" s="497">
        <f>MAX(EQ146,FF146,FU146)</f>
        <v>57.889426558577895</v>
      </c>
      <c r="GZ146" s="747" t="s">
        <v>381</v>
      </c>
      <c r="HB146" s="1021"/>
      <c r="HC146" s="503">
        <f>$C146</f>
        <v>50</v>
      </c>
      <c r="HD146" s="531">
        <f>HE146*(1-(2.5+7)/(87.5-2))</f>
        <v>2.1737249807909689</v>
      </c>
      <c r="HE146" s="551">
        <v>2.4454406033898399</v>
      </c>
      <c r="HF146" s="604">
        <v>87.463096931178242</v>
      </c>
      <c r="HH146" s="1021"/>
      <c r="HI146" s="503">
        <f>$C146</f>
        <v>50</v>
      </c>
      <c r="HJ146" s="531">
        <f>HD146</f>
        <v>2.1737249807909689</v>
      </c>
      <c r="HK146" s="604">
        <v>103.7904815</v>
      </c>
    </row>
    <row r="147" spans="2:219" ht="15" customHeight="1">
      <c r="B147" s="1046"/>
      <c r="C147" s="589">
        <v>45</v>
      </c>
      <c r="D147" s="476">
        <f t="shared" ref="D147:D158" si="444">Y147</f>
        <v>7.2565101255770212</v>
      </c>
      <c r="E147" s="642">
        <f t="shared" ref="E147:E158" si="445">MIN(AS147,BI147,BY147)</f>
        <v>73.197197484228369</v>
      </c>
      <c r="F147" s="643">
        <f t="shared" si="414"/>
        <v>87.463235338870518</v>
      </c>
      <c r="G147" s="602">
        <f t="shared" si="415"/>
        <v>2.6842267035565968</v>
      </c>
      <c r="H147" s="594" t="s">
        <v>712</v>
      </c>
      <c r="I147" s="603" t="s">
        <v>712</v>
      </c>
      <c r="J147" s="580">
        <f t="shared" ref="J147:J158" si="446">MIN(AU147,BK147,CA147)</f>
        <v>81.004586624521792</v>
      </c>
      <c r="K147" s="580">
        <f t="shared" si="416"/>
        <v>87.319405153436563</v>
      </c>
      <c r="L147" s="580">
        <f t="shared" si="417"/>
        <v>86.865374278764065</v>
      </c>
      <c r="M147" s="580">
        <f t="shared" si="418"/>
        <v>86.347411613625695</v>
      </c>
      <c r="N147" s="580">
        <f t="shared" si="419"/>
        <v>85.21762263327922</v>
      </c>
      <c r="O147" s="580">
        <f t="shared" si="420"/>
        <v>83.955622105448356</v>
      </c>
      <c r="P147" s="580">
        <f t="shared" si="421"/>
        <v>82.568651159474811</v>
      </c>
      <c r="Q147" s="580">
        <f t="shared" si="422"/>
        <v>81.04080916993891</v>
      </c>
      <c r="R147" s="580">
        <f>MIN(BC147,BS147,CI147)</f>
        <v>79.305459446358697</v>
      </c>
      <c r="S147" s="480" t="s">
        <v>381</v>
      </c>
      <c r="T147" s="738"/>
      <c r="U147" s="1021"/>
      <c r="V147" s="503">
        <f t="shared" ref="V147:V159" si="447">$C147</f>
        <v>45</v>
      </c>
      <c r="W147" s="481">
        <v>45</v>
      </c>
      <c r="X147" s="519">
        <v>-26</v>
      </c>
      <c r="Y147" s="483">
        <f>IF(MIN(AA147,Z147)*(1-(2.5+7)/(87.5-2))&gt;$AG$29,$AG$29,MIN(AA147,Z147)*(1-(2.5+7)/(87.5-2)))</f>
        <v>7.2565101255770212</v>
      </c>
      <c r="Z147" s="551">
        <v>8.2904084384864003</v>
      </c>
      <c r="AA147" s="485">
        <v>8.1635738912741491</v>
      </c>
      <c r="AB147" s="532">
        <f t="shared" ref="AB147:AB158" si="448">(J147-5)/Y147</f>
        <v>10.473986159907422</v>
      </c>
      <c r="AC147" s="486">
        <f t="shared" ref="AC147:AC158" si="449">(J147-5)/MIN(AA147,Z147)</f>
        <v>9.3102099199177086</v>
      </c>
      <c r="AD147" s="487">
        <v>8.7784616677987035</v>
      </c>
      <c r="AE147" s="488">
        <v>15.232556985185601</v>
      </c>
      <c r="AF147" s="738"/>
      <c r="AG147" s="1048"/>
      <c r="AH147" s="1050"/>
      <c r="AI147" s="738"/>
      <c r="AJ147" s="1021"/>
      <c r="AK147" s="503">
        <f t="shared" ref="AK147:AK159" si="450">$C147</f>
        <v>45</v>
      </c>
      <c r="AL147" s="489">
        <v>25</v>
      </c>
      <c r="AM147" s="519">
        <f t="shared" ref="AM147:AM158" si="451">MIN(-33,AK147)</f>
        <v>-33</v>
      </c>
      <c r="AN147" s="490">
        <f t="shared" ref="AN147:AN158" si="452">Y147</f>
        <v>7.2565101255770212</v>
      </c>
      <c r="AP147" s="1021"/>
      <c r="AQ147" s="503">
        <v>45</v>
      </c>
      <c r="AR147" s="483">
        <f t="shared" si="423"/>
        <v>7.2565101255770212</v>
      </c>
      <c r="AS147" s="477">
        <v>103.39076294090913</v>
      </c>
      <c r="AT147" s="479">
        <v>103.17565517772414</v>
      </c>
      <c r="AU147" s="479">
        <v>102.8270858257882</v>
      </c>
      <c r="AV147" s="479">
        <v>102.35352101843353</v>
      </c>
      <c r="AW147" s="479">
        <v>101.97382988307116</v>
      </c>
      <c r="AX147" s="479">
        <v>101.66693250836488</v>
      </c>
      <c r="AY147" s="479">
        <v>101.19667083679047</v>
      </c>
      <c r="AZ147" s="479">
        <v>101.11005330339322</v>
      </c>
      <c r="BA147" s="479">
        <v>100.93799138713436</v>
      </c>
      <c r="BB147" s="479">
        <v>100.94959254669878</v>
      </c>
      <c r="BC147" s="479">
        <v>100.96627857211145</v>
      </c>
      <c r="BD147" s="480" t="s">
        <v>381</v>
      </c>
      <c r="BE147" s="738"/>
      <c r="BF147" s="1021"/>
      <c r="BG147" s="503">
        <v>45</v>
      </c>
      <c r="BH147" s="483">
        <f t="shared" si="424"/>
        <v>8.1635738912741491</v>
      </c>
      <c r="BI147" s="477">
        <v>73.779501700909307</v>
      </c>
      <c r="BJ147" s="478">
        <v>76.388178703066458</v>
      </c>
      <c r="BK147" s="478">
        <v>81.612040654821939</v>
      </c>
      <c r="BL147" s="478">
        <v>87.319405153436563</v>
      </c>
      <c r="BM147" s="478">
        <v>86.873763094841166</v>
      </c>
      <c r="BN147" s="478">
        <v>86.395805242514442</v>
      </c>
      <c r="BO147" s="478">
        <v>85.324695005849932</v>
      </c>
      <c r="BP147" s="478">
        <v>84.110506182214081</v>
      </c>
      <c r="BQ147" s="478">
        <v>82.74642137524998</v>
      </c>
      <c r="BR147" s="478">
        <v>81.204790299601399</v>
      </c>
      <c r="BS147" s="478">
        <v>79.39028659069713</v>
      </c>
      <c r="BT147" s="480" t="s">
        <v>381</v>
      </c>
      <c r="BU147" s="533"/>
      <c r="BV147" s="1021"/>
      <c r="BW147" s="503">
        <v>45</v>
      </c>
      <c r="BX147" s="483">
        <f t="shared" si="425"/>
        <v>8.1635738912741491</v>
      </c>
      <c r="BY147" s="477">
        <v>73.197197484228369</v>
      </c>
      <c r="BZ147" s="478">
        <v>75.750911216415929</v>
      </c>
      <c r="CA147" s="478">
        <v>81.004586624521792</v>
      </c>
      <c r="CB147" s="478">
        <v>87.34103099802752</v>
      </c>
      <c r="CC147" s="478">
        <v>86.865374278764065</v>
      </c>
      <c r="CD147" s="478">
        <v>86.347411613625695</v>
      </c>
      <c r="CE147" s="478">
        <v>85.21762263327922</v>
      </c>
      <c r="CF147" s="478">
        <v>83.955622105448356</v>
      </c>
      <c r="CG147" s="478">
        <v>82.568651159474811</v>
      </c>
      <c r="CH147" s="478">
        <v>81.04080916993891</v>
      </c>
      <c r="CI147" s="478">
        <v>79.305459446358697</v>
      </c>
      <c r="CJ147" s="480" t="s">
        <v>381</v>
      </c>
      <c r="CK147" s="738"/>
      <c r="CL147" s="1021"/>
      <c r="CM147" s="503">
        <f t="shared" ref="CM147:CM159" si="453">$C147</f>
        <v>45</v>
      </c>
      <c r="CN147" s="520">
        <v>1.2</v>
      </c>
      <c r="CO147" s="521">
        <v>1.2000000000000002</v>
      </c>
      <c r="CP147" s="521">
        <v>1.2000000000000004</v>
      </c>
      <c r="CQ147" s="521">
        <v>1.2000000000000086</v>
      </c>
      <c r="CR147" s="521">
        <v>1.2000000000000008</v>
      </c>
      <c r="CS147" s="521">
        <v>1.2000000000000088</v>
      </c>
      <c r="CT147" s="521">
        <v>1.2</v>
      </c>
      <c r="CU147" s="521">
        <v>1.2</v>
      </c>
      <c r="CV147" s="521">
        <v>1.2</v>
      </c>
      <c r="CW147" s="493">
        <v>1.2</v>
      </c>
      <c r="CX147" s="493">
        <v>1.2</v>
      </c>
      <c r="CY147" s="747" t="s">
        <v>381</v>
      </c>
      <c r="CZ147" s="738"/>
      <c r="DA147" s="1021"/>
      <c r="DB147" s="503">
        <f t="shared" ref="DB147:DB159" si="454">$C147</f>
        <v>45</v>
      </c>
      <c r="DC147" s="520">
        <v>0.88830290776997978</v>
      </c>
      <c r="DD147" s="521">
        <v>0.91047533079768384</v>
      </c>
      <c r="DE147" s="521">
        <v>0.95359989764325859</v>
      </c>
      <c r="DF147" s="521">
        <v>1</v>
      </c>
      <c r="DG147" s="521">
        <v>1</v>
      </c>
      <c r="DH147" s="521">
        <v>1</v>
      </c>
      <c r="DI147" s="521">
        <v>1.0000000000000056</v>
      </c>
      <c r="DJ147" s="521">
        <v>1.0000000000000053</v>
      </c>
      <c r="DK147" s="521">
        <v>1.0000000000000004</v>
      </c>
      <c r="DL147" s="493">
        <v>1.0000000000000002</v>
      </c>
      <c r="DM147" s="493">
        <v>1.0000000000000018</v>
      </c>
      <c r="DN147" s="747" t="s">
        <v>381</v>
      </c>
      <c r="DO147" s="744"/>
      <c r="DP147" s="1021"/>
      <c r="DQ147" s="503">
        <f t="shared" ref="DQ147:DQ159" si="455">$C147</f>
        <v>45</v>
      </c>
      <c r="DR147" s="520">
        <v>0.88329349207546259</v>
      </c>
      <c r="DS147" s="521">
        <v>0.90509907481806884</v>
      </c>
      <c r="DT147" s="521">
        <v>0.94866983982248998</v>
      </c>
      <c r="DU147" s="521">
        <v>1.0000000000000004</v>
      </c>
      <c r="DV147" s="521">
        <v>1.0000000000000111</v>
      </c>
      <c r="DW147" s="521">
        <v>1.0000000000000047</v>
      </c>
      <c r="DX147" s="521">
        <v>1</v>
      </c>
      <c r="DY147" s="521">
        <v>1.0000000000000004</v>
      </c>
      <c r="DZ147" s="521">
        <v>1.0000000000000004</v>
      </c>
      <c r="EA147" s="493">
        <v>1.0000000000000022</v>
      </c>
      <c r="EB147" s="521">
        <v>1</v>
      </c>
      <c r="EC147" s="747" t="s">
        <v>381</v>
      </c>
      <c r="ED147" s="738"/>
      <c r="EE147" s="1021"/>
      <c r="EF147" s="503">
        <f t="shared" ref="EF147:EF159" si="456">$C147</f>
        <v>45</v>
      </c>
      <c r="EG147" s="495">
        <v>47.051994465652513</v>
      </c>
      <c r="EH147" s="496">
        <v>46.393012518642365</v>
      </c>
      <c r="EI147" s="496">
        <v>45.325460223576556</v>
      </c>
      <c r="EJ147" s="496">
        <v>43.875662381485995</v>
      </c>
      <c r="EK147" s="496">
        <v>42.713733982363806</v>
      </c>
      <c r="EL147" s="497">
        <v>41.774882139138072</v>
      </c>
      <c r="EM147" s="497">
        <v>40.336816279190487</v>
      </c>
      <c r="EN147" s="497">
        <v>40.072011273644364</v>
      </c>
      <c r="EO147" s="497">
        <v>39.54605431812945</v>
      </c>
      <c r="EP147" s="497">
        <v>39.581513716819927</v>
      </c>
      <c r="EQ147" s="497">
        <v>39.632516109518974</v>
      </c>
      <c r="ER147" s="747" t="s">
        <v>381</v>
      </c>
      <c r="ES147" s="738"/>
      <c r="ET147" s="1021"/>
      <c r="EU147" s="503">
        <f t="shared" ref="EU147:EU159" si="457">$C147</f>
        <v>45</v>
      </c>
      <c r="EV147" s="495">
        <v>85</v>
      </c>
      <c r="EW147" s="496">
        <v>85</v>
      </c>
      <c r="EX147" s="496">
        <v>85</v>
      </c>
      <c r="EY147" s="496">
        <v>84.418730266211242</v>
      </c>
      <c r="EZ147" s="496">
        <v>82.616567543666577</v>
      </c>
      <c r="FA147" s="497">
        <v>80.684589976295229</v>
      </c>
      <c r="FB147" s="497">
        <v>76.3582960915885</v>
      </c>
      <c r="FC147" s="497">
        <v>71.459675460570509</v>
      </c>
      <c r="FD147" s="497">
        <v>65.963487624031302</v>
      </c>
      <c r="FE147" s="497">
        <v>59.761249687915267</v>
      </c>
      <c r="FF147" s="497">
        <v>52.474146333218641</v>
      </c>
      <c r="FG147" s="747" t="s">
        <v>381</v>
      </c>
      <c r="FI147" s="1021"/>
      <c r="FJ147" s="503">
        <f t="shared" ref="FJ147:FJ159" si="458">$C147</f>
        <v>45</v>
      </c>
      <c r="FK147" s="495">
        <v>85</v>
      </c>
      <c r="FL147" s="496">
        <v>85</v>
      </c>
      <c r="FM147" s="496">
        <v>85</v>
      </c>
      <c r="FN147" s="496">
        <v>84.506204329080219</v>
      </c>
      <c r="FO147" s="496">
        <v>82.582651015102158</v>
      </c>
      <c r="FP147" s="497">
        <v>80.489025931420315</v>
      </c>
      <c r="FQ147" s="497">
        <v>75.926075084026365</v>
      </c>
      <c r="FR147" s="497">
        <v>70.835229814598506</v>
      </c>
      <c r="FS147" s="497">
        <v>65.247780518249272</v>
      </c>
      <c r="FT147" s="497">
        <v>59.102116355391502</v>
      </c>
      <c r="FU147" s="497">
        <v>52.133826093494406</v>
      </c>
      <c r="FV147" s="747" t="s">
        <v>381</v>
      </c>
      <c r="FW147" s="744"/>
      <c r="FX147" s="1021"/>
      <c r="FY147" s="503">
        <f t="shared" ref="FY147:FY159" si="459">$C147</f>
        <v>45</v>
      </c>
      <c r="FZ147" s="491">
        <f t="shared" ref="FZ147:FZ158" si="460">MIN(CN147,DC147,DR147)</f>
        <v>0.88329349207546259</v>
      </c>
      <c r="GA147" s="492">
        <f t="shared" si="426"/>
        <v>0.90509907481806884</v>
      </c>
      <c r="GB147" s="492">
        <f t="shared" si="427"/>
        <v>0.94866983982248998</v>
      </c>
      <c r="GC147" s="492">
        <f t="shared" si="428"/>
        <v>1</v>
      </c>
      <c r="GD147" s="492">
        <f t="shared" si="429"/>
        <v>1</v>
      </c>
      <c r="GE147" s="493">
        <f t="shared" si="430"/>
        <v>1</v>
      </c>
      <c r="GF147" s="493">
        <f t="shared" si="431"/>
        <v>1</v>
      </c>
      <c r="GG147" s="493">
        <f t="shared" si="432"/>
        <v>1.0000000000000004</v>
      </c>
      <c r="GH147" s="493">
        <f t="shared" si="433"/>
        <v>1.0000000000000004</v>
      </c>
      <c r="GI147" s="493">
        <f t="shared" si="434"/>
        <v>1.0000000000000002</v>
      </c>
      <c r="GJ147" s="493">
        <f>MIN(CX147,DM147,EB147)</f>
        <v>1</v>
      </c>
      <c r="GK147" s="747" t="s">
        <v>381</v>
      </c>
      <c r="GM147" s="1021"/>
      <c r="GN147" s="503">
        <f t="shared" ref="GN147:GN159" si="461">$C147</f>
        <v>45</v>
      </c>
      <c r="GO147" s="495">
        <f t="shared" ref="GO147:GO158" si="462">MAX(EG147,EV147,FK147)</f>
        <v>85</v>
      </c>
      <c r="GP147" s="496">
        <f t="shared" si="435"/>
        <v>85</v>
      </c>
      <c r="GQ147" s="496">
        <f t="shared" si="436"/>
        <v>85</v>
      </c>
      <c r="GR147" s="496">
        <f t="shared" si="437"/>
        <v>84.506204329080219</v>
      </c>
      <c r="GS147" s="496">
        <f t="shared" si="438"/>
        <v>82.616567543666577</v>
      </c>
      <c r="GT147" s="497">
        <f t="shared" si="439"/>
        <v>80.684589976295229</v>
      </c>
      <c r="GU147" s="497">
        <f t="shared" si="440"/>
        <v>76.3582960915885</v>
      </c>
      <c r="GV147" s="497">
        <f t="shared" si="441"/>
        <v>71.459675460570509</v>
      </c>
      <c r="GW147" s="497">
        <f t="shared" si="442"/>
        <v>65.963487624031302</v>
      </c>
      <c r="GX147" s="497">
        <f t="shared" si="443"/>
        <v>59.761249687915267</v>
      </c>
      <c r="GY147" s="497">
        <f>MAX(EQ147,FF147,FU147)</f>
        <v>52.474146333218641</v>
      </c>
      <c r="GZ147" s="747" t="s">
        <v>381</v>
      </c>
      <c r="HB147" s="1021"/>
      <c r="HC147" s="503">
        <f t="shared" ref="HC147:HC159" si="463">$C147</f>
        <v>45</v>
      </c>
      <c r="HD147" s="531">
        <f t="shared" ref="HD147:HD158" si="464">HE147*(1-(2.5+7)/(87.5-2))</f>
        <v>2.6842267035565968</v>
      </c>
      <c r="HE147" s="551">
        <v>3.0197550415011714</v>
      </c>
      <c r="HF147" s="604">
        <v>87.463235338870518</v>
      </c>
      <c r="HH147" s="1021"/>
      <c r="HI147" s="503">
        <f t="shared" ref="HI147:HI159" si="465">$C147</f>
        <v>45</v>
      </c>
      <c r="HJ147" s="531">
        <f t="shared" ref="HJ147:HJ158" si="466">HD147</f>
        <v>2.6842267035565968</v>
      </c>
      <c r="HK147" s="604">
        <v>102.5678843</v>
      </c>
    </row>
    <row r="148" spans="2:219" ht="15" customHeight="1">
      <c r="B148" s="1046"/>
      <c r="C148" s="589">
        <v>40</v>
      </c>
      <c r="D148" s="476">
        <f t="shared" si="444"/>
        <v>9.8905455500623507</v>
      </c>
      <c r="E148" s="642">
        <f t="shared" si="445"/>
        <v>71.214767323827843</v>
      </c>
      <c r="F148" s="643">
        <f t="shared" si="414"/>
        <v>87.463103300675442</v>
      </c>
      <c r="G148" s="602">
        <f t="shared" si="415"/>
        <v>3.495519060451187</v>
      </c>
      <c r="H148" s="594" t="s">
        <v>712</v>
      </c>
      <c r="I148" s="603" t="s">
        <v>712</v>
      </c>
      <c r="J148" s="580">
        <f t="shared" si="446"/>
        <v>81.27060203862446</v>
      </c>
      <c r="K148" s="580">
        <f t="shared" si="416"/>
        <v>87.165810024826982</v>
      </c>
      <c r="L148" s="580">
        <f t="shared" si="417"/>
        <v>86.608118110896854</v>
      </c>
      <c r="M148" s="580">
        <f t="shared" si="418"/>
        <v>85.977002675181552</v>
      </c>
      <c r="N148" s="580">
        <f t="shared" si="419"/>
        <v>84.611631876727571</v>
      </c>
      <c r="O148" s="580">
        <f t="shared" si="420"/>
        <v>83.133732352869401</v>
      </c>
      <c r="P148" s="580">
        <f t="shared" si="421"/>
        <v>81.541803685028356</v>
      </c>
      <c r="Q148" s="580">
        <f t="shared" si="422"/>
        <v>79.824187633706075</v>
      </c>
      <c r="R148" s="580">
        <f>MIN(BC148,BS148,CI148)</f>
        <v>77.899642512096818</v>
      </c>
      <c r="S148" s="480" t="s">
        <v>381</v>
      </c>
      <c r="T148" s="738"/>
      <c r="U148" s="1021"/>
      <c r="V148" s="503">
        <f t="shared" si="447"/>
        <v>40</v>
      </c>
      <c r="W148" s="481">
        <v>40</v>
      </c>
      <c r="X148" s="519">
        <v>-26</v>
      </c>
      <c r="Y148" s="483">
        <f>IF(MIN(AA148,Z148)*(1-(2.5+7)/(87.5-2))&gt;$AG$29,$AG$29,MIN(AA148,Z148)*(1-(2.5+7)/(87.5-2)))</f>
        <v>9.8905455500623507</v>
      </c>
      <c r="Z148" s="551">
        <v>11.461586457952141</v>
      </c>
      <c r="AA148" s="485">
        <v>11.126863743820145</v>
      </c>
      <c r="AB148" s="532">
        <f t="shared" si="448"/>
        <v>7.711465626700809</v>
      </c>
      <c r="AC148" s="486">
        <f t="shared" si="449"/>
        <v>6.8546361126229405</v>
      </c>
      <c r="AD148" s="487">
        <v>11.775221604094797</v>
      </c>
      <c r="AE148" s="488">
        <v>20.148951834920034</v>
      </c>
      <c r="AF148" s="738"/>
      <c r="AG148" s="1048"/>
      <c r="AH148" s="1050"/>
      <c r="AI148" s="738"/>
      <c r="AJ148" s="1021"/>
      <c r="AK148" s="503">
        <f t="shared" si="450"/>
        <v>40</v>
      </c>
      <c r="AL148" s="489">
        <v>25</v>
      </c>
      <c r="AM148" s="519">
        <f t="shared" si="451"/>
        <v>-33</v>
      </c>
      <c r="AN148" s="490">
        <f t="shared" si="452"/>
        <v>9.8905455500623507</v>
      </c>
      <c r="AP148" s="1021"/>
      <c r="AQ148" s="503">
        <v>40</v>
      </c>
      <c r="AR148" s="483">
        <f t="shared" si="423"/>
        <v>9.8905455500623507</v>
      </c>
      <c r="AS148" s="477">
        <v>103.06165565538831</v>
      </c>
      <c r="AT148" s="479">
        <v>102.8604758509164</v>
      </c>
      <c r="AU148" s="479">
        <v>102.53631068358165</v>
      </c>
      <c r="AV148" s="479">
        <v>102.11023533299783</v>
      </c>
      <c r="AW148" s="479">
        <v>101.77257436528915</v>
      </c>
      <c r="AX148" s="479">
        <v>101.50625901258212</v>
      </c>
      <c r="AY148" s="479">
        <v>101.09844012813596</v>
      </c>
      <c r="AZ148" s="479">
        <v>101.14215618848297</v>
      </c>
      <c r="BA148" s="479">
        <v>100.99232230090905</v>
      </c>
      <c r="BB148" s="479">
        <v>101.06017724445806</v>
      </c>
      <c r="BC148" s="479">
        <v>101.1170505221058</v>
      </c>
      <c r="BD148" s="480" t="s">
        <v>381</v>
      </c>
      <c r="BE148" s="738"/>
      <c r="BF148" s="1021"/>
      <c r="BG148" s="503">
        <v>40</v>
      </c>
      <c r="BH148" s="483">
        <f t="shared" si="424"/>
        <v>11.126863743820145</v>
      </c>
      <c r="BI148" s="477">
        <v>72.408800127718067</v>
      </c>
      <c r="BJ148" s="478">
        <v>75.759417661697228</v>
      </c>
      <c r="BK148" s="478">
        <v>82.590322159162156</v>
      </c>
      <c r="BL148" s="478">
        <v>87.165810024826982</v>
      </c>
      <c r="BM148" s="478">
        <v>86.608118110896854</v>
      </c>
      <c r="BN148" s="478">
        <v>86.009815463208909</v>
      </c>
      <c r="BO148" s="478">
        <v>84.718859137966561</v>
      </c>
      <c r="BP148" s="478">
        <v>83.291914206462025</v>
      </c>
      <c r="BQ148" s="478">
        <v>81.725102946457568</v>
      </c>
      <c r="BR148" s="478">
        <v>79.991337280686494</v>
      </c>
      <c r="BS148" s="478">
        <v>77.971040831110969</v>
      </c>
      <c r="BT148" s="480" t="s">
        <v>381</v>
      </c>
      <c r="BU148" s="533"/>
      <c r="BV148" s="1021"/>
      <c r="BW148" s="503">
        <v>40</v>
      </c>
      <c r="BX148" s="483">
        <f t="shared" si="425"/>
        <v>11.126863743820145</v>
      </c>
      <c r="BY148" s="477">
        <v>71.214767323827843</v>
      </c>
      <c r="BZ148" s="478">
        <v>74.631823574742796</v>
      </c>
      <c r="CA148" s="478">
        <v>81.27060203862446</v>
      </c>
      <c r="CB148" s="478">
        <v>87.210555287137836</v>
      </c>
      <c r="CC148" s="478">
        <v>86.60859645852176</v>
      </c>
      <c r="CD148" s="478">
        <v>85.977002675181552</v>
      </c>
      <c r="CE148" s="478">
        <v>84.611631876727571</v>
      </c>
      <c r="CF148" s="478">
        <v>83.133732352869401</v>
      </c>
      <c r="CG148" s="478">
        <v>81.541803685028356</v>
      </c>
      <c r="CH148" s="478">
        <v>79.824187633706075</v>
      </c>
      <c r="CI148" s="478">
        <v>77.899642512096818</v>
      </c>
      <c r="CJ148" s="480" t="s">
        <v>381</v>
      </c>
      <c r="CK148" s="738"/>
      <c r="CL148" s="1021"/>
      <c r="CM148" s="503">
        <f t="shared" si="453"/>
        <v>40</v>
      </c>
      <c r="CN148" s="520">
        <v>1.2000000000000006</v>
      </c>
      <c r="CO148" s="521">
        <v>1.2000000000000004</v>
      </c>
      <c r="CP148" s="521">
        <v>1.2000000000000006</v>
      </c>
      <c r="CQ148" s="521">
        <v>1.2000000000000128</v>
      </c>
      <c r="CR148" s="521">
        <v>1.2</v>
      </c>
      <c r="CS148" s="521">
        <v>1.2</v>
      </c>
      <c r="CT148" s="521">
        <v>1.2</v>
      </c>
      <c r="CU148" s="521">
        <v>1.2</v>
      </c>
      <c r="CV148" s="521">
        <v>1.2000000000000002</v>
      </c>
      <c r="CW148" s="493">
        <v>1.200000000000006</v>
      </c>
      <c r="CX148" s="493">
        <v>1.2000000000000033</v>
      </c>
      <c r="CY148" s="747" t="s">
        <v>381</v>
      </c>
      <c r="CZ148" s="738"/>
      <c r="DA148" s="1021"/>
      <c r="DB148" s="503">
        <f t="shared" si="454"/>
        <v>40</v>
      </c>
      <c r="DC148" s="520">
        <v>0.87647551099751553</v>
      </c>
      <c r="DD148" s="521">
        <v>0.90517100855103882</v>
      </c>
      <c r="DE148" s="521">
        <v>0.96149400134152374</v>
      </c>
      <c r="DF148" s="521">
        <v>1.0000000000000064</v>
      </c>
      <c r="DG148" s="521">
        <v>1</v>
      </c>
      <c r="DH148" s="521">
        <v>1.0000000000000007</v>
      </c>
      <c r="DI148" s="521">
        <v>1.0000000000000007</v>
      </c>
      <c r="DJ148" s="521">
        <v>1.0000000000000036</v>
      </c>
      <c r="DK148" s="521">
        <v>1</v>
      </c>
      <c r="DL148" s="493">
        <v>1</v>
      </c>
      <c r="DM148" s="493">
        <v>1.0000000000000007</v>
      </c>
      <c r="DN148" s="747" t="s">
        <v>381</v>
      </c>
      <c r="DO148" s="744"/>
      <c r="DP148" s="1021"/>
      <c r="DQ148" s="503">
        <f t="shared" si="455"/>
        <v>40</v>
      </c>
      <c r="DR148" s="520">
        <v>0.86607076006423322</v>
      </c>
      <c r="DS148" s="521">
        <v>0.89559533978518024</v>
      </c>
      <c r="DT148" s="521">
        <v>0.95083148719461075</v>
      </c>
      <c r="DU148" s="521">
        <v>1.0000000000000069</v>
      </c>
      <c r="DV148" s="521">
        <v>1.0000000000000073</v>
      </c>
      <c r="DW148" s="521">
        <v>1.0000000000000064</v>
      </c>
      <c r="DX148" s="521">
        <v>1.000000000000008</v>
      </c>
      <c r="DY148" s="521">
        <v>1</v>
      </c>
      <c r="DZ148" s="521">
        <v>1.0000000000000004</v>
      </c>
      <c r="EA148" s="493">
        <v>1</v>
      </c>
      <c r="EB148" s="521">
        <v>1</v>
      </c>
      <c r="EC148" s="747" t="s">
        <v>381</v>
      </c>
      <c r="ED148" s="738"/>
      <c r="EE148" s="1021"/>
      <c r="EF148" s="503">
        <f t="shared" si="456"/>
        <v>40</v>
      </c>
      <c r="EG148" s="495">
        <v>46.043830683626993</v>
      </c>
      <c r="EH148" s="496">
        <v>45.427707634332194</v>
      </c>
      <c r="EI148" s="496">
        <v>44.435186338234303</v>
      </c>
      <c r="EJ148" s="496">
        <v>43.131112021056367</v>
      </c>
      <c r="EK148" s="496">
        <v>42.098027241727777</v>
      </c>
      <c r="EL148" s="497">
        <v>41.283466475548323</v>
      </c>
      <c r="EM148" s="497">
        <v>40.036509549534117</v>
      </c>
      <c r="EN148" s="497">
        <v>40.170152692600652</v>
      </c>
      <c r="EO148" s="497">
        <v>39.712122735370315</v>
      </c>
      <c r="EP148" s="497">
        <v>39.91954146274702</v>
      </c>
      <c r="EQ148" s="497">
        <v>40.09340221269639</v>
      </c>
      <c r="ER148" s="747" t="s">
        <v>381</v>
      </c>
      <c r="ES148" s="738"/>
      <c r="ET148" s="1021"/>
      <c r="EU148" s="503">
        <f t="shared" si="457"/>
        <v>40</v>
      </c>
      <c r="EV148" s="495">
        <v>85</v>
      </c>
      <c r="EW148" s="496">
        <v>85</v>
      </c>
      <c r="EX148" s="496">
        <v>85</v>
      </c>
      <c r="EY148" s="496">
        <v>83.797508135689725</v>
      </c>
      <c r="EZ148" s="496">
        <v>81.542679247080116</v>
      </c>
      <c r="FA148" s="497">
        <v>79.125021149537872</v>
      </c>
      <c r="FB148" s="497">
        <v>73.913316954962625</v>
      </c>
      <c r="FC148" s="497">
        <v>68.160473819994877</v>
      </c>
      <c r="FD148" s="497">
        <v>61.853435905623542</v>
      </c>
      <c r="FE148" s="497">
        <v>54.886414702300272</v>
      </c>
      <c r="FF148" s="497">
        <v>46.784384589272179</v>
      </c>
      <c r="FG148" s="747" t="s">
        <v>381</v>
      </c>
      <c r="FI148" s="1021"/>
      <c r="FJ148" s="503">
        <f t="shared" si="458"/>
        <v>40</v>
      </c>
      <c r="FK148" s="495">
        <v>85</v>
      </c>
      <c r="FL148" s="496">
        <v>85</v>
      </c>
      <c r="FM148" s="496">
        <v>85.000000000000057</v>
      </c>
      <c r="FN148" s="496">
        <v>83.978472840830364</v>
      </c>
      <c r="FO148" s="496">
        <v>81.544612488436144</v>
      </c>
      <c r="FP148" s="497">
        <v>78.992470536704673</v>
      </c>
      <c r="FQ148" s="497">
        <v>73.480733200999168</v>
      </c>
      <c r="FR148" s="497">
        <v>67.523265542565753</v>
      </c>
      <c r="FS148" s="497">
        <v>61.116255803256024</v>
      </c>
      <c r="FT148" s="497">
        <v>54.215416136723775</v>
      </c>
      <c r="FU148" s="497">
        <v>46.498383283685541</v>
      </c>
      <c r="FV148" s="747" t="s">
        <v>381</v>
      </c>
      <c r="FW148" s="744"/>
      <c r="FX148" s="1021"/>
      <c r="FY148" s="503">
        <f t="shared" si="459"/>
        <v>40</v>
      </c>
      <c r="FZ148" s="491">
        <f t="shared" si="460"/>
        <v>0.86607076006423322</v>
      </c>
      <c r="GA148" s="492">
        <f t="shared" si="426"/>
        <v>0.89559533978518024</v>
      </c>
      <c r="GB148" s="492">
        <f t="shared" si="427"/>
        <v>0.95083148719461075</v>
      </c>
      <c r="GC148" s="492">
        <f t="shared" si="428"/>
        <v>1.0000000000000064</v>
      </c>
      <c r="GD148" s="492">
        <f t="shared" si="429"/>
        <v>1</v>
      </c>
      <c r="GE148" s="493">
        <f t="shared" si="430"/>
        <v>1.0000000000000007</v>
      </c>
      <c r="GF148" s="493">
        <f t="shared" si="431"/>
        <v>1.0000000000000007</v>
      </c>
      <c r="GG148" s="493">
        <f t="shared" si="432"/>
        <v>1</v>
      </c>
      <c r="GH148" s="493">
        <f t="shared" si="433"/>
        <v>1</v>
      </c>
      <c r="GI148" s="493">
        <f t="shared" si="434"/>
        <v>1</v>
      </c>
      <c r="GJ148" s="493">
        <f>MIN(CX148,DM148,EB148)</f>
        <v>1</v>
      </c>
      <c r="GK148" s="747" t="s">
        <v>381</v>
      </c>
      <c r="GM148" s="1021"/>
      <c r="GN148" s="503">
        <f t="shared" si="461"/>
        <v>40</v>
      </c>
      <c r="GO148" s="495">
        <f t="shared" si="462"/>
        <v>85</v>
      </c>
      <c r="GP148" s="496">
        <f t="shared" si="435"/>
        <v>85</v>
      </c>
      <c r="GQ148" s="496">
        <f t="shared" si="436"/>
        <v>85.000000000000057</v>
      </c>
      <c r="GR148" s="496">
        <f t="shared" si="437"/>
        <v>83.978472840830364</v>
      </c>
      <c r="GS148" s="496">
        <f t="shared" si="438"/>
        <v>81.544612488436144</v>
      </c>
      <c r="GT148" s="497">
        <f t="shared" si="439"/>
        <v>79.125021149537872</v>
      </c>
      <c r="GU148" s="497">
        <f t="shared" si="440"/>
        <v>73.913316954962625</v>
      </c>
      <c r="GV148" s="497">
        <f t="shared" si="441"/>
        <v>68.160473819994877</v>
      </c>
      <c r="GW148" s="497">
        <f t="shared" si="442"/>
        <v>61.853435905623542</v>
      </c>
      <c r="GX148" s="497">
        <f t="shared" si="443"/>
        <v>54.886414702300272</v>
      </c>
      <c r="GY148" s="497">
        <f>MAX(EQ148,FF148,FU148)</f>
        <v>46.784384589272179</v>
      </c>
      <c r="GZ148" s="747" t="s">
        <v>381</v>
      </c>
      <c r="HB148" s="1021"/>
      <c r="HC148" s="503">
        <f t="shared" si="463"/>
        <v>40</v>
      </c>
      <c r="HD148" s="531">
        <f t="shared" si="464"/>
        <v>3.495519060451187</v>
      </c>
      <c r="HE148" s="551">
        <v>3.9324589430075858</v>
      </c>
      <c r="HF148" s="604">
        <v>87.463103300675442</v>
      </c>
      <c r="HH148" s="1021"/>
      <c r="HI148" s="503">
        <f t="shared" si="465"/>
        <v>40</v>
      </c>
      <c r="HJ148" s="531">
        <f t="shared" si="466"/>
        <v>3.495519060451187</v>
      </c>
      <c r="HK148" s="604">
        <v>101.8496353</v>
      </c>
    </row>
    <row r="149" spans="2:219" ht="15" customHeight="1">
      <c r="B149" s="1046"/>
      <c r="C149" s="589">
        <v>35</v>
      </c>
      <c r="D149" s="476">
        <f t="shared" si="444"/>
        <v>10.141365093144545</v>
      </c>
      <c r="E149" s="642">
        <f t="shared" si="445"/>
        <v>71.113282940464998</v>
      </c>
      <c r="F149" s="643">
        <f t="shared" si="414"/>
        <v>87.463123913419139</v>
      </c>
      <c r="G149" s="602">
        <f t="shared" si="415"/>
        <v>3.5723418781115424</v>
      </c>
      <c r="H149" s="594" t="s">
        <v>712</v>
      </c>
      <c r="I149" s="603" t="s">
        <v>712</v>
      </c>
      <c r="J149" s="580">
        <f t="shared" si="446"/>
        <v>81.187597894984592</v>
      </c>
      <c r="K149" s="580">
        <f t="shared" si="416"/>
        <v>87.143933311859854</v>
      </c>
      <c r="L149" s="580">
        <f t="shared" si="417"/>
        <v>86.580482902332875</v>
      </c>
      <c r="M149" s="580">
        <f t="shared" si="418"/>
        <v>85.964757806728613</v>
      </c>
      <c r="N149" s="580">
        <f t="shared" si="419"/>
        <v>84.595587073982813</v>
      </c>
      <c r="O149" s="580">
        <f t="shared" si="420"/>
        <v>83.111459198070264</v>
      </c>
      <c r="P149" s="580">
        <f t="shared" si="421"/>
        <v>81.516534892489744</v>
      </c>
      <c r="Q149" s="580">
        <f t="shared" si="422"/>
        <v>79.798009690232632</v>
      </c>
      <c r="R149" s="580">
        <f>MIN(BC149,BS149,CI149)</f>
        <v>77.877850443054186</v>
      </c>
      <c r="S149" s="480" t="s">
        <v>381</v>
      </c>
      <c r="T149" s="738"/>
      <c r="U149" s="1021"/>
      <c r="V149" s="503">
        <f t="shared" si="447"/>
        <v>35</v>
      </c>
      <c r="W149" s="481">
        <v>40</v>
      </c>
      <c r="X149" s="519">
        <v>-26</v>
      </c>
      <c r="Y149" s="483">
        <f>IF(MIN(AA149,Z149)*(1-(2.5+7)/(87.5-2))&gt;$AG$29,$AG$29,MIN(AA149,Z149)*(1-(2.5+7)/(87.5-2)))</f>
        <v>10.141365093144545</v>
      </c>
      <c r="Z149" s="551">
        <v>11.871343031443123</v>
      </c>
      <c r="AA149" s="485">
        <v>11.409035729787615</v>
      </c>
      <c r="AB149" s="532">
        <f t="shared" si="448"/>
        <v>7.5125584371759375</v>
      </c>
      <c r="AC149" s="486">
        <f t="shared" si="449"/>
        <v>6.6778297219341658</v>
      </c>
      <c r="AD149" s="487">
        <v>12.151854024702223</v>
      </c>
      <c r="AE149" s="488">
        <v>20.605582391261322</v>
      </c>
      <c r="AF149" s="738"/>
      <c r="AG149" s="1048"/>
      <c r="AH149" s="1050"/>
      <c r="AI149" s="738"/>
      <c r="AJ149" s="1021"/>
      <c r="AK149" s="503">
        <f t="shared" si="450"/>
        <v>35</v>
      </c>
      <c r="AL149" s="489">
        <f t="shared" ref="AL149:AL157" si="467">AK149-10</f>
        <v>25</v>
      </c>
      <c r="AM149" s="519">
        <f t="shared" si="451"/>
        <v>-33</v>
      </c>
      <c r="AN149" s="490">
        <f t="shared" si="452"/>
        <v>10.141365093144545</v>
      </c>
      <c r="AP149" s="1021"/>
      <c r="AQ149" s="503">
        <v>35</v>
      </c>
      <c r="AR149" s="483">
        <f t="shared" si="423"/>
        <v>10.141365093144545</v>
      </c>
      <c r="AS149" s="477">
        <v>102.55581213789741</v>
      </c>
      <c r="AT149" s="479">
        <v>102.36153220709876</v>
      </c>
      <c r="AU149" s="479">
        <v>102.05773959809324</v>
      </c>
      <c r="AV149" s="479">
        <v>101.66134344149602</v>
      </c>
      <c r="AW149" s="479">
        <v>101.36097964864901</v>
      </c>
      <c r="AX149" s="479">
        <v>101.12835890863443</v>
      </c>
      <c r="AY149" s="479">
        <v>100.78731744429341</v>
      </c>
      <c r="AZ149" s="479">
        <v>100.90834914765176</v>
      </c>
      <c r="BA149" s="479">
        <v>100.81614852998466</v>
      </c>
      <c r="BB149" s="479">
        <v>100.942417754377</v>
      </c>
      <c r="BC149" s="479">
        <v>101.04428752430077</v>
      </c>
      <c r="BD149" s="480" t="s">
        <v>381</v>
      </c>
      <c r="BE149" s="738"/>
      <c r="BF149" s="1021"/>
      <c r="BG149" s="503">
        <v>35</v>
      </c>
      <c r="BH149" s="483">
        <f t="shared" si="424"/>
        <v>11.409035729787615</v>
      </c>
      <c r="BI149" s="477">
        <v>72.704862479148005</v>
      </c>
      <c r="BJ149" s="478">
        <v>76.099814937338252</v>
      </c>
      <c r="BK149" s="478">
        <v>82.940558175237541</v>
      </c>
      <c r="BL149" s="478">
        <v>87.143933311859854</v>
      </c>
      <c r="BM149" s="478">
        <v>86.580482902332875</v>
      </c>
      <c r="BN149" s="478">
        <v>85.982263609963269</v>
      </c>
      <c r="BO149" s="478">
        <v>84.682519678689815</v>
      </c>
      <c r="BP149" s="478">
        <v>83.252855615759671</v>
      </c>
      <c r="BQ149" s="478">
        <v>81.685062318160149</v>
      </c>
      <c r="BR149" s="478">
        <v>79.953942453257497</v>
      </c>
      <c r="BS149" s="478">
        <v>77.944265985084087</v>
      </c>
      <c r="BT149" s="480" t="s">
        <v>381</v>
      </c>
      <c r="BU149" s="533"/>
      <c r="BV149" s="1021"/>
      <c r="BW149" s="503">
        <v>35</v>
      </c>
      <c r="BX149" s="483">
        <f t="shared" si="425"/>
        <v>11.409035729787615</v>
      </c>
      <c r="BY149" s="477">
        <v>71.113282940464998</v>
      </c>
      <c r="BZ149" s="478">
        <v>74.470680951685623</v>
      </c>
      <c r="CA149" s="478">
        <v>81.187597894984592</v>
      </c>
      <c r="CB149" s="478">
        <v>87.207456860313542</v>
      </c>
      <c r="CC149" s="478">
        <v>86.60534637970548</v>
      </c>
      <c r="CD149" s="478">
        <v>85.964757806728613</v>
      </c>
      <c r="CE149" s="478">
        <v>84.595587073982813</v>
      </c>
      <c r="CF149" s="478">
        <v>83.111459198070264</v>
      </c>
      <c r="CG149" s="478">
        <v>81.516534892489744</v>
      </c>
      <c r="CH149" s="478">
        <v>79.798009690232632</v>
      </c>
      <c r="CI149" s="478">
        <v>77.877850443054186</v>
      </c>
      <c r="CJ149" s="480" t="s">
        <v>381</v>
      </c>
      <c r="CK149" s="738"/>
      <c r="CL149" s="1021"/>
      <c r="CM149" s="503">
        <f t="shared" si="453"/>
        <v>35</v>
      </c>
      <c r="CN149" s="520">
        <v>1.2000000000000006</v>
      </c>
      <c r="CO149" s="521">
        <v>1.2</v>
      </c>
      <c r="CP149" s="521">
        <v>1.2</v>
      </c>
      <c r="CQ149" s="521">
        <v>1.2000000000000002</v>
      </c>
      <c r="CR149" s="521">
        <v>1.2</v>
      </c>
      <c r="CS149" s="521">
        <v>1.2</v>
      </c>
      <c r="CT149" s="521">
        <v>1.2000000000000002</v>
      </c>
      <c r="CU149" s="521">
        <v>1.2</v>
      </c>
      <c r="CV149" s="521">
        <v>1.2</v>
      </c>
      <c r="CW149" s="493">
        <v>1.2000000000000031</v>
      </c>
      <c r="CX149" s="493">
        <v>1.2000000000000006</v>
      </c>
      <c r="CY149" s="747" t="s">
        <v>381</v>
      </c>
      <c r="CZ149" s="738"/>
      <c r="DA149" s="1021"/>
      <c r="DB149" s="503">
        <f t="shared" si="454"/>
        <v>35</v>
      </c>
      <c r="DC149" s="520">
        <v>0.87904065218279837</v>
      </c>
      <c r="DD149" s="521">
        <v>0.90804575821428823</v>
      </c>
      <c r="DE149" s="521">
        <v>0.96430662956636859</v>
      </c>
      <c r="DF149" s="521">
        <v>1.0000000000000004</v>
      </c>
      <c r="DG149" s="521">
        <v>1.0000000000000073</v>
      </c>
      <c r="DH149" s="521">
        <v>1.0000000000000002</v>
      </c>
      <c r="DI149" s="521">
        <v>1.0000000000000004</v>
      </c>
      <c r="DJ149" s="521">
        <v>1</v>
      </c>
      <c r="DK149" s="521">
        <v>1.0000000000000031</v>
      </c>
      <c r="DL149" s="493">
        <v>1</v>
      </c>
      <c r="DM149" s="493">
        <v>1</v>
      </c>
      <c r="DN149" s="747" t="s">
        <v>381</v>
      </c>
      <c r="DO149" s="744"/>
      <c r="DP149" s="1021"/>
      <c r="DQ149" s="503">
        <f t="shared" si="455"/>
        <v>35</v>
      </c>
      <c r="DR149" s="520">
        <v>0.86518200808105894</v>
      </c>
      <c r="DS149" s="521">
        <v>0.89422022275044144</v>
      </c>
      <c r="DT149" s="521">
        <v>0.95015744268557789</v>
      </c>
      <c r="DU149" s="521">
        <v>1</v>
      </c>
      <c r="DV149" s="521">
        <v>1</v>
      </c>
      <c r="DW149" s="521">
        <v>1.0000000000000075</v>
      </c>
      <c r="DX149" s="521">
        <v>1.0000000000000073</v>
      </c>
      <c r="DY149" s="521">
        <v>1.0000000000000002</v>
      </c>
      <c r="DZ149" s="521">
        <v>1.0000000000000038</v>
      </c>
      <c r="EA149" s="493">
        <v>1</v>
      </c>
      <c r="EB149" s="521">
        <v>1.0000000000000002</v>
      </c>
      <c r="EC149" s="747" t="s">
        <v>381</v>
      </c>
      <c r="ED149" s="738"/>
      <c r="EE149" s="1021"/>
      <c r="EF149" s="503">
        <f t="shared" si="456"/>
        <v>35</v>
      </c>
      <c r="EG149" s="495">
        <v>44.494886594752586</v>
      </c>
      <c r="EH149" s="496">
        <v>43.900182819945258</v>
      </c>
      <c r="EI149" s="496">
        <v>42.970477442582478</v>
      </c>
      <c r="EJ149" s="496">
        <v>41.757787210132392</v>
      </c>
      <c r="EK149" s="496">
        <v>40.839199550566036</v>
      </c>
      <c r="EL149" s="497">
        <v>40.127972828181612</v>
      </c>
      <c r="EM149" s="497">
        <v>39.085548928810795</v>
      </c>
      <c r="EN149" s="497">
        <v>39.455453043283114</v>
      </c>
      <c r="EO149" s="497">
        <v>39.173660053443143</v>
      </c>
      <c r="EP149" s="497">
        <v>39.559583530712928</v>
      </c>
      <c r="EQ149" s="497">
        <v>39.87096842517974</v>
      </c>
      <c r="ER149" s="747" t="s">
        <v>381</v>
      </c>
      <c r="ES149" s="738"/>
      <c r="ET149" s="1021"/>
      <c r="EU149" s="503">
        <f t="shared" si="457"/>
        <v>35</v>
      </c>
      <c r="EV149" s="495">
        <v>85</v>
      </c>
      <c r="EW149" s="496">
        <v>85</v>
      </c>
      <c r="EX149" s="496">
        <v>85</v>
      </c>
      <c r="EY149" s="496">
        <v>83.709034683419247</v>
      </c>
      <c r="EZ149" s="496">
        <v>81.430978011560796</v>
      </c>
      <c r="FA149" s="497">
        <v>79.013722226250366</v>
      </c>
      <c r="FB149" s="497">
        <v>73.766708649853513</v>
      </c>
      <c r="FC149" s="497">
        <v>68.003123097906496</v>
      </c>
      <c r="FD149" s="497">
        <v>61.692391186227383</v>
      </c>
      <c r="FE149" s="497">
        <v>54.73628755436215</v>
      </c>
      <c r="FF149" s="497">
        <v>46.677129811710813</v>
      </c>
      <c r="FG149" s="747" t="s">
        <v>381</v>
      </c>
      <c r="FI149" s="1021"/>
      <c r="FJ149" s="503">
        <f t="shared" si="458"/>
        <v>35</v>
      </c>
      <c r="FK149" s="495">
        <v>85</v>
      </c>
      <c r="FL149" s="496">
        <v>85</v>
      </c>
      <c r="FM149" s="496">
        <v>85</v>
      </c>
      <c r="FN149" s="496">
        <v>83.965941414892029</v>
      </c>
      <c r="FO149" s="496">
        <v>81.531475784614543</v>
      </c>
      <c r="FP149" s="497">
        <v>78.943007513652447</v>
      </c>
      <c r="FQ149" s="497">
        <v>73.416007971714635</v>
      </c>
      <c r="FR149" s="497">
        <v>67.433550071281047</v>
      </c>
      <c r="FS149" s="497">
        <v>61.014642908660846</v>
      </c>
      <c r="FT149" s="497">
        <v>54.110339124154336</v>
      </c>
      <c r="FU149" s="497">
        <v>46.411095060425794</v>
      </c>
      <c r="FV149" s="747" t="s">
        <v>381</v>
      </c>
      <c r="FW149" s="744"/>
      <c r="FX149" s="1021"/>
      <c r="FY149" s="503">
        <f t="shared" si="459"/>
        <v>35</v>
      </c>
      <c r="FZ149" s="491">
        <f t="shared" si="460"/>
        <v>0.86518200808105894</v>
      </c>
      <c r="GA149" s="492">
        <f t="shared" si="426"/>
        <v>0.89422022275044144</v>
      </c>
      <c r="GB149" s="492">
        <f t="shared" si="427"/>
        <v>0.95015744268557789</v>
      </c>
      <c r="GC149" s="492">
        <f t="shared" si="428"/>
        <v>1</v>
      </c>
      <c r="GD149" s="492">
        <f t="shared" si="429"/>
        <v>1</v>
      </c>
      <c r="GE149" s="493">
        <f t="shared" si="430"/>
        <v>1.0000000000000002</v>
      </c>
      <c r="GF149" s="493">
        <f t="shared" si="431"/>
        <v>1.0000000000000004</v>
      </c>
      <c r="GG149" s="493">
        <f t="shared" si="432"/>
        <v>1</v>
      </c>
      <c r="GH149" s="493">
        <f t="shared" si="433"/>
        <v>1.0000000000000031</v>
      </c>
      <c r="GI149" s="493">
        <f t="shared" si="434"/>
        <v>1</v>
      </c>
      <c r="GJ149" s="493">
        <f>MIN(CX149,DM149,EB149)</f>
        <v>1</v>
      </c>
      <c r="GK149" s="747" t="s">
        <v>381</v>
      </c>
      <c r="GM149" s="1021"/>
      <c r="GN149" s="503">
        <f t="shared" si="461"/>
        <v>35</v>
      </c>
      <c r="GO149" s="495">
        <f t="shared" si="462"/>
        <v>85</v>
      </c>
      <c r="GP149" s="496">
        <f t="shared" si="435"/>
        <v>85</v>
      </c>
      <c r="GQ149" s="496">
        <f t="shared" si="436"/>
        <v>85</v>
      </c>
      <c r="GR149" s="496">
        <f t="shared" si="437"/>
        <v>83.965941414892029</v>
      </c>
      <c r="GS149" s="496">
        <f t="shared" si="438"/>
        <v>81.531475784614543</v>
      </c>
      <c r="GT149" s="497">
        <f t="shared" si="439"/>
        <v>79.013722226250366</v>
      </c>
      <c r="GU149" s="497">
        <f t="shared" si="440"/>
        <v>73.766708649853513</v>
      </c>
      <c r="GV149" s="497">
        <f t="shared" si="441"/>
        <v>68.003123097906496</v>
      </c>
      <c r="GW149" s="497">
        <f t="shared" si="442"/>
        <v>61.692391186227383</v>
      </c>
      <c r="GX149" s="497">
        <f t="shared" si="443"/>
        <v>54.73628755436215</v>
      </c>
      <c r="GY149" s="497">
        <f>MAX(EQ149,FF149,FU149)</f>
        <v>46.677129811710813</v>
      </c>
      <c r="GZ149" s="747" t="s">
        <v>381</v>
      </c>
      <c r="HB149" s="1021"/>
      <c r="HC149" s="503">
        <f t="shared" si="463"/>
        <v>35</v>
      </c>
      <c r="HD149" s="531">
        <f t="shared" si="464"/>
        <v>3.5723418781115424</v>
      </c>
      <c r="HE149" s="551">
        <v>4.0188846128754854</v>
      </c>
      <c r="HF149" s="604">
        <v>87.463123913419139</v>
      </c>
      <c r="HH149" s="1021"/>
      <c r="HI149" s="503">
        <f t="shared" si="465"/>
        <v>35</v>
      </c>
      <c r="HJ149" s="531">
        <f t="shared" si="466"/>
        <v>3.5723418781115424</v>
      </c>
      <c r="HK149" s="604">
        <v>101.2696734</v>
      </c>
    </row>
    <row r="150" spans="2:219" ht="15" customHeight="1">
      <c r="B150" s="1046"/>
      <c r="C150" s="589">
        <v>30</v>
      </c>
      <c r="D150" s="476">
        <f t="shared" si="444"/>
        <v>12.040770982378719</v>
      </c>
      <c r="E150" s="642">
        <f t="shared" si="445"/>
        <v>69.522852805405762</v>
      </c>
      <c r="F150" s="643">
        <f t="shared" si="414"/>
        <v>87.463328476637457</v>
      </c>
      <c r="G150" s="602">
        <f t="shared" si="415"/>
        <v>4.1436882530344841</v>
      </c>
      <c r="H150" s="594" t="s">
        <v>712</v>
      </c>
      <c r="I150" s="603" t="s">
        <v>712</v>
      </c>
      <c r="J150" s="580">
        <f t="shared" si="446"/>
        <v>81.33096258943084</v>
      </c>
      <c r="K150" s="580">
        <f t="shared" si="416"/>
        <v>87.032207290367239</v>
      </c>
      <c r="L150" s="580">
        <f t="shared" si="417"/>
        <v>86.382107006012362</v>
      </c>
      <c r="M150" s="580">
        <f t="shared" si="418"/>
        <v>85.695936034023873</v>
      </c>
      <c r="N150" s="580">
        <f t="shared" si="419"/>
        <v>84.163190437734244</v>
      </c>
      <c r="O150" s="580">
        <f t="shared" si="420"/>
        <v>82.529963123019058</v>
      </c>
      <c r="P150" s="580">
        <f t="shared" si="421"/>
        <v>80.796820682012296</v>
      </c>
      <c r="Q150" s="580">
        <f t="shared" si="422"/>
        <v>78.952407541597879</v>
      </c>
      <c r="R150" s="580">
        <f>MIN(BC150,BS150,CI150)</f>
        <v>76.903538999505656</v>
      </c>
      <c r="S150" s="480" t="s">
        <v>381</v>
      </c>
      <c r="T150" s="738"/>
      <c r="U150" s="1021"/>
      <c r="V150" s="503">
        <f t="shared" si="447"/>
        <v>30</v>
      </c>
      <c r="W150" s="498">
        <v>36.700000000000003</v>
      </c>
      <c r="X150" s="519">
        <v>-26</v>
      </c>
      <c r="Y150" s="483">
        <f t="shared" ref="Y150:Y158" si="468">IF(MIN(AA150,Z150)*(1-(2.5+7)/(87.5-2))&gt;$AG$29,$AG$29,MIN(AA150,Z150)*(1-(2.5+7)/(87.5-2)))</f>
        <v>12.040770982378719</v>
      </c>
      <c r="Z150" s="551">
        <v>14.190403383358593</v>
      </c>
      <c r="AA150" s="485">
        <v>13.545867355176059</v>
      </c>
      <c r="AB150" s="532">
        <f t="shared" si="448"/>
        <v>6.339375003572342</v>
      </c>
      <c r="AC150" s="486">
        <f t="shared" si="449"/>
        <v>5.6350000031754153</v>
      </c>
      <c r="AD150" s="487">
        <v>14.203150984850531</v>
      </c>
      <c r="AE150" s="488">
        <v>23.937596275806932</v>
      </c>
      <c r="AF150" s="738"/>
      <c r="AG150" s="1048"/>
      <c r="AH150" s="1050"/>
      <c r="AI150" s="738"/>
      <c r="AJ150" s="1021"/>
      <c r="AK150" s="503">
        <f t="shared" si="450"/>
        <v>30</v>
      </c>
      <c r="AL150" s="489">
        <f t="shared" si="467"/>
        <v>20</v>
      </c>
      <c r="AM150" s="519">
        <f t="shared" si="451"/>
        <v>-33</v>
      </c>
      <c r="AN150" s="490">
        <f t="shared" si="452"/>
        <v>12.040770982378719</v>
      </c>
      <c r="AP150" s="1021"/>
      <c r="AQ150" s="503">
        <v>30</v>
      </c>
      <c r="AR150" s="483">
        <f t="shared" si="423"/>
        <v>12.040770982378719</v>
      </c>
      <c r="AS150" s="477">
        <v>101.82060550680457</v>
      </c>
      <c r="AT150" s="479">
        <v>101.59849955101087</v>
      </c>
      <c r="AU150" s="479">
        <v>101.25776689402733</v>
      </c>
      <c r="AV150" s="479">
        <v>100.79837574490173</v>
      </c>
      <c r="AW150" s="479">
        <v>100.43555247148109</v>
      </c>
      <c r="AX150" s="479">
        <v>100.14085366222983</v>
      </c>
      <c r="AY150" s="479">
        <v>99.6689388336207</v>
      </c>
      <c r="AZ150" s="479">
        <v>99.751331688483674</v>
      </c>
      <c r="BA150" s="479">
        <v>99.531892253254284</v>
      </c>
      <c r="BB150" s="479">
        <v>99.601283723147219</v>
      </c>
      <c r="BC150" s="479">
        <v>99.667963650122587</v>
      </c>
      <c r="BD150" s="480" t="s">
        <v>381</v>
      </c>
      <c r="BE150" s="738"/>
      <c r="BF150" s="1021"/>
      <c r="BG150" s="503">
        <v>30</v>
      </c>
      <c r="BH150" s="483">
        <f t="shared" si="424"/>
        <v>13.545867355176059</v>
      </c>
      <c r="BI150" s="477">
        <v>71.616821270396088</v>
      </c>
      <c r="BJ150" s="478">
        <v>75.614304490225422</v>
      </c>
      <c r="BK150" s="478">
        <v>83.607123990036712</v>
      </c>
      <c r="BL150" s="478">
        <v>87.032207290367239</v>
      </c>
      <c r="BM150" s="478">
        <v>86.382107006012362</v>
      </c>
      <c r="BN150" s="478">
        <v>85.701018519861307</v>
      </c>
      <c r="BO150" s="478">
        <v>84.242450154298197</v>
      </c>
      <c r="BP150" s="478">
        <v>82.664018566025263</v>
      </c>
      <c r="BQ150" s="478">
        <v>80.959879551832316</v>
      </c>
      <c r="BR150" s="478">
        <v>79.101718061471473</v>
      </c>
      <c r="BS150" s="478">
        <v>76.955675520036138</v>
      </c>
      <c r="BT150" s="480" t="s">
        <v>381</v>
      </c>
      <c r="BU150" s="533"/>
      <c r="BV150" s="1021"/>
      <c r="BW150" s="503">
        <v>30</v>
      </c>
      <c r="BX150" s="483">
        <f t="shared" si="425"/>
        <v>13.545867355176059</v>
      </c>
      <c r="BY150" s="477">
        <v>69.522852805405762</v>
      </c>
      <c r="BZ150" s="478">
        <v>73.426463308795604</v>
      </c>
      <c r="CA150" s="478">
        <v>81.33096258943084</v>
      </c>
      <c r="CB150" s="478">
        <v>87.116781769337408</v>
      </c>
      <c r="CC150" s="478">
        <v>86.425202581752103</v>
      </c>
      <c r="CD150" s="478">
        <v>85.695936034023873</v>
      </c>
      <c r="CE150" s="478">
        <v>84.163190437734244</v>
      </c>
      <c r="CF150" s="478">
        <v>82.529963123019058</v>
      </c>
      <c r="CG150" s="478">
        <v>80.796820682012296</v>
      </c>
      <c r="CH150" s="478">
        <v>78.952407541597879</v>
      </c>
      <c r="CI150" s="478">
        <v>76.903538999505656</v>
      </c>
      <c r="CJ150" s="480" t="s">
        <v>381</v>
      </c>
      <c r="CK150" s="738"/>
      <c r="CL150" s="1021"/>
      <c r="CM150" s="503">
        <f t="shared" si="453"/>
        <v>30</v>
      </c>
      <c r="CN150" s="520">
        <v>1.2000000000000004</v>
      </c>
      <c r="CO150" s="521">
        <v>1.2000000000000006</v>
      </c>
      <c r="CP150" s="521">
        <v>1.2000000000000002</v>
      </c>
      <c r="CQ150" s="521">
        <v>1.2000000000000002</v>
      </c>
      <c r="CR150" s="521">
        <v>1.2000000000000002</v>
      </c>
      <c r="CS150" s="521">
        <v>1.2000000000000004</v>
      </c>
      <c r="CT150" s="521">
        <v>1.2000000000000002</v>
      </c>
      <c r="CU150" s="521">
        <v>1.2000000000000002</v>
      </c>
      <c r="CV150" s="521">
        <v>1.2000000000000079</v>
      </c>
      <c r="CW150" s="493">
        <v>1.2000000000000037</v>
      </c>
      <c r="CX150" s="521">
        <v>1.2000000000000002</v>
      </c>
      <c r="CY150" s="747" t="s">
        <v>381</v>
      </c>
      <c r="CZ150" s="738"/>
      <c r="DA150" s="1021"/>
      <c r="DB150" s="503">
        <f t="shared" si="454"/>
        <v>30</v>
      </c>
      <c r="DC150" s="520">
        <v>0.86958492620429062</v>
      </c>
      <c r="DD150" s="521">
        <v>0.90394324865893005</v>
      </c>
      <c r="DE150" s="521">
        <v>0.96964003170182189</v>
      </c>
      <c r="DF150" s="521">
        <v>1.0000000000000093</v>
      </c>
      <c r="DG150" s="521">
        <v>1.0000000000000002</v>
      </c>
      <c r="DH150" s="521">
        <v>1</v>
      </c>
      <c r="DI150" s="521">
        <v>1</v>
      </c>
      <c r="DJ150" s="521">
        <v>1.0000000000000047</v>
      </c>
      <c r="DK150" s="521">
        <v>1</v>
      </c>
      <c r="DL150" s="493">
        <v>1.0000000000000018</v>
      </c>
      <c r="DM150" s="521">
        <v>1.0000000000000004</v>
      </c>
      <c r="DN150" s="747" t="s">
        <v>381</v>
      </c>
      <c r="DO150" s="744"/>
      <c r="DP150" s="1021"/>
      <c r="DQ150" s="503">
        <f t="shared" si="455"/>
        <v>30</v>
      </c>
      <c r="DR150" s="520">
        <v>0.85116207665524957</v>
      </c>
      <c r="DS150" s="521">
        <v>0.88526846138352566</v>
      </c>
      <c r="DT150" s="521">
        <v>0.95132139490187573</v>
      </c>
      <c r="DU150" s="521">
        <v>1.0000000000000091</v>
      </c>
      <c r="DV150" s="521">
        <v>1</v>
      </c>
      <c r="DW150" s="521">
        <v>1.0000000000000091</v>
      </c>
      <c r="DX150" s="521">
        <v>1</v>
      </c>
      <c r="DY150" s="521">
        <v>1.0000000000000047</v>
      </c>
      <c r="DZ150" s="521">
        <v>1.0000000000000044</v>
      </c>
      <c r="EA150" s="493">
        <v>1.0000000000000022</v>
      </c>
      <c r="EB150" s="521">
        <v>1.0000000000000004</v>
      </c>
      <c r="EC150" s="747" t="s">
        <v>381</v>
      </c>
      <c r="ED150" s="738"/>
      <c r="EE150" s="1021"/>
      <c r="EF150" s="503">
        <f t="shared" si="456"/>
        <v>30</v>
      </c>
      <c r="EG150" s="495">
        <v>42.244959351478485</v>
      </c>
      <c r="EH150" s="496">
        <v>41.565572315745044</v>
      </c>
      <c r="EI150" s="496">
        <v>40.523611282648119</v>
      </c>
      <c r="EJ150" s="496">
        <v>39.119344044227319</v>
      </c>
      <c r="EK150" s="496">
        <v>38.01071421915708</v>
      </c>
      <c r="EL150" s="497">
        <v>37.110536278484688</v>
      </c>
      <c r="EM150" s="497">
        <v>35.6695892172973</v>
      </c>
      <c r="EN150" s="497">
        <v>35.921118998219356</v>
      </c>
      <c r="EO150" s="497">
        <v>35.251257287423414</v>
      </c>
      <c r="EP150" s="497">
        <v>35.463066067564398</v>
      </c>
      <c r="EQ150" s="497">
        <v>35.66661195578348</v>
      </c>
      <c r="ER150" s="747" t="s">
        <v>381</v>
      </c>
      <c r="ES150" s="738"/>
      <c r="ET150" s="1021"/>
      <c r="EU150" s="503">
        <f t="shared" si="457"/>
        <v>30</v>
      </c>
      <c r="EV150" s="495">
        <v>85</v>
      </c>
      <c r="EW150" s="496">
        <v>85</v>
      </c>
      <c r="EX150" s="496">
        <v>85</v>
      </c>
      <c r="EY150" s="496">
        <v>83.257221793256178</v>
      </c>
      <c r="EZ150" s="496">
        <v>80.629232717036587</v>
      </c>
      <c r="FA150" s="497">
        <v>77.877772733992174</v>
      </c>
      <c r="FB150" s="497">
        <v>71.991711267044025</v>
      </c>
      <c r="FC150" s="497">
        <v>65.63171545355101</v>
      </c>
      <c r="FD150" s="497">
        <v>58.776856801987549</v>
      </c>
      <c r="FE150" s="497">
        <v>51.316558210853827</v>
      </c>
      <c r="FF150" s="497">
        <v>42.719260065084484</v>
      </c>
      <c r="FG150" s="747" t="s">
        <v>381</v>
      </c>
      <c r="FI150" s="1021"/>
      <c r="FJ150" s="503">
        <f t="shared" si="458"/>
        <v>30</v>
      </c>
      <c r="FK150" s="495">
        <v>85</v>
      </c>
      <c r="FL150" s="496">
        <v>85</v>
      </c>
      <c r="FM150" s="496">
        <v>85</v>
      </c>
      <c r="FN150" s="496">
        <v>83.599230861822662</v>
      </c>
      <c r="FO150" s="496">
        <v>80.803392535059288</v>
      </c>
      <c r="FP150" s="497">
        <v>77.85724761075528</v>
      </c>
      <c r="FQ150" s="497">
        <v>71.672105029623424</v>
      </c>
      <c r="FR150" s="497">
        <v>65.092038928119564</v>
      </c>
      <c r="FS150" s="497">
        <v>58.121600386485511</v>
      </c>
      <c r="FT150" s="497">
        <v>50.717743946756855</v>
      </c>
      <c r="FU150" s="497">
        <v>42.51065051648493</v>
      </c>
      <c r="FV150" s="747" t="s">
        <v>381</v>
      </c>
      <c r="FW150" s="744"/>
      <c r="FX150" s="1021"/>
      <c r="FY150" s="503">
        <f t="shared" si="459"/>
        <v>30</v>
      </c>
      <c r="FZ150" s="491">
        <f t="shared" si="460"/>
        <v>0.85116207665524957</v>
      </c>
      <c r="GA150" s="492">
        <f t="shared" si="426"/>
        <v>0.88526846138352566</v>
      </c>
      <c r="GB150" s="492">
        <f t="shared" si="427"/>
        <v>0.95132139490187573</v>
      </c>
      <c r="GC150" s="492">
        <f t="shared" si="428"/>
        <v>1.0000000000000091</v>
      </c>
      <c r="GD150" s="492">
        <f t="shared" si="429"/>
        <v>1</v>
      </c>
      <c r="GE150" s="493">
        <f t="shared" si="430"/>
        <v>1</v>
      </c>
      <c r="GF150" s="493">
        <f t="shared" si="431"/>
        <v>1</v>
      </c>
      <c r="GG150" s="493">
        <f t="shared" si="432"/>
        <v>1.0000000000000047</v>
      </c>
      <c r="GH150" s="493">
        <f t="shared" si="433"/>
        <v>1</v>
      </c>
      <c r="GI150" s="493">
        <f t="shared" si="434"/>
        <v>1.0000000000000018</v>
      </c>
      <c r="GJ150" s="493">
        <f>MIN(CX150,DM150,EB150)</f>
        <v>1.0000000000000004</v>
      </c>
      <c r="GK150" s="747" t="s">
        <v>381</v>
      </c>
      <c r="GM150" s="1021"/>
      <c r="GN150" s="503">
        <f t="shared" si="461"/>
        <v>30</v>
      </c>
      <c r="GO150" s="495">
        <f t="shared" si="462"/>
        <v>85</v>
      </c>
      <c r="GP150" s="496">
        <f t="shared" si="435"/>
        <v>85</v>
      </c>
      <c r="GQ150" s="496">
        <f t="shared" si="436"/>
        <v>85</v>
      </c>
      <c r="GR150" s="496">
        <f t="shared" si="437"/>
        <v>83.599230861822662</v>
      </c>
      <c r="GS150" s="496">
        <f t="shared" si="438"/>
        <v>80.803392535059288</v>
      </c>
      <c r="GT150" s="497">
        <f t="shared" si="439"/>
        <v>77.877772733992174</v>
      </c>
      <c r="GU150" s="497">
        <f t="shared" si="440"/>
        <v>71.991711267044025</v>
      </c>
      <c r="GV150" s="497">
        <f t="shared" si="441"/>
        <v>65.63171545355101</v>
      </c>
      <c r="GW150" s="497">
        <f t="shared" si="442"/>
        <v>58.776856801987549</v>
      </c>
      <c r="GX150" s="497">
        <f t="shared" si="443"/>
        <v>51.316558210853827</v>
      </c>
      <c r="GY150" s="497">
        <f>MAX(EQ150,FF150,FU150)</f>
        <v>42.719260065084484</v>
      </c>
      <c r="GZ150" s="747" t="s">
        <v>381</v>
      </c>
      <c r="HB150" s="1021"/>
      <c r="HC150" s="503">
        <f t="shared" si="463"/>
        <v>30</v>
      </c>
      <c r="HD150" s="531">
        <f t="shared" si="464"/>
        <v>4.1436882530344841</v>
      </c>
      <c r="HE150" s="551">
        <v>4.6616492846637945</v>
      </c>
      <c r="HF150" s="604">
        <v>87.463328476637457</v>
      </c>
      <c r="HH150" s="1021"/>
      <c r="HI150" s="503">
        <f t="shared" si="465"/>
        <v>30</v>
      </c>
      <c r="HJ150" s="531">
        <f t="shared" si="466"/>
        <v>4.1436882530344841</v>
      </c>
      <c r="HK150" s="604">
        <v>100.25123910000001</v>
      </c>
    </row>
    <row r="151" spans="2:219" ht="15" customHeight="1">
      <c r="B151" s="1046"/>
      <c r="C151" s="589">
        <v>25</v>
      </c>
      <c r="D151" s="476">
        <f t="shared" si="444"/>
        <v>13.965945499290298</v>
      </c>
      <c r="E151" s="642">
        <f t="shared" si="445"/>
        <v>67.697441682688805</v>
      </c>
      <c r="F151" s="643">
        <f t="shared" si="414"/>
        <v>87.445253059786509</v>
      </c>
      <c r="G151" s="602">
        <f t="shared" si="415"/>
        <v>4.6467501260642052</v>
      </c>
      <c r="H151" s="594" t="s">
        <v>712</v>
      </c>
      <c r="I151" s="603" t="s">
        <v>712</v>
      </c>
      <c r="J151" s="580">
        <f t="shared" si="446"/>
        <v>81.191956062156393</v>
      </c>
      <c r="K151" s="580">
        <f t="shared" si="416"/>
        <v>86.924731280481879</v>
      </c>
      <c r="L151" s="580">
        <f t="shared" si="417"/>
        <v>86.186278500513083</v>
      </c>
      <c r="M151" s="580">
        <f t="shared" si="418"/>
        <v>85.414274972737147</v>
      </c>
      <c r="N151" s="580">
        <f t="shared" si="419"/>
        <v>83.723858493962425</v>
      </c>
      <c r="O151" s="580">
        <f t="shared" si="420"/>
        <v>81.932000640949155</v>
      </c>
      <c r="P151" s="580">
        <f t="shared" si="421"/>
        <v>80.060109441719305</v>
      </c>
      <c r="Q151" s="580">
        <f t="shared" si="422"/>
        <v>78.088753949092222</v>
      </c>
      <c r="R151" s="580">
        <f t="shared" ref="R151:R153" si="469">MIN(BC151,BS151,CI151)</f>
        <v>75.905088128953878</v>
      </c>
      <c r="S151" s="480" t="s">
        <v>381</v>
      </c>
      <c r="T151" s="738"/>
      <c r="U151" s="1021"/>
      <c r="V151" s="503">
        <f t="shared" si="447"/>
        <v>25</v>
      </c>
      <c r="W151" s="498">
        <v>33.299999999999997</v>
      </c>
      <c r="X151" s="519">
        <v>-26</v>
      </c>
      <c r="Y151" s="483">
        <f t="shared" si="468"/>
        <v>13.965945499290298</v>
      </c>
      <c r="Z151" s="551">
        <v>16.556824582530034</v>
      </c>
      <c r="AA151" s="485">
        <v>15.711688686701585</v>
      </c>
      <c r="AB151" s="532">
        <f t="shared" si="448"/>
        <v>5.455553014010273</v>
      </c>
      <c r="AC151" s="486">
        <f t="shared" si="449"/>
        <v>4.8493804568980208</v>
      </c>
      <c r="AD151" s="487">
        <v>16.201979802776002</v>
      </c>
      <c r="AE151" s="488">
        <v>27.173816479295038</v>
      </c>
      <c r="AF151" s="738"/>
      <c r="AG151" s="1048"/>
      <c r="AH151" s="1050"/>
      <c r="AI151" s="738"/>
      <c r="AJ151" s="1021"/>
      <c r="AK151" s="503">
        <f t="shared" si="450"/>
        <v>25</v>
      </c>
      <c r="AL151" s="489">
        <f t="shared" si="467"/>
        <v>15</v>
      </c>
      <c r="AM151" s="519">
        <f t="shared" si="451"/>
        <v>-33</v>
      </c>
      <c r="AN151" s="490">
        <f t="shared" si="452"/>
        <v>13.965945499290298</v>
      </c>
      <c r="AP151" s="1021"/>
      <c r="AQ151" s="503">
        <v>25</v>
      </c>
      <c r="AR151" s="483">
        <f t="shared" si="423"/>
        <v>13.965945499290298</v>
      </c>
      <c r="AS151" s="477">
        <v>101.17179659441932</v>
      </c>
      <c r="AT151" s="479">
        <v>100.90410899674075</v>
      </c>
      <c r="AU151" s="479">
        <v>100.51371859331185</v>
      </c>
      <c r="AV151" s="479">
        <v>99.978399324163249</v>
      </c>
      <c r="AW151" s="479">
        <v>99.540677906232503</v>
      </c>
      <c r="AX151" s="479">
        <v>99.172408498843282</v>
      </c>
      <c r="AY151" s="479">
        <v>98.543121207847292</v>
      </c>
      <c r="AZ151" s="479">
        <v>98.578515753774568</v>
      </c>
      <c r="BA151" s="479">
        <v>98.2150312588698</v>
      </c>
      <c r="BB151" s="479">
        <v>98.232594120020721</v>
      </c>
      <c r="BC151" s="761" t="str">
        <f t="shared" ref="BC151" si="470">BC35</f>
        <v>not calc.</v>
      </c>
      <c r="BD151" s="480" t="s">
        <v>381</v>
      </c>
      <c r="BE151" s="738"/>
      <c r="BF151" s="1021"/>
      <c r="BG151" s="503">
        <v>25</v>
      </c>
      <c r="BH151" s="483">
        <f t="shared" si="424"/>
        <v>15.711688686701585</v>
      </c>
      <c r="BI151" s="477">
        <v>70.224964712822569</v>
      </c>
      <c r="BJ151" s="478">
        <v>74.876467827166906</v>
      </c>
      <c r="BK151" s="478">
        <v>83.830123112422669</v>
      </c>
      <c r="BL151" s="478">
        <v>86.924731280481879</v>
      </c>
      <c r="BM151" s="478">
        <v>86.186278500513083</v>
      </c>
      <c r="BN151" s="478">
        <v>85.414274972737147</v>
      </c>
      <c r="BO151" s="478">
        <v>83.791041364700334</v>
      </c>
      <c r="BP151" s="478">
        <v>82.059267991542455</v>
      </c>
      <c r="BQ151" s="478">
        <v>80.21549197469318</v>
      </c>
      <c r="BR151" s="478">
        <v>78.228166544102621</v>
      </c>
      <c r="BS151" s="478">
        <v>75.942616035260286</v>
      </c>
      <c r="BT151" s="480" t="s">
        <v>381</v>
      </c>
      <c r="BU151" s="533"/>
      <c r="BV151" s="1021"/>
      <c r="BW151" s="503">
        <v>25</v>
      </c>
      <c r="BX151" s="483">
        <f t="shared" si="425"/>
        <v>15.711688686701585</v>
      </c>
      <c r="BY151" s="477">
        <v>67.697441682688805</v>
      </c>
      <c r="BZ151" s="478">
        <v>72.234988709830134</v>
      </c>
      <c r="CA151" s="478">
        <v>81.191956062156393</v>
      </c>
      <c r="CB151" s="478">
        <v>87.031756726149169</v>
      </c>
      <c r="CC151" s="478">
        <v>86.242130796013711</v>
      </c>
      <c r="CD151" s="478">
        <v>85.422636112618974</v>
      </c>
      <c r="CE151" s="478">
        <v>83.723858493962425</v>
      </c>
      <c r="CF151" s="478">
        <v>81.932000640949155</v>
      </c>
      <c r="CG151" s="478">
        <v>80.060109441719305</v>
      </c>
      <c r="CH151" s="478">
        <v>78.088753949092222</v>
      </c>
      <c r="CI151" s="478">
        <v>75.905088128953878</v>
      </c>
      <c r="CJ151" s="480" t="s">
        <v>381</v>
      </c>
      <c r="CK151" s="738"/>
      <c r="CL151" s="1021"/>
      <c r="CM151" s="503">
        <f t="shared" si="453"/>
        <v>25</v>
      </c>
      <c r="CN151" s="520">
        <v>1.2</v>
      </c>
      <c r="CO151" s="521">
        <v>1.2000000000000002</v>
      </c>
      <c r="CP151" s="521">
        <v>1.2</v>
      </c>
      <c r="CQ151" s="521">
        <v>1.2000000000000095</v>
      </c>
      <c r="CR151" s="521">
        <v>1.2000000000000088</v>
      </c>
      <c r="CS151" s="521">
        <v>1.2</v>
      </c>
      <c r="CT151" s="521">
        <v>1.2000000000000002</v>
      </c>
      <c r="CU151" s="521">
        <v>1.2000000000000091</v>
      </c>
      <c r="CV151" s="521">
        <v>1.2</v>
      </c>
      <c r="CW151" s="562">
        <v>1.2000000000000002</v>
      </c>
      <c r="CX151" s="761" t="str">
        <f t="shared" ref="CX151" si="471">CX35</f>
        <v>not calc.</v>
      </c>
      <c r="CY151" s="748" t="s">
        <v>381</v>
      </c>
      <c r="CZ151" s="738"/>
      <c r="DA151" s="1021"/>
      <c r="DB151" s="503">
        <f t="shared" si="454"/>
        <v>25</v>
      </c>
      <c r="DC151" s="520">
        <v>0.85737266764165532</v>
      </c>
      <c r="DD151" s="521">
        <v>0.89767981940242414</v>
      </c>
      <c r="DE151" s="521">
        <v>0.97141862077670782</v>
      </c>
      <c r="DF151" s="521">
        <v>1.0000000000000104</v>
      </c>
      <c r="DG151" s="521">
        <v>1.0000000000000104</v>
      </c>
      <c r="DH151" s="521">
        <v>1</v>
      </c>
      <c r="DI151" s="521">
        <v>1.0000000000000002</v>
      </c>
      <c r="DJ151" s="521">
        <v>1.0000000000000051</v>
      </c>
      <c r="DK151" s="521">
        <v>1.0000000000000002</v>
      </c>
      <c r="DL151" s="562">
        <v>1.0000000000000002</v>
      </c>
      <c r="DM151" s="771">
        <v>1.0000000000000004</v>
      </c>
      <c r="DN151" s="748" t="s">
        <v>381</v>
      </c>
      <c r="DO151" s="744"/>
      <c r="DP151" s="1021"/>
      <c r="DQ151" s="503">
        <f t="shared" si="455"/>
        <v>25</v>
      </c>
      <c r="DR151" s="520">
        <v>0.83485487784438273</v>
      </c>
      <c r="DS151" s="521">
        <v>0.8749668601238848</v>
      </c>
      <c r="DT151" s="521">
        <v>0.95019284452803887</v>
      </c>
      <c r="DU151" s="521">
        <v>1.0000000000000109</v>
      </c>
      <c r="DV151" s="521">
        <v>1.0000000000000004</v>
      </c>
      <c r="DW151" s="521">
        <v>1.0000000000000051</v>
      </c>
      <c r="DX151" s="521">
        <v>1</v>
      </c>
      <c r="DY151" s="521">
        <v>1.0000000000000053</v>
      </c>
      <c r="DZ151" s="521">
        <v>1.0000000000000024</v>
      </c>
      <c r="EA151" s="562">
        <v>1</v>
      </c>
      <c r="EB151" s="771">
        <v>1.0000000000000004</v>
      </c>
      <c r="EC151" s="748" t="s">
        <v>381</v>
      </c>
      <c r="ED151" s="738"/>
      <c r="EE151" s="1021"/>
      <c r="EF151" s="503">
        <f t="shared" si="456"/>
        <v>25</v>
      </c>
      <c r="EG151" s="495">
        <v>40.260769132867324</v>
      </c>
      <c r="EH151" s="496">
        <v>39.442493036131452</v>
      </c>
      <c r="EI151" s="496">
        <v>38.249522134085453</v>
      </c>
      <c r="EJ151" s="496">
        <v>36.614421265188355</v>
      </c>
      <c r="EK151" s="496">
        <v>35.278073679950467</v>
      </c>
      <c r="EL151" s="497">
        <v>34.15421414775733</v>
      </c>
      <c r="EM151" s="497">
        <v>32.234761180260591</v>
      </c>
      <c r="EN151" s="497">
        <v>32.342689681804472</v>
      </c>
      <c r="EO151" s="497">
        <v>31.234505829294903</v>
      </c>
      <c r="EP151" s="563">
        <v>31.288041650071364</v>
      </c>
      <c r="EQ151" s="761" t="str">
        <f t="shared" ref="EQ151" si="472">EQ35</f>
        <v>not calc.</v>
      </c>
      <c r="ER151" s="748" t="s">
        <v>381</v>
      </c>
      <c r="ES151" s="738"/>
      <c r="ET151" s="1021"/>
      <c r="EU151" s="503">
        <f t="shared" si="457"/>
        <v>25</v>
      </c>
      <c r="EV151" s="495">
        <v>85</v>
      </c>
      <c r="EW151" s="496">
        <v>85</v>
      </c>
      <c r="EX151" s="496">
        <v>85</v>
      </c>
      <c r="EY151" s="496">
        <v>82.822641676668354</v>
      </c>
      <c r="EZ151" s="496">
        <v>79.837936394502492</v>
      </c>
      <c r="FA151" s="497">
        <v>76.719940710454807</v>
      </c>
      <c r="FB151" s="497">
        <v>70.171797104727943</v>
      </c>
      <c r="FC151" s="497">
        <v>63.197722202292539</v>
      </c>
      <c r="FD151" s="497">
        <v>55.786441397468366</v>
      </c>
      <c r="FE151" s="563">
        <v>47.814544350065773</v>
      </c>
      <c r="FF151" s="497">
        <v>38.667995655253435</v>
      </c>
      <c r="FG151" s="748" t="s">
        <v>381</v>
      </c>
      <c r="FI151" s="1021"/>
      <c r="FJ151" s="503">
        <f t="shared" si="458"/>
        <v>25</v>
      </c>
      <c r="FK151" s="495">
        <v>85.000000000000057</v>
      </c>
      <c r="FL151" s="496">
        <v>85.000000000000114</v>
      </c>
      <c r="FM151" s="496">
        <v>85</v>
      </c>
      <c r="FN151" s="496">
        <v>83.255399644754789</v>
      </c>
      <c r="FO151" s="496">
        <v>80.063606828251011</v>
      </c>
      <c r="FP151" s="497">
        <v>76.753697156696887</v>
      </c>
      <c r="FQ151" s="497">
        <v>69.901012056384673</v>
      </c>
      <c r="FR151" s="497">
        <v>62.685693248661721</v>
      </c>
      <c r="FS151" s="497">
        <v>55.162525826091553</v>
      </c>
      <c r="FT151" s="563">
        <v>47.255959200160305</v>
      </c>
      <c r="FU151" s="497">
        <v>38.518009446762107</v>
      </c>
      <c r="FV151" s="748" t="s">
        <v>381</v>
      </c>
      <c r="FW151" s="744"/>
      <c r="FX151" s="1021"/>
      <c r="FY151" s="503">
        <f t="shared" si="459"/>
        <v>25</v>
      </c>
      <c r="FZ151" s="491">
        <f t="shared" si="460"/>
        <v>0.83485487784438273</v>
      </c>
      <c r="GA151" s="492">
        <f t="shared" si="426"/>
        <v>0.8749668601238848</v>
      </c>
      <c r="GB151" s="492">
        <f t="shared" si="427"/>
        <v>0.95019284452803887</v>
      </c>
      <c r="GC151" s="492">
        <f t="shared" si="428"/>
        <v>1.0000000000000104</v>
      </c>
      <c r="GD151" s="492">
        <f t="shared" si="429"/>
        <v>1.0000000000000004</v>
      </c>
      <c r="GE151" s="493">
        <f t="shared" si="430"/>
        <v>1</v>
      </c>
      <c r="GF151" s="493">
        <f t="shared" si="431"/>
        <v>1</v>
      </c>
      <c r="GG151" s="493">
        <f t="shared" si="432"/>
        <v>1.0000000000000051</v>
      </c>
      <c r="GH151" s="493">
        <f t="shared" si="433"/>
        <v>1.0000000000000002</v>
      </c>
      <c r="GI151" s="493">
        <f t="shared" si="434"/>
        <v>1</v>
      </c>
      <c r="GJ151" s="493">
        <f t="shared" ref="GJ151:GJ153" si="473">MIN(CX151,DM151,EB151)</f>
        <v>1.0000000000000004</v>
      </c>
      <c r="GK151" s="748" t="s">
        <v>381</v>
      </c>
      <c r="GM151" s="1021"/>
      <c r="GN151" s="503">
        <f t="shared" si="461"/>
        <v>25</v>
      </c>
      <c r="GO151" s="495">
        <f t="shared" si="462"/>
        <v>85.000000000000057</v>
      </c>
      <c r="GP151" s="496">
        <f t="shared" si="435"/>
        <v>85.000000000000114</v>
      </c>
      <c r="GQ151" s="496">
        <f t="shared" si="436"/>
        <v>85</v>
      </c>
      <c r="GR151" s="496">
        <f t="shared" si="437"/>
        <v>83.255399644754789</v>
      </c>
      <c r="GS151" s="496">
        <f t="shared" si="438"/>
        <v>80.063606828251011</v>
      </c>
      <c r="GT151" s="497">
        <f t="shared" si="439"/>
        <v>76.753697156696887</v>
      </c>
      <c r="GU151" s="497">
        <f t="shared" si="440"/>
        <v>70.171797104727943</v>
      </c>
      <c r="GV151" s="497">
        <f t="shared" si="441"/>
        <v>63.197722202292539</v>
      </c>
      <c r="GW151" s="497">
        <f t="shared" si="442"/>
        <v>55.786441397468366</v>
      </c>
      <c r="GX151" s="497">
        <f t="shared" si="443"/>
        <v>47.814544350065773</v>
      </c>
      <c r="GY151" s="497">
        <f t="shared" ref="GY151:GY153" si="474">MAX(EQ151,FF151,FU151)</f>
        <v>38.667995655253435</v>
      </c>
      <c r="GZ151" s="748" t="s">
        <v>381</v>
      </c>
      <c r="HB151" s="1021"/>
      <c r="HC151" s="503">
        <f t="shared" si="463"/>
        <v>25</v>
      </c>
      <c r="HD151" s="531">
        <f t="shared" si="464"/>
        <v>4.6467501260642052</v>
      </c>
      <c r="HE151" s="551">
        <v>5.2275938918222309</v>
      </c>
      <c r="HF151" s="604">
        <v>87.445253059786509</v>
      </c>
      <c r="HH151" s="1021"/>
      <c r="HI151" s="503">
        <f t="shared" si="465"/>
        <v>25</v>
      </c>
      <c r="HJ151" s="531">
        <f t="shared" si="466"/>
        <v>4.6467501260642052</v>
      </c>
      <c r="HK151" s="604">
        <v>99.299024220000007</v>
      </c>
    </row>
    <row r="152" spans="2:219" ht="15" customHeight="1">
      <c r="B152" s="1046"/>
      <c r="C152" s="589">
        <v>20</v>
      </c>
      <c r="D152" s="476">
        <f t="shared" si="444"/>
        <v>15.885462089210016</v>
      </c>
      <c r="E152" s="642">
        <f t="shared" si="445"/>
        <v>66.120137896530309</v>
      </c>
      <c r="F152" s="643">
        <f t="shared" si="414"/>
        <v>87.385877601664504</v>
      </c>
      <c r="G152" s="602">
        <f t="shared" si="415"/>
        <v>4.966042316948446</v>
      </c>
      <c r="H152" s="594" t="s">
        <v>712</v>
      </c>
      <c r="I152" s="603" t="s">
        <v>712</v>
      </c>
      <c r="J152" s="580">
        <f t="shared" si="446"/>
        <v>81.073940978193434</v>
      </c>
      <c r="K152" s="580">
        <f t="shared" si="416"/>
        <v>86.813403859128627</v>
      </c>
      <c r="L152" s="580">
        <f t="shared" si="417"/>
        <v>85.975963294164117</v>
      </c>
      <c r="M152" s="580">
        <f t="shared" si="418"/>
        <v>85.116920211940666</v>
      </c>
      <c r="N152" s="580">
        <f t="shared" si="419"/>
        <v>83.266856169989381</v>
      </c>
      <c r="O152" s="580">
        <f t="shared" si="420"/>
        <v>81.319471915922165</v>
      </c>
      <c r="P152" s="580">
        <f t="shared" si="421"/>
        <v>79.305015116580662</v>
      </c>
      <c r="Q152" s="580">
        <f t="shared" si="422"/>
        <v>77.206044041266622</v>
      </c>
      <c r="R152" s="580">
        <f t="shared" si="469"/>
        <v>74.880281850732558</v>
      </c>
      <c r="S152" s="480" t="s">
        <v>381</v>
      </c>
      <c r="T152" s="738"/>
      <c r="U152" s="1021"/>
      <c r="V152" s="503">
        <f t="shared" si="447"/>
        <v>20</v>
      </c>
      <c r="W152" s="481">
        <v>30</v>
      </c>
      <c r="X152" s="519">
        <v>-26</v>
      </c>
      <c r="Y152" s="483">
        <f t="shared" si="468"/>
        <v>15.885462089210016</v>
      </c>
      <c r="Z152" s="551">
        <v>18.926539180666818</v>
      </c>
      <c r="AA152" s="485">
        <v>17.871144850361269</v>
      </c>
      <c r="AB152" s="532">
        <f t="shared" si="448"/>
        <v>4.7889032469420973</v>
      </c>
      <c r="AC152" s="486">
        <f t="shared" si="449"/>
        <v>4.2568028861707532</v>
      </c>
      <c r="AD152" s="487">
        <v>18.118677663772058</v>
      </c>
      <c r="AE152" s="488">
        <v>30.269711458022737</v>
      </c>
      <c r="AF152" s="738"/>
      <c r="AG152" s="1048"/>
      <c r="AH152" s="1050"/>
      <c r="AI152" s="738"/>
      <c r="AJ152" s="1021"/>
      <c r="AK152" s="503">
        <f t="shared" si="450"/>
        <v>20</v>
      </c>
      <c r="AL152" s="489">
        <f t="shared" si="467"/>
        <v>10</v>
      </c>
      <c r="AM152" s="519">
        <f t="shared" si="451"/>
        <v>-33</v>
      </c>
      <c r="AN152" s="490">
        <f t="shared" si="452"/>
        <v>15.885462089210016</v>
      </c>
      <c r="AP152" s="1021"/>
      <c r="AQ152" s="503">
        <v>20</v>
      </c>
      <c r="AR152" s="483">
        <f t="shared" si="423"/>
        <v>15.885462089210016</v>
      </c>
      <c r="AS152" s="477">
        <v>100.58642435739303</v>
      </c>
      <c r="AT152" s="479">
        <v>100.23804820503963</v>
      </c>
      <c r="AU152" s="479">
        <v>99.777097468802182</v>
      </c>
      <c r="AV152" s="479">
        <v>99.156394982556776</v>
      </c>
      <c r="AW152" s="479">
        <v>98.634554158944752</v>
      </c>
      <c r="AX152" s="479">
        <v>98.183305845933887</v>
      </c>
      <c r="AY152" s="479">
        <v>97.380919315838071</v>
      </c>
      <c r="AZ152" s="479">
        <v>97.364453692478989</v>
      </c>
      <c r="BA152" s="479">
        <v>96.84911290456813</v>
      </c>
      <c r="BB152" s="479">
        <v>96.825333837491726</v>
      </c>
      <c r="BC152" s="761" t="str">
        <f t="shared" ref="BC152" si="475">BC36</f>
        <v>not calc.</v>
      </c>
      <c r="BD152" s="480" t="s">
        <v>381</v>
      </c>
      <c r="BE152" s="738"/>
      <c r="BF152" s="1021"/>
      <c r="BG152" s="503">
        <v>20</v>
      </c>
      <c r="BH152" s="483">
        <f t="shared" si="424"/>
        <v>17.871144850361269</v>
      </c>
      <c r="BI152" s="477">
        <v>69.046101124258058</v>
      </c>
      <c r="BJ152" s="478">
        <v>74.065817139725937</v>
      </c>
      <c r="BK152" s="478">
        <v>84.325575860403404</v>
      </c>
      <c r="BL152" s="478">
        <v>86.813403859128627</v>
      </c>
      <c r="BM152" s="478">
        <v>85.975963294164117</v>
      </c>
      <c r="BN152" s="478">
        <v>85.116920211940666</v>
      </c>
      <c r="BO152" s="478">
        <v>83.321658787372755</v>
      </c>
      <c r="BP152" s="478">
        <v>81.433937122100517</v>
      </c>
      <c r="BQ152" s="478">
        <v>79.449627093885297</v>
      </c>
      <c r="BR152" s="478">
        <v>77.332386860070443</v>
      </c>
      <c r="BS152" s="478">
        <v>74.90472545147604</v>
      </c>
      <c r="BT152" s="480" t="s">
        <v>381</v>
      </c>
      <c r="BU152" s="533"/>
      <c r="BV152" s="1021"/>
      <c r="BW152" s="503">
        <v>20</v>
      </c>
      <c r="BX152" s="483">
        <f t="shared" si="425"/>
        <v>17.871144850361269</v>
      </c>
      <c r="BY152" s="477">
        <v>66.120137896530309</v>
      </c>
      <c r="BZ152" s="478">
        <v>71.127763738920635</v>
      </c>
      <c r="CA152" s="478">
        <v>81.073940978193434</v>
      </c>
      <c r="CB152" s="478">
        <v>86.93942359196555</v>
      </c>
      <c r="CC152" s="478">
        <v>86.051507850952461</v>
      </c>
      <c r="CD152" s="478">
        <v>85.142422909102123</v>
      </c>
      <c r="CE152" s="478">
        <v>83.266856169989381</v>
      </c>
      <c r="CF152" s="478">
        <v>81.319471915922165</v>
      </c>
      <c r="CG152" s="478">
        <v>79.305015116580662</v>
      </c>
      <c r="CH152" s="478">
        <v>77.206044041266622</v>
      </c>
      <c r="CI152" s="478">
        <v>74.880281850732558</v>
      </c>
      <c r="CJ152" s="480" t="s">
        <v>381</v>
      </c>
      <c r="CK152" s="738"/>
      <c r="CL152" s="1021"/>
      <c r="CM152" s="503">
        <f t="shared" si="453"/>
        <v>20</v>
      </c>
      <c r="CN152" s="520">
        <v>1.2</v>
      </c>
      <c r="CO152" s="521">
        <v>1.2</v>
      </c>
      <c r="CP152" s="521">
        <v>1.2000000000000006</v>
      </c>
      <c r="CQ152" s="521">
        <v>1.2000000000000002</v>
      </c>
      <c r="CR152" s="521">
        <v>1.2000000000000008</v>
      </c>
      <c r="CS152" s="521">
        <v>1.2000000000000004</v>
      </c>
      <c r="CT152" s="521">
        <v>1.2000000000000008</v>
      </c>
      <c r="CU152" s="521">
        <v>1.2</v>
      </c>
      <c r="CV152" s="521">
        <v>1.2000000000000002</v>
      </c>
      <c r="CW152" s="562">
        <v>1.2000000000000002</v>
      </c>
      <c r="CX152" s="761" t="str">
        <f t="shared" ref="CX152" si="476">CX36</f>
        <v>not calc.</v>
      </c>
      <c r="CY152" s="748" t="s">
        <v>381</v>
      </c>
      <c r="CZ152" s="738"/>
      <c r="DA152" s="1021"/>
      <c r="DB152" s="503">
        <f t="shared" si="454"/>
        <v>20</v>
      </c>
      <c r="DC152" s="520">
        <v>0.84692551247150016</v>
      </c>
      <c r="DD152" s="521">
        <v>0.89075787658601513</v>
      </c>
      <c r="DE152" s="521">
        <v>0.97536007808420033</v>
      </c>
      <c r="DF152" s="521">
        <v>1.0000000000000122</v>
      </c>
      <c r="DG152" s="521">
        <v>1.0000000000000056</v>
      </c>
      <c r="DH152" s="521">
        <v>1.0000000000000004</v>
      </c>
      <c r="DI152" s="521">
        <v>1</v>
      </c>
      <c r="DJ152" s="521">
        <v>1.0000000000000062</v>
      </c>
      <c r="DK152" s="521">
        <v>1</v>
      </c>
      <c r="DL152" s="562">
        <v>1.0000000000000004</v>
      </c>
      <c r="DM152" s="771">
        <v>1.0000000000000004</v>
      </c>
      <c r="DN152" s="748" t="s">
        <v>381</v>
      </c>
      <c r="DO152" s="744"/>
      <c r="DP152" s="1021"/>
      <c r="DQ152" s="503">
        <f t="shared" si="455"/>
        <v>20</v>
      </c>
      <c r="DR152" s="520">
        <v>0.82057408005616916</v>
      </c>
      <c r="DS152" s="521">
        <v>0.86530886653762462</v>
      </c>
      <c r="DT152" s="521">
        <v>0.94923381883545643</v>
      </c>
      <c r="DU152" s="521">
        <v>1.0000000000000118</v>
      </c>
      <c r="DV152" s="521">
        <v>1</v>
      </c>
      <c r="DW152" s="521">
        <v>1.0000000000000002</v>
      </c>
      <c r="DX152" s="521">
        <v>1</v>
      </c>
      <c r="DY152" s="521">
        <v>1</v>
      </c>
      <c r="DZ152" s="521">
        <v>1.0000000000000031</v>
      </c>
      <c r="EA152" s="562">
        <v>1</v>
      </c>
      <c r="EB152" s="771">
        <v>1.0000000000000004</v>
      </c>
      <c r="EC152" s="748" t="s">
        <v>381</v>
      </c>
      <c r="ED152" s="738"/>
      <c r="EE152" s="1021"/>
      <c r="EF152" s="503">
        <f t="shared" si="456"/>
        <v>20</v>
      </c>
      <c r="EG152" s="495">
        <v>38.471664862611533</v>
      </c>
      <c r="EH152" s="496">
        <v>37.407394650533661</v>
      </c>
      <c r="EI152" s="496">
        <v>35.999781319356771</v>
      </c>
      <c r="EJ152" s="496">
        <v>34.105354565047264</v>
      </c>
      <c r="EK152" s="496">
        <v>32.513574336130318</v>
      </c>
      <c r="EL152" s="497">
        <v>31.13780144287017</v>
      </c>
      <c r="EM152" s="497">
        <v>28.693034524277209</v>
      </c>
      <c r="EN152" s="497">
        <v>28.642886684200278</v>
      </c>
      <c r="EO152" s="497">
        <v>27.073798582918187</v>
      </c>
      <c r="EP152" s="563">
        <v>27.001416945232563</v>
      </c>
      <c r="EQ152" s="761" t="str">
        <f t="shared" ref="EQ152" si="477">EQ36</f>
        <v>not calc.</v>
      </c>
      <c r="ER152" s="748" t="s">
        <v>381</v>
      </c>
      <c r="ES152" s="738"/>
      <c r="ET152" s="1021"/>
      <c r="EU152" s="503">
        <f t="shared" si="457"/>
        <v>20</v>
      </c>
      <c r="EV152" s="495">
        <v>85</v>
      </c>
      <c r="EW152" s="496">
        <v>85</v>
      </c>
      <c r="EX152" s="496">
        <v>85.000000000000057</v>
      </c>
      <c r="EY152" s="496">
        <v>82.372536611589851</v>
      </c>
      <c r="EZ152" s="496">
        <v>78.988271872387031</v>
      </c>
      <c r="FA152" s="497">
        <v>75.519610099461147</v>
      </c>
      <c r="FB152" s="497">
        <v>68.280305947910335</v>
      </c>
      <c r="FC152" s="497">
        <v>60.682512067739822</v>
      </c>
      <c r="FD152" s="497">
        <v>52.712234995732217</v>
      </c>
      <c r="FE152" s="563">
        <v>44.226925983741125</v>
      </c>
      <c r="FF152" s="497">
        <v>34.52229567090086</v>
      </c>
      <c r="FG152" s="748" t="s">
        <v>381</v>
      </c>
      <c r="FI152" s="1021"/>
      <c r="FJ152" s="503">
        <f t="shared" si="458"/>
        <v>20</v>
      </c>
      <c r="FK152" s="495">
        <v>85</v>
      </c>
      <c r="FL152" s="496">
        <v>85</v>
      </c>
      <c r="FM152" s="496">
        <v>85</v>
      </c>
      <c r="FN152" s="496">
        <v>82.882047436681091</v>
      </c>
      <c r="FO152" s="496">
        <v>79.293448448929894</v>
      </c>
      <c r="FP152" s="497">
        <v>75.622542948069338</v>
      </c>
      <c r="FQ152" s="497">
        <v>68.059524923831759</v>
      </c>
      <c r="FR152" s="497">
        <v>60.222288163671863</v>
      </c>
      <c r="FS152" s="497">
        <v>52.132043231881426</v>
      </c>
      <c r="FT152" s="563">
        <v>43.72120862715542</v>
      </c>
      <c r="FU152" s="497">
        <v>34.424719167651347</v>
      </c>
      <c r="FV152" s="748" t="s">
        <v>381</v>
      </c>
      <c r="FW152" s="744"/>
      <c r="FX152" s="1021"/>
      <c r="FY152" s="503">
        <f t="shared" si="459"/>
        <v>20</v>
      </c>
      <c r="FZ152" s="491">
        <f t="shared" si="460"/>
        <v>0.82057408005616916</v>
      </c>
      <c r="GA152" s="492">
        <f t="shared" si="426"/>
        <v>0.86530886653762462</v>
      </c>
      <c r="GB152" s="492">
        <f t="shared" si="427"/>
        <v>0.94923381883545643</v>
      </c>
      <c r="GC152" s="492">
        <f t="shared" si="428"/>
        <v>1.0000000000000118</v>
      </c>
      <c r="GD152" s="492">
        <f t="shared" si="429"/>
        <v>1</v>
      </c>
      <c r="GE152" s="493">
        <f t="shared" si="430"/>
        <v>1.0000000000000002</v>
      </c>
      <c r="GF152" s="493">
        <f t="shared" si="431"/>
        <v>1</v>
      </c>
      <c r="GG152" s="493">
        <f t="shared" si="432"/>
        <v>1</v>
      </c>
      <c r="GH152" s="493">
        <f t="shared" si="433"/>
        <v>1</v>
      </c>
      <c r="GI152" s="493">
        <f t="shared" si="434"/>
        <v>1</v>
      </c>
      <c r="GJ152" s="493">
        <f t="shared" si="473"/>
        <v>1.0000000000000004</v>
      </c>
      <c r="GK152" s="748" t="s">
        <v>381</v>
      </c>
      <c r="GM152" s="1021"/>
      <c r="GN152" s="503">
        <f t="shared" si="461"/>
        <v>20</v>
      </c>
      <c r="GO152" s="495">
        <f t="shared" si="462"/>
        <v>85</v>
      </c>
      <c r="GP152" s="496">
        <f t="shared" si="435"/>
        <v>85</v>
      </c>
      <c r="GQ152" s="496">
        <f t="shared" si="436"/>
        <v>85.000000000000057</v>
      </c>
      <c r="GR152" s="496">
        <f t="shared" si="437"/>
        <v>82.882047436681091</v>
      </c>
      <c r="GS152" s="496">
        <f t="shared" si="438"/>
        <v>79.293448448929894</v>
      </c>
      <c r="GT152" s="497">
        <f t="shared" si="439"/>
        <v>75.622542948069338</v>
      </c>
      <c r="GU152" s="497">
        <f t="shared" si="440"/>
        <v>68.280305947910335</v>
      </c>
      <c r="GV152" s="497">
        <f t="shared" si="441"/>
        <v>60.682512067739822</v>
      </c>
      <c r="GW152" s="497">
        <f t="shared" si="442"/>
        <v>52.712234995732217</v>
      </c>
      <c r="GX152" s="497">
        <f t="shared" si="443"/>
        <v>44.226925983741125</v>
      </c>
      <c r="GY152" s="497">
        <f t="shared" si="474"/>
        <v>34.52229567090086</v>
      </c>
      <c r="GZ152" s="748" t="s">
        <v>381</v>
      </c>
      <c r="HB152" s="1021"/>
      <c r="HC152" s="503">
        <f t="shared" si="463"/>
        <v>20</v>
      </c>
      <c r="HD152" s="531">
        <f t="shared" si="464"/>
        <v>4.966042316948446</v>
      </c>
      <c r="HE152" s="551">
        <v>5.5867976065670018</v>
      </c>
      <c r="HF152" s="604">
        <v>87.385877601664504</v>
      </c>
      <c r="HH152" s="1021"/>
      <c r="HI152" s="503">
        <f t="shared" si="465"/>
        <v>20</v>
      </c>
      <c r="HJ152" s="531">
        <f t="shared" si="466"/>
        <v>4.966042316948446</v>
      </c>
      <c r="HK152" s="604">
        <v>98.385859749999995</v>
      </c>
    </row>
    <row r="153" spans="2:219" ht="15" customHeight="1">
      <c r="B153" s="1046"/>
      <c r="C153" s="589">
        <v>10</v>
      </c>
      <c r="D153" s="476">
        <f t="shared" si="444"/>
        <v>18.917817679328209</v>
      </c>
      <c r="E153" s="642">
        <f t="shared" si="445"/>
        <v>64.471198230337407</v>
      </c>
      <c r="F153" s="643">
        <f t="shared" si="414"/>
        <v>87.334614860646838</v>
      </c>
      <c r="G153" s="602">
        <f t="shared" si="415"/>
        <v>5.5626444740435188</v>
      </c>
      <c r="H153" s="594" t="s">
        <v>712</v>
      </c>
      <c r="I153" s="603" t="s">
        <v>712</v>
      </c>
      <c r="J153" s="580">
        <f t="shared" si="446"/>
        <v>81.114024749824878</v>
      </c>
      <c r="K153" s="580">
        <f t="shared" si="416"/>
        <v>86.615003801031733</v>
      </c>
      <c r="L153" s="580">
        <f t="shared" si="417"/>
        <v>85.630554135270046</v>
      </c>
      <c r="M153" s="580">
        <f t="shared" si="418"/>
        <v>84.624047786926738</v>
      </c>
      <c r="N153" s="580">
        <f t="shared" si="419"/>
        <v>82.541360309641973</v>
      </c>
      <c r="O153" s="580">
        <f t="shared" si="420"/>
        <v>80.352766932164144</v>
      </c>
      <c r="P153" s="580">
        <f t="shared" si="421"/>
        <v>78.123543222474339</v>
      </c>
      <c r="Q153" s="580">
        <f t="shared" si="422"/>
        <v>75.832300289038642</v>
      </c>
      <c r="R153" s="580">
        <f t="shared" si="469"/>
        <v>73.290216198912631</v>
      </c>
      <c r="S153" s="480" t="s">
        <v>381</v>
      </c>
      <c r="T153" s="738"/>
      <c r="U153" s="1021"/>
      <c r="V153" s="503">
        <f t="shared" si="447"/>
        <v>10</v>
      </c>
      <c r="W153" s="481">
        <f>V153+15</f>
        <v>25</v>
      </c>
      <c r="X153" s="519">
        <v>-26</v>
      </c>
      <c r="Y153" s="483">
        <f t="shared" si="468"/>
        <v>18.917817679328209</v>
      </c>
      <c r="Z153" s="551">
        <v>22.861403814119928</v>
      </c>
      <c r="AA153" s="485">
        <v>21.282544889244235</v>
      </c>
      <c r="AB153" s="532">
        <f t="shared" si="448"/>
        <v>4.0234040754603448</v>
      </c>
      <c r="AC153" s="486">
        <f t="shared" si="449"/>
        <v>3.5763591781869732</v>
      </c>
      <c r="AD153" s="487">
        <v>21.13951394032923</v>
      </c>
      <c r="AE153" s="488">
        <v>34.929079491752034</v>
      </c>
      <c r="AF153" s="738"/>
      <c r="AG153" s="1048"/>
      <c r="AH153" s="1050"/>
      <c r="AI153" s="738"/>
      <c r="AJ153" s="1021"/>
      <c r="AK153" s="503">
        <f t="shared" si="450"/>
        <v>10</v>
      </c>
      <c r="AL153" s="489">
        <f t="shared" si="467"/>
        <v>0</v>
      </c>
      <c r="AM153" s="519">
        <f t="shared" si="451"/>
        <v>-33</v>
      </c>
      <c r="AN153" s="490">
        <f t="shared" si="452"/>
        <v>18.917817679328209</v>
      </c>
      <c r="AP153" s="1021"/>
      <c r="AQ153" s="503">
        <v>10</v>
      </c>
      <c r="AR153" s="483">
        <f t="shared" si="423"/>
        <v>18.917817679328209</v>
      </c>
      <c r="AS153" s="477">
        <v>99.731482784321074</v>
      </c>
      <c r="AT153" s="479">
        <v>99.177793549509659</v>
      </c>
      <c r="AU153" s="479">
        <v>98.372178577066379</v>
      </c>
      <c r="AV153" s="479">
        <v>97.401295062616072</v>
      </c>
      <c r="AW153" s="479">
        <v>96.699522515149994</v>
      </c>
      <c r="AX153" s="479">
        <v>96.073732552574157</v>
      </c>
      <c r="AY153" s="479">
        <v>94.900228398128789</v>
      </c>
      <c r="AZ153" s="479">
        <v>94.78022846342833</v>
      </c>
      <c r="BA153" s="479">
        <v>93.951373659109876</v>
      </c>
      <c r="BB153" s="479">
        <v>93.888406021823144</v>
      </c>
      <c r="BC153" s="761" t="str">
        <f t="shared" ref="BC153" si="478">BC37</f>
        <v>not calc.</v>
      </c>
      <c r="BD153" s="480" t="s">
        <v>381</v>
      </c>
      <c r="BE153" s="738"/>
      <c r="BF153" s="1021"/>
      <c r="BG153" s="503">
        <v>10</v>
      </c>
      <c r="BH153" s="483">
        <f t="shared" si="424"/>
        <v>21.282544889244235</v>
      </c>
      <c r="BI153" s="477">
        <v>68.350160242315823</v>
      </c>
      <c r="BJ153" s="478">
        <v>73.864157560943013</v>
      </c>
      <c r="BK153" s="478">
        <v>85.142227235487312</v>
      </c>
      <c r="BL153" s="478">
        <v>86.615003801031733</v>
      </c>
      <c r="BM153" s="478">
        <v>85.630554135270046</v>
      </c>
      <c r="BN153" s="478">
        <v>84.624047786926738</v>
      </c>
      <c r="BO153" s="478">
        <v>82.562472297743824</v>
      </c>
      <c r="BP153" s="478">
        <v>80.436655252411626</v>
      </c>
      <c r="BQ153" s="478">
        <v>78.238890043692976</v>
      </c>
      <c r="BR153" s="478">
        <v>75.927746876384703</v>
      </c>
      <c r="BS153" s="478">
        <v>73.298877315504512</v>
      </c>
      <c r="BT153" s="480" t="s">
        <v>381</v>
      </c>
      <c r="BU153" s="533"/>
      <c r="BV153" s="1021"/>
      <c r="BW153" s="503">
        <v>10</v>
      </c>
      <c r="BX153" s="483">
        <f t="shared" si="425"/>
        <v>21.282544889244235</v>
      </c>
      <c r="BY153" s="477">
        <v>64.471198230337407</v>
      </c>
      <c r="BZ153" s="478">
        <v>69.952993238423673</v>
      </c>
      <c r="CA153" s="478">
        <v>81.114024749824878</v>
      </c>
      <c r="CB153" s="478">
        <v>86.793062107726911</v>
      </c>
      <c r="CC153" s="478">
        <v>85.746642322262517</v>
      </c>
      <c r="CD153" s="478">
        <v>84.690169080912312</v>
      </c>
      <c r="CE153" s="478">
        <v>82.541360309641973</v>
      </c>
      <c r="CF153" s="478">
        <v>80.352766932164144</v>
      </c>
      <c r="CG153" s="478">
        <v>78.123543222474339</v>
      </c>
      <c r="CH153" s="478">
        <v>75.832300289038642</v>
      </c>
      <c r="CI153" s="478">
        <v>73.290216198912631</v>
      </c>
      <c r="CJ153" s="480" t="s">
        <v>381</v>
      </c>
      <c r="CK153" s="738"/>
      <c r="CL153" s="1021"/>
      <c r="CM153" s="503">
        <f t="shared" si="453"/>
        <v>10</v>
      </c>
      <c r="CN153" s="520">
        <v>1.2000000000000002</v>
      </c>
      <c r="CO153" s="521">
        <v>1.2000000000000008</v>
      </c>
      <c r="CP153" s="521">
        <v>1.2000000000000128</v>
      </c>
      <c r="CQ153" s="521">
        <v>1.2000000000000006</v>
      </c>
      <c r="CR153" s="521">
        <v>1.2000000000000004</v>
      </c>
      <c r="CS153" s="521">
        <v>1.2000000000000002</v>
      </c>
      <c r="CT153" s="521">
        <v>1.2</v>
      </c>
      <c r="CU153" s="521">
        <v>1.2000000000000004</v>
      </c>
      <c r="CV153" s="521">
        <v>1.2000000000000006</v>
      </c>
      <c r="CW153" s="562">
        <v>1.2</v>
      </c>
      <c r="CX153" s="761" t="str">
        <f t="shared" ref="CX153" si="479">CX37</f>
        <v>not calc.</v>
      </c>
      <c r="CY153" s="748" t="s">
        <v>381</v>
      </c>
      <c r="CZ153" s="738"/>
      <c r="DA153" s="1021"/>
      <c r="DB153" s="503">
        <f t="shared" si="454"/>
        <v>10</v>
      </c>
      <c r="DC153" s="520">
        <v>0.84071273035277383</v>
      </c>
      <c r="DD153" s="521">
        <v>0.88902933402219764</v>
      </c>
      <c r="DE153" s="521">
        <v>0.98182637687995655</v>
      </c>
      <c r="DF153" s="521">
        <v>1.0000000000000073</v>
      </c>
      <c r="DG153" s="521">
        <v>1.0000000000000073</v>
      </c>
      <c r="DH153" s="521">
        <v>1.0000000000000075</v>
      </c>
      <c r="DI153" s="521">
        <v>1.0000000000000004</v>
      </c>
      <c r="DJ153" s="521">
        <v>1</v>
      </c>
      <c r="DK153" s="521">
        <v>1.0000000000000002</v>
      </c>
      <c r="DL153" s="562">
        <v>1.0000000000000004</v>
      </c>
      <c r="DM153" s="771">
        <v>1.0000000000000004</v>
      </c>
      <c r="DN153" s="748" t="s">
        <v>381</v>
      </c>
      <c r="DO153" s="744"/>
      <c r="DP153" s="1021"/>
      <c r="DQ153" s="503">
        <f t="shared" si="455"/>
        <v>10</v>
      </c>
      <c r="DR153" s="520">
        <v>0.8054519593980749</v>
      </c>
      <c r="DS153" s="521">
        <v>0.85497094531504847</v>
      </c>
      <c r="DT153" s="521">
        <v>0.94955964371810198</v>
      </c>
      <c r="DU153" s="521">
        <v>1.0000000000000002</v>
      </c>
      <c r="DV153" s="521">
        <v>1.0000000000000075</v>
      </c>
      <c r="DW153" s="521">
        <v>1.0000000000000004</v>
      </c>
      <c r="DX153" s="521">
        <v>1.0000000000000073</v>
      </c>
      <c r="DY153" s="521">
        <v>1</v>
      </c>
      <c r="DZ153" s="521">
        <v>1.0000000000000042</v>
      </c>
      <c r="EA153" s="562">
        <v>1.0000000000000004</v>
      </c>
      <c r="EB153" s="771">
        <v>1.0000000000000004</v>
      </c>
      <c r="EC153" s="748" t="s">
        <v>381</v>
      </c>
      <c r="ED153" s="738"/>
      <c r="EE153" s="1021"/>
      <c r="EF153" s="503">
        <f t="shared" si="456"/>
        <v>10</v>
      </c>
      <c r="EG153" s="495">
        <v>35.8605221865555</v>
      </c>
      <c r="EH153" s="496">
        <v>34.170645059395554</v>
      </c>
      <c r="EI153" s="496">
        <v>31.713562916064234</v>
      </c>
      <c r="EJ153" s="496">
        <v>28.755091812414094</v>
      </c>
      <c r="EK153" s="496">
        <v>26.618488316025378</v>
      </c>
      <c r="EL153" s="497">
        <v>24.714529651948965</v>
      </c>
      <c r="EM153" s="497">
        <v>21.14751663159592</v>
      </c>
      <c r="EN153" s="497">
        <v>20.783010740435316</v>
      </c>
      <c r="EO153" s="497">
        <v>18.266592403710717</v>
      </c>
      <c r="EP153" s="563">
        <v>18.075512493970393</v>
      </c>
      <c r="EQ153" s="761" t="str">
        <f t="shared" ref="EQ153" si="480">EQ37</f>
        <v>not calc.</v>
      </c>
      <c r="ER153" s="748" t="s">
        <v>381</v>
      </c>
      <c r="ES153" s="738"/>
      <c r="ET153" s="1021"/>
      <c r="EU153" s="503">
        <f t="shared" si="457"/>
        <v>10</v>
      </c>
      <c r="EV153" s="495">
        <v>85.000000000000057</v>
      </c>
      <c r="EW153" s="496">
        <v>85</v>
      </c>
      <c r="EX153" s="496">
        <v>85.000000000000057</v>
      </c>
      <c r="EY153" s="496">
        <v>81.570511580157358</v>
      </c>
      <c r="EZ153" s="496">
        <v>77.593216477375165</v>
      </c>
      <c r="FA153" s="497">
        <v>73.530820038317813</v>
      </c>
      <c r="FB153" s="497">
        <v>65.222906354731094</v>
      </c>
      <c r="FC153" s="497">
        <v>56.674668655578728</v>
      </c>
      <c r="FD153" s="497">
        <v>47.857513788848792</v>
      </c>
      <c r="FE153" s="563">
        <v>38.60856792856265</v>
      </c>
      <c r="FF153" s="497">
        <v>28.117848238053</v>
      </c>
      <c r="FG153" s="748" t="s">
        <v>381</v>
      </c>
      <c r="FI153" s="1021"/>
      <c r="FJ153" s="503">
        <f t="shared" si="458"/>
        <v>10</v>
      </c>
      <c r="FK153" s="495">
        <v>85.000000000000057</v>
      </c>
      <c r="FL153" s="496">
        <v>85</v>
      </c>
      <c r="FM153" s="496">
        <v>85</v>
      </c>
      <c r="FN153" s="496">
        <v>82.29029873800431</v>
      </c>
      <c r="FO153" s="496">
        <v>78.062026069366027</v>
      </c>
      <c r="FP153" s="497">
        <v>73.79756885307927</v>
      </c>
      <c r="FQ153" s="497">
        <v>65.137918423397821</v>
      </c>
      <c r="FR153" s="497">
        <v>56.337735060073328</v>
      </c>
      <c r="FS153" s="497">
        <v>47.395341533975284</v>
      </c>
      <c r="FT153" s="563">
        <v>38.227120321133384</v>
      </c>
      <c r="FU153" s="497">
        <v>28.08333911058304</v>
      </c>
      <c r="FV153" s="748" t="s">
        <v>381</v>
      </c>
      <c r="FW153" s="744"/>
      <c r="FX153" s="1021"/>
      <c r="FY153" s="503">
        <f t="shared" si="459"/>
        <v>10</v>
      </c>
      <c r="FZ153" s="491">
        <f t="shared" si="460"/>
        <v>0.8054519593980749</v>
      </c>
      <c r="GA153" s="492">
        <f t="shared" si="426"/>
        <v>0.85497094531504847</v>
      </c>
      <c r="GB153" s="492">
        <f t="shared" si="427"/>
        <v>0.94955964371810198</v>
      </c>
      <c r="GC153" s="492">
        <f t="shared" si="428"/>
        <v>1.0000000000000002</v>
      </c>
      <c r="GD153" s="492">
        <f t="shared" si="429"/>
        <v>1.0000000000000073</v>
      </c>
      <c r="GE153" s="493">
        <f t="shared" si="430"/>
        <v>1.0000000000000004</v>
      </c>
      <c r="GF153" s="493">
        <f t="shared" si="431"/>
        <v>1.0000000000000004</v>
      </c>
      <c r="GG153" s="493">
        <f t="shared" si="432"/>
        <v>1</v>
      </c>
      <c r="GH153" s="493">
        <f t="shared" si="433"/>
        <v>1.0000000000000002</v>
      </c>
      <c r="GI153" s="493">
        <f t="shared" si="434"/>
        <v>1.0000000000000004</v>
      </c>
      <c r="GJ153" s="493">
        <f t="shared" si="473"/>
        <v>1.0000000000000004</v>
      </c>
      <c r="GK153" s="748" t="s">
        <v>381</v>
      </c>
      <c r="GM153" s="1021"/>
      <c r="GN153" s="503">
        <f t="shared" si="461"/>
        <v>10</v>
      </c>
      <c r="GO153" s="495">
        <f t="shared" si="462"/>
        <v>85.000000000000057</v>
      </c>
      <c r="GP153" s="496">
        <f t="shared" si="435"/>
        <v>85</v>
      </c>
      <c r="GQ153" s="496">
        <f t="shared" si="436"/>
        <v>85.000000000000057</v>
      </c>
      <c r="GR153" s="496">
        <f t="shared" si="437"/>
        <v>82.29029873800431</v>
      </c>
      <c r="GS153" s="496">
        <f t="shared" si="438"/>
        <v>78.062026069366027</v>
      </c>
      <c r="GT153" s="497">
        <f t="shared" si="439"/>
        <v>73.79756885307927</v>
      </c>
      <c r="GU153" s="497">
        <f t="shared" si="440"/>
        <v>65.222906354731094</v>
      </c>
      <c r="GV153" s="497">
        <f t="shared" si="441"/>
        <v>56.674668655578728</v>
      </c>
      <c r="GW153" s="497">
        <f t="shared" si="442"/>
        <v>47.857513788848792</v>
      </c>
      <c r="GX153" s="497">
        <f t="shared" si="443"/>
        <v>38.60856792856265</v>
      </c>
      <c r="GY153" s="497">
        <f t="shared" si="474"/>
        <v>28.117848238053</v>
      </c>
      <c r="GZ153" s="748" t="s">
        <v>381</v>
      </c>
      <c r="HB153" s="1021"/>
      <c r="HC153" s="503">
        <f t="shared" si="463"/>
        <v>10</v>
      </c>
      <c r="HD153" s="531">
        <f t="shared" si="464"/>
        <v>5.5626444740435188</v>
      </c>
      <c r="HE153" s="551">
        <v>6.2579750332989592</v>
      </c>
      <c r="HF153" s="604">
        <v>87.334614860646838</v>
      </c>
      <c r="HH153" s="1021"/>
      <c r="HI153" s="503">
        <f t="shared" si="465"/>
        <v>10</v>
      </c>
      <c r="HJ153" s="531">
        <f t="shared" si="466"/>
        <v>5.5626444740435188</v>
      </c>
      <c r="HK153" s="604">
        <v>97.06738987</v>
      </c>
    </row>
    <row r="154" spans="2:219" ht="15" customHeight="1">
      <c r="B154" s="1046"/>
      <c r="C154" s="589">
        <v>0</v>
      </c>
      <c r="D154" s="476">
        <f t="shared" si="444"/>
        <v>24.869938899955038</v>
      </c>
      <c r="E154" s="642">
        <f t="shared" si="445"/>
        <v>61.858967203455435</v>
      </c>
      <c r="F154" s="643">
        <f t="shared" si="414"/>
        <v>87.417008113284339</v>
      </c>
      <c r="G154" s="602">
        <f t="shared" si="415"/>
        <v>7.3962896804370954</v>
      </c>
      <c r="H154" s="594" t="s">
        <v>712</v>
      </c>
      <c r="I154" s="603" t="s">
        <v>712</v>
      </c>
      <c r="J154" s="648">
        <f t="shared" si="446"/>
        <v>81.115924766199669</v>
      </c>
      <c r="K154" s="648">
        <f t="shared" si="416"/>
        <v>86.262111107533428</v>
      </c>
      <c r="L154" s="648">
        <f t="shared" si="417"/>
        <v>84.962429077211183</v>
      </c>
      <c r="M154" s="648">
        <f t="shared" si="418"/>
        <v>83.655757410930107</v>
      </c>
      <c r="N154" s="648">
        <f t="shared" si="419"/>
        <v>81.040713316752587</v>
      </c>
      <c r="O154" s="648">
        <f t="shared" si="420"/>
        <v>78.374152520609641</v>
      </c>
      <c r="P154" s="648">
        <f t="shared" si="421"/>
        <v>75.706648543576009</v>
      </c>
      <c r="Q154" s="648">
        <f t="shared" si="422"/>
        <v>73.016724954930055</v>
      </c>
      <c r="R154" s="522" t="s">
        <v>381</v>
      </c>
      <c r="S154" s="539" t="s">
        <v>381</v>
      </c>
      <c r="T154" s="738"/>
      <c r="U154" s="1021"/>
      <c r="V154" s="503">
        <f t="shared" si="447"/>
        <v>0</v>
      </c>
      <c r="W154" s="481">
        <f>V154+15</f>
        <v>15</v>
      </c>
      <c r="X154" s="519">
        <v>-26</v>
      </c>
      <c r="Y154" s="483">
        <f t="shared" si="468"/>
        <v>24.869938899955038</v>
      </c>
      <c r="Z154" s="551">
        <v>30.569789604689738</v>
      </c>
      <c r="AA154" s="485">
        <v>27.97868126244942</v>
      </c>
      <c r="AB154" s="532">
        <f t="shared" si="448"/>
        <v>3.0605593794336694</v>
      </c>
      <c r="AC154" s="486">
        <f t="shared" si="449"/>
        <v>2.7204972261632614</v>
      </c>
      <c r="AD154" s="487">
        <v>26.549118639337195</v>
      </c>
      <c r="AE154" s="488">
        <v>43.3609803562736</v>
      </c>
      <c r="AF154" s="738"/>
      <c r="AG154" s="1048"/>
      <c r="AH154" s="1050"/>
      <c r="AI154" s="738"/>
      <c r="AJ154" s="1021"/>
      <c r="AK154" s="503">
        <f t="shared" si="450"/>
        <v>0</v>
      </c>
      <c r="AL154" s="489">
        <f t="shared" si="467"/>
        <v>-10</v>
      </c>
      <c r="AM154" s="519">
        <f t="shared" si="451"/>
        <v>-33</v>
      </c>
      <c r="AN154" s="490">
        <f t="shared" si="452"/>
        <v>24.869938899955038</v>
      </c>
      <c r="AP154" s="1021"/>
      <c r="AQ154" s="503">
        <v>0</v>
      </c>
      <c r="AR154" s="483">
        <f t="shared" si="423"/>
        <v>24.869938899955038</v>
      </c>
      <c r="AS154" s="477">
        <v>99.983534635463144</v>
      </c>
      <c r="AT154" s="479">
        <v>99.356551309955805</v>
      </c>
      <c r="AU154" s="479">
        <v>98.308760290235512</v>
      </c>
      <c r="AV154" s="479">
        <v>96.700819853931023</v>
      </c>
      <c r="AW154" s="479">
        <v>95.302354975524366</v>
      </c>
      <c r="AX154" s="479">
        <v>94.195874412693811</v>
      </c>
      <c r="AY154" s="479">
        <v>92.465185192839215</v>
      </c>
      <c r="AZ154" s="479">
        <v>92.255932048076247</v>
      </c>
      <c r="BA154" s="479">
        <v>91.158703245836691</v>
      </c>
      <c r="BB154" s="479">
        <v>90.975689073028477</v>
      </c>
      <c r="BC154" s="761" t="str">
        <f t="shared" ref="BC154" si="481">BC38</f>
        <v>no fueling</v>
      </c>
      <c r="BD154" s="480" t="s">
        <v>381</v>
      </c>
      <c r="BE154" s="738"/>
      <c r="BF154" s="1021"/>
      <c r="BG154" s="503">
        <v>0</v>
      </c>
      <c r="BH154" s="483">
        <f t="shared" si="424"/>
        <v>27.97868126244942</v>
      </c>
      <c r="BI154" s="477">
        <v>66.820115439044372</v>
      </c>
      <c r="BJ154" s="478">
        <v>73.036160754023442</v>
      </c>
      <c r="BK154" s="478">
        <v>86.00345144281512</v>
      </c>
      <c r="BL154" s="478">
        <v>86.262111107533428</v>
      </c>
      <c r="BM154" s="478">
        <v>84.962429077211183</v>
      </c>
      <c r="BN154" s="478">
        <v>83.655757410930107</v>
      </c>
      <c r="BO154" s="478">
        <v>81.040713316752587</v>
      </c>
      <c r="BP154" s="478">
        <v>78.422996127931</v>
      </c>
      <c r="BQ154" s="478">
        <v>75.787115654234171</v>
      </c>
      <c r="BR154" s="478">
        <v>73.070426566688369</v>
      </c>
      <c r="BS154" s="522" t="s">
        <v>381</v>
      </c>
      <c r="BT154" s="480" t="s">
        <v>381</v>
      </c>
      <c r="BU154" s="533"/>
      <c r="BV154" s="1021"/>
      <c r="BW154" s="503">
        <v>0</v>
      </c>
      <c r="BX154" s="483">
        <f t="shared" si="425"/>
        <v>27.97868126244942</v>
      </c>
      <c r="BY154" s="477">
        <v>61.858967203455435</v>
      </c>
      <c r="BZ154" s="478">
        <v>68.175620757195645</v>
      </c>
      <c r="CA154" s="478">
        <v>81.115924766199669</v>
      </c>
      <c r="CB154" s="478">
        <v>86.49760819555685</v>
      </c>
      <c r="CC154" s="478">
        <v>85.134578379288598</v>
      </c>
      <c r="CD154" s="478">
        <v>83.770903852311818</v>
      </c>
      <c r="CE154" s="478">
        <v>81.058669371573572</v>
      </c>
      <c r="CF154" s="478">
        <v>78.374152520609641</v>
      </c>
      <c r="CG154" s="478">
        <v>75.706648543576009</v>
      </c>
      <c r="CH154" s="478">
        <v>73.016724954930055</v>
      </c>
      <c r="CI154" s="522" t="s">
        <v>381</v>
      </c>
      <c r="CJ154" s="480" t="s">
        <v>381</v>
      </c>
      <c r="CK154" s="738"/>
      <c r="CL154" s="1021"/>
      <c r="CM154" s="503">
        <f t="shared" si="453"/>
        <v>0</v>
      </c>
      <c r="CN154" s="520">
        <v>1.2</v>
      </c>
      <c r="CO154" s="521">
        <v>1.2000000000000002</v>
      </c>
      <c r="CP154" s="521">
        <v>1.2000000000000008</v>
      </c>
      <c r="CQ154" s="521">
        <v>1.2</v>
      </c>
      <c r="CR154" s="521">
        <v>1.2000000000000002</v>
      </c>
      <c r="CS154" s="521">
        <v>1.2000000000000008</v>
      </c>
      <c r="CT154" s="521">
        <v>1.2000000000000002</v>
      </c>
      <c r="CU154" s="521">
        <v>1.2000000000000002</v>
      </c>
      <c r="CV154" s="521">
        <v>1.2000000000000008</v>
      </c>
      <c r="CW154" s="562">
        <v>1.2000000000000035</v>
      </c>
      <c r="CX154" s="761" t="str">
        <f t="shared" ref="CX154" si="482">CX38</f>
        <v>no fueling</v>
      </c>
      <c r="CY154" s="748" t="s">
        <v>381</v>
      </c>
      <c r="CZ154" s="738"/>
      <c r="DA154" s="1021"/>
      <c r="DB154" s="503">
        <f t="shared" si="454"/>
        <v>0</v>
      </c>
      <c r="DC154" s="520">
        <v>0.82693363992128555</v>
      </c>
      <c r="DD154" s="521">
        <v>0.88190420067767472</v>
      </c>
      <c r="DE154" s="521">
        <v>0.98860502455496846</v>
      </c>
      <c r="DF154" s="521">
        <v>1.0000000000000113</v>
      </c>
      <c r="DG154" s="521">
        <v>1.0000000000000111</v>
      </c>
      <c r="DH154" s="521">
        <v>1.0000000000000109</v>
      </c>
      <c r="DI154" s="521">
        <v>1.0000000000000007</v>
      </c>
      <c r="DJ154" s="521">
        <v>1.0000000000000051</v>
      </c>
      <c r="DK154" s="521">
        <v>1.0000000000000002</v>
      </c>
      <c r="DL154" s="562">
        <v>1</v>
      </c>
      <c r="DM154" s="522" t="s">
        <v>381</v>
      </c>
      <c r="DN154" s="748" t="s">
        <v>381</v>
      </c>
      <c r="DO154" s="744"/>
      <c r="DP154" s="1021"/>
      <c r="DQ154" s="503">
        <f t="shared" si="455"/>
        <v>0</v>
      </c>
      <c r="DR154" s="520">
        <v>0.78108155006115287</v>
      </c>
      <c r="DS154" s="521">
        <v>0.83914926089794828</v>
      </c>
      <c r="DT154" s="521">
        <v>0.94957508585547912</v>
      </c>
      <c r="DU154" s="521">
        <v>1.0000000000000113</v>
      </c>
      <c r="DV154" s="521">
        <v>1</v>
      </c>
      <c r="DW154" s="521">
        <v>1</v>
      </c>
      <c r="DX154" s="521">
        <v>1.0000000000000002</v>
      </c>
      <c r="DY154" s="521">
        <v>1.0000000000000004</v>
      </c>
      <c r="DZ154" s="521">
        <v>1.0000000000000051</v>
      </c>
      <c r="EA154" s="562">
        <v>1.0000000000000022</v>
      </c>
      <c r="EB154" s="522" t="s">
        <v>381</v>
      </c>
      <c r="EC154" s="748" t="s">
        <v>381</v>
      </c>
      <c r="ED154" s="738"/>
      <c r="EE154" s="1021"/>
      <c r="EF154" s="503">
        <f t="shared" si="456"/>
        <v>0</v>
      </c>
      <c r="EG154" s="495">
        <v>36.63010238661235</v>
      </c>
      <c r="EH154" s="496">
        <v>34.716116695924143</v>
      </c>
      <c r="EI154" s="496">
        <v>31.52022562270497</v>
      </c>
      <c r="EJ154" s="496">
        <v>26.62243632021665</v>
      </c>
      <c r="EK154" s="496">
        <v>22.369334374989251</v>
      </c>
      <c r="EL154" s="497">
        <v>19.008669634507555</v>
      </c>
      <c r="EM154" s="497">
        <v>13.760109105311415</v>
      </c>
      <c r="EN154" s="497">
        <v>13.126187299607125</v>
      </c>
      <c r="EO154" s="497">
        <v>9.2093431211892494</v>
      </c>
      <c r="EP154" s="563">
        <v>9.2509338508185124</v>
      </c>
      <c r="EQ154" s="761" t="str">
        <f t="shared" ref="EQ154" si="483">EQ38</f>
        <v>no fueling</v>
      </c>
      <c r="ER154" s="748" t="s">
        <v>381</v>
      </c>
      <c r="ES154" s="738"/>
      <c r="ET154" s="1021"/>
      <c r="EU154" s="503">
        <f t="shared" si="457"/>
        <v>0</v>
      </c>
      <c r="EV154" s="495">
        <v>85</v>
      </c>
      <c r="EW154" s="496">
        <v>85</v>
      </c>
      <c r="EX154" s="496">
        <v>85</v>
      </c>
      <c r="EY154" s="496">
        <v>80.144339864240919</v>
      </c>
      <c r="EZ154" s="496">
        <v>74.896117120150279</v>
      </c>
      <c r="FA154" s="497">
        <v>69.626544824059238</v>
      </c>
      <c r="FB154" s="497">
        <v>59.101731110156663</v>
      </c>
      <c r="FC154" s="497">
        <v>48.595312813081534</v>
      </c>
      <c r="FD154" s="497">
        <v>38.046557072682106</v>
      </c>
      <c r="FE154" s="563">
        <v>27.207729130419466</v>
      </c>
      <c r="FF154" s="522" t="s">
        <v>381</v>
      </c>
      <c r="FG154" s="748" t="s">
        <v>381</v>
      </c>
      <c r="FI154" s="1021"/>
      <c r="FJ154" s="503">
        <f t="shared" si="458"/>
        <v>0</v>
      </c>
      <c r="FK154" s="495">
        <v>85</v>
      </c>
      <c r="FL154" s="496">
        <v>85</v>
      </c>
      <c r="FM154" s="496">
        <v>85</v>
      </c>
      <c r="FN154" s="496">
        <v>81.096017134217675</v>
      </c>
      <c r="FO154" s="496">
        <v>75.590880827410729</v>
      </c>
      <c r="FP154" s="497">
        <v>70.090629762506353</v>
      </c>
      <c r="FQ154" s="497">
        <v>59.173901286441605</v>
      </c>
      <c r="FR154" s="497">
        <v>48.399559081292466</v>
      </c>
      <c r="FS154" s="497">
        <v>37.725023565465392</v>
      </c>
      <c r="FT154" s="563">
        <v>26.993824381999673</v>
      </c>
      <c r="FU154" s="522" t="s">
        <v>381</v>
      </c>
      <c r="FV154" s="748" t="s">
        <v>381</v>
      </c>
      <c r="FW154" s="744"/>
      <c r="FX154" s="1021"/>
      <c r="FY154" s="503">
        <f t="shared" si="459"/>
        <v>0</v>
      </c>
      <c r="FZ154" s="491">
        <f t="shared" si="460"/>
        <v>0.78108155006115287</v>
      </c>
      <c r="GA154" s="492">
        <f t="shared" si="426"/>
        <v>0.83914926089794828</v>
      </c>
      <c r="GB154" s="492">
        <f t="shared" si="427"/>
        <v>0.94957508585547912</v>
      </c>
      <c r="GC154" s="492">
        <f t="shared" si="428"/>
        <v>1.0000000000000113</v>
      </c>
      <c r="GD154" s="492">
        <f t="shared" si="429"/>
        <v>1</v>
      </c>
      <c r="GE154" s="493">
        <f t="shared" si="430"/>
        <v>1</v>
      </c>
      <c r="GF154" s="493">
        <f t="shared" si="431"/>
        <v>1.0000000000000002</v>
      </c>
      <c r="GG154" s="493">
        <f t="shared" si="432"/>
        <v>1.0000000000000004</v>
      </c>
      <c r="GH154" s="493">
        <f t="shared" si="433"/>
        <v>1.0000000000000002</v>
      </c>
      <c r="GI154" s="493">
        <f t="shared" si="434"/>
        <v>1</v>
      </c>
      <c r="GJ154" s="522" t="s">
        <v>381</v>
      </c>
      <c r="GK154" s="748" t="s">
        <v>381</v>
      </c>
      <c r="GM154" s="1021"/>
      <c r="GN154" s="503">
        <f t="shared" si="461"/>
        <v>0</v>
      </c>
      <c r="GO154" s="495">
        <f t="shared" si="462"/>
        <v>85</v>
      </c>
      <c r="GP154" s="496">
        <f t="shared" si="435"/>
        <v>85</v>
      </c>
      <c r="GQ154" s="496">
        <f t="shared" si="436"/>
        <v>85</v>
      </c>
      <c r="GR154" s="496">
        <f t="shared" si="437"/>
        <v>81.096017134217675</v>
      </c>
      <c r="GS154" s="496">
        <f t="shared" si="438"/>
        <v>75.590880827410729</v>
      </c>
      <c r="GT154" s="497">
        <f t="shared" si="439"/>
        <v>70.090629762506353</v>
      </c>
      <c r="GU154" s="497">
        <f t="shared" si="440"/>
        <v>59.173901286441605</v>
      </c>
      <c r="GV154" s="497">
        <f t="shared" si="441"/>
        <v>48.595312813081534</v>
      </c>
      <c r="GW154" s="497">
        <f t="shared" si="442"/>
        <v>38.046557072682106</v>
      </c>
      <c r="GX154" s="497">
        <f t="shared" si="443"/>
        <v>27.207729130419466</v>
      </c>
      <c r="GY154" s="522" t="s">
        <v>381</v>
      </c>
      <c r="GZ154" s="748" t="s">
        <v>381</v>
      </c>
      <c r="HB154" s="1021"/>
      <c r="HC154" s="503">
        <f t="shared" si="463"/>
        <v>0</v>
      </c>
      <c r="HD154" s="531">
        <f t="shared" si="464"/>
        <v>7.3962896804370954</v>
      </c>
      <c r="HE154" s="551">
        <v>8.3208258904917329</v>
      </c>
      <c r="HF154" s="604">
        <v>87.417008113284339</v>
      </c>
      <c r="HH154" s="1021"/>
      <c r="HI154" s="503">
        <f t="shared" si="465"/>
        <v>0</v>
      </c>
      <c r="HJ154" s="531">
        <f t="shared" si="466"/>
        <v>7.3962896804370954</v>
      </c>
      <c r="HK154" s="604">
        <v>97.069873360000003</v>
      </c>
    </row>
    <row r="155" spans="2:219" ht="15" customHeight="1">
      <c r="B155" s="1046"/>
      <c r="C155" s="589">
        <v>-10</v>
      </c>
      <c r="D155" s="476">
        <f t="shared" si="444"/>
        <v>25.395999644444444</v>
      </c>
      <c r="E155" s="642">
        <f t="shared" si="445"/>
        <v>61.920970479921174</v>
      </c>
      <c r="F155" s="643">
        <f t="shared" si="414"/>
        <v>87.417041215180873</v>
      </c>
      <c r="G155" s="602">
        <f t="shared" si="415"/>
        <v>7.4971637855355588</v>
      </c>
      <c r="H155" s="594" t="s">
        <v>712</v>
      </c>
      <c r="I155" s="603" t="s">
        <v>712</v>
      </c>
      <c r="J155" s="580">
        <f t="shared" si="446"/>
        <v>81.12008971290291</v>
      </c>
      <c r="K155" s="580">
        <f t="shared" si="416"/>
        <v>86.211829600308704</v>
      </c>
      <c r="L155" s="580">
        <f t="shared" si="417"/>
        <v>84.902512486548943</v>
      </c>
      <c r="M155" s="580">
        <f t="shared" si="418"/>
        <v>83.586276549641326</v>
      </c>
      <c r="N155" s="580">
        <f t="shared" si="419"/>
        <v>80.95863874142745</v>
      </c>
      <c r="O155" s="580">
        <f t="shared" si="420"/>
        <v>78.321309162442034</v>
      </c>
      <c r="P155" s="580">
        <f t="shared" si="421"/>
        <v>75.648520938998018</v>
      </c>
      <c r="Q155" s="580">
        <f t="shared" si="422"/>
        <v>72.958611530405605</v>
      </c>
      <c r="R155" s="522" t="s">
        <v>381</v>
      </c>
      <c r="S155" s="480" t="s">
        <v>381</v>
      </c>
      <c r="T155" s="738"/>
      <c r="U155" s="1021"/>
      <c r="V155" s="503">
        <f t="shared" si="447"/>
        <v>-10</v>
      </c>
      <c r="W155" s="481">
        <v>15</v>
      </c>
      <c r="X155" s="519">
        <v>-26</v>
      </c>
      <c r="Y155" s="483">
        <f t="shared" si="468"/>
        <v>25.395999644444444</v>
      </c>
      <c r="Z155" s="551">
        <f t="shared" ref="Z155:AA158" si="484">Z39</f>
        <v>31.597880199999999</v>
      </c>
      <c r="AA155" s="485">
        <f t="shared" si="484"/>
        <v>28.570499600000002</v>
      </c>
      <c r="AB155" s="532">
        <f t="shared" si="448"/>
        <v>2.9973259875027098</v>
      </c>
      <c r="AC155" s="486">
        <f t="shared" si="449"/>
        <v>2.664289766669075</v>
      </c>
      <c r="AD155" s="487">
        <f t="shared" ref="AD155:AE158" si="485">AD17</f>
        <v>33.200000000000003</v>
      </c>
      <c r="AE155" s="488">
        <f t="shared" si="485"/>
        <v>55</v>
      </c>
      <c r="AF155" s="738"/>
      <c r="AG155" s="1048"/>
      <c r="AH155" s="1050"/>
      <c r="AI155" s="738"/>
      <c r="AJ155" s="1021"/>
      <c r="AK155" s="503">
        <f t="shared" si="450"/>
        <v>-10</v>
      </c>
      <c r="AL155" s="489">
        <f t="shared" si="467"/>
        <v>-20</v>
      </c>
      <c r="AM155" s="519">
        <f t="shared" si="451"/>
        <v>-33</v>
      </c>
      <c r="AN155" s="490">
        <f t="shared" si="452"/>
        <v>25.395999644444444</v>
      </c>
      <c r="AP155" s="1021"/>
      <c r="AQ155" s="503">
        <v>-10</v>
      </c>
      <c r="AR155" s="483">
        <f t="shared" si="423"/>
        <v>25.395999644444444</v>
      </c>
      <c r="AS155" s="477">
        <f>AS39</f>
        <v>99.473474326013999</v>
      </c>
      <c r="AT155" s="479">
        <f t="shared" ref="AT155:BB155" si="486">AT39</f>
        <v>98.868281739286545</v>
      </c>
      <c r="AU155" s="479">
        <f t="shared" si="486"/>
        <v>97.832754953548417</v>
      </c>
      <c r="AV155" s="479">
        <f t="shared" si="486"/>
        <v>96.182865322305801</v>
      </c>
      <c r="AW155" s="479">
        <f t="shared" si="486"/>
        <v>94.534086244261545</v>
      </c>
      <c r="AX155" s="479">
        <f t="shared" si="486"/>
        <v>92.854581063594793</v>
      </c>
      <c r="AY155" s="479">
        <f t="shared" si="486"/>
        <v>90.942550687663456</v>
      </c>
      <c r="AZ155" s="479">
        <f t="shared" si="486"/>
        <v>89.273636871576613</v>
      </c>
      <c r="BA155" s="479">
        <f t="shared" si="486"/>
        <v>88.560816542275916</v>
      </c>
      <c r="BB155" s="479">
        <f t="shared" si="486"/>
        <v>87.795630249716524</v>
      </c>
      <c r="BC155" s="713" t="s">
        <v>381</v>
      </c>
      <c r="BD155" s="480" t="s">
        <v>381</v>
      </c>
      <c r="BE155" s="738"/>
      <c r="BF155" s="1021"/>
      <c r="BG155" s="503">
        <v>-10</v>
      </c>
      <c r="BH155" s="483">
        <f t="shared" si="424"/>
        <v>28.570499600000002</v>
      </c>
      <c r="BI155" s="477">
        <f>BI39</f>
        <v>67.437688100667671</v>
      </c>
      <c r="BJ155" s="479">
        <f t="shared" ref="BJ155:BR155" si="487">BJ39</f>
        <v>73.660181016909746</v>
      </c>
      <c r="BK155" s="479">
        <f t="shared" si="487"/>
        <v>86.60221241845035</v>
      </c>
      <c r="BL155" s="479">
        <f t="shared" si="487"/>
        <v>86.211829600308704</v>
      </c>
      <c r="BM155" s="479">
        <f t="shared" si="487"/>
        <v>84.902512486548943</v>
      </c>
      <c r="BN155" s="479">
        <f t="shared" si="487"/>
        <v>83.586276549641326</v>
      </c>
      <c r="BO155" s="479">
        <f t="shared" si="487"/>
        <v>80.95863874142745</v>
      </c>
      <c r="BP155" s="479">
        <f t="shared" si="487"/>
        <v>78.330974828083896</v>
      </c>
      <c r="BQ155" s="479">
        <f t="shared" si="487"/>
        <v>75.692444541797428</v>
      </c>
      <c r="BR155" s="479">
        <f t="shared" si="487"/>
        <v>72.987091885277877</v>
      </c>
      <c r="BS155" s="713" t="s">
        <v>381</v>
      </c>
      <c r="BT155" s="480" t="s">
        <v>381</v>
      </c>
      <c r="BU155" s="533"/>
      <c r="BV155" s="1021"/>
      <c r="BW155" s="503">
        <v>-10</v>
      </c>
      <c r="BX155" s="483">
        <f t="shared" si="425"/>
        <v>28.570499600000002</v>
      </c>
      <c r="BY155" s="477">
        <f>BY39</f>
        <v>61.920970479921174</v>
      </c>
      <c r="BZ155" s="479">
        <f t="shared" ref="BZ155:CH155" si="488">BZ39</f>
        <v>68.18790260830373</v>
      </c>
      <c r="CA155" s="479">
        <f t="shared" si="488"/>
        <v>81.12008971290291</v>
      </c>
      <c r="CB155" s="479">
        <f t="shared" si="488"/>
        <v>86.489305858254468</v>
      </c>
      <c r="CC155" s="479">
        <f t="shared" si="488"/>
        <v>85.112674883474824</v>
      </c>
      <c r="CD155" s="479">
        <f t="shared" si="488"/>
        <v>83.740491838506983</v>
      </c>
      <c r="CE155" s="479">
        <f t="shared" si="488"/>
        <v>81.01586101987705</v>
      </c>
      <c r="CF155" s="479">
        <f t="shared" si="488"/>
        <v>78.321309162442034</v>
      </c>
      <c r="CG155" s="479">
        <f t="shared" si="488"/>
        <v>75.648520938998018</v>
      </c>
      <c r="CH155" s="479">
        <f t="shared" si="488"/>
        <v>72.958611530405605</v>
      </c>
      <c r="CI155" s="713" t="s">
        <v>381</v>
      </c>
      <c r="CJ155" s="480" t="s">
        <v>381</v>
      </c>
      <c r="CK155" s="738"/>
      <c r="CL155" s="1021"/>
      <c r="CM155" s="503">
        <f t="shared" si="453"/>
        <v>-10</v>
      </c>
      <c r="CN155" s="520">
        <f>CN39</f>
        <v>1.2000000000000002</v>
      </c>
      <c r="CO155" s="521">
        <f t="shared" ref="CO155:CW155" si="489">CO39</f>
        <v>1.2</v>
      </c>
      <c r="CP155" s="521">
        <f t="shared" si="489"/>
        <v>1.2000000000000006</v>
      </c>
      <c r="CQ155" s="521">
        <f t="shared" si="489"/>
        <v>1.2</v>
      </c>
      <c r="CR155" s="521">
        <f t="shared" si="489"/>
        <v>1.2000000000000084</v>
      </c>
      <c r="CS155" s="521">
        <f t="shared" si="489"/>
        <v>1.2</v>
      </c>
      <c r="CT155" s="521">
        <f t="shared" si="489"/>
        <v>1.2000000000000008</v>
      </c>
      <c r="CU155" s="521">
        <f t="shared" si="489"/>
        <v>1.2000000000000002</v>
      </c>
      <c r="CV155" s="521">
        <f t="shared" si="489"/>
        <v>1.200000000000004</v>
      </c>
      <c r="CW155" s="562">
        <f t="shared" si="489"/>
        <v>1.2000000000000006</v>
      </c>
      <c r="CX155" s="522" t="s">
        <v>381</v>
      </c>
      <c r="CY155" s="748" t="s">
        <v>381</v>
      </c>
      <c r="CZ155" s="738"/>
      <c r="DA155" s="1021"/>
      <c r="DB155" s="503">
        <f t="shared" si="454"/>
        <v>-10</v>
      </c>
      <c r="DC155" s="520">
        <f>DC39</f>
        <v>0.83251531994878902</v>
      </c>
      <c r="DD155" s="521">
        <f t="shared" ref="DD155:DL155" si="490">DD39</f>
        <v>0.88727823152306662</v>
      </c>
      <c r="DE155" s="521">
        <f t="shared" si="490"/>
        <v>0.9932935304253665</v>
      </c>
      <c r="DF155" s="521">
        <f t="shared" si="490"/>
        <v>1.0000000000000113</v>
      </c>
      <c r="DG155" s="521">
        <f t="shared" si="490"/>
        <v>1.0000000000000115</v>
      </c>
      <c r="DH155" s="521">
        <f t="shared" si="490"/>
        <v>1.0000000000000109</v>
      </c>
      <c r="DI155" s="521">
        <f t="shared" si="490"/>
        <v>1.0000000000000047</v>
      </c>
      <c r="DJ155" s="521">
        <f t="shared" si="490"/>
        <v>1.0000000000000047</v>
      </c>
      <c r="DK155" s="521">
        <f t="shared" si="490"/>
        <v>1.0000000000000047</v>
      </c>
      <c r="DL155" s="562">
        <f t="shared" si="490"/>
        <v>1.0000000000000022</v>
      </c>
      <c r="DM155" s="522" t="s">
        <v>381</v>
      </c>
      <c r="DN155" s="748" t="s">
        <v>381</v>
      </c>
      <c r="DO155" s="744"/>
      <c r="DP155" s="1021"/>
      <c r="DQ155" s="503">
        <f t="shared" si="455"/>
        <v>-10</v>
      </c>
      <c r="DR155" s="520">
        <f>DR39</f>
        <v>0.78166599603128351</v>
      </c>
      <c r="DS155" s="521">
        <f t="shared" ref="DS155:EA155" si="491">DS39</f>
        <v>0.83925934802071389</v>
      </c>
      <c r="DT155" s="521">
        <f t="shared" si="491"/>
        <v>0.94960893496927457</v>
      </c>
      <c r="DU155" s="521">
        <f t="shared" si="491"/>
        <v>1.0000000000000111</v>
      </c>
      <c r="DV155" s="521">
        <f t="shared" si="491"/>
        <v>1.0000000000000115</v>
      </c>
      <c r="DW155" s="521">
        <f t="shared" si="491"/>
        <v>1.0000000000000115</v>
      </c>
      <c r="DX155" s="521">
        <f t="shared" si="491"/>
        <v>1</v>
      </c>
      <c r="DY155" s="521">
        <f t="shared" si="491"/>
        <v>1.0000000000000002</v>
      </c>
      <c r="DZ155" s="521">
        <f t="shared" si="491"/>
        <v>1</v>
      </c>
      <c r="EA155" s="562">
        <f t="shared" si="491"/>
        <v>1.0000000000000004</v>
      </c>
      <c r="EB155" s="522" t="s">
        <v>381</v>
      </c>
      <c r="EC155" s="748" t="s">
        <v>381</v>
      </c>
      <c r="ED155" s="738"/>
      <c r="EE155" s="1021"/>
      <c r="EF155" s="503">
        <f t="shared" si="456"/>
        <v>-10</v>
      </c>
      <c r="EG155" s="477">
        <f>EG39</f>
        <v>35.072955575940796</v>
      </c>
      <c r="EH155" s="479">
        <f t="shared" ref="EH155:EP155" si="492">EH39</f>
        <v>33.22641418170133</v>
      </c>
      <c r="EI155" s="479">
        <f t="shared" si="492"/>
        <v>30.069471942591576</v>
      </c>
      <c r="EJ155" s="479">
        <f t="shared" si="492"/>
        <v>25.04647538160134</v>
      </c>
      <c r="EK155" s="479">
        <f t="shared" si="492"/>
        <v>20.035486203608286</v>
      </c>
      <c r="EL155" s="479">
        <f t="shared" si="492"/>
        <v>14.940150022244097</v>
      </c>
      <c r="EM155" s="479">
        <f t="shared" si="492"/>
        <v>9.1506981437002537</v>
      </c>
      <c r="EN155" s="479">
        <f t="shared" si="492"/>
        <v>4.107443617664444</v>
      </c>
      <c r="EO155" s="479">
        <f t="shared" si="492"/>
        <v>1.9562948983956971</v>
      </c>
      <c r="EP155" s="479">
        <f t="shared" si="492"/>
        <v>-0.35092259180095198</v>
      </c>
      <c r="EQ155" s="522" t="s">
        <v>381</v>
      </c>
      <c r="ER155" s="748" t="s">
        <v>381</v>
      </c>
      <c r="ES155" s="738"/>
      <c r="ET155" s="1021"/>
      <c r="EU155" s="503">
        <f t="shared" si="457"/>
        <v>-10</v>
      </c>
      <c r="EV155" s="477">
        <f>EV39</f>
        <v>85</v>
      </c>
      <c r="EW155" s="479">
        <f t="shared" ref="EW155:FE155" si="493">EW39</f>
        <v>85</v>
      </c>
      <c r="EX155" s="479">
        <f t="shared" si="493"/>
        <v>85.000000000000114</v>
      </c>
      <c r="EY155" s="479">
        <f t="shared" si="493"/>
        <v>79.941173562311519</v>
      </c>
      <c r="EZ155" s="479">
        <f t="shared" si="493"/>
        <v>74.654332349804065</v>
      </c>
      <c r="FA155" s="479">
        <f t="shared" si="493"/>
        <v>69.346536148299435</v>
      </c>
      <c r="FB155" s="479">
        <f t="shared" si="493"/>
        <v>58.771870063084805</v>
      </c>
      <c r="FC155" s="479">
        <f t="shared" si="493"/>
        <v>48.226521962735092</v>
      </c>
      <c r="FD155" s="479">
        <f t="shared" si="493"/>
        <v>37.66826946245169</v>
      </c>
      <c r="FE155" s="479">
        <f t="shared" si="493"/>
        <v>26.875795574359927</v>
      </c>
      <c r="FF155" s="522" t="s">
        <v>381</v>
      </c>
      <c r="FG155" s="748" t="s">
        <v>381</v>
      </c>
      <c r="FI155" s="1021"/>
      <c r="FJ155" s="503">
        <f t="shared" si="458"/>
        <v>-10</v>
      </c>
      <c r="FK155" s="477">
        <f>FK39</f>
        <v>85.000000000000057</v>
      </c>
      <c r="FL155" s="479">
        <f t="shared" ref="FL155:FT155" si="494">FL39</f>
        <v>85</v>
      </c>
      <c r="FM155" s="479">
        <f t="shared" si="494"/>
        <v>85</v>
      </c>
      <c r="FN155" s="479">
        <f t="shared" si="494"/>
        <v>81.062462606170129</v>
      </c>
      <c r="FO155" s="479">
        <f t="shared" si="494"/>
        <v>75.502475831562037</v>
      </c>
      <c r="FP155" s="479">
        <f t="shared" si="494"/>
        <v>69.968052384112241</v>
      </c>
      <c r="FQ155" s="479">
        <f t="shared" si="494"/>
        <v>59.001845883125839</v>
      </c>
      <c r="FR155" s="479">
        <f t="shared" si="494"/>
        <v>48.187787305510881</v>
      </c>
      <c r="FS155" s="479">
        <f t="shared" si="494"/>
        <v>37.492773549233164</v>
      </c>
      <c r="FT155" s="479">
        <f t="shared" si="494"/>
        <v>26.76236250630086</v>
      </c>
      <c r="FU155" s="522" t="s">
        <v>381</v>
      </c>
      <c r="FV155" s="748" t="s">
        <v>381</v>
      </c>
      <c r="FW155" s="744"/>
      <c r="FX155" s="1021"/>
      <c r="FY155" s="503">
        <f t="shared" si="459"/>
        <v>-10</v>
      </c>
      <c r="FZ155" s="491">
        <f t="shared" si="460"/>
        <v>0.78166599603128351</v>
      </c>
      <c r="GA155" s="492">
        <f t="shared" si="426"/>
        <v>0.83925934802071389</v>
      </c>
      <c r="GB155" s="492">
        <f t="shared" si="427"/>
        <v>0.94960893496927457</v>
      </c>
      <c r="GC155" s="492">
        <f t="shared" si="428"/>
        <v>1.0000000000000111</v>
      </c>
      <c r="GD155" s="492">
        <f t="shared" si="429"/>
        <v>1.0000000000000115</v>
      </c>
      <c r="GE155" s="493">
        <f t="shared" si="430"/>
        <v>1.0000000000000109</v>
      </c>
      <c r="GF155" s="493">
        <f t="shared" si="431"/>
        <v>1</v>
      </c>
      <c r="GG155" s="493">
        <f t="shared" si="432"/>
        <v>1.0000000000000002</v>
      </c>
      <c r="GH155" s="493">
        <f t="shared" si="433"/>
        <v>1</v>
      </c>
      <c r="GI155" s="493">
        <f t="shared" si="434"/>
        <v>1.0000000000000004</v>
      </c>
      <c r="GJ155" s="522" t="s">
        <v>381</v>
      </c>
      <c r="GK155" s="748" t="s">
        <v>381</v>
      </c>
      <c r="GM155" s="1021"/>
      <c r="GN155" s="503">
        <f t="shared" si="461"/>
        <v>-10</v>
      </c>
      <c r="GO155" s="495">
        <f t="shared" si="462"/>
        <v>85.000000000000057</v>
      </c>
      <c r="GP155" s="496">
        <f t="shared" si="435"/>
        <v>85</v>
      </c>
      <c r="GQ155" s="496">
        <f t="shared" si="436"/>
        <v>85.000000000000114</v>
      </c>
      <c r="GR155" s="496">
        <f t="shared" si="437"/>
        <v>81.062462606170129</v>
      </c>
      <c r="GS155" s="496">
        <f t="shared" si="438"/>
        <v>75.502475831562037</v>
      </c>
      <c r="GT155" s="497">
        <f t="shared" si="439"/>
        <v>69.968052384112241</v>
      </c>
      <c r="GU155" s="497">
        <f t="shared" si="440"/>
        <v>59.001845883125839</v>
      </c>
      <c r="GV155" s="497">
        <f t="shared" si="441"/>
        <v>48.226521962735092</v>
      </c>
      <c r="GW155" s="497">
        <f t="shared" si="442"/>
        <v>37.66826946245169</v>
      </c>
      <c r="GX155" s="497">
        <f t="shared" si="443"/>
        <v>26.875795574359927</v>
      </c>
      <c r="GY155" s="522" t="s">
        <v>381</v>
      </c>
      <c r="GZ155" s="748" t="s">
        <v>381</v>
      </c>
      <c r="HB155" s="1021"/>
      <c r="HC155" s="503">
        <f t="shared" si="463"/>
        <v>-10</v>
      </c>
      <c r="HD155" s="531">
        <f t="shared" si="464"/>
        <v>7.4971637855355588</v>
      </c>
      <c r="HE155" s="551">
        <f>HE39</f>
        <v>8.4343092587275041</v>
      </c>
      <c r="HF155" s="604">
        <f>HF39</f>
        <v>87.417041215180873</v>
      </c>
      <c r="HH155" s="1021"/>
      <c r="HI155" s="503">
        <f t="shared" si="465"/>
        <v>-10</v>
      </c>
      <c r="HJ155" s="531">
        <f t="shared" si="466"/>
        <v>7.4971637855355588</v>
      </c>
      <c r="HK155" s="604">
        <f>HK39</f>
        <v>96.496544314766879</v>
      </c>
    </row>
    <row r="156" spans="2:219" ht="15" customHeight="1">
      <c r="B156" s="1046"/>
      <c r="C156" s="589">
        <v>-20</v>
      </c>
      <c r="D156" s="476">
        <f t="shared" si="444"/>
        <v>27.2859664</v>
      </c>
      <c r="E156" s="642">
        <f t="shared" si="445"/>
        <v>61.915295244459692</v>
      </c>
      <c r="F156" s="643">
        <f t="shared" si="414"/>
        <v>87.442559387887215</v>
      </c>
      <c r="G156" s="602">
        <f t="shared" si="415"/>
        <v>7.8740513387125901</v>
      </c>
      <c r="H156" s="594" t="s">
        <v>712</v>
      </c>
      <c r="I156" s="603" t="s">
        <v>712</v>
      </c>
      <c r="J156" s="580">
        <f t="shared" si="446"/>
        <v>81.165265266701027</v>
      </c>
      <c r="K156" s="580">
        <f t="shared" si="416"/>
        <v>86.060864520110258</v>
      </c>
      <c r="L156" s="580">
        <f t="shared" si="417"/>
        <v>84.707395464816315</v>
      </c>
      <c r="M156" s="580">
        <f t="shared" si="418"/>
        <v>83.359895068272394</v>
      </c>
      <c r="N156" s="580">
        <f t="shared" si="419"/>
        <v>80.68451358671912</v>
      </c>
      <c r="O156" s="580">
        <f t="shared" si="420"/>
        <v>78.039374218475999</v>
      </c>
      <c r="P156" s="580">
        <f t="shared" si="421"/>
        <v>75.410861821064344</v>
      </c>
      <c r="Q156" s="580">
        <f t="shared" si="422"/>
        <v>72.766781225705714</v>
      </c>
      <c r="R156" s="522" t="s">
        <v>381</v>
      </c>
      <c r="S156" s="480" t="s">
        <v>381</v>
      </c>
      <c r="T156" s="738"/>
      <c r="U156" s="1021"/>
      <c r="V156" s="503">
        <f t="shared" si="447"/>
        <v>-20</v>
      </c>
      <c r="W156" s="481">
        <v>15</v>
      </c>
      <c r="X156" s="519">
        <v>-26</v>
      </c>
      <c r="Y156" s="483">
        <f t="shared" si="468"/>
        <v>27.2859664</v>
      </c>
      <c r="Z156" s="551">
        <f t="shared" si="484"/>
        <v>35.053933999999998</v>
      </c>
      <c r="AA156" s="485">
        <f t="shared" si="484"/>
        <v>30.6967122</v>
      </c>
      <c r="AB156" s="532">
        <f t="shared" si="448"/>
        <v>2.7913713646844127</v>
      </c>
      <c r="AC156" s="486">
        <f t="shared" si="449"/>
        <v>2.4812189908305888</v>
      </c>
      <c r="AD156" s="487">
        <f t="shared" si="485"/>
        <v>35.4</v>
      </c>
      <c r="AE156" s="488">
        <f t="shared" si="485"/>
        <v>57.5</v>
      </c>
      <c r="AF156" s="738"/>
      <c r="AG156" s="1048"/>
      <c r="AH156" s="1050"/>
      <c r="AI156" s="738"/>
      <c r="AJ156" s="1021"/>
      <c r="AK156" s="503">
        <f t="shared" si="450"/>
        <v>-20</v>
      </c>
      <c r="AL156" s="489">
        <f t="shared" si="467"/>
        <v>-30</v>
      </c>
      <c r="AM156" s="519">
        <f t="shared" si="451"/>
        <v>-33</v>
      </c>
      <c r="AN156" s="490">
        <f t="shared" si="452"/>
        <v>27.2859664</v>
      </c>
      <c r="AP156" s="1021"/>
      <c r="AQ156" s="503">
        <v>-20</v>
      </c>
      <c r="AR156" s="483">
        <f t="shared" si="423"/>
        <v>27.2859664</v>
      </c>
      <c r="AS156" s="477">
        <f t="shared" ref="AS156:BB156" si="495">AS40</f>
        <v>98.844075623466637</v>
      </c>
      <c r="AT156" s="479">
        <f t="shared" si="495"/>
        <v>98.262696231519797</v>
      </c>
      <c r="AU156" s="479">
        <f t="shared" si="495"/>
        <v>97.240090459671251</v>
      </c>
      <c r="AV156" s="479">
        <f t="shared" si="495"/>
        <v>95.590567552028077</v>
      </c>
      <c r="AW156" s="479">
        <f t="shared" si="495"/>
        <v>93.934585652452341</v>
      </c>
      <c r="AX156" s="479">
        <f t="shared" si="495"/>
        <v>92.237150550650952</v>
      </c>
      <c r="AY156" s="479">
        <f t="shared" si="495"/>
        <v>89.847255938182727</v>
      </c>
      <c r="AZ156" s="479">
        <f t="shared" si="495"/>
        <v>86.588422368212179</v>
      </c>
      <c r="BA156" s="479">
        <f t="shared" si="495"/>
        <v>85.230920155878906</v>
      </c>
      <c r="BB156" s="761" t="str">
        <f t="shared" si="495"/>
        <v>not calc.</v>
      </c>
      <c r="BC156" s="713" t="s">
        <v>381</v>
      </c>
      <c r="BD156" s="480" t="s">
        <v>381</v>
      </c>
      <c r="BE156" s="738"/>
      <c r="BF156" s="1021"/>
      <c r="BG156" s="503">
        <v>-20</v>
      </c>
      <c r="BH156" s="483">
        <f t="shared" si="424"/>
        <v>30.6967122</v>
      </c>
      <c r="BI156" s="477">
        <f t="shared" ref="BI156:BR156" si="496">BI40</f>
        <v>68.959505649611245</v>
      </c>
      <c r="BJ156" s="479">
        <f t="shared" si="496"/>
        <v>75.244795386162266</v>
      </c>
      <c r="BK156" s="479">
        <f t="shared" si="496"/>
        <v>87.413626069633381</v>
      </c>
      <c r="BL156" s="479">
        <f t="shared" si="496"/>
        <v>86.060864520110258</v>
      </c>
      <c r="BM156" s="479">
        <f t="shared" si="496"/>
        <v>84.707395464816315</v>
      </c>
      <c r="BN156" s="479">
        <f t="shared" si="496"/>
        <v>83.359895068272394</v>
      </c>
      <c r="BO156" s="479">
        <f t="shared" si="496"/>
        <v>80.68451358671912</v>
      </c>
      <c r="BP156" s="479">
        <f t="shared" si="496"/>
        <v>78.039374218475999</v>
      </c>
      <c r="BQ156" s="479">
        <f t="shared" si="496"/>
        <v>75.410861821064344</v>
      </c>
      <c r="BR156" s="479">
        <f t="shared" si="496"/>
        <v>72.766781225705714</v>
      </c>
      <c r="BS156" s="713" t="s">
        <v>381</v>
      </c>
      <c r="BT156" s="480" t="s">
        <v>381</v>
      </c>
      <c r="BU156" s="533"/>
      <c r="BV156" s="1021"/>
      <c r="BW156" s="503">
        <v>-20</v>
      </c>
      <c r="BX156" s="483">
        <f t="shared" si="425"/>
        <v>30.6967122</v>
      </c>
      <c r="BY156" s="477">
        <f t="shared" ref="BY156:CH156" si="497">BY40</f>
        <v>61.915295244459692</v>
      </c>
      <c r="BZ156" s="479">
        <f t="shared" si="497"/>
        <v>68.242408749591235</v>
      </c>
      <c r="CA156" s="479">
        <f t="shared" si="497"/>
        <v>81.165265266701027</v>
      </c>
      <c r="CB156" s="479">
        <f t="shared" si="497"/>
        <v>86.451619679307399</v>
      </c>
      <c r="CC156" s="479">
        <f t="shared" si="497"/>
        <v>85.030221756765457</v>
      </c>
      <c r="CD156" s="479">
        <f t="shared" si="497"/>
        <v>83.620212422997639</v>
      </c>
      <c r="CE156" s="479">
        <f t="shared" si="497"/>
        <v>80.84206817527064</v>
      </c>
      <c r="CF156" s="479">
        <f t="shared" si="497"/>
        <v>78.118403442864746</v>
      </c>
      <c r="CG156" s="479">
        <f t="shared" si="497"/>
        <v>75.433459598647616</v>
      </c>
      <c r="CH156" s="479">
        <f t="shared" si="497"/>
        <v>72.76703381167367</v>
      </c>
      <c r="CI156" s="713" t="s">
        <v>381</v>
      </c>
      <c r="CJ156" s="480" t="s">
        <v>381</v>
      </c>
      <c r="CK156" s="738"/>
      <c r="CL156" s="1021"/>
      <c r="CM156" s="503">
        <f t="shared" si="453"/>
        <v>-20</v>
      </c>
      <c r="CN156" s="520">
        <f t="shared" ref="CN156:CW156" si="498">CN40</f>
        <v>1.2000000000000004</v>
      </c>
      <c r="CO156" s="521">
        <f t="shared" si="498"/>
        <v>1.2</v>
      </c>
      <c r="CP156" s="521">
        <f t="shared" si="498"/>
        <v>1.2000000000000002</v>
      </c>
      <c r="CQ156" s="521">
        <f t="shared" si="498"/>
        <v>1.2000000000000002</v>
      </c>
      <c r="CR156" s="521">
        <f t="shared" si="498"/>
        <v>1.2</v>
      </c>
      <c r="CS156" s="521">
        <f t="shared" si="498"/>
        <v>1.2</v>
      </c>
      <c r="CT156" s="521">
        <f t="shared" si="498"/>
        <v>1.2000000000000002</v>
      </c>
      <c r="CU156" s="521">
        <f t="shared" si="498"/>
        <v>1.2000000000000091</v>
      </c>
      <c r="CV156" s="521">
        <f t="shared" si="498"/>
        <v>1.2</v>
      </c>
      <c r="CW156" s="605" t="str">
        <f t="shared" si="498"/>
        <v>not calc.</v>
      </c>
      <c r="CX156" s="522" t="s">
        <v>381</v>
      </c>
      <c r="CY156" s="748" t="s">
        <v>381</v>
      </c>
      <c r="CZ156" s="738"/>
      <c r="DA156" s="1021"/>
      <c r="DB156" s="503">
        <f t="shared" si="454"/>
        <v>-20</v>
      </c>
      <c r="DC156" s="520">
        <f t="shared" ref="DC156:DL156" si="499">DC40</f>
        <v>0.84615430292181348</v>
      </c>
      <c r="DD156" s="521">
        <f t="shared" si="499"/>
        <v>0.90081087723183573</v>
      </c>
      <c r="DE156" s="521">
        <f t="shared" si="499"/>
        <v>1</v>
      </c>
      <c r="DF156" s="521">
        <f t="shared" si="499"/>
        <v>1.0000000000000124</v>
      </c>
      <c r="DG156" s="521">
        <f t="shared" si="499"/>
        <v>1.0000000000000004</v>
      </c>
      <c r="DH156" s="521">
        <f t="shared" si="499"/>
        <v>1.0000000000000004</v>
      </c>
      <c r="DI156" s="521">
        <f t="shared" si="499"/>
        <v>1</v>
      </c>
      <c r="DJ156" s="521">
        <f t="shared" si="499"/>
        <v>1.0000000000000056</v>
      </c>
      <c r="DK156" s="521">
        <f t="shared" si="499"/>
        <v>1.0000000000000027</v>
      </c>
      <c r="DL156" s="562">
        <f t="shared" si="499"/>
        <v>1.0000000000000004</v>
      </c>
      <c r="DM156" s="522" t="s">
        <v>381</v>
      </c>
      <c r="DN156" s="748" t="s">
        <v>381</v>
      </c>
      <c r="DO156" s="744"/>
      <c r="DP156" s="1021"/>
      <c r="DQ156" s="503">
        <f t="shared" si="455"/>
        <v>-20</v>
      </c>
      <c r="DR156" s="520">
        <f t="shared" ref="DR156:EA156" si="500">DR40</f>
        <v>0.78161251369531415</v>
      </c>
      <c r="DS156" s="521">
        <f t="shared" si="500"/>
        <v>0.8397477801421237</v>
      </c>
      <c r="DT156" s="521">
        <f t="shared" si="500"/>
        <v>0.94997601888103134</v>
      </c>
      <c r="DU156" s="521">
        <f t="shared" si="500"/>
        <v>1.0000000000000004</v>
      </c>
      <c r="DV156" s="521">
        <f t="shared" si="500"/>
        <v>1.0000000000000118</v>
      </c>
      <c r="DW156" s="521">
        <f t="shared" si="500"/>
        <v>1.0000000000000004</v>
      </c>
      <c r="DX156" s="521">
        <f t="shared" si="500"/>
        <v>1</v>
      </c>
      <c r="DY156" s="521">
        <f t="shared" si="500"/>
        <v>1.0000000000000004</v>
      </c>
      <c r="DZ156" s="521">
        <f t="shared" si="500"/>
        <v>1.0000000000000027</v>
      </c>
      <c r="EA156" s="562">
        <f t="shared" si="500"/>
        <v>1.0000000000000002</v>
      </c>
      <c r="EB156" s="522" t="s">
        <v>381</v>
      </c>
      <c r="EC156" s="748" t="s">
        <v>381</v>
      </c>
      <c r="ED156" s="738"/>
      <c r="EE156" s="1021"/>
      <c r="EF156" s="503">
        <f t="shared" si="456"/>
        <v>-20</v>
      </c>
      <c r="EG156" s="477">
        <f t="shared" ref="EG156:EP156" si="501">EG40</f>
        <v>33.152580851042842</v>
      </c>
      <c r="EH156" s="479">
        <f t="shared" si="501"/>
        <v>31.379802305327587</v>
      </c>
      <c r="EI156" s="479">
        <f t="shared" si="501"/>
        <v>28.264154274793952</v>
      </c>
      <c r="EJ156" s="479">
        <f t="shared" si="501"/>
        <v>23.245356083214006</v>
      </c>
      <c r="EK156" s="479">
        <f t="shared" si="501"/>
        <v>18.215646521631129</v>
      </c>
      <c r="EL156" s="479">
        <f t="shared" si="501"/>
        <v>13.069296654572895</v>
      </c>
      <c r="EM156" s="479">
        <f t="shared" si="501"/>
        <v>5.8397805991748442</v>
      </c>
      <c r="EN156" s="479">
        <f t="shared" si="501"/>
        <v>-3.9867656333816512</v>
      </c>
      <c r="EO156" s="479">
        <f t="shared" si="501"/>
        <v>-8.069075445475562</v>
      </c>
      <c r="EP156" s="605" t="str">
        <f t="shared" si="501"/>
        <v>not calc.</v>
      </c>
      <c r="EQ156" s="522" t="s">
        <v>381</v>
      </c>
      <c r="ER156" s="748" t="s">
        <v>381</v>
      </c>
      <c r="ES156" s="738"/>
      <c r="ET156" s="1021"/>
      <c r="EU156" s="503">
        <f t="shared" si="457"/>
        <v>-20</v>
      </c>
      <c r="EV156" s="477">
        <f t="shared" ref="EV156:FE156" si="502">EV40</f>
        <v>85</v>
      </c>
      <c r="EW156" s="479">
        <f t="shared" si="502"/>
        <v>85</v>
      </c>
      <c r="EX156" s="479">
        <f t="shared" si="502"/>
        <v>84.799856310751352</v>
      </c>
      <c r="EY156" s="479">
        <f t="shared" si="502"/>
        <v>79.331248011124273</v>
      </c>
      <c r="EZ156" s="479">
        <f t="shared" si="502"/>
        <v>73.867067215188797</v>
      </c>
      <c r="FA156" s="479">
        <f t="shared" si="502"/>
        <v>68.434354696872731</v>
      </c>
      <c r="FB156" s="479">
        <f t="shared" si="502"/>
        <v>57.67035730153242</v>
      </c>
      <c r="FC156" s="479">
        <f t="shared" si="502"/>
        <v>47.058129783216373</v>
      </c>
      <c r="FD156" s="479">
        <f t="shared" si="502"/>
        <v>36.54336253490095</v>
      </c>
      <c r="FE156" s="479">
        <f t="shared" si="502"/>
        <v>25.998428687255171</v>
      </c>
      <c r="FF156" s="522" t="s">
        <v>381</v>
      </c>
      <c r="FG156" s="748" t="s">
        <v>381</v>
      </c>
      <c r="FI156" s="1021"/>
      <c r="FJ156" s="503">
        <f t="shared" si="458"/>
        <v>-20</v>
      </c>
      <c r="FK156" s="477">
        <f t="shared" ref="FK156:FT156" si="503">FK40</f>
        <v>85</v>
      </c>
      <c r="FL156" s="479">
        <f t="shared" si="503"/>
        <v>85</v>
      </c>
      <c r="FM156" s="479">
        <f t="shared" si="503"/>
        <v>85</v>
      </c>
      <c r="FN156" s="479">
        <f t="shared" si="503"/>
        <v>80.910153545381434</v>
      </c>
      <c r="FO156" s="479">
        <f t="shared" si="503"/>
        <v>75.169702257288918</v>
      </c>
      <c r="FP156" s="479">
        <f t="shared" si="503"/>
        <v>69.483295730044972</v>
      </c>
      <c r="FQ156" s="479">
        <f t="shared" si="503"/>
        <v>58.303417255181614</v>
      </c>
      <c r="FR156" s="479">
        <f t="shared" si="503"/>
        <v>47.374748764639321</v>
      </c>
      <c r="FS156" s="479">
        <f t="shared" si="503"/>
        <v>36.633626110309535</v>
      </c>
      <c r="FT156" s="479">
        <f t="shared" si="503"/>
        <v>25.999434399536881</v>
      </c>
      <c r="FU156" s="522" t="s">
        <v>381</v>
      </c>
      <c r="FV156" s="748" t="s">
        <v>381</v>
      </c>
      <c r="FW156" s="744"/>
      <c r="FX156" s="1021"/>
      <c r="FY156" s="503">
        <f t="shared" si="459"/>
        <v>-20</v>
      </c>
      <c r="FZ156" s="491">
        <f t="shared" si="460"/>
        <v>0.78161251369531415</v>
      </c>
      <c r="GA156" s="492">
        <f t="shared" si="426"/>
        <v>0.8397477801421237</v>
      </c>
      <c r="GB156" s="492">
        <f t="shared" si="427"/>
        <v>0.94997601888103134</v>
      </c>
      <c r="GC156" s="492">
        <f t="shared" si="428"/>
        <v>1.0000000000000004</v>
      </c>
      <c r="GD156" s="492">
        <f t="shared" si="429"/>
        <v>1.0000000000000004</v>
      </c>
      <c r="GE156" s="493">
        <f t="shared" si="430"/>
        <v>1.0000000000000004</v>
      </c>
      <c r="GF156" s="493">
        <f t="shared" si="431"/>
        <v>1</v>
      </c>
      <c r="GG156" s="493">
        <f t="shared" si="432"/>
        <v>1.0000000000000004</v>
      </c>
      <c r="GH156" s="493">
        <f t="shared" si="433"/>
        <v>1.0000000000000027</v>
      </c>
      <c r="GI156" s="493">
        <f t="shared" si="434"/>
        <v>1.0000000000000002</v>
      </c>
      <c r="GJ156" s="522" t="s">
        <v>381</v>
      </c>
      <c r="GK156" s="748" t="s">
        <v>381</v>
      </c>
      <c r="GM156" s="1021"/>
      <c r="GN156" s="503">
        <f t="shared" si="461"/>
        <v>-20</v>
      </c>
      <c r="GO156" s="495">
        <f t="shared" si="462"/>
        <v>85</v>
      </c>
      <c r="GP156" s="496">
        <f t="shared" si="435"/>
        <v>85</v>
      </c>
      <c r="GQ156" s="496">
        <f t="shared" si="436"/>
        <v>85</v>
      </c>
      <c r="GR156" s="496">
        <f t="shared" si="437"/>
        <v>80.910153545381434</v>
      </c>
      <c r="GS156" s="496">
        <f t="shared" si="438"/>
        <v>75.169702257288918</v>
      </c>
      <c r="GT156" s="497">
        <f t="shared" si="439"/>
        <v>69.483295730044972</v>
      </c>
      <c r="GU156" s="497">
        <f t="shared" si="440"/>
        <v>58.303417255181614</v>
      </c>
      <c r="GV156" s="497">
        <f t="shared" si="441"/>
        <v>47.374748764639321</v>
      </c>
      <c r="GW156" s="497">
        <f t="shared" si="442"/>
        <v>36.633626110309535</v>
      </c>
      <c r="GX156" s="497">
        <f t="shared" si="443"/>
        <v>25.999434399536881</v>
      </c>
      <c r="GY156" s="522" t="s">
        <v>381</v>
      </c>
      <c r="GZ156" s="748" t="s">
        <v>381</v>
      </c>
      <c r="HB156" s="1021"/>
      <c r="HC156" s="503">
        <f t="shared" si="463"/>
        <v>-20</v>
      </c>
      <c r="HD156" s="531">
        <f t="shared" si="464"/>
        <v>7.8740513387125901</v>
      </c>
      <c r="HE156" s="551">
        <f t="shared" ref="HE156:HF158" si="504">HE40</f>
        <v>8.8583077560516639</v>
      </c>
      <c r="HF156" s="604">
        <f t="shared" si="504"/>
        <v>87.442559387887215</v>
      </c>
      <c r="HH156" s="1021"/>
      <c r="HI156" s="503">
        <f t="shared" si="465"/>
        <v>-20</v>
      </c>
      <c r="HJ156" s="531">
        <f t="shared" si="466"/>
        <v>7.8740513387125901</v>
      </c>
      <c r="HK156" s="604">
        <f>HK40</f>
        <v>95.786751874099892</v>
      </c>
    </row>
    <row r="157" spans="2:219" ht="15" customHeight="1">
      <c r="B157" s="1046"/>
      <c r="C157" s="589">
        <v>-30</v>
      </c>
      <c r="D157" s="476">
        <f t="shared" si="444"/>
        <v>28.5</v>
      </c>
      <c r="E157" s="642">
        <f t="shared" si="445"/>
        <v>62.075528739212444</v>
      </c>
      <c r="F157" s="643">
        <f t="shared" si="414"/>
        <v>87.4628282322887</v>
      </c>
      <c r="G157" s="602">
        <f t="shared" si="415"/>
        <v>8.2367385927942287</v>
      </c>
      <c r="H157" s="594" t="s">
        <v>712</v>
      </c>
      <c r="I157" s="603" t="s">
        <v>712</v>
      </c>
      <c r="J157" s="580">
        <f t="shared" si="446"/>
        <v>81.261665921849186</v>
      </c>
      <c r="K157" s="580">
        <f t="shared" si="416"/>
        <v>85.918182031245635</v>
      </c>
      <c r="L157" s="580">
        <f t="shared" si="417"/>
        <v>84.529454187016327</v>
      </c>
      <c r="M157" s="580">
        <f t="shared" si="418"/>
        <v>83.15326054345104</v>
      </c>
      <c r="N157" s="580">
        <f t="shared" si="419"/>
        <v>80.435065411170825</v>
      </c>
      <c r="O157" s="580">
        <f t="shared" si="420"/>
        <v>77.773005840274323</v>
      </c>
      <c r="P157" s="580">
        <f t="shared" si="421"/>
        <v>75.155930608935947</v>
      </c>
      <c r="Q157" s="580">
        <f t="shared" si="422"/>
        <v>72.569751545271785</v>
      </c>
      <c r="R157" s="522" t="s">
        <v>381</v>
      </c>
      <c r="S157" s="480" t="s">
        <v>381</v>
      </c>
      <c r="T157" s="738"/>
      <c r="U157" s="1021"/>
      <c r="V157" s="503">
        <f t="shared" si="447"/>
        <v>-30</v>
      </c>
      <c r="W157" s="481">
        <v>15</v>
      </c>
      <c r="X157" s="519">
        <v>-26</v>
      </c>
      <c r="Y157" s="483">
        <f t="shared" si="468"/>
        <v>28.5</v>
      </c>
      <c r="Z157" s="551">
        <f t="shared" si="484"/>
        <v>38.451135800000003</v>
      </c>
      <c r="AA157" s="485">
        <f t="shared" si="484"/>
        <v>32.6341672</v>
      </c>
      <c r="AB157" s="532">
        <f t="shared" si="448"/>
        <v>2.6758479270824278</v>
      </c>
      <c r="AC157" s="486">
        <f t="shared" si="449"/>
        <v>2.3368656982871983</v>
      </c>
      <c r="AD157" s="487">
        <f t="shared" si="485"/>
        <v>37.5</v>
      </c>
      <c r="AE157" s="488">
        <f t="shared" si="485"/>
        <v>59.9</v>
      </c>
      <c r="AF157" s="738"/>
      <c r="AG157" s="1048"/>
      <c r="AH157" s="1050"/>
      <c r="AI157" s="738"/>
      <c r="AJ157" s="1021"/>
      <c r="AK157" s="503">
        <f t="shared" si="450"/>
        <v>-30</v>
      </c>
      <c r="AL157" s="489">
        <f t="shared" si="467"/>
        <v>-40</v>
      </c>
      <c r="AM157" s="519">
        <f t="shared" si="451"/>
        <v>-33</v>
      </c>
      <c r="AN157" s="490">
        <f t="shared" si="452"/>
        <v>28.5</v>
      </c>
      <c r="AP157" s="1021"/>
      <c r="AQ157" s="503">
        <v>-30</v>
      </c>
      <c r="AR157" s="483">
        <f t="shared" si="423"/>
        <v>28.5</v>
      </c>
      <c r="AS157" s="477">
        <f t="shared" ref="AS157:BB157" si="505">AS41</f>
        <v>97.762957370475306</v>
      </c>
      <c r="AT157" s="479">
        <f t="shared" si="505"/>
        <v>97.293339699787381</v>
      </c>
      <c r="AU157" s="479">
        <f t="shared" si="505"/>
        <v>96.348548875982175</v>
      </c>
      <c r="AV157" s="479">
        <f t="shared" si="505"/>
        <v>94.74553342853558</v>
      </c>
      <c r="AW157" s="479">
        <f t="shared" si="505"/>
        <v>93.110472455377405</v>
      </c>
      <c r="AX157" s="479">
        <f t="shared" si="505"/>
        <v>91.424263548324234</v>
      </c>
      <c r="AY157" s="479">
        <f t="shared" si="505"/>
        <v>89.122341986294572</v>
      </c>
      <c r="AZ157" s="479">
        <f t="shared" si="505"/>
        <v>85.784481549762134</v>
      </c>
      <c r="BA157" s="479">
        <f t="shared" si="505"/>
        <v>83.28385171667054</v>
      </c>
      <c r="BB157" s="479">
        <f t="shared" si="505"/>
        <v>80.219124120229708</v>
      </c>
      <c r="BC157" s="713" t="s">
        <v>381</v>
      </c>
      <c r="BD157" s="480" t="s">
        <v>381</v>
      </c>
      <c r="BE157" s="738"/>
      <c r="BF157" s="1021"/>
      <c r="BG157" s="503">
        <v>-30</v>
      </c>
      <c r="BH157" s="483">
        <f t="shared" si="424"/>
        <v>32.6341672</v>
      </c>
      <c r="BI157" s="477">
        <f t="shared" ref="BI157:BR157" si="506">BI41</f>
        <v>70.504003249893245</v>
      </c>
      <c r="BJ157" s="479">
        <f t="shared" si="506"/>
        <v>76.817169605346066</v>
      </c>
      <c r="BK157" s="479">
        <f t="shared" si="506"/>
        <v>87.319202773561216</v>
      </c>
      <c r="BL157" s="479">
        <f t="shared" si="506"/>
        <v>85.918182031245635</v>
      </c>
      <c r="BM157" s="479">
        <f t="shared" si="506"/>
        <v>84.529454187016327</v>
      </c>
      <c r="BN157" s="479">
        <f t="shared" si="506"/>
        <v>83.15326054345104</v>
      </c>
      <c r="BO157" s="479">
        <f t="shared" si="506"/>
        <v>80.435065411170825</v>
      </c>
      <c r="BP157" s="479">
        <f t="shared" si="506"/>
        <v>77.773005840274323</v>
      </c>
      <c r="BQ157" s="479">
        <f t="shared" si="506"/>
        <v>75.155930608935947</v>
      </c>
      <c r="BR157" s="479">
        <f t="shared" si="506"/>
        <v>72.569751545271785</v>
      </c>
      <c r="BS157" s="713" t="s">
        <v>381</v>
      </c>
      <c r="BT157" s="480" t="s">
        <v>381</v>
      </c>
      <c r="BU157" s="533"/>
      <c r="BV157" s="1021"/>
      <c r="BW157" s="503">
        <v>-30</v>
      </c>
      <c r="BX157" s="483">
        <f t="shared" si="425"/>
        <v>32.6341672</v>
      </c>
      <c r="BY157" s="477">
        <f t="shared" ref="BY157:CH157" si="507">BY41</f>
        <v>62.075528739212444</v>
      </c>
      <c r="BZ157" s="479">
        <f t="shared" si="507"/>
        <v>68.384571282146979</v>
      </c>
      <c r="CA157" s="479">
        <f t="shared" si="507"/>
        <v>81.261665921849186</v>
      </c>
      <c r="CB157" s="479">
        <f t="shared" si="507"/>
        <v>86.419904242910135</v>
      </c>
      <c r="CC157" s="479">
        <f t="shared" si="507"/>
        <v>84.95937621732223</v>
      </c>
      <c r="CD157" s="479">
        <f t="shared" si="507"/>
        <v>83.51721657812098</v>
      </c>
      <c r="CE157" s="479">
        <f t="shared" si="507"/>
        <v>80.693616261963683</v>
      </c>
      <c r="CF157" s="479">
        <f t="shared" si="507"/>
        <v>77.941675621150239</v>
      </c>
      <c r="CG157" s="479">
        <f t="shared" si="507"/>
        <v>75.249458841525311</v>
      </c>
      <c r="CH157" s="479">
        <f t="shared" si="507"/>
        <v>72.604361889069835</v>
      </c>
      <c r="CI157" s="713" t="s">
        <v>381</v>
      </c>
      <c r="CJ157" s="480" t="s">
        <v>381</v>
      </c>
      <c r="CK157" s="738"/>
      <c r="CL157" s="1021"/>
      <c r="CM157" s="503">
        <f t="shared" si="453"/>
        <v>-30</v>
      </c>
      <c r="CN157" s="520">
        <f t="shared" ref="CN157:CW157" si="508">CN41</f>
        <v>1.2000000000000002</v>
      </c>
      <c r="CO157" s="521">
        <f t="shared" si="508"/>
        <v>1.2000000000000006</v>
      </c>
      <c r="CP157" s="521">
        <f t="shared" si="508"/>
        <v>1.2</v>
      </c>
      <c r="CQ157" s="521">
        <f t="shared" si="508"/>
        <v>1.2000000000000008</v>
      </c>
      <c r="CR157" s="521">
        <f t="shared" si="508"/>
        <v>1.2</v>
      </c>
      <c r="CS157" s="521">
        <f t="shared" si="508"/>
        <v>1.2</v>
      </c>
      <c r="CT157" s="521">
        <f t="shared" si="508"/>
        <v>1.2000000000000002</v>
      </c>
      <c r="CU157" s="521">
        <f t="shared" si="508"/>
        <v>1.2000000000000002</v>
      </c>
      <c r="CV157" s="521">
        <f t="shared" si="508"/>
        <v>1.2000000000000006</v>
      </c>
      <c r="CW157" s="562">
        <f t="shared" si="508"/>
        <v>1.2000000000000006</v>
      </c>
      <c r="CX157" s="522" t="s">
        <v>381</v>
      </c>
      <c r="CY157" s="748" t="s">
        <v>381</v>
      </c>
      <c r="CZ157" s="738"/>
      <c r="DA157" s="1021"/>
      <c r="DB157" s="503">
        <f t="shared" si="454"/>
        <v>-30</v>
      </c>
      <c r="DC157" s="520">
        <f t="shared" ref="DC157:DL157" si="509">DC41</f>
        <v>0.85983153114271638</v>
      </c>
      <c r="DD157" s="521">
        <f t="shared" si="509"/>
        <v>0.9140800404643199</v>
      </c>
      <c r="DE157" s="521">
        <f t="shared" si="509"/>
        <v>1</v>
      </c>
      <c r="DF157" s="521">
        <f t="shared" si="509"/>
        <v>1.0000000000000129</v>
      </c>
      <c r="DG157" s="521">
        <f t="shared" si="509"/>
        <v>1</v>
      </c>
      <c r="DH157" s="521">
        <f t="shared" si="509"/>
        <v>1.0000000000000131</v>
      </c>
      <c r="DI157" s="521">
        <f t="shared" si="509"/>
        <v>1.0000000000000064</v>
      </c>
      <c r="DJ157" s="521">
        <f t="shared" si="509"/>
        <v>1.0000000000000058</v>
      </c>
      <c r="DK157" s="521">
        <f t="shared" si="509"/>
        <v>1.0000000000000033</v>
      </c>
      <c r="DL157" s="562">
        <f t="shared" si="509"/>
        <v>1.0000000000000007</v>
      </c>
      <c r="DM157" s="522" t="s">
        <v>381</v>
      </c>
      <c r="DN157" s="748" t="s">
        <v>381</v>
      </c>
      <c r="DO157" s="744"/>
      <c r="DP157" s="1021"/>
      <c r="DQ157" s="503">
        <f t="shared" si="455"/>
        <v>-30</v>
      </c>
      <c r="DR157" s="520">
        <f t="shared" ref="DR157:EA157" si="510">DR41</f>
        <v>0.78312158670815102</v>
      </c>
      <c r="DS157" s="521">
        <f t="shared" si="510"/>
        <v>0.84102072062076272</v>
      </c>
      <c r="DT157" s="521">
        <f t="shared" si="510"/>
        <v>0.95075894024380203</v>
      </c>
      <c r="DU157" s="521">
        <f t="shared" si="510"/>
        <v>1.0000000000000124</v>
      </c>
      <c r="DV157" s="521">
        <f t="shared" si="510"/>
        <v>1.0000000000000133</v>
      </c>
      <c r="DW157" s="521">
        <f t="shared" si="510"/>
        <v>1.0000000000000002</v>
      </c>
      <c r="DX157" s="521">
        <f t="shared" si="510"/>
        <v>1.0000000000000004</v>
      </c>
      <c r="DY157" s="521">
        <f t="shared" si="510"/>
        <v>1.0000000000000004</v>
      </c>
      <c r="DZ157" s="521">
        <f t="shared" si="510"/>
        <v>1.0000000000000004</v>
      </c>
      <c r="EA157" s="562">
        <f t="shared" si="510"/>
        <v>1.0000000000000013</v>
      </c>
      <c r="EB157" s="522" t="s">
        <v>381</v>
      </c>
      <c r="EC157" s="748" t="s">
        <v>381</v>
      </c>
      <c r="ED157" s="738"/>
      <c r="EE157" s="1021"/>
      <c r="EF157" s="503">
        <f t="shared" si="456"/>
        <v>-30</v>
      </c>
      <c r="EG157" s="477">
        <f t="shared" ref="EG157:EP157" si="511">EG41</f>
        <v>29.856804260288754</v>
      </c>
      <c r="EH157" s="479">
        <f t="shared" si="511"/>
        <v>28.426312168466723</v>
      </c>
      <c r="EI157" s="479">
        <f t="shared" si="511"/>
        <v>25.550502312229241</v>
      </c>
      <c r="EJ157" s="479">
        <f t="shared" si="511"/>
        <v>20.677631572436951</v>
      </c>
      <c r="EK157" s="479">
        <f t="shared" si="511"/>
        <v>15.715885477266625</v>
      </c>
      <c r="EL157" s="479">
        <f t="shared" si="511"/>
        <v>10.608129922456897</v>
      </c>
      <c r="EM157" s="479">
        <f t="shared" si="511"/>
        <v>3.6507194748654115</v>
      </c>
      <c r="EN157" s="479">
        <f t="shared" si="511"/>
        <v>-6.4051910624779111</v>
      </c>
      <c r="EO157" s="479">
        <f t="shared" si="511"/>
        <v>-13.912695441949325</v>
      </c>
      <c r="EP157" s="479">
        <f t="shared" si="511"/>
        <v>-23.082129011989878</v>
      </c>
      <c r="EQ157" s="522" t="s">
        <v>381</v>
      </c>
      <c r="ER157" s="748" t="s">
        <v>381</v>
      </c>
      <c r="ES157" s="738"/>
      <c r="ET157" s="1021"/>
      <c r="EU157" s="503">
        <f t="shared" si="457"/>
        <v>-30</v>
      </c>
      <c r="EV157" s="477">
        <f t="shared" ref="EV157:FE157" si="512">EV41</f>
        <v>85</v>
      </c>
      <c r="EW157" s="479">
        <f t="shared" si="512"/>
        <v>85.000000000000227</v>
      </c>
      <c r="EX157" s="479">
        <f t="shared" si="512"/>
        <v>84.417911825490251</v>
      </c>
      <c r="EY157" s="479">
        <f t="shared" si="512"/>
        <v>78.754868803398892</v>
      </c>
      <c r="EZ157" s="479">
        <f t="shared" si="512"/>
        <v>73.149237548192843</v>
      </c>
      <c r="FA157" s="479">
        <f t="shared" si="512"/>
        <v>67.601925866956947</v>
      </c>
      <c r="FB157" s="479">
        <f t="shared" si="512"/>
        <v>56.668282846201123</v>
      </c>
      <c r="FC157" s="479">
        <f t="shared" si="512"/>
        <v>45.991168693496832</v>
      </c>
      <c r="FD157" s="479">
        <f t="shared" si="512"/>
        <v>35.525242060049152</v>
      </c>
      <c r="FE157" s="479">
        <f t="shared" si="512"/>
        <v>25.213972280603457</v>
      </c>
      <c r="FF157" s="522" t="s">
        <v>381</v>
      </c>
      <c r="FG157" s="748" t="s">
        <v>381</v>
      </c>
      <c r="FI157" s="1021"/>
      <c r="FJ157" s="503">
        <f t="shared" si="458"/>
        <v>-30</v>
      </c>
      <c r="FK157" s="477">
        <f t="shared" ref="FK157:FT157" si="513">FK41</f>
        <v>85</v>
      </c>
      <c r="FL157" s="479">
        <f t="shared" si="513"/>
        <v>85</v>
      </c>
      <c r="FM157" s="479">
        <f t="shared" si="513"/>
        <v>85.000000000000341</v>
      </c>
      <c r="FN157" s="479">
        <f t="shared" si="513"/>
        <v>80.781979999478835</v>
      </c>
      <c r="FO157" s="479">
        <f t="shared" si="513"/>
        <v>74.883797195316674</v>
      </c>
      <c r="FP157" s="479">
        <f t="shared" si="513"/>
        <v>69.068243371423364</v>
      </c>
      <c r="FQ157" s="479">
        <f t="shared" si="513"/>
        <v>57.706929141535795</v>
      </c>
      <c r="FR157" s="479">
        <f t="shared" si="513"/>
        <v>46.666753314372556</v>
      </c>
      <c r="FS157" s="479">
        <f t="shared" si="513"/>
        <v>35.898731288641329</v>
      </c>
      <c r="FT157" s="479">
        <f t="shared" si="513"/>
        <v>25.351756747501895</v>
      </c>
      <c r="FU157" s="522" t="s">
        <v>381</v>
      </c>
      <c r="FV157" s="748" t="s">
        <v>381</v>
      </c>
      <c r="FW157" s="744"/>
      <c r="FX157" s="1021"/>
      <c r="FY157" s="503">
        <f t="shared" si="459"/>
        <v>-30</v>
      </c>
      <c r="FZ157" s="491">
        <f t="shared" si="460"/>
        <v>0.78312158670815102</v>
      </c>
      <c r="GA157" s="492">
        <f t="shared" si="426"/>
        <v>0.84102072062076272</v>
      </c>
      <c r="GB157" s="492">
        <f t="shared" si="427"/>
        <v>0.95075894024380203</v>
      </c>
      <c r="GC157" s="492">
        <f t="shared" si="428"/>
        <v>1.0000000000000124</v>
      </c>
      <c r="GD157" s="492">
        <f t="shared" si="429"/>
        <v>1</v>
      </c>
      <c r="GE157" s="493">
        <f t="shared" si="430"/>
        <v>1.0000000000000002</v>
      </c>
      <c r="GF157" s="493">
        <f t="shared" si="431"/>
        <v>1.0000000000000004</v>
      </c>
      <c r="GG157" s="493">
        <f t="shared" si="432"/>
        <v>1.0000000000000004</v>
      </c>
      <c r="GH157" s="493">
        <f t="shared" si="433"/>
        <v>1.0000000000000004</v>
      </c>
      <c r="GI157" s="493">
        <f t="shared" si="434"/>
        <v>1.0000000000000007</v>
      </c>
      <c r="GJ157" s="522" t="s">
        <v>381</v>
      </c>
      <c r="GK157" s="748" t="s">
        <v>381</v>
      </c>
      <c r="GM157" s="1021"/>
      <c r="GN157" s="503">
        <f t="shared" si="461"/>
        <v>-30</v>
      </c>
      <c r="GO157" s="495">
        <f t="shared" si="462"/>
        <v>85</v>
      </c>
      <c r="GP157" s="496">
        <f t="shared" si="435"/>
        <v>85.000000000000227</v>
      </c>
      <c r="GQ157" s="496">
        <f t="shared" si="436"/>
        <v>85.000000000000341</v>
      </c>
      <c r="GR157" s="496">
        <f t="shared" si="437"/>
        <v>80.781979999478835</v>
      </c>
      <c r="GS157" s="496">
        <f t="shared" si="438"/>
        <v>74.883797195316674</v>
      </c>
      <c r="GT157" s="497">
        <f t="shared" si="439"/>
        <v>69.068243371423364</v>
      </c>
      <c r="GU157" s="497">
        <f t="shared" si="440"/>
        <v>57.706929141535795</v>
      </c>
      <c r="GV157" s="497">
        <f t="shared" si="441"/>
        <v>46.666753314372556</v>
      </c>
      <c r="GW157" s="497">
        <f t="shared" si="442"/>
        <v>35.898731288641329</v>
      </c>
      <c r="GX157" s="497">
        <f t="shared" si="443"/>
        <v>25.351756747501895</v>
      </c>
      <c r="GY157" s="522" t="s">
        <v>381</v>
      </c>
      <c r="GZ157" s="748" t="s">
        <v>381</v>
      </c>
      <c r="HB157" s="1021"/>
      <c r="HC157" s="503">
        <f t="shared" si="463"/>
        <v>-30</v>
      </c>
      <c r="HD157" s="531">
        <f t="shared" si="464"/>
        <v>8.2367385927942287</v>
      </c>
      <c r="HE157" s="551">
        <f t="shared" si="504"/>
        <v>9.2663309168935086</v>
      </c>
      <c r="HF157" s="604">
        <f t="shared" si="504"/>
        <v>87.4628282322887</v>
      </c>
      <c r="HH157" s="1021"/>
      <c r="HI157" s="503">
        <f t="shared" si="465"/>
        <v>-30</v>
      </c>
      <c r="HJ157" s="531">
        <f t="shared" si="466"/>
        <v>8.2367385927942287</v>
      </c>
      <c r="HK157" s="604">
        <f>HK41</f>
        <v>94.679032904671871</v>
      </c>
    </row>
    <row r="158" spans="2:219" ht="15" customHeight="1">
      <c r="B158" s="1046"/>
      <c r="C158" s="589">
        <v>-40</v>
      </c>
      <c r="D158" s="476">
        <f t="shared" si="444"/>
        <v>28.5</v>
      </c>
      <c r="E158" s="642">
        <f t="shared" si="445"/>
        <v>62.01107368128843</v>
      </c>
      <c r="F158" s="643">
        <f t="shared" si="414"/>
        <v>87.462952344692837</v>
      </c>
      <c r="G158" s="602">
        <f t="shared" si="415"/>
        <v>8.5309664942122172</v>
      </c>
      <c r="H158" s="594" t="s">
        <v>712</v>
      </c>
      <c r="I158" s="603" t="s">
        <v>712</v>
      </c>
      <c r="J158" s="580">
        <f t="shared" si="446"/>
        <v>81.106177404561222</v>
      </c>
      <c r="K158" s="580">
        <f t="shared" si="416"/>
        <v>85.795753663866577</v>
      </c>
      <c r="L158" s="580">
        <f t="shared" si="417"/>
        <v>84.376635270697363</v>
      </c>
      <c r="M158" s="580">
        <f t="shared" si="418"/>
        <v>82.978470356507898</v>
      </c>
      <c r="N158" s="580">
        <f t="shared" si="419"/>
        <v>80.232252240383019</v>
      </c>
      <c r="O158" s="580">
        <f t="shared" si="420"/>
        <v>77.560685977735147</v>
      </c>
      <c r="P158" s="580">
        <f t="shared" si="421"/>
        <v>74.954852320218635</v>
      </c>
      <c r="Q158" s="580">
        <f t="shared" si="422"/>
        <v>72.417446384326965</v>
      </c>
      <c r="R158" s="522" t="s">
        <v>381</v>
      </c>
      <c r="S158" s="480" t="s">
        <v>381</v>
      </c>
      <c r="T158" s="738"/>
      <c r="U158" s="1021"/>
      <c r="V158" s="503">
        <f t="shared" si="447"/>
        <v>-40</v>
      </c>
      <c r="W158" s="481">
        <v>15</v>
      </c>
      <c r="X158" s="519">
        <v>-26</v>
      </c>
      <c r="Y158" s="483">
        <f t="shared" si="468"/>
        <v>28.5</v>
      </c>
      <c r="Z158" s="551">
        <f t="shared" si="484"/>
        <v>41.631679300000002</v>
      </c>
      <c r="AA158" s="485">
        <f t="shared" si="484"/>
        <v>34.378528699999997</v>
      </c>
      <c r="AB158" s="532">
        <f t="shared" si="448"/>
        <v>2.670392189633727</v>
      </c>
      <c r="AC158" s="486">
        <f t="shared" si="449"/>
        <v>2.213770637734163</v>
      </c>
      <c r="AD158" s="487">
        <f t="shared" si="485"/>
        <v>39.5</v>
      </c>
      <c r="AE158" s="488">
        <f t="shared" si="485"/>
        <v>60</v>
      </c>
      <c r="AF158" s="738"/>
      <c r="AG158" s="1048"/>
      <c r="AH158" s="1050"/>
      <c r="AI158" s="738"/>
      <c r="AJ158" s="1021"/>
      <c r="AK158" s="503">
        <f t="shared" si="450"/>
        <v>-40</v>
      </c>
      <c r="AL158" s="489">
        <v>-40</v>
      </c>
      <c r="AM158" s="519">
        <f t="shared" si="451"/>
        <v>-40</v>
      </c>
      <c r="AN158" s="490">
        <f t="shared" si="452"/>
        <v>28.5</v>
      </c>
      <c r="AP158" s="1021"/>
      <c r="AQ158" s="503">
        <v>-40</v>
      </c>
      <c r="AR158" s="483">
        <f t="shared" si="423"/>
        <v>28.5</v>
      </c>
      <c r="AS158" s="477">
        <f t="shared" ref="AS158:BB158" si="514">AS42</f>
        <v>97.153132481477172</v>
      </c>
      <c r="AT158" s="479">
        <f t="shared" si="514"/>
        <v>96.682732069031331</v>
      </c>
      <c r="AU158" s="479">
        <f t="shared" si="514"/>
        <v>95.738836739057177</v>
      </c>
      <c r="AV158" s="479">
        <f t="shared" si="514"/>
        <v>94.141711312610568</v>
      </c>
      <c r="AW158" s="479">
        <f t="shared" si="514"/>
        <v>92.515667986016638</v>
      </c>
      <c r="AX158" s="479">
        <f t="shared" si="514"/>
        <v>90.842650794084022</v>
      </c>
      <c r="AY158" s="479">
        <f t="shared" si="514"/>
        <v>88.584561426667634</v>
      </c>
      <c r="AZ158" s="479">
        <f t="shared" si="514"/>
        <v>85.302169292535694</v>
      </c>
      <c r="BA158" s="479">
        <f t="shared" si="514"/>
        <v>82.879337909062386</v>
      </c>
      <c r="BB158" s="479">
        <f t="shared" si="514"/>
        <v>79.921219269799764</v>
      </c>
      <c r="BC158" s="713" t="s">
        <v>381</v>
      </c>
      <c r="BD158" s="480" t="s">
        <v>381</v>
      </c>
      <c r="BE158" s="738"/>
      <c r="BF158" s="1021"/>
      <c r="BG158" s="503">
        <v>-40</v>
      </c>
      <c r="BH158" s="483">
        <f t="shared" si="424"/>
        <v>34.378528699999997</v>
      </c>
      <c r="BI158" s="477">
        <f t="shared" ref="BI158:BR158" si="515">BI42</f>
        <v>71.858276030666673</v>
      </c>
      <c r="BJ158" s="479">
        <f t="shared" si="515"/>
        <v>78.203770680817854</v>
      </c>
      <c r="BK158" s="479">
        <f t="shared" si="515"/>
        <v>87.227528525644971</v>
      </c>
      <c r="BL158" s="479">
        <f t="shared" si="515"/>
        <v>85.795753663866577</v>
      </c>
      <c r="BM158" s="479">
        <f t="shared" si="515"/>
        <v>84.376635270697363</v>
      </c>
      <c r="BN158" s="479">
        <f t="shared" si="515"/>
        <v>82.978470356507898</v>
      </c>
      <c r="BO158" s="479">
        <f t="shared" si="515"/>
        <v>80.232252240383019</v>
      </c>
      <c r="BP158" s="479">
        <f t="shared" si="515"/>
        <v>77.560685977735147</v>
      </c>
      <c r="BQ158" s="479">
        <f t="shared" si="515"/>
        <v>74.954852320218635</v>
      </c>
      <c r="BR158" s="479">
        <f t="shared" si="515"/>
        <v>72.417446384326965</v>
      </c>
      <c r="BS158" s="713" t="s">
        <v>381</v>
      </c>
      <c r="BT158" s="480" t="s">
        <v>381</v>
      </c>
      <c r="BU158" s="533"/>
      <c r="BV158" s="1021"/>
      <c r="BW158" s="503">
        <v>-40</v>
      </c>
      <c r="BX158" s="483">
        <f t="shared" si="425"/>
        <v>34.378528699999997</v>
      </c>
      <c r="BY158" s="477">
        <f t="shared" ref="BY158:CH158" si="516">BY42</f>
        <v>62.01107368128843</v>
      </c>
      <c r="BZ158" s="479">
        <f t="shared" si="516"/>
        <v>68.397551434782088</v>
      </c>
      <c r="CA158" s="479">
        <f t="shared" si="516"/>
        <v>81.106177404561222</v>
      </c>
      <c r="CB158" s="479">
        <f t="shared" si="516"/>
        <v>86.407179372901624</v>
      </c>
      <c r="CC158" s="479">
        <f t="shared" si="516"/>
        <v>84.91853636564646</v>
      </c>
      <c r="CD158" s="479">
        <f t="shared" si="516"/>
        <v>83.45349565591745</v>
      </c>
      <c r="CE158" s="479">
        <f t="shared" si="516"/>
        <v>80.595071320440596</v>
      </c>
      <c r="CF158" s="479">
        <f t="shared" si="516"/>
        <v>77.822296276931397</v>
      </c>
      <c r="CG158" s="479">
        <f t="shared" si="516"/>
        <v>75.125509989688396</v>
      </c>
      <c r="CH158" s="479">
        <f t="shared" si="516"/>
        <v>72.497603494432099</v>
      </c>
      <c r="CI158" s="713" t="s">
        <v>381</v>
      </c>
      <c r="CJ158" s="480" t="s">
        <v>381</v>
      </c>
      <c r="CK158" s="738"/>
      <c r="CL158" s="1021"/>
      <c r="CM158" s="503">
        <f t="shared" si="453"/>
        <v>-40</v>
      </c>
      <c r="CN158" s="520">
        <f t="shared" ref="CN158:CW158" si="517">CN42</f>
        <v>1.2000000000000002</v>
      </c>
      <c r="CO158" s="521">
        <f t="shared" si="517"/>
        <v>1.2000000000000002</v>
      </c>
      <c r="CP158" s="521">
        <f t="shared" si="517"/>
        <v>1.2</v>
      </c>
      <c r="CQ158" s="521">
        <f t="shared" si="517"/>
        <v>1.2</v>
      </c>
      <c r="CR158" s="521">
        <f t="shared" si="517"/>
        <v>1.2000000000000104</v>
      </c>
      <c r="CS158" s="521">
        <f t="shared" si="517"/>
        <v>1.2000000000000006</v>
      </c>
      <c r="CT158" s="521">
        <f t="shared" si="517"/>
        <v>1.2000000000000006</v>
      </c>
      <c r="CU158" s="521">
        <f t="shared" si="517"/>
        <v>1.2</v>
      </c>
      <c r="CV158" s="521">
        <f t="shared" si="517"/>
        <v>1.2000000000000046</v>
      </c>
      <c r="CW158" s="562">
        <f t="shared" si="517"/>
        <v>1.2000000000000006</v>
      </c>
      <c r="CX158" s="522" t="s">
        <v>381</v>
      </c>
      <c r="CY158" s="748" t="s">
        <v>381</v>
      </c>
      <c r="CZ158" s="738"/>
      <c r="DA158" s="1021"/>
      <c r="DB158" s="503">
        <f t="shared" si="454"/>
        <v>-40</v>
      </c>
      <c r="DC158" s="520">
        <f t="shared" ref="DC158:DL158" si="518">DC42</f>
        <v>0.87169014295181524</v>
      </c>
      <c r="DD158" s="521">
        <f t="shared" si="518"/>
        <v>0.92565273287106775</v>
      </c>
      <c r="DE158" s="521">
        <f t="shared" si="518"/>
        <v>1</v>
      </c>
      <c r="DF158" s="521">
        <f t="shared" si="518"/>
        <v>1</v>
      </c>
      <c r="DG158" s="521">
        <f t="shared" si="518"/>
        <v>1.0000000000000142</v>
      </c>
      <c r="DH158" s="521">
        <f t="shared" si="518"/>
        <v>1.0000000000000073</v>
      </c>
      <c r="DI158" s="521">
        <f t="shared" si="518"/>
        <v>1.0000000000000004</v>
      </c>
      <c r="DJ158" s="521">
        <f t="shared" si="518"/>
        <v>1.0000000000000067</v>
      </c>
      <c r="DK158" s="521">
        <f t="shared" si="518"/>
        <v>1</v>
      </c>
      <c r="DL158" s="562">
        <f t="shared" si="518"/>
        <v>1.0000000000000007</v>
      </c>
      <c r="DM158" s="522" t="s">
        <v>381</v>
      </c>
      <c r="DN158" s="748" t="s">
        <v>381</v>
      </c>
      <c r="DO158" s="744"/>
      <c r="DP158" s="1021"/>
      <c r="DQ158" s="503">
        <f t="shared" si="455"/>
        <v>-40</v>
      </c>
      <c r="DR158" s="520">
        <f t="shared" ref="DR158:EA158" si="519">DR42</f>
        <v>0.78251478826880483</v>
      </c>
      <c r="DS158" s="521">
        <f t="shared" si="519"/>
        <v>0.84113687591435526</v>
      </c>
      <c r="DT158" s="521">
        <f t="shared" si="519"/>
        <v>0.94949586330337388</v>
      </c>
      <c r="DU158" s="521">
        <f t="shared" si="519"/>
        <v>1.0000000000000149</v>
      </c>
      <c r="DV158" s="521">
        <f t="shared" si="519"/>
        <v>1.000000000000014</v>
      </c>
      <c r="DW158" s="521">
        <f t="shared" si="519"/>
        <v>1</v>
      </c>
      <c r="DX158" s="521">
        <f t="shared" si="519"/>
        <v>1</v>
      </c>
      <c r="DY158" s="521">
        <f t="shared" si="519"/>
        <v>1.0000000000000004</v>
      </c>
      <c r="DZ158" s="521">
        <f t="shared" si="519"/>
        <v>1</v>
      </c>
      <c r="EA158" s="562">
        <f t="shared" si="519"/>
        <v>1</v>
      </c>
      <c r="EB158" s="522" t="s">
        <v>381</v>
      </c>
      <c r="EC158" s="748" t="s">
        <v>381</v>
      </c>
      <c r="ED158" s="738"/>
      <c r="EE158" s="1021"/>
      <c r="EF158" s="503">
        <f t="shared" si="456"/>
        <v>-40</v>
      </c>
      <c r="EG158" s="477">
        <f t="shared" ref="EG158:EP158" si="520">EG42</f>
        <v>27.999363732620111</v>
      </c>
      <c r="EH158" s="479">
        <f t="shared" si="520"/>
        <v>26.567387405251736</v>
      </c>
      <c r="EI158" s="479">
        <f t="shared" si="520"/>
        <v>23.696123273857893</v>
      </c>
      <c r="EJ158" s="479">
        <f t="shared" si="520"/>
        <v>18.844263991371463</v>
      </c>
      <c r="EK158" s="479">
        <f t="shared" si="520"/>
        <v>13.913065983107174</v>
      </c>
      <c r="EL158" s="479">
        <f t="shared" si="520"/>
        <v>8.8485470266273865</v>
      </c>
      <c r="EM158" s="479">
        <f t="shared" si="520"/>
        <v>2.027923902195937</v>
      </c>
      <c r="EN158" s="479">
        <f t="shared" si="520"/>
        <v>-7.8549781959106326</v>
      </c>
      <c r="EO158" s="479">
        <f t="shared" si="520"/>
        <v>-15.124990083955538</v>
      </c>
      <c r="EP158" s="479">
        <f t="shared" si="520"/>
        <v>-23.971533853891827</v>
      </c>
      <c r="EQ158" s="522" t="s">
        <v>381</v>
      </c>
      <c r="ER158" s="748" t="s">
        <v>381</v>
      </c>
      <c r="ES158" s="738"/>
      <c r="ET158" s="1021"/>
      <c r="EU158" s="503">
        <f t="shared" si="457"/>
        <v>-40</v>
      </c>
      <c r="EV158" s="477">
        <f t="shared" ref="EV158:FE158" si="521">EV42</f>
        <v>85</v>
      </c>
      <c r="EW158" s="479">
        <f t="shared" si="521"/>
        <v>85</v>
      </c>
      <c r="EX158" s="479">
        <f t="shared" si="521"/>
        <v>84.047120005817135</v>
      </c>
      <c r="EY158" s="479">
        <f t="shared" si="521"/>
        <v>78.260372877990108</v>
      </c>
      <c r="EZ158" s="479">
        <f t="shared" si="521"/>
        <v>72.532856556514162</v>
      </c>
      <c r="FA158" s="479">
        <f t="shared" si="521"/>
        <v>66.897920091799676</v>
      </c>
      <c r="FB158" s="479">
        <f t="shared" si="521"/>
        <v>55.85374566570141</v>
      </c>
      <c r="FC158" s="479">
        <f t="shared" si="521"/>
        <v>45.140929648715598</v>
      </c>
      <c r="FD158" s="479">
        <f t="shared" si="521"/>
        <v>34.722405808281621</v>
      </c>
      <c r="FE158" s="479">
        <f t="shared" si="521"/>
        <v>24.607710535540662</v>
      </c>
      <c r="FF158" s="522" t="s">
        <v>381</v>
      </c>
      <c r="FG158" s="748" t="s">
        <v>381</v>
      </c>
      <c r="FI158" s="1021"/>
      <c r="FJ158" s="503">
        <f t="shared" si="458"/>
        <v>-40</v>
      </c>
      <c r="FK158" s="477">
        <f t="shared" ref="FK158:FT158" si="522">FK42</f>
        <v>85.000000000000057</v>
      </c>
      <c r="FL158" s="479">
        <f t="shared" si="522"/>
        <v>85.000000000000341</v>
      </c>
      <c r="FM158" s="479">
        <f t="shared" si="522"/>
        <v>85</v>
      </c>
      <c r="FN158" s="479">
        <f t="shared" si="522"/>
        <v>80.730555244104096</v>
      </c>
      <c r="FO158" s="479">
        <f t="shared" si="522"/>
        <v>74.718993217757941</v>
      </c>
      <c r="FP158" s="479">
        <f t="shared" si="522"/>
        <v>68.811483439424364</v>
      </c>
      <c r="FQ158" s="479">
        <f t="shared" si="522"/>
        <v>57.311022326688828</v>
      </c>
      <c r="FR158" s="479">
        <f t="shared" si="522"/>
        <v>46.188581940019901</v>
      </c>
      <c r="FS158" s="479">
        <f t="shared" si="522"/>
        <v>35.403771010485229</v>
      </c>
      <c r="FT158" s="479">
        <f t="shared" si="522"/>
        <v>24.926768025548029</v>
      </c>
      <c r="FU158" s="522" t="s">
        <v>381</v>
      </c>
      <c r="FV158" s="748" t="s">
        <v>381</v>
      </c>
      <c r="FW158" s="744"/>
      <c r="FX158" s="1021"/>
      <c r="FY158" s="503">
        <f t="shared" si="459"/>
        <v>-40</v>
      </c>
      <c r="FZ158" s="491">
        <f t="shared" si="460"/>
        <v>0.78251478826880483</v>
      </c>
      <c r="GA158" s="492">
        <f t="shared" si="426"/>
        <v>0.84113687591435526</v>
      </c>
      <c r="GB158" s="492">
        <f t="shared" si="427"/>
        <v>0.94949586330337388</v>
      </c>
      <c r="GC158" s="492">
        <f t="shared" si="428"/>
        <v>1</v>
      </c>
      <c r="GD158" s="492">
        <f t="shared" si="429"/>
        <v>1.000000000000014</v>
      </c>
      <c r="GE158" s="493">
        <f t="shared" si="430"/>
        <v>1</v>
      </c>
      <c r="GF158" s="493">
        <f t="shared" si="431"/>
        <v>1</v>
      </c>
      <c r="GG158" s="493">
        <f t="shared" si="432"/>
        <v>1.0000000000000004</v>
      </c>
      <c r="GH158" s="493">
        <f t="shared" si="433"/>
        <v>1</v>
      </c>
      <c r="GI158" s="493">
        <f t="shared" si="434"/>
        <v>1</v>
      </c>
      <c r="GJ158" s="522" t="s">
        <v>381</v>
      </c>
      <c r="GK158" s="748" t="s">
        <v>381</v>
      </c>
      <c r="GM158" s="1021"/>
      <c r="GN158" s="503">
        <f t="shared" si="461"/>
        <v>-40</v>
      </c>
      <c r="GO158" s="495">
        <f t="shared" si="462"/>
        <v>85.000000000000057</v>
      </c>
      <c r="GP158" s="496">
        <f t="shared" si="435"/>
        <v>85.000000000000341</v>
      </c>
      <c r="GQ158" s="496">
        <f t="shared" si="436"/>
        <v>85</v>
      </c>
      <c r="GR158" s="496">
        <f t="shared" si="437"/>
        <v>80.730555244104096</v>
      </c>
      <c r="GS158" s="496">
        <f t="shared" si="438"/>
        <v>74.718993217757941</v>
      </c>
      <c r="GT158" s="497">
        <f t="shared" si="439"/>
        <v>68.811483439424364</v>
      </c>
      <c r="GU158" s="497">
        <f t="shared" si="440"/>
        <v>57.311022326688828</v>
      </c>
      <c r="GV158" s="497">
        <f t="shared" si="441"/>
        <v>46.188581940019901</v>
      </c>
      <c r="GW158" s="497">
        <f t="shared" si="442"/>
        <v>35.403771010485229</v>
      </c>
      <c r="GX158" s="497">
        <f t="shared" si="443"/>
        <v>24.926768025548029</v>
      </c>
      <c r="GY158" s="522" t="s">
        <v>381</v>
      </c>
      <c r="GZ158" s="748" t="s">
        <v>381</v>
      </c>
      <c r="HB158" s="1021"/>
      <c r="HC158" s="503">
        <f t="shared" si="463"/>
        <v>-40</v>
      </c>
      <c r="HD158" s="531">
        <f t="shared" si="464"/>
        <v>8.5309664942122172</v>
      </c>
      <c r="HE158" s="551">
        <f t="shared" si="504"/>
        <v>9.597337305988745</v>
      </c>
      <c r="HF158" s="604">
        <f t="shared" si="504"/>
        <v>87.462952344692837</v>
      </c>
      <c r="HH158" s="1021"/>
      <c r="HI158" s="503">
        <f t="shared" si="465"/>
        <v>-40</v>
      </c>
      <c r="HJ158" s="531">
        <f t="shared" si="466"/>
        <v>8.5309664942122172</v>
      </c>
      <c r="HK158" s="604">
        <f>HK42</f>
        <v>94.211088897349143</v>
      </c>
    </row>
    <row r="159" spans="2:219" ht="15" customHeight="1" thickBot="1">
      <c r="B159" s="1047"/>
      <c r="C159" s="781" t="s">
        <v>382</v>
      </c>
      <c r="D159" s="507" t="s">
        <v>381</v>
      </c>
      <c r="E159" s="751" t="s">
        <v>381</v>
      </c>
      <c r="F159" s="752" t="s">
        <v>381</v>
      </c>
      <c r="G159" s="753" t="s">
        <v>381</v>
      </c>
      <c r="H159" s="751" t="s">
        <v>381</v>
      </c>
      <c r="I159" s="752" t="s">
        <v>381</v>
      </c>
      <c r="J159" s="752" t="s">
        <v>381</v>
      </c>
      <c r="K159" s="752" t="s">
        <v>381</v>
      </c>
      <c r="L159" s="752" t="s">
        <v>381</v>
      </c>
      <c r="M159" s="752" t="s">
        <v>381</v>
      </c>
      <c r="N159" s="752" t="s">
        <v>381</v>
      </c>
      <c r="O159" s="752" t="s">
        <v>381</v>
      </c>
      <c r="P159" s="752" t="s">
        <v>381</v>
      </c>
      <c r="Q159" s="752" t="s">
        <v>381</v>
      </c>
      <c r="R159" s="752" t="s">
        <v>381</v>
      </c>
      <c r="S159" s="754" t="s">
        <v>381</v>
      </c>
      <c r="T159" s="738"/>
      <c r="U159" s="1022"/>
      <c r="V159" s="750" t="str">
        <f t="shared" si="447"/>
        <v>&lt; -40</v>
      </c>
      <c r="W159" s="755" t="s">
        <v>381</v>
      </c>
      <c r="X159" s="756" t="s">
        <v>381</v>
      </c>
      <c r="Y159" s="507" t="s">
        <v>381</v>
      </c>
      <c r="Z159" s="554" t="s">
        <v>381</v>
      </c>
      <c r="AA159" s="555" t="s">
        <v>381</v>
      </c>
      <c r="AB159" s="548" t="s">
        <v>381</v>
      </c>
      <c r="AC159" s="514" t="s">
        <v>381</v>
      </c>
      <c r="AD159" s="755" t="s">
        <v>381</v>
      </c>
      <c r="AE159" s="756" t="s">
        <v>381</v>
      </c>
      <c r="AF159" s="738"/>
      <c r="AG159" s="1049"/>
      <c r="AH159" s="1051"/>
      <c r="AI159" s="738"/>
      <c r="AJ159" s="1022"/>
      <c r="AK159" s="750" t="str">
        <f t="shared" si="450"/>
        <v>&lt; -40</v>
      </c>
      <c r="AL159" s="755" t="s">
        <v>381</v>
      </c>
      <c r="AM159" s="756" t="s">
        <v>381</v>
      </c>
      <c r="AN159" s="515" t="s">
        <v>381</v>
      </c>
      <c r="AP159" s="1022"/>
      <c r="AQ159" s="750" t="s">
        <v>382</v>
      </c>
      <c r="AR159" s="507" t="s">
        <v>381</v>
      </c>
      <c r="AS159" s="751" t="s">
        <v>381</v>
      </c>
      <c r="AT159" s="752" t="s">
        <v>381</v>
      </c>
      <c r="AU159" s="752" t="s">
        <v>381</v>
      </c>
      <c r="AV159" s="752" t="s">
        <v>381</v>
      </c>
      <c r="AW159" s="752" t="s">
        <v>381</v>
      </c>
      <c r="AX159" s="752" t="s">
        <v>381</v>
      </c>
      <c r="AY159" s="752" t="s">
        <v>381</v>
      </c>
      <c r="AZ159" s="752" t="s">
        <v>381</v>
      </c>
      <c r="BA159" s="752" t="s">
        <v>381</v>
      </c>
      <c r="BB159" s="752" t="s">
        <v>381</v>
      </c>
      <c r="BC159" s="752" t="s">
        <v>381</v>
      </c>
      <c r="BD159" s="754" t="s">
        <v>381</v>
      </c>
      <c r="BE159" s="738"/>
      <c r="BF159" s="1022"/>
      <c r="BG159" s="750" t="s">
        <v>382</v>
      </c>
      <c r="BH159" s="507" t="s">
        <v>381</v>
      </c>
      <c r="BI159" s="751" t="s">
        <v>381</v>
      </c>
      <c r="BJ159" s="752" t="s">
        <v>381</v>
      </c>
      <c r="BK159" s="752" t="s">
        <v>381</v>
      </c>
      <c r="BL159" s="752" t="s">
        <v>381</v>
      </c>
      <c r="BM159" s="752" t="s">
        <v>381</v>
      </c>
      <c r="BN159" s="752" t="s">
        <v>381</v>
      </c>
      <c r="BO159" s="752" t="s">
        <v>381</v>
      </c>
      <c r="BP159" s="752" t="s">
        <v>381</v>
      </c>
      <c r="BQ159" s="752" t="s">
        <v>381</v>
      </c>
      <c r="BR159" s="752" t="s">
        <v>381</v>
      </c>
      <c r="BS159" s="752" t="s">
        <v>381</v>
      </c>
      <c r="BT159" s="754" t="s">
        <v>381</v>
      </c>
      <c r="BU159" s="738"/>
      <c r="BV159" s="1022"/>
      <c r="BW159" s="750" t="s">
        <v>382</v>
      </c>
      <c r="BX159" s="507" t="s">
        <v>381</v>
      </c>
      <c r="BY159" s="751" t="s">
        <v>381</v>
      </c>
      <c r="BZ159" s="752" t="s">
        <v>381</v>
      </c>
      <c r="CA159" s="752" t="s">
        <v>381</v>
      </c>
      <c r="CB159" s="752" t="s">
        <v>381</v>
      </c>
      <c r="CC159" s="752" t="s">
        <v>381</v>
      </c>
      <c r="CD159" s="752" t="s">
        <v>381</v>
      </c>
      <c r="CE159" s="752" t="s">
        <v>381</v>
      </c>
      <c r="CF159" s="752" t="s">
        <v>381</v>
      </c>
      <c r="CG159" s="752" t="s">
        <v>381</v>
      </c>
      <c r="CH159" s="752" t="s">
        <v>381</v>
      </c>
      <c r="CI159" s="752" t="s">
        <v>381</v>
      </c>
      <c r="CJ159" s="754" t="s">
        <v>381</v>
      </c>
      <c r="CK159" s="738"/>
      <c r="CL159" s="1022"/>
      <c r="CM159" s="750" t="str">
        <f t="shared" si="453"/>
        <v>&lt; -40</v>
      </c>
      <c r="CN159" s="757" t="s">
        <v>381</v>
      </c>
      <c r="CO159" s="758" t="s">
        <v>381</v>
      </c>
      <c r="CP159" s="758" t="s">
        <v>381</v>
      </c>
      <c r="CQ159" s="758" t="s">
        <v>381</v>
      </c>
      <c r="CR159" s="758" t="s">
        <v>381</v>
      </c>
      <c r="CS159" s="758" t="s">
        <v>381</v>
      </c>
      <c r="CT159" s="758" t="s">
        <v>381</v>
      </c>
      <c r="CU159" s="758" t="s">
        <v>381</v>
      </c>
      <c r="CV159" s="758" t="s">
        <v>381</v>
      </c>
      <c r="CW159" s="758" t="s">
        <v>381</v>
      </c>
      <c r="CX159" s="758" t="s">
        <v>381</v>
      </c>
      <c r="CY159" s="756" t="s">
        <v>381</v>
      </c>
      <c r="CZ159" s="738"/>
      <c r="DA159" s="1022"/>
      <c r="DB159" s="750" t="str">
        <f t="shared" si="454"/>
        <v>&lt; -40</v>
      </c>
      <c r="DC159" s="757" t="s">
        <v>381</v>
      </c>
      <c r="DD159" s="758" t="s">
        <v>381</v>
      </c>
      <c r="DE159" s="758" t="s">
        <v>381</v>
      </c>
      <c r="DF159" s="758" t="s">
        <v>381</v>
      </c>
      <c r="DG159" s="758" t="s">
        <v>381</v>
      </c>
      <c r="DH159" s="758" t="s">
        <v>381</v>
      </c>
      <c r="DI159" s="758" t="s">
        <v>381</v>
      </c>
      <c r="DJ159" s="758" t="s">
        <v>381</v>
      </c>
      <c r="DK159" s="758" t="s">
        <v>381</v>
      </c>
      <c r="DL159" s="758" t="s">
        <v>381</v>
      </c>
      <c r="DM159" s="758" t="s">
        <v>381</v>
      </c>
      <c r="DN159" s="756" t="s">
        <v>381</v>
      </c>
      <c r="DO159" s="744"/>
      <c r="DP159" s="1022"/>
      <c r="DQ159" s="750" t="str">
        <f t="shared" si="455"/>
        <v>&lt; -40</v>
      </c>
      <c r="DR159" s="757" t="s">
        <v>381</v>
      </c>
      <c r="DS159" s="758" t="s">
        <v>381</v>
      </c>
      <c r="DT159" s="758" t="s">
        <v>381</v>
      </c>
      <c r="DU159" s="758" t="s">
        <v>381</v>
      </c>
      <c r="DV159" s="758" t="s">
        <v>381</v>
      </c>
      <c r="DW159" s="758" t="s">
        <v>381</v>
      </c>
      <c r="DX159" s="758" t="s">
        <v>381</v>
      </c>
      <c r="DY159" s="758" t="s">
        <v>381</v>
      </c>
      <c r="DZ159" s="758" t="s">
        <v>381</v>
      </c>
      <c r="EA159" s="758" t="s">
        <v>381</v>
      </c>
      <c r="EB159" s="758" t="s">
        <v>381</v>
      </c>
      <c r="EC159" s="756" t="s">
        <v>381</v>
      </c>
      <c r="ED159" s="738"/>
      <c r="EE159" s="1022"/>
      <c r="EF159" s="750" t="str">
        <f t="shared" si="456"/>
        <v>&lt; -40</v>
      </c>
      <c r="EG159" s="757" t="s">
        <v>381</v>
      </c>
      <c r="EH159" s="758" t="s">
        <v>381</v>
      </c>
      <c r="EI159" s="758" t="s">
        <v>381</v>
      </c>
      <c r="EJ159" s="758" t="s">
        <v>381</v>
      </c>
      <c r="EK159" s="758" t="s">
        <v>381</v>
      </c>
      <c r="EL159" s="758" t="s">
        <v>381</v>
      </c>
      <c r="EM159" s="758" t="s">
        <v>381</v>
      </c>
      <c r="EN159" s="758" t="s">
        <v>381</v>
      </c>
      <c r="EO159" s="758" t="s">
        <v>381</v>
      </c>
      <c r="EP159" s="758" t="s">
        <v>381</v>
      </c>
      <c r="EQ159" s="758" t="s">
        <v>381</v>
      </c>
      <c r="ER159" s="756" t="s">
        <v>381</v>
      </c>
      <c r="ES159" s="738"/>
      <c r="ET159" s="1022"/>
      <c r="EU159" s="750" t="str">
        <f t="shared" si="457"/>
        <v>&lt; -40</v>
      </c>
      <c r="EV159" s="757" t="s">
        <v>381</v>
      </c>
      <c r="EW159" s="758" t="s">
        <v>381</v>
      </c>
      <c r="EX159" s="758" t="s">
        <v>381</v>
      </c>
      <c r="EY159" s="758" t="s">
        <v>381</v>
      </c>
      <c r="EZ159" s="758" t="s">
        <v>381</v>
      </c>
      <c r="FA159" s="758" t="s">
        <v>381</v>
      </c>
      <c r="FB159" s="758" t="s">
        <v>381</v>
      </c>
      <c r="FC159" s="758" t="s">
        <v>381</v>
      </c>
      <c r="FD159" s="758" t="s">
        <v>381</v>
      </c>
      <c r="FE159" s="758" t="s">
        <v>381</v>
      </c>
      <c r="FF159" s="758" t="s">
        <v>381</v>
      </c>
      <c r="FG159" s="756" t="s">
        <v>381</v>
      </c>
      <c r="FI159" s="1022"/>
      <c r="FJ159" s="750" t="str">
        <f t="shared" si="458"/>
        <v>&lt; -40</v>
      </c>
      <c r="FK159" s="757" t="s">
        <v>381</v>
      </c>
      <c r="FL159" s="758" t="s">
        <v>381</v>
      </c>
      <c r="FM159" s="758" t="s">
        <v>381</v>
      </c>
      <c r="FN159" s="758" t="s">
        <v>381</v>
      </c>
      <c r="FO159" s="758" t="s">
        <v>381</v>
      </c>
      <c r="FP159" s="758" t="s">
        <v>381</v>
      </c>
      <c r="FQ159" s="758" t="s">
        <v>381</v>
      </c>
      <c r="FR159" s="758" t="s">
        <v>381</v>
      </c>
      <c r="FS159" s="758" t="s">
        <v>381</v>
      </c>
      <c r="FT159" s="758" t="s">
        <v>381</v>
      </c>
      <c r="FU159" s="758" t="s">
        <v>381</v>
      </c>
      <c r="FV159" s="756" t="s">
        <v>381</v>
      </c>
      <c r="FW159" s="744"/>
      <c r="FX159" s="1022"/>
      <c r="FY159" s="750" t="str">
        <f t="shared" si="459"/>
        <v>&lt; -40</v>
      </c>
      <c r="FZ159" s="757" t="s">
        <v>381</v>
      </c>
      <c r="GA159" s="758" t="s">
        <v>381</v>
      </c>
      <c r="GB159" s="758" t="s">
        <v>381</v>
      </c>
      <c r="GC159" s="758" t="s">
        <v>381</v>
      </c>
      <c r="GD159" s="758" t="s">
        <v>381</v>
      </c>
      <c r="GE159" s="758" t="s">
        <v>381</v>
      </c>
      <c r="GF159" s="758" t="s">
        <v>381</v>
      </c>
      <c r="GG159" s="758" t="s">
        <v>381</v>
      </c>
      <c r="GH159" s="758" t="s">
        <v>381</v>
      </c>
      <c r="GI159" s="758" t="s">
        <v>381</v>
      </c>
      <c r="GJ159" s="758" t="s">
        <v>381</v>
      </c>
      <c r="GK159" s="756" t="s">
        <v>381</v>
      </c>
      <c r="GM159" s="1022"/>
      <c r="GN159" s="750" t="str">
        <f t="shared" si="461"/>
        <v>&lt; -40</v>
      </c>
      <c r="GO159" s="757" t="s">
        <v>381</v>
      </c>
      <c r="GP159" s="758" t="s">
        <v>381</v>
      </c>
      <c r="GQ159" s="758" t="s">
        <v>381</v>
      </c>
      <c r="GR159" s="758" t="s">
        <v>381</v>
      </c>
      <c r="GS159" s="758" t="s">
        <v>381</v>
      </c>
      <c r="GT159" s="758" t="s">
        <v>381</v>
      </c>
      <c r="GU159" s="758" t="s">
        <v>381</v>
      </c>
      <c r="GV159" s="758" t="s">
        <v>381</v>
      </c>
      <c r="GW159" s="758" t="s">
        <v>381</v>
      </c>
      <c r="GX159" s="758" t="s">
        <v>381</v>
      </c>
      <c r="GY159" s="758" t="s">
        <v>381</v>
      </c>
      <c r="GZ159" s="756" t="s">
        <v>381</v>
      </c>
      <c r="HB159" s="1022"/>
      <c r="HC159" s="750" t="str">
        <f t="shared" si="463"/>
        <v>&lt; -40</v>
      </c>
      <c r="HD159" s="507" t="s">
        <v>381</v>
      </c>
      <c r="HE159" s="554" t="s">
        <v>381</v>
      </c>
      <c r="HF159" s="759" t="s">
        <v>381</v>
      </c>
      <c r="HH159" s="1022"/>
      <c r="HI159" s="750" t="str">
        <f t="shared" si="465"/>
        <v>&lt; -40</v>
      </c>
      <c r="HJ159" s="507" t="s">
        <v>381</v>
      </c>
      <c r="HK159" s="759" t="s">
        <v>381</v>
      </c>
    </row>
  </sheetData>
  <mergeCells count="644">
    <mergeCell ref="HH145:HH159"/>
    <mergeCell ref="FZ143:GK143"/>
    <mergeCell ref="GO143:GZ143"/>
    <mergeCell ref="HD143:HD144"/>
    <mergeCell ref="HE143:HE144"/>
    <mergeCell ref="E144:G144"/>
    <mergeCell ref="B145:B159"/>
    <mergeCell ref="U145:U159"/>
    <mergeCell ref="AG145:AG159"/>
    <mergeCell ref="AH145:AH159"/>
    <mergeCell ref="AJ145:AJ159"/>
    <mergeCell ref="AP145:AP159"/>
    <mergeCell ref="BF145:BF159"/>
    <mergeCell ref="BV145:BV159"/>
    <mergeCell ref="CL145:CL159"/>
    <mergeCell ref="DA145:DA159"/>
    <mergeCell ref="DP145:DP159"/>
    <mergeCell ref="EE145:EE159"/>
    <mergeCell ref="ET145:ET159"/>
    <mergeCell ref="FI145:FI159"/>
    <mergeCell ref="FX145:FX159"/>
    <mergeCell ref="GM145:GM159"/>
    <mergeCell ref="HB145:HB159"/>
    <mergeCell ref="DP142:DQ144"/>
    <mergeCell ref="FZ142:GK142"/>
    <mergeCell ref="GM142:GN144"/>
    <mergeCell ref="GO142:GZ142"/>
    <mergeCell ref="HB142:HC144"/>
    <mergeCell ref="HD142:HE142"/>
    <mergeCell ref="HH142:HI144"/>
    <mergeCell ref="HJ142:HJ144"/>
    <mergeCell ref="W143:W144"/>
    <mergeCell ref="X143:X144"/>
    <mergeCell ref="Y143:Y144"/>
    <mergeCell ref="Z143:Z144"/>
    <mergeCell ref="AA143:AA144"/>
    <mergeCell ref="AB143:AB144"/>
    <mergeCell ref="AC143:AC144"/>
    <mergeCell ref="AD143:AD144"/>
    <mergeCell ref="AE143:AE144"/>
    <mergeCell ref="AL143:AL144"/>
    <mergeCell ref="AM143:AM144"/>
    <mergeCell ref="AS143:BD143"/>
    <mergeCell ref="BI143:BT143"/>
    <mergeCell ref="BY143:CJ143"/>
    <mergeCell ref="CN143:CY143"/>
    <mergeCell ref="DC143:DN143"/>
    <mergeCell ref="EE142:EF144"/>
    <mergeCell ref="EG142:ER142"/>
    <mergeCell ref="ET142:EU144"/>
    <mergeCell ref="EV142:FG142"/>
    <mergeCell ref="FI142:FJ144"/>
    <mergeCell ref="FK142:FV142"/>
    <mergeCell ref="FX142:FY144"/>
    <mergeCell ref="DR143:EC143"/>
    <mergeCell ref="EG143:ER143"/>
    <mergeCell ref="EV143:FG143"/>
    <mergeCell ref="FK143:FV143"/>
    <mergeCell ref="BI142:BT142"/>
    <mergeCell ref="BV142:BW144"/>
    <mergeCell ref="BX142:BX144"/>
    <mergeCell ref="BY142:CJ142"/>
    <mergeCell ref="CL142:CM144"/>
    <mergeCell ref="CN142:CY142"/>
    <mergeCell ref="DA142:DB144"/>
    <mergeCell ref="DC142:DN142"/>
    <mergeCell ref="DR142:EC142"/>
    <mergeCell ref="HH123:HH137"/>
    <mergeCell ref="B140:S140"/>
    <mergeCell ref="Y140:AA140"/>
    <mergeCell ref="AC140:AE140"/>
    <mergeCell ref="AP140:BD140"/>
    <mergeCell ref="BF140:BT140"/>
    <mergeCell ref="BV140:CJ140"/>
    <mergeCell ref="B142:C144"/>
    <mergeCell ref="D142:D144"/>
    <mergeCell ref="U142:V144"/>
    <mergeCell ref="W142:X142"/>
    <mergeCell ref="Y142:AA142"/>
    <mergeCell ref="AB142:AC142"/>
    <mergeCell ref="AD142:AE142"/>
    <mergeCell ref="AG142:AG144"/>
    <mergeCell ref="AH142:AH144"/>
    <mergeCell ref="AJ142:AK144"/>
    <mergeCell ref="AL142:AM142"/>
    <mergeCell ref="AN142:AN144"/>
    <mergeCell ref="AP142:AQ144"/>
    <mergeCell ref="AR142:AR144"/>
    <mergeCell ref="AS142:BD142"/>
    <mergeCell ref="BF142:BG144"/>
    <mergeCell ref="BH142:BH144"/>
    <mergeCell ref="GO121:GZ121"/>
    <mergeCell ref="HD121:HD122"/>
    <mergeCell ref="HE121:HE122"/>
    <mergeCell ref="E122:G122"/>
    <mergeCell ref="B123:B137"/>
    <mergeCell ref="U123:U137"/>
    <mergeCell ref="AG123:AG137"/>
    <mergeCell ref="AH123:AH137"/>
    <mergeCell ref="AJ123:AJ137"/>
    <mergeCell ref="AP123:AP137"/>
    <mergeCell ref="BF123:BF137"/>
    <mergeCell ref="BV123:BV137"/>
    <mergeCell ref="CL123:CL137"/>
    <mergeCell ref="DA123:DA137"/>
    <mergeCell ref="DP123:DP137"/>
    <mergeCell ref="EE123:EE137"/>
    <mergeCell ref="ET123:ET137"/>
    <mergeCell ref="FI123:FI137"/>
    <mergeCell ref="FX123:FX137"/>
    <mergeCell ref="GM123:GM137"/>
    <mergeCell ref="HB123:HB137"/>
    <mergeCell ref="DP120:DQ122"/>
    <mergeCell ref="DR120:EC120"/>
    <mergeCell ref="FZ120:GK120"/>
    <mergeCell ref="GM120:GN122"/>
    <mergeCell ref="GO120:GZ120"/>
    <mergeCell ref="HB120:HC122"/>
    <mergeCell ref="HD120:HE120"/>
    <mergeCell ref="HH120:HI122"/>
    <mergeCell ref="HJ120:HJ122"/>
    <mergeCell ref="W121:W122"/>
    <mergeCell ref="X121:X122"/>
    <mergeCell ref="Y121:Y122"/>
    <mergeCell ref="Z121:Z122"/>
    <mergeCell ref="AA121:AA122"/>
    <mergeCell ref="AB121:AB122"/>
    <mergeCell ref="AC121:AC122"/>
    <mergeCell ref="AD121:AD122"/>
    <mergeCell ref="AE121:AE122"/>
    <mergeCell ref="AL121:AL122"/>
    <mergeCell ref="AM121:AM122"/>
    <mergeCell ref="AS121:BD121"/>
    <mergeCell ref="BI121:BT121"/>
    <mergeCell ref="BY121:CJ121"/>
    <mergeCell ref="CN121:CY121"/>
    <mergeCell ref="DC121:DN121"/>
    <mergeCell ref="FZ121:GK121"/>
    <mergeCell ref="EG120:ER120"/>
    <mergeCell ref="ET120:EU122"/>
    <mergeCell ref="EV120:FG120"/>
    <mergeCell ref="FI120:FJ122"/>
    <mergeCell ref="FK120:FV120"/>
    <mergeCell ref="FX120:FY122"/>
    <mergeCell ref="DR121:EC121"/>
    <mergeCell ref="EG121:ER121"/>
    <mergeCell ref="EV121:FG121"/>
    <mergeCell ref="FK121:FV121"/>
    <mergeCell ref="BI120:BT120"/>
    <mergeCell ref="BV120:BW122"/>
    <mergeCell ref="BX120:BX122"/>
    <mergeCell ref="BY120:CJ120"/>
    <mergeCell ref="CL120:CM122"/>
    <mergeCell ref="CN120:CY120"/>
    <mergeCell ref="DA120:DB122"/>
    <mergeCell ref="DC120:DN120"/>
    <mergeCell ref="EE120:EF122"/>
    <mergeCell ref="HH98:HH112"/>
    <mergeCell ref="B118:S118"/>
    <mergeCell ref="Y118:AA118"/>
    <mergeCell ref="AC118:AE118"/>
    <mergeCell ref="AP118:BD118"/>
    <mergeCell ref="BF118:BT118"/>
    <mergeCell ref="BV118:CJ118"/>
    <mergeCell ref="B120:C122"/>
    <mergeCell ref="D120:D122"/>
    <mergeCell ref="U120:V122"/>
    <mergeCell ref="W120:X120"/>
    <mergeCell ref="Y120:AA120"/>
    <mergeCell ref="AB120:AC120"/>
    <mergeCell ref="AD120:AE120"/>
    <mergeCell ref="AG120:AG122"/>
    <mergeCell ref="AH120:AH122"/>
    <mergeCell ref="AJ120:AK122"/>
    <mergeCell ref="AL120:AM120"/>
    <mergeCell ref="AN120:AN122"/>
    <mergeCell ref="AP120:AQ122"/>
    <mergeCell ref="AR120:AR122"/>
    <mergeCell ref="AS120:BD120"/>
    <mergeCell ref="BF120:BG122"/>
    <mergeCell ref="BH120:BH122"/>
    <mergeCell ref="DP98:DP112"/>
    <mergeCell ref="EE98:EE112"/>
    <mergeCell ref="ET98:ET112"/>
    <mergeCell ref="FI98:FI112"/>
    <mergeCell ref="FX98:FX112"/>
    <mergeCell ref="GM98:GM112"/>
    <mergeCell ref="HB98:HB112"/>
    <mergeCell ref="GM95:GN97"/>
    <mergeCell ref="GO95:GZ95"/>
    <mergeCell ref="HB95:HC97"/>
    <mergeCell ref="FI95:FJ97"/>
    <mergeCell ref="FK95:FV95"/>
    <mergeCell ref="FX95:FY97"/>
    <mergeCell ref="FZ95:GK95"/>
    <mergeCell ref="EG96:ER96"/>
    <mergeCell ref="EV96:FG96"/>
    <mergeCell ref="FK96:FV96"/>
    <mergeCell ref="FZ96:GK96"/>
    <mergeCell ref="U98:U112"/>
    <mergeCell ref="AG98:AG112"/>
    <mergeCell ref="AH98:AH112"/>
    <mergeCell ref="AJ98:AJ112"/>
    <mergeCell ref="AP98:AP112"/>
    <mergeCell ref="BF98:BF112"/>
    <mergeCell ref="BV98:BV112"/>
    <mergeCell ref="CL98:CL112"/>
    <mergeCell ref="DA98:DA112"/>
    <mergeCell ref="HH95:HI97"/>
    <mergeCell ref="HJ95:HJ97"/>
    <mergeCell ref="W96:W97"/>
    <mergeCell ref="X96:X97"/>
    <mergeCell ref="Y96:Y97"/>
    <mergeCell ref="Z96:Z97"/>
    <mergeCell ref="AA96:AA97"/>
    <mergeCell ref="AB96:AB97"/>
    <mergeCell ref="AC96:AC97"/>
    <mergeCell ref="AD96:AD97"/>
    <mergeCell ref="AE96:AE97"/>
    <mergeCell ref="AL96:AL97"/>
    <mergeCell ref="AM96:AM97"/>
    <mergeCell ref="AS96:BD96"/>
    <mergeCell ref="BI96:BT96"/>
    <mergeCell ref="BY96:CJ96"/>
    <mergeCell ref="CN96:CY96"/>
    <mergeCell ref="DC96:DN96"/>
    <mergeCell ref="DR96:EC96"/>
    <mergeCell ref="DR95:EC95"/>
    <mergeCell ref="EE95:EF97"/>
    <mergeCell ref="EG95:ER95"/>
    <mergeCell ref="GO96:GZ96"/>
    <mergeCell ref="HD96:HD97"/>
    <mergeCell ref="HD95:HE95"/>
    <mergeCell ref="HE96:HE97"/>
    <mergeCell ref="BX95:BX97"/>
    <mergeCell ref="BY95:CJ95"/>
    <mergeCell ref="CL95:CM97"/>
    <mergeCell ref="CN95:CY95"/>
    <mergeCell ref="DA95:DB97"/>
    <mergeCell ref="DC95:DN95"/>
    <mergeCell ref="DP95:DQ97"/>
    <mergeCell ref="ET95:EU97"/>
    <mergeCell ref="EV95:FG95"/>
    <mergeCell ref="Y93:AA93"/>
    <mergeCell ref="AC93:AE93"/>
    <mergeCell ref="AP93:BD93"/>
    <mergeCell ref="BF93:BT93"/>
    <mergeCell ref="BV93:CJ93"/>
    <mergeCell ref="B95:C97"/>
    <mergeCell ref="D95:D97"/>
    <mergeCell ref="U95:V97"/>
    <mergeCell ref="W95:X95"/>
    <mergeCell ref="Y95:AA95"/>
    <mergeCell ref="AB95:AC95"/>
    <mergeCell ref="AD95:AE95"/>
    <mergeCell ref="AG95:AG97"/>
    <mergeCell ref="AH95:AH97"/>
    <mergeCell ref="AJ95:AK97"/>
    <mergeCell ref="AL95:AM95"/>
    <mergeCell ref="AN95:AN97"/>
    <mergeCell ref="AP95:AQ97"/>
    <mergeCell ref="AR95:AR97"/>
    <mergeCell ref="AS95:BD95"/>
    <mergeCell ref="BF95:BG97"/>
    <mergeCell ref="BH95:BH97"/>
    <mergeCell ref="BI95:BT95"/>
    <mergeCell ref="BV95:BW97"/>
    <mergeCell ref="HH76:HH90"/>
    <mergeCell ref="GO74:GZ74"/>
    <mergeCell ref="HD74:HD75"/>
    <mergeCell ref="HE74:HE75"/>
    <mergeCell ref="E75:G75"/>
    <mergeCell ref="B76:B90"/>
    <mergeCell ref="U76:U90"/>
    <mergeCell ref="AG76:AG90"/>
    <mergeCell ref="AH76:AH90"/>
    <mergeCell ref="AJ76:AJ90"/>
    <mergeCell ref="AP76:AP90"/>
    <mergeCell ref="BF76:BF90"/>
    <mergeCell ref="BV76:BV90"/>
    <mergeCell ref="CL76:CL90"/>
    <mergeCell ref="DA76:DA90"/>
    <mergeCell ref="DP76:DP90"/>
    <mergeCell ref="EE76:EE90"/>
    <mergeCell ref="ET76:ET90"/>
    <mergeCell ref="FI76:FI90"/>
    <mergeCell ref="FX76:FX90"/>
    <mergeCell ref="GM76:GM90"/>
    <mergeCell ref="HB76:HB90"/>
    <mergeCell ref="GM73:GN75"/>
    <mergeCell ref="GO73:GZ73"/>
    <mergeCell ref="HB73:HC75"/>
    <mergeCell ref="HD73:HE73"/>
    <mergeCell ref="HH73:HI75"/>
    <mergeCell ref="HJ73:HJ75"/>
    <mergeCell ref="W74:W75"/>
    <mergeCell ref="X74:X75"/>
    <mergeCell ref="Y74:Y75"/>
    <mergeCell ref="Z74:Z75"/>
    <mergeCell ref="AA74:AA75"/>
    <mergeCell ref="AB74:AB75"/>
    <mergeCell ref="AC74:AC75"/>
    <mergeCell ref="AD74:AD75"/>
    <mergeCell ref="AE74:AE75"/>
    <mergeCell ref="AL74:AL75"/>
    <mergeCell ref="AM74:AM75"/>
    <mergeCell ref="AS74:BD74"/>
    <mergeCell ref="BI74:BT74"/>
    <mergeCell ref="BY74:CJ74"/>
    <mergeCell ref="CN74:CY74"/>
    <mergeCell ref="DC74:DN74"/>
    <mergeCell ref="DR74:EC74"/>
    <mergeCell ref="DR73:EC73"/>
    <mergeCell ref="EE73:EF75"/>
    <mergeCell ref="EV73:FG73"/>
    <mergeCell ref="FI73:FJ75"/>
    <mergeCell ref="FK73:FV73"/>
    <mergeCell ref="FX73:FY75"/>
    <mergeCell ref="FZ73:GK73"/>
    <mergeCell ref="EG74:ER74"/>
    <mergeCell ref="EV74:FG74"/>
    <mergeCell ref="FK74:FV74"/>
    <mergeCell ref="FZ74:GK74"/>
    <mergeCell ref="BX73:BX75"/>
    <mergeCell ref="BY73:CJ73"/>
    <mergeCell ref="CL73:CM75"/>
    <mergeCell ref="CN73:CY73"/>
    <mergeCell ref="DA73:DB75"/>
    <mergeCell ref="DC73:DN73"/>
    <mergeCell ref="DP73:DQ75"/>
    <mergeCell ref="EG73:ER73"/>
    <mergeCell ref="ET73:EU75"/>
    <mergeCell ref="Y71:AA71"/>
    <mergeCell ref="AC71:AE71"/>
    <mergeCell ref="AP71:BD71"/>
    <mergeCell ref="BF71:BT71"/>
    <mergeCell ref="BV71:CJ71"/>
    <mergeCell ref="B73:C75"/>
    <mergeCell ref="D73:D75"/>
    <mergeCell ref="U73:V75"/>
    <mergeCell ref="W73:X73"/>
    <mergeCell ref="Y73:AA73"/>
    <mergeCell ref="AB73:AC73"/>
    <mergeCell ref="AD73:AE73"/>
    <mergeCell ref="AG73:AG75"/>
    <mergeCell ref="AH73:AH75"/>
    <mergeCell ref="AJ73:AK75"/>
    <mergeCell ref="AL73:AM73"/>
    <mergeCell ref="AN73:AN75"/>
    <mergeCell ref="AP73:AQ75"/>
    <mergeCell ref="AR73:AR75"/>
    <mergeCell ref="AS73:BD73"/>
    <mergeCell ref="BF73:BG75"/>
    <mergeCell ref="BH73:BH75"/>
    <mergeCell ref="BI73:BT73"/>
    <mergeCell ref="BV73:BW75"/>
    <mergeCell ref="HH51:HH65"/>
    <mergeCell ref="HJ4:HJ6"/>
    <mergeCell ref="HJ26:HJ28"/>
    <mergeCell ref="HJ48:HJ50"/>
    <mergeCell ref="HH4:HI6"/>
    <mergeCell ref="HH7:HH21"/>
    <mergeCell ref="HH26:HI28"/>
    <mergeCell ref="HH29:HH43"/>
    <mergeCell ref="HH48:HI50"/>
    <mergeCell ref="HB51:HB65"/>
    <mergeCell ref="HD4:HE4"/>
    <mergeCell ref="HB4:HC6"/>
    <mergeCell ref="HD5:HD6"/>
    <mergeCell ref="HE5:HE6"/>
    <mergeCell ref="HB7:HB21"/>
    <mergeCell ref="HB26:HC28"/>
    <mergeCell ref="HD26:HE26"/>
    <mergeCell ref="HD27:HD28"/>
    <mergeCell ref="HE27:HE28"/>
    <mergeCell ref="B24:S24"/>
    <mergeCell ref="Y24:AA24"/>
    <mergeCell ref="AC24:AE24"/>
    <mergeCell ref="AP24:BD24"/>
    <mergeCell ref="B26:C28"/>
    <mergeCell ref="HB29:HB43"/>
    <mergeCell ref="HB48:HC50"/>
    <mergeCell ref="HD48:HE48"/>
    <mergeCell ref="HD49:HD50"/>
    <mergeCell ref="HE49:HE50"/>
    <mergeCell ref="BX48:BX50"/>
    <mergeCell ref="BY48:CJ48"/>
    <mergeCell ref="BY49:CJ49"/>
    <mergeCell ref="BV48:BW50"/>
    <mergeCell ref="AB26:AC26"/>
    <mergeCell ref="AD26:AE26"/>
    <mergeCell ref="D26:D28"/>
    <mergeCell ref="U26:V28"/>
    <mergeCell ref="W26:X26"/>
    <mergeCell ref="Y26:AA26"/>
    <mergeCell ref="W27:W28"/>
    <mergeCell ref="X27:X28"/>
    <mergeCell ref="Y27:Y28"/>
    <mergeCell ref="Z27:Z28"/>
    <mergeCell ref="AG51:AG65"/>
    <mergeCell ref="AH51:AH65"/>
    <mergeCell ref="AS26:BD26"/>
    <mergeCell ref="AS27:BD27"/>
    <mergeCell ref="AS48:BD48"/>
    <mergeCell ref="AS49:BD49"/>
    <mergeCell ref="AG4:AG6"/>
    <mergeCell ref="AH4:AH6"/>
    <mergeCell ref="AG7:AG21"/>
    <mergeCell ref="AH7:AH21"/>
    <mergeCell ref="AG26:AG28"/>
    <mergeCell ref="AH26:AH28"/>
    <mergeCell ref="AG29:AG43"/>
    <mergeCell ref="AH29:AH43"/>
    <mergeCell ref="AG48:AG50"/>
    <mergeCell ref="AH48:AH50"/>
    <mergeCell ref="AR26:AR28"/>
    <mergeCell ref="AJ26:AK28"/>
    <mergeCell ref="AL26:AM26"/>
    <mergeCell ref="AN26:AN28"/>
    <mergeCell ref="AM49:AM50"/>
    <mergeCell ref="BV2:CJ2"/>
    <mergeCell ref="BX4:BX6"/>
    <mergeCell ref="BY4:CJ4"/>
    <mergeCell ref="BY5:CJ5"/>
    <mergeCell ref="BV24:CJ24"/>
    <mergeCell ref="BX26:BX28"/>
    <mergeCell ref="BY26:CJ26"/>
    <mergeCell ref="BY27:CJ27"/>
    <mergeCell ref="BV46:CJ46"/>
    <mergeCell ref="BV26:BW28"/>
    <mergeCell ref="BV29:BV43"/>
    <mergeCell ref="B2:S2"/>
    <mergeCell ref="Y2:AA2"/>
    <mergeCell ref="AC2:AE2"/>
    <mergeCell ref="AP2:BD2"/>
    <mergeCell ref="B4:C6"/>
    <mergeCell ref="D4:D6"/>
    <mergeCell ref="U4:V6"/>
    <mergeCell ref="W4:X4"/>
    <mergeCell ref="Y4:AA4"/>
    <mergeCell ref="AB4:AC4"/>
    <mergeCell ref="AD4:AE4"/>
    <mergeCell ref="AJ4:AK6"/>
    <mergeCell ref="AL4:AM4"/>
    <mergeCell ref="AN4:AN6"/>
    <mergeCell ref="AE5:AE6"/>
    <mergeCell ref="AL5:AL6"/>
    <mergeCell ref="AM5:AM6"/>
    <mergeCell ref="E6:G6"/>
    <mergeCell ref="AS4:BD4"/>
    <mergeCell ref="AS5:BD5"/>
    <mergeCell ref="B7:B21"/>
    <mergeCell ref="U7:U21"/>
    <mergeCell ref="AJ7:AJ21"/>
    <mergeCell ref="AP7:AP21"/>
    <mergeCell ref="BV7:BV21"/>
    <mergeCell ref="W5:W6"/>
    <mergeCell ref="X5:X6"/>
    <mergeCell ref="Y5:Y6"/>
    <mergeCell ref="Z5:Z6"/>
    <mergeCell ref="AA5:AA6"/>
    <mergeCell ref="AB5:AB6"/>
    <mergeCell ref="AC5:AC6"/>
    <mergeCell ref="AD5:AD6"/>
    <mergeCell ref="AP4:AQ6"/>
    <mergeCell ref="AR4:AR6"/>
    <mergeCell ref="BV4:BW6"/>
    <mergeCell ref="H4:S4"/>
    <mergeCell ref="E5:S5"/>
    <mergeCell ref="AA27:AA28"/>
    <mergeCell ref="B29:B43"/>
    <mergeCell ref="U29:U43"/>
    <mergeCell ref="AJ29:AJ43"/>
    <mergeCell ref="AP29:AP43"/>
    <mergeCell ref="AE27:AE28"/>
    <mergeCell ref="AL27:AL28"/>
    <mergeCell ref="AM27:AM28"/>
    <mergeCell ref="E28:G28"/>
    <mergeCell ref="AB27:AB28"/>
    <mergeCell ref="AC27:AC28"/>
    <mergeCell ref="AD27:AD28"/>
    <mergeCell ref="AP26:AQ28"/>
    <mergeCell ref="H26:S26"/>
    <mergeCell ref="E27:S27"/>
    <mergeCell ref="W49:W50"/>
    <mergeCell ref="X49:X50"/>
    <mergeCell ref="Y49:Y50"/>
    <mergeCell ref="AA49:AA50"/>
    <mergeCell ref="AB49:AB50"/>
    <mergeCell ref="AR48:AR50"/>
    <mergeCell ref="AB48:AC48"/>
    <mergeCell ref="AD48:AE48"/>
    <mergeCell ref="AJ48:AK50"/>
    <mergeCell ref="AL48:AM48"/>
    <mergeCell ref="W48:X48"/>
    <mergeCell ref="AL49:AL50"/>
    <mergeCell ref="Z49:Z50"/>
    <mergeCell ref="AN48:AN50"/>
    <mergeCell ref="BV51:BV65"/>
    <mergeCell ref="Y48:AA48"/>
    <mergeCell ref="BF46:BT46"/>
    <mergeCell ref="BF48:BG50"/>
    <mergeCell ref="BH48:BH50"/>
    <mergeCell ref="BI48:BT48"/>
    <mergeCell ref="BI49:BT49"/>
    <mergeCell ref="B51:B65"/>
    <mergeCell ref="U51:U65"/>
    <mergeCell ref="AJ51:AJ65"/>
    <mergeCell ref="AP51:AP65"/>
    <mergeCell ref="AP48:AQ50"/>
    <mergeCell ref="AC49:AC50"/>
    <mergeCell ref="AD49:AD50"/>
    <mergeCell ref="AE49:AE50"/>
    <mergeCell ref="BF51:BF65"/>
    <mergeCell ref="E50:G50"/>
    <mergeCell ref="B46:S46"/>
    <mergeCell ref="Y46:AA46"/>
    <mergeCell ref="AC46:AE46"/>
    <mergeCell ref="AP46:BD46"/>
    <mergeCell ref="B48:C50"/>
    <mergeCell ref="D48:D50"/>
    <mergeCell ref="U48:V50"/>
    <mergeCell ref="BF24:BT24"/>
    <mergeCell ref="BF26:BG28"/>
    <mergeCell ref="BH26:BH28"/>
    <mergeCell ref="BI26:BT26"/>
    <mergeCell ref="BI27:BT27"/>
    <mergeCell ref="BF29:BF43"/>
    <mergeCell ref="BF2:BT2"/>
    <mergeCell ref="BF4:BG6"/>
    <mergeCell ref="BH4:BH6"/>
    <mergeCell ref="BI4:BT4"/>
    <mergeCell ref="BI5:BT5"/>
    <mergeCell ref="BF7:BF21"/>
    <mergeCell ref="CL4:CM6"/>
    <mergeCell ref="CN4:CY4"/>
    <mergeCell ref="DA4:DB6"/>
    <mergeCell ref="DC4:DN4"/>
    <mergeCell ref="DP4:DQ6"/>
    <mergeCell ref="DR4:EC4"/>
    <mergeCell ref="EE4:EF6"/>
    <mergeCell ref="EG4:ER4"/>
    <mergeCell ref="ET4:EU6"/>
    <mergeCell ref="EV4:FG4"/>
    <mergeCell ref="FI4:FJ6"/>
    <mergeCell ref="FK4:FV4"/>
    <mergeCell ref="FX4:FY6"/>
    <mergeCell ref="FZ4:GK4"/>
    <mergeCell ref="GM4:GN6"/>
    <mergeCell ref="GO4:GZ4"/>
    <mergeCell ref="CN5:CY5"/>
    <mergeCell ref="DC5:DN5"/>
    <mergeCell ref="DR5:EC5"/>
    <mergeCell ref="EG5:ER5"/>
    <mergeCell ref="EV5:FG5"/>
    <mergeCell ref="FK5:FV5"/>
    <mergeCell ref="FZ5:GK5"/>
    <mergeCell ref="GO5:GZ5"/>
    <mergeCell ref="CL7:CL21"/>
    <mergeCell ref="DA7:DA21"/>
    <mergeCell ref="DP7:DP21"/>
    <mergeCell ref="EE7:EE21"/>
    <mergeCell ref="ET7:ET21"/>
    <mergeCell ref="FI7:FI21"/>
    <mergeCell ref="FX7:FX21"/>
    <mergeCell ref="GM7:GM21"/>
    <mergeCell ref="CL26:CM28"/>
    <mergeCell ref="CN26:CY26"/>
    <mergeCell ref="DA26:DB28"/>
    <mergeCell ref="DC26:DN26"/>
    <mergeCell ref="DP26:DQ28"/>
    <mergeCell ref="DR26:EC26"/>
    <mergeCell ref="EE26:EF28"/>
    <mergeCell ref="EG26:ER26"/>
    <mergeCell ref="ET26:EU28"/>
    <mergeCell ref="EV26:FG26"/>
    <mergeCell ref="FI26:FJ28"/>
    <mergeCell ref="FK26:FV26"/>
    <mergeCell ref="FX26:FY28"/>
    <mergeCell ref="FZ26:GK26"/>
    <mergeCell ref="GM26:GN28"/>
    <mergeCell ref="GO26:GZ26"/>
    <mergeCell ref="CN27:CY27"/>
    <mergeCell ref="DC27:DN27"/>
    <mergeCell ref="DR27:EC27"/>
    <mergeCell ref="EG27:ER27"/>
    <mergeCell ref="EV27:FG27"/>
    <mergeCell ref="FK27:FV27"/>
    <mergeCell ref="FZ27:GK27"/>
    <mergeCell ref="GO27:GZ27"/>
    <mergeCell ref="CL29:CL43"/>
    <mergeCell ref="DA29:DA43"/>
    <mergeCell ref="DP29:DP43"/>
    <mergeCell ref="EE29:EE43"/>
    <mergeCell ref="ET29:ET43"/>
    <mergeCell ref="FI29:FI43"/>
    <mergeCell ref="FX29:FX43"/>
    <mergeCell ref="GM29:GM43"/>
    <mergeCell ref="CL48:CM50"/>
    <mergeCell ref="CN48:CY48"/>
    <mergeCell ref="DA48:DB50"/>
    <mergeCell ref="DC48:DN48"/>
    <mergeCell ref="DP48:DQ50"/>
    <mergeCell ref="DR48:EC48"/>
    <mergeCell ref="EE48:EF50"/>
    <mergeCell ref="EG48:ER48"/>
    <mergeCell ref="ET48:EU50"/>
    <mergeCell ref="EV48:FG48"/>
    <mergeCell ref="FI48:FJ50"/>
    <mergeCell ref="FK48:FV48"/>
    <mergeCell ref="FX48:FY50"/>
    <mergeCell ref="FZ48:GK48"/>
    <mergeCell ref="GM48:GN50"/>
    <mergeCell ref="CL51:CL65"/>
    <mergeCell ref="DA51:DA65"/>
    <mergeCell ref="DP51:DP65"/>
    <mergeCell ref="EE51:EE65"/>
    <mergeCell ref="ET51:ET65"/>
    <mergeCell ref="FI51:FI65"/>
    <mergeCell ref="FX51:FX65"/>
    <mergeCell ref="GM51:GM65"/>
    <mergeCell ref="GO48:GZ48"/>
    <mergeCell ref="CN49:CY49"/>
    <mergeCell ref="DC49:DN49"/>
    <mergeCell ref="DR49:EC49"/>
    <mergeCell ref="EG49:ER49"/>
    <mergeCell ref="EV49:FG49"/>
    <mergeCell ref="FK49:FV49"/>
    <mergeCell ref="FZ49:GK49"/>
    <mergeCell ref="GO49:GZ49"/>
    <mergeCell ref="E143:S143"/>
    <mergeCell ref="H48:S48"/>
    <mergeCell ref="E49:S49"/>
    <mergeCell ref="H73:S73"/>
    <mergeCell ref="E74:S74"/>
    <mergeCell ref="H95:S95"/>
    <mergeCell ref="E96:S96"/>
    <mergeCell ref="H120:S120"/>
    <mergeCell ref="E121:S121"/>
    <mergeCell ref="H142:S142"/>
    <mergeCell ref="B71:S71"/>
    <mergeCell ref="B93:S93"/>
    <mergeCell ref="E97:G97"/>
    <mergeCell ref="B98:B112"/>
  </mergeCells>
  <conditionalFormatting sqref="AD3:AD4 AE3 AC2:AD2 HA1:HA43 AB1:AE1 AB3:AC7 W3:Z5 W1:Z1 Y2:Z2 T8:V20 T30:V42 AD7 Y6 AA1:AA6 AA29 AL29:AN29 AA43 AL43:AN43 AB27:AC28 BE1:BE43 AO44:BD47 A48:D51 AO51:AQ51 AO65:AQ65 AU65:BD65 AD43 AD29 D4:E4 D22:I25 D26:D43 J23:AE23 A44:AC47 D1:V3 K30:R34 K35:P42 E43:G43 K52:R56 K57:P64 A65:G65 D21:G21 K21:AD21 K22:AE22 AT1:BD3 AS27 AT22:BD25 AU50:BD51 K43:Y43 K65:X65 AF22:AN23 AI5:AM5 AI6:AK6 AF1:AN4 AI8:AK20 AG7 AF5:AF21 AI21:AN21 AI7:AN7 AF26:AF43 AI26:AK43 K7:AA7 H5 T4:T5 K28:Y29 H27 T27:Y27 K50:X51 H49 T49:X49 AO48:AO50 K6:T6 J24:AN25 A66:CK69 D7:D20 HG1:HG43 HD3:HE3 HD1:HE1 HB44:HE47 HB43:HD43 HB7:HE7 HB29:HD29 HB21:HE25 HA66:HE69 HD5:HE5 HD4 HG66:HG69 HB26:HC28 HB48:HC48 HL66:IT69 HL1:IT43 F8:G15 HL92:IT92 HG92 HA92:HE92 A92:CK92 A113:CK113 HA113:HE113 HG113 HL113:IT113 HL160:IT65536 HG160:HG65536 HA160:HE65536 A160:CK65536 AL26:AM28 A1:C43 U29:U43 B51:B65 U51:U65 AS5 AS49 T26:AD26 T48:AD48 AV6:BC21 R35:R37 AT28:BC43 R57:R59 AU52:BC64">
    <cfRule type="cellIs" dxfId="5059" priority="1878" operator="equal">
      <formula>"no fueling"</formula>
    </cfRule>
  </conditionalFormatting>
  <conditionalFormatting sqref="W8:X20">
    <cfRule type="cellIs" dxfId="5058" priority="1877" operator="equal">
      <formula>"no fueling"</formula>
    </cfRule>
  </conditionalFormatting>
  <conditionalFormatting sqref="AL8:AM20">
    <cfRule type="cellIs" dxfId="5057" priority="1876" operator="equal">
      <formula>"no fueling"</formula>
    </cfRule>
  </conditionalFormatting>
  <conditionalFormatting sqref="X30:X42">
    <cfRule type="cellIs" dxfId="5056" priority="1875" operator="equal">
      <formula>"no fueling"</formula>
    </cfRule>
  </conditionalFormatting>
  <conditionalFormatting sqref="AL30:AM42">
    <cfRule type="cellIs" dxfId="5055" priority="1874" operator="equal">
      <formula>"no fueling"</formula>
    </cfRule>
  </conditionalFormatting>
  <conditionalFormatting sqref="AN8:AN20">
    <cfRule type="cellIs" dxfId="5054" priority="1873" operator="equal">
      <formula>"no fueling"</formula>
    </cfRule>
  </conditionalFormatting>
  <conditionalFormatting sqref="AL52:AM64">
    <cfRule type="cellIs" dxfId="5053" priority="1870" operator="equal">
      <formula>"no fueling"</formula>
    </cfRule>
  </conditionalFormatting>
  <conditionalFormatting sqref="HA44:HA65 BE44:BE65 AD44:AN47 AL65:AM65 A52:C64 T52:V64 AF48:AF65 AI48:AM51 AI52:AK65 HG44:HG65 HL44:IT65">
    <cfRule type="cellIs" dxfId="5052" priority="1872" operator="equal">
      <formula>"no fueling"</formula>
    </cfRule>
  </conditionalFormatting>
  <conditionalFormatting sqref="X52:X64">
    <cfRule type="cellIs" dxfId="5051" priority="1871" operator="equal">
      <formula>"no fueling"</formula>
    </cfRule>
  </conditionalFormatting>
  <conditionalFormatting sqref="Y8:Y20 AB8:AD20">
    <cfRule type="cellIs" dxfId="5050" priority="1868" operator="equal">
      <formula>"no fueling"</formula>
    </cfRule>
  </conditionalFormatting>
  <conditionalFormatting sqref="AN30:AN42">
    <cfRule type="cellIs" dxfId="5049" priority="1842" operator="equal">
      <formula>"no fueling"</formula>
    </cfRule>
  </conditionalFormatting>
  <conditionalFormatting sqref="D52:D64">
    <cfRule type="cellIs" dxfId="5048" priority="1866" operator="equal">
      <formula>"no fueling"</formula>
    </cfRule>
  </conditionalFormatting>
  <conditionalFormatting sqref="S8:S20">
    <cfRule type="cellIs" dxfId="5047" priority="1864" operator="equal">
      <formula>"no fueling"</formula>
    </cfRule>
  </conditionalFormatting>
  <conditionalFormatting sqref="BD8:BD20">
    <cfRule type="cellIs" dxfId="5046" priority="1831" operator="equal">
      <formula>"no fueling"</formula>
    </cfRule>
  </conditionalFormatting>
  <conditionalFormatting sqref="Z27 AA27:AA28">
    <cfRule type="cellIs" dxfId="5045" priority="1836" operator="equal">
      <formula>"no fueling"</formula>
    </cfRule>
  </conditionalFormatting>
  <conditionalFormatting sqref="W30:W42">
    <cfRule type="cellIs" dxfId="5044" priority="1853" operator="equal">
      <formula>"no fueling"</formula>
    </cfRule>
  </conditionalFormatting>
  <conditionalFormatting sqref="AD26">
    <cfRule type="cellIs" dxfId="5043" priority="1849" operator="equal">
      <formula>"no fueling"</formula>
    </cfRule>
  </conditionalFormatting>
  <conditionalFormatting sqref="AD30:AD42">
    <cfRule type="cellIs" dxfId="5042" priority="1848" operator="equal">
      <formula>"no fueling"</formula>
    </cfRule>
  </conditionalFormatting>
  <conditionalFormatting sqref="BI52:BS56 BI5:BT5 BF44:BU47 BI13:BR17 BI40:BQ42 BI35:BR39 BF51:BG51 BF65:BG65 BI6:BS12 BI21:BS21 BI18:BQ20 BI28:BS34 BI43:BS43 BI27:BT27 BI65:BU65 BI62:BQ64 BI57:BR61 BU1:BU5 BI1:BT3 BU22:BU27 BI22:BT25 BU48:BU51 BI49:BT51">
    <cfRule type="cellIs" dxfId="5041" priority="1828" operator="equal">
      <formula>"no fueling"</formula>
    </cfRule>
  </conditionalFormatting>
  <conditionalFormatting sqref="BH1:BH4 BT43:BU43 BF1:BG3 BT6:BU7 BT28:BU29 BT21:BU21 BH7:BH43 BF29:BG43 BF7:BG25">
    <cfRule type="cellIs" dxfId="5040" priority="1827" operator="equal">
      <formula>"no fueling"</formula>
    </cfRule>
  </conditionalFormatting>
  <conditionalFormatting sqref="BF52:BG64">
    <cfRule type="cellIs" dxfId="5039" priority="1826" operator="equal">
      <formula>"no fueling"</formula>
    </cfRule>
  </conditionalFormatting>
  <conditionalFormatting sqref="AN26">
    <cfRule type="cellIs" dxfId="5038" priority="1843" operator="equal">
      <formula>"no fueling"</formula>
    </cfRule>
  </conditionalFormatting>
  <conditionalFormatting sqref="Z29 Z43">
    <cfRule type="cellIs" dxfId="5037" priority="1839" operator="equal">
      <formula>"no fueling"</formula>
    </cfRule>
  </conditionalFormatting>
  <conditionalFormatting sqref="Z30">
    <cfRule type="cellIs" dxfId="5036" priority="1838" operator="equal">
      <formula>"no fueling"</formula>
    </cfRule>
  </conditionalFormatting>
  <conditionalFormatting sqref="Z31:Z42">
    <cfRule type="cellIs" dxfId="5035" priority="1837" operator="equal">
      <formula>"no fueling"</formula>
    </cfRule>
  </conditionalFormatting>
  <conditionalFormatting sqref="Y30:Y42">
    <cfRule type="cellIs" dxfId="5034" priority="1835" operator="equal">
      <formula>"no fueling"</formula>
    </cfRule>
  </conditionalFormatting>
  <conditionalFormatting sqref="AR1:AS3 BD43 AO1:AQ43 BD6:BD7 BD28:BD29 BD21 AR22:AS25 AR4 AR26:AR43 AR7:AR21">
    <cfRule type="cellIs" dxfId="5033" priority="1834" operator="equal">
      <formula>"no fueling"</formula>
    </cfRule>
  </conditionalFormatting>
  <conditionalFormatting sqref="AO52:AQ64">
    <cfRule type="cellIs" dxfId="5032" priority="1833" operator="equal">
      <formula>"no fueling"</formula>
    </cfRule>
  </conditionalFormatting>
  <conditionalFormatting sqref="BT8:BU20">
    <cfRule type="cellIs" dxfId="5031" priority="1824" operator="equal">
      <formula>"no fueling"</formula>
    </cfRule>
  </conditionalFormatting>
  <conditionalFormatting sqref="BD30:BD42">
    <cfRule type="cellIs" dxfId="5030" priority="1830" operator="equal">
      <formula>"no fueling"</formula>
    </cfRule>
  </conditionalFormatting>
  <conditionalFormatting sqref="BD52:BD64">
    <cfRule type="cellIs" dxfId="5029" priority="1829" operator="equal">
      <formula>"no fueling"</formula>
    </cfRule>
  </conditionalFormatting>
  <conditionalFormatting sqref="BB41">
    <cfRule type="cellIs" dxfId="5028" priority="1818" operator="equal">
      <formula>"no fueling"</formula>
    </cfRule>
  </conditionalFormatting>
  <conditionalFormatting sqref="BU30:BU42">
    <cfRule type="cellIs" dxfId="5027" priority="1823" operator="equal">
      <formula>"no fueling"</formula>
    </cfRule>
  </conditionalFormatting>
  <conditionalFormatting sqref="BT52:BU64">
    <cfRule type="cellIs" dxfId="5026" priority="1822" operator="equal">
      <formula>"no fueling"</formula>
    </cfRule>
  </conditionalFormatting>
  <conditionalFormatting sqref="CK1:CK43">
    <cfRule type="cellIs" dxfId="5025" priority="1821" operator="equal">
      <formula>"no fueling"</formula>
    </cfRule>
  </conditionalFormatting>
  <conditionalFormatting sqref="CK44:CK65">
    <cfRule type="cellIs" dxfId="5024" priority="1820" operator="equal">
      <formula>"no fueling"</formula>
    </cfRule>
  </conditionalFormatting>
  <conditionalFormatting sqref="BB40">
    <cfRule type="cellIs" dxfId="5023" priority="1819" operator="equal">
      <formula>"no fueling"</formula>
    </cfRule>
  </conditionalFormatting>
  <conditionalFormatting sqref="BB42">
    <cfRule type="cellIs" dxfId="5022" priority="1817" operator="equal">
      <formula>"no fueling"</formula>
    </cfRule>
  </conditionalFormatting>
  <conditionalFormatting sqref="BC36">
    <cfRule type="cellIs" dxfId="5021" priority="1816" operator="equal">
      <formula>"no fueling"</formula>
    </cfRule>
  </conditionalFormatting>
  <conditionalFormatting sqref="BC37">
    <cfRule type="cellIs" dxfId="5020" priority="1815" operator="equal">
      <formula>"no fueling"</formula>
    </cfRule>
  </conditionalFormatting>
  <conditionalFormatting sqref="BC38">
    <cfRule type="cellIs" dxfId="5019" priority="1814" operator="equal">
      <formula>"no fueling"</formula>
    </cfRule>
  </conditionalFormatting>
  <conditionalFormatting sqref="BC39">
    <cfRule type="cellIs" dxfId="5018" priority="1813" operator="equal">
      <formula>"no fueling"</formula>
    </cfRule>
  </conditionalFormatting>
  <conditionalFormatting sqref="BC40">
    <cfRule type="cellIs" dxfId="5017" priority="1812" operator="equal">
      <formula>"no fueling"</formula>
    </cfRule>
  </conditionalFormatting>
  <conditionalFormatting sqref="BC41">
    <cfRule type="cellIs" dxfId="5016" priority="1811" operator="equal">
      <formula>"no fueling"</formula>
    </cfRule>
  </conditionalFormatting>
  <conditionalFormatting sqref="BC42">
    <cfRule type="cellIs" dxfId="5015" priority="1810" operator="equal">
      <formula>"no fueling"</formula>
    </cfRule>
  </conditionalFormatting>
  <conditionalFormatting sqref="BC14:BC20">
    <cfRule type="cellIs" dxfId="5014" priority="1809" operator="equal">
      <formula>"no fueling"</formula>
    </cfRule>
  </conditionalFormatting>
  <conditionalFormatting sqref="BB18">
    <cfRule type="cellIs" dxfId="5013" priority="1808" operator="equal">
      <formula>"no fueling"</formula>
    </cfRule>
  </conditionalFormatting>
  <conditionalFormatting sqref="BB19">
    <cfRule type="cellIs" dxfId="5012" priority="1807" operator="equal">
      <formula>"no fueling"</formula>
    </cfRule>
  </conditionalFormatting>
  <conditionalFormatting sqref="BB20">
    <cfRule type="cellIs" dxfId="5011" priority="1806" operator="equal">
      <formula>"no fueling"</formula>
    </cfRule>
  </conditionalFormatting>
  <conditionalFormatting sqref="BC13">
    <cfRule type="cellIs" dxfId="5010" priority="1805" operator="equal">
      <formula>"no fueling"</formula>
    </cfRule>
  </conditionalFormatting>
  <conditionalFormatting sqref="BC35">
    <cfRule type="cellIs" dxfId="5009" priority="1804" operator="equal">
      <formula>"no fueling"</formula>
    </cfRule>
  </conditionalFormatting>
  <conditionalFormatting sqref="BB40:BB42">
    <cfRule type="cellIs" dxfId="5008" priority="1803" operator="equal">
      <formula>"no fueling"</formula>
    </cfRule>
  </conditionalFormatting>
  <conditionalFormatting sqref="BS16:BS20">
    <cfRule type="cellIs" dxfId="5007" priority="1802" operator="equal">
      <formula>"no fueling"</formula>
    </cfRule>
  </conditionalFormatting>
  <conditionalFormatting sqref="BS16:BS20">
    <cfRule type="cellIs" dxfId="5006" priority="1801" operator="equal">
      <formula>"no fueling"</formula>
    </cfRule>
  </conditionalFormatting>
  <conditionalFormatting sqref="CJ30:CJ42">
    <cfRule type="cellIs" dxfId="5005" priority="1774" operator="equal">
      <formula>"no fueling"</formula>
    </cfRule>
  </conditionalFormatting>
  <conditionalFormatting sqref="R16:R20">
    <cfRule type="cellIs" dxfId="5004" priority="1795" operator="equal">
      <formula>"no fueling"</formula>
    </cfRule>
  </conditionalFormatting>
  <conditionalFormatting sqref="R16:R20">
    <cfRule type="cellIs" dxfId="5003" priority="1794" operator="equal">
      <formula>"no fueling"</formula>
    </cfRule>
  </conditionalFormatting>
  <conditionalFormatting sqref="BY27:CJ27 BY49:CJ51 BV44:CJ47 BY13:CH17 BY18:CG20 BY40:CG42 BY35:CH39 BV51:BW51 BV65:BW65 BY43:CI43 BY65:CJ65 BY52:CI56 BY28:CI34 BY21:CI21 BY6:CI12 BY62:CG64 BY57:CH61 BY22:CJ25 BY1:CJ3 BY5:CJ5">
    <cfRule type="cellIs" dxfId="5002" priority="1788" operator="equal">
      <formula>"no fueling"</formula>
    </cfRule>
  </conditionalFormatting>
  <conditionalFormatting sqref="BX1:BX4 CJ43 BV1:BW3 CJ6:CJ7 CJ28:CJ29 CJ21 BX7 BX21:BX29 BX43 BV7:BW25 BV29:BW43">
    <cfRule type="cellIs" dxfId="5001" priority="1787" operator="equal">
      <formula>"no fueling"</formula>
    </cfRule>
  </conditionalFormatting>
  <conditionalFormatting sqref="BV52:BW64">
    <cfRule type="cellIs" dxfId="5000" priority="1786" operator="equal">
      <formula>"no fueling"</formula>
    </cfRule>
  </conditionalFormatting>
  <conditionalFormatting sqref="CI16:CI20">
    <cfRule type="cellIs" dxfId="4999" priority="1783" operator="equal">
      <formula>"no fueling"</formula>
    </cfRule>
  </conditionalFormatting>
  <conditionalFormatting sqref="CJ52:CJ64">
    <cfRule type="cellIs" dxfId="4998" priority="1784" operator="equal">
      <formula>"no fueling"</formula>
    </cfRule>
  </conditionalFormatting>
  <conditionalFormatting sqref="CI16:CI20">
    <cfRule type="cellIs" dxfId="4997" priority="1782" operator="equal">
      <formula>"no fueling"</formula>
    </cfRule>
  </conditionalFormatting>
  <conditionalFormatting sqref="CJ8:CJ20">
    <cfRule type="cellIs" dxfId="4996" priority="1776" operator="equal">
      <formula>"no fueling"</formula>
    </cfRule>
  </conditionalFormatting>
  <conditionalFormatting sqref="BT30:BT42">
    <cfRule type="cellIs" dxfId="4995" priority="1775" operator="equal">
      <formula>"no fueling"</formula>
    </cfRule>
  </conditionalFormatting>
  <conditionalFormatting sqref="BX8:BX20">
    <cfRule type="cellIs" dxfId="4994" priority="1773" operator="equal">
      <formula>"no fueling"</formula>
    </cfRule>
  </conditionalFormatting>
  <conditionalFormatting sqref="BX30:BX42">
    <cfRule type="cellIs" dxfId="4993" priority="1772" operator="equal">
      <formula>"no fueling"</formula>
    </cfRule>
  </conditionalFormatting>
  <conditionalFormatting sqref="AA51 AA65 Y65 Y49:Y51">
    <cfRule type="cellIs" dxfId="4992" priority="1729" operator="equal">
      <formula>"no fueling"</formula>
    </cfRule>
  </conditionalFormatting>
  <conditionalFormatting sqref="AA52">
    <cfRule type="cellIs" dxfId="4991" priority="1728" operator="equal">
      <formula>"no fueling"</formula>
    </cfRule>
  </conditionalFormatting>
  <conditionalFormatting sqref="AA57:AA64">
    <cfRule type="cellIs" dxfId="4990" priority="1727" operator="equal">
      <formula>"no fueling"</formula>
    </cfRule>
  </conditionalFormatting>
  <conditionalFormatting sqref="AA53:AA56">
    <cfRule type="cellIs" dxfId="4989" priority="1726" operator="equal">
      <formula>"no fueling"</formula>
    </cfRule>
  </conditionalFormatting>
  <conditionalFormatting sqref="BS38:BS42">
    <cfRule type="cellIs" dxfId="4988" priority="1757" operator="equal">
      <formula>"no fueling"</formula>
    </cfRule>
  </conditionalFormatting>
  <conditionalFormatting sqref="BS38">
    <cfRule type="cellIs" dxfId="4987" priority="1754" operator="equal">
      <formula>"no fueling"</formula>
    </cfRule>
  </conditionalFormatting>
  <conditionalFormatting sqref="BS39">
    <cfRule type="cellIs" dxfId="4986" priority="1753" operator="equal">
      <formula>"no fueling"</formula>
    </cfRule>
  </conditionalFormatting>
  <conditionalFormatting sqref="BS40">
    <cfRule type="cellIs" dxfId="4985" priority="1752" operator="equal">
      <formula>"no fueling"</formula>
    </cfRule>
  </conditionalFormatting>
  <conditionalFormatting sqref="BS41">
    <cfRule type="cellIs" dxfId="4984" priority="1751" operator="equal">
      <formula>"no fueling"</formula>
    </cfRule>
  </conditionalFormatting>
  <conditionalFormatting sqref="BS42">
    <cfRule type="cellIs" dxfId="4983" priority="1750" operator="equal">
      <formula>"no fueling"</formula>
    </cfRule>
  </conditionalFormatting>
  <conditionalFormatting sqref="CI38:CI42">
    <cfRule type="cellIs" dxfId="4982" priority="1748" operator="equal">
      <formula>"no fueling"</formula>
    </cfRule>
  </conditionalFormatting>
  <conditionalFormatting sqref="CI38">
    <cfRule type="cellIs" dxfId="4981" priority="1745" operator="equal">
      <formula>"no fueling"</formula>
    </cfRule>
  </conditionalFormatting>
  <conditionalFormatting sqref="CI39">
    <cfRule type="cellIs" dxfId="4980" priority="1744" operator="equal">
      <formula>"no fueling"</formula>
    </cfRule>
  </conditionalFormatting>
  <conditionalFormatting sqref="CI40">
    <cfRule type="cellIs" dxfId="4979" priority="1743" operator="equal">
      <formula>"no fueling"</formula>
    </cfRule>
  </conditionalFormatting>
  <conditionalFormatting sqref="CI41">
    <cfRule type="cellIs" dxfId="4978" priority="1742" operator="equal">
      <formula>"no fueling"</formula>
    </cfRule>
  </conditionalFormatting>
  <conditionalFormatting sqref="CI42">
    <cfRule type="cellIs" dxfId="4977" priority="1741" operator="equal">
      <formula>"no fueling"</formula>
    </cfRule>
  </conditionalFormatting>
  <conditionalFormatting sqref="AE7 AE21">
    <cfRule type="cellIs" dxfId="4976" priority="1707" operator="equal">
      <formula>"no fueling"</formula>
    </cfRule>
  </conditionalFormatting>
  <conditionalFormatting sqref="AE8">
    <cfRule type="cellIs" dxfId="4975" priority="1706" operator="equal">
      <formula>"no fueling"</formula>
    </cfRule>
  </conditionalFormatting>
  <conditionalFormatting sqref="AE13:AE20">
    <cfRule type="cellIs" dxfId="4974" priority="1705" operator="equal">
      <formula>"no fueling"</formula>
    </cfRule>
  </conditionalFormatting>
  <conditionalFormatting sqref="AE9:AE12">
    <cfRule type="cellIs" dxfId="4973" priority="1704" operator="equal">
      <formula>"no fueling"</formula>
    </cfRule>
  </conditionalFormatting>
  <conditionalFormatting sqref="AN51 AN65">
    <cfRule type="cellIs" dxfId="4972" priority="1703" operator="equal">
      <formula>"no fueling"</formula>
    </cfRule>
  </conditionalFormatting>
  <conditionalFormatting sqref="AN48">
    <cfRule type="cellIs" dxfId="4971" priority="1702" operator="equal">
      <formula>"no fueling"</formula>
    </cfRule>
  </conditionalFormatting>
  <conditionalFormatting sqref="AN52:AN64">
    <cfRule type="cellIs" dxfId="4970" priority="1701" operator="equal">
      <formula>"no fueling"</formula>
    </cfRule>
  </conditionalFormatting>
  <conditionalFormatting sqref="AR48:AR65">
    <cfRule type="cellIs" dxfId="4969" priority="1700" operator="equal">
      <formula>"no fueling"</formula>
    </cfRule>
  </conditionalFormatting>
  <conditionalFormatting sqref="Z8:AA20">
    <cfRule type="cellIs" dxfId="4968" priority="1730" operator="equal">
      <formula>"no fueling"</formula>
    </cfRule>
  </conditionalFormatting>
  <conditionalFormatting sqref="Z51 Z65">
    <cfRule type="cellIs" dxfId="4967" priority="1725" operator="equal">
      <formula>"no fueling"</formula>
    </cfRule>
  </conditionalFormatting>
  <conditionalFormatting sqref="Z52">
    <cfRule type="cellIs" dxfId="4966" priority="1724" operator="equal">
      <formula>"no fueling"</formula>
    </cfRule>
  </conditionalFormatting>
  <conditionalFormatting sqref="Z53:Z64">
    <cfRule type="cellIs" dxfId="4965" priority="1723" operator="equal">
      <formula>"no fueling"</formula>
    </cfRule>
  </conditionalFormatting>
  <conditionalFormatting sqref="Z49 AA49:AA50">
    <cfRule type="cellIs" dxfId="4964" priority="1722" operator="equal">
      <formula>"no fueling"</formula>
    </cfRule>
  </conditionalFormatting>
  <conditionalFormatting sqref="Y52:Y64">
    <cfRule type="cellIs" dxfId="4963" priority="1721" operator="equal">
      <formula>"no fueling"</formula>
    </cfRule>
  </conditionalFormatting>
  <conditionalFormatting sqref="AB48:AC50">
    <cfRule type="cellIs" dxfId="4962" priority="1720" operator="equal">
      <formula>"no fueling"</formula>
    </cfRule>
  </conditionalFormatting>
  <conditionalFormatting sqref="AD51:AE51 AD65:AE65">
    <cfRule type="cellIs" dxfId="4961" priority="1717" operator="equal">
      <formula>"no fueling"</formula>
    </cfRule>
  </conditionalFormatting>
  <conditionalFormatting sqref="AD48">
    <cfRule type="cellIs" dxfId="4960" priority="1716" operator="equal">
      <formula>"no fueling"</formula>
    </cfRule>
  </conditionalFormatting>
  <conditionalFormatting sqref="AD52:AD64">
    <cfRule type="cellIs" dxfId="4959" priority="1715" operator="equal">
      <formula>"no fueling"</formula>
    </cfRule>
  </conditionalFormatting>
  <conditionalFormatting sqref="AE52">
    <cfRule type="cellIs" dxfId="4958" priority="1714" operator="equal">
      <formula>"no fueling"</formula>
    </cfRule>
  </conditionalFormatting>
  <conditionalFormatting sqref="AE57:AE64">
    <cfRule type="cellIs" dxfId="4957" priority="1713" operator="equal">
      <formula>"no fueling"</formula>
    </cfRule>
  </conditionalFormatting>
  <conditionalFormatting sqref="AE53:AE56">
    <cfRule type="cellIs" dxfId="4956" priority="1712" operator="equal">
      <formula>"no fueling"</formula>
    </cfRule>
  </conditionalFormatting>
  <conditionalFormatting sqref="AE29 AE43">
    <cfRule type="cellIs" dxfId="4955" priority="1711" operator="equal">
      <formula>"no fueling"</formula>
    </cfRule>
  </conditionalFormatting>
  <conditionalFormatting sqref="AE30">
    <cfRule type="cellIs" dxfId="4954" priority="1710" operator="equal">
      <formula>"no fueling"</formula>
    </cfRule>
  </conditionalFormatting>
  <conditionalFormatting sqref="AE35:AE42">
    <cfRule type="cellIs" dxfId="4953" priority="1709" operator="equal">
      <formula>"no fueling"</formula>
    </cfRule>
  </conditionalFormatting>
  <conditionalFormatting sqref="AE31:AE34">
    <cfRule type="cellIs" dxfId="4952" priority="1708" operator="equal">
      <formula>"no fueling"</formula>
    </cfRule>
  </conditionalFormatting>
  <conditionalFormatting sqref="BH48:BH65">
    <cfRule type="cellIs" dxfId="4951" priority="1699" operator="equal">
      <formula>"no fueling"</formula>
    </cfRule>
  </conditionalFormatting>
  <conditionalFormatting sqref="BX48:BX51 BX65">
    <cfRule type="cellIs" dxfId="4950" priority="1698" operator="equal">
      <formula>"no fueling"</formula>
    </cfRule>
  </conditionalFormatting>
  <conditionalFormatting sqref="BX52:BX64">
    <cfRule type="cellIs" dxfId="4949" priority="1697" operator="equal">
      <formula>"no fueling"</formula>
    </cfRule>
  </conditionalFormatting>
  <conditionalFormatting sqref="AB29:AC29 AB43:AC43">
    <cfRule type="cellIs" dxfId="4948" priority="1696" operator="equal">
      <formula>"no fueling"</formula>
    </cfRule>
  </conditionalFormatting>
  <conditionalFormatting sqref="AB30:AC42">
    <cfRule type="cellIs" dxfId="4947" priority="1695" operator="equal">
      <formula>"no fueling"</formula>
    </cfRule>
  </conditionalFormatting>
  <conditionalFormatting sqref="AB51:AC51 AB65:AC65">
    <cfRule type="cellIs" dxfId="4946" priority="1694" operator="equal">
      <formula>"no fueling"</formula>
    </cfRule>
  </conditionalFormatting>
  <conditionalFormatting sqref="AB52:AC64">
    <cfRule type="cellIs" dxfId="4945" priority="1693" operator="equal">
      <formula>"no fueling"</formula>
    </cfRule>
  </conditionalFormatting>
  <conditionalFormatting sqref="E7:G7">
    <cfRule type="cellIs" dxfId="4944" priority="1692" operator="equal">
      <formula>"no fueling"</formula>
    </cfRule>
  </conditionalFormatting>
  <conditionalFormatting sqref="G16">
    <cfRule type="cellIs" dxfId="4943" priority="1689" operator="equal">
      <formula>"no fueling"</formula>
    </cfRule>
  </conditionalFormatting>
  <conditionalFormatting sqref="G16">
    <cfRule type="cellIs" dxfId="4942" priority="1688" operator="equal">
      <formula>"no fueling"</formula>
    </cfRule>
  </conditionalFormatting>
  <conditionalFormatting sqref="G17:G20">
    <cfRule type="cellIs" dxfId="4941" priority="1687" operator="equal">
      <formula>"no fueling"</formula>
    </cfRule>
  </conditionalFormatting>
  <conditionalFormatting sqref="G17:G20">
    <cfRule type="cellIs" dxfId="4940" priority="1686" operator="equal">
      <formula>"no fueling"</formula>
    </cfRule>
  </conditionalFormatting>
  <conditionalFormatting sqref="F16:F20">
    <cfRule type="cellIs" dxfId="4939" priority="1685" operator="equal">
      <formula>"no fueling"</formula>
    </cfRule>
  </conditionalFormatting>
  <conditionalFormatting sqref="F16:F20">
    <cfRule type="cellIs" dxfId="4938" priority="1684" operator="equal">
      <formula>"no fueling"</formula>
    </cfRule>
  </conditionalFormatting>
  <conditionalFormatting sqref="E26 Q35:Q42">
    <cfRule type="cellIs" dxfId="4937" priority="1683" operator="equal">
      <formula>"no fueling"</formula>
    </cfRule>
  </conditionalFormatting>
  <conditionalFormatting sqref="R38:R42">
    <cfRule type="cellIs" dxfId="4936" priority="1680" operator="equal">
      <formula>"no fueling"</formula>
    </cfRule>
  </conditionalFormatting>
  <conditionalFormatting sqref="R38:R42">
    <cfRule type="cellIs" dxfId="4935" priority="1681" operator="equal">
      <formula>"no fueling"</formula>
    </cfRule>
  </conditionalFormatting>
  <conditionalFormatting sqref="E29:G29">
    <cfRule type="cellIs" dxfId="4934" priority="1674" operator="equal">
      <formula>"no fueling"</formula>
    </cfRule>
  </conditionalFormatting>
  <conditionalFormatting sqref="E48 Q57:Q64">
    <cfRule type="cellIs" dxfId="4933" priority="1667" operator="equal">
      <formula>"no fueling"</formula>
    </cfRule>
  </conditionalFormatting>
  <conditionalFormatting sqref="R60:R64">
    <cfRule type="cellIs" dxfId="4932" priority="1665" operator="equal">
      <formula>"no fueling"</formula>
    </cfRule>
  </conditionalFormatting>
  <conditionalFormatting sqref="R60:R64">
    <cfRule type="cellIs" dxfId="4931" priority="1664" operator="equal">
      <formula>"no fueling"</formula>
    </cfRule>
  </conditionalFormatting>
  <conditionalFormatting sqref="E51:G51">
    <cfRule type="cellIs" dxfId="4930" priority="1658" operator="equal">
      <formula>"no fueling"</formula>
    </cfRule>
  </conditionalFormatting>
  <conditionalFormatting sqref="H6:I6 H8:I15">
    <cfRule type="cellIs" dxfId="4929" priority="1651" operator="equal">
      <formula>"no fueling"</formula>
    </cfRule>
  </conditionalFormatting>
  <conditionalFormatting sqref="H7">
    <cfRule type="cellIs" dxfId="4928" priority="1650" operator="equal">
      <formula>"no fueling"</formula>
    </cfRule>
  </conditionalFormatting>
  <conditionalFormatting sqref="J21:J22 H16:I20 J6:J12 K8:R12 R13:R15 J13:Q20">
    <cfRule type="cellIs" dxfId="4927" priority="1649" operator="equal">
      <formula>"no fueling"</formula>
    </cfRule>
  </conditionalFormatting>
  <conditionalFormatting sqref="H21">
    <cfRule type="cellIs" dxfId="4926" priority="1648" operator="equal">
      <formula>"no fueling"</formula>
    </cfRule>
  </conditionalFormatting>
  <conditionalFormatting sqref="AS29:AS43">
    <cfRule type="cellIs" dxfId="4925" priority="1647" operator="equal">
      <formula>"no fueling"</formula>
    </cfRule>
  </conditionalFormatting>
  <conditionalFormatting sqref="AS6">
    <cfRule type="cellIs" dxfId="4924" priority="1643" operator="equal">
      <formula>"no fueling"</formula>
    </cfRule>
  </conditionalFormatting>
  <conditionalFormatting sqref="AS28">
    <cfRule type="cellIs" dxfId="4923" priority="1646" operator="equal">
      <formula>"no fueling"</formula>
    </cfRule>
  </conditionalFormatting>
  <conditionalFormatting sqref="AT6:AU21">
    <cfRule type="cellIs" dxfId="4922" priority="1645" operator="equal">
      <formula>"no fueling"</formula>
    </cfRule>
  </conditionalFormatting>
  <conditionalFormatting sqref="AS7:AS21">
    <cfRule type="cellIs" dxfId="4921" priority="1644" operator="equal">
      <formula>"no fueling"</formula>
    </cfRule>
  </conditionalFormatting>
  <conditionalFormatting sqref="AT50:AT65">
    <cfRule type="cellIs" dxfId="4920" priority="1642" operator="equal">
      <formula>"no fueling"</formula>
    </cfRule>
  </conditionalFormatting>
  <conditionalFormatting sqref="AS51:AS65">
    <cfRule type="cellIs" dxfId="4919" priority="1641" operator="equal">
      <formula>"no fueling"</formula>
    </cfRule>
  </conditionalFormatting>
  <conditionalFormatting sqref="AS50">
    <cfRule type="cellIs" dxfId="4918" priority="1640" operator="equal">
      <formula>"no fueling"</formula>
    </cfRule>
  </conditionalFormatting>
  <conditionalFormatting sqref="H28:I28 H30:I42">
    <cfRule type="cellIs" dxfId="4917" priority="1639" operator="equal">
      <formula>"no fueling"</formula>
    </cfRule>
  </conditionalFormatting>
  <conditionalFormatting sqref="H29">
    <cfRule type="cellIs" dxfId="4916" priority="1638" operator="equal">
      <formula>"no fueling"</formula>
    </cfRule>
  </conditionalFormatting>
  <conditionalFormatting sqref="J28:J43">
    <cfRule type="cellIs" dxfId="4915" priority="1637" operator="equal">
      <formula>"no fueling"</formula>
    </cfRule>
  </conditionalFormatting>
  <conditionalFormatting sqref="H43">
    <cfRule type="cellIs" dxfId="4914" priority="1636" operator="equal">
      <formula>"no fueling"</formula>
    </cfRule>
  </conditionalFormatting>
  <conditionalFormatting sqref="H65">
    <cfRule type="cellIs" dxfId="4913" priority="1632" operator="equal">
      <formula>"no fueling"</formula>
    </cfRule>
  </conditionalFormatting>
  <conditionalFormatting sqref="H50:I50 H52:I59">
    <cfRule type="cellIs" dxfId="4912" priority="1635" operator="equal">
      <formula>"no fueling"</formula>
    </cfRule>
  </conditionalFormatting>
  <conditionalFormatting sqref="H51">
    <cfRule type="cellIs" dxfId="4911" priority="1634" operator="equal">
      <formula>"no fueling"</formula>
    </cfRule>
  </conditionalFormatting>
  <conditionalFormatting sqref="J50:J65">
    <cfRule type="cellIs" dxfId="4910" priority="1633" operator="equal">
      <formula>"no fueling"</formula>
    </cfRule>
  </conditionalFormatting>
  <conditionalFormatting sqref="AG26:AH26 AG29">
    <cfRule type="cellIs" dxfId="4909" priority="1631" operator="equal">
      <formula>"no fueling"</formula>
    </cfRule>
  </conditionalFormatting>
  <conditionalFormatting sqref="AG48:AH48 AG51">
    <cfRule type="cellIs" dxfId="4908" priority="1630" operator="equal">
      <formula>"no fueling"</formula>
    </cfRule>
  </conditionalFormatting>
  <conditionalFormatting sqref="I7">
    <cfRule type="cellIs" dxfId="4907" priority="1629" operator="equal">
      <formula>"no fueling"</formula>
    </cfRule>
  </conditionalFormatting>
  <conditionalFormatting sqref="I21">
    <cfRule type="cellIs" dxfId="4906" priority="1628" operator="equal">
      <formula>"no fueling"</formula>
    </cfRule>
  </conditionalFormatting>
  <conditionalFormatting sqref="S52:S64">
    <cfRule type="cellIs" dxfId="4905" priority="1614" operator="equal">
      <formula>"no fueling"</formula>
    </cfRule>
  </conditionalFormatting>
  <conditionalFormatting sqref="E16:E20">
    <cfRule type="cellIs" dxfId="4904" priority="1627" operator="equal">
      <formula>"no fueling"</formula>
    </cfRule>
  </conditionalFormatting>
  <conditionalFormatting sqref="E16:E20">
    <cfRule type="cellIs" dxfId="4903" priority="1626" operator="equal">
      <formula>"no fueling"</formula>
    </cfRule>
  </conditionalFormatting>
  <conditionalFormatting sqref="I29">
    <cfRule type="cellIs" dxfId="4902" priority="1623" operator="equal">
      <formula>"no fueling"</formula>
    </cfRule>
  </conditionalFormatting>
  <conditionalFormatting sqref="I43">
    <cfRule type="cellIs" dxfId="4901" priority="1622" operator="equal">
      <formula>"no fueling"</formula>
    </cfRule>
  </conditionalFormatting>
  <conditionalFormatting sqref="I51">
    <cfRule type="cellIs" dxfId="4900" priority="1621" operator="equal">
      <formula>"no fueling"</formula>
    </cfRule>
  </conditionalFormatting>
  <conditionalFormatting sqref="I65">
    <cfRule type="cellIs" dxfId="4899" priority="1620" operator="equal">
      <formula>"no fueling"</formula>
    </cfRule>
  </conditionalFormatting>
  <conditionalFormatting sqref="S30:S42">
    <cfRule type="cellIs" dxfId="4898" priority="1615" operator="equal">
      <formula>"no fueling"</formula>
    </cfRule>
  </conditionalFormatting>
  <conditionalFormatting sqref="AA30">
    <cfRule type="cellIs" dxfId="4897" priority="1613" operator="equal">
      <formula>"no fueling"</formula>
    </cfRule>
  </conditionalFormatting>
  <conditionalFormatting sqref="AA31:AA42">
    <cfRule type="cellIs" dxfId="4896" priority="1612" operator="equal">
      <formula>"no fueling"</formula>
    </cfRule>
  </conditionalFormatting>
  <conditionalFormatting sqref="H60:I64">
    <cfRule type="cellIs" dxfId="4895" priority="1610" operator="equal">
      <formula>"no fueling"</formula>
    </cfRule>
  </conditionalFormatting>
  <conditionalFormatting sqref="AP48:AQ50">
    <cfRule type="cellIs" dxfId="4894" priority="1608" operator="equal">
      <formula>"no fueling"</formula>
    </cfRule>
  </conditionalFormatting>
  <conditionalFormatting sqref="BF48:BG50">
    <cfRule type="cellIs" dxfId="4893" priority="1607" operator="equal">
      <formula>"no fueling"</formula>
    </cfRule>
  </conditionalFormatting>
  <conditionalFormatting sqref="BF26:BG28">
    <cfRule type="cellIs" dxfId="4892" priority="1606" operator="equal">
      <formula>"no fueling"</formula>
    </cfRule>
  </conditionalFormatting>
  <conditionalFormatting sqref="BF4:BG6">
    <cfRule type="cellIs" dxfId="4891" priority="1605" operator="equal">
      <formula>"no fueling"</formula>
    </cfRule>
  </conditionalFormatting>
  <conditionalFormatting sqref="BV4:BW6">
    <cfRule type="cellIs" dxfId="4890" priority="1604" operator="equal">
      <formula>"no fueling"</formula>
    </cfRule>
  </conditionalFormatting>
  <conditionalFormatting sqref="BV26:BW28">
    <cfRule type="cellIs" dxfId="4889" priority="1603" operator="equal">
      <formula>"no fueling"</formula>
    </cfRule>
  </conditionalFormatting>
  <conditionalFormatting sqref="BV48:BW50">
    <cfRule type="cellIs" dxfId="4888" priority="1602" operator="equal">
      <formula>"no fueling"</formula>
    </cfRule>
  </conditionalFormatting>
  <conditionalFormatting sqref="U4:V6">
    <cfRule type="cellIs" dxfId="4887" priority="1601" operator="equal">
      <formula>"no fueling"</formula>
    </cfRule>
  </conditionalFormatting>
  <conditionalFormatting sqref="BB63">
    <cfRule type="cellIs" dxfId="4886" priority="1599" operator="equal">
      <formula>"no fueling"</formula>
    </cfRule>
  </conditionalFormatting>
  <conditionalFormatting sqref="BB62">
    <cfRule type="cellIs" dxfId="4885" priority="1600" operator="equal">
      <formula>"no fueling"</formula>
    </cfRule>
  </conditionalFormatting>
  <conditionalFormatting sqref="BB64">
    <cfRule type="cellIs" dxfId="4884" priority="1598" operator="equal">
      <formula>"no fueling"</formula>
    </cfRule>
  </conditionalFormatting>
  <conditionalFormatting sqref="BB62:BB64">
    <cfRule type="cellIs" dxfId="4883" priority="1597" operator="equal">
      <formula>"no fueling"</formula>
    </cfRule>
  </conditionalFormatting>
  <conditionalFormatting sqref="BC58">
    <cfRule type="cellIs" dxfId="4882" priority="1596" operator="equal">
      <formula>"no fueling"</formula>
    </cfRule>
  </conditionalFormatting>
  <conditionalFormatting sqref="BC59">
    <cfRule type="cellIs" dxfId="4881" priority="1595" operator="equal">
      <formula>"no fueling"</formula>
    </cfRule>
  </conditionalFormatting>
  <conditionalFormatting sqref="BC60">
    <cfRule type="cellIs" dxfId="4880" priority="1594" operator="equal">
      <formula>"no fueling"</formula>
    </cfRule>
  </conditionalFormatting>
  <conditionalFormatting sqref="BC61">
    <cfRule type="cellIs" dxfId="4879" priority="1593" operator="equal">
      <formula>"no fueling"</formula>
    </cfRule>
  </conditionalFormatting>
  <conditionalFormatting sqref="BC62">
    <cfRule type="cellIs" dxfId="4878" priority="1592" operator="equal">
      <formula>"no fueling"</formula>
    </cfRule>
  </conditionalFormatting>
  <conditionalFormatting sqref="BC63">
    <cfRule type="cellIs" dxfId="4877" priority="1591" operator="equal">
      <formula>"no fueling"</formula>
    </cfRule>
  </conditionalFormatting>
  <conditionalFormatting sqref="BC64">
    <cfRule type="cellIs" dxfId="4876" priority="1590" operator="equal">
      <formula>"no fueling"</formula>
    </cfRule>
  </conditionalFormatting>
  <conditionalFormatting sqref="BC57">
    <cfRule type="cellIs" dxfId="4875" priority="1589" operator="equal">
      <formula>"no fueling"</formula>
    </cfRule>
  </conditionalFormatting>
  <conditionalFormatting sqref="BS60:BS64">
    <cfRule type="cellIs" dxfId="4874" priority="1583" operator="equal">
      <formula>"no fueling"</formula>
    </cfRule>
  </conditionalFormatting>
  <conditionalFormatting sqref="BS60">
    <cfRule type="cellIs" dxfId="4873" priority="1580" operator="equal">
      <formula>"no fueling"</formula>
    </cfRule>
  </conditionalFormatting>
  <conditionalFormatting sqref="BS61">
    <cfRule type="cellIs" dxfId="4872" priority="1579" operator="equal">
      <formula>"no fueling"</formula>
    </cfRule>
  </conditionalFormatting>
  <conditionalFormatting sqref="BS62">
    <cfRule type="cellIs" dxfId="4871" priority="1578" operator="equal">
      <formula>"no fueling"</formula>
    </cfRule>
  </conditionalFormatting>
  <conditionalFormatting sqref="BS63">
    <cfRule type="cellIs" dxfId="4870" priority="1577" operator="equal">
      <formula>"no fueling"</formula>
    </cfRule>
  </conditionalFormatting>
  <conditionalFormatting sqref="BS64">
    <cfRule type="cellIs" dxfId="4869" priority="1576" operator="equal">
      <formula>"no fueling"</formula>
    </cfRule>
  </conditionalFormatting>
  <conditionalFormatting sqref="CI60:CI64">
    <cfRule type="cellIs" dxfId="4868" priority="1569" operator="equal">
      <formula>"no fueling"</formula>
    </cfRule>
  </conditionalFormatting>
  <conditionalFormatting sqref="CI60">
    <cfRule type="cellIs" dxfId="4867" priority="1566" operator="equal">
      <formula>"no fueling"</formula>
    </cfRule>
  </conditionalFormatting>
  <conditionalFormatting sqref="CI61">
    <cfRule type="cellIs" dxfId="4866" priority="1565" operator="equal">
      <formula>"no fueling"</formula>
    </cfRule>
  </conditionalFormatting>
  <conditionalFormatting sqref="CI62">
    <cfRule type="cellIs" dxfId="4865" priority="1564" operator="equal">
      <formula>"no fueling"</formula>
    </cfRule>
  </conditionalFormatting>
  <conditionalFormatting sqref="CI63">
    <cfRule type="cellIs" dxfId="4864" priority="1563" operator="equal">
      <formula>"no fueling"</formula>
    </cfRule>
  </conditionalFormatting>
  <conditionalFormatting sqref="CI64">
    <cfRule type="cellIs" dxfId="4863" priority="1562" operator="equal">
      <formula>"no fueling"</formula>
    </cfRule>
  </conditionalFormatting>
  <conditionalFormatting sqref="CZ66:CZ69 CZ92 CZ113 CZ160:CZ65536">
    <cfRule type="cellIs" dxfId="4862" priority="1560" operator="equal">
      <formula>"no fueling"</formula>
    </cfRule>
  </conditionalFormatting>
  <conditionalFormatting sqref="CZ1:CZ43">
    <cfRule type="cellIs" dxfId="4861" priority="1559" operator="equal">
      <formula>"no fueling"</formula>
    </cfRule>
  </conditionalFormatting>
  <conditionalFormatting sqref="CZ44:CZ65">
    <cfRule type="cellIs" dxfId="4860" priority="1558" operator="equal">
      <formula>"no fueling"</formula>
    </cfRule>
  </conditionalFormatting>
  <conditionalFormatting sqref="DC1:DD1 EX1:FG3 DB1:DB3 DA1:DA4 DB7:DB25 DA7:DA26 DA29:DB43 FH1:FH65 DB44:DB47 DA51:DB65 EX49:FG51 DL30:DO33 DL38:DO39 DC30:DF42 DR44:EC49 DR30:DU42 FI5:FW5 FI27:FW27 FZ44:GK49 FZ22:GK27 GM27:GZ27 GM5:GZ5 DA44:DA48 GL1:GL69 DA66:ED69 FX66:GK69 GM66:GZ69 DN52:DO52 EC52:ED52 FG52 FI52:FJ52 FV52:FW52 GK52:GK64 GM52:GN64 DC43:DO51 DT50:EC50 ED1:ED51 ED53:ED65 GB28:GK28 GM28:GN28 GQ28:GZ28 GM6:GN6 GQ6:GZ6 GB50:GK50 ES28:EW51 ES6:EW26 ES52:EU52 ES66:FH69 ES27:FG27 ES5:FG5 ES1:EW4 GZ52:GZ64 DC3:DD29 DA92:ED92 ES92:GZ92 ES113:GZ113 DA113:ED113 DA160:ED65536 ES160:GZ65536 DE1:DO29 EX6:FG25 DL34:DL37 DN34:DO37 DM40:DO42 EX28:FG47 DC53:DO65 DR53:EC64 ES53:FG65 FI53:FW69">
    <cfRule type="cellIs" dxfId="4859" priority="1557" operator="equal">
      <formula>"no fueling"</formula>
    </cfRule>
  </conditionalFormatting>
  <conditionalFormatting sqref="DG30 DG32:DG42 DH30:DK42">
    <cfRule type="cellIs" dxfId="4858" priority="1556" operator="equal">
      <formula>"no fueling"</formula>
    </cfRule>
  </conditionalFormatting>
  <conditionalFormatting sqref="DG31">
    <cfRule type="cellIs" dxfId="4857" priority="1555" operator="equal">
      <formula>"no fueling"</formula>
    </cfRule>
  </conditionalFormatting>
  <conditionalFormatting sqref="DR1:DS1 DQ1:DQ3 DP1:DP4 DQ7:DQ25 DP7:DP26 DP29:DQ43 DQ44:DQ47 DP51:DQ65 EA38:EC39 DT1:EC12 DP44:DP48 DR43:EC43 DR51:EC51 DR65:EC65 DR3:DS29 DT16:EC17 DT13:EA15 EC13:EC15 DT21:EC29 DT18:DZ20 EB18:EC20 EA30:EA37 EC30:EC37 EB40:EC42">
    <cfRule type="cellIs" dxfId="4856" priority="1554" operator="equal">
      <formula>"no fueling"</formula>
    </cfRule>
  </conditionalFormatting>
  <conditionalFormatting sqref="DV30 DV32:DV42 DW30:DZ42">
    <cfRule type="cellIs" dxfId="4855" priority="1553" operator="equal">
      <formula>"no fueling"</formula>
    </cfRule>
  </conditionalFormatting>
  <conditionalFormatting sqref="DV31">
    <cfRule type="cellIs" dxfId="4854" priority="1552" operator="equal">
      <formula>"no fueling"</formula>
    </cfRule>
  </conditionalFormatting>
  <conditionalFormatting sqref="FM1:FW3 FM49:FW51 FI1:FL4 FI6:FL26 FI28:FL51 FM6:FW25 FM28:FW47">
    <cfRule type="cellIs" dxfId="4853" priority="1551" operator="equal">
      <formula>"no fueling"</formula>
    </cfRule>
  </conditionalFormatting>
  <conditionalFormatting sqref="EB30:EB34">
    <cfRule type="cellIs" dxfId="4852" priority="1550" operator="equal">
      <formula>"no fueling"</formula>
    </cfRule>
  </conditionalFormatting>
  <conditionalFormatting sqref="DM34">
    <cfRule type="cellIs" dxfId="4851" priority="1549" operator="equal">
      <formula>"no fueling"</formula>
    </cfRule>
  </conditionalFormatting>
  <conditionalFormatting sqref="GQ1:GZ3 GQ49:GZ51 GM1:GP4 GQ22:GZ25 GM30:GN42 GQ43:GZ47 GZ30:GZ42 GM29:GO29 GM65:GO65 GM7:GN21 GM51:GO51 GM50:GN50 GQ29:GZ29 GQ65:GZ65 GM43:GO43 GM22:GP26 GM44:GP49">
    <cfRule type="cellIs" dxfId="4850" priority="1548" operator="equal">
      <formula>"no fueling"</formula>
    </cfRule>
  </conditionalFormatting>
  <conditionalFormatting sqref="FZ1:GA1 FY1:FY3 FX1:FX4 FY7:FY25 FX7:FX26 FX29:FY43 FY44:FY47 FX44:FX48 FX51:FY65 GB1:GK7 GK8:GK20 GK30:GK42 FZ3:GA5 FZ7:GA7 FZ29:GK29 FZ51:GK51 FZ65:GK65 FZ43:GK43 FZ21:GK21">
    <cfRule type="cellIs" dxfId="4849" priority="1547" operator="equal">
      <formula>"no fueling"</formula>
    </cfRule>
  </conditionalFormatting>
  <conditionalFormatting sqref="DR50:DS50">
    <cfRule type="cellIs" dxfId="4848" priority="1525" operator="equal">
      <formula>"no fueling"</formula>
    </cfRule>
  </conditionalFormatting>
  <conditionalFormatting sqref="GZ8:GZ20 GO7 GO21 GQ7:GZ7 GQ21:GZ21">
    <cfRule type="cellIs" dxfId="4847" priority="1546" operator="equal">
      <formula>"no fueling"</formula>
    </cfRule>
  </conditionalFormatting>
  <conditionalFormatting sqref="FZ28:GA28">
    <cfRule type="cellIs" dxfId="4846" priority="1521" operator="equal">
      <formula>"no fueling"</formula>
    </cfRule>
  </conditionalFormatting>
  <conditionalFormatting sqref="FZ6:GA6">
    <cfRule type="cellIs" dxfId="4845" priority="1522" operator="equal">
      <formula>"no fueling"</formula>
    </cfRule>
  </conditionalFormatting>
  <conditionalFormatting sqref="GO28:GP28">
    <cfRule type="cellIs" dxfId="4844" priority="1520" operator="equal">
      <formula>"no fueling"</formula>
    </cfRule>
  </conditionalFormatting>
  <conditionalFormatting sqref="GO6:GP6">
    <cfRule type="cellIs" dxfId="4843" priority="1519" operator="equal">
      <formula>"no fueling"</formula>
    </cfRule>
  </conditionalFormatting>
  <conditionalFormatting sqref="GO50:GP50">
    <cfRule type="cellIs" dxfId="4842" priority="1518" operator="equal">
      <formula>"no fueling"</formula>
    </cfRule>
  </conditionalFormatting>
  <conditionalFormatting sqref="FZ50:GA50">
    <cfRule type="cellIs" dxfId="4841" priority="1517" operator="equal">
      <formula>"no fueling"</formula>
    </cfRule>
  </conditionalFormatting>
  <conditionalFormatting sqref="GP7">
    <cfRule type="cellIs" dxfId="4840" priority="1516" operator="equal">
      <formula>"no fueling"</formula>
    </cfRule>
  </conditionalFormatting>
  <conditionalFormatting sqref="GP29">
    <cfRule type="cellIs" dxfId="4839" priority="1515" operator="equal">
      <formula>"no fueling"</formula>
    </cfRule>
  </conditionalFormatting>
  <conditionalFormatting sqref="GP51">
    <cfRule type="cellIs" dxfId="4838" priority="1514" operator="equal">
      <formula>"no fueling"</formula>
    </cfRule>
  </conditionalFormatting>
  <conditionalFormatting sqref="GP65">
    <cfRule type="cellIs" dxfId="4837" priority="1513" operator="equal">
      <formula>"no fueling"</formula>
    </cfRule>
  </conditionalFormatting>
  <conditionalFormatting sqref="GP43">
    <cfRule type="cellIs" dxfId="4836" priority="1512" operator="equal">
      <formula>"no fueling"</formula>
    </cfRule>
  </conditionalFormatting>
  <conditionalFormatting sqref="GP21">
    <cfRule type="cellIs" dxfId="4835" priority="1511" operator="equal">
      <formula>"no fueling"</formula>
    </cfRule>
  </conditionalFormatting>
  <conditionalFormatting sqref="CN1:CO1 CM1:CM3 CL1:CL4 CM7:CM25 CL7:CL26 CL29:CM43 CM44:CM47 CL51:CM65 CW30:CY33 CW38:CY39 CP1:CY12 CN30:CQ42 CL44:CL48 CL66:CY69 CY52 CN3:CO29 CN43:CY51 CN53:CY56 CL92:CY92 CL113:CY113 CL160:CY65536 CP16:CY17 CP13:CW15 CY13:CY15 CP18:CV18 CX18:CY18 CP19:CY29 CX40:CY40 CW34:CW37 CY34:CY37 CW41:CY42 CN62:CV62 CX62:CY62 CN60:CY61 CN57:CW59 CY57:CY59 CN63:CY65">
    <cfRule type="cellIs" dxfId="4834" priority="1508" operator="equal">
      <formula>"no fueling"</formula>
    </cfRule>
  </conditionalFormatting>
  <conditionalFormatting sqref="CR30 CR32:CR42 CS30:CV42">
    <cfRule type="cellIs" dxfId="4833" priority="1507" operator="equal">
      <formula>"no fueling"</formula>
    </cfRule>
  </conditionalFormatting>
  <conditionalFormatting sqref="CR31">
    <cfRule type="cellIs" dxfId="4832" priority="1506" operator="equal">
      <formula>"no fueling"</formula>
    </cfRule>
  </conditionalFormatting>
  <conditionalFormatting sqref="CX34">
    <cfRule type="cellIs" dxfId="4831" priority="1505" operator="equal">
      <formula>"no fueling"</formula>
    </cfRule>
  </conditionalFormatting>
  <conditionalFormatting sqref="FZ30:GJ30 FZ31:GH42">
    <cfRule type="cellIs" dxfId="4830" priority="1495" operator="equal">
      <formula>"no fueling"</formula>
    </cfRule>
  </conditionalFormatting>
  <conditionalFormatting sqref="EI6:ER12 EI1:ER3 EI49:ER51 ER52 EE52:EF52 EE27:ER27 EE5:ER5 EE1:EH4 EE92:ER92 EE113:ER113 EE160:ER65536 EE6:EH26 EE28:EH51 EI18:EO18 EQ18:ER18 EI16:ER17 EI13:EP15 ER13:ER15 EI19:ER25 EI28:ER47 EE53:ER69">
    <cfRule type="cellIs" dxfId="4829" priority="1500" operator="equal">
      <formula>"no fueling"</formula>
    </cfRule>
  </conditionalFormatting>
  <conditionalFormatting sqref="GJ38:GJ42">
    <cfRule type="cellIs" dxfId="4828" priority="1494" operator="equal">
      <formula>"no fueling"</formula>
    </cfRule>
  </conditionalFormatting>
  <conditionalFormatting sqref="GI31:GI42 GJ31:GJ37">
    <cfRule type="cellIs" dxfId="4827" priority="1493" operator="equal">
      <formula>"no fueling"</formula>
    </cfRule>
  </conditionalFormatting>
  <conditionalFormatting sqref="GQ30:GY30">
    <cfRule type="cellIs" dxfId="4826" priority="1492" operator="equal">
      <formula>"no fueling"</formula>
    </cfRule>
  </conditionalFormatting>
  <conditionalFormatting sqref="GY38:GY42">
    <cfRule type="cellIs" dxfId="4825" priority="1491" operator="equal">
      <formula>"no fueling"</formula>
    </cfRule>
  </conditionalFormatting>
  <conditionalFormatting sqref="GO52:GP64">
    <cfRule type="cellIs" dxfId="4824" priority="1476" operator="equal">
      <formula>"no fueling"</formula>
    </cfRule>
  </conditionalFormatting>
  <conditionalFormatting sqref="GQ31:GY34 GO31:GP42 GY35:GY37 GQ35:GX42">
    <cfRule type="cellIs" dxfId="4823" priority="1490" operator="equal">
      <formula>"no fueling"</formula>
    </cfRule>
  </conditionalFormatting>
  <conditionalFormatting sqref="GO30:GP42">
    <cfRule type="cellIs" dxfId="4822" priority="1489" operator="equal">
      <formula>"no fueling"</formula>
    </cfRule>
  </conditionalFormatting>
  <conditionalFormatting sqref="GY16:GY20">
    <cfRule type="cellIs" dxfId="4821" priority="1481" operator="equal">
      <formula>"no fueling"</formula>
    </cfRule>
  </conditionalFormatting>
  <conditionalFormatting sqref="GQ9:GY12 GO9:GP20 GY13:GY15 GQ13:GX20">
    <cfRule type="cellIs" dxfId="4820" priority="1480" operator="equal">
      <formula>"no fueling"</formula>
    </cfRule>
  </conditionalFormatting>
  <conditionalFormatting sqref="GO8:GP20">
    <cfRule type="cellIs" dxfId="4819" priority="1479" operator="equal">
      <formula>"no fueling"</formula>
    </cfRule>
  </conditionalFormatting>
  <conditionalFormatting sqref="FZ8:GJ8 FZ9:GH20">
    <cfRule type="cellIs" dxfId="4818" priority="1488" operator="equal">
      <formula>"no fueling"</formula>
    </cfRule>
  </conditionalFormatting>
  <conditionalFormatting sqref="GJ16:GJ20">
    <cfRule type="cellIs" dxfId="4817" priority="1487" operator="equal">
      <formula>"no fueling"</formula>
    </cfRule>
  </conditionalFormatting>
  <conditionalFormatting sqref="GI9:GI20 GJ9:GJ15">
    <cfRule type="cellIs" dxfId="4816" priority="1486" operator="equal">
      <formula>"no fueling"</formula>
    </cfRule>
  </conditionalFormatting>
  <conditionalFormatting sqref="FZ52:GH64">
    <cfRule type="cellIs" dxfId="4815" priority="1485" operator="equal">
      <formula>"no fueling"</formula>
    </cfRule>
  </conditionalFormatting>
  <conditionalFormatting sqref="GJ60:GJ64">
    <cfRule type="cellIs" dxfId="4814" priority="1484" operator="equal">
      <formula>"no fueling"</formula>
    </cfRule>
  </conditionalFormatting>
  <conditionalFormatting sqref="GI52:GJ52 GI53:GI64 GJ53:GJ59">
    <cfRule type="cellIs" dxfId="4813" priority="1483" operator="equal">
      <formula>"no fueling"</formula>
    </cfRule>
  </conditionalFormatting>
  <conditionalFormatting sqref="GQ8:GY8">
    <cfRule type="cellIs" dxfId="4812" priority="1482" operator="equal">
      <formula>"no fueling"</formula>
    </cfRule>
  </conditionalFormatting>
  <conditionalFormatting sqref="GY60:GY64">
    <cfRule type="cellIs" dxfId="4811" priority="1478" operator="equal">
      <formula>"no fueling"</formula>
    </cfRule>
  </conditionalFormatting>
  <conditionalFormatting sqref="GQ53:GY56 GO53:GP64 GO52:GY52 GQ57:GX64 GY57:GY59">
    <cfRule type="cellIs" dxfId="4810" priority="1477" operator="equal">
      <formula>"no fueling"</formula>
    </cfRule>
  </conditionalFormatting>
  <conditionalFormatting sqref="CN52:CX52">
    <cfRule type="cellIs" dxfId="4809" priority="1475" operator="equal">
      <formula>"no fueling"</formula>
    </cfRule>
  </conditionalFormatting>
  <conditionalFormatting sqref="EG52:EQ52">
    <cfRule type="cellIs" dxfId="4808" priority="1474" operator="equal">
      <formula>"no fueling"</formula>
    </cfRule>
  </conditionalFormatting>
  <conditionalFormatting sqref="DC52:DM52">
    <cfRule type="cellIs" dxfId="4807" priority="1473" operator="equal">
      <formula>"no fueling"</formula>
    </cfRule>
  </conditionalFormatting>
  <conditionalFormatting sqref="EV52:FF52">
    <cfRule type="cellIs" dxfId="4806" priority="1472" operator="equal">
      <formula>"no fueling"</formula>
    </cfRule>
  </conditionalFormatting>
  <conditionalFormatting sqref="DR52:EB52">
    <cfRule type="cellIs" dxfId="4805" priority="1471" operator="equal">
      <formula>"no fueling"</formula>
    </cfRule>
  </conditionalFormatting>
  <conditionalFormatting sqref="FK52:FU52">
    <cfRule type="cellIs" dxfId="4804" priority="1470" operator="equal">
      <formula>"no fueling"</formula>
    </cfRule>
  </conditionalFormatting>
  <conditionalFormatting sqref="E8:E15">
    <cfRule type="cellIs" dxfId="4803" priority="1469" operator="equal">
      <formula>"no fueling"</formula>
    </cfRule>
  </conditionalFormatting>
  <conditionalFormatting sqref="E30:E42">
    <cfRule type="cellIs" dxfId="4802" priority="1468" operator="equal">
      <formula>"no fueling"</formula>
    </cfRule>
  </conditionalFormatting>
  <conditionalFormatting sqref="E52:E64">
    <cfRule type="cellIs" dxfId="4801" priority="1467" operator="equal">
      <formula>"no fueling"</formula>
    </cfRule>
  </conditionalFormatting>
  <conditionalFormatting sqref="HD2:HE2 HB8:HC20 HB30:HC42 HD6 HB1:HC3 HB65:HC65 HB49:HC51">
    <cfRule type="cellIs" dxfId="4800" priority="1466" operator="equal">
      <formula>"no fueling"</formula>
    </cfRule>
  </conditionalFormatting>
  <conditionalFormatting sqref="HB52:HC64">
    <cfRule type="cellIs" dxfId="4799" priority="1463" operator="equal">
      <formula>"no fueling"</formula>
    </cfRule>
  </conditionalFormatting>
  <conditionalFormatting sqref="HD8:HD20">
    <cfRule type="cellIs" dxfId="4798" priority="1461" operator="equal">
      <formula>"no fueling"</formula>
    </cfRule>
  </conditionalFormatting>
  <conditionalFormatting sqref="HE51 HE65">
    <cfRule type="cellIs" dxfId="4797" priority="1451" operator="equal">
      <formula>"no fueling"</formula>
    </cfRule>
  </conditionalFormatting>
  <conditionalFormatting sqref="HE29 HE43">
    <cfRule type="cellIs" dxfId="4796" priority="1458" operator="equal">
      <formula>"no fueling"</formula>
    </cfRule>
  </conditionalFormatting>
  <conditionalFormatting sqref="HE30">
    <cfRule type="cellIs" dxfId="4795" priority="1457" operator="equal">
      <formula>"no fueling"</formula>
    </cfRule>
  </conditionalFormatting>
  <conditionalFormatting sqref="HE31:HE42">
    <cfRule type="cellIs" dxfId="4794" priority="1456" operator="equal">
      <formula>"no fueling"</formula>
    </cfRule>
  </conditionalFormatting>
  <conditionalFormatting sqref="HD65 HD51">
    <cfRule type="cellIs" dxfId="4793" priority="1452" operator="equal">
      <formula>"no fueling"</formula>
    </cfRule>
  </conditionalFormatting>
  <conditionalFormatting sqref="HE8:HE15">
    <cfRule type="cellIs" dxfId="4792" priority="1453" operator="equal">
      <formula>"no fueling"</formula>
    </cfRule>
  </conditionalFormatting>
  <conditionalFormatting sqref="HE52">
    <cfRule type="cellIs" dxfId="4791" priority="1450" operator="equal">
      <formula>"no fueling"</formula>
    </cfRule>
  </conditionalFormatting>
  <conditionalFormatting sqref="HE53:HE64">
    <cfRule type="cellIs" dxfId="4790" priority="1449" operator="equal">
      <formula>"no fueling"</formula>
    </cfRule>
  </conditionalFormatting>
  <conditionalFormatting sqref="HB4:HC6">
    <cfRule type="cellIs" dxfId="4789" priority="1446" operator="equal">
      <formula>"no fueling"</formula>
    </cfRule>
  </conditionalFormatting>
  <conditionalFormatting sqref="HF4:HF5 HF44:HF47 HF66:HF69 HF92 HF113 HF160:HF65536">
    <cfRule type="cellIs" dxfId="4788" priority="1445" operator="equal">
      <formula>"no fueling"</formula>
    </cfRule>
  </conditionalFormatting>
  <conditionalFormatting sqref="HF1:HF3 HF22:HF25">
    <cfRule type="cellIs" dxfId="4787" priority="1444" operator="equal">
      <formula>"no fueling"</formula>
    </cfRule>
  </conditionalFormatting>
  <conditionalFormatting sqref="HD27:HE27 HD26">
    <cfRule type="cellIs" dxfId="4786" priority="1403" operator="equal">
      <formula>"no fueling"</formula>
    </cfRule>
  </conditionalFormatting>
  <conditionalFormatting sqref="HD28">
    <cfRule type="cellIs" dxfId="4785" priority="1402" operator="equal">
      <formula>"no fueling"</formula>
    </cfRule>
  </conditionalFormatting>
  <conditionalFormatting sqref="HD50">
    <cfRule type="cellIs" dxfId="4784" priority="1400" operator="equal">
      <formula>"no fueling"</formula>
    </cfRule>
  </conditionalFormatting>
  <conditionalFormatting sqref="HD49:HE49 HD48">
    <cfRule type="cellIs" dxfId="4783" priority="1401" operator="equal">
      <formula>"no fueling"</formula>
    </cfRule>
  </conditionalFormatting>
  <conditionalFormatting sqref="HJ1 HH43:HJ47 HH7:HJ7 HH29:HJ29 HH21:HJ25 HH66:HJ69 HJ3:HJ4 HH26:HI28 HH48:HI48 HH92:HJ92 HH113:HJ113 HH160:HJ65536">
    <cfRule type="cellIs" dxfId="4782" priority="1399" operator="equal">
      <formula>"no fueling"</formula>
    </cfRule>
  </conditionalFormatting>
  <conditionalFormatting sqref="HJ2 HH8:HI20 HH30:HI42 HH1:HI3 HH65:HI65 HH49:HI51">
    <cfRule type="cellIs" dxfId="4781" priority="1398" operator="equal">
      <formula>"no fueling"</formula>
    </cfRule>
  </conditionalFormatting>
  <conditionalFormatting sqref="HH52:HI64">
    <cfRule type="cellIs" dxfId="4780" priority="1397" operator="equal">
      <formula>"no fueling"</formula>
    </cfRule>
  </conditionalFormatting>
  <conditionalFormatting sqref="HJ8:HJ20">
    <cfRule type="cellIs" dxfId="4779" priority="1396" operator="equal">
      <formula>"no fueling"</formula>
    </cfRule>
  </conditionalFormatting>
  <conditionalFormatting sqref="HJ65 HJ51">
    <cfRule type="cellIs" dxfId="4778" priority="1390" operator="equal">
      <formula>"no fueling"</formula>
    </cfRule>
  </conditionalFormatting>
  <conditionalFormatting sqref="HH4:HI6">
    <cfRule type="cellIs" dxfId="4777" priority="1385" operator="equal">
      <formula>"no fueling"</formula>
    </cfRule>
  </conditionalFormatting>
  <conditionalFormatting sqref="HF6">
    <cfRule type="cellIs" dxfId="4776" priority="1419" operator="equal">
      <formula>"no fueling"</formula>
    </cfRule>
  </conditionalFormatting>
  <conditionalFormatting sqref="HF7:HF15 HF21">
    <cfRule type="cellIs" dxfId="4775" priority="1420" operator="equal">
      <formula>"no fueling"</formula>
    </cfRule>
  </conditionalFormatting>
  <conditionalFormatting sqref="HK6">
    <cfRule type="cellIs" dxfId="4774" priority="1379" operator="equal">
      <formula>"no fueling"</formula>
    </cfRule>
  </conditionalFormatting>
  <conditionalFormatting sqref="HF29:HF43">
    <cfRule type="cellIs" dxfId="4773" priority="1371" operator="equal">
      <formula>"no fueling"</formula>
    </cfRule>
  </conditionalFormatting>
  <conditionalFormatting sqref="HF28">
    <cfRule type="cellIs" dxfId="4772" priority="1370" operator="equal">
      <formula>"no fueling"</formula>
    </cfRule>
  </conditionalFormatting>
  <conditionalFormatting sqref="HF51:HF65">
    <cfRule type="cellIs" dxfId="4771" priority="1368" operator="equal">
      <formula>"no fueling"</formula>
    </cfRule>
  </conditionalFormatting>
  <conditionalFormatting sqref="HF50">
    <cfRule type="cellIs" dxfId="4770" priority="1367" operator="equal">
      <formula>"no fueling"</formula>
    </cfRule>
  </conditionalFormatting>
  <conditionalFormatting sqref="HK29:HK43">
    <cfRule type="cellIs" dxfId="4769" priority="1365" operator="equal">
      <formula>"no fueling"</formula>
    </cfRule>
  </conditionalFormatting>
  <conditionalFormatting sqref="HK44:HK47 HK66:HK69 HK92 HK113 HK160:HK65536">
    <cfRule type="cellIs" dxfId="4768" priority="1384" operator="equal">
      <formula>"no fueling"</formula>
    </cfRule>
  </conditionalFormatting>
  <conditionalFormatting sqref="HK1:HK3 HK22:HK25">
    <cfRule type="cellIs" dxfId="4767" priority="1383" operator="equal">
      <formula>"no fueling"</formula>
    </cfRule>
  </conditionalFormatting>
  <conditionalFormatting sqref="HK7:HK21">
    <cfRule type="cellIs" dxfId="4766" priority="1380" operator="equal">
      <formula>"no fueling"</formula>
    </cfRule>
  </conditionalFormatting>
  <conditionalFormatting sqref="HK28">
    <cfRule type="cellIs" dxfId="4765" priority="1364" operator="equal">
      <formula>"no fueling"</formula>
    </cfRule>
  </conditionalFormatting>
  <conditionalFormatting sqref="HK50">
    <cfRule type="cellIs" dxfId="4764" priority="1361" operator="equal">
      <formula>"no fueling"</formula>
    </cfRule>
  </conditionalFormatting>
  <conditionalFormatting sqref="HK51:HK65">
    <cfRule type="cellIs" dxfId="4763" priority="1362" operator="equal">
      <formula>"no fueling"</formula>
    </cfRule>
  </conditionalFormatting>
  <conditionalFormatting sqref="HJ30:HJ42">
    <cfRule type="cellIs" dxfId="4762" priority="1360" operator="equal">
      <formula>"no fueling"</formula>
    </cfRule>
  </conditionalFormatting>
  <conditionalFormatting sqref="HJ26">
    <cfRule type="cellIs" dxfId="4761" priority="1359" operator="equal">
      <formula>"no fueling"</formula>
    </cfRule>
  </conditionalFormatting>
  <conditionalFormatting sqref="HJ48">
    <cfRule type="cellIs" dxfId="4760" priority="1358" operator="equal">
      <formula>"no fueling"</formula>
    </cfRule>
  </conditionalFormatting>
  <conditionalFormatting sqref="HJ52:HJ64">
    <cfRule type="cellIs" dxfId="4759" priority="1357" operator="equal">
      <formula>"no fueling"</formula>
    </cfRule>
  </conditionalFormatting>
  <conditionalFormatting sqref="HD30:HD42">
    <cfRule type="cellIs" dxfId="4758" priority="1356" operator="equal">
      <formula>"no fueling"</formula>
    </cfRule>
  </conditionalFormatting>
  <conditionalFormatting sqref="HD52:HD64">
    <cfRule type="cellIs" dxfId="4757" priority="1355" operator="equal">
      <formula>"no fueling"</formula>
    </cfRule>
  </conditionalFormatting>
  <conditionalFormatting sqref="HE16">
    <cfRule type="cellIs" dxfId="4756" priority="1354" operator="equal">
      <formula>"no fueling"</formula>
    </cfRule>
  </conditionalFormatting>
  <conditionalFormatting sqref="HE20">
    <cfRule type="cellIs" dxfId="4755" priority="1353" operator="equal">
      <formula>"no fueling"</formula>
    </cfRule>
  </conditionalFormatting>
  <conditionalFormatting sqref="HE19">
    <cfRule type="cellIs" dxfId="4754" priority="1352" operator="equal">
      <formula>"no fueling"</formula>
    </cfRule>
  </conditionalFormatting>
  <conditionalFormatting sqref="HE18">
    <cfRule type="cellIs" dxfId="4753" priority="1351" operator="equal">
      <formula>"no fueling"</formula>
    </cfRule>
  </conditionalFormatting>
  <conditionalFormatting sqref="HE17">
    <cfRule type="cellIs" dxfId="4752" priority="1350" operator="equal">
      <formula>"no fueling"</formula>
    </cfRule>
  </conditionalFormatting>
  <conditionalFormatting sqref="HF16">
    <cfRule type="cellIs" dxfId="4751" priority="1349" operator="equal">
      <formula>"no fueling"</formula>
    </cfRule>
  </conditionalFormatting>
  <conditionalFormatting sqref="HF17">
    <cfRule type="cellIs" dxfId="4750" priority="1348" operator="equal">
      <formula>"no fueling"</formula>
    </cfRule>
  </conditionalFormatting>
  <conditionalFormatting sqref="HF18">
    <cfRule type="cellIs" dxfId="4749" priority="1347" operator="equal">
      <formula>"no fueling"</formula>
    </cfRule>
  </conditionalFormatting>
  <conditionalFormatting sqref="HF19">
    <cfRule type="cellIs" dxfId="4748" priority="1346" operator="equal">
      <formula>"no fueling"</formula>
    </cfRule>
  </conditionalFormatting>
  <conditionalFormatting sqref="HF20">
    <cfRule type="cellIs" dxfId="4747" priority="1345" operator="equal">
      <formula>"no fueling"</formula>
    </cfRule>
  </conditionalFormatting>
  <conditionalFormatting sqref="HF26:HF27">
    <cfRule type="cellIs" dxfId="4746" priority="1344" operator="equal">
      <formula>"no fueling"</formula>
    </cfRule>
  </conditionalFormatting>
  <conditionalFormatting sqref="HK26:HK27">
    <cfRule type="cellIs" dxfId="4745" priority="1343" operator="equal">
      <formula>"no fueling"</formula>
    </cfRule>
  </conditionalFormatting>
  <conditionalFormatting sqref="HK4:HK5">
    <cfRule type="cellIs" dxfId="4744" priority="1342" operator="equal">
      <formula>"no fueling"</formula>
    </cfRule>
  </conditionalFormatting>
  <conditionalFormatting sqref="HF48:HF49">
    <cfRule type="cellIs" dxfId="4743" priority="1341" operator="equal">
      <formula>"no fueling"</formula>
    </cfRule>
  </conditionalFormatting>
  <conditionalFormatting sqref="HK48:HK49">
    <cfRule type="cellIs" dxfId="4742" priority="1340" operator="equal">
      <formula>"no fueling"</formula>
    </cfRule>
  </conditionalFormatting>
  <conditionalFormatting sqref="F30:G42">
    <cfRule type="cellIs" dxfId="4741" priority="1339" operator="equal">
      <formula>"no fueling"</formula>
    </cfRule>
  </conditionalFormatting>
  <conditionalFormatting sqref="F52:G64">
    <cfRule type="cellIs" dxfId="4740" priority="1338" operator="equal">
      <formula>"no fueling"</formula>
    </cfRule>
  </conditionalFormatting>
  <conditionalFormatting sqref="W52:W64">
    <cfRule type="cellIs" dxfId="4739" priority="1337" operator="equal">
      <formula>"no fueling"</formula>
    </cfRule>
  </conditionalFormatting>
  <conditionalFormatting sqref="AD72:AD73 AE72 AC71:AD71 HA70:HA91 AB70:AE70 AB72:AC76 W72:Z74 W70:Z70 Y71:Z71 T77:V89 A70:C91 AD76 Y75 AA70:AA75 BE70:BE91 D73:E73 D91:I91 D70:V72 D90:G90 K90:AD90 AT70:BD72 AT91:BD91 K91:AN91 AI74:AM74 AI75:AK75 AF70:AN73 AI77:AK89 AG76 AF74:AF90 AI90:AN90 AI76:AN76 K76:AA76 H74 T73:T74 K75:T75 D76:D89 HG70:HG91 HD72:HE72 HD70:HE70 HB76:HE76 HB90:HE91 HD74:HE74 HD73 HL70:IT91 F77:G84 AS74 AV75:BC90">
    <cfRule type="cellIs" dxfId="4738" priority="1336" operator="equal">
      <formula>"no fueling"</formula>
    </cfRule>
  </conditionalFormatting>
  <conditionalFormatting sqref="W77:X89">
    <cfRule type="cellIs" dxfId="4737" priority="1335" operator="equal">
      <formula>"no fueling"</formula>
    </cfRule>
  </conditionalFormatting>
  <conditionalFormatting sqref="AL77:AM89">
    <cfRule type="cellIs" dxfId="4736" priority="1334" operator="equal">
      <formula>"no fueling"</formula>
    </cfRule>
  </conditionalFormatting>
  <conditionalFormatting sqref="AN77:AN89">
    <cfRule type="cellIs" dxfId="4735" priority="1333" operator="equal">
      <formula>"no fueling"</formula>
    </cfRule>
  </conditionalFormatting>
  <conditionalFormatting sqref="Y77:Y89 AB77:AD89">
    <cfRule type="cellIs" dxfId="4734" priority="1332" operator="equal">
      <formula>"no fueling"</formula>
    </cfRule>
  </conditionalFormatting>
  <conditionalFormatting sqref="S77:S89">
    <cfRule type="cellIs" dxfId="4733" priority="1331" operator="equal">
      <formula>"no fueling"</formula>
    </cfRule>
  </conditionalFormatting>
  <conditionalFormatting sqref="BD77:BD89">
    <cfRule type="cellIs" dxfId="4732" priority="1329" operator="equal">
      <formula>"no fueling"</formula>
    </cfRule>
  </conditionalFormatting>
  <conditionalFormatting sqref="BI90:BS90 BI91:BU91 BI82:BR84 BI75:BS81 BU70:BU74 BI70:BT72 BI74:BT74">
    <cfRule type="cellIs" dxfId="4731" priority="1328" operator="equal">
      <formula>"no fueling"</formula>
    </cfRule>
  </conditionalFormatting>
  <conditionalFormatting sqref="BH70:BH73 BF70:BG72 BT75:BU76 BT90:BU90 BF76:BH91">
    <cfRule type="cellIs" dxfId="4730" priority="1327" operator="equal">
      <formula>"no fueling"</formula>
    </cfRule>
  </conditionalFormatting>
  <conditionalFormatting sqref="AR70:AS72 AO70:AQ91 BD75:BD76 BD90 AR91:AS91 AR73 AR76:AR90">
    <cfRule type="cellIs" dxfId="4729" priority="1330" operator="equal">
      <formula>"no fueling"</formula>
    </cfRule>
  </conditionalFormatting>
  <conditionalFormatting sqref="BT77:BU89">
    <cfRule type="cellIs" dxfId="4728" priority="1326" operator="equal">
      <formula>"no fueling"</formula>
    </cfRule>
  </conditionalFormatting>
  <conditionalFormatting sqref="CK70:CK91">
    <cfRule type="cellIs" dxfId="4727" priority="1325" operator="equal">
      <formula>"no fueling"</formula>
    </cfRule>
  </conditionalFormatting>
  <conditionalFormatting sqref="BC83:BC89">
    <cfRule type="cellIs" dxfId="4726" priority="1324" operator="equal">
      <formula>"no fueling"</formula>
    </cfRule>
  </conditionalFormatting>
  <conditionalFormatting sqref="BB87">
    <cfRule type="cellIs" dxfId="4725" priority="1323" operator="equal">
      <formula>"no fueling"</formula>
    </cfRule>
  </conditionalFormatting>
  <conditionalFormatting sqref="BB88">
    <cfRule type="cellIs" dxfId="4724" priority="1322" operator="equal">
      <formula>"no fueling"</formula>
    </cfRule>
  </conditionalFormatting>
  <conditionalFormatting sqref="BB89">
    <cfRule type="cellIs" dxfId="4723" priority="1321" operator="equal">
      <formula>"no fueling"</formula>
    </cfRule>
  </conditionalFormatting>
  <conditionalFormatting sqref="BC82">
    <cfRule type="cellIs" dxfId="4722" priority="1320" operator="equal">
      <formula>"no fueling"</formula>
    </cfRule>
  </conditionalFormatting>
  <conditionalFormatting sqref="BS85:BS89">
    <cfRule type="cellIs" dxfId="4721" priority="1319" operator="equal">
      <formula>"no fueling"</formula>
    </cfRule>
  </conditionalFormatting>
  <conditionalFormatting sqref="BS85:BS89">
    <cfRule type="cellIs" dxfId="4720" priority="1318" operator="equal">
      <formula>"no fueling"</formula>
    </cfRule>
  </conditionalFormatting>
  <conditionalFormatting sqref="R85:R89">
    <cfRule type="cellIs" dxfId="4719" priority="1312" operator="equal">
      <formula>"no fueling"</formula>
    </cfRule>
  </conditionalFormatting>
  <conditionalFormatting sqref="R85:R89">
    <cfRule type="cellIs" dxfId="4718" priority="1311" operator="equal">
      <formula>"no fueling"</formula>
    </cfRule>
  </conditionalFormatting>
  <conditionalFormatting sqref="BY75:CI81 BY91:CJ91 BY82:CH84 BY90:CI90 BY70:CJ72 BY74:CJ74">
    <cfRule type="cellIs" dxfId="4717" priority="1305" operator="equal">
      <formula>"no fueling"</formula>
    </cfRule>
  </conditionalFormatting>
  <conditionalFormatting sqref="BX70:BX73 BV70:BW72 CJ75:CJ76 CJ90 BX76 BX90:BX91 BV76:BW91">
    <cfRule type="cellIs" dxfId="4716" priority="1304" operator="equal">
      <formula>"no fueling"</formula>
    </cfRule>
  </conditionalFormatting>
  <conditionalFormatting sqref="CI85:CI89">
    <cfRule type="cellIs" dxfId="4715" priority="1303" operator="equal">
      <formula>"no fueling"</formula>
    </cfRule>
  </conditionalFormatting>
  <conditionalFormatting sqref="CI85:CI89">
    <cfRule type="cellIs" dxfId="4714" priority="1302" operator="equal">
      <formula>"no fueling"</formula>
    </cfRule>
  </conditionalFormatting>
  <conditionalFormatting sqref="CJ77:CJ89">
    <cfRule type="cellIs" dxfId="4713" priority="1296" operator="equal">
      <formula>"no fueling"</formula>
    </cfRule>
  </conditionalFormatting>
  <conditionalFormatting sqref="BX77:BX89">
    <cfRule type="cellIs" dxfId="4712" priority="1295" operator="equal">
      <formula>"no fueling"</formula>
    </cfRule>
  </conditionalFormatting>
  <conditionalFormatting sqref="AE76 AE90">
    <cfRule type="cellIs" dxfId="4711" priority="1293" operator="equal">
      <formula>"no fueling"</formula>
    </cfRule>
  </conditionalFormatting>
  <conditionalFormatting sqref="AE77">
    <cfRule type="cellIs" dxfId="4710" priority="1292" operator="equal">
      <formula>"no fueling"</formula>
    </cfRule>
  </conditionalFormatting>
  <conditionalFormatting sqref="AE82:AE89">
    <cfRule type="cellIs" dxfId="4709" priority="1291" operator="equal">
      <formula>"no fueling"</formula>
    </cfRule>
  </conditionalFormatting>
  <conditionalFormatting sqref="AE78:AE81">
    <cfRule type="cellIs" dxfId="4708" priority="1290" operator="equal">
      <formula>"no fueling"</formula>
    </cfRule>
  </conditionalFormatting>
  <conditionalFormatting sqref="Z77:AA89">
    <cfRule type="cellIs" dxfId="4707" priority="1294" operator="equal">
      <formula>"no fueling"</formula>
    </cfRule>
  </conditionalFormatting>
  <conditionalFormatting sqref="E76:G76">
    <cfRule type="cellIs" dxfId="4706" priority="1289" operator="equal">
      <formula>"no fueling"</formula>
    </cfRule>
  </conditionalFormatting>
  <conditionalFormatting sqref="G85">
    <cfRule type="cellIs" dxfId="4705" priority="1288" operator="equal">
      <formula>"no fueling"</formula>
    </cfRule>
  </conditionalFormatting>
  <conditionalFormatting sqref="G85">
    <cfRule type="cellIs" dxfId="4704" priority="1287" operator="equal">
      <formula>"no fueling"</formula>
    </cfRule>
  </conditionalFormatting>
  <conditionalFormatting sqref="G86:G89">
    <cfRule type="cellIs" dxfId="4703" priority="1286" operator="equal">
      <formula>"no fueling"</formula>
    </cfRule>
  </conditionalFormatting>
  <conditionalFormatting sqref="G86:G89">
    <cfRule type="cellIs" dxfId="4702" priority="1285" operator="equal">
      <formula>"no fueling"</formula>
    </cfRule>
  </conditionalFormatting>
  <conditionalFormatting sqref="F85:F89">
    <cfRule type="cellIs" dxfId="4701" priority="1284" operator="equal">
      <formula>"no fueling"</formula>
    </cfRule>
  </conditionalFormatting>
  <conditionalFormatting sqref="F85:F89">
    <cfRule type="cellIs" dxfId="4700" priority="1283" operator="equal">
      <formula>"no fueling"</formula>
    </cfRule>
  </conditionalFormatting>
  <conditionalFormatting sqref="H75:I75 H77:I84">
    <cfRule type="cellIs" dxfId="4699" priority="1282" operator="equal">
      <formula>"no fueling"</formula>
    </cfRule>
  </conditionalFormatting>
  <conditionalFormatting sqref="H76">
    <cfRule type="cellIs" dxfId="4698" priority="1281" operator="equal">
      <formula>"no fueling"</formula>
    </cfRule>
  </conditionalFormatting>
  <conditionalFormatting sqref="J90:J91 H85:I89 J75:J81 K77:R81 J82:Q89 R82:R84">
    <cfRule type="cellIs" dxfId="4697" priority="1280" operator="equal">
      <formula>"no fueling"</formula>
    </cfRule>
  </conditionalFormatting>
  <conditionalFormatting sqref="H90">
    <cfRule type="cellIs" dxfId="4696" priority="1279" operator="equal">
      <formula>"no fueling"</formula>
    </cfRule>
  </conditionalFormatting>
  <conditionalFormatting sqref="AS75">
    <cfRule type="cellIs" dxfId="4695" priority="1276" operator="equal">
      <formula>"no fueling"</formula>
    </cfRule>
  </conditionalFormatting>
  <conditionalFormatting sqref="AT75:AU90">
    <cfRule type="cellIs" dxfId="4694" priority="1278" operator="equal">
      <formula>"no fueling"</formula>
    </cfRule>
  </conditionalFormatting>
  <conditionalFormatting sqref="AS76:AS90">
    <cfRule type="cellIs" dxfId="4693" priority="1277" operator="equal">
      <formula>"no fueling"</formula>
    </cfRule>
  </conditionalFormatting>
  <conditionalFormatting sqref="I76">
    <cfRule type="cellIs" dxfId="4692" priority="1275" operator="equal">
      <formula>"no fueling"</formula>
    </cfRule>
  </conditionalFormatting>
  <conditionalFormatting sqref="I90">
    <cfRule type="cellIs" dxfId="4691" priority="1274" operator="equal">
      <formula>"no fueling"</formula>
    </cfRule>
  </conditionalFormatting>
  <conditionalFormatting sqref="E85:E89">
    <cfRule type="cellIs" dxfId="4690" priority="1273" operator="equal">
      <formula>"no fueling"</formula>
    </cfRule>
  </conditionalFormatting>
  <conditionalFormatting sqref="E85:E89">
    <cfRule type="cellIs" dxfId="4689" priority="1272" operator="equal">
      <formula>"no fueling"</formula>
    </cfRule>
  </conditionalFormatting>
  <conditionalFormatting sqref="BF73:BG75">
    <cfRule type="cellIs" dxfId="4688" priority="1271" operator="equal">
      <formula>"no fueling"</formula>
    </cfRule>
  </conditionalFormatting>
  <conditionalFormatting sqref="BV73:BW75">
    <cfRule type="cellIs" dxfId="4687" priority="1270" operator="equal">
      <formula>"no fueling"</formula>
    </cfRule>
  </conditionalFormatting>
  <conditionalFormatting sqref="U73:V75">
    <cfRule type="cellIs" dxfId="4686" priority="1269" operator="equal">
      <formula>"no fueling"</formula>
    </cfRule>
  </conditionalFormatting>
  <conditionalFormatting sqref="CZ70:CZ91">
    <cfRule type="cellIs" dxfId="4685" priority="1268" operator="equal">
      <formula>"no fueling"</formula>
    </cfRule>
  </conditionalFormatting>
  <conditionalFormatting sqref="DC70:DD70 EX70:FG72 DB70:DB72 DA70:DA73 DA76:DB91 FH70:FH91 FI74:FW74 FZ91:GK91 GM74:GZ74 GL70:GL91 ED70:ED91 GM75:GN75 GQ75:GZ75 ES70:EW73 DC72:DD84 DC90:DO91 DM85:DO89 ES90:FG91 ES85:EU89 FF85:FG89 DE70:DO84 ES74:FG84">
    <cfRule type="cellIs" dxfId="4684" priority="1267" operator="equal">
      <formula>"no fueling"</formula>
    </cfRule>
  </conditionalFormatting>
  <conditionalFormatting sqref="DR70:DS70 DQ70:DQ72 DP70:DP73 DP76:DQ91 DR72:DS84 DR90:EC91 EB85:EC89 DT70:EC84">
    <cfRule type="cellIs" dxfId="4683" priority="1266" operator="equal">
      <formula>"no fueling"</formula>
    </cfRule>
  </conditionalFormatting>
  <conditionalFormatting sqref="FM70:FW72 FI70:FL73 FI90:FW91 FI85:FJ89 FU85:FW89 FI75:FW84">
    <cfRule type="cellIs" dxfId="4682" priority="1265" operator="equal">
      <formula>"no fueling"</formula>
    </cfRule>
  </conditionalFormatting>
  <conditionalFormatting sqref="GQ70:GZ72 GM70:GP73 GM91:GZ91 GM76:GN90">
    <cfRule type="cellIs" dxfId="4681" priority="1264" operator="equal">
      <formula>"no fueling"</formula>
    </cfRule>
  </conditionalFormatting>
  <conditionalFormatting sqref="FZ70:GA70 FY70:FY72 FX70:FX73 FX76:FY91 GB70:GK76 GK77:GK89 FZ72:GA74 FZ76:GA76 FZ90:GK90">
    <cfRule type="cellIs" dxfId="4680" priority="1263" operator="equal">
      <formula>"no fueling"</formula>
    </cfRule>
  </conditionalFormatting>
  <conditionalFormatting sqref="GZ77:GZ89 GO76 GO90 GQ76:GZ76 GQ90:GZ90">
    <cfRule type="cellIs" dxfId="4679" priority="1262" operator="equal">
      <formula>"no fueling"</formula>
    </cfRule>
  </conditionalFormatting>
  <conditionalFormatting sqref="FZ75:GA75">
    <cfRule type="cellIs" dxfId="4678" priority="1261" operator="equal">
      <formula>"no fueling"</formula>
    </cfRule>
  </conditionalFormatting>
  <conditionalFormatting sqref="GO75:GP75">
    <cfRule type="cellIs" dxfId="4677" priority="1260" operator="equal">
      <formula>"no fueling"</formula>
    </cfRule>
  </conditionalFormatting>
  <conditionalFormatting sqref="GP76">
    <cfRule type="cellIs" dxfId="4676" priority="1259" operator="equal">
      <formula>"no fueling"</formula>
    </cfRule>
  </conditionalFormatting>
  <conditionalFormatting sqref="GP90">
    <cfRule type="cellIs" dxfId="4675" priority="1258" operator="equal">
      <formula>"no fueling"</formula>
    </cfRule>
  </conditionalFormatting>
  <conditionalFormatting sqref="CN70:CO70 CM70:CM72 CL70:CL73 CL76:CM91 CP70:CY81 CN72:CO85 CN86:CY86 CP85:CY85 CP82:CW84 CY82:CY84 CN87:CV87 CX87:CY87 CN88:CY91">
    <cfRule type="cellIs" dxfId="4674" priority="1257" operator="equal">
      <formula>"no fueling"</formula>
    </cfRule>
  </conditionalFormatting>
  <conditionalFormatting sqref="EI70:ER72 EE70:EH73 EE74:ER91">
    <cfRule type="cellIs" dxfId="4673" priority="1256" operator="equal">
      <formula>"no fueling"</formula>
    </cfRule>
  </conditionalFormatting>
  <conditionalFormatting sqref="GY85:GY89">
    <cfRule type="cellIs" dxfId="4672" priority="1251" operator="equal">
      <formula>"no fueling"</formula>
    </cfRule>
  </conditionalFormatting>
  <conditionalFormatting sqref="GQ78:GY81 GO78:GP89 GQ82:GX89 GY82:GY84">
    <cfRule type="cellIs" dxfId="4671" priority="1250" operator="equal">
      <formula>"no fueling"</formula>
    </cfRule>
  </conditionalFormatting>
  <conditionalFormatting sqref="GO77:GP89">
    <cfRule type="cellIs" dxfId="4670" priority="1249" operator="equal">
      <formula>"no fueling"</formula>
    </cfRule>
  </conditionalFormatting>
  <conditionalFormatting sqref="FZ77:GJ77 FZ78:GH89">
    <cfRule type="cellIs" dxfId="4669" priority="1255" operator="equal">
      <formula>"no fueling"</formula>
    </cfRule>
  </conditionalFormatting>
  <conditionalFormatting sqref="GJ85:GJ89">
    <cfRule type="cellIs" dxfId="4668" priority="1254" operator="equal">
      <formula>"no fueling"</formula>
    </cfRule>
  </conditionalFormatting>
  <conditionalFormatting sqref="GI78:GI89 GJ78:GJ84">
    <cfRule type="cellIs" dxfId="4667" priority="1253" operator="equal">
      <formula>"no fueling"</formula>
    </cfRule>
  </conditionalFormatting>
  <conditionalFormatting sqref="GQ77:GY77">
    <cfRule type="cellIs" dxfId="4666" priority="1252" operator="equal">
      <formula>"no fueling"</formula>
    </cfRule>
  </conditionalFormatting>
  <conditionalFormatting sqref="E77:E84">
    <cfRule type="cellIs" dxfId="4665" priority="1248" operator="equal">
      <formula>"no fueling"</formula>
    </cfRule>
  </conditionalFormatting>
  <conditionalFormatting sqref="HD71:HE71 HB77:HC89 HD75 HB70:HC72">
    <cfRule type="cellIs" dxfId="4664" priority="1247" operator="equal">
      <formula>"no fueling"</formula>
    </cfRule>
  </conditionalFormatting>
  <conditionalFormatting sqref="HD77:HD89">
    <cfRule type="cellIs" dxfId="4663" priority="1246" operator="equal">
      <formula>"no fueling"</formula>
    </cfRule>
  </conditionalFormatting>
  <conditionalFormatting sqref="HE77:HE84">
    <cfRule type="cellIs" dxfId="4662" priority="1245" operator="equal">
      <formula>"no fueling"</formula>
    </cfRule>
  </conditionalFormatting>
  <conditionalFormatting sqref="HB73:HC75">
    <cfRule type="cellIs" dxfId="4661" priority="1244" operator="equal">
      <formula>"no fueling"</formula>
    </cfRule>
  </conditionalFormatting>
  <conditionalFormatting sqref="HF73:HF74">
    <cfRule type="cellIs" dxfId="4660" priority="1243" operator="equal">
      <formula>"no fueling"</formula>
    </cfRule>
  </conditionalFormatting>
  <conditionalFormatting sqref="HF70:HF72 HF91">
    <cfRule type="cellIs" dxfId="4659" priority="1242" operator="equal">
      <formula>"no fueling"</formula>
    </cfRule>
  </conditionalFormatting>
  <conditionalFormatting sqref="HJ70 HH76:HJ76 HH90:HJ91 HJ72:HJ73">
    <cfRule type="cellIs" dxfId="4658" priority="1239" operator="equal">
      <formula>"no fueling"</formula>
    </cfRule>
  </conditionalFormatting>
  <conditionalFormatting sqref="HJ71 HH77:HI89 HH70:HI72">
    <cfRule type="cellIs" dxfId="4657" priority="1238" operator="equal">
      <formula>"no fueling"</formula>
    </cfRule>
  </conditionalFormatting>
  <conditionalFormatting sqref="HJ77:HJ89">
    <cfRule type="cellIs" dxfId="4656" priority="1237" operator="equal">
      <formula>"no fueling"</formula>
    </cfRule>
  </conditionalFormatting>
  <conditionalFormatting sqref="HH73:HI75">
    <cfRule type="cellIs" dxfId="4655" priority="1236" operator="equal">
      <formula>"no fueling"</formula>
    </cfRule>
  </conditionalFormatting>
  <conditionalFormatting sqref="HF75">
    <cfRule type="cellIs" dxfId="4654" priority="1240" operator="equal">
      <formula>"no fueling"</formula>
    </cfRule>
  </conditionalFormatting>
  <conditionalFormatting sqref="HF76:HF84 HF90">
    <cfRule type="cellIs" dxfId="4653" priority="1241" operator="equal">
      <formula>"no fueling"</formula>
    </cfRule>
  </conditionalFormatting>
  <conditionalFormatting sqref="HK75">
    <cfRule type="cellIs" dxfId="4652" priority="1233" operator="equal">
      <formula>"no fueling"</formula>
    </cfRule>
  </conditionalFormatting>
  <conditionalFormatting sqref="HK70:HK72 HK91">
    <cfRule type="cellIs" dxfId="4651" priority="1235" operator="equal">
      <formula>"no fueling"</formula>
    </cfRule>
  </conditionalFormatting>
  <conditionalFormatting sqref="HK76:HK90">
    <cfRule type="cellIs" dxfId="4650" priority="1234" operator="equal">
      <formula>"no fueling"</formula>
    </cfRule>
  </conditionalFormatting>
  <conditionalFormatting sqref="HE85">
    <cfRule type="cellIs" dxfId="4649" priority="1232" operator="equal">
      <formula>"no fueling"</formula>
    </cfRule>
  </conditionalFormatting>
  <conditionalFormatting sqref="HE89">
    <cfRule type="cellIs" dxfId="4648" priority="1231" operator="equal">
      <formula>"no fueling"</formula>
    </cfRule>
  </conditionalFormatting>
  <conditionalFormatting sqref="HE88">
    <cfRule type="cellIs" dxfId="4647" priority="1230" operator="equal">
      <formula>"no fueling"</formula>
    </cfRule>
  </conditionalFormatting>
  <conditionalFormatting sqref="HE87">
    <cfRule type="cellIs" dxfId="4646" priority="1229" operator="equal">
      <formula>"no fueling"</formula>
    </cfRule>
  </conditionalFormatting>
  <conditionalFormatting sqref="HE86">
    <cfRule type="cellIs" dxfId="4645" priority="1228" operator="equal">
      <formula>"no fueling"</formula>
    </cfRule>
  </conditionalFormatting>
  <conditionalFormatting sqref="HF85">
    <cfRule type="cellIs" dxfId="4644" priority="1227" operator="equal">
      <formula>"no fueling"</formula>
    </cfRule>
  </conditionalFormatting>
  <conditionalFormatting sqref="HF86">
    <cfRule type="cellIs" dxfId="4643" priority="1226" operator="equal">
      <formula>"no fueling"</formula>
    </cfRule>
  </conditionalFormatting>
  <conditionalFormatting sqref="HF87">
    <cfRule type="cellIs" dxfId="4642" priority="1225" operator="equal">
      <formula>"no fueling"</formula>
    </cfRule>
  </conditionalFormatting>
  <conditionalFormatting sqref="HF88">
    <cfRule type="cellIs" dxfId="4641" priority="1224" operator="equal">
      <formula>"no fueling"</formula>
    </cfRule>
  </conditionalFormatting>
  <conditionalFormatting sqref="HF89">
    <cfRule type="cellIs" dxfId="4640" priority="1223" operator="equal">
      <formula>"no fueling"</formula>
    </cfRule>
  </conditionalFormatting>
  <conditionalFormatting sqref="HK73:HK74">
    <cfRule type="cellIs" dxfId="4639" priority="1222" operator="equal">
      <formula>"no fueling"</formula>
    </cfRule>
  </conditionalFormatting>
  <conditionalFormatting sqref="HA93:HA112 T99:V111 A93:C112 AL95:AM97 AA98 AL98:AN98 AA112 AL112:AN112 AB96:AC97 BE93:BE112 AD112 AD98 D95:D112 T95:AC95 K99:R103 K104:P111 E112:G112 AT93:BD94 HB98:HB112 AT97:BC103 K112:Y112 AF95:AF112 AI95:AK112 K97:Y98 H96 T96:Y96 D93:AN94 HG93:HG112 HB112:HD112 HB98:HD98 HB93:HE94 HB95:HC97 HL93:IT112 AT112:BC112 BC107:BC111 AS96 R104:R106 AT104:BB106">
    <cfRule type="cellIs" dxfId="4638" priority="1221" operator="equal">
      <formula>"no fueling"</formula>
    </cfRule>
  </conditionalFormatting>
  <conditionalFormatting sqref="X99:X111">
    <cfRule type="cellIs" dxfId="4637" priority="1220" operator="equal">
      <formula>"no fueling"</formula>
    </cfRule>
  </conditionalFormatting>
  <conditionalFormatting sqref="AL99:AM111">
    <cfRule type="cellIs" dxfId="4636" priority="1219" operator="equal">
      <formula>"no fueling"</formula>
    </cfRule>
  </conditionalFormatting>
  <conditionalFormatting sqref="AN99:AN111">
    <cfRule type="cellIs" dxfId="4635" priority="1214" operator="equal">
      <formula>"no fueling"</formula>
    </cfRule>
  </conditionalFormatting>
  <conditionalFormatting sqref="Z96 AA96:AA97">
    <cfRule type="cellIs" dxfId="4634" priority="1210" operator="equal">
      <formula>"no fueling"</formula>
    </cfRule>
  </conditionalFormatting>
  <conditionalFormatting sqref="W99:W111">
    <cfRule type="cellIs" dxfId="4633" priority="1218" operator="equal">
      <formula>"no fueling"</formula>
    </cfRule>
  </conditionalFormatting>
  <conditionalFormatting sqref="AD95">
    <cfRule type="cellIs" dxfId="4632" priority="1217" operator="equal">
      <formula>"no fueling"</formula>
    </cfRule>
  </conditionalFormatting>
  <conditionalFormatting sqref="AD99:AD106">
    <cfRule type="cellIs" dxfId="4631" priority="1216" operator="equal">
      <formula>"no fueling"</formula>
    </cfRule>
  </conditionalFormatting>
  <conditionalFormatting sqref="BI112:BS112 BI104:BR106 BI97:BS103 BU93:BU96 BI93:BT94 BI96:BT96">
    <cfRule type="cellIs" dxfId="4630" priority="1206" operator="equal">
      <formula>"no fueling"</formula>
    </cfRule>
  </conditionalFormatting>
  <conditionalFormatting sqref="BT112:BU112 BT97:BU98 BH93:BH112 BF98:BG112 BF93:BG94">
    <cfRule type="cellIs" dxfId="4629" priority="1205" operator="equal">
      <formula>"no fueling"</formula>
    </cfRule>
  </conditionalFormatting>
  <conditionalFormatting sqref="AN95">
    <cfRule type="cellIs" dxfId="4628" priority="1215" operator="equal">
      <formula>"no fueling"</formula>
    </cfRule>
  </conditionalFormatting>
  <conditionalFormatting sqref="Z98 Z112">
    <cfRule type="cellIs" dxfId="4627" priority="1213" operator="equal">
      <formula>"no fueling"</formula>
    </cfRule>
  </conditionalFormatting>
  <conditionalFormatting sqref="Z99">
    <cfRule type="cellIs" dxfId="4626" priority="1212" operator="equal">
      <formula>"no fueling"</formula>
    </cfRule>
  </conditionalFormatting>
  <conditionalFormatting sqref="Z100:Z106">
    <cfRule type="cellIs" dxfId="4625" priority="1211" operator="equal">
      <formula>"no fueling"</formula>
    </cfRule>
  </conditionalFormatting>
  <conditionalFormatting sqref="Y99:Y111">
    <cfRule type="cellIs" dxfId="4624" priority="1209" operator="equal">
      <formula>"no fueling"</formula>
    </cfRule>
  </conditionalFormatting>
  <conditionalFormatting sqref="BD112 AO93:AQ112 BD97:BD98 AR93:AS94 AR95:AR112">
    <cfRule type="cellIs" dxfId="4623" priority="1208" operator="equal">
      <formula>"no fueling"</formula>
    </cfRule>
  </conditionalFormatting>
  <conditionalFormatting sqref="BD99:BD111">
    <cfRule type="cellIs" dxfId="4622" priority="1207" operator="equal">
      <formula>"no fueling"</formula>
    </cfRule>
  </conditionalFormatting>
  <conditionalFormatting sqref="BU99:BU111">
    <cfRule type="cellIs" dxfId="4621" priority="1204" operator="equal">
      <formula>"no fueling"</formula>
    </cfRule>
  </conditionalFormatting>
  <conditionalFormatting sqref="CK93:CK112">
    <cfRule type="cellIs" dxfId="4620" priority="1203" operator="equal">
      <formula>"no fueling"</formula>
    </cfRule>
  </conditionalFormatting>
  <conditionalFormatting sqref="BC107">
    <cfRule type="cellIs" dxfId="4619" priority="1197" operator="equal">
      <formula>"no fueling"</formula>
    </cfRule>
  </conditionalFormatting>
  <conditionalFormatting sqref="BC108">
    <cfRule type="cellIs" dxfId="4618" priority="1196" operator="equal">
      <formula>"no fueling"</formula>
    </cfRule>
  </conditionalFormatting>
  <conditionalFormatting sqref="BC109">
    <cfRule type="cellIs" dxfId="4617" priority="1195" operator="equal">
      <formula>"no fueling"</formula>
    </cfRule>
  </conditionalFormatting>
  <conditionalFormatting sqref="BC110">
    <cfRule type="cellIs" dxfId="4616" priority="1194" operator="equal">
      <formula>"no fueling"</formula>
    </cfRule>
  </conditionalFormatting>
  <conditionalFormatting sqref="BC111">
    <cfRule type="cellIs" dxfId="4615" priority="1193" operator="equal">
      <formula>"no fueling"</formula>
    </cfRule>
  </conditionalFormatting>
  <conditionalFormatting sqref="CJ99:CJ111">
    <cfRule type="cellIs" dxfId="4614" priority="1187" operator="equal">
      <formula>"no fueling"</formula>
    </cfRule>
  </conditionalFormatting>
  <conditionalFormatting sqref="BY97:CI103 BY104:CH106 BY112:CI112 BY93:CJ94 BY96:CJ96">
    <cfRule type="cellIs" dxfId="4613" priority="1190" operator="equal">
      <formula>"no fueling"</formula>
    </cfRule>
  </conditionalFormatting>
  <conditionalFormatting sqref="CJ112 CJ97:CJ98 BX93:BX98 BX112 BV93:BW94 BV98:BW112">
    <cfRule type="cellIs" dxfId="4612" priority="1189" operator="equal">
      <formula>"no fueling"</formula>
    </cfRule>
  </conditionalFormatting>
  <conditionalFormatting sqref="BT99:BT111">
    <cfRule type="cellIs" dxfId="4611" priority="1188" operator="equal">
      <formula>"no fueling"</formula>
    </cfRule>
  </conditionalFormatting>
  <conditionalFormatting sqref="BX99:BX111">
    <cfRule type="cellIs" dxfId="4610" priority="1186" operator="equal">
      <formula>"no fueling"</formula>
    </cfRule>
  </conditionalFormatting>
  <conditionalFormatting sqref="BS107:BS111">
    <cfRule type="cellIs" dxfId="4609" priority="1175" operator="equal">
      <formula>"no fueling"</formula>
    </cfRule>
  </conditionalFormatting>
  <conditionalFormatting sqref="BS107">
    <cfRule type="cellIs" dxfId="4608" priority="1172" operator="equal">
      <formula>"no fueling"</formula>
    </cfRule>
  </conditionalFormatting>
  <conditionalFormatting sqref="BS108">
    <cfRule type="cellIs" dxfId="4607" priority="1171" operator="equal">
      <formula>"no fueling"</formula>
    </cfRule>
  </conditionalFormatting>
  <conditionalFormatting sqref="BS109">
    <cfRule type="cellIs" dxfId="4606" priority="1170" operator="equal">
      <formula>"no fueling"</formula>
    </cfRule>
  </conditionalFormatting>
  <conditionalFormatting sqref="BS110">
    <cfRule type="cellIs" dxfId="4605" priority="1169" operator="equal">
      <formula>"no fueling"</formula>
    </cfRule>
  </conditionalFormatting>
  <conditionalFormatting sqref="BS111">
    <cfRule type="cellIs" dxfId="4604" priority="1168" operator="equal">
      <formula>"no fueling"</formula>
    </cfRule>
  </conditionalFormatting>
  <conditionalFormatting sqref="CI107:CI111">
    <cfRule type="cellIs" dxfId="4603" priority="1166" operator="equal">
      <formula>"no fueling"</formula>
    </cfRule>
  </conditionalFormatting>
  <conditionalFormatting sqref="CI107">
    <cfRule type="cellIs" dxfId="4602" priority="1163" operator="equal">
      <formula>"no fueling"</formula>
    </cfRule>
  </conditionalFormatting>
  <conditionalFormatting sqref="CI108">
    <cfRule type="cellIs" dxfId="4601" priority="1162" operator="equal">
      <formula>"no fueling"</formula>
    </cfRule>
  </conditionalFormatting>
  <conditionalFormatting sqref="CI109">
    <cfRule type="cellIs" dxfId="4600" priority="1161" operator="equal">
      <formula>"no fueling"</formula>
    </cfRule>
  </conditionalFormatting>
  <conditionalFormatting sqref="CI110">
    <cfRule type="cellIs" dxfId="4599" priority="1160" operator="equal">
      <formula>"no fueling"</formula>
    </cfRule>
  </conditionalFormatting>
  <conditionalFormatting sqref="CI111">
    <cfRule type="cellIs" dxfId="4598" priority="1159" operator="equal">
      <formula>"no fueling"</formula>
    </cfRule>
  </conditionalFormatting>
  <conditionalFormatting sqref="AE98 AE112">
    <cfRule type="cellIs" dxfId="4597" priority="1157" operator="equal">
      <formula>"no fueling"</formula>
    </cfRule>
  </conditionalFormatting>
  <conditionalFormatting sqref="AE99">
    <cfRule type="cellIs" dxfId="4596" priority="1156" operator="equal">
      <formula>"no fueling"</formula>
    </cfRule>
  </conditionalFormatting>
  <conditionalFormatting sqref="AE104:AE111">
    <cfRule type="cellIs" dxfId="4595" priority="1155" operator="equal">
      <formula>"no fueling"</formula>
    </cfRule>
  </conditionalFormatting>
  <conditionalFormatting sqref="AE100:AE103">
    <cfRule type="cellIs" dxfId="4594" priority="1154" operator="equal">
      <formula>"no fueling"</formula>
    </cfRule>
  </conditionalFormatting>
  <conditionalFormatting sqref="AB98:AC98 AB112:AC112">
    <cfRule type="cellIs" dxfId="4593" priority="1153" operator="equal">
      <formula>"no fueling"</formula>
    </cfRule>
  </conditionalFormatting>
  <conditionalFormatting sqref="AB99:AC111">
    <cfRule type="cellIs" dxfId="4592" priority="1152" operator="equal">
      <formula>"no fueling"</formula>
    </cfRule>
  </conditionalFormatting>
  <conditionalFormatting sqref="E95 Q104:Q111">
    <cfRule type="cellIs" dxfId="4591" priority="1151" operator="equal">
      <formula>"no fueling"</formula>
    </cfRule>
  </conditionalFormatting>
  <conditionalFormatting sqref="R107:R111">
    <cfRule type="cellIs" dxfId="4590" priority="1149" operator="equal">
      <formula>"no fueling"</formula>
    </cfRule>
  </conditionalFormatting>
  <conditionalFormatting sqref="R107:R111">
    <cfRule type="cellIs" dxfId="4589" priority="1150" operator="equal">
      <formula>"no fueling"</formula>
    </cfRule>
  </conditionalFormatting>
  <conditionalFormatting sqref="E98:G98">
    <cfRule type="cellIs" dxfId="4588" priority="1143" operator="equal">
      <formula>"no fueling"</formula>
    </cfRule>
  </conditionalFormatting>
  <conditionalFormatting sqref="AS98:AS106 AS112">
    <cfRule type="cellIs" dxfId="4587" priority="1142" operator="equal">
      <formula>"no fueling"</formula>
    </cfRule>
  </conditionalFormatting>
  <conditionalFormatting sqref="AS97">
    <cfRule type="cellIs" dxfId="4586" priority="1141" operator="equal">
      <formula>"no fueling"</formula>
    </cfRule>
  </conditionalFormatting>
  <conditionalFormatting sqref="H97:I97 H99:I111">
    <cfRule type="cellIs" dxfId="4585" priority="1140" operator="equal">
      <formula>"no fueling"</formula>
    </cfRule>
  </conditionalFormatting>
  <conditionalFormatting sqref="H98">
    <cfRule type="cellIs" dxfId="4584" priority="1139" operator="equal">
      <formula>"no fueling"</formula>
    </cfRule>
  </conditionalFormatting>
  <conditionalFormatting sqref="J97:J112">
    <cfRule type="cellIs" dxfId="4583" priority="1138" operator="equal">
      <formula>"no fueling"</formula>
    </cfRule>
  </conditionalFormatting>
  <conditionalFormatting sqref="H112">
    <cfRule type="cellIs" dxfId="4582" priority="1137" operator="equal">
      <formula>"no fueling"</formula>
    </cfRule>
  </conditionalFormatting>
  <conditionalFormatting sqref="AG95:AH95 AG98">
    <cfRule type="cellIs" dxfId="4581" priority="1136" operator="equal">
      <formula>"no fueling"</formula>
    </cfRule>
  </conditionalFormatting>
  <conditionalFormatting sqref="I98">
    <cfRule type="cellIs" dxfId="4580" priority="1135" operator="equal">
      <formula>"no fueling"</formula>
    </cfRule>
  </conditionalFormatting>
  <conditionalFormatting sqref="I112">
    <cfRule type="cellIs" dxfId="4579" priority="1134" operator="equal">
      <formula>"no fueling"</formula>
    </cfRule>
  </conditionalFormatting>
  <conditionalFormatting sqref="S99:S111">
    <cfRule type="cellIs" dxfId="4578" priority="1133" operator="equal">
      <formula>"no fueling"</formula>
    </cfRule>
  </conditionalFormatting>
  <conditionalFormatting sqref="AA99">
    <cfRule type="cellIs" dxfId="4577" priority="1132" operator="equal">
      <formula>"no fueling"</formula>
    </cfRule>
  </conditionalFormatting>
  <conditionalFormatting sqref="AA100:AA111">
    <cfRule type="cellIs" dxfId="4576" priority="1131" operator="equal">
      <formula>"no fueling"</formula>
    </cfRule>
  </conditionalFormatting>
  <conditionalFormatting sqref="BF95:BG97">
    <cfRule type="cellIs" dxfId="4575" priority="1130" operator="equal">
      <formula>"no fueling"</formula>
    </cfRule>
  </conditionalFormatting>
  <conditionalFormatting sqref="BV95:BW97">
    <cfRule type="cellIs" dxfId="4574" priority="1129" operator="equal">
      <formula>"no fueling"</formula>
    </cfRule>
  </conditionalFormatting>
  <conditionalFormatting sqref="CZ93:CZ112">
    <cfRule type="cellIs" dxfId="4573" priority="1128" operator="equal">
      <formula>"no fueling"</formula>
    </cfRule>
  </conditionalFormatting>
  <conditionalFormatting sqref="EX93:FG94 DB93:DB94 DA93:DA95 FH93:FH112 DL99:DO102 DL103:DL106 DC99:DF106 DR99:DU106 FI96:FW96 FZ93:GK96 GM96:GZ96 GL93:GL112 DC112:DO112 ED93:ED112 GB97:GK97 GM97:GN97 GQ97:GZ97 ES93:EW95 DC93:DO98 DM107:DO111 ES112:FG112 ES107:EU111 FF107:FG111 DA98:DB112 DN103:DO106 ES96:FG106">
    <cfRule type="cellIs" dxfId="4572" priority="1127" operator="equal">
      <formula>"no fueling"</formula>
    </cfRule>
  </conditionalFormatting>
  <conditionalFormatting sqref="DG99 DG101:DG106 DH99:DK106">
    <cfRule type="cellIs" dxfId="4571" priority="1126" operator="equal">
      <formula>"no fueling"</formula>
    </cfRule>
  </conditionalFormatting>
  <conditionalFormatting sqref="DG100">
    <cfRule type="cellIs" dxfId="4570" priority="1125" operator="equal">
      <formula>"no fueling"</formula>
    </cfRule>
  </conditionalFormatting>
  <conditionalFormatting sqref="DQ93:DQ94 DP93:DP95 DP98:DQ112 EA99:EA106 DR112:EC112 DR93:EC98 EB107:EC111 EC99:EC106">
    <cfRule type="cellIs" dxfId="4569" priority="1124" operator="equal">
      <formula>"no fueling"</formula>
    </cfRule>
  </conditionalFormatting>
  <conditionalFormatting sqref="DV99 DV101:DV106 DW99:DZ106">
    <cfRule type="cellIs" dxfId="4568" priority="1123" operator="equal">
      <formula>"no fueling"</formula>
    </cfRule>
  </conditionalFormatting>
  <conditionalFormatting sqref="DV100">
    <cfRule type="cellIs" dxfId="4567" priority="1122" operator="equal">
      <formula>"no fueling"</formula>
    </cfRule>
  </conditionalFormatting>
  <conditionalFormatting sqref="FM93:FW94 FI93:FL95 FI112:FW112 FI107:FJ111 FU107:FW111 FI97:FW106">
    <cfRule type="cellIs" dxfId="4566" priority="1121" operator="equal">
      <formula>"no fueling"</formula>
    </cfRule>
  </conditionalFormatting>
  <conditionalFormatting sqref="EB99:EB103">
    <cfRule type="cellIs" dxfId="4565" priority="1120" operator="equal">
      <formula>"no fueling"</formula>
    </cfRule>
  </conditionalFormatting>
  <conditionalFormatting sqref="DM103">
    <cfRule type="cellIs" dxfId="4564" priority="1119" operator="equal">
      <formula>"no fueling"</formula>
    </cfRule>
  </conditionalFormatting>
  <conditionalFormatting sqref="GM93:GP95 GQ93:GZ94 GM99:GN111 GQ112:GZ112 GZ99:GZ111 GM98:GO98 GQ98:GZ98 GM112:GO112">
    <cfRule type="cellIs" dxfId="4563" priority="1118" operator="equal">
      <formula>"no fueling"</formula>
    </cfRule>
  </conditionalFormatting>
  <conditionalFormatting sqref="FY93:FY94 FX93:FX95 FX98:FY112 GK99:GK111 FZ98:GK98 FZ112:GK112">
    <cfRule type="cellIs" dxfId="4562" priority="1117" operator="equal">
      <formula>"no fueling"</formula>
    </cfRule>
  </conditionalFormatting>
  <conditionalFormatting sqref="FZ97:GA97">
    <cfRule type="cellIs" dxfId="4561" priority="1116" operator="equal">
      <formula>"no fueling"</formula>
    </cfRule>
  </conditionalFormatting>
  <conditionalFormatting sqref="GO97:GP97">
    <cfRule type="cellIs" dxfId="4560" priority="1115" operator="equal">
      <formula>"no fueling"</formula>
    </cfRule>
  </conditionalFormatting>
  <conditionalFormatting sqref="GP98">
    <cfRule type="cellIs" dxfId="4559" priority="1114" operator="equal">
      <formula>"no fueling"</formula>
    </cfRule>
  </conditionalFormatting>
  <conditionalFormatting sqref="GP112">
    <cfRule type="cellIs" dxfId="4558" priority="1113" operator="equal">
      <formula>"no fueling"</formula>
    </cfRule>
  </conditionalFormatting>
  <conditionalFormatting sqref="CM93:CM94 CL93:CL95 CL98:CM112 CW99:CY102 CW103 CY103 CN93:CY98 CN112:CY112 CN99:CQ111 CW104:CY111">
    <cfRule type="cellIs" dxfId="4557" priority="1112" operator="equal">
      <formula>"no fueling"</formula>
    </cfRule>
  </conditionalFormatting>
  <conditionalFormatting sqref="CR99 CR101:CR107 CS99:CV107 CR108:CV111">
    <cfRule type="cellIs" dxfId="4556" priority="1111" operator="equal">
      <formula>"no fueling"</formula>
    </cfRule>
  </conditionalFormatting>
  <conditionalFormatting sqref="CR100">
    <cfRule type="cellIs" dxfId="4555" priority="1110" operator="equal">
      <formula>"no fueling"</formula>
    </cfRule>
  </conditionalFormatting>
  <conditionalFormatting sqref="CX103">
    <cfRule type="cellIs" dxfId="4554" priority="1109" operator="equal">
      <formula>"no fueling"</formula>
    </cfRule>
  </conditionalFormatting>
  <conditionalFormatting sqref="FZ99:GJ99 FZ100:GH111">
    <cfRule type="cellIs" dxfId="4553" priority="1107" operator="equal">
      <formula>"no fueling"</formula>
    </cfRule>
  </conditionalFormatting>
  <conditionalFormatting sqref="EI93:ER94 EE93:EH95 EE96:ER112">
    <cfRule type="cellIs" dxfId="4552" priority="1108" operator="equal">
      <formula>"no fueling"</formula>
    </cfRule>
  </conditionalFormatting>
  <conditionalFormatting sqref="GJ107:GJ111">
    <cfRule type="cellIs" dxfId="4551" priority="1106" operator="equal">
      <formula>"no fueling"</formula>
    </cfRule>
  </conditionalFormatting>
  <conditionalFormatting sqref="GJ100:GJ103 GI100:GI111">
    <cfRule type="cellIs" dxfId="4550" priority="1105" operator="equal">
      <formula>"no fueling"</formula>
    </cfRule>
  </conditionalFormatting>
  <conditionalFormatting sqref="GQ99:GY99">
    <cfRule type="cellIs" dxfId="4549" priority="1104" operator="equal">
      <formula>"no fueling"</formula>
    </cfRule>
  </conditionalFormatting>
  <conditionalFormatting sqref="GY107:GY111">
    <cfRule type="cellIs" dxfId="4548" priority="1103" operator="equal">
      <formula>"no fueling"</formula>
    </cfRule>
  </conditionalFormatting>
  <conditionalFormatting sqref="GQ100:GY103 GO100:GP111 GY104:GY106 GQ104:GX111">
    <cfRule type="cellIs" dxfId="4547" priority="1102" operator="equal">
      <formula>"no fueling"</formula>
    </cfRule>
  </conditionalFormatting>
  <conditionalFormatting sqref="GO99:GP111">
    <cfRule type="cellIs" dxfId="4546" priority="1101" operator="equal">
      <formula>"no fueling"</formula>
    </cfRule>
  </conditionalFormatting>
  <conditionalFormatting sqref="E99:E111">
    <cfRule type="cellIs" dxfId="4545" priority="1100" operator="equal">
      <formula>"no fueling"</formula>
    </cfRule>
  </conditionalFormatting>
  <conditionalFormatting sqref="HB99:HC111">
    <cfRule type="cellIs" dxfId="4544" priority="1099" operator="equal">
      <formula>"no fueling"</formula>
    </cfRule>
  </conditionalFormatting>
  <conditionalFormatting sqref="HE98 HE112">
    <cfRule type="cellIs" dxfId="4543" priority="1098" operator="equal">
      <formula>"no fueling"</formula>
    </cfRule>
  </conditionalFormatting>
  <conditionalFormatting sqref="HE99">
    <cfRule type="cellIs" dxfId="4542" priority="1097" operator="equal">
      <formula>"no fueling"</formula>
    </cfRule>
  </conditionalFormatting>
  <conditionalFormatting sqref="HE100:HE111">
    <cfRule type="cellIs" dxfId="4541" priority="1096" operator="equal">
      <formula>"no fueling"</formula>
    </cfRule>
  </conditionalFormatting>
  <conditionalFormatting sqref="HF93:HF94">
    <cfRule type="cellIs" dxfId="4540" priority="1095" operator="equal">
      <formula>"no fueling"</formula>
    </cfRule>
  </conditionalFormatting>
  <conditionalFormatting sqref="HD96:HE96 HD95">
    <cfRule type="cellIs" dxfId="4539" priority="1094" operator="equal">
      <formula>"no fueling"</formula>
    </cfRule>
  </conditionalFormatting>
  <conditionalFormatting sqref="HD97">
    <cfRule type="cellIs" dxfId="4538" priority="1093" operator="equal">
      <formula>"no fueling"</formula>
    </cfRule>
  </conditionalFormatting>
  <conditionalFormatting sqref="HH112:HJ112 HH98:HJ98 HH93:HJ94 HH95:HI97">
    <cfRule type="cellIs" dxfId="4537" priority="1092" operator="equal">
      <formula>"no fueling"</formula>
    </cfRule>
  </conditionalFormatting>
  <conditionalFormatting sqref="HH99:HI111">
    <cfRule type="cellIs" dxfId="4536" priority="1091" operator="equal">
      <formula>"no fueling"</formula>
    </cfRule>
  </conditionalFormatting>
  <conditionalFormatting sqref="HF98:HF112">
    <cfRule type="cellIs" dxfId="4535" priority="1089" operator="equal">
      <formula>"no fueling"</formula>
    </cfRule>
  </conditionalFormatting>
  <conditionalFormatting sqref="HF97">
    <cfRule type="cellIs" dxfId="4534" priority="1088" operator="equal">
      <formula>"no fueling"</formula>
    </cfRule>
  </conditionalFormatting>
  <conditionalFormatting sqref="HK98:HK112">
    <cfRule type="cellIs" dxfId="4533" priority="1087" operator="equal">
      <formula>"no fueling"</formula>
    </cfRule>
  </conditionalFormatting>
  <conditionalFormatting sqref="HK93:HK94">
    <cfRule type="cellIs" dxfId="4532" priority="1090" operator="equal">
      <formula>"no fueling"</formula>
    </cfRule>
  </conditionalFormatting>
  <conditionalFormatting sqref="HK97">
    <cfRule type="cellIs" dxfId="4531" priority="1086" operator="equal">
      <formula>"no fueling"</formula>
    </cfRule>
  </conditionalFormatting>
  <conditionalFormatting sqref="HJ99:HJ111">
    <cfRule type="cellIs" dxfId="4530" priority="1085" operator="equal">
      <formula>"no fueling"</formula>
    </cfRule>
  </conditionalFormatting>
  <conditionalFormatting sqref="HJ95">
    <cfRule type="cellIs" dxfId="4529" priority="1084" operator="equal">
      <formula>"no fueling"</formula>
    </cfRule>
  </conditionalFormatting>
  <conditionalFormatting sqref="HD99:HD111">
    <cfRule type="cellIs" dxfId="4528" priority="1083" operator="equal">
      <formula>"no fueling"</formula>
    </cfRule>
  </conditionalFormatting>
  <conditionalFormatting sqref="HF95:HF96">
    <cfRule type="cellIs" dxfId="4527" priority="1082" operator="equal">
      <formula>"no fueling"</formula>
    </cfRule>
  </conditionalFormatting>
  <conditionalFormatting sqref="HK95:HK96">
    <cfRule type="cellIs" dxfId="4526" priority="1081" operator="equal">
      <formula>"no fueling"</formula>
    </cfRule>
  </conditionalFormatting>
  <conditionalFormatting sqref="F99:G111">
    <cfRule type="cellIs" dxfId="4525" priority="1080" operator="equal">
      <formula>"no fueling"</formula>
    </cfRule>
  </conditionalFormatting>
  <conditionalFormatting sqref="A114:CK116 HA114:HE116 HG114:HG116 HL114:IT116 HL139:IT139 HG139 HA139:HE139 A139:CK139">
    <cfRule type="cellIs" dxfId="4524" priority="1079" operator="equal">
      <formula>"no fueling"</formula>
    </cfRule>
  </conditionalFormatting>
  <conditionalFormatting sqref="CZ114:CZ116 CZ139">
    <cfRule type="cellIs" dxfId="4523" priority="1078" operator="equal">
      <formula>"no fueling"</formula>
    </cfRule>
  </conditionalFormatting>
  <conditionalFormatting sqref="DA114:ED116 ES114:GZ116 DA139:ED139 ES139:GZ139">
    <cfRule type="cellIs" dxfId="4522" priority="1077" operator="equal">
      <formula>"no fueling"</formula>
    </cfRule>
  </conditionalFormatting>
  <conditionalFormatting sqref="CL114:CY116 CL139:CY139">
    <cfRule type="cellIs" dxfId="4521" priority="1076" operator="equal">
      <formula>"no fueling"</formula>
    </cfRule>
  </conditionalFormatting>
  <conditionalFormatting sqref="EE114:ER116 EE139:ER139">
    <cfRule type="cellIs" dxfId="4520" priority="1075" operator="equal">
      <formula>"no fueling"</formula>
    </cfRule>
  </conditionalFormatting>
  <conditionalFormatting sqref="HF114:HF116 HF139">
    <cfRule type="cellIs" dxfId="4519" priority="1074" operator="equal">
      <formula>"no fueling"</formula>
    </cfRule>
  </conditionalFormatting>
  <conditionalFormatting sqref="HH114:HJ116 HH139:HJ139">
    <cfRule type="cellIs" dxfId="4518" priority="1073" operator="equal">
      <formula>"no fueling"</formula>
    </cfRule>
  </conditionalFormatting>
  <conditionalFormatting sqref="HK114:HK116 HK139">
    <cfRule type="cellIs" dxfId="4517" priority="1072" operator="equal">
      <formula>"no fueling"</formula>
    </cfRule>
  </conditionalFormatting>
  <conditionalFormatting sqref="AD119:AD120 AE119 AC118:AD118 HA117:HA138 AB117:AE117 AB119:AC123 W119:Z121 W117:Z117 Y118:Z118 T124:V136 A117:C138 AD123 Y122 AA117:AA122 BE117:BE138 D120:E120 D138:I138 D117:V119 D137:G137 K137:AD137 AT117:BD119 AT138:BD138 K138:AN138 AI121:AM121 AI122:AK122 AF117:AN120 AI124:AK136 AG123 AF121:AF137 AI137:AN137 AI123:AN123 K123:AA123 H121 T120:T121 K122:T122 D123:D136 HG117:HG138 HD119:HE119 HD117:HE117 HB123:HE123 HB137:HE138 HD121:HE121 HD120 HL117:IT138 F124:G131 AS121 AV122:BC131 AV133:BC137 AV132:BB132">
    <cfRule type="cellIs" dxfId="4516" priority="1071" operator="equal">
      <formula>"no fueling"</formula>
    </cfRule>
  </conditionalFormatting>
  <conditionalFormatting sqref="W124:X136">
    <cfRule type="cellIs" dxfId="4515" priority="1070" operator="equal">
      <formula>"no fueling"</formula>
    </cfRule>
  </conditionalFormatting>
  <conditionalFormatting sqref="AL124:AM136">
    <cfRule type="cellIs" dxfId="4514" priority="1069" operator="equal">
      <formula>"no fueling"</formula>
    </cfRule>
  </conditionalFormatting>
  <conditionalFormatting sqref="AN124:AN136">
    <cfRule type="cellIs" dxfId="4513" priority="1068" operator="equal">
      <formula>"no fueling"</formula>
    </cfRule>
  </conditionalFormatting>
  <conditionalFormatting sqref="Y124:Y136 AB124:AD136">
    <cfRule type="cellIs" dxfId="4512" priority="1067" operator="equal">
      <formula>"no fueling"</formula>
    </cfRule>
  </conditionalFormatting>
  <conditionalFormatting sqref="S124:S136">
    <cfRule type="cellIs" dxfId="4511" priority="1066" operator="equal">
      <formula>"no fueling"</formula>
    </cfRule>
  </conditionalFormatting>
  <conditionalFormatting sqref="BD124:BD136">
    <cfRule type="cellIs" dxfId="4510" priority="1064" operator="equal">
      <formula>"no fueling"</formula>
    </cfRule>
  </conditionalFormatting>
  <conditionalFormatting sqref="BI137:BS137 BI138:BU138 BI129:BR132 BI122:BS128 BU117:BU121 BI117:BT119 BI121:BT121">
    <cfRule type="cellIs" dxfId="4509" priority="1063" operator="equal">
      <formula>"no fueling"</formula>
    </cfRule>
  </conditionalFormatting>
  <conditionalFormatting sqref="BH117:BH120 BF117:BG119 BT122:BU123 BT137:BU137 BF123:BH138">
    <cfRule type="cellIs" dxfId="4508" priority="1062" operator="equal">
      <formula>"no fueling"</formula>
    </cfRule>
  </conditionalFormatting>
  <conditionalFormatting sqref="AR117:AS119 AO117:AQ138 BD122:BD123 BD137 AR138:AS138 AR120 AR123:AR137">
    <cfRule type="cellIs" dxfId="4507" priority="1065" operator="equal">
      <formula>"no fueling"</formula>
    </cfRule>
  </conditionalFormatting>
  <conditionalFormatting sqref="BT124:BU136">
    <cfRule type="cellIs" dxfId="4506" priority="1061" operator="equal">
      <formula>"no fueling"</formula>
    </cfRule>
  </conditionalFormatting>
  <conditionalFormatting sqref="CK117:CK138">
    <cfRule type="cellIs" dxfId="4505" priority="1060" operator="equal">
      <formula>"no fueling"</formula>
    </cfRule>
  </conditionalFormatting>
  <conditionalFormatting sqref="BC130:BC131 BC133:BC136">
    <cfRule type="cellIs" dxfId="4504" priority="1059" operator="equal">
      <formula>"no fueling"</formula>
    </cfRule>
  </conditionalFormatting>
  <conditionalFormatting sqref="BB134">
    <cfRule type="cellIs" dxfId="4503" priority="1058" operator="equal">
      <formula>"no fueling"</formula>
    </cfRule>
  </conditionalFormatting>
  <conditionalFormatting sqref="BB135">
    <cfRule type="cellIs" dxfId="4502" priority="1057" operator="equal">
      <formula>"no fueling"</formula>
    </cfRule>
  </conditionalFormatting>
  <conditionalFormatting sqref="BB136">
    <cfRule type="cellIs" dxfId="4501" priority="1056" operator="equal">
      <formula>"no fueling"</formula>
    </cfRule>
  </conditionalFormatting>
  <conditionalFormatting sqref="BC129">
    <cfRule type="cellIs" dxfId="4500" priority="1055" operator="equal">
      <formula>"no fueling"</formula>
    </cfRule>
  </conditionalFormatting>
  <conditionalFormatting sqref="BS133:BS136">
    <cfRule type="cellIs" dxfId="4499" priority="1054" operator="equal">
      <formula>"no fueling"</formula>
    </cfRule>
  </conditionalFormatting>
  <conditionalFormatting sqref="BS133:BS136">
    <cfRule type="cellIs" dxfId="4498" priority="1053" operator="equal">
      <formula>"no fueling"</formula>
    </cfRule>
  </conditionalFormatting>
  <conditionalFormatting sqref="R133:R136">
    <cfRule type="cellIs" dxfId="4497" priority="1047" operator="equal">
      <formula>"no fueling"</formula>
    </cfRule>
  </conditionalFormatting>
  <conditionalFormatting sqref="R133:R136">
    <cfRule type="cellIs" dxfId="4496" priority="1046" operator="equal">
      <formula>"no fueling"</formula>
    </cfRule>
  </conditionalFormatting>
  <conditionalFormatting sqref="BY122:CI128 BY138:CJ138 BY129:CH132 BY137:CI137 BY117:CJ119 BY121:CJ121">
    <cfRule type="cellIs" dxfId="4495" priority="1040" operator="equal">
      <formula>"no fueling"</formula>
    </cfRule>
  </conditionalFormatting>
  <conditionalFormatting sqref="BX117:BX120 BV117:BW119 CJ122:CJ123 CJ137 BX123 BX137:BX138 BV123:BW138">
    <cfRule type="cellIs" dxfId="4494" priority="1039" operator="equal">
      <formula>"no fueling"</formula>
    </cfRule>
  </conditionalFormatting>
  <conditionalFormatting sqref="CI133:CI136">
    <cfRule type="cellIs" dxfId="4493" priority="1038" operator="equal">
      <formula>"no fueling"</formula>
    </cfRule>
  </conditionalFormatting>
  <conditionalFormatting sqref="CI133:CI136">
    <cfRule type="cellIs" dxfId="4492" priority="1037" operator="equal">
      <formula>"no fueling"</formula>
    </cfRule>
  </conditionalFormatting>
  <conditionalFormatting sqref="CJ124:CJ136">
    <cfRule type="cellIs" dxfId="4491" priority="1031" operator="equal">
      <formula>"no fueling"</formula>
    </cfRule>
  </conditionalFormatting>
  <conditionalFormatting sqref="BX124:BX136">
    <cfRule type="cellIs" dxfId="4490" priority="1030" operator="equal">
      <formula>"no fueling"</formula>
    </cfRule>
  </conditionalFormatting>
  <conditionalFormatting sqref="AE123 AE137">
    <cfRule type="cellIs" dxfId="4489" priority="1028" operator="equal">
      <formula>"no fueling"</formula>
    </cfRule>
  </conditionalFormatting>
  <conditionalFormatting sqref="AE124">
    <cfRule type="cellIs" dxfId="4488" priority="1027" operator="equal">
      <formula>"no fueling"</formula>
    </cfRule>
  </conditionalFormatting>
  <conditionalFormatting sqref="AE129:AE136">
    <cfRule type="cellIs" dxfId="4487" priority="1026" operator="equal">
      <formula>"no fueling"</formula>
    </cfRule>
  </conditionalFormatting>
  <conditionalFormatting sqref="AE125:AE128">
    <cfRule type="cellIs" dxfId="4486" priority="1025" operator="equal">
      <formula>"no fueling"</formula>
    </cfRule>
  </conditionalFormatting>
  <conditionalFormatting sqref="Z124:AA136">
    <cfRule type="cellIs" dxfId="4485" priority="1029" operator="equal">
      <formula>"no fueling"</formula>
    </cfRule>
  </conditionalFormatting>
  <conditionalFormatting sqref="E123:G123">
    <cfRule type="cellIs" dxfId="4484" priority="1024" operator="equal">
      <formula>"no fueling"</formula>
    </cfRule>
  </conditionalFormatting>
  <conditionalFormatting sqref="G132">
    <cfRule type="cellIs" dxfId="4483" priority="1023" operator="equal">
      <formula>"no fueling"</formula>
    </cfRule>
  </conditionalFormatting>
  <conditionalFormatting sqref="G132">
    <cfRule type="cellIs" dxfId="4482" priority="1022" operator="equal">
      <formula>"no fueling"</formula>
    </cfRule>
  </conditionalFormatting>
  <conditionalFormatting sqref="G133:G136">
    <cfRule type="cellIs" dxfId="4481" priority="1021" operator="equal">
      <formula>"no fueling"</formula>
    </cfRule>
  </conditionalFormatting>
  <conditionalFormatting sqref="G133:G136">
    <cfRule type="cellIs" dxfId="4480" priority="1020" operator="equal">
      <formula>"no fueling"</formula>
    </cfRule>
  </conditionalFormatting>
  <conditionalFormatting sqref="F132:F136">
    <cfRule type="cellIs" dxfId="4479" priority="1019" operator="equal">
      <formula>"no fueling"</formula>
    </cfRule>
  </conditionalFormatting>
  <conditionalFormatting sqref="F132:F136">
    <cfRule type="cellIs" dxfId="4478" priority="1018" operator="equal">
      <formula>"no fueling"</formula>
    </cfRule>
  </conditionalFormatting>
  <conditionalFormatting sqref="H122:I122 H124:I131">
    <cfRule type="cellIs" dxfId="4477" priority="1017" operator="equal">
      <formula>"no fueling"</formula>
    </cfRule>
  </conditionalFormatting>
  <conditionalFormatting sqref="H123">
    <cfRule type="cellIs" dxfId="4476" priority="1016" operator="equal">
      <formula>"no fueling"</formula>
    </cfRule>
  </conditionalFormatting>
  <conditionalFormatting sqref="J137:J138 H132:I136 J122:J128 K124:R128 J129:Q136 R129:R131">
    <cfRule type="cellIs" dxfId="4475" priority="1015" operator="equal">
      <formula>"no fueling"</formula>
    </cfRule>
  </conditionalFormatting>
  <conditionalFormatting sqref="H137">
    <cfRule type="cellIs" dxfId="4474" priority="1014" operator="equal">
      <formula>"no fueling"</formula>
    </cfRule>
  </conditionalFormatting>
  <conditionalFormatting sqref="AS122">
    <cfRule type="cellIs" dxfId="4473" priority="1011" operator="equal">
      <formula>"no fueling"</formula>
    </cfRule>
  </conditionalFormatting>
  <conditionalFormatting sqref="AT122:AU137">
    <cfRule type="cellIs" dxfId="4472" priority="1013" operator="equal">
      <formula>"no fueling"</formula>
    </cfRule>
  </conditionalFormatting>
  <conditionalFormatting sqref="AS123:AS137">
    <cfRule type="cellIs" dxfId="4471" priority="1012" operator="equal">
      <formula>"no fueling"</formula>
    </cfRule>
  </conditionalFormatting>
  <conditionalFormatting sqref="I123">
    <cfRule type="cellIs" dxfId="4470" priority="1010" operator="equal">
      <formula>"no fueling"</formula>
    </cfRule>
  </conditionalFormatting>
  <conditionalFormatting sqref="I137">
    <cfRule type="cellIs" dxfId="4469" priority="1009" operator="equal">
      <formula>"no fueling"</formula>
    </cfRule>
  </conditionalFormatting>
  <conditionalFormatting sqref="E132:E136">
    <cfRule type="cellIs" dxfId="4468" priority="1008" operator="equal">
      <formula>"no fueling"</formula>
    </cfRule>
  </conditionalFormatting>
  <conditionalFormatting sqref="E132:E136">
    <cfRule type="cellIs" dxfId="4467" priority="1007" operator="equal">
      <formula>"no fueling"</formula>
    </cfRule>
  </conditionalFormatting>
  <conditionalFormatting sqref="BF120:BG122">
    <cfRule type="cellIs" dxfId="4466" priority="1006" operator="equal">
      <formula>"no fueling"</formula>
    </cfRule>
  </conditionalFormatting>
  <conditionalFormatting sqref="BV120:BW122">
    <cfRule type="cellIs" dxfId="4465" priority="1005" operator="equal">
      <formula>"no fueling"</formula>
    </cfRule>
  </conditionalFormatting>
  <conditionalFormatting sqref="U120:V122">
    <cfRule type="cellIs" dxfId="4464" priority="1004" operator="equal">
      <formula>"no fueling"</formula>
    </cfRule>
  </conditionalFormatting>
  <conditionalFormatting sqref="CZ117:CZ138">
    <cfRule type="cellIs" dxfId="4463" priority="1003" operator="equal">
      <formula>"no fueling"</formula>
    </cfRule>
  </conditionalFormatting>
  <conditionalFormatting sqref="DC117:DD117 EX117:FG119 DB117:DB119 DA117:DA120 DA123:DB138 FH117:FH138 FI121:FW121 FZ138:GK138 GM121:GZ121 GL117:GL138 ED117:ED138 GM122:GN122 GQ122:GZ122 ES117:EW120 DC119:DD132 DC137:DO138 DM133:DO136 ES137:FG138 ES133:EU136 FF133:FG136 DE117:DO131 ES121:FG131 DE132:DL132 DN132:DO132 ES132:FE132 FG132">
    <cfRule type="cellIs" dxfId="4462" priority="1002" operator="equal">
      <formula>"no fueling"</formula>
    </cfRule>
  </conditionalFormatting>
  <conditionalFormatting sqref="DR117:DS117 DQ117:DQ119 DP117:DP120 DP123:DQ138 DR119:DS132 DR137:EC138 EB133:EC136 DT117:EC131 DT132:EA132 EC132">
    <cfRule type="cellIs" dxfId="4461" priority="1001" operator="equal">
      <formula>"no fueling"</formula>
    </cfRule>
  </conditionalFormatting>
  <conditionalFormatting sqref="FM117:FW119 FI117:FL120 FI137:FW138 FI133:FJ136 FU133:FW136 FI122:FW131 FI132:FT132 FV132:FW132">
    <cfRule type="cellIs" dxfId="4460" priority="1000" operator="equal">
      <formula>"no fueling"</formula>
    </cfRule>
  </conditionalFormatting>
  <conditionalFormatting sqref="GQ117:GZ119 GM117:GP120 GM138:GZ138 GM123:GN137">
    <cfRule type="cellIs" dxfId="4459" priority="999" operator="equal">
      <formula>"no fueling"</formula>
    </cfRule>
  </conditionalFormatting>
  <conditionalFormatting sqref="FZ117:GA117 FY117:FY119 FX117:FX120 FX123:FY138 GB117:GK123 GK124:GK136 FZ119:GA121 FZ123:GA123 FZ137:GK137">
    <cfRule type="cellIs" dxfId="4458" priority="998" operator="equal">
      <formula>"no fueling"</formula>
    </cfRule>
  </conditionalFormatting>
  <conditionalFormatting sqref="GZ124:GZ136 GO123 GO137 GQ123:GZ123 GQ137:GZ137">
    <cfRule type="cellIs" dxfId="4457" priority="997" operator="equal">
      <formula>"no fueling"</formula>
    </cfRule>
  </conditionalFormatting>
  <conditionalFormatting sqref="FZ122:GA122">
    <cfRule type="cellIs" dxfId="4456" priority="996" operator="equal">
      <formula>"no fueling"</formula>
    </cfRule>
  </conditionalFormatting>
  <conditionalFormatting sqref="GO122:GP122">
    <cfRule type="cellIs" dxfId="4455" priority="995" operator="equal">
      <formula>"no fueling"</formula>
    </cfRule>
  </conditionalFormatting>
  <conditionalFormatting sqref="GP123">
    <cfRule type="cellIs" dxfId="4454" priority="994" operator="equal">
      <formula>"no fueling"</formula>
    </cfRule>
  </conditionalFormatting>
  <conditionalFormatting sqref="GP137">
    <cfRule type="cellIs" dxfId="4453" priority="993" operator="equal">
      <formula>"no fueling"</formula>
    </cfRule>
  </conditionalFormatting>
  <conditionalFormatting sqref="CN117:CO117 CM117:CM119 CL117:CL120 CL123:CM138 CN137:CY138 CP117:CY128 CN119:CO136 CP129:CW132 CY129:CY132 CP133:CY136">
    <cfRule type="cellIs" dxfId="4452" priority="992" operator="equal">
      <formula>"no fueling"</formula>
    </cfRule>
  </conditionalFormatting>
  <conditionalFormatting sqref="EI117:ER119 EE117:EH120 EE121:ER128 EE133:ER138 EE129:EP132 ER129:ER132">
    <cfRule type="cellIs" dxfId="4451" priority="991" operator="equal">
      <formula>"no fueling"</formula>
    </cfRule>
  </conditionalFormatting>
  <conditionalFormatting sqref="GY133:GY136">
    <cfRule type="cellIs" dxfId="4450" priority="986" operator="equal">
      <formula>"no fueling"</formula>
    </cfRule>
  </conditionalFormatting>
  <conditionalFormatting sqref="GQ125:GY128 GO125:GP136 GQ129:GX136 GY129:GY131">
    <cfRule type="cellIs" dxfId="4449" priority="985" operator="equal">
      <formula>"no fueling"</formula>
    </cfRule>
  </conditionalFormatting>
  <conditionalFormatting sqref="GO124:GP136">
    <cfRule type="cellIs" dxfId="4448" priority="984" operator="equal">
      <formula>"no fueling"</formula>
    </cfRule>
  </conditionalFormatting>
  <conditionalFormatting sqref="FZ124:GJ124 FZ125:GH136">
    <cfRule type="cellIs" dxfId="4447" priority="990" operator="equal">
      <formula>"no fueling"</formula>
    </cfRule>
  </conditionalFormatting>
  <conditionalFormatting sqref="GJ133:GJ136">
    <cfRule type="cellIs" dxfId="4446" priority="989" operator="equal">
      <formula>"no fueling"</formula>
    </cfRule>
  </conditionalFormatting>
  <conditionalFormatting sqref="GI125:GI136 GJ125:GJ131">
    <cfRule type="cellIs" dxfId="4445" priority="988" operator="equal">
      <formula>"no fueling"</formula>
    </cfRule>
  </conditionalFormatting>
  <conditionalFormatting sqref="GQ124:GY124">
    <cfRule type="cellIs" dxfId="4444" priority="987" operator="equal">
      <formula>"no fueling"</formula>
    </cfRule>
  </conditionalFormatting>
  <conditionalFormatting sqref="E124:E131">
    <cfRule type="cellIs" dxfId="4443" priority="983" operator="equal">
      <formula>"no fueling"</formula>
    </cfRule>
  </conditionalFormatting>
  <conditionalFormatting sqref="HD118:HE118 HB124:HC136 HD122 HB117:HC119">
    <cfRule type="cellIs" dxfId="4442" priority="982" operator="equal">
      <formula>"no fueling"</formula>
    </cfRule>
  </conditionalFormatting>
  <conditionalFormatting sqref="HD124:HD136">
    <cfRule type="cellIs" dxfId="4441" priority="981" operator="equal">
      <formula>"no fueling"</formula>
    </cfRule>
  </conditionalFormatting>
  <conditionalFormatting sqref="HE124:HE131">
    <cfRule type="cellIs" dxfId="4440" priority="980" operator="equal">
      <formula>"no fueling"</formula>
    </cfRule>
  </conditionalFormatting>
  <conditionalFormatting sqref="HB120:HC122">
    <cfRule type="cellIs" dxfId="4439" priority="979" operator="equal">
      <formula>"no fueling"</formula>
    </cfRule>
  </conditionalFormatting>
  <conditionalFormatting sqref="HF120:HF121">
    <cfRule type="cellIs" dxfId="4438" priority="978" operator="equal">
      <formula>"no fueling"</formula>
    </cfRule>
  </conditionalFormatting>
  <conditionalFormatting sqref="HF117:HF119 HF138">
    <cfRule type="cellIs" dxfId="4437" priority="977" operator="equal">
      <formula>"no fueling"</formula>
    </cfRule>
  </conditionalFormatting>
  <conditionalFormatting sqref="HJ117 HH123:HJ123 HH137:HJ138 HJ119:HJ120">
    <cfRule type="cellIs" dxfId="4436" priority="974" operator="equal">
      <formula>"no fueling"</formula>
    </cfRule>
  </conditionalFormatting>
  <conditionalFormatting sqref="HJ118 HH124:HI136 HH117:HI119">
    <cfRule type="cellIs" dxfId="4435" priority="973" operator="equal">
      <formula>"no fueling"</formula>
    </cfRule>
  </conditionalFormatting>
  <conditionalFormatting sqref="HJ124:HJ136">
    <cfRule type="cellIs" dxfId="4434" priority="972" operator="equal">
      <formula>"no fueling"</formula>
    </cfRule>
  </conditionalFormatting>
  <conditionalFormatting sqref="HH120:HI122">
    <cfRule type="cellIs" dxfId="4433" priority="971" operator="equal">
      <formula>"no fueling"</formula>
    </cfRule>
  </conditionalFormatting>
  <conditionalFormatting sqref="HF122">
    <cfRule type="cellIs" dxfId="4432" priority="975" operator="equal">
      <formula>"no fueling"</formula>
    </cfRule>
  </conditionalFormatting>
  <conditionalFormatting sqref="HF123:HF131 HF137">
    <cfRule type="cellIs" dxfId="4431" priority="976" operator="equal">
      <formula>"no fueling"</formula>
    </cfRule>
  </conditionalFormatting>
  <conditionalFormatting sqref="HK122">
    <cfRule type="cellIs" dxfId="4430" priority="968" operator="equal">
      <formula>"no fueling"</formula>
    </cfRule>
  </conditionalFormatting>
  <conditionalFormatting sqref="HK117:HK119 HK138">
    <cfRule type="cellIs" dxfId="4429" priority="970" operator="equal">
      <formula>"no fueling"</formula>
    </cfRule>
  </conditionalFormatting>
  <conditionalFormatting sqref="HK123:HK137">
    <cfRule type="cellIs" dxfId="4428" priority="969" operator="equal">
      <formula>"no fueling"</formula>
    </cfRule>
  </conditionalFormatting>
  <conditionalFormatting sqref="HE132">
    <cfRule type="cellIs" dxfId="4427" priority="967" operator="equal">
      <formula>"no fueling"</formula>
    </cfRule>
  </conditionalFormatting>
  <conditionalFormatting sqref="HE136">
    <cfRule type="cellIs" dxfId="4426" priority="966" operator="equal">
      <formula>"no fueling"</formula>
    </cfRule>
  </conditionalFormatting>
  <conditionalFormatting sqref="HE135">
    <cfRule type="cellIs" dxfId="4425" priority="965" operator="equal">
      <formula>"no fueling"</formula>
    </cfRule>
  </conditionalFormatting>
  <conditionalFormatting sqref="HE134">
    <cfRule type="cellIs" dxfId="4424" priority="964" operator="equal">
      <formula>"no fueling"</formula>
    </cfRule>
  </conditionalFormatting>
  <conditionalFormatting sqref="HE133">
    <cfRule type="cellIs" dxfId="4423" priority="963" operator="equal">
      <formula>"no fueling"</formula>
    </cfRule>
  </conditionalFormatting>
  <conditionalFormatting sqref="HF132">
    <cfRule type="cellIs" dxfId="4422" priority="962" operator="equal">
      <formula>"no fueling"</formula>
    </cfRule>
  </conditionalFormatting>
  <conditionalFormatting sqref="HF133">
    <cfRule type="cellIs" dxfId="4421" priority="961" operator="equal">
      <formula>"no fueling"</formula>
    </cfRule>
  </conditionalFormatting>
  <conditionalFormatting sqref="HF134">
    <cfRule type="cellIs" dxfId="4420" priority="960" operator="equal">
      <formula>"no fueling"</formula>
    </cfRule>
  </conditionalFormatting>
  <conditionalFormatting sqref="HF135">
    <cfRule type="cellIs" dxfId="4419" priority="959" operator="equal">
      <formula>"no fueling"</formula>
    </cfRule>
  </conditionalFormatting>
  <conditionalFormatting sqref="HF136">
    <cfRule type="cellIs" dxfId="4418" priority="958" operator="equal">
      <formula>"no fueling"</formula>
    </cfRule>
  </conditionalFormatting>
  <conditionalFormatting sqref="HK120:HK121">
    <cfRule type="cellIs" dxfId="4417" priority="957" operator="equal">
      <formula>"no fueling"</formula>
    </cfRule>
  </conditionalFormatting>
  <conditionalFormatting sqref="HA140:HA159 T146:V158 A140:C159 AL142:AM144 AA145 AL145:AN145 AA159 AL159:AN159 AB143:AC144 BE140:BE159 AD159 AD145 D142:D159 T142:AC142 K146:R150 K151:P158 E159:G159 AT140:BD141 K159:Y159 AF142:AF159 AI142:AK159 K144:Y145 H143 T143:Y143 D140:AN141 HG140:HG159 HB159:HD159 HB145:HD145 HB140:HE141 HB142:HC144 HL140:IT159 AS143 R151:R153 AT144:BC159">
    <cfRule type="cellIs" dxfId="4416" priority="956" operator="equal">
      <formula>"no fueling"</formula>
    </cfRule>
  </conditionalFormatting>
  <conditionalFormatting sqref="X146:X158">
    <cfRule type="cellIs" dxfId="4415" priority="955" operator="equal">
      <formula>"no fueling"</formula>
    </cfRule>
  </conditionalFormatting>
  <conditionalFormatting sqref="AL146:AM158">
    <cfRule type="cellIs" dxfId="4414" priority="954" operator="equal">
      <formula>"no fueling"</formula>
    </cfRule>
  </conditionalFormatting>
  <conditionalFormatting sqref="AN146:AN158">
    <cfRule type="cellIs" dxfId="4413" priority="949" operator="equal">
      <formula>"no fueling"</formula>
    </cfRule>
  </conditionalFormatting>
  <conditionalFormatting sqref="Z143 AA143:AA144">
    <cfRule type="cellIs" dxfId="4412" priority="945" operator="equal">
      <formula>"no fueling"</formula>
    </cfRule>
  </conditionalFormatting>
  <conditionalFormatting sqref="W146:W158">
    <cfRule type="cellIs" dxfId="4411" priority="953" operator="equal">
      <formula>"no fueling"</formula>
    </cfRule>
  </conditionalFormatting>
  <conditionalFormatting sqref="AD142">
    <cfRule type="cellIs" dxfId="4410" priority="952" operator="equal">
      <formula>"no fueling"</formula>
    </cfRule>
  </conditionalFormatting>
  <conditionalFormatting sqref="AD146:AD158">
    <cfRule type="cellIs" dxfId="4409" priority="951" operator="equal">
      <formula>"no fueling"</formula>
    </cfRule>
  </conditionalFormatting>
  <conditionalFormatting sqref="BI159:BS159 BI151:BR154 BI144:BS150 BU140:BU143 BI140:BT141 BI143:BT143">
    <cfRule type="cellIs" dxfId="4408" priority="941" operator="equal">
      <formula>"no fueling"</formula>
    </cfRule>
  </conditionalFormatting>
  <conditionalFormatting sqref="BT159:BU159 BT144:BU145 BH140:BH159 BF145:BG159 BF140:BG141">
    <cfRule type="cellIs" dxfId="4407" priority="940" operator="equal">
      <formula>"no fueling"</formula>
    </cfRule>
  </conditionalFormatting>
  <conditionalFormatting sqref="AN142">
    <cfRule type="cellIs" dxfId="4406" priority="950" operator="equal">
      <formula>"no fueling"</formula>
    </cfRule>
  </conditionalFormatting>
  <conditionalFormatting sqref="Z145 Z159">
    <cfRule type="cellIs" dxfId="4405" priority="948" operator="equal">
      <formula>"no fueling"</formula>
    </cfRule>
  </conditionalFormatting>
  <conditionalFormatting sqref="Z146">
    <cfRule type="cellIs" dxfId="4404" priority="947" operator="equal">
      <formula>"no fueling"</formula>
    </cfRule>
  </conditionalFormatting>
  <conditionalFormatting sqref="Z147:Z158">
    <cfRule type="cellIs" dxfId="4403" priority="946" operator="equal">
      <formula>"no fueling"</formula>
    </cfRule>
  </conditionalFormatting>
  <conditionalFormatting sqref="Y146:Y158">
    <cfRule type="cellIs" dxfId="4402" priority="944" operator="equal">
      <formula>"no fueling"</formula>
    </cfRule>
  </conditionalFormatting>
  <conditionalFormatting sqref="BD159 AO140:AQ159 BD144:BD145 AR140:AS141 AR142:AR159">
    <cfRule type="cellIs" dxfId="4401" priority="943" operator="equal">
      <formula>"no fueling"</formula>
    </cfRule>
  </conditionalFormatting>
  <conditionalFormatting sqref="BD146:BD158">
    <cfRule type="cellIs" dxfId="4400" priority="942" operator="equal">
      <formula>"no fueling"</formula>
    </cfRule>
  </conditionalFormatting>
  <conditionalFormatting sqref="BB157">
    <cfRule type="cellIs" dxfId="4399" priority="936" operator="equal">
      <formula>"no fueling"</formula>
    </cfRule>
  </conditionalFormatting>
  <conditionalFormatting sqref="BU146:BU158">
    <cfRule type="cellIs" dxfId="4398" priority="939" operator="equal">
      <formula>"no fueling"</formula>
    </cfRule>
  </conditionalFormatting>
  <conditionalFormatting sqref="CK140:CK159">
    <cfRule type="cellIs" dxfId="4397" priority="938" operator="equal">
      <formula>"no fueling"</formula>
    </cfRule>
  </conditionalFormatting>
  <conditionalFormatting sqref="BB156">
    <cfRule type="cellIs" dxfId="4396" priority="937" operator="equal">
      <formula>"no fueling"</formula>
    </cfRule>
  </conditionalFormatting>
  <conditionalFormatting sqref="BB158">
    <cfRule type="cellIs" dxfId="4395" priority="935" operator="equal">
      <formula>"no fueling"</formula>
    </cfRule>
  </conditionalFormatting>
  <conditionalFormatting sqref="BC152">
    <cfRule type="cellIs" dxfId="4394" priority="934" operator="equal">
      <formula>"no fueling"</formula>
    </cfRule>
  </conditionalFormatting>
  <conditionalFormatting sqref="BC153">
    <cfRule type="cellIs" dxfId="4393" priority="933" operator="equal">
      <formula>"no fueling"</formula>
    </cfRule>
  </conditionalFormatting>
  <conditionalFormatting sqref="BC154">
    <cfRule type="cellIs" dxfId="4392" priority="932" operator="equal">
      <formula>"no fueling"</formula>
    </cfRule>
  </conditionalFormatting>
  <conditionalFormatting sqref="BC155">
    <cfRule type="cellIs" dxfId="4391" priority="931" operator="equal">
      <formula>"no fueling"</formula>
    </cfRule>
  </conditionalFormatting>
  <conditionalFormatting sqref="BC156">
    <cfRule type="cellIs" dxfId="4390" priority="930" operator="equal">
      <formula>"no fueling"</formula>
    </cfRule>
  </conditionalFormatting>
  <conditionalFormatting sqref="BC157">
    <cfRule type="cellIs" dxfId="4389" priority="929" operator="equal">
      <formula>"no fueling"</formula>
    </cfRule>
  </conditionalFormatting>
  <conditionalFormatting sqref="BC158">
    <cfRule type="cellIs" dxfId="4388" priority="928" operator="equal">
      <formula>"no fueling"</formula>
    </cfRule>
  </conditionalFormatting>
  <conditionalFormatting sqref="BC151">
    <cfRule type="cellIs" dxfId="4387" priority="927" operator="equal">
      <formula>"no fueling"</formula>
    </cfRule>
  </conditionalFormatting>
  <conditionalFormatting sqref="BB156:BB158">
    <cfRule type="cellIs" dxfId="4386" priority="926" operator="equal">
      <formula>"no fueling"</formula>
    </cfRule>
  </conditionalFormatting>
  <conditionalFormatting sqref="CJ146:CJ158">
    <cfRule type="cellIs" dxfId="4385" priority="922" operator="equal">
      <formula>"no fueling"</formula>
    </cfRule>
  </conditionalFormatting>
  <conditionalFormatting sqref="BY144:CI150 BY151:CH154 BY159:CI159 BY140:CJ141 BY143:CJ143">
    <cfRule type="cellIs" dxfId="4384" priority="925" operator="equal">
      <formula>"no fueling"</formula>
    </cfRule>
  </conditionalFormatting>
  <conditionalFormatting sqref="CJ159 CJ144:CJ145 BX140:BX145 BX159 BV140:BW141 BV145:BW159">
    <cfRule type="cellIs" dxfId="4383" priority="924" operator="equal">
      <formula>"no fueling"</formula>
    </cfRule>
  </conditionalFormatting>
  <conditionalFormatting sqref="BT146:BT158">
    <cfRule type="cellIs" dxfId="4382" priority="923" operator="equal">
      <formula>"no fueling"</formula>
    </cfRule>
  </conditionalFormatting>
  <conditionalFormatting sqref="BX146:BX158">
    <cfRule type="cellIs" dxfId="4381" priority="921" operator="equal">
      <formula>"no fueling"</formula>
    </cfRule>
  </conditionalFormatting>
  <conditionalFormatting sqref="BS155:BS158">
    <cfRule type="cellIs" dxfId="4380" priority="910" operator="equal">
      <formula>"no fueling"</formula>
    </cfRule>
  </conditionalFormatting>
  <conditionalFormatting sqref="BS155">
    <cfRule type="cellIs" dxfId="4379" priority="906" operator="equal">
      <formula>"no fueling"</formula>
    </cfRule>
  </conditionalFormatting>
  <conditionalFormatting sqref="BS156">
    <cfRule type="cellIs" dxfId="4378" priority="905" operator="equal">
      <formula>"no fueling"</formula>
    </cfRule>
  </conditionalFormatting>
  <conditionalFormatting sqref="BS157">
    <cfRule type="cellIs" dxfId="4377" priority="904" operator="equal">
      <formula>"no fueling"</formula>
    </cfRule>
  </conditionalFormatting>
  <conditionalFormatting sqref="BS158">
    <cfRule type="cellIs" dxfId="4376" priority="903" operator="equal">
      <formula>"no fueling"</formula>
    </cfRule>
  </conditionalFormatting>
  <conditionalFormatting sqref="CI155:CI158">
    <cfRule type="cellIs" dxfId="4375" priority="901" operator="equal">
      <formula>"no fueling"</formula>
    </cfRule>
  </conditionalFormatting>
  <conditionalFormatting sqref="CI155">
    <cfRule type="cellIs" dxfId="4374" priority="897" operator="equal">
      <formula>"no fueling"</formula>
    </cfRule>
  </conditionalFormatting>
  <conditionalFormatting sqref="CI156">
    <cfRule type="cellIs" dxfId="4373" priority="896" operator="equal">
      <formula>"no fueling"</formula>
    </cfRule>
  </conditionalFormatting>
  <conditionalFormatting sqref="CI157">
    <cfRule type="cellIs" dxfId="4372" priority="895" operator="equal">
      <formula>"no fueling"</formula>
    </cfRule>
  </conditionalFormatting>
  <conditionalFormatting sqref="CI158">
    <cfRule type="cellIs" dxfId="4371" priority="894" operator="equal">
      <formula>"no fueling"</formula>
    </cfRule>
  </conditionalFormatting>
  <conditionalFormatting sqref="AE145 AE159">
    <cfRule type="cellIs" dxfId="4370" priority="892" operator="equal">
      <formula>"no fueling"</formula>
    </cfRule>
  </conditionalFormatting>
  <conditionalFormatting sqref="AE146">
    <cfRule type="cellIs" dxfId="4369" priority="891" operator="equal">
      <formula>"no fueling"</formula>
    </cfRule>
  </conditionalFormatting>
  <conditionalFormatting sqref="AE151:AE158">
    <cfRule type="cellIs" dxfId="4368" priority="890" operator="equal">
      <formula>"no fueling"</formula>
    </cfRule>
  </conditionalFormatting>
  <conditionalFormatting sqref="AE147:AE150">
    <cfRule type="cellIs" dxfId="4367" priority="889" operator="equal">
      <formula>"no fueling"</formula>
    </cfRule>
  </conditionalFormatting>
  <conditionalFormatting sqref="AB145:AC145 AB159:AC159">
    <cfRule type="cellIs" dxfId="4366" priority="888" operator="equal">
      <formula>"no fueling"</formula>
    </cfRule>
  </conditionalFormatting>
  <conditionalFormatting sqref="AB146:AC158">
    <cfRule type="cellIs" dxfId="4365" priority="887" operator="equal">
      <formula>"no fueling"</formula>
    </cfRule>
  </conditionalFormatting>
  <conditionalFormatting sqref="E142 Q151:Q158">
    <cfRule type="cellIs" dxfId="4364" priority="886" operator="equal">
      <formula>"no fueling"</formula>
    </cfRule>
  </conditionalFormatting>
  <conditionalFormatting sqref="R155:R158">
    <cfRule type="cellIs" dxfId="4363" priority="884" operator="equal">
      <formula>"no fueling"</formula>
    </cfRule>
  </conditionalFormatting>
  <conditionalFormatting sqref="R155:R158">
    <cfRule type="cellIs" dxfId="4362" priority="885" operator="equal">
      <formula>"no fueling"</formula>
    </cfRule>
  </conditionalFormatting>
  <conditionalFormatting sqref="E145:G145">
    <cfRule type="cellIs" dxfId="4361" priority="878" operator="equal">
      <formula>"no fueling"</formula>
    </cfRule>
  </conditionalFormatting>
  <conditionalFormatting sqref="AS145:AS159">
    <cfRule type="cellIs" dxfId="4360" priority="877" operator="equal">
      <formula>"no fueling"</formula>
    </cfRule>
  </conditionalFormatting>
  <conditionalFormatting sqref="AS144">
    <cfRule type="cellIs" dxfId="4359" priority="876" operator="equal">
      <formula>"no fueling"</formula>
    </cfRule>
  </conditionalFormatting>
  <conditionalFormatting sqref="H144:I144 H146:I158">
    <cfRule type="cellIs" dxfId="4358" priority="875" operator="equal">
      <formula>"no fueling"</formula>
    </cfRule>
  </conditionalFormatting>
  <conditionalFormatting sqref="H145">
    <cfRule type="cellIs" dxfId="4357" priority="874" operator="equal">
      <formula>"no fueling"</formula>
    </cfRule>
  </conditionalFormatting>
  <conditionalFormatting sqref="J144:J159">
    <cfRule type="cellIs" dxfId="4356" priority="873" operator="equal">
      <formula>"no fueling"</formula>
    </cfRule>
  </conditionalFormatting>
  <conditionalFormatting sqref="H159">
    <cfRule type="cellIs" dxfId="4355" priority="872" operator="equal">
      <formula>"no fueling"</formula>
    </cfRule>
  </conditionalFormatting>
  <conditionalFormatting sqref="AG142:AH142 AG145">
    <cfRule type="cellIs" dxfId="4354" priority="871" operator="equal">
      <formula>"no fueling"</formula>
    </cfRule>
  </conditionalFormatting>
  <conditionalFormatting sqref="I145">
    <cfRule type="cellIs" dxfId="4353" priority="870" operator="equal">
      <formula>"no fueling"</formula>
    </cfRule>
  </conditionalFormatting>
  <conditionalFormatting sqref="I159">
    <cfRule type="cellIs" dxfId="4352" priority="869" operator="equal">
      <formula>"no fueling"</formula>
    </cfRule>
  </conditionalFormatting>
  <conditionalFormatting sqref="S146:S158">
    <cfRule type="cellIs" dxfId="4351" priority="868" operator="equal">
      <formula>"no fueling"</formula>
    </cfRule>
  </conditionalFormatting>
  <conditionalFormatting sqref="AA146">
    <cfRule type="cellIs" dxfId="4350" priority="867" operator="equal">
      <formula>"no fueling"</formula>
    </cfRule>
  </conditionalFormatting>
  <conditionalFormatting sqref="AA147:AA158">
    <cfRule type="cellIs" dxfId="4349" priority="866" operator="equal">
      <formula>"no fueling"</formula>
    </cfRule>
  </conditionalFormatting>
  <conditionalFormatting sqref="BF142:BG144">
    <cfRule type="cellIs" dxfId="4348" priority="865" operator="equal">
      <formula>"no fueling"</formula>
    </cfRule>
  </conditionalFormatting>
  <conditionalFormatting sqref="BV142:BW144">
    <cfRule type="cellIs" dxfId="4347" priority="864" operator="equal">
      <formula>"no fueling"</formula>
    </cfRule>
  </conditionalFormatting>
  <conditionalFormatting sqref="CZ140:CZ159">
    <cfRule type="cellIs" dxfId="4346" priority="863" operator="equal">
      <formula>"no fueling"</formula>
    </cfRule>
  </conditionalFormatting>
  <conditionalFormatting sqref="EX140:FG141 DB140:DB141 DA140:DA142 DA145:DB159 FH140:FH159 DL146:DO149 DL150:DL154 DC146:DF154 DR146:DU154 FI143:FW143 FZ140:GK143 GM143:GZ143 GL140:GL159 DC159:DO159 ED140:ED159 GB144:GK144 GM144:GN144 GQ144:GZ144 ES140:EW142 DC140:DO145 ES159:FG159 ES155:EU158 FF155:FG158 DM155:DO158 DN150:DO154 ES143:FG153 ES154:FE154 FG154">
    <cfRule type="cellIs" dxfId="4345" priority="862" operator="equal">
      <formula>"no fueling"</formula>
    </cfRule>
  </conditionalFormatting>
  <conditionalFormatting sqref="DG146 DG148:DG154 DH146:DK154">
    <cfRule type="cellIs" dxfId="4344" priority="861" operator="equal">
      <formula>"no fueling"</formula>
    </cfRule>
  </conditionalFormatting>
  <conditionalFormatting sqref="DG147">
    <cfRule type="cellIs" dxfId="4343" priority="860" operator="equal">
      <formula>"no fueling"</formula>
    </cfRule>
  </conditionalFormatting>
  <conditionalFormatting sqref="DQ140:DQ141 DP140:DP142 DP145:DQ159 EA146:EA154 DR159:EC159 DR140:EC145 EB155:EC158 EC146:EC154">
    <cfRule type="cellIs" dxfId="4342" priority="859" operator="equal">
      <formula>"no fueling"</formula>
    </cfRule>
  </conditionalFormatting>
  <conditionalFormatting sqref="DV146 DV148:DV154 DW146:DZ154">
    <cfRule type="cellIs" dxfId="4341" priority="858" operator="equal">
      <formula>"no fueling"</formula>
    </cfRule>
  </conditionalFormatting>
  <conditionalFormatting sqref="DV147">
    <cfRule type="cellIs" dxfId="4340" priority="857" operator="equal">
      <formula>"no fueling"</formula>
    </cfRule>
  </conditionalFormatting>
  <conditionalFormatting sqref="FM140:FW141 FI140:FL142 FI159:FW159 FI155:FJ158 FU155:FW158 FI144:FW153 FI154:FT154 FV154:FW154">
    <cfRule type="cellIs" dxfId="4339" priority="856" operator="equal">
      <formula>"no fueling"</formula>
    </cfRule>
  </conditionalFormatting>
  <conditionalFormatting sqref="EB146:EB150">
    <cfRule type="cellIs" dxfId="4338" priority="855" operator="equal">
      <formula>"no fueling"</formula>
    </cfRule>
  </conditionalFormatting>
  <conditionalFormatting sqref="DM150">
    <cfRule type="cellIs" dxfId="4337" priority="854" operator="equal">
      <formula>"no fueling"</formula>
    </cfRule>
  </conditionalFormatting>
  <conditionalFormatting sqref="GM140:GP142 GQ140:GZ141 GM146:GN158 GQ159:GZ159 GZ146:GZ158 GM145:GO145 GQ145:GZ145 GM159:GO159">
    <cfRule type="cellIs" dxfId="4336" priority="853" operator="equal">
      <formula>"no fueling"</formula>
    </cfRule>
  </conditionalFormatting>
  <conditionalFormatting sqref="FY140:FY141 FX140:FX142 FX145:FY159 GK146:GK158 FZ145:GK145 FZ159:GK159">
    <cfRule type="cellIs" dxfId="4335" priority="852" operator="equal">
      <formula>"no fueling"</formula>
    </cfRule>
  </conditionalFormatting>
  <conditionalFormatting sqref="FZ144:GA144">
    <cfRule type="cellIs" dxfId="4334" priority="851" operator="equal">
      <formula>"no fueling"</formula>
    </cfRule>
  </conditionalFormatting>
  <conditionalFormatting sqref="GO144:GP144">
    <cfRule type="cellIs" dxfId="4333" priority="850" operator="equal">
      <formula>"no fueling"</formula>
    </cfRule>
  </conditionalFormatting>
  <conditionalFormatting sqref="GP145">
    <cfRule type="cellIs" dxfId="4332" priority="849" operator="equal">
      <formula>"no fueling"</formula>
    </cfRule>
  </conditionalFormatting>
  <conditionalFormatting sqref="GP159">
    <cfRule type="cellIs" dxfId="4331" priority="848" operator="equal">
      <formula>"no fueling"</formula>
    </cfRule>
  </conditionalFormatting>
  <conditionalFormatting sqref="CM140:CM141 CL140:CL142 CL145:CM159 CW146:CY149 CN140:CY145 CN159:CY159 CN146:CQ158 CW155:CY158 CW150:CW154 CY150:CY154">
    <cfRule type="cellIs" dxfId="4330" priority="847" operator="equal">
      <formula>"no fueling"</formula>
    </cfRule>
  </conditionalFormatting>
  <conditionalFormatting sqref="CR146 CR148:CR158 CS146:CV158">
    <cfRule type="cellIs" dxfId="4329" priority="846" operator="equal">
      <formula>"no fueling"</formula>
    </cfRule>
  </conditionalFormatting>
  <conditionalFormatting sqref="CR147">
    <cfRule type="cellIs" dxfId="4328" priority="845" operator="equal">
      <formula>"no fueling"</formula>
    </cfRule>
  </conditionalFormatting>
  <conditionalFormatting sqref="CX150">
    <cfRule type="cellIs" dxfId="4327" priority="844" operator="equal">
      <formula>"no fueling"</formula>
    </cfRule>
  </conditionalFormatting>
  <conditionalFormatting sqref="FZ146:GJ146 FZ147:GH158">
    <cfRule type="cellIs" dxfId="4326" priority="842" operator="equal">
      <formula>"no fueling"</formula>
    </cfRule>
  </conditionalFormatting>
  <conditionalFormatting sqref="EI140:ER141 EE143:ER150 EE140:EH142 EE159:ER159 EE155:EF158 EQ155:ER158 EE151:EP154 ER151:ER154">
    <cfRule type="cellIs" dxfId="4325" priority="843" operator="equal">
      <formula>"no fueling"</formula>
    </cfRule>
  </conditionalFormatting>
  <conditionalFormatting sqref="GJ155:GJ158">
    <cfRule type="cellIs" dxfId="4324" priority="841" operator="equal">
      <formula>"no fueling"</formula>
    </cfRule>
  </conditionalFormatting>
  <conditionalFormatting sqref="GI147:GI158 GJ147:GJ153">
    <cfRule type="cellIs" dxfId="4323" priority="840" operator="equal">
      <formula>"no fueling"</formula>
    </cfRule>
  </conditionalFormatting>
  <conditionalFormatting sqref="GQ146:GY146">
    <cfRule type="cellIs" dxfId="4322" priority="839" operator="equal">
      <formula>"no fueling"</formula>
    </cfRule>
  </conditionalFormatting>
  <conditionalFormatting sqref="GY155:GY158">
    <cfRule type="cellIs" dxfId="4321" priority="838" operator="equal">
      <formula>"no fueling"</formula>
    </cfRule>
  </conditionalFormatting>
  <conditionalFormatting sqref="GQ147:GY150 GO147:GP158 GQ151:GX158 GY151:GY153">
    <cfRule type="cellIs" dxfId="4320" priority="837" operator="equal">
      <formula>"no fueling"</formula>
    </cfRule>
  </conditionalFormatting>
  <conditionalFormatting sqref="GO146:GP158">
    <cfRule type="cellIs" dxfId="4319" priority="836" operator="equal">
      <formula>"no fueling"</formula>
    </cfRule>
  </conditionalFormatting>
  <conditionalFormatting sqref="E146:E158">
    <cfRule type="cellIs" dxfId="4318" priority="835" operator="equal">
      <formula>"no fueling"</formula>
    </cfRule>
  </conditionalFormatting>
  <conditionalFormatting sqref="HB146:HC158">
    <cfRule type="cellIs" dxfId="4317" priority="834" operator="equal">
      <formula>"no fueling"</formula>
    </cfRule>
  </conditionalFormatting>
  <conditionalFormatting sqref="HE145 HE159">
    <cfRule type="cellIs" dxfId="4316" priority="833" operator="equal">
      <formula>"no fueling"</formula>
    </cfRule>
  </conditionalFormatting>
  <conditionalFormatting sqref="HE146">
    <cfRule type="cellIs" dxfId="4315" priority="832" operator="equal">
      <formula>"no fueling"</formula>
    </cfRule>
  </conditionalFormatting>
  <conditionalFormatting sqref="HE147:HE158">
    <cfRule type="cellIs" dxfId="4314" priority="831" operator="equal">
      <formula>"no fueling"</formula>
    </cfRule>
  </conditionalFormatting>
  <conditionalFormatting sqref="HF140:HF141">
    <cfRule type="cellIs" dxfId="4313" priority="830" operator="equal">
      <formula>"no fueling"</formula>
    </cfRule>
  </conditionalFormatting>
  <conditionalFormatting sqref="HD143:HE143 HD142">
    <cfRule type="cellIs" dxfId="4312" priority="829" operator="equal">
      <formula>"no fueling"</formula>
    </cfRule>
  </conditionalFormatting>
  <conditionalFormatting sqref="HD144">
    <cfRule type="cellIs" dxfId="4311" priority="828" operator="equal">
      <formula>"no fueling"</formula>
    </cfRule>
  </conditionalFormatting>
  <conditionalFormatting sqref="HH159:HJ159 HH145:HJ145 HH140:HJ141 HH142:HI144">
    <cfRule type="cellIs" dxfId="4310" priority="827" operator="equal">
      <formula>"no fueling"</formula>
    </cfRule>
  </conditionalFormatting>
  <conditionalFormatting sqref="HH146:HI158">
    <cfRule type="cellIs" dxfId="4309" priority="826" operator="equal">
      <formula>"no fueling"</formula>
    </cfRule>
  </conditionalFormatting>
  <conditionalFormatting sqref="HF145:HF159">
    <cfRule type="cellIs" dxfId="4308" priority="824" operator="equal">
      <formula>"no fueling"</formula>
    </cfRule>
  </conditionalFormatting>
  <conditionalFormatting sqref="HF144">
    <cfRule type="cellIs" dxfId="4307" priority="823" operator="equal">
      <formula>"no fueling"</formula>
    </cfRule>
  </conditionalFormatting>
  <conditionalFormatting sqref="HK145:HK154 HK159">
    <cfRule type="cellIs" dxfId="4306" priority="822" operator="equal">
      <formula>"no fueling"</formula>
    </cfRule>
  </conditionalFormatting>
  <conditionalFormatting sqref="HK140:HK141">
    <cfRule type="cellIs" dxfId="4305" priority="825" operator="equal">
      <formula>"no fueling"</formula>
    </cfRule>
  </conditionalFormatting>
  <conditionalFormatting sqref="HK144">
    <cfRule type="cellIs" dxfId="4304" priority="821" operator="equal">
      <formula>"no fueling"</formula>
    </cfRule>
  </conditionalFormatting>
  <conditionalFormatting sqref="HJ146:HJ158">
    <cfRule type="cellIs" dxfId="4303" priority="820" operator="equal">
      <formula>"no fueling"</formula>
    </cfRule>
  </conditionalFormatting>
  <conditionalFormatting sqref="HJ142">
    <cfRule type="cellIs" dxfId="4302" priority="819" operator="equal">
      <formula>"no fueling"</formula>
    </cfRule>
  </conditionalFormatting>
  <conditionalFormatting sqref="HD146:HD158">
    <cfRule type="cellIs" dxfId="4301" priority="818" operator="equal">
      <formula>"no fueling"</formula>
    </cfRule>
  </conditionalFormatting>
  <conditionalFormatting sqref="HF142:HF143">
    <cfRule type="cellIs" dxfId="4300" priority="817" operator="equal">
      <formula>"no fueling"</formula>
    </cfRule>
  </conditionalFormatting>
  <conditionalFormatting sqref="HK142:HK143">
    <cfRule type="cellIs" dxfId="4299" priority="816" operator="equal">
      <formula>"no fueling"</formula>
    </cfRule>
  </conditionalFormatting>
  <conditionalFormatting sqref="F146:G158">
    <cfRule type="cellIs" dxfId="4298" priority="815" operator="equal">
      <formula>"no fueling"</formula>
    </cfRule>
  </conditionalFormatting>
  <conditionalFormatting sqref="BL85:BR89">
    <cfRule type="cellIs" dxfId="4297" priority="814" operator="equal">
      <formula>"no fueling"</formula>
    </cfRule>
  </conditionalFormatting>
  <conditionalFormatting sqref="BR87">
    <cfRule type="cellIs" dxfId="4296" priority="813" operator="equal">
      <formula>"no fueling"</formula>
    </cfRule>
  </conditionalFormatting>
  <conditionalFormatting sqref="BR88">
    <cfRule type="cellIs" dxfId="4295" priority="812" operator="equal">
      <formula>"no fueling"</formula>
    </cfRule>
  </conditionalFormatting>
  <conditionalFormatting sqref="BR89">
    <cfRule type="cellIs" dxfId="4294" priority="811" operator="equal">
      <formula>"no fueling"</formula>
    </cfRule>
  </conditionalFormatting>
  <conditionalFormatting sqref="BJ85:BK89">
    <cfRule type="cellIs" dxfId="4293" priority="810" operator="equal">
      <formula>"no fueling"</formula>
    </cfRule>
  </conditionalFormatting>
  <conditionalFormatting sqref="BI85:BI89">
    <cfRule type="cellIs" dxfId="4292" priority="809" operator="equal">
      <formula>"no fueling"</formula>
    </cfRule>
  </conditionalFormatting>
  <conditionalFormatting sqref="CB85:CH89">
    <cfRule type="cellIs" dxfId="4291" priority="808" operator="equal">
      <formula>"no fueling"</formula>
    </cfRule>
  </conditionalFormatting>
  <conditionalFormatting sqref="CH87">
    <cfRule type="cellIs" dxfId="4290" priority="807" operator="equal">
      <formula>"no fueling"</formula>
    </cfRule>
  </conditionalFormatting>
  <conditionalFormatting sqref="CH88">
    <cfRule type="cellIs" dxfId="4289" priority="806" operator="equal">
      <formula>"no fueling"</formula>
    </cfRule>
  </conditionalFormatting>
  <conditionalFormatting sqref="CH89">
    <cfRule type="cellIs" dxfId="4288" priority="805" operator="equal">
      <formula>"no fueling"</formula>
    </cfRule>
  </conditionalFormatting>
  <conditionalFormatting sqref="BZ85:CA89">
    <cfRule type="cellIs" dxfId="4287" priority="804" operator="equal">
      <formula>"no fueling"</formula>
    </cfRule>
  </conditionalFormatting>
  <conditionalFormatting sqref="BY85:BY89">
    <cfRule type="cellIs" dxfId="4286" priority="803" operator="equal">
      <formula>"no fueling"</formula>
    </cfRule>
  </conditionalFormatting>
  <conditionalFormatting sqref="DC85:DL89">
    <cfRule type="cellIs" dxfId="4285" priority="802" operator="equal">
      <formula>"no fueling"</formula>
    </cfRule>
  </conditionalFormatting>
  <conditionalFormatting sqref="DR85:EA89">
    <cfRule type="cellIs" dxfId="4284" priority="801" operator="equal">
      <formula>"no fueling"</formula>
    </cfRule>
  </conditionalFormatting>
  <conditionalFormatting sqref="EV85:FE89">
    <cfRule type="cellIs" dxfId="4283" priority="800" operator="equal">
      <formula>"no fueling"</formula>
    </cfRule>
  </conditionalFormatting>
  <conditionalFormatting sqref="FK85:FT89">
    <cfRule type="cellIs" dxfId="4282" priority="799" operator="equal">
      <formula>"no fueling"</formula>
    </cfRule>
  </conditionalFormatting>
  <conditionalFormatting sqref="Z107:Z111">
    <cfRule type="cellIs" dxfId="4281" priority="798" operator="equal">
      <formula>"no fueling"</formula>
    </cfRule>
  </conditionalFormatting>
  <conditionalFormatting sqref="AD107:AD111">
    <cfRule type="cellIs" dxfId="4280" priority="797" operator="equal">
      <formula>"no fueling"</formula>
    </cfRule>
  </conditionalFormatting>
  <conditionalFormatting sqref="AV107:BB111">
    <cfRule type="cellIs" dxfId="4279" priority="796" operator="equal">
      <formula>"no fueling"</formula>
    </cfRule>
  </conditionalFormatting>
  <conditionalFormatting sqref="BB109">
    <cfRule type="cellIs" dxfId="4278" priority="795" operator="equal">
      <formula>"no fueling"</formula>
    </cfRule>
  </conditionalFormatting>
  <conditionalFormatting sqref="BB110">
    <cfRule type="cellIs" dxfId="4277" priority="794" operator="equal">
      <formula>"no fueling"</formula>
    </cfRule>
  </conditionalFormatting>
  <conditionalFormatting sqref="BB111">
    <cfRule type="cellIs" dxfId="4276" priority="793" operator="equal">
      <formula>"no fueling"</formula>
    </cfRule>
  </conditionalFormatting>
  <conditionalFormatting sqref="AT107:AU111">
    <cfRule type="cellIs" dxfId="4275" priority="792" operator="equal">
      <formula>"no fueling"</formula>
    </cfRule>
  </conditionalFormatting>
  <conditionalFormatting sqref="AS107:AS111">
    <cfRule type="cellIs" dxfId="4274" priority="791" operator="equal">
      <formula>"no fueling"</formula>
    </cfRule>
  </conditionalFormatting>
  <conditionalFormatting sqref="BL107:BR111">
    <cfRule type="cellIs" dxfId="4273" priority="790" operator="equal">
      <formula>"no fueling"</formula>
    </cfRule>
  </conditionalFormatting>
  <conditionalFormatting sqref="BR109">
    <cfRule type="cellIs" dxfId="4272" priority="789" operator="equal">
      <formula>"no fueling"</formula>
    </cfRule>
  </conditionalFormatting>
  <conditionalFormatting sqref="BR110">
    <cfRule type="cellIs" dxfId="4271" priority="788" operator="equal">
      <formula>"no fueling"</formula>
    </cfRule>
  </conditionalFormatting>
  <conditionalFormatting sqref="BR111">
    <cfRule type="cellIs" dxfId="4270" priority="787" operator="equal">
      <formula>"no fueling"</formula>
    </cfRule>
  </conditionalFormatting>
  <conditionalFormatting sqref="BJ107:BK111">
    <cfRule type="cellIs" dxfId="4269" priority="786" operator="equal">
      <formula>"no fueling"</formula>
    </cfRule>
  </conditionalFormatting>
  <conditionalFormatting sqref="BI107:BI111">
    <cfRule type="cellIs" dxfId="4268" priority="785" operator="equal">
      <formula>"no fueling"</formula>
    </cfRule>
  </conditionalFormatting>
  <conditionalFormatting sqref="CB107:CH111">
    <cfRule type="cellIs" dxfId="4267" priority="784" operator="equal">
      <formula>"no fueling"</formula>
    </cfRule>
  </conditionalFormatting>
  <conditionalFormatting sqref="CH109">
    <cfRule type="cellIs" dxfId="4266" priority="783" operator="equal">
      <formula>"no fueling"</formula>
    </cfRule>
  </conditionalFormatting>
  <conditionalFormatting sqref="CH110">
    <cfRule type="cellIs" dxfId="4265" priority="782" operator="equal">
      <formula>"no fueling"</formula>
    </cfRule>
  </conditionalFormatting>
  <conditionalFormatting sqref="CH111">
    <cfRule type="cellIs" dxfId="4264" priority="781" operator="equal">
      <formula>"no fueling"</formula>
    </cfRule>
  </conditionalFormatting>
  <conditionalFormatting sqref="BZ107:CA111">
    <cfRule type="cellIs" dxfId="4263" priority="780" operator="equal">
      <formula>"no fueling"</formula>
    </cfRule>
  </conditionalFormatting>
  <conditionalFormatting sqref="BY107:BY111">
    <cfRule type="cellIs" dxfId="4262" priority="779" operator="equal">
      <formula>"no fueling"</formula>
    </cfRule>
  </conditionalFormatting>
  <conditionalFormatting sqref="DC107:DF111 DL107:DL111">
    <cfRule type="cellIs" dxfId="4261" priority="778" operator="equal">
      <formula>"no fueling"</formula>
    </cfRule>
  </conditionalFormatting>
  <conditionalFormatting sqref="DG107:DK111">
    <cfRule type="cellIs" dxfId="4260" priority="777" operator="equal">
      <formula>"no fueling"</formula>
    </cfRule>
  </conditionalFormatting>
  <conditionalFormatting sqref="DR107:DU111 EA107:EA111">
    <cfRule type="cellIs" dxfId="4259" priority="776" operator="equal">
      <formula>"no fueling"</formula>
    </cfRule>
  </conditionalFormatting>
  <conditionalFormatting sqref="DV107:DZ111">
    <cfRule type="cellIs" dxfId="4258" priority="775" operator="equal">
      <formula>"no fueling"</formula>
    </cfRule>
  </conditionalFormatting>
  <conditionalFormatting sqref="EV107:FE111">
    <cfRule type="cellIs" dxfId="4257" priority="774" operator="equal">
      <formula>"no fueling"</formula>
    </cfRule>
  </conditionalFormatting>
  <conditionalFormatting sqref="FK107:FT111">
    <cfRule type="cellIs" dxfId="4256" priority="773" operator="equal">
      <formula>"no fueling"</formula>
    </cfRule>
  </conditionalFormatting>
  <conditionalFormatting sqref="BL133:BR136">
    <cfRule type="cellIs" dxfId="4255" priority="772" operator="equal">
      <formula>"no fueling"</formula>
    </cfRule>
  </conditionalFormatting>
  <conditionalFormatting sqref="BR134">
    <cfRule type="cellIs" dxfId="4254" priority="771" operator="equal">
      <formula>"no fueling"</formula>
    </cfRule>
  </conditionalFormatting>
  <conditionalFormatting sqref="BR135">
    <cfRule type="cellIs" dxfId="4253" priority="770" operator="equal">
      <formula>"no fueling"</formula>
    </cfRule>
  </conditionalFormatting>
  <conditionalFormatting sqref="BR136">
    <cfRule type="cellIs" dxfId="4252" priority="769" operator="equal">
      <formula>"no fueling"</formula>
    </cfRule>
  </conditionalFormatting>
  <conditionalFormatting sqref="BJ133:BK136">
    <cfRule type="cellIs" dxfId="4251" priority="768" operator="equal">
      <formula>"no fueling"</formula>
    </cfRule>
  </conditionalFormatting>
  <conditionalFormatting sqref="BI133:BI136">
    <cfRule type="cellIs" dxfId="4250" priority="767" operator="equal">
      <formula>"no fueling"</formula>
    </cfRule>
  </conditionalFormatting>
  <conditionalFormatting sqref="CB133:CH136">
    <cfRule type="cellIs" dxfId="4249" priority="766" operator="equal">
      <formula>"no fueling"</formula>
    </cfRule>
  </conditionalFormatting>
  <conditionalFormatting sqref="CH134">
    <cfRule type="cellIs" dxfId="4248" priority="765" operator="equal">
      <formula>"no fueling"</formula>
    </cfRule>
  </conditionalFormatting>
  <conditionalFormatting sqref="CH135">
    <cfRule type="cellIs" dxfId="4247" priority="764" operator="equal">
      <formula>"no fueling"</formula>
    </cfRule>
  </conditionalFormatting>
  <conditionalFormatting sqref="CH136">
    <cfRule type="cellIs" dxfId="4246" priority="763" operator="equal">
      <formula>"no fueling"</formula>
    </cfRule>
  </conditionalFormatting>
  <conditionalFormatting sqref="BZ133:CA136">
    <cfRule type="cellIs" dxfId="4245" priority="762" operator="equal">
      <formula>"no fueling"</formula>
    </cfRule>
  </conditionalFormatting>
  <conditionalFormatting sqref="BY133:BY136">
    <cfRule type="cellIs" dxfId="4244" priority="761" operator="equal">
      <formula>"no fueling"</formula>
    </cfRule>
  </conditionalFormatting>
  <conditionalFormatting sqref="DC133:DL136">
    <cfRule type="cellIs" dxfId="4243" priority="760" operator="equal">
      <formula>"no fueling"</formula>
    </cfRule>
  </conditionalFormatting>
  <conditionalFormatting sqref="DR133:EA136">
    <cfRule type="cellIs" dxfId="4242" priority="759" operator="equal">
      <formula>"no fueling"</formula>
    </cfRule>
  </conditionalFormatting>
  <conditionalFormatting sqref="EV133:FE136">
    <cfRule type="cellIs" dxfId="4241" priority="758" operator="equal">
      <formula>"no fueling"</formula>
    </cfRule>
  </conditionalFormatting>
  <conditionalFormatting sqref="FK133:FT136">
    <cfRule type="cellIs" dxfId="4240" priority="757" operator="equal">
      <formula>"no fueling"</formula>
    </cfRule>
  </conditionalFormatting>
  <conditionalFormatting sqref="BJ155:BR158">
    <cfRule type="cellIs" dxfId="4239" priority="756" operator="equal">
      <formula>"no fueling"</formula>
    </cfRule>
  </conditionalFormatting>
  <conditionalFormatting sqref="BR157">
    <cfRule type="cellIs" dxfId="4238" priority="754" operator="equal">
      <formula>"no fueling"</formula>
    </cfRule>
  </conditionalFormatting>
  <conditionalFormatting sqref="BR156">
    <cfRule type="cellIs" dxfId="4237" priority="755" operator="equal">
      <formula>"no fueling"</formula>
    </cfRule>
  </conditionalFormatting>
  <conditionalFormatting sqref="BR158">
    <cfRule type="cellIs" dxfId="4236" priority="753" operator="equal">
      <formula>"no fueling"</formula>
    </cfRule>
  </conditionalFormatting>
  <conditionalFormatting sqref="BR156:BR158">
    <cfRule type="cellIs" dxfId="4235" priority="752" operator="equal">
      <formula>"no fueling"</formula>
    </cfRule>
  </conditionalFormatting>
  <conditionalFormatting sqref="BI155:BI158">
    <cfRule type="cellIs" dxfId="4234" priority="751" operator="equal">
      <formula>"no fueling"</formula>
    </cfRule>
  </conditionalFormatting>
  <conditionalFormatting sqref="BZ155:CH158">
    <cfRule type="cellIs" dxfId="4233" priority="750" operator="equal">
      <formula>"no fueling"</formula>
    </cfRule>
  </conditionalFormatting>
  <conditionalFormatting sqref="CH157">
    <cfRule type="cellIs" dxfId="4232" priority="748" operator="equal">
      <formula>"no fueling"</formula>
    </cfRule>
  </conditionalFormatting>
  <conditionalFormatting sqref="CH156">
    <cfRule type="cellIs" dxfId="4231" priority="749" operator="equal">
      <formula>"no fueling"</formula>
    </cfRule>
  </conditionalFormatting>
  <conditionalFormatting sqref="CH158">
    <cfRule type="cellIs" dxfId="4230" priority="747" operator="equal">
      <formula>"no fueling"</formula>
    </cfRule>
  </conditionalFormatting>
  <conditionalFormatting sqref="CH156:CH158">
    <cfRule type="cellIs" dxfId="4229" priority="746" operator="equal">
      <formula>"no fueling"</formula>
    </cfRule>
  </conditionalFormatting>
  <conditionalFormatting sqref="BY155:BY158">
    <cfRule type="cellIs" dxfId="4228" priority="745" operator="equal">
      <formula>"no fueling"</formula>
    </cfRule>
  </conditionalFormatting>
  <conditionalFormatting sqref="EH155:EP155 EH157:EP158 EH156:EO156">
    <cfRule type="cellIs" dxfId="4227" priority="744" operator="equal">
      <formula>"no fueling"</formula>
    </cfRule>
  </conditionalFormatting>
  <conditionalFormatting sqref="EP157">
    <cfRule type="cellIs" dxfId="4226" priority="742" operator="equal">
      <formula>"no fueling"</formula>
    </cfRule>
  </conditionalFormatting>
  <conditionalFormatting sqref="EP158">
    <cfRule type="cellIs" dxfId="4225" priority="741" operator="equal">
      <formula>"no fueling"</formula>
    </cfRule>
  </conditionalFormatting>
  <conditionalFormatting sqref="EP157:EP158">
    <cfRule type="cellIs" dxfId="4224" priority="740" operator="equal">
      <formula>"no fueling"</formula>
    </cfRule>
  </conditionalFormatting>
  <conditionalFormatting sqref="EG155:EG158">
    <cfRule type="cellIs" dxfId="4223" priority="739" operator="equal">
      <formula>"no fueling"</formula>
    </cfRule>
  </conditionalFormatting>
  <conditionalFormatting sqref="EW155:FE158">
    <cfRule type="cellIs" dxfId="4222" priority="738" operator="equal">
      <formula>"no fueling"</formula>
    </cfRule>
  </conditionalFormatting>
  <conditionalFormatting sqref="FE157">
    <cfRule type="cellIs" dxfId="4221" priority="736" operator="equal">
      <formula>"no fueling"</formula>
    </cfRule>
  </conditionalFormatting>
  <conditionalFormatting sqref="FE156">
    <cfRule type="cellIs" dxfId="4220" priority="737" operator="equal">
      <formula>"no fueling"</formula>
    </cfRule>
  </conditionalFormatting>
  <conditionalFormatting sqref="FE158">
    <cfRule type="cellIs" dxfId="4219" priority="735" operator="equal">
      <formula>"no fueling"</formula>
    </cfRule>
  </conditionalFormatting>
  <conditionalFormatting sqref="FE156:FE158">
    <cfRule type="cellIs" dxfId="4218" priority="734" operator="equal">
      <formula>"no fueling"</formula>
    </cfRule>
  </conditionalFormatting>
  <conditionalFormatting sqref="EV155:EV158">
    <cfRule type="cellIs" dxfId="4217" priority="733" operator="equal">
      <formula>"no fueling"</formula>
    </cfRule>
  </conditionalFormatting>
  <conditionalFormatting sqref="FL155:FT158">
    <cfRule type="cellIs" dxfId="4216" priority="732" operator="equal">
      <formula>"no fueling"</formula>
    </cfRule>
  </conditionalFormatting>
  <conditionalFormatting sqref="FT157">
    <cfRule type="cellIs" dxfId="4215" priority="730" operator="equal">
      <formula>"no fueling"</formula>
    </cfRule>
  </conditionalFormatting>
  <conditionalFormatting sqref="FT156">
    <cfRule type="cellIs" dxfId="4214" priority="731" operator="equal">
      <formula>"no fueling"</formula>
    </cfRule>
  </conditionalFormatting>
  <conditionalFormatting sqref="FT158">
    <cfRule type="cellIs" dxfId="4213" priority="729" operator="equal">
      <formula>"no fueling"</formula>
    </cfRule>
  </conditionalFormatting>
  <conditionalFormatting sqref="FT156:FT158">
    <cfRule type="cellIs" dxfId="4212" priority="728" operator="equal">
      <formula>"no fueling"</formula>
    </cfRule>
  </conditionalFormatting>
  <conditionalFormatting sqref="FK155:FK158">
    <cfRule type="cellIs" dxfId="4211" priority="727" operator="equal">
      <formula>"no fueling"</formula>
    </cfRule>
  </conditionalFormatting>
  <conditionalFormatting sqref="DC155:DF158 DL155:DL158">
    <cfRule type="cellIs" dxfId="4210" priority="726" operator="equal">
      <formula>"no fueling"</formula>
    </cfRule>
  </conditionalFormatting>
  <conditionalFormatting sqref="DG155:DK158">
    <cfRule type="cellIs" dxfId="4209" priority="725" operator="equal">
      <formula>"no fueling"</formula>
    </cfRule>
  </conditionalFormatting>
  <conditionalFormatting sqref="DR155:DU158 EA155:EA158">
    <cfRule type="cellIs" dxfId="4208" priority="724" operator="equal">
      <formula>"no fueling"</formula>
    </cfRule>
  </conditionalFormatting>
  <conditionalFormatting sqref="DV155:DZ158">
    <cfRule type="cellIs" dxfId="4207" priority="723" operator="equal">
      <formula>"no fueling"</formula>
    </cfRule>
  </conditionalFormatting>
  <conditionalFormatting sqref="HK155:HK158">
    <cfRule type="cellIs" dxfId="4206" priority="722" operator="equal">
      <formula>"no fueling"</formula>
    </cfRule>
  </conditionalFormatting>
  <conditionalFormatting sqref="D4 E5 K6:S6">
    <cfRule type="cellIs" dxfId="4205" priority="721" operator="equal">
      <formula>"no fueling"</formula>
    </cfRule>
  </conditionalFormatting>
  <conditionalFormatting sqref="H6:I6">
    <cfRule type="cellIs" dxfId="4204" priority="720" operator="equal">
      <formula>"no fueling"</formula>
    </cfRule>
  </conditionalFormatting>
  <conditionalFormatting sqref="J6">
    <cfRule type="cellIs" dxfId="4203" priority="719" operator="equal">
      <formula>"no fueling"</formula>
    </cfRule>
  </conditionalFormatting>
  <conditionalFormatting sqref="D26 E27 K28:S28">
    <cfRule type="cellIs" dxfId="4202" priority="718" operator="equal">
      <formula>"no fueling"</formula>
    </cfRule>
  </conditionalFormatting>
  <conditionalFormatting sqref="H28:I28">
    <cfRule type="cellIs" dxfId="4201" priority="717" operator="equal">
      <formula>"no fueling"</formula>
    </cfRule>
  </conditionalFormatting>
  <conditionalFormatting sqref="J28">
    <cfRule type="cellIs" dxfId="4200" priority="716" operator="equal">
      <formula>"no fueling"</formula>
    </cfRule>
  </conditionalFormatting>
  <conditionalFormatting sqref="D48 E49 K50:S50">
    <cfRule type="cellIs" dxfId="4199" priority="715" operator="equal">
      <formula>"no fueling"</formula>
    </cfRule>
  </conditionalFormatting>
  <conditionalFormatting sqref="H50:I50">
    <cfRule type="cellIs" dxfId="4198" priority="714" operator="equal">
      <formula>"no fueling"</formula>
    </cfRule>
  </conditionalFormatting>
  <conditionalFormatting sqref="J50">
    <cfRule type="cellIs" dxfId="4197" priority="713" operator="equal">
      <formula>"no fueling"</formula>
    </cfRule>
  </conditionalFormatting>
  <conditionalFormatting sqref="D73 E74 K75:S75">
    <cfRule type="cellIs" dxfId="4196" priority="712" operator="equal">
      <formula>"no fueling"</formula>
    </cfRule>
  </conditionalFormatting>
  <conditionalFormatting sqref="H75:I75">
    <cfRule type="cellIs" dxfId="4195" priority="711" operator="equal">
      <formula>"no fueling"</formula>
    </cfRule>
  </conditionalFormatting>
  <conditionalFormatting sqref="J75">
    <cfRule type="cellIs" dxfId="4194" priority="710" operator="equal">
      <formula>"no fueling"</formula>
    </cfRule>
  </conditionalFormatting>
  <conditionalFormatting sqref="D95:E95 H96 K97:S97">
    <cfRule type="cellIs" dxfId="4193" priority="709" operator="equal">
      <formula>"no fueling"</formula>
    </cfRule>
  </conditionalFormatting>
  <conditionalFormatting sqref="H97:I97">
    <cfRule type="cellIs" dxfId="4192" priority="708" operator="equal">
      <formula>"no fueling"</formula>
    </cfRule>
  </conditionalFormatting>
  <conditionalFormatting sqref="J97">
    <cfRule type="cellIs" dxfId="4191" priority="707" operator="equal">
      <formula>"no fueling"</formula>
    </cfRule>
  </conditionalFormatting>
  <conditionalFormatting sqref="D95 E96 K97:S97">
    <cfRule type="cellIs" dxfId="4190" priority="706" operator="equal">
      <formula>"no fueling"</formula>
    </cfRule>
  </conditionalFormatting>
  <conditionalFormatting sqref="H97:I97">
    <cfRule type="cellIs" dxfId="4189" priority="705" operator="equal">
      <formula>"no fueling"</formula>
    </cfRule>
  </conditionalFormatting>
  <conditionalFormatting sqref="J97">
    <cfRule type="cellIs" dxfId="4188" priority="704" operator="equal">
      <formula>"no fueling"</formula>
    </cfRule>
  </conditionalFormatting>
  <conditionalFormatting sqref="D120:E120 H121 K122:S122">
    <cfRule type="cellIs" dxfId="4187" priority="703" operator="equal">
      <formula>"no fueling"</formula>
    </cfRule>
  </conditionalFormatting>
  <conditionalFormatting sqref="H122:I122">
    <cfRule type="cellIs" dxfId="4186" priority="702" operator="equal">
      <formula>"no fueling"</formula>
    </cfRule>
  </conditionalFormatting>
  <conditionalFormatting sqref="J122">
    <cfRule type="cellIs" dxfId="4185" priority="701" operator="equal">
      <formula>"no fueling"</formula>
    </cfRule>
  </conditionalFormatting>
  <conditionalFormatting sqref="D120 E121 K122:S122">
    <cfRule type="cellIs" dxfId="4184" priority="700" operator="equal">
      <formula>"no fueling"</formula>
    </cfRule>
  </conditionalFormatting>
  <conditionalFormatting sqref="H122:I122">
    <cfRule type="cellIs" dxfId="4183" priority="699" operator="equal">
      <formula>"no fueling"</formula>
    </cfRule>
  </conditionalFormatting>
  <conditionalFormatting sqref="J122">
    <cfRule type="cellIs" dxfId="4182" priority="698" operator="equal">
      <formula>"no fueling"</formula>
    </cfRule>
  </conditionalFormatting>
  <conditionalFormatting sqref="D142:E142 H143 K144:S144">
    <cfRule type="cellIs" dxfId="4181" priority="697" operator="equal">
      <formula>"no fueling"</formula>
    </cfRule>
  </conditionalFormatting>
  <conditionalFormatting sqref="H144:I144">
    <cfRule type="cellIs" dxfId="4180" priority="696" operator="equal">
      <formula>"no fueling"</formula>
    </cfRule>
  </conditionalFormatting>
  <conditionalFormatting sqref="J144">
    <cfRule type="cellIs" dxfId="4179" priority="695" operator="equal">
      <formula>"no fueling"</formula>
    </cfRule>
  </conditionalFormatting>
  <conditionalFormatting sqref="D142:E142 H143 K144:S144">
    <cfRule type="cellIs" dxfId="4178" priority="694" operator="equal">
      <formula>"no fueling"</formula>
    </cfRule>
  </conditionalFormatting>
  <conditionalFormatting sqref="H144:I144">
    <cfRule type="cellIs" dxfId="4177" priority="693" operator="equal">
      <formula>"no fueling"</formula>
    </cfRule>
  </conditionalFormatting>
  <conditionalFormatting sqref="J144">
    <cfRule type="cellIs" dxfId="4176" priority="692" operator="equal">
      <formula>"no fueling"</formula>
    </cfRule>
  </conditionalFormatting>
  <conditionalFormatting sqref="D142 E143 K144:S144">
    <cfRule type="cellIs" dxfId="4175" priority="691" operator="equal">
      <formula>"no fueling"</formula>
    </cfRule>
  </conditionalFormatting>
  <conditionalFormatting sqref="H144:I144">
    <cfRule type="cellIs" dxfId="4174" priority="690" operator="equal">
      <formula>"no fueling"</formula>
    </cfRule>
  </conditionalFormatting>
  <conditionalFormatting sqref="J144">
    <cfRule type="cellIs" dxfId="4173" priority="689" operator="equal">
      <formula>"no fueling"</formula>
    </cfRule>
  </conditionalFormatting>
  <conditionalFormatting sqref="W4:AD4">
    <cfRule type="cellIs" dxfId="4172" priority="688" operator="equal">
      <formula>"no fueling"</formula>
    </cfRule>
  </conditionalFormatting>
  <conditionalFormatting sqref="W26:AD26">
    <cfRule type="cellIs" dxfId="4171" priority="687" operator="equal">
      <formula>"no fueling"</formula>
    </cfRule>
  </conditionalFormatting>
  <conditionalFormatting sqref="W48:AD48">
    <cfRule type="cellIs" dxfId="4170" priority="686" operator="equal">
      <formula>"no fueling"</formula>
    </cfRule>
  </conditionalFormatting>
  <conditionalFormatting sqref="W73:AD73">
    <cfRule type="cellIs" dxfId="4169" priority="685" operator="equal">
      <formula>"no fueling"</formula>
    </cfRule>
  </conditionalFormatting>
  <conditionalFormatting sqref="W73:AD73">
    <cfRule type="cellIs" dxfId="4168" priority="684" operator="equal">
      <formula>"no fueling"</formula>
    </cfRule>
  </conditionalFormatting>
  <conditionalFormatting sqref="W95:AD95">
    <cfRule type="cellIs" dxfId="4167" priority="683" operator="equal">
      <formula>"no fueling"</formula>
    </cfRule>
  </conditionalFormatting>
  <conditionalFormatting sqref="W95:AD95">
    <cfRule type="cellIs" dxfId="4166" priority="682" operator="equal">
      <formula>"no fueling"</formula>
    </cfRule>
  </conditionalFormatting>
  <conditionalFormatting sqref="W120:AD120">
    <cfRule type="cellIs" dxfId="4165" priority="681" operator="equal">
      <formula>"no fueling"</formula>
    </cfRule>
  </conditionalFormatting>
  <conditionalFormatting sqref="W120:AD120">
    <cfRule type="cellIs" dxfId="4164" priority="680" operator="equal">
      <formula>"no fueling"</formula>
    </cfRule>
  </conditionalFormatting>
  <conditionalFormatting sqref="W142:AD142">
    <cfRule type="cellIs" dxfId="4163" priority="679" operator="equal">
      <formula>"no fueling"</formula>
    </cfRule>
  </conditionalFormatting>
  <conditionalFormatting sqref="W142:AD142">
    <cfRule type="cellIs" dxfId="4162" priority="678" operator="equal">
      <formula>"no fueling"</formula>
    </cfRule>
  </conditionalFormatting>
  <conditionalFormatting sqref="AL48:AM48">
    <cfRule type="cellIs" dxfId="4161" priority="677" operator="equal">
      <formula>"no fueling"</formula>
    </cfRule>
  </conditionalFormatting>
  <conditionalFormatting sqref="AL73:AM73">
    <cfRule type="cellIs" dxfId="4160" priority="676" operator="equal">
      <formula>"no fueling"</formula>
    </cfRule>
  </conditionalFormatting>
  <conditionalFormatting sqref="AL95:AM95">
    <cfRule type="cellIs" dxfId="4159" priority="675" operator="equal">
      <formula>"no fueling"</formula>
    </cfRule>
  </conditionalFormatting>
  <conditionalFormatting sqref="AL120:AM120">
    <cfRule type="cellIs" dxfId="4158" priority="674" operator="equal">
      <formula>"no fueling"</formula>
    </cfRule>
  </conditionalFormatting>
  <conditionalFormatting sqref="AL142:AM142">
    <cfRule type="cellIs" dxfId="4157" priority="673" operator="equal">
      <formula>"no fueling"</formula>
    </cfRule>
  </conditionalFormatting>
  <conditionalFormatting sqref="U76:U90">
    <cfRule type="cellIs" dxfId="4156" priority="672" operator="equal">
      <formula>"no fueling"</formula>
    </cfRule>
  </conditionalFormatting>
  <conditionalFormatting sqref="U98:U112">
    <cfRule type="cellIs" dxfId="4155" priority="671" operator="equal">
      <formula>"no fueling"</formula>
    </cfRule>
  </conditionalFormatting>
  <conditionalFormatting sqref="B98:B112">
    <cfRule type="cellIs" dxfId="4154" priority="670" operator="equal">
      <formula>"no fueling"</formula>
    </cfRule>
  </conditionalFormatting>
  <conditionalFormatting sqref="B76:B90">
    <cfRule type="cellIs" dxfId="4153" priority="669" operator="equal">
      <formula>"no fueling"</formula>
    </cfRule>
  </conditionalFormatting>
  <conditionalFormatting sqref="B76:B90">
    <cfRule type="cellIs" dxfId="4152" priority="668" operator="equal">
      <formula>"no fueling"</formula>
    </cfRule>
  </conditionalFormatting>
  <conditionalFormatting sqref="B123:B137">
    <cfRule type="cellIs" dxfId="4151" priority="667" operator="equal">
      <formula>"no fueling"</formula>
    </cfRule>
  </conditionalFormatting>
  <conditionalFormatting sqref="B123:B137">
    <cfRule type="cellIs" dxfId="4150" priority="666" operator="equal">
      <formula>"no fueling"</formula>
    </cfRule>
  </conditionalFormatting>
  <conditionalFormatting sqref="B145:B159">
    <cfRule type="cellIs" dxfId="4149" priority="665" operator="equal">
      <formula>"no fueling"</formula>
    </cfRule>
  </conditionalFormatting>
  <conditionalFormatting sqref="B145:B159">
    <cfRule type="cellIs" dxfId="4148" priority="664" operator="equal">
      <formula>"no fueling"</formula>
    </cfRule>
  </conditionalFormatting>
  <conditionalFormatting sqref="B145:B159">
    <cfRule type="cellIs" dxfId="4147" priority="663" operator="equal">
      <formula>"no fueling"</formula>
    </cfRule>
  </conditionalFormatting>
  <conditionalFormatting sqref="U123:U137">
    <cfRule type="cellIs" dxfId="4146" priority="662" operator="equal">
      <formula>"no fueling"</formula>
    </cfRule>
  </conditionalFormatting>
  <conditionalFormatting sqref="U123:U137">
    <cfRule type="cellIs" dxfId="4145" priority="661" operator="equal">
      <formula>"no fueling"</formula>
    </cfRule>
  </conditionalFormatting>
  <conditionalFormatting sqref="U145:U159">
    <cfRule type="cellIs" dxfId="4144" priority="660" operator="equal">
      <formula>"no fueling"</formula>
    </cfRule>
  </conditionalFormatting>
  <conditionalFormatting sqref="U145:U159">
    <cfRule type="cellIs" dxfId="4143" priority="659" operator="equal">
      <formula>"no fueling"</formula>
    </cfRule>
  </conditionalFormatting>
  <conditionalFormatting sqref="AJ7:AJ21">
    <cfRule type="cellIs" dxfId="4142" priority="658" operator="equal">
      <formula>"no fueling"</formula>
    </cfRule>
  </conditionalFormatting>
  <conditionalFormatting sqref="AJ7:AJ21">
    <cfRule type="cellIs" dxfId="4141" priority="657" operator="equal">
      <formula>"no fueling"</formula>
    </cfRule>
  </conditionalFormatting>
  <conditionalFormatting sqref="AP7:AP21">
    <cfRule type="cellIs" dxfId="4140" priority="656" operator="equal">
      <formula>"no fueling"</formula>
    </cfRule>
  </conditionalFormatting>
  <conditionalFormatting sqref="AP7:AP21">
    <cfRule type="cellIs" dxfId="4139" priority="655" operator="equal">
      <formula>"no fueling"</formula>
    </cfRule>
  </conditionalFormatting>
  <conditionalFormatting sqref="AJ29:AJ43">
    <cfRule type="cellIs" dxfId="4138" priority="654" operator="equal">
      <formula>"no fueling"</formula>
    </cfRule>
  </conditionalFormatting>
  <conditionalFormatting sqref="AJ29:AJ43">
    <cfRule type="cellIs" dxfId="4137" priority="653" operator="equal">
      <formula>"no fueling"</formula>
    </cfRule>
  </conditionalFormatting>
  <conditionalFormatting sqref="AP29:AP43">
    <cfRule type="cellIs" dxfId="4136" priority="652" operator="equal">
      <formula>"no fueling"</formula>
    </cfRule>
  </conditionalFormatting>
  <conditionalFormatting sqref="AP29:AP43">
    <cfRule type="cellIs" dxfId="4135" priority="651" operator="equal">
      <formula>"no fueling"</formula>
    </cfRule>
  </conditionalFormatting>
  <conditionalFormatting sqref="AJ51:AJ65">
    <cfRule type="cellIs" dxfId="4134" priority="650" operator="equal">
      <formula>"no fueling"</formula>
    </cfRule>
  </conditionalFormatting>
  <conditionalFormatting sqref="AJ51:AJ65">
    <cfRule type="cellIs" dxfId="4133" priority="649" operator="equal">
      <formula>"no fueling"</formula>
    </cfRule>
  </conditionalFormatting>
  <conditionalFormatting sqref="AP51:AP65">
    <cfRule type="cellIs" dxfId="4132" priority="648" operator="equal">
      <formula>"no fueling"</formula>
    </cfRule>
  </conditionalFormatting>
  <conditionalFormatting sqref="AP51:AP65">
    <cfRule type="cellIs" dxfId="4131" priority="647" operator="equal">
      <formula>"no fueling"</formula>
    </cfRule>
  </conditionalFormatting>
  <conditionalFormatting sqref="BF7:BF21">
    <cfRule type="cellIs" dxfId="4130" priority="646" operator="equal">
      <formula>"no fueling"</formula>
    </cfRule>
  </conditionalFormatting>
  <conditionalFormatting sqref="BF7:BF21">
    <cfRule type="cellIs" dxfId="4129" priority="645" operator="equal">
      <formula>"no fueling"</formula>
    </cfRule>
  </conditionalFormatting>
  <conditionalFormatting sqref="BF29:BF43">
    <cfRule type="cellIs" dxfId="4128" priority="644" operator="equal">
      <formula>"no fueling"</formula>
    </cfRule>
  </conditionalFormatting>
  <conditionalFormatting sqref="BF29:BF43">
    <cfRule type="cellIs" dxfId="4127" priority="643" operator="equal">
      <formula>"no fueling"</formula>
    </cfRule>
  </conditionalFormatting>
  <conditionalFormatting sqref="BF51:BF65">
    <cfRule type="cellIs" dxfId="4126" priority="642" operator="equal">
      <formula>"no fueling"</formula>
    </cfRule>
  </conditionalFormatting>
  <conditionalFormatting sqref="BF51:BF65">
    <cfRule type="cellIs" dxfId="4125" priority="641" operator="equal">
      <formula>"no fueling"</formula>
    </cfRule>
  </conditionalFormatting>
  <conditionalFormatting sqref="BV7:BV21">
    <cfRule type="cellIs" dxfId="4124" priority="640" operator="equal">
      <formula>"no fueling"</formula>
    </cfRule>
  </conditionalFormatting>
  <conditionalFormatting sqref="BV7:BV21">
    <cfRule type="cellIs" dxfId="4123" priority="639" operator="equal">
      <formula>"no fueling"</formula>
    </cfRule>
  </conditionalFormatting>
  <conditionalFormatting sqref="BV29:BV43">
    <cfRule type="cellIs" dxfId="4122" priority="638" operator="equal">
      <formula>"no fueling"</formula>
    </cfRule>
  </conditionalFormatting>
  <conditionalFormatting sqref="BV29:BV43">
    <cfRule type="cellIs" dxfId="4121" priority="637" operator="equal">
      <formula>"no fueling"</formula>
    </cfRule>
  </conditionalFormatting>
  <conditionalFormatting sqref="BV51:BV65">
    <cfRule type="cellIs" dxfId="4120" priority="636" operator="equal">
      <formula>"no fueling"</formula>
    </cfRule>
  </conditionalFormatting>
  <conditionalFormatting sqref="BV51:BV65">
    <cfRule type="cellIs" dxfId="4119" priority="635" operator="equal">
      <formula>"no fueling"</formula>
    </cfRule>
  </conditionalFormatting>
  <conditionalFormatting sqref="CL7:CL21">
    <cfRule type="cellIs" dxfId="4118" priority="634" operator="equal">
      <formula>"no fueling"</formula>
    </cfRule>
  </conditionalFormatting>
  <conditionalFormatting sqref="CL7:CL21">
    <cfRule type="cellIs" dxfId="4117" priority="633" operator="equal">
      <formula>"no fueling"</formula>
    </cfRule>
  </conditionalFormatting>
  <conditionalFormatting sqref="CL29:CL43">
    <cfRule type="cellIs" dxfId="4116" priority="632" operator="equal">
      <formula>"no fueling"</formula>
    </cfRule>
  </conditionalFormatting>
  <conditionalFormatting sqref="CL29:CL43">
    <cfRule type="cellIs" dxfId="4115" priority="631" operator="equal">
      <formula>"no fueling"</formula>
    </cfRule>
  </conditionalFormatting>
  <conditionalFormatting sqref="CL51:CL65">
    <cfRule type="cellIs" dxfId="4114" priority="630" operator="equal">
      <formula>"no fueling"</formula>
    </cfRule>
  </conditionalFormatting>
  <conditionalFormatting sqref="CL51:CL65">
    <cfRule type="cellIs" dxfId="4113" priority="629" operator="equal">
      <formula>"no fueling"</formula>
    </cfRule>
  </conditionalFormatting>
  <conditionalFormatting sqref="DA7:DA21">
    <cfRule type="cellIs" dxfId="4112" priority="628" operator="equal">
      <formula>"no fueling"</formula>
    </cfRule>
  </conditionalFormatting>
  <conditionalFormatting sqref="DA7:DA21">
    <cfRule type="cellIs" dxfId="4111" priority="627" operator="equal">
      <formula>"no fueling"</formula>
    </cfRule>
  </conditionalFormatting>
  <conditionalFormatting sqref="DA29:DA43">
    <cfRule type="cellIs" dxfId="4110" priority="626" operator="equal">
      <formula>"no fueling"</formula>
    </cfRule>
  </conditionalFormatting>
  <conditionalFormatting sqref="DA29:DA43">
    <cfRule type="cellIs" dxfId="4109" priority="625" operator="equal">
      <formula>"no fueling"</formula>
    </cfRule>
  </conditionalFormatting>
  <conditionalFormatting sqref="DA51:DA65">
    <cfRule type="cellIs" dxfId="4108" priority="624" operator="equal">
      <formula>"no fueling"</formula>
    </cfRule>
  </conditionalFormatting>
  <conditionalFormatting sqref="DA51:DA65">
    <cfRule type="cellIs" dxfId="4107" priority="623" operator="equal">
      <formula>"no fueling"</formula>
    </cfRule>
  </conditionalFormatting>
  <conditionalFormatting sqref="DP7:DP21">
    <cfRule type="cellIs" dxfId="4106" priority="622" operator="equal">
      <formula>"no fueling"</formula>
    </cfRule>
  </conditionalFormatting>
  <conditionalFormatting sqref="DP7:DP21">
    <cfRule type="cellIs" dxfId="4105" priority="621" operator="equal">
      <formula>"no fueling"</formula>
    </cfRule>
  </conditionalFormatting>
  <conditionalFormatting sqref="DP29:DP43">
    <cfRule type="cellIs" dxfId="4104" priority="620" operator="equal">
      <formula>"no fueling"</formula>
    </cfRule>
  </conditionalFormatting>
  <conditionalFormatting sqref="DP29:DP43">
    <cfRule type="cellIs" dxfId="4103" priority="619" operator="equal">
      <formula>"no fueling"</formula>
    </cfRule>
  </conditionalFormatting>
  <conditionalFormatting sqref="DP51:DP65">
    <cfRule type="cellIs" dxfId="4102" priority="618" operator="equal">
      <formula>"no fueling"</formula>
    </cfRule>
  </conditionalFormatting>
  <conditionalFormatting sqref="DP51:DP65">
    <cfRule type="cellIs" dxfId="4101" priority="617" operator="equal">
      <formula>"no fueling"</formula>
    </cfRule>
  </conditionalFormatting>
  <conditionalFormatting sqref="EE51:EE65">
    <cfRule type="cellIs" dxfId="4100" priority="616" operator="equal">
      <formula>"no fueling"</formula>
    </cfRule>
  </conditionalFormatting>
  <conditionalFormatting sqref="EE51:EE65">
    <cfRule type="cellIs" dxfId="4099" priority="615" operator="equal">
      <formula>"no fueling"</formula>
    </cfRule>
  </conditionalFormatting>
  <conditionalFormatting sqref="EE29:EE43">
    <cfRule type="cellIs" dxfId="4098" priority="614" operator="equal">
      <formula>"no fueling"</formula>
    </cfRule>
  </conditionalFormatting>
  <conditionalFormatting sqref="EE29:EE43">
    <cfRule type="cellIs" dxfId="4097" priority="613" operator="equal">
      <formula>"no fueling"</formula>
    </cfRule>
  </conditionalFormatting>
  <conditionalFormatting sqref="EE7:EE21">
    <cfRule type="cellIs" dxfId="4096" priority="612" operator="equal">
      <formula>"no fueling"</formula>
    </cfRule>
  </conditionalFormatting>
  <conditionalFormatting sqref="EE7:EE21">
    <cfRule type="cellIs" dxfId="4095" priority="611" operator="equal">
      <formula>"no fueling"</formula>
    </cfRule>
  </conditionalFormatting>
  <conditionalFormatting sqref="ET7:ET21">
    <cfRule type="cellIs" dxfId="4094" priority="610" operator="equal">
      <formula>"no fueling"</formula>
    </cfRule>
  </conditionalFormatting>
  <conditionalFormatting sqref="ET7:ET21">
    <cfRule type="cellIs" dxfId="4093" priority="609" operator="equal">
      <formula>"no fueling"</formula>
    </cfRule>
  </conditionalFormatting>
  <conditionalFormatting sqref="FI7:FI21">
    <cfRule type="cellIs" dxfId="4092" priority="608" operator="equal">
      <formula>"no fueling"</formula>
    </cfRule>
  </conditionalFormatting>
  <conditionalFormatting sqref="FI7:FI21">
    <cfRule type="cellIs" dxfId="4091" priority="607" operator="equal">
      <formula>"no fueling"</formula>
    </cfRule>
  </conditionalFormatting>
  <conditionalFormatting sqref="FX7:FX21">
    <cfRule type="cellIs" dxfId="4090" priority="606" operator="equal">
      <formula>"no fueling"</formula>
    </cfRule>
  </conditionalFormatting>
  <conditionalFormatting sqref="FX7:FX21">
    <cfRule type="cellIs" dxfId="4089" priority="605" operator="equal">
      <formula>"no fueling"</formula>
    </cfRule>
  </conditionalFormatting>
  <conditionalFormatting sqref="GM7:GM21">
    <cfRule type="cellIs" dxfId="4088" priority="604" operator="equal">
      <formula>"no fueling"</formula>
    </cfRule>
  </conditionalFormatting>
  <conditionalFormatting sqref="GM7:GM21">
    <cfRule type="cellIs" dxfId="4087" priority="603" operator="equal">
      <formula>"no fueling"</formula>
    </cfRule>
  </conditionalFormatting>
  <conditionalFormatting sqref="GM29:GM43">
    <cfRule type="cellIs" dxfId="4086" priority="602" operator="equal">
      <formula>"no fueling"</formula>
    </cfRule>
  </conditionalFormatting>
  <conditionalFormatting sqref="GM29:GM43">
    <cfRule type="cellIs" dxfId="4085" priority="601" operator="equal">
      <formula>"no fueling"</formula>
    </cfRule>
  </conditionalFormatting>
  <conditionalFormatting sqref="FX29:FX43">
    <cfRule type="cellIs" dxfId="4084" priority="600" operator="equal">
      <formula>"no fueling"</formula>
    </cfRule>
  </conditionalFormatting>
  <conditionalFormatting sqref="FX29:FX43">
    <cfRule type="cellIs" dxfId="4083" priority="599" operator="equal">
      <formula>"no fueling"</formula>
    </cfRule>
  </conditionalFormatting>
  <conditionalFormatting sqref="FI29:FI43">
    <cfRule type="cellIs" dxfId="4082" priority="598" operator="equal">
      <formula>"no fueling"</formula>
    </cfRule>
  </conditionalFormatting>
  <conditionalFormatting sqref="FI29:FI43">
    <cfRule type="cellIs" dxfId="4081" priority="597" operator="equal">
      <formula>"no fueling"</formula>
    </cfRule>
  </conditionalFormatting>
  <conditionalFormatting sqref="ET29:ET43">
    <cfRule type="cellIs" dxfId="4080" priority="596" operator="equal">
      <formula>"no fueling"</formula>
    </cfRule>
  </conditionalFormatting>
  <conditionalFormatting sqref="ET29:ET43">
    <cfRule type="cellIs" dxfId="4079" priority="595" operator="equal">
      <formula>"no fueling"</formula>
    </cfRule>
  </conditionalFormatting>
  <conditionalFormatting sqref="ET51:ET65">
    <cfRule type="cellIs" dxfId="4078" priority="594" operator="equal">
      <formula>"no fueling"</formula>
    </cfRule>
  </conditionalFormatting>
  <conditionalFormatting sqref="ET51:ET65">
    <cfRule type="cellIs" dxfId="4077" priority="593" operator="equal">
      <formula>"no fueling"</formula>
    </cfRule>
  </conditionalFormatting>
  <conditionalFormatting sqref="FI51:FI65">
    <cfRule type="cellIs" dxfId="4076" priority="592" operator="equal">
      <formula>"no fueling"</formula>
    </cfRule>
  </conditionalFormatting>
  <conditionalFormatting sqref="FI51:FI65">
    <cfRule type="cellIs" dxfId="4075" priority="591" operator="equal">
      <formula>"no fueling"</formula>
    </cfRule>
  </conditionalFormatting>
  <conditionalFormatting sqref="FX51:FX65">
    <cfRule type="cellIs" dxfId="4074" priority="590" operator="equal">
      <formula>"no fueling"</formula>
    </cfRule>
  </conditionalFormatting>
  <conditionalFormatting sqref="FX51:FX65">
    <cfRule type="cellIs" dxfId="4073" priority="589" operator="equal">
      <formula>"no fueling"</formula>
    </cfRule>
  </conditionalFormatting>
  <conditionalFormatting sqref="GM51:GM65">
    <cfRule type="cellIs" dxfId="4072" priority="588" operator="equal">
      <formula>"no fueling"</formula>
    </cfRule>
  </conditionalFormatting>
  <conditionalFormatting sqref="GM51:GM65">
    <cfRule type="cellIs" dxfId="4071" priority="587" operator="equal">
      <formula>"no fueling"</formula>
    </cfRule>
  </conditionalFormatting>
  <conditionalFormatting sqref="HB7:HB21">
    <cfRule type="cellIs" dxfId="4070" priority="586" operator="equal">
      <formula>"no fueling"</formula>
    </cfRule>
  </conditionalFormatting>
  <conditionalFormatting sqref="HB7:HB21">
    <cfRule type="cellIs" dxfId="4069" priority="585" operator="equal">
      <formula>"no fueling"</formula>
    </cfRule>
  </conditionalFormatting>
  <conditionalFormatting sqref="HH7:HH21">
    <cfRule type="cellIs" dxfId="4068" priority="584" operator="equal">
      <formula>"no fueling"</formula>
    </cfRule>
  </conditionalFormatting>
  <conditionalFormatting sqref="HH7:HH21">
    <cfRule type="cellIs" dxfId="4067" priority="583" operator="equal">
      <formula>"no fueling"</formula>
    </cfRule>
  </conditionalFormatting>
  <conditionalFormatting sqref="HB29:HB43">
    <cfRule type="cellIs" dxfId="4066" priority="582" operator="equal">
      <formula>"no fueling"</formula>
    </cfRule>
  </conditionalFormatting>
  <conditionalFormatting sqref="HB29:HB43">
    <cfRule type="cellIs" dxfId="4065" priority="581" operator="equal">
      <formula>"no fueling"</formula>
    </cfRule>
  </conditionalFormatting>
  <conditionalFormatting sqref="HH29:HH43">
    <cfRule type="cellIs" dxfId="4064" priority="580" operator="equal">
      <formula>"no fueling"</formula>
    </cfRule>
  </conditionalFormatting>
  <conditionalFormatting sqref="HH29:HH43">
    <cfRule type="cellIs" dxfId="4063" priority="579" operator="equal">
      <formula>"no fueling"</formula>
    </cfRule>
  </conditionalFormatting>
  <conditionalFormatting sqref="HH51:HH65">
    <cfRule type="cellIs" dxfId="4062" priority="578" operator="equal">
      <formula>"no fueling"</formula>
    </cfRule>
  </conditionalFormatting>
  <conditionalFormatting sqref="HH51:HH65">
    <cfRule type="cellIs" dxfId="4061" priority="577" operator="equal">
      <formula>"no fueling"</formula>
    </cfRule>
  </conditionalFormatting>
  <conditionalFormatting sqref="HB51:HB65">
    <cfRule type="cellIs" dxfId="4060" priority="576" operator="equal">
      <formula>"no fueling"</formula>
    </cfRule>
  </conditionalFormatting>
  <conditionalFormatting sqref="HB51:HB65">
    <cfRule type="cellIs" dxfId="4059" priority="575" operator="equal">
      <formula>"no fueling"</formula>
    </cfRule>
  </conditionalFormatting>
  <conditionalFormatting sqref="HH76:HH90">
    <cfRule type="cellIs" dxfId="4058" priority="574" operator="equal">
      <formula>"no fueling"</formula>
    </cfRule>
  </conditionalFormatting>
  <conditionalFormatting sqref="HH76:HH90">
    <cfRule type="cellIs" dxfId="4057" priority="573" operator="equal">
      <formula>"no fueling"</formula>
    </cfRule>
  </conditionalFormatting>
  <conditionalFormatting sqref="HB76:HB90">
    <cfRule type="cellIs" dxfId="4056" priority="572" operator="equal">
      <formula>"no fueling"</formula>
    </cfRule>
  </conditionalFormatting>
  <conditionalFormatting sqref="HB76:HB90">
    <cfRule type="cellIs" dxfId="4055" priority="571" operator="equal">
      <formula>"no fueling"</formula>
    </cfRule>
  </conditionalFormatting>
  <conditionalFormatting sqref="GM76:GM90">
    <cfRule type="cellIs" dxfId="4054" priority="570" operator="equal">
      <formula>"no fueling"</formula>
    </cfRule>
  </conditionalFormatting>
  <conditionalFormatting sqref="GM76:GM90">
    <cfRule type="cellIs" dxfId="4053" priority="569" operator="equal">
      <formula>"no fueling"</formula>
    </cfRule>
  </conditionalFormatting>
  <conditionalFormatting sqref="FX76:FX90">
    <cfRule type="cellIs" dxfId="4052" priority="568" operator="equal">
      <formula>"no fueling"</formula>
    </cfRule>
  </conditionalFormatting>
  <conditionalFormatting sqref="FX76:FX90">
    <cfRule type="cellIs" dxfId="4051" priority="567" operator="equal">
      <formula>"no fueling"</formula>
    </cfRule>
  </conditionalFormatting>
  <conditionalFormatting sqref="FI76:FI90">
    <cfRule type="cellIs" dxfId="4050" priority="566" operator="equal">
      <formula>"no fueling"</formula>
    </cfRule>
  </conditionalFormatting>
  <conditionalFormatting sqref="FI76:FI90">
    <cfRule type="cellIs" dxfId="4049" priority="565" operator="equal">
      <formula>"no fueling"</formula>
    </cfRule>
  </conditionalFormatting>
  <conditionalFormatting sqref="ET76:ET90">
    <cfRule type="cellIs" dxfId="4048" priority="564" operator="equal">
      <formula>"no fueling"</formula>
    </cfRule>
  </conditionalFormatting>
  <conditionalFormatting sqref="ET76:ET90">
    <cfRule type="cellIs" dxfId="4047" priority="563" operator="equal">
      <formula>"no fueling"</formula>
    </cfRule>
  </conditionalFormatting>
  <conditionalFormatting sqref="ET98:ET112">
    <cfRule type="cellIs" dxfId="4046" priority="562" operator="equal">
      <formula>"no fueling"</formula>
    </cfRule>
  </conditionalFormatting>
  <conditionalFormatting sqref="ET98:ET112">
    <cfRule type="cellIs" dxfId="4045" priority="561" operator="equal">
      <formula>"no fueling"</formula>
    </cfRule>
  </conditionalFormatting>
  <conditionalFormatting sqref="FI98:FI112">
    <cfRule type="cellIs" dxfId="4044" priority="560" operator="equal">
      <formula>"no fueling"</formula>
    </cfRule>
  </conditionalFormatting>
  <conditionalFormatting sqref="FI98:FI112">
    <cfRule type="cellIs" dxfId="4043" priority="559" operator="equal">
      <formula>"no fueling"</formula>
    </cfRule>
  </conditionalFormatting>
  <conditionalFormatting sqref="FX98:FX112">
    <cfRule type="cellIs" dxfId="4042" priority="558" operator="equal">
      <formula>"no fueling"</formula>
    </cfRule>
  </conditionalFormatting>
  <conditionalFormatting sqref="FX98:FX112">
    <cfRule type="cellIs" dxfId="4041" priority="557" operator="equal">
      <formula>"no fueling"</formula>
    </cfRule>
  </conditionalFormatting>
  <conditionalFormatting sqref="GM98:GM112">
    <cfRule type="cellIs" dxfId="4040" priority="556" operator="equal">
      <formula>"no fueling"</formula>
    </cfRule>
  </conditionalFormatting>
  <conditionalFormatting sqref="GM98:GM112">
    <cfRule type="cellIs" dxfId="4039" priority="555" operator="equal">
      <formula>"no fueling"</formula>
    </cfRule>
  </conditionalFormatting>
  <conditionalFormatting sqref="HB98:HB112">
    <cfRule type="cellIs" dxfId="4038" priority="554" operator="equal">
      <formula>"no fueling"</formula>
    </cfRule>
  </conditionalFormatting>
  <conditionalFormatting sqref="HH98:HH112">
    <cfRule type="cellIs" dxfId="4037" priority="553" operator="equal">
      <formula>"no fueling"</formula>
    </cfRule>
  </conditionalFormatting>
  <conditionalFormatting sqref="HH98:HH112">
    <cfRule type="cellIs" dxfId="4036" priority="552" operator="equal">
      <formula>"no fueling"</formula>
    </cfRule>
  </conditionalFormatting>
  <conditionalFormatting sqref="HH123:HH137">
    <cfRule type="cellIs" dxfId="4035" priority="551" operator="equal">
      <formula>"no fueling"</formula>
    </cfRule>
  </conditionalFormatting>
  <conditionalFormatting sqref="HH123:HH137">
    <cfRule type="cellIs" dxfId="4034" priority="550" operator="equal">
      <formula>"no fueling"</formula>
    </cfRule>
  </conditionalFormatting>
  <conditionalFormatting sqref="HB123:HB137">
    <cfRule type="cellIs" dxfId="4033" priority="549" operator="equal">
      <formula>"no fueling"</formula>
    </cfRule>
  </conditionalFormatting>
  <conditionalFormatting sqref="HB123:HB137">
    <cfRule type="cellIs" dxfId="4032" priority="548" operator="equal">
      <formula>"no fueling"</formula>
    </cfRule>
  </conditionalFormatting>
  <conditionalFormatting sqref="GM123:GM137">
    <cfRule type="cellIs" dxfId="4031" priority="547" operator="equal">
      <formula>"no fueling"</formula>
    </cfRule>
  </conditionalFormatting>
  <conditionalFormatting sqref="GM123:GM137">
    <cfRule type="cellIs" dxfId="4030" priority="546" operator="equal">
      <formula>"no fueling"</formula>
    </cfRule>
  </conditionalFormatting>
  <conditionalFormatting sqref="FX123:FX137">
    <cfRule type="cellIs" dxfId="4029" priority="545" operator="equal">
      <formula>"no fueling"</formula>
    </cfRule>
  </conditionalFormatting>
  <conditionalFormatting sqref="FX123:FX137">
    <cfRule type="cellIs" dxfId="4028" priority="544" operator="equal">
      <formula>"no fueling"</formula>
    </cfRule>
  </conditionalFormatting>
  <conditionalFormatting sqref="FI123:FI137">
    <cfRule type="cellIs" dxfId="4027" priority="543" operator="equal">
      <formula>"no fueling"</formula>
    </cfRule>
  </conditionalFormatting>
  <conditionalFormatting sqref="FI123:FI137">
    <cfRule type="cellIs" dxfId="4026" priority="542" operator="equal">
      <formula>"no fueling"</formula>
    </cfRule>
  </conditionalFormatting>
  <conditionalFormatting sqref="ET123:ET137">
    <cfRule type="cellIs" dxfId="4025" priority="541" operator="equal">
      <formula>"no fueling"</formula>
    </cfRule>
  </conditionalFormatting>
  <conditionalFormatting sqref="ET123:ET137">
    <cfRule type="cellIs" dxfId="4024" priority="540" operator="equal">
      <formula>"no fueling"</formula>
    </cfRule>
  </conditionalFormatting>
  <conditionalFormatting sqref="EE76:EE90">
    <cfRule type="cellIs" dxfId="4023" priority="539" operator="equal">
      <formula>"no fueling"</formula>
    </cfRule>
  </conditionalFormatting>
  <conditionalFormatting sqref="EE76:EE90">
    <cfRule type="cellIs" dxfId="4022" priority="538" operator="equal">
      <formula>"no fueling"</formula>
    </cfRule>
  </conditionalFormatting>
  <conditionalFormatting sqref="EE76:EE90">
    <cfRule type="cellIs" dxfId="4021" priority="537" operator="equal">
      <formula>"no fueling"</formula>
    </cfRule>
  </conditionalFormatting>
  <conditionalFormatting sqref="DP76:DP90">
    <cfRule type="cellIs" dxfId="4020" priority="536" operator="equal">
      <formula>"no fueling"</formula>
    </cfRule>
  </conditionalFormatting>
  <conditionalFormatting sqref="DP76:DP90">
    <cfRule type="cellIs" dxfId="4019" priority="535" operator="equal">
      <formula>"no fueling"</formula>
    </cfRule>
  </conditionalFormatting>
  <conditionalFormatting sqref="DP76:DP90">
    <cfRule type="cellIs" dxfId="4018" priority="534" operator="equal">
      <formula>"no fueling"</formula>
    </cfRule>
  </conditionalFormatting>
  <conditionalFormatting sqref="DA76:DA90">
    <cfRule type="cellIs" dxfId="4017" priority="533" operator="equal">
      <formula>"no fueling"</formula>
    </cfRule>
  </conditionalFormatting>
  <conditionalFormatting sqref="DA76:DA90">
    <cfRule type="cellIs" dxfId="4016" priority="532" operator="equal">
      <formula>"no fueling"</formula>
    </cfRule>
  </conditionalFormatting>
  <conditionalFormatting sqref="DA76:DA90">
    <cfRule type="cellIs" dxfId="4015" priority="531" operator="equal">
      <formula>"no fueling"</formula>
    </cfRule>
  </conditionalFormatting>
  <conditionalFormatting sqref="CL76:CL90">
    <cfRule type="cellIs" dxfId="4014" priority="530" operator="equal">
      <formula>"no fueling"</formula>
    </cfRule>
  </conditionalFormatting>
  <conditionalFormatting sqref="CL76:CL90">
    <cfRule type="cellIs" dxfId="4013" priority="529" operator="equal">
      <formula>"no fueling"</formula>
    </cfRule>
  </conditionalFormatting>
  <conditionalFormatting sqref="CL76:CL90">
    <cfRule type="cellIs" dxfId="4012" priority="528" operator="equal">
      <formula>"no fueling"</formula>
    </cfRule>
  </conditionalFormatting>
  <conditionalFormatting sqref="CL98:CL112">
    <cfRule type="cellIs" dxfId="4011" priority="527" operator="equal">
      <formula>"no fueling"</formula>
    </cfRule>
  </conditionalFormatting>
  <conditionalFormatting sqref="CL98:CL112">
    <cfRule type="cellIs" dxfId="4010" priority="526" operator="equal">
      <formula>"no fueling"</formula>
    </cfRule>
  </conditionalFormatting>
  <conditionalFormatting sqref="CL98:CL112">
    <cfRule type="cellIs" dxfId="4009" priority="525" operator="equal">
      <formula>"no fueling"</formula>
    </cfRule>
  </conditionalFormatting>
  <conditionalFormatting sqref="DA98:DA112">
    <cfRule type="cellIs" dxfId="4008" priority="524" operator="equal">
      <formula>"no fueling"</formula>
    </cfRule>
  </conditionalFormatting>
  <conditionalFormatting sqref="DA98:DA112">
    <cfRule type="cellIs" dxfId="4007" priority="523" operator="equal">
      <formula>"no fueling"</formula>
    </cfRule>
  </conditionalFormatting>
  <conditionalFormatting sqref="DP98:DP112">
    <cfRule type="cellIs" dxfId="4006" priority="522" operator="equal">
      <formula>"no fueling"</formula>
    </cfRule>
  </conditionalFormatting>
  <conditionalFormatting sqref="DP98:DP112">
    <cfRule type="cellIs" dxfId="4005" priority="521" operator="equal">
      <formula>"no fueling"</formula>
    </cfRule>
  </conditionalFormatting>
  <conditionalFormatting sqref="DP98:DP112">
    <cfRule type="cellIs" dxfId="4004" priority="520" operator="equal">
      <formula>"no fueling"</formula>
    </cfRule>
  </conditionalFormatting>
  <conditionalFormatting sqref="EE98:EE112">
    <cfRule type="cellIs" dxfId="4003" priority="519" operator="equal">
      <formula>"no fueling"</formula>
    </cfRule>
  </conditionalFormatting>
  <conditionalFormatting sqref="EE98:EE112">
    <cfRule type="cellIs" dxfId="4002" priority="518" operator="equal">
      <formula>"no fueling"</formula>
    </cfRule>
  </conditionalFormatting>
  <conditionalFormatting sqref="EE98:EE112">
    <cfRule type="cellIs" dxfId="4001" priority="517" operator="equal">
      <formula>"no fueling"</formula>
    </cfRule>
  </conditionalFormatting>
  <conditionalFormatting sqref="EE123:EE137">
    <cfRule type="cellIs" dxfId="4000" priority="516" operator="equal">
      <formula>"no fueling"</formula>
    </cfRule>
  </conditionalFormatting>
  <conditionalFormatting sqref="EE123:EE137">
    <cfRule type="cellIs" dxfId="3999" priority="515" operator="equal">
      <formula>"no fueling"</formula>
    </cfRule>
  </conditionalFormatting>
  <conditionalFormatting sqref="EE123:EE137">
    <cfRule type="cellIs" dxfId="3998" priority="514" operator="equal">
      <formula>"no fueling"</formula>
    </cfRule>
  </conditionalFormatting>
  <conditionalFormatting sqref="DP123:DP137">
    <cfRule type="cellIs" dxfId="3997" priority="513" operator="equal">
      <formula>"no fueling"</formula>
    </cfRule>
  </conditionalFormatting>
  <conditionalFormatting sqref="DP123:DP137">
    <cfRule type="cellIs" dxfId="3996" priority="512" operator="equal">
      <formula>"no fueling"</formula>
    </cfRule>
  </conditionalFormatting>
  <conditionalFormatting sqref="DP123:DP137">
    <cfRule type="cellIs" dxfId="3995" priority="511" operator="equal">
      <formula>"no fueling"</formula>
    </cfRule>
  </conditionalFormatting>
  <conditionalFormatting sqref="DA123:DA137">
    <cfRule type="cellIs" dxfId="3994" priority="510" operator="equal">
      <formula>"no fueling"</formula>
    </cfRule>
  </conditionalFormatting>
  <conditionalFormatting sqref="DA123:DA137">
    <cfRule type="cellIs" dxfId="3993" priority="509" operator="equal">
      <formula>"no fueling"</formula>
    </cfRule>
  </conditionalFormatting>
  <conditionalFormatting sqref="DA123:DA137">
    <cfRule type="cellIs" dxfId="3992" priority="508" operator="equal">
      <formula>"no fueling"</formula>
    </cfRule>
  </conditionalFormatting>
  <conditionalFormatting sqref="CL123:CL137">
    <cfRule type="cellIs" dxfId="3991" priority="507" operator="equal">
      <formula>"no fueling"</formula>
    </cfRule>
  </conditionalFormatting>
  <conditionalFormatting sqref="CL123:CL137">
    <cfRule type="cellIs" dxfId="3990" priority="506" operator="equal">
      <formula>"no fueling"</formula>
    </cfRule>
  </conditionalFormatting>
  <conditionalFormatting sqref="CL123:CL137">
    <cfRule type="cellIs" dxfId="3989" priority="505" operator="equal">
      <formula>"no fueling"</formula>
    </cfRule>
  </conditionalFormatting>
  <conditionalFormatting sqref="BV145:BV159">
    <cfRule type="cellIs" dxfId="3988" priority="504" operator="equal">
      <formula>"no fueling"</formula>
    </cfRule>
  </conditionalFormatting>
  <conditionalFormatting sqref="BV145:BV159">
    <cfRule type="cellIs" dxfId="3987" priority="503" operator="equal">
      <formula>"no fueling"</formula>
    </cfRule>
  </conditionalFormatting>
  <conditionalFormatting sqref="BV145:BV159">
    <cfRule type="cellIs" dxfId="3986" priority="502" operator="equal">
      <formula>"no fueling"</formula>
    </cfRule>
  </conditionalFormatting>
  <conditionalFormatting sqref="BV123:BV137">
    <cfRule type="cellIs" dxfId="3985" priority="501" operator="equal">
      <formula>"no fueling"</formula>
    </cfRule>
  </conditionalFormatting>
  <conditionalFormatting sqref="BV123:BV137">
    <cfRule type="cellIs" dxfId="3984" priority="500" operator="equal">
      <formula>"no fueling"</formula>
    </cfRule>
  </conditionalFormatting>
  <conditionalFormatting sqref="BV123:BV137">
    <cfRule type="cellIs" dxfId="3983" priority="499" operator="equal">
      <formula>"no fueling"</formula>
    </cfRule>
  </conditionalFormatting>
  <conditionalFormatting sqref="BF145:BF159">
    <cfRule type="cellIs" dxfId="3982" priority="498" operator="equal">
      <formula>"no fueling"</formula>
    </cfRule>
  </conditionalFormatting>
  <conditionalFormatting sqref="BF145:BF159">
    <cfRule type="cellIs" dxfId="3981" priority="497" operator="equal">
      <formula>"no fueling"</formula>
    </cfRule>
  </conditionalFormatting>
  <conditionalFormatting sqref="BF145:BF159">
    <cfRule type="cellIs" dxfId="3980" priority="496" operator="equal">
      <formula>"no fueling"</formula>
    </cfRule>
  </conditionalFormatting>
  <conditionalFormatting sqref="AP145:AP159">
    <cfRule type="cellIs" dxfId="3979" priority="495" operator="equal">
      <formula>"no fueling"</formula>
    </cfRule>
  </conditionalFormatting>
  <conditionalFormatting sqref="AP145:AP159">
    <cfRule type="cellIs" dxfId="3978" priority="494" operator="equal">
      <formula>"no fueling"</formula>
    </cfRule>
  </conditionalFormatting>
  <conditionalFormatting sqref="AP145:AP159">
    <cfRule type="cellIs" dxfId="3977" priority="493" operator="equal">
      <formula>"no fueling"</formula>
    </cfRule>
  </conditionalFormatting>
  <conditionalFormatting sqref="AJ145:AJ159">
    <cfRule type="cellIs" dxfId="3976" priority="492" operator="equal">
      <formula>"no fueling"</formula>
    </cfRule>
  </conditionalFormatting>
  <conditionalFormatting sqref="AJ145:AJ159">
    <cfRule type="cellIs" dxfId="3975" priority="491" operator="equal">
      <formula>"no fueling"</formula>
    </cfRule>
  </conditionalFormatting>
  <conditionalFormatting sqref="AJ145:AJ159">
    <cfRule type="cellIs" dxfId="3974" priority="490" operator="equal">
      <formula>"no fueling"</formula>
    </cfRule>
  </conditionalFormatting>
  <conditionalFormatting sqref="AJ123:AJ137">
    <cfRule type="cellIs" dxfId="3973" priority="489" operator="equal">
      <formula>"no fueling"</formula>
    </cfRule>
  </conditionalFormatting>
  <conditionalFormatting sqref="AJ123:AJ137">
    <cfRule type="cellIs" dxfId="3972" priority="488" operator="equal">
      <formula>"no fueling"</formula>
    </cfRule>
  </conditionalFormatting>
  <conditionalFormatting sqref="AJ123:AJ137">
    <cfRule type="cellIs" dxfId="3971" priority="487" operator="equal">
      <formula>"no fueling"</formula>
    </cfRule>
  </conditionalFormatting>
  <conditionalFormatting sqref="AP123:AP137">
    <cfRule type="cellIs" dxfId="3970" priority="486" operator="equal">
      <formula>"no fueling"</formula>
    </cfRule>
  </conditionalFormatting>
  <conditionalFormatting sqref="AP123:AP137">
    <cfRule type="cellIs" dxfId="3969" priority="485" operator="equal">
      <formula>"no fueling"</formula>
    </cfRule>
  </conditionalFormatting>
  <conditionalFormatting sqref="AP123:AP137">
    <cfRule type="cellIs" dxfId="3968" priority="484" operator="equal">
      <formula>"no fueling"</formula>
    </cfRule>
  </conditionalFormatting>
  <conditionalFormatting sqref="BF123:BF137">
    <cfRule type="cellIs" dxfId="3967" priority="483" operator="equal">
      <formula>"no fueling"</formula>
    </cfRule>
  </conditionalFormatting>
  <conditionalFormatting sqref="BF123:BF137">
    <cfRule type="cellIs" dxfId="3966" priority="482" operator="equal">
      <formula>"no fueling"</formula>
    </cfRule>
  </conditionalFormatting>
  <conditionalFormatting sqref="BF123:BF137">
    <cfRule type="cellIs" dxfId="3965" priority="481" operator="equal">
      <formula>"no fueling"</formula>
    </cfRule>
  </conditionalFormatting>
  <conditionalFormatting sqref="BV123:BV137">
    <cfRule type="cellIs" dxfId="3964" priority="480" operator="equal">
      <formula>"no fueling"</formula>
    </cfRule>
  </conditionalFormatting>
  <conditionalFormatting sqref="BV123:BV137">
    <cfRule type="cellIs" dxfId="3963" priority="479" operator="equal">
      <formula>"no fueling"</formula>
    </cfRule>
  </conditionalFormatting>
  <conditionalFormatting sqref="BV123:BV137">
    <cfRule type="cellIs" dxfId="3962" priority="478" operator="equal">
      <formula>"no fueling"</formula>
    </cfRule>
  </conditionalFormatting>
  <conditionalFormatting sqref="AJ98:AJ112">
    <cfRule type="cellIs" dxfId="3961" priority="477" operator="equal">
      <formula>"no fueling"</formula>
    </cfRule>
  </conditionalFormatting>
  <conditionalFormatting sqref="AJ98:AJ112">
    <cfRule type="cellIs" dxfId="3960" priority="476" operator="equal">
      <formula>"no fueling"</formula>
    </cfRule>
  </conditionalFormatting>
  <conditionalFormatting sqref="AJ98:AJ112">
    <cfRule type="cellIs" dxfId="3959" priority="475" operator="equal">
      <formula>"no fueling"</formula>
    </cfRule>
  </conditionalFormatting>
  <conditionalFormatting sqref="AP98:AP112">
    <cfRule type="cellIs" dxfId="3958" priority="474" operator="equal">
      <formula>"no fueling"</formula>
    </cfRule>
  </conditionalFormatting>
  <conditionalFormatting sqref="AP98:AP112">
    <cfRule type="cellIs" dxfId="3957" priority="473" operator="equal">
      <formula>"no fueling"</formula>
    </cfRule>
  </conditionalFormatting>
  <conditionalFormatting sqref="AP98:AP112">
    <cfRule type="cellIs" dxfId="3956" priority="472" operator="equal">
      <formula>"no fueling"</formula>
    </cfRule>
  </conditionalFormatting>
  <conditionalFormatting sqref="BF98:BF112">
    <cfRule type="cellIs" dxfId="3955" priority="471" operator="equal">
      <formula>"no fueling"</formula>
    </cfRule>
  </conditionalFormatting>
  <conditionalFormatting sqref="BF98:BF112">
    <cfRule type="cellIs" dxfId="3954" priority="470" operator="equal">
      <formula>"no fueling"</formula>
    </cfRule>
  </conditionalFormatting>
  <conditionalFormatting sqref="BF98:BF112">
    <cfRule type="cellIs" dxfId="3953" priority="469" operator="equal">
      <formula>"no fueling"</formula>
    </cfRule>
  </conditionalFormatting>
  <conditionalFormatting sqref="BV98:BV112">
    <cfRule type="cellIs" dxfId="3952" priority="468" operator="equal">
      <formula>"no fueling"</formula>
    </cfRule>
  </conditionalFormatting>
  <conditionalFormatting sqref="BV98:BV112">
    <cfRule type="cellIs" dxfId="3951" priority="467" operator="equal">
      <formula>"no fueling"</formula>
    </cfRule>
  </conditionalFormatting>
  <conditionalFormatting sqref="BV98:BV112">
    <cfRule type="cellIs" dxfId="3950" priority="466" operator="equal">
      <formula>"no fueling"</formula>
    </cfRule>
  </conditionalFormatting>
  <conditionalFormatting sqref="BV76:BV90">
    <cfRule type="cellIs" dxfId="3949" priority="465" operator="equal">
      <formula>"no fueling"</formula>
    </cfRule>
  </conditionalFormatting>
  <conditionalFormatting sqref="BV76:BV90">
    <cfRule type="cellIs" dxfId="3948" priority="464" operator="equal">
      <formula>"no fueling"</formula>
    </cfRule>
  </conditionalFormatting>
  <conditionalFormatting sqref="BV76:BV90">
    <cfRule type="cellIs" dxfId="3947" priority="463" operator="equal">
      <formula>"no fueling"</formula>
    </cfRule>
  </conditionalFormatting>
  <conditionalFormatting sqref="BF76:BF90">
    <cfRule type="cellIs" dxfId="3946" priority="462" operator="equal">
      <formula>"no fueling"</formula>
    </cfRule>
  </conditionalFormatting>
  <conditionalFormatting sqref="BF76:BF90">
    <cfRule type="cellIs" dxfId="3945" priority="461" operator="equal">
      <formula>"no fueling"</formula>
    </cfRule>
  </conditionalFormatting>
  <conditionalFormatting sqref="BF76:BF90">
    <cfRule type="cellIs" dxfId="3944" priority="460" operator="equal">
      <formula>"no fueling"</formula>
    </cfRule>
  </conditionalFormatting>
  <conditionalFormatting sqref="AP76:AP90">
    <cfRule type="cellIs" dxfId="3943" priority="459" operator="equal">
      <formula>"no fueling"</formula>
    </cfRule>
  </conditionalFormatting>
  <conditionalFormatting sqref="AP76:AP90">
    <cfRule type="cellIs" dxfId="3942" priority="458" operator="equal">
      <formula>"no fueling"</formula>
    </cfRule>
  </conditionalFormatting>
  <conditionalFormatting sqref="AP76:AP90">
    <cfRule type="cellIs" dxfId="3941" priority="457" operator="equal">
      <formula>"no fueling"</formula>
    </cfRule>
  </conditionalFormatting>
  <conditionalFormatting sqref="AJ76:AJ90">
    <cfRule type="cellIs" dxfId="3940" priority="456" operator="equal">
      <formula>"no fueling"</formula>
    </cfRule>
  </conditionalFormatting>
  <conditionalFormatting sqref="AJ76:AJ90">
    <cfRule type="cellIs" dxfId="3939" priority="455" operator="equal">
      <formula>"no fueling"</formula>
    </cfRule>
  </conditionalFormatting>
  <conditionalFormatting sqref="AJ76:AJ90">
    <cfRule type="cellIs" dxfId="3938" priority="454" operator="equal">
      <formula>"no fueling"</formula>
    </cfRule>
  </conditionalFormatting>
  <conditionalFormatting sqref="HK4">
    <cfRule type="cellIs" dxfId="3937" priority="437" operator="equal">
      <formula>"no fueling"</formula>
    </cfRule>
  </conditionalFormatting>
  <conditionalFormatting sqref="HF4">
    <cfRule type="cellIs" dxfId="3936" priority="436" operator="equal">
      <formula>"no fueling"</formula>
    </cfRule>
  </conditionalFormatting>
  <conditionalFormatting sqref="HF26">
    <cfRule type="cellIs" dxfId="3935" priority="435" operator="equal">
      <formula>"no fueling"</formula>
    </cfRule>
  </conditionalFormatting>
  <conditionalFormatting sqref="HK26">
    <cfRule type="cellIs" dxfId="3934" priority="434" operator="equal">
      <formula>"no fueling"</formula>
    </cfRule>
  </conditionalFormatting>
  <conditionalFormatting sqref="HJ4">
    <cfRule type="cellIs" dxfId="3933" priority="433" operator="equal">
      <formula>"no fueling"</formula>
    </cfRule>
  </conditionalFormatting>
  <conditionalFormatting sqref="HK6">
    <cfRule type="cellIs" dxfId="3932" priority="432" operator="equal">
      <formula>"no fueling"</formula>
    </cfRule>
  </conditionalFormatting>
  <conditionalFormatting sqref="HK4">
    <cfRule type="cellIs" dxfId="3931" priority="431" operator="equal">
      <formula>"no fueling"</formula>
    </cfRule>
  </conditionalFormatting>
  <conditionalFormatting sqref="HK5">
    <cfRule type="cellIs" dxfId="3930" priority="430" operator="equal">
      <formula>"no fueling"</formula>
    </cfRule>
  </conditionalFormatting>
  <conditionalFormatting sqref="HJ26">
    <cfRule type="cellIs" dxfId="3929" priority="429" operator="equal">
      <formula>"no fueling"</formula>
    </cfRule>
  </conditionalFormatting>
  <conditionalFormatting sqref="HJ26">
    <cfRule type="cellIs" dxfId="3928" priority="428" operator="equal">
      <formula>"no fueling"</formula>
    </cfRule>
  </conditionalFormatting>
  <conditionalFormatting sqref="HJ48">
    <cfRule type="cellIs" dxfId="3927" priority="427" operator="equal">
      <formula>"no fueling"</formula>
    </cfRule>
  </conditionalFormatting>
  <conditionalFormatting sqref="HJ48">
    <cfRule type="cellIs" dxfId="3926" priority="426" operator="equal">
      <formula>"no fueling"</formula>
    </cfRule>
  </conditionalFormatting>
  <conditionalFormatting sqref="HK26:HK27">
    <cfRule type="cellIs" dxfId="3925" priority="425" operator="equal">
      <formula>"no fueling"</formula>
    </cfRule>
  </conditionalFormatting>
  <conditionalFormatting sqref="HK26">
    <cfRule type="cellIs" dxfId="3924" priority="424" operator="equal">
      <formula>"no fueling"</formula>
    </cfRule>
  </conditionalFormatting>
  <conditionalFormatting sqref="HK26">
    <cfRule type="cellIs" dxfId="3923" priority="423" operator="equal">
      <formula>"no fueling"</formula>
    </cfRule>
  </conditionalFormatting>
  <conditionalFormatting sqref="HK27">
    <cfRule type="cellIs" dxfId="3922" priority="422" operator="equal">
      <formula>"no fueling"</formula>
    </cfRule>
  </conditionalFormatting>
  <conditionalFormatting sqref="HK48:HK49">
    <cfRule type="cellIs" dxfId="3921" priority="421" operator="equal">
      <formula>"no fueling"</formula>
    </cfRule>
  </conditionalFormatting>
  <conditionalFormatting sqref="HK48">
    <cfRule type="cellIs" dxfId="3920" priority="420" operator="equal">
      <formula>"no fueling"</formula>
    </cfRule>
  </conditionalFormatting>
  <conditionalFormatting sqref="HK48">
    <cfRule type="cellIs" dxfId="3919" priority="419" operator="equal">
      <formula>"no fueling"</formula>
    </cfRule>
  </conditionalFormatting>
  <conditionalFormatting sqref="HK49">
    <cfRule type="cellIs" dxfId="3918" priority="418" operator="equal">
      <formula>"no fueling"</formula>
    </cfRule>
  </conditionalFormatting>
  <conditionalFormatting sqref="HK73:HK74">
    <cfRule type="cellIs" dxfId="3917" priority="417" operator="equal">
      <formula>"no fueling"</formula>
    </cfRule>
  </conditionalFormatting>
  <conditionalFormatting sqref="HK73">
    <cfRule type="cellIs" dxfId="3916" priority="416" operator="equal">
      <formula>"no fueling"</formula>
    </cfRule>
  </conditionalFormatting>
  <conditionalFormatting sqref="HK73">
    <cfRule type="cellIs" dxfId="3915" priority="415" operator="equal">
      <formula>"no fueling"</formula>
    </cfRule>
  </conditionalFormatting>
  <conditionalFormatting sqref="HK74">
    <cfRule type="cellIs" dxfId="3914" priority="414" operator="equal">
      <formula>"no fueling"</formula>
    </cfRule>
  </conditionalFormatting>
  <conditionalFormatting sqref="HD73">
    <cfRule type="cellIs" dxfId="3913" priority="413" operator="equal">
      <formula>"no fueling"</formula>
    </cfRule>
  </conditionalFormatting>
  <conditionalFormatting sqref="HD95">
    <cfRule type="cellIs" dxfId="3912" priority="412" operator="equal">
      <formula>"no fueling"</formula>
    </cfRule>
  </conditionalFormatting>
  <conditionalFormatting sqref="HD120">
    <cfRule type="cellIs" dxfId="3911" priority="411" operator="equal">
      <formula>"no fueling"</formula>
    </cfRule>
  </conditionalFormatting>
  <conditionalFormatting sqref="HD142">
    <cfRule type="cellIs" dxfId="3910" priority="410" operator="equal">
      <formula>"no fueling"</formula>
    </cfRule>
  </conditionalFormatting>
  <conditionalFormatting sqref="HK95:HK96">
    <cfRule type="cellIs" dxfId="3909" priority="409" operator="equal">
      <formula>"no fueling"</formula>
    </cfRule>
  </conditionalFormatting>
  <conditionalFormatting sqref="HK95:HK96">
    <cfRule type="cellIs" dxfId="3908" priority="408" operator="equal">
      <formula>"no fueling"</formula>
    </cfRule>
  </conditionalFormatting>
  <conditionalFormatting sqref="HK95">
    <cfRule type="cellIs" dxfId="3907" priority="407" operator="equal">
      <formula>"no fueling"</formula>
    </cfRule>
  </conditionalFormatting>
  <conditionalFormatting sqref="HK95">
    <cfRule type="cellIs" dxfId="3906" priority="406" operator="equal">
      <formula>"no fueling"</formula>
    </cfRule>
  </conditionalFormatting>
  <conditionalFormatting sqref="HK96">
    <cfRule type="cellIs" dxfId="3905" priority="405" operator="equal">
      <formula>"no fueling"</formula>
    </cfRule>
  </conditionalFormatting>
  <conditionalFormatting sqref="HF95:HF96">
    <cfRule type="cellIs" dxfId="3904" priority="404" operator="equal">
      <formula>"no fueling"</formula>
    </cfRule>
  </conditionalFormatting>
  <conditionalFormatting sqref="HF95:HF96">
    <cfRule type="cellIs" dxfId="3903" priority="403" operator="equal">
      <formula>"no fueling"</formula>
    </cfRule>
  </conditionalFormatting>
  <conditionalFormatting sqref="HF95">
    <cfRule type="cellIs" dxfId="3902" priority="402" operator="equal">
      <formula>"no fueling"</formula>
    </cfRule>
  </conditionalFormatting>
  <conditionalFormatting sqref="HF95">
    <cfRule type="cellIs" dxfId="3901" priority="401" operator="equal">
      <formula>"no fueling"</formula>
    </cfRule>
  </conditionalFormatting>
  <conditionalFormatting sqref="HF96">
    <cfRule type="cellIs" dxfId="3900" priority="400" operator="equal">
      <formula>"no fueling"</formula>
    </cfRule>
  </conditionalFormatting>
  <conditionalFormatting sqref="HF73:HF74">
    <cfRule type="cellIs" dxfId="3899" priority="399" operator="equal">
      <formula>"no fueling"</formula>
    </cfRule>
  </conditionalFormatting>
  <conditionalFormatting sqref="HF73:HF74">
    <cfRule type="cellIs" dxfId="3898" priority="398" operator="equal">
      <formula>"no fueling"</formula>
    </cfRule>
  </conditionalFormatting>
  <conditionalFormatting sqref="HF73">
    <cfRule type="cellIs" dxfId="3897" priority="397" operator="equal">
      <formula>"no fueling"</formula>
    </cfRule>
  </conditionalFormatting>
  <conditionalFormatting sqref="HF73">
    <cfRule type="cellIs" dxfId="3896" priority="396" operator="equal">
      <formula>"no fueling"</formula>
    </cfRule>
  </conditionalFormatting>
  <conditionalFormatting sqref="HF74">
    <cfRule type="cellIs" dxfId="3895" priority="395" operator="equal">
      <formula>"no fueling"</formula>
    </cfRule>
  </conditionalFormatting>
  <conditionalFormatting sqref="HK120:HK121">
    <cfRule type="cellIs" dxfId="3894" priority="394" operator="equal">
      <formula>"no fueling"</formula>
    </cfRule>
  </conditionalFormatting>
  <conditionalFormatting sqref="HK120:HK121">
    <cfRule type="cellIs" dxfId="3893" priority="393" operator="equal">
      <formula>"no fueling"</formula>
    </cfRule>
  </conditionalFormatting>
  <conditionalFormatting sqref="HK120">
    <cfRule type="cellIs" dxfId="3892" priority="392" operator="equal">
      <formula>"no fueling"</formula>
    </cfRule>
  </conditionalFormatting>
  <conditionalFormatting sqref="HK120">
    <cfRule type="cellIs" dxfId="3891" priority="391" operator="equal">
      <formula>"no fueling"</formula>
    </cfRule>
  </conditionalFormatting>
  <conditionalFormatting sqref="HK121">
    <cfRule type="cellIs" dxfId="3890" priority="390" operator="equal">
      <formula>"no fueling"</formula>
    </cfRule>
  </conditionalFormatting>
  <conditionalFormatting sqref="HF120:HF121">
    <cfRule type="cellIs" dxfId="3889" priority="389" operator="equal">
      <formula>"no fueling"</formula>
    </cfRule>
  </conditionalFormatting>
  <conditionalFormatting sqref="HF120:HF121">
    <cfRule type="cellIs" dxfId="3888" priority="388" operator="equal">
      <formula>"no fueling"</formula>
    </cfRule>
  </conditionalFormatting>
  <conditionalFormatting sqref="HF120">
    <cfRule type="cellIs" dxfId="3887" priority="387" operator="equal">
      <formula>"no fueling"</formula>
    </cfRule>
  </conditionalFormatting>
  <conditionalFormatting sqref="HF120">
    <cfRule type="cellIs" dxfId="3886" priority="386" operator="equal">
      <formula>"no fueling"</formula>
    </cfRule>
  </conditionalFormatting>
  <conditionalFormatting sqref="HF121">
    <cfRule type="cellIs" dxfId="3885" priority="385" operator="equal">
      <formula>"no fueling"</formula>
    </cfRule>
  </conditionalFormatting>
  <conditionalFormatting sqref="HF142:HF143">
    <cfRule type="cellIs" dxfId="3884" priority="384" operator="equal">
      <formula>"no fueling"</formula>
    </cfRule>
  </conditionalFormatting>
  <conditionalFormatting sqref="HF142:HF143">
    <cfRule type="cellIs" dxfId="3883" priority="383" operator="equal">
      <formula>"no fueling"</formula>
    </cfRule>
  </conditionalFormatting>
  <conditionalFormatting sqref="HF142">
    <cfRule type="cellIs" dxfId="3882" priority="382" operator="equal">
      <formula>"no fueling"</formula>
    </cfRule>
  </conditionalFormatting>
  <conditionalFormatting sqref="HF142">
    <cfRule type="cellIs" dxfId="3881" priority="381" operator="equal">
      <formula>"no fueling"</formula>
    </cfRule>
  </conditionalFormatting>
  <conditionalFormatting sqref="HF143">
    <cfRule type="cellIs" dxfId="3880" priority="380" operator="equal">
      <formula>"no fueling"</formula>
    </cfRule>
  </conditionalFormatting>
  <conditionalFormatting sqref="HK142:HK143">
    <cfRule type="cellIs" dxfId="3879" priority="379" operator="equal">
      <formula>"no fueling"</formula>
    </cfRule>
  </conditionalFormatting>
  <conditionalFormatting sqref="HK142:HK143">
    <cfRule type="cellIs" dxfId="3878" priority="378" operator="equal">
      <formula>"no fueling"</formula>
    </cfRule>
  </conditionalFormatting>
  <conditionalFormatting sqref="HK142">
    <cfRule type="cellIs" dxfId="3877" priority="377" operator="equal">
      <formula>"no fueling"</formula>
    </cfRule>
  </conditionalFormatting>
  <conditionalFormatting sqref="HK142">
    <cfRule type="cellIs" dxfId="3876" priority="376" operator="equal">
      <formula>"no fueling"</formula>
    </cfRule>
  </conditionalFormatting>
  <conditionalFormatting sqref="HK143">
    <cfRule type="cellIs" dxfId="3875" priority="375" operator="equal">
      <formula>"no fueling"</formula>
    </cfRule>
  </conditionalFormatting>
  <conditionalFormatting sqref="HF48:HF49">
    <cfRule type="cellIs" dxfId="3874" priority="374" operator="equal">
      <formula>"no fueling"</formula>
    </cfRule>
  </conditionalFormatting>
  <conditionalFormatting sqref="HF48:HF49">
    <cfRule type="cellIs" dxfId="3873" priority="373" operator="equal">
      <formula>"no fueling"</formula>
    </cfRule>
  </conditionalFormatting>
  <conditionalFormatting sqref="HF48">
    <cfRule type="cellIs" dxfId="3872" priority="372" operator="equal">
      <formula>"no fueling"</formula>
    </cfRule>
  </conditionalFormatting>
  <conditionalFormatting sqref="HF48">
    <cfRule type="cellIs" dxfId="3871" priority="371" operator="equal">
      <formula>"no fueling"</formula>
    </cfRule>
  </conditionalFormatting>
  <conditionalFormatting sqref="HF49">
    <cfRule type="cellIs" dxfId="3870" priority="370" operator="equal">
      <formula>"no fueling"</formula>
    </cfRule>
  </conditionalFormatting>
  <conditionalFormatting sqref="HF26:HF27">
    <cfRule type="cellIs" dxfId="3869" priority="369" operator="equal">
      <formula>"no fueling"</formula>
    </cfRule>
  </conditionalFormatting>
  <conditionalFormatting sqref="HF26:HF27">
    <cfRule type="cellIs" dxfId="3868" priority="368" operator="equal">
      <formula>"no fueling"</formula>
    </cfRule>
  </conditionalFormatting>
  <conditionalFormatting sqref="HF26">
    <cfRule type="cellIs" dxfId="3867" priority="367" operator="equal">
      <formula>"no fueling"</formula>
    </cfRule>
  </conditionalFormatting>
  <conditionalFormatting sqref="HF26">
    <cfRule type="cellIs" dxfId="3866" priority="366" operator="equal">
      <formula>"no fueling"</formula>
    </cfRule>
  </conditionalFormatting>
  <conditionalFormatting sqref="HF27">
    <cfRule type="cellIs" dxfId="3865" priority="365" operator="equal">
      <formula>"no fueling"</formula>
    </cfRule>
  </conditionalFormatting>
  <conditionalFormatting sqref="HF4:HF5">
    <cfRule type="cellIs" dxfId="3864" priority="364" operator="equal">
      <formula>"no fueling"</formula>
    </cfRule>
  </conditionalFormatting>
  <conditionalFormatting sqref="HF4:HF5">
    <cfRule type="cellIs" dxfId="3863" priority="363" operator="equal">
      <formula>"no fueling"</formula>
    </cfRule>
  </conditionalFormatting>
  <conditionalFormatting sqref="HF4">
    <cfRule type="cellIs" dxfId="3862" priority="362" operator="equal">
      <formula>"no fueling"</formula>
    </cfRule>
  </conditionalFormatting>
  <conditionalFormatting sqref="HF4">
    <cfRule type="cellIs" dxfId="3861" priority="361" operator="equal">
      <formula>"no fueling"</formula>
    </cfRule>
  </conditionalFormatting>
  <conditionalFormatting sqref="HF5">
    <cfRule type="cellIs" dxfId="3860" priority="360" operator="equal">
      <formula>"no fueling"</formula>
    </cfRule>
  </conditionalFormatting>
  <conditionalFormatting sqref="CN4:CY4">
    <cfRule type="cellIs" dxfId="3859" priority="359" operator="equal">
      <formula>"no fueling"</formula>
    </cfRule>
  </conditionalFormatting>
  <conditionalFormatting sqref="CN26:CY26">
    <cfRule type="cellIs" dxfId="3858" priority="358" operator="equal">
      <formula>"no fueling"</formula>
    </cfRule>
  </conditionalFormatting>
  <conditionalFormatting sqref="CN48:CY48">
    <cfRule type="cellIs" dxfId="3857" priority="357" operator="equal">
      <formula>"no fueling"</formula>
    </cfRule>
  </conditionalFormatting>
  <conditionalFormatting sqref="CN73:CY73">
    <cfRule type="cellIs" dxfId="3856" priority="356" operator="equal">
      <formula>"no fueling"</formula>
    </cfRule>
  </conditionalFormatting>
  <conditionalFormatting sqref="CN95:CY95">
    <cfRule type="cellIs" dxfId="3855" priority="355" operator="equal">
      <formula>"no fueling"</formula>
    </cfRule>
  </conditionalFormatting>
  <conditionalFormatting sqref="CN120:CY120">
    <cfRule type="cellIs" dxfId="3854" priority="354" operator="equal">
      <formula>"no fueling"</formula>
    </cfRule>
  </conditionalFormatting>
  <conditionalFormatting sqref="CN142:CY142">
    <cfRule type="cellIs" dxfId="3853" priority="353" operator="equal">
      <formula>"no fueling"</formula>
    </cfRule>
  </conditionalFormatting>
  <conditionalFormatting sqref="EG4:ER4">
    <cfRule type="cellIs" dxfId="3852" priority="352" operator="equal">
      <formula>"no fueling"</formula>
    </cfRule>
  </conditionalFormatting>
  <conditionalFormatting sqref="EG26:ER26">
    <cfRule type="cellIs" dxfId="3851" priority="351" operator="equal">
      <formula>"no fueling"</formula>
    </cfRule>
  </conditionalFormatting>
  <conditionalFormatting sqref="EG48:ER48">
    <cfRule type="cellIs" dxfId="3850" priority="350" operator="equal">
      <formula>"no fueling"</formula>
    </cfRule>
  </conditionalFormatting>
  <conditionalFormatting sqref="EG73:ER73">
    <cfRule type="cellIs" dxfId="3849" priority="349" operator="equal">
      <formula>"no fueling"</formula>
    </cfRule>
  </conditionalFormatting>
  <conditionalFormatting sqref="EG95:ER95">
    <cfRule type="cellIs" dxfId="3848" priority="348" operator="equal">
      <formula>"no fueling"</formula>
    </cfRule>
  </conditionalFormatting>
  <conditionalFormatting sqref="EG120:ER120">
    <cfRule type="cellIs" dxfId="3847" priority="347" operator="equal">
      <formula>"no fueling"</formula>
    </cfRule>
  </conditionalFormatting>
  <conditionalFormatting sqref="EG142:ER142">
    <cfRule type="cellIs" dxfId="3846" priority="346" operator="equal">
      <formula>"no fueling"</formula>
    </cfRule>
  </conditionalFormatting>
  <conditionalFormatting sqref="EG4:EH4">
    <cfRule type="cellIs" dxfId="3845" priority="345" operator="equal">
      <formula>"no fueling"</formula>
    </cfRule>
  </conditionalFormatting>
  <conditionalFormatting sqref="EG26:ER26">
    <cfRule type="cellIs" dxfId="3844" priority="344" operator="equal">
      <formula>"no fueling"</formula>
    </cfRule>
  </conditionalFormatting>
  <conditionalFormatting sqref="EG26:EH26">
    <cfRule type="cellIs" dxfId="3843" priority="343" operator="equal">
      <formula>"no fueling"</formula>
    </cfRule>
  </conditionalFormatting>
  <conditionalFormatting sqref="EG48:ER48">
    <cfRule type="cellIs" dxfId="3842" priority="342" operator="equal">
      <formula>"no fueling"</formula>
    </cfRule>
  </conditionalFormatting>
  <conditionalFormatting sqref="EG48:EH48">
    <cfRule type="cellIs" dxfId="3841" priority="341" operator="equal">
      <formula>"no fueling"</formula>
    </cfRule>
  </conditionalFormatting>
  <conditionalFormatting sqref="EG73:EH73">
    <cfRule type="cellIs" dxfId="3840" priority="340" operator="equal">
      <formula>"no fueling"</formula>
    </cfRule>
  </conditionalFormatting>
  <conditionalFormatting sqref="EG73:ER73">
    <cfRule type="cellIs" dxfId="3839" priority="339" operator="equal">
      <formula>"no fueling"</formula>
    </cfRule>
  </conditionalFormatting>
  <conditionalFormatting sqref="EG73:EH73">
    <cfRule type="cellIs" dxfId="3838" priority="338" operator="equal">
      <formula>"no fueling"</formula>
    </cfRule>
  </conditionalFormatting>
  <conditionalFormatting sqref="EG95:EH95">
    <cfRule type="cellIs" dxfId="3837" priority="337" operator="equal">
      <formula>"no fueling"</formula>
    </cfRule>
  </conditionalFormatting>
  <conditionalFormatting sqref="EG95:ER95">
    <cfRule type="cellIs" dxfId="3836" priority="336" operator="equal">
      <formula>"no fueling"</formula>
    </cfRule>
  </conditionalFormatting>
  <conditionalFormatting sqref="EG95:EH95">
    <cfRule type="cellIs" dxfId="3835" priority="335" operator="equal">
      <formula>"no fueling"</formula>
    </cfRule>
  </conditionalFormatting>
  <conditionalFormatting sqref="EG120:EH120">
    <cfRule type="cellIs" dxfId="3834" priority="334" operator="equal">
      <formula>"no fueling"</formula>
    </cfRule>
  </conditionalFormatting>
  <conditionalFormatting sqref="EG120:ER120">
    <cfRule type="cellIs" dxfId="3833" priority="333" operator="equal">
      <formula>"no fueling"</formula>
    </cfRule>
  </conditionalFormatting>
  <conditionalFormatting sqref="EG120:EH120">
    <cfRule type="cellIs" dxfId="3832" priority="332" operator="equal">
      <formula>"no fueling"</formula>
    </cfRule>
  </conditionalFormatting>
  <conditionalFormatting sqref="EG142:EH142">
    <cfRule type="cellIs" dxfId="3831" priority="331" operator="equal">
      <formula>"no fueling"</formula>
    </cfRule>
  </conditionalFormatting>
  <conditionalFormatting sqref="EG142:ER142">
    <cfRule type="cellIs" dxfId="3830" priority="330" operator="equal">
      <formula>"no fueling"</formula>
    </cfRule>
  </conditionalFormatting>
  <conditionalFormatting sqref="EG142:EH142">
    <cfRule type="cellIs" dxfId="3829" priority="329" operator="equal">
      <formula>"no fueling"</formula>
    </cfRule>
  </conditionalFormatting>
  <conditionalFormatting sqref="EV4:EW4">
    <cfRule type="cellIs" dxfId="3828" priority="328" operator="equal">
      <formula>"no fueling"</formula>
    </cfRule>
  </conditionalFormatting>
  <conditionalFormatting sqref="EV4:EW4">
    <cfRule type="cellIs" dxfId="3827" priority="327" operator="equal">
      <formula>"no fueling"</formula>
    </cfRule>
  </conditionalFormatting>
  <conditionalFormatting sqref="FK4:FL4">
    <cfRule type="cellIs" dxfId="3826" priority="326" operator="equal">
      <formula>"no fueling"</formula>
    </cfRule>
  </conditionalFormatting>
  <conditionalFormatting sqref="FK4:FL4">
    <cfRule type="cellIs" dxfId="3825" priority="325" operator="equal">
      <formula>"no fueling"</formula>
    </cfRule>
  </conditionalFormatting>
  <conditionalFormatting sqref="EV26:EW26">
    <cfRule type="cellIs" dxfId="3824" priority="324" operator="equal">
      <formula>"no fueling"</formula>
    </cfRule>
  </conditionalFormatting>
  <conditionalFormatting sqref="EV26:EW26">
    <cfRule type="cellIs" dxfId="3823" priority="323" operator="equal">
      <formula>"no fueling"</formula>
    </cfRule>
  </conditionalFormatting>
  <conditionalFormatting sqref="FK26:FL26">
    <cfRule type="cellIs" dxfId="3822" priority="322" operator="equal">
      <formula>"no fueling"</formula>
    </cfRule>
  </conditionalFormatting>
  <conditionalFormatting sqref="FK26:FL26">
    <cfRule type="cellIs" dxfId="3821" priority="321" operator="equal">
      <formula>"no fueling"</formula>
    </cfRule>
  </conditionalFormatting>
  <conditionalFormatting sqref="EV48:EW48">
    <cfRule type="cellIs" dxfId="3820" priority="320" operator="equal">
      <formula>"no fueling"</formula>
    </cfRule>
  </conditionalFormatting>
  <conditionalFormatting sqref="EV48:EW48">
    <cfRule type="cellIs" dxfId="3819" priority="319" operator="equal">
      <formula>"no fueling"</formula>
    </cfRule>
  </conditionalFormatting>
  <conditionalFormatting sqref="FK48:FL48">
    <cfRule type="cellIs" dxfId="3818" priority="318" operator="equal">
      <formula>"no fueling"</formula>
    </cfRule>
  </conditionalFormatting>
  <conditionalFormatting sqref="FK48:FL48">
    <cfRule type="cellIs" dxfId="3817" priority="317" operator="equal">
      <formula>"no fueling"</formula>
    </cfRule>
  </conditionalFormatting>
  <conditionalFormatting sqref="EV73:EW73">
    <cfRule type="cellIs" dxfId="3816" priority="316" operator="equal">
      <formula>"no fueling"</formula>
    </cfRule>
  </conditionalFormatting>
  <conditionalFormatting sqref="EV73:EW73">
    <cfRule type="cellIs" dxfId="3815" priority="315" operator="equal">
      <formula>"no fueling"</formula>
    </cfRule>
  </conditionalFormatting>
  <conditionalFormatting sqref="FK73:FL73">
    <cfRule type="cellIs" dxfId="3814" priority="314" operator="equal">
      <formula>"no fueling"</formula>
    </cfRule>
  </conditionalFormatting>
  <conditionalFormatting sqref="FK73:FL73">
    <cfRule type="cellIs" dxfId="3813" priority="313" operator="equal">
      <formula>"no fueling"</formula>
    </cfRule>
  </conditionalFormatting>
  <conditionalFormatting sqref="EV95:EW95">
    <cfRule type="cellIs" dxfId="3812" priority="312" operator="equal">
      <formula>"no fueling"</formula>
    </cfRule>
  </conditionalFormatting>
  <conditionalFormatting sqref="EV95:EW95">
    <cfRule type="cellIs" dxfId="3811" priority="311" operator="equal">
      <formula>"no fueling"</formula>
    </cfRule>
  </conditionalFormatting>
  <conditionalFormatting sqref="FK95:FL95">
    <cfRule type="cellIs" dxfId="3810" priority="310" operator="equal">
      <formula>"no fueling"</formula>
    </cfRule>
  </conditionalFormatting>
  <conditionalFormatting sqref="FK95:FL95">
    <cfRule type="cellIs" dxfId="3809" priority="309" operator="equal">
      <formula>"no fueling"</formula>
    </cfRule>
  </conditionalFormatting>
  <conditionalFormatting sqref="EV120:EW120">
    <cfRule type="cellIs" dxfId="3808" priority="308" operator="equal">
      <formula>"no fueling"</formula>
    </cfRule>
  </conditionalFormatting>
  <conditionalFormatting sqref="EV120:EW120">
    <cfRule type="cellIs" dxfId="3807" priority="307" operator="equal">
      <formula>"no fueling"</formula>
    </cfRule>
  </conditionalFormatting>
  <conditionalFormatting sqref="FK120:FL120">
    <cfRule type="cellIs" dxfId="3806" priority="306" operator="equal">
      <formula>"no fueling"</formula>
    </cfRule>
  </conditionalFormatting>
  <conditionalFormatting sqref="FK120:FL120">
    <cfRule type="cellIs" dxfId="3805" priority="305" operator="equal">
      <formula>"no fueling"</formula>
    </cfRule>
  </conditionalFormatting>
  <conditionalFormatting sqref="FK142:FL142">
    <cfRule type="cellIs" dxfId="3804" priority="304" operator="equal">
      <formula>"no fueling"</formula>
    </cfRule>
  </conditionalFormatting>
  <conditionalFormatting sqref="FK142:FL142">
    <cfRule type="cellIs" dxfId="3803" priority="303" operator="equal">
      <formula>"no fueling"</formula>
    </cfRule>
  </conditionalFormatting>
  <conditionalFormatting sqref="EV142:EW142">
    <cfRule type="cellIs" dxfId="3802" priority="302" operator="equal">
      <formula>"no fueling"</formula>
    </cfRule>
  </conditionalFormatting>
  <conditionalFormatting sqref="EV142:EW142">
    <cfRule type="cellIs" dxfId="3801" priority="301" operator="equal">
      <formula>"no fueling"</formula>
    </cfRule>
  </conditionalFormatting>
  <conditionalFormatting sqref="GO142:GP142">
    <cfRule type="cellIs" dxfId="3800" priority="300" operator="equal">
      <formula>"no fueling"</formula>
    </cfRule>
  </conditionalFormatting>
  <conditionalFormatting sqref="GO142:GP142">
    <cfRule type="cellIs" dxfId="3799" priority="299" operator="equal">
      <formula>"no fueling"</formula>
    </cfRule>
  </conditionalFormatting>
  <conditionalFormatting sqref="GO120:GP120">
    <cfRule type="cellIs" dxfId="3798" priority="298" operator="equal">
      <formula>"no fueling"</formula>
    </cfRule>
  </conditionalFormatting>
  <conditionalFormatting sqref="GO120:GP120">
    <cfRule type="cellIs" dxfId="3797" priority="297" operator="equal">
      <formula>"no fueling"</formula>
    </cfRule>
  </conditionalFormatting>
  <conditionalFormatting sqref="GO95:GP95">
    <cfRule type="cellIs" dxfId="3796" priority="296" operator="equal">
      <formula>"no fueling"</formula>
    </cfRule>
  </conditionalFormatting>
  <conditionalFormatting sqref="GO95:GP95">
    <cfRule type="cellIs" dxfId="3795" priority="295" operator="equal">
      <formula>"no fueling"</formula>
    </cfRule>
  </conditionalFormatting>
  <conditionalFormatting sqref="GO73:GP73">
    <cfRule type="cellIs" dxfId="3794" priority="294" operator="equal">
      <formula>"no fueling"</formula>
    </cfRule>
  </conditionalFormatting>
  <conditionalFormatting sqref="GO73:GP73">
    <cfRule type="cellIs" dxfId="3793" priority="293" operator="equal">
      <formula>"no fueling"</formula>
    </cfRule>
  </conditionalFormatting>
  <conditionalFormatting sqref="GO48:GP48">
    <cfRule type="cellIs" dxfId="3792" priority="292" operator="equal">
      <formula>"no fueling"</formula>
    </cfRule>
  </conditionalFormatting>
  <conditionalFormatting sqref="GO48:GP48">
    <cfRule type="cellIs" dxfId="3791" priority="291" operator="equal">
      <formula>"no fueling"</formula>
    </cfRule>
  </conditionalFormatting>
  <conditionalFormatting sqref="GO26:GP26">
    <cfRule type="cellIs" dxfId="3790" priority="290" operator="equal">
      <formula>"no fueling"</formula>
    </cfRule>
  </conditionalFormatting>
  <conditionalFormatting sqref="GO26:GP26">
    <cfRule type="cellIs" dxfId="3789" priority="289" operator="equal">
      <formula>"no fueling"</formula>
    </cfRule>
  </conditionalFormatting>
  <conditionalFormatting sqref="GO4:GP4">
    <cfRule type="cellIs" dxfId="3788" priority="288" operator="equal">
      <formula>"no fueling"</formula>
    </cfRule>
  </conditionalFormatting>
  <conditionalFormatting sqref="GO4:GP4">
    <cfRule type="cellIs" dxfId="3787" priority="287" operator="equal">
      <formula>"no fueling"</formula>
    </cfRule>
  </conditionalFormatting>
  <conditionalFormatting sqref="BI49">
    <cfRule type="cellIs" dxfId="3786" priority="286" operator="equal">
      <formula>"no fueling"</formula>
    </cfRule>
  </conditionalFormatting>
  <conditionalFormatting sqref="BY49">
    <cfRule type="cellIs" dxfId="3785" priority="285" operator="equal">
      <formula>"no fueling"</formula>
    </cfRule>
  </conditionalFormatting>
  <conditionalFormatting sqref="CN49">
    <cfRule type="cellIs" dxfId="3784" priority="284" operator="equal">
      <formula>"no fueling"</formula>
    </cfRule>
  </conditionalFormatting>
  <conditionalFormatting sqref="DC49">
    <cfRule type="cellIs" dxfId="3783" priority="283" operator="equal">
      <formula>"no fueling"</formula>
    </cfRule>
  </conditionalFormatting>
  <conditionalFormatting sqref="BI27">
    <cfRule type="cellIs" dxfId="3782" priority="282" operator="equal">
      <formula>"no fueling"</formula>
    </cfRule>
  </conditionalFormatting>
  <conditionalFormatting sqref="BY27">
    <cfRule type="cellIs" dxfId="3781" priority="281" operator="equal">
      <formula>"no fueling"</formula>
    </cfRule>
  </conditionalFormatting>
  <conditionalFormatting sqref="CN27">
    <cfRule type="cellIs" dxfId="3780" priority="280" operator="equal">
      <formula>"no fueling"</formula>
    </cfRule>
  </conditionalFormatting>
  <conditionalFormatting sqref="DC27">
    <cfRule type="cellIs" dxfId="3779" priority="279" operator="equal">
      <formula>"no fueling"</formula>
    </cfRule>
  </conditionalFormatting>
  <conditionalFormatting sqref="DC5">
    <cfRule type="cellIs" dxfId="3778" priority="278" operator="equal">
      <formula>"no fueling"</formula>
    </cfRule>
  </conditionalFormatting>
  <conditionalFormatting sqref="CN5">
    <cfRule type="cellIs" dxfId="3777" priority="277" operator="equal">
      <formula>"no fueling"</formula>
    </cfRule>
  </conditionalFormatting>
  <conditionalFormatting sqref="BY5">
    <cfRule type="cellIs" dxfId="3776" priority="276" operator="equal">
      <formula>"no fueling"</formula>
    </cfRule>
  </conditionalFormatting>
  <conditionalFormatting sqref="BI5">
    <cfRule type="cellIs" dxfId="3775" priority="275" operator="equal">
      <formula>"no fueling"</formula>
    </cfRule>
  </conditionalFormatting>
  <conditionalFormatting sqref="DR5">
    <cfRule type="cellIs" dxfId="3774" priority="274" operator="equal">
      <formula>"no fueling"</formula>
    </cfRule>
  </conditionalFormatting>
  <conditionalFormatting sqref="DR27">
    <cfRule type="cellIs" dxfId="3773" priority="273" operator="equal">
      <formula>"no fueling"</formula>
    </cfRule>
  </conditionalFormatting>
  <conditionalFormatting sqref="DR49">
    <cfRule type="cellIs" dxfId="3772" priority="272" operator="equal">
      <formula>"no fueling"</formula>
    </cfRule>
  </conditionalFormatting>
  <conditionalFormatting sqref="AS74">
    <cfRule type="cellIs" dxfId="3771" priority="271" operator="equal">
      <formula>"no fueling"</formula>
    </cfRule>
  </conditionalFormatting>
  <conditionalFormatting sqref="BI74">
    <cfRule type="cellIs" dxfId="3770" priority="270" operator="equal">
      <formula>"no fueling"</formula>
    </cfRule>
  </conditionalFormatting>
  <conditionalFormatting sqref="BY74">
    <cfRule type="cellIs" dxfId="3769" priority="269" operator="equal">
      <formula>"no fueling"</formula>
    </cfRule>
  </conditionalFormatting>
  <conditionalFormatting sqref="CN74">
    <cfRule type="cellIs" dxfId="3768" priority="268" operator="equal">
      <formula>"no fueling"</formula>
    </cfRule>
  </conditionalFormatting>
  <conditionalFormatting sqref="DC74">
    <cfRule type="cellIs" dxfId="3767" priority="267" operator="equal">
      <formula>"no fueling"</formula>
    </cfRule>
  </conditionalFormatting>
  <conditionalFormatting sqref="DR74">
    <cfRule type="cellIs" dxfId="3766" priority="266" operator="equal">
      <formula>"no fueling"</formula>
    </cfRule>
  </conditionalFormatting>
  <conditionalFormatting sqref="AS96">
    <cfRule type="cellIs" dxfId="3765" priority="265" operator="equal">
      <formula>"no fueling"</formula>
    </cfRule>
  </conditionalFormatting>
  <conditionalFormatting sqref="BI96">
    <cfRule type="cellIs" dxfId="3764" priority="264" operator="equal">
      <formula>"no fueling"</formula>
    </cfRule>
  </conditionalFormatting>
  <conditionalFormatting sqref="BY96">
    <cfRule type="cellIs" dxfId="3763" priority="263" operator="equal">
      <formula>"no fueling"</formula>
    </cfRule>
  </conditionalFormatting>
  <conditionalFormatting sqref="CN96">
    <cfRule type="cellIs" dxfId="3762" priority="262" operator="equal">
      <formula>"no fueling"</formula>
    </cfRule>
  </conditionalFormatting>
  <conditionalFormatting sqref="DC96">
    <cfRule type="cellIs" dxfId="3761" priority="261" operator="equal">
      <formula>"no fueling"</formula>
    </cfRule>
  </conditionalFormatting>
  <conditionalFormatting sqref="DR96">
    <cfRule type="cellIs" dxfId="3760" priority="260" operator="equal">
      <formula>"no fueling"</formula>
    </cfRule>
  </conditionalFormatting>
  <conditionalFormatting sqref="AS121">
    <cfRule type="cellIs" dxfId="3759" priority="259" operator="equal">
      <formula>"no fueling"</formula>
    </cfRule>
  </conditionalFormatting>
  <conditionalFormatting sqref="BI121">
    <cfRule type="cellIs" dxfId="3758" priority="258" operator="equal">
      <formula>"no fueling"</formula>
    </cfRule>
  </conditionalFormatting>
  <conditionalFormatting sqref="BY121">
    <cfRule type="cellIs" dxfId="3757" priority="257" operator="equal">
      <formula>"no fueling"</formula>
    </cfRule>
  </conditionalFormatting>
  <conditionalFormatting sqref="CN121">
    <cfRule type="cellIs" dxfId="3756" priority="256" operator="equal">
      <formula>"no fueling"</formula>
    </cfRule>
  </conditionalFormatting>
  <conditionalFormatting sqref="DC121">
    <cfRule type="cellIs" dxfId="3755" priority="255" operator="equal">
      <formula>"no fueling"</formula>
    </cfRule>
  </conditionalFormatting>
  <conditionalFormatting sqref="DR121">
    <cfRule type="cellIs" dxfId="3754" priority="254" operator="equal">
      <formula>"no fueling"</formula>
    </cfRule>
  </conditionalFormatting>
  <conditionalFormatting sqref="AS143">
    <cfRule type="cellIs" dxfId="3753" priority="253" operator="equal">
      <formula>"no fueling"</formula>
    </cfRule>
  </conditionalFormatting>
  <conditionalFormatting sqref="BI143">
    <cfRule type="cellIs" dxfId="3752" priority="252" operator="equal">
      <formula>"no fueling"</formula>
    </cfRule>
  </conditionalFormatting>
  <conditionalFormatting sqref="BY143">
    <cfRule type="cellIs" dxfId="3751" priority="251" operator="equal">
      <formula>"no fueling"</formula>
    </cfRule>
  </conditionalFormatting>
  <conditionalFormatting sqref="CN143">
    <cfRule type="cellIs" dxfId="3750" priority="250" operator="equal">
      <formula>"no fueling"</formula>
    </cfRule>
  </conditionalFormatting>
  <conditionalFormatting sqref="DC143">
    <cfRule type="cellIs" dxfId="3749" priority="249" operator="equal">
      <formula>"no fueling"</formula>
    </cfRule>
  </conditionalFormatting>
  <conditionalFormatting sqref="DR143">
    <cfRule type="cellIs" dxfId="3748" priority="248" operator="equal">
      <formula>"no fueling"</formula>
    </cfRule>
  </conditionalFormatting>
  <conditionalFormatting sqref="EG143">
    <cfRule type="cellIs" dxfId="3747" priority="247" operator="equal">
      <formula>"no fueling"</formula>
    </cfRule>
  </conditionalFormatting>
  <conditionalFormatting sqref="EV143">
    <cfRule type="cellIs" dxfId="3746" priority="246" operator="equal">
      <formula>"no fueling"</formula>
    </cfRule>
  </conditionalFormatting>
  <conditionalFormatting sqref="FK143">
    <cfRule type="cellIs" dxfId="3745" priority="245" operator="equal">
      <formula>"no fueling"</formula>
    </cfRule>
  </conditionalFormatting>
  <conditionalFormatting sqref="FZ143">
    <cfRule type="cellIs" dxfId="3744" priority="244" operator="equal">
      <formula>"no fueling"</formula>
    </cfRule>
  </conditionalFormatting>
  <conditionalFormatting sqref="GO143">
    <cfRule type="cellIs" dxfId="3743" priority="243" operator="equal">
      <formula>"no fueling"</formula>
    </cfRule>
  </conditionalFormatting>
  <conditionalFormatting sqref="GO121">
    <cfRule type="cellIs" dxfId="3742" priority="242" operator="equal">
      <formula>"no fueling"</formula>
    </cfRule>
  </conditionalFormatting>
  <conditionalFormatting sqref="FZ121">
    <cfRule type="cellIs" dxfId="3741" priority="241" operator="equal">
      <formula>"no fueling"</formula>
    </cfRule>
  </conditionalFormatting>
  <conditionalFormatting sqref="FK121">
    <cfRule type="cellIs" dxfId="3740" priority="240" operator="equal">
      <formula>"no fueling"</formula>
    </cfRule>
  </conditionalFormatting>
  <conditionalFormatting sqref="EV121">
    <cfRule type="cellIs" dxfId="3739" priority="239" operator="equal">
      <formula>"no fueling"</formula>
    </cfRule>
  </conditionalFormatting>
  <conditionalFormatting sqref="EG121">
    <cfRule type="cellIs" dxfId="3738" priority="238" operator="equal">
      <formula>"no fueling"</formula>
    </cfRule>
  </conditionalFormatting>
  <conditionalFormatting sqref="EG96">
    <cfRule type="cellIs" dxfId="3737" priority="237" operator="equal">
      <formula>"no fueling"</formula>
    </cfRule>
  </conditionalFormatting>
  <conditionalFormatting sqref="EV96">
    <cfRule type="cellIs" dxfId="3736" priority="236" operator="equal">
      <formula>"no fueling"</formula>
    </cfRule>
  </conditionalFormatting>
  <conditionalFormatting sqref="FK96">
    <cfRule type="cellIs" dxfId="3735" priority="235" operator="equal">
      <formula>"no fueling"</formula>
    </cfRule>
  </conditionalFormatting>
  <conditionalFormatting sqref="FZ96">
    <cfRule type="cellIs" dxfId="3734" priority="234" operator="equal">
      <formula>"no fueling"</formula>
    </cfRule>
  </conditionalFormatting>
  <conditionalFormatting sqref="GO96">
    <cfRule type="cellIs" dxfId="3733" priority="233" operator="equal">
      <formula>"no fueling"</formula>
    </cfRule>
  </conditionalFormatting>
  <conditionalFormatting sqref="GO74">
    <cfRule type="cellIs" dxfId="3732" priority="232" operator="equal">
      <formula>"no fueling"</formula>
    </cfRule>
  </conditionalFormatting>
  <conditionalFormatting sqref="FZ74">
    <cfRule type="cellIs" dxfId="3731" priority="231" operator="equal">
      <formula>"no fueling"</formula>
    </cfRule>
  </conditionalFormatting>
  <conditionalFormatting sqref="FK74">
    <cfRule type="cellIs" dxfId="3730" priority="230" operator="equal">
      <formula>"no fueling"</formula>
    </cfRule>
  </conditionalFormatting>
  <conditionalFormatting sqref="EV74">
    <cfRule type="cellIs" dxfId="3729" priority="229" operator="equal">
      <formula>"no fueling"</formula>
    </cfRule>
  </conditionalFormatting>
  <conditionalFormatting sqref="EG74">
    <cfRule type="cellIs" dxfId="3728" priority="228" operator="equal">
      <formula>"no fueling"</formula>
    </cfRule>
  </conditionalFormatting>
  <conditionalFormatting sqref="EG49">
    <cfRule type="cellIs" dxfId="3727" priority="227" operator="equal">
      <formula>"no fueling"</formula>
    </cfRule>
  </conditionalFormatting>
  <conditionalFormatting sqref="EV49">
    <cfRule type="cellIs" dxfId="3726" priority="226" operator="equal">
      <formula>"no fueling"</formula>
    </cfRule>
  </conditionalFormatting>
  <conditionalFormatting sqref="FK49">
    <cfRule type="cellIs" dxfId="3725" priority="225" operator="equal">
      <formula>"no fueling"</formula>
    </cfRule>
  </conditionalFormatting>
  <conditionalFormatting sqref="FZ49">
    <cfRule type="cellIs" dxfId="3724" priority="224" operator="equal">
      <formula>"no fueling"</formula>
    </cfRule>
  </conditionalFormatting>
  <conditionalFormatting sqref="GO49">
    <cfRule type="cellIs" dxfId="3723" priority="223" operator="equal">
      <formula>"no fueling"</formula>
    </cfRule>
  </conditionalFormatting>
  <conditionalFormatting sqref="GO27">
    <cfRule type="cellIs" dxfId="3722" priority="222" operator="equal">
      <formula>"no fueling"</formula>
    </cfRule>
  </conditionalFormatting>
  <conditionalFormatting sqref="FZ27">
    <cfRule type="cellIs" dxfId="3721" priority="221" operator="equal">
      <formula>"no fueling"</formula>
    </cfRule>
  </conditionalFormatting>
  <conditionalFormatting sqref="FK27">
    <cfRule type="cellIs" dxfId="3720" priority="220" operator="equal">
      <formula>"no fueling"</formula>
    </cfRule>
  </conditionalFormatting>
  <conditionalFormatting sqref="EV27">
    <cfRule type="cellIs" dxfId="3719" priority="219" operator="equal">
      <formula>"no fueling"</formula>
    </cfRule>
  </conditionalFormatting>
  <conditionalFormatting sqref="EG27">
    <cfRule type="cellIs" dxfId="3718" priority="218" operator="equal">
      <formula>"no fueling"</formula>
    </cfRule>
  </conditionalFormatting>
  <conditionalFormatting sqref="EG5">
    <cfRule type="cellIs" dxfId="3717" priority="217" operator="equal">
      <formula>"no fueling"</formula>
    </cfRule>
  </conditionalFormatting>
  <conditionalFormatting sqref="EV5">
    <cfRule type="cellIs" dxfId="3716" priority="216" operator="equal">
      <formula>"no fueling"</formula>
    </cfRule>
  </conditionalFormatting>
  <conditionalFormatting sqref="FK5">
    <cfRule type="cellIs" dxfId="3715" priority="215" operator="equal">
      <formula>"no fueling"</formula>
    </cfRule>
  </conditionalFormatting>
  <conditionalFormatting sqref="FZ5">
    <cfRule type="cellIs" dxfId="3714" priority="214" operator="equal">
      <formula>"no fueling"</formula>
    </cfRule>
  </conditionalFormatting>
  <conditionalFormatting sqref="GO5">
    <cfRule type="cellIs" dxfId="3713" priority="213" operator="equal">
      <formula>"no fueling"</formula>
    </cfRule>
  </conditionalFormatting>
  <conditionalFormatting sqref="AR4">
    <cfRule type="cellIs" dxfId="3712" priority="212" operator="equal">
      <formula>"no fueling"</formula>
    </cfRule>
  </conditionalFormatting>
  <conditionalFormatting sqref="AR26">
    <cfRule type="cellIs" dxfId="3711" priority="211" operator="equal">
      <formula>"no fueling"</formula>
    </cfRule>
  </conditionalFormatting>
  <conditionalFormatting sqref="AR48">
    <cfRule type="cellIs" dxfId="3710" priority="210" operator="equal">
      <formula>"no fueling"</formula>
    </cfRule>
  </conditionalFormatting>
  <conditionalFormatting sqref="AR73">
    <cfRule type="cellIs" dxfId="3709" priority="209" operator="equal">
      <formula>"no fueling"</formula>
    </cfRule>
  </conditionalFormatting>
  <conditionalFormatting sqref="AR95">
    <cfRule type="cellIs" dxfId="3708" priority="208" operator="equal">
      <formula>"no fueling"</formula>
    </cfRule>
  </conditionalFormatting>
  <conditionalFormatting sqref="AR120">
    <cfRule type="cellIs" dxfId="3707" priority="207" operator="equal">
      <formula>"no fueling"</formula>
    </cfRule>
  </conditionalFormatting>
  <conditionalFormatting sqref="AR142">
    <cfRule type="cellIs" dxfId="3706" priority="206" operator="equal">
      <formula>"no fueling"</formula>
    </cfRule>
  </conditionalFormatting>
  <conditionalFormatting sqref="BH4:BH6">
    <cfRule type="cellIs" dxfId="3705" priority="205" operator="equal">
      <formula>"no fueling"</formula>
    </cfRule>
  </conditionalFormatting>
  <conditionalFormatting sqref="BX4:BX6">
    <cfRule type="cellIs" dxfId="3704" priority="204" operator="equal">
      <formula>"no fueling"</formula>
    </cfRule>
  </conditionalFormatting>
  <conditionalFormatting sqref="BH26:BH28">
    <cfRule type="cellIs" dxfId="3703" priority="203" operator="equal">
      <formula>"no fueling"</formula>
    </cfRule>
  </conditionalFormatting>
  <conditionalFormatting sqref="BX26:BX28">
    <cfRule type="cellIs" dxfId="3702" priority="202" operator="equal">
      <formula>"no fueling"</formula>
    </cfRule>
  </conditionalFormatting>
  <conditionalFormatting sqref="BH48:BH50">
    <cfRule type="cellIs" dxfId="3701" priority="201" operator="equal">
      <formula>"no fueling"</formula>
    </cfRule>
  </conditionalFormatting>
  <conditionalFormatting sqref="BX48:BX50">
    <cfRule type="cellIs" dxfId="3700" priority="200" operator="equal">
      <formula>"no fueling"</formula>
    </cfRule>
  </conditionalFormatting>
  <conditionalFormatting sqref="BH73:BH75">
    <cfRule type="cellIs" dxfId="3699" priority="199" operator="equal">
      <formula>"no fueling"</formula>
    </cfRule>
  </conditionalFormatting>
  <conditionalFormatting sqref="BX73:BX75">
    <cfRule type="cellIs" dxfId="3698" priority="198" operator="equal">
      <formula>"no fueling"</formula>
    </cfRule>
  </conditionalFormatting>
  <conditionalFormatting sqref="BH95:BH97">
    <cfRule type="cellIs" dxfId="3697" priority="197" operator="equal">
      <formula>"no fueling"</formula>
    </cfRule>
  </conditionalFormatting>
  <conditionalFormatting sqref="BX95:BX97">
    <cfRule type="cellIs" dxfId="3696" priority="196" operator="equal">
      <formula>"no fueling"</formula>
    </cfRule>
  </conditionalFormatting>
  <conditionalFormatting sqref="BH120:BH122">
    <cfRule type="cellIs" dxfId="3695" priority="195" operator="equal">
      <formula>"no fueling"</formula>
    </cfRule>
  </conditionalFormatting>
  <conditionalFormatting sqref="BX120:BX122">
    <cfRule type="cellIs" dxfId="3694" priority="194" operator="equal">
      <formula>"no fueling"</formula>
    </cfRule>
  </conditionalFormatting>
  <conditionalFormatting sqref="BH142:BH144">
    <cfRule type="cellIs" dxfId="3693" priority="193" operator="equal">
      <formula>"no fueling"</formula>
    </cfRule>
  </conditionalFormatting>
  <conditionalFormatting sqref="BX142:BX144">
    <cfRule type="cellIs" dxfId="3692" priority="192" operator="equal">
      <formula>"no fueling"</formula>
    </cfRule>
  </conditionalFormatting>
  <conditionalFormatting sqref="GO26:GP26">
    <cfRule type="cellIs" dxfId="3691" priority="191" operator="equal">
      <formula>"no fueling"</formula>
    </cfRule>
  </conditionalFormatting>
  <conditionalFormatting sqref="GO26:GP26">
    <cfRule type="cellIs" dxfId="3690" priority="190" operator="equal">
      <formula>"no fueling"</formula>
    </cfRule>
  </conditionalFormatting>
  <conditionalFormatting sqref="GO48:GP48">
    <cfRule type="cellIs" dxfId="3689" priority="189" operator="equal">
      <formula>"no fueling"</formula>
    </cfRule>
  </conditionalFormatting>
  <conditionalFormatting sqref="GO48:GP48">
    <cfRule type="cellIs" dxfId="3688" priority="188" operator="equal">
      <formula>"no fueling"</formula>
    </cfRule>
  </conditionalFormatting>
  <conditionalFormatting sqref="GO73:GP73">
    <cfRule type="cellIs" dxfId="3687" priority="187" operator="equal">
      <formula>"no fueling"</formula>
    </cfRule>
  </conditionalFormatting>
  <conditionalFormatting sqref="GO73:GP73">
    <cfRule type="cellIs" dxfId="3686" priority="186" operator="equal">
      <formula>"no fueling"</formula>
    </cfRule>
  </conditionalFormatting>
  <conditionalFormatting sqref="GO73:GP73">
    <cfRule type="cellIs" dxfId="3685" priority="185" operator="equal">
      <formula>"no fueling"</formula>
    </cfRule>
  </conditionalFormatting>
  <conditionalFormatting sqref="GO95:GP95">
    <cfRule type="cellIs" dxfId="3684" priority="184" operator="equal">
      <formula>"no fueling"</formula>
    </cfRule>
  </conditionalFormatting>
  <conditionalFormatting sqref="GO95:GP95">
    <cfRule type="cellIs" dxfId="3683" priority="183" operator="equal">
      <formula>"no fueling"</formula>
    </cfRule>
  </conditionalFormatting>
  <conditionalFormatting sqref="GO95:GP95">
    <cfRule type="cellIs" dxfId="3682" priority="182" operator="equal">
      <formula>"no fueling"</formula>
    </cfRule>
  </conditionalFormatting>
  <conditionalFormatting sqref="GO120:GP120">
    <cfRule type="cellIs" dxfId="3681" priority="181" operator="equal">
      <formula>"no fueling"</formula>
    </cfRule>
  </conditionalFormatting>
  <conditionalFormatting sqref="GO120:GP120">
    <cfRule type="cellIs" dxfId="3680" priority="180" operator="equal">
      <formula>"no fueling"</formula>
    </cfRule>
  </conditionalFormatting>
  <conditionalFormatting sqref="GO120:GP120">
    <cfRule type="cellIs" dxfId="3679" priority="179" operator="equal">
      <formula>"no fueling"</formula>
    </cfRule>
  </conditionalFormatting>
  <conditionalFormatting sqref="GO142:GP142">
    <cfRule type="cellIs" dxfId="3678" priority="178" operator="equal">
      <formula>"no fueling"</formula>
    </cfRule>
  </conditionalFormatting>
  <conditionalFormatting sqref="GO142:GP142">
    <cfRule type="cellIs" dxfId="3677" priority="177" operator="equal">
      <formula>"no fueling"</formula>
    </cfRule>
  </conditionalFormatting>
  <conditionalFormatting sqref="GO142:GP142">
    <cfRule type="cellIs" dxfId="3676" priority="176" operator="equal">
      <formula>"no fueling"</formula>
    </cfRule>
  </conditionalFormatting>
  <conditionalFormatting sqref="FZ26:GK26">
    <cfRule type="cellIs" dxfId="3675" priority="175" operator="equal">
      <formula>"no fueling"</formula>
    </cfRule>
  </conditionalFormatting>
  <conditionalFormatting sqref="FZ48:GK48">
    <cfRule type="cellIs" dxfId="3674" priority="174" operator="equal">
      <formula>"no fueling"</formula>
    </cfRule>
  </conditionalFormatting>
  <conditionalFormatting sqref="FZ73:GK73">
    <cfRule type="cellIs" dxfId="3673" priority="173" operator="equal">
      <formula>"no fueling"</formula>
    </cfRule>
  </conditionalFormatting>
  <conditionalFormatting sqref="FZ95:GK95">
    <cfRule type="cellIs" dxfId="3672" priority="172" operator="equal">
      <formula>"no fueling"</formula>
    </cfRule>
  </conditionalFormatting>
  <conditionalFormatting sqref="FZ120:GK120">
    <cfRule type="cellIs" dxfId="3671" priority="171" operator="equal">
      <formula>"no fueling"</formula>
    </cfRule>
  </conditionalFormatting>
  <conditionalFormatting sqref="FZ142:GK142">
    <cfRule type="cellIs" dxfId="3670" priority="170" operator="equal">
      <formula>"no fueling"</formula>
    </cfRule>
  </conditionalFormatting>
  <conditionalFormatting sqref="FX145:FX159">
    <cfRule type="cellIs" dxfId="3669" priority="169" operator="equal">
      <formula>"no fueling"</formula>
    </cfRule>
  </conditionalFormatting>
  <conditionalFormatting sqref="FX145:FX159">
    <cfRule type="cellIs" dxfId="3668" priority="168" operator="equal">
      <formula>"no fueling"</formula>
    </cfRule>
  </conditionalFormatting>
  <conditionalFormatting sqref="FX145:FX159">
    <cfRule type="cellIs" dxfId="3667" priority="167" operator="equal">
      <formula>"no fueling"</formula>
    </cfRule>
  </conditionalFormatting>
  <conditionalFormatting sqref="FI145:FI159">
    <cfRule type="cellIs" dxfId="3666" priority="166" operator="equal">
      <formula>"no fueling"</formula>
    </cfRule>
  </conditionalFormatting>
  <conditionalFormatting sqref="FI145:FI159">
    <cfRule type="cellIs" dxfId="3665" priority="165" operator="equal">
      <formula>"no fueling"</formula>
    </cfRule>
  </conditionalFormatting>
  <conditionalFormatting sqref="FI145:FI159">
    <cfRule type="cellIs" dxfId="3664" priority="164" operator="equal">
      <formula>"no fueling"</formula>
    </cfRule>
  </conditionalFormatting>
  <conditionalFormatting sqref="ET145:ET159">
    <cfRule type="cellIs" dxfId="3663" priority="163" operator="equal">
      <formula>"no fueling"</formula>
    </cfRule>
  </conditionalFormatting>
  <conditionalFormatting sqref="ET145:ET159">
    <cfRule type="cellIs" dxfId="3662" priority="162" operator="equal">
      <formula>"no fueling"</formula>
    </cfRule>
  </conditionalFormatting>
  <conditionalFormatting sqref="ET145:ET159">
    <cfRule type="cellIs" dxfId="3661" priority="161" operator="equal">
      <formula>"no fueling"</formula>
    </cfRule>
  </conditionalFormatting>
  <conditionalFormatting sqref="DP145:DP159">
    <cfRule type="cellIs" dxfId="3660" priority="160" operator="equal">
      <formula>"no fueling"</formula>
    </cfRule>
  </conditionalFormatting>
  <conditionalFormatting sqref="DP145:DP159">
    <cfRule type="cellIs" dxfId="3659" priority="159" operator="equal">
      <formula>"no fueling"</formula>
    </cfRule>
  </conditionalFormatting>
  <conditionalFormatting sqref="DP145:DP159">
    <cfRule type="cellIs" dxfId="3658" priority="158" operator="equal">
      <formula>"no fueling"</formula>
    </cfRule>
  </conditionalFormatting>
  <conditionalFormatting sqref="EE145:EE159">
    <cfRule type="cellIs" dxfId="3657" priority="157" operator="equal">
      <formula>"no fueling"</formula>
    </cfRule>
  </conditionalFormatting>
  <conditionalFormatting sqref="EE145:EE159">
    <cfRule type="cellIs" dxfId="3656" priority="156" operator="equal">
      <formula>"no fueling"</formula>
    </cfRule>
  </conditionalFormatting>
  <conditionalFormatting sqref="EE145:EE159">
    <cfRule type="cellIs" dxfId="3655" priority="155" operator="equal">
      <formula>"no fueling"</formula>
    </cfRule>
  </conditionalFormatting>
  <conditionalFormatting sqref="DA145:DA159">
    <cfRule type="cellIs" dxfId="3654" priority="154" operator="equal">
      <formula>"no fueling"</formula>
    </cfRule>
  </conditionalFormatting>
  <conditionalFormatting sqref="DA145:DA159">
    <cfRule type="cellIs" dxfId="3653" priority="153" operator="equal">
      <formula>"no fueling"</formula>
    </cfRule>
  </conditionalFormatting>
  <conditionalFormatting sqref="DA145:DA159">
    <cfRule type="cellIs" dxfId="3652" priority="152" operator="equal">
      <formula>"no fueling"</formula>
    </cfRule>
  </conditionalFormatting>
  <conditionalFormatting sqref="CL145:CL159">
    <cfRule type="cellIs" dxfId="3651" priority="151" operator="equal">
      <formula>"no fueling"</formula>
    </cfRule>
  </conditionalFormatting>
  <conditionalFormatting sqref="CL145:CL159">
    <cfRule type="cellIs" dxfId="3650" priority="150" operator="equal">
      <formula>"no fueling"</formula>
    </cfRule>
  </conditionalFormatting>
  <conditionalFormatting sqref="CL145:CL159">
    <cfRule type="cellIs" dxfId="3649" priority="149" operator="equal">
      <formula>"no fueling"</formula>
    </cfRule>
  </conditionalFormatting>
  <conditionalFormatting sqref="HB145:HB159">
    <cfRule type="cellIs" dxfId="3648" priority="148" operator="equal">
      <formula>"no fueling"</formula>
    </cfRule>
  </conditionalFormatting>
  <conditionalFormatting sqref="HB145:HB159">
    <cfRule type="cellIs" dxfId="3647" priority="147" operator="equal">
      <formula>"no fueling"</formula>
    </cfRule>
  </conditionalFormatting>
  <conditionalFormatting sqref="HB145:HB159">
    <cfRule type="cellIs" dxfId="3646" priority="146" operator="equal">
      <formula>"no fueling"</formula>
    </cfRule>
  </conditionalFormatting>
  <conditionalFormatting sqref="GM145:GM159">
    <cfRule type="cellIs" dxfId="3645" priority="145" operator="equal">
      <formula>"no fueling"</formula>
    </cfRule>
  </conditionalFormatting>
  <conditionalFormatting sqref="GM145:GM159">
    <cfRule type="cellIs" dxfId="3644" priority="144" operator="equal">
      <formula>"no fueling"</formula>
    </cfRule>
  </conditionalFormatting>
  <conditionalFormatting sqref="GM145:GM159">
    <cfRule type="cellIs" dxfId="3643" priority="143" operator="equal">
      <formula>"no fueling"</formula>
    </cfRule>
  </conditionalFormatting>
  <conditionalFormatting sqref="HH145:HH159">
    <cfRule type="cellIs" dxfId="3642" priority="142" operator="equal">
      <formula>"no fueling"</formula>
    </cfRule>
  </conditionalFormatting>
  <conditionalFormatting sqref="HH145:HH159">
    <cfRule type="cellIs" dxfId="3641" priority="141" operator="equal">
      <formula>"no fueling"</formula>
    </cfRule>
  </conditionalFormatting>
  <conditionalFormatting sqref="HH145:HH159">
    <cfRule type="cellIs" dxfId="3640" priority="140" operator="equal">
      <formula>"no fueling"</formula>
    </cfRule>
  </conditionalFormatting>
  <conditionalFormatting sqref="AB26:AC26">
    <cfRule type="cellIs" dxfId="3639" priority="139" operator="equal">
      <formula>"no fueling"</formula>
    </cfRule>
  </conditionalFormatting>
  <conditionalFormatting sqref="AB48:AC48">
    <cfRule type="cellIs" dxfId="3638" priority="138" operator="equal">
      <formula>"no fueling"</formula>
    </cfRule>
  </conditionalFormatting>
  <conditionalFormatting sqref="AB73:AC73">
    <cfRule type="cellIs" dxfId="3637" priority="137" operator="equal">
      <formula>"no fueling"</formula>
    </cfRule>
  </conditionalFormatting>
  <conditionalFormatting sqref="AB73:AC73">
    <cfRule type="cellIs" dxfId="3636" priority="136" operator="equal">
      <formula>"no fueling"</formula>
    </cfRule>
  </conditionalFormatting>
  <conditionalFormatting sqref="AB95:AC95">
    <cfRule type="cellIs" dxfId="3635" priority="135" operator="equal">
      <formula>"no fueling"</formula>
    </cfRule>
  </conditionalFormatting>
  <conditionalFormatting sqref="AB95:AC95">
    <cfRule type="cellIs" dxfId="3634" priority="134" operator="equal">
      <formula>"no fueling"</formula>
    </cfRule>
  </conditionalFormatting>
  <conditionalFormatting sqref="AB120:AC120">
    <cfRule type="cellIs" dxfId="3633" priority="133" operator="equal">
      <formula>"no fueling"</formula>
    </cfRule>
  </conditionalFormatting>
  <conditionalFormatting sqref="AB120:AC120">
    <cfRule type="cellIs" dxfId="3632" priority="132" operator="equal">
      <formula>"no fueling"</formula>
    </cfRule>
  </conditionalFormatting>
  <conditionalFormatting sqref="AB142:AC142">
    <cfRule type="cellIs" dxfId="3631" priority="131" operator="equal">
      <formula>"no fueling"</formula>
    </cfRule>
  </conditionalFormatting>
  <conditionalFormatting sqref="AB142:AC142">
    <cfRule type="cellIs" dxfId="3630" priority="130" operator="equal">
      <formula>"no fueling"</formula>
    </cfRule>
  </conditionalFormatting>
  <conditionalFormatting sqref="BS13:BS15">
    <cfRule type="cellIs" dxfId="3629" priority="129" operator="equal">
      <formula>"no fueling"</formula>
    </cfRule>
  </conditionalFormatting>
  <conditionalFormatting sqref="BR18:BR20">
    <cfRule type="cellIs" dxfId="3628" priority="128" operator="equal">
      <formula>"no fueling"</formula>
    </cfRule>
  </conditionalFormatting>
  <conditionalFormatting sqref="CI13:CI15">
    <cfRule type="cellIs" dxfId="3627" priority="127" operator="equal">
      <formula>"no fueling"</formula>
    </cfRule>
  </conditionalFormatting>
  <conditionalFormatting sqref="CH18:CH20">
    <cfRule type="cellIs" dxfId="3626" priority="126" operator="equal">
      <formula>"no fueling"</formula>
    </cfRule>
  </conditionalFormatting>
  <conditionalFormatting sqref="EB13:EB15">
    <cfRule type="cellIs" dxfId="3625" priority="125" operator="equal">
      <formula>"no fueling"</formula>
    </cfRule>
  </conditionalFormatting>
  <conditionalFormatting sqref="EA18:EA20">
    <cfRule type="cellIs" dxfId="3624" priority="124" operator="equal">
      <formula>"no fueling"</formula>
    </cfRule>
  </conditionalFormatting>
  <conditionalFormatting sqref="BC13:BC15">
    <cfRule type="cellIs" dxfId="3623" priority="123" operator="equal">
      <formula>"no fueling"</formula>
    </cfRule>
  </conditionalFormatting>
  <conditionalFormatting sqref="CX13:CX15">
    <cfRule type="cellIs" dxfId="3622" priority="122" operator="equal">
      <formula>"no fueling"</formula>
    </cfRule>
  </conditionalFormatting>
  <conditionalFormatting sqref="CX13:CX15">
    <cfRule type="cellIs" dxfId="3621" priority="121" operator="equal">
      <formula>"no fueling"</formula>
    </cfRule>
  </conditionalFormatting>
  <conditionalFormatting sqref="CW18">
    <cfRule type="cellIs" dxfId="3620" priority="120" operator="equal">
      <formula>"no fueling"</formula>
    </cfRule>
  </conditionalFormatting>
  <conditionalFormatting sqref="CW18">
    <cfRule type="cellIs" dxfId="3619" priority="119" operator="equal">
      <formula>"no fueling"</formula>
    </cfRule>
  </conditionalFormatting>
  <conditionalFormatting sqref="EP18">
    <cfRule type="cellIs" dxfId="3618" priority="118" operator="equal">
      <formula>"no fueling"</formula>
    </cfRule>
  </conditionalFormatting>
  <conditionalFormatting sqref="EP18">
    <cfRule type="cellIs" dxfId="3617" priority="117" operator="equal">
      <formula>"no fueling"</formula>
    </cfRule>
  </conditionalFormatting>
  <conditionalFormatting sqref="EQ13:EQ15">
    <cfRule type="cellIs" dxfId="3616" priority="116" operator="equal">
      <formula>"no fueling"</formula>
    </cfRule>
  </conditionalFormatting>
  <conditionalFormatting sqref="EQ13:EQ15">
    <cfRule type="cellIs" dxfId="3615" priority="115" operator="equal">
      <formula>"no fueling"</formula>
    </cfRule>
  </conditionalFormatting>
  <conditionalFormatting sqref="BS35:BS37">
    <cfRule type="cellIs" dxfId="3614" priority="114" operator="equal">
      <formula>"no fueling"</formula>
    </cfRule>
  </conditionalFormatting>
  <conditionalFormatting sqref="BR40:BR42">
    <cfRule type="cellIs" dxfId="3613" priority="113" operator="equal">
      <formula>"no fueling"</formula>
    </cfRule>
  </conditionalFormatting>
  <conditionalFormatting sqref="CI35:CI37">
    <cfRule type="cellIs" dxfId="3612" priority="112" operator="equal">
      <formula>"no fueling"</formula>
    </cfRule>
  </conditionalFormatting>
  <conditionalFormatting sqref="CH40:CH42">
    <cfRule type="cellIs" dxfId="3611" priority="111" operator="equal">
      <formula>"no fueling"</formula>
    </cfRule>
  </conditionalFormatting>
  <conditionalFormatting sqref="DM35:DM36">
    <cfRule type="cellIs" dxfId="3610" priority="110" operator="equal">
      <formula>"no fueling"</formula>
    </cfRule>
  </conditionalFormatting>
  <conditionalFormatting sqref="DM37">
    <cfRule type="cellIs" dxfId="3609" priority="109" operator="equal">
      <formula>"no fueling"</formula>
    </cfRule>
  </conditionalFormatting>
  <conditionalFormatting sqref="DL40:DL41">
    <cfRule type="cellIs" dxfId="3608" priority="108" operator="equal">
      <formula>"no fueling"</formula>
    </cfRule>
  </conditionalFormatting>
  <conditionalFormatting sqref="DL42">
    <cfRule type="cellIs" dxfId="3607" priority="107" operator="equal">
      <formula>"no fueling"</formula>
    </cfRule>
  </conditionalFormatting>
  <conditionalFormatting sqref="EB35:EB37">
    <cfRule type="cellIs" dxfId="3606" priority="106" operator="equal">
      <formula>"no fueling"</formula>
    </cfRule>
  </conditionalFormatting>
  <conditionalFormatting sqref="EA40:EA42">
    <cfRule type="cellIs" dxfId="3605" priority="105" operator="equal">
      <formula>"no fueling"</formula>
    </cfRule>
  </conditionalFormatting>
  <conditionalFormatting sqref="BC35:BC37">
    <cfRule type="cellIs" dxfId="3604" priority="104" operator="equal">
      <formula>"no fueling"</formula>
    </cfRule>
  </conditionalFormatting>
  <conditionalFormatting sqref="BC35:BC37">
    <cfRule type="cellIs" dxfId="3603" priority="103" operator="equal">
      <formula>"no fueling"</formula>
    </cfRule>
  </conditionalFormatting>
  <conditionalFormatting sqref="CW40">
    <cfRule type="cellIs" dxfId="3602" priority="102" operator="equal">
      <formula>"no fueling"</formula>
    </cfRule>
  </conditionalFormatting>
  <conditionalFormatting sqref="CW40">
    <cfRule type="cellIs" dxfId="3601" priority="101" operator="equal">
      <formula>"no fueling"</formula>
    </cfRule>
  </conditionalFormatting>
  <conditionalFormatting sqref="CW40">
    <cfRule type="cellIs" dxfId="3600" priority="100" operator="equal">
      <formula>"no fueling"</formula>
    </cfRule>
  </conditionalFormatting>
  <conditionalFormatting sqref="CX35:CX37">
    <cfRule type="cellIs" dxfId="3599" priority="99" operator="equal">
      <formula>"no fueling"</formula>
    </cfRule>
  </conditionalFormatting>
  <conditionalFormatting sqref="CX35:CX37">
    <cfRule type="cellIs" dxfId="3598" priority="98" operator="equal">
      <formula>"no fueling"</formula>
    </cfRule>
  </conditionalFormatting>
  <conditionalFormatting sqref="CX35:CX37">
    <cfRule type="cellIs" dxfId="3597" priority="97" operator="equal">
      <formula>"no fueling"</formula>
    </cfRule>
  </conditionalFormatting>
  <conditionalFormatting sqref="BS57:BS59">
    <cfRule type="cellIs" dxfId="3596" priority="96" operator="equal">
      <formula>"no fueling"</formula>
    </cfRule>
  </conditionalFormatting>
  <conditionalFormatting sqref="BR62:BR64">
    <cfRule type="cellIs" dxfId="3595" priority="95" operator="equal">
      <formula>"no fueling"</formula>
    </cfRule>
  </conditionalFormatting>
  <conditionalFormatting sqref="CH62:CH64">
    <cfRule type="cellIs" dxfId="3594" priority="94" operator="equal">
      <formula>"no fueling"</formula>
    </cfRule>
  </conditionalFormatting>
  <conditionalFormatting sqref="CI57:CI58">
    <cfRule type="cellIs" dxfId="3593" priority="93" operator="equal">
      <formula>"no fueling"</formula>
    </cfRule>
  </conditionalFormatting>
  <conditionalFormatting sqref="CI59">
    <cfRule type="cellIs" dxfId="3592" priority="92" operator="equal">
      <formula>"no fueling"</formula>
    </cfRule>
  </conditionalFormatting>
  <conditionalFormatting sqref="BC57:BC59">
    <cfRule type="cellIs" dxfId="3591" priority="91" operator="equal">
      <formula>"no fueling"</formula>
    </cfRule>
  </conditionalFormatting>
  <conditionalFormatting sqref="BC57:BC59">
    <cfRule type="cellIs" dxfId="3590" priority="90" operator="equal">
      <formula>"no fueling"</formula>
    </cfRule>
  </conditionalFormatting>
  <conditionalFormatting sqref="CW62">
    <cfRule type="cellIs" dxfId="3589" priority="89" operator="equal">
      <formula>"no fueling"</formula>
    </cfRule>
  </conditionalFormatting>
  <conditionalFormatting sqref="CW62">
    <cfRule type="cellIs" dxfId="3588" priority="88" operator="equal">
      <formula>"no fueling"</formula>
    </cfRule>
  </conditionalFormatting>
  <conditionalFormatting sqref="CW62">
    <cfRule type="cellIs" dxfId="3587" priority="87" operator="equal">
      <formula>"no fueling"</formula>
    </cfRule>
  </conditionalFormatting>
  <conditionalFormatting sqref="CX57:CX59">
    <cfRule type="cellIs" dxfId="3586" priority="86" operator="equal">
      <formula>"no fueling"</formula>
    </cfRule>
  </conditionalFormatting>
  <conditionalFormatting sqref="CX57:CX59">
    <cfRule type="cellIs" dxfId="3585" priority="85" operator="equal">
      <formula>"no fueling"</formula>
    </cfRule>
  </conditionalFormatting>
  <conditionalFormatting sqref="CX57:CX59">
    <cfRule type="cellIs" dxfId="3584" priority="84" operator="equal">
      <formula>"no fueling"</formula>
    </cfRule>
  </conditionalFormatting>
  <conditionalFormatting sqref="BS82:BS84">
    <cfRule type="cellIs" dxfId="3583" priority="83" operator="equal">
      <formula>"no fueling"</formula>
    </cfRule>
  </conditionalFormatting>
  <conditionalFormatting sqref="CI82:CI84">
    <cfRule type="cellIs" dxfId="3582" priority="82" operator="equal">
      <formula>"no fueling"</formula>
    </cfRule>
  </conditionalFormatting>
  <conditionalFormatting sqref="BC82:BC84">
    <cfRule type="cellIs" dxfId="3581" priority="81" operator="equal">
      <formula>"no fueling"</formula>
    </cfRule>
  </conditionalFormatting>
  <conditionalFormatting sqref="CX82:CX84">
    <cfRule type="cellIs" dxfId="3580" priority="80" operator="equal">
      <formula>"no fueling"</formula>
    </cfRule>
  </conditionalFormatting>
  <conditionalFormatting sqref="CX82:CX84">
    <cfRule type="cellIs" dxfId="3579" priority="79" operator="equal">
      <formula>"no fueling"</formula>
    </cfRule>
  </conditionalFormatting>
  <conditionalFormatting sqref="CW87">
    <cfRule type="cellIs" dxfId="3578" priority="78" operator="equal">
      <formula>"no fueling"</formula>
    </cfRule>
  </conditionalFormatting>
  <conditionalFormatting sqref="CW87">
    <cfRule type="cellIs" dxfId="3577" priority="77" operator="equal">
      <formula>"no fueling"</formula>
    </cfRule>
  </conditionalFormatting>
  <conditionalFormatting sqref="BS104:BS106">
    <cfRule type="cellIs" dxfId="3576" priority="76" operator="equal">
      <formula>"no fueling"</formula>
    </cfRule>
  </conditionalFormatting>
  <conditionalFormatting sqref="CI104:CI106">
    <cfRule type="cellIs" dxfId="3575" priority="75" operator="equal">
      <formula>"no fueling"</formula>
    </cfRule>
  </conditionalFormatting>
  <conditionalFormatting sqref="DM104:DM106">
    <cfRule type="cellIs" dxfId="3574" priority="74" operator="equal">
      <formula>"no fueling"</formula>
    </cfRule>
  </conditionalFormatting>
  <conditionalFormatting sqref="EB104:EB106">
    <cfRule type="cellIs" dxfId="3573" priority="73" operator="equal">
      <formula>"no fueling"</formula>
    </cfRule>
  </conditionalFormatting>
  <conditionalFormatting sqref="GJ104:GJ106">
    <cfRule type="cellIs" dxfId="3572" priority="72" operator="equal">
      <formula>"no fueling"</formula>
    </cfRule>
  </conditionalFormatting>
  <conditionalFormatting sqref="BC104:BC106">
    <cfRule type="cellIs" dxfId="3571" priority="71" operator="equal">
      <formula>"no fueling"</formula>
    </cfRule>
  </conditionalFormatting>
  <conditionalFormatting sqref="BC104:BC106">
    <cfRule type="cellIs" dxfId="3570" priority="70" operator="equal">
      <formula>"no fueling"</formula>
    </cfRule>
  </conditionalFormatting>
  <conditionalFormatting sqref="BS129:BS131">
    <cfRule type="cellIs" dxfId="3569" priority="69" operator="equal">
      <formula>"no fueling"</formula>
    </cfRule>
  </conditionalFormatting>
  <conditionalFormatting sqref="CI129:CI131">
    <cfRule type="cellIs" dxfId="3568" priority="68" operator="equal">
      <formula>"no fueling"</formula>
    </cfRule>
  </conditionalFormatting>
  <conditionalFormatting sqref="BC129:BC131">
    <cfRule type="cellIs" dxfId="3567" priority="67" operator="equal">
      <formula>"no fueling"</formula>
    </cfRule>
  </conditionalFormatting>
  <conditionalFormatting sqref="BB136">
    <cfRule type="cellIs" dxfId="3566" priority="66" operator="equal">
      <formula>"no fueling"</formula>
    </cfRule>
  </conditionalFormatting>
  <conditionalFormatting sqref="CX129:CX131">
    <cfRule type="cellIs" dxfId="3565" priority="65" operator="equal">
      <formula>"no fueling"</formula>
    </cfRule>
  </conditionalFormatting>
  <conditionalFormatting sqref="CX129:CX131">
    <cfRule type="cellIs" dxfId="3564" priority="64" operator="equal">
      <formula>"no fueling"</formula>
    </cfRule>
  </conditionalFormatting>
  <conditionalFormatting sqref="CX129:CX131">
    <cfRule type="cellIs" dxfId="3563" priority="63" operator="equal">
      <formula>"no fueling"</formula>
    </cfRule>
  </conditionalFormatting>
  <conditionalFormatting sqref="EQ129:EQ131">
    <cfRule type="cellIs" dxfId="3562" priority="62" operator="equal">
      <formula>"no fueling"</formula>
    </cfRule>
  </conditionalFormatting>
  <conditionalFormatting sqref="EQ129:EQ131">
    <cfRule type="cellIs" dxfId="3561" priority="61" operator="equal">
      <formula>"no fueling"</formula>
    </cfRule>
  </conditionalFormatting>
  <conditionalFormatting sqref="EQ129:EQ131">
    <cfRule type="cellIs" dxfId="3560" priority="60" operator="equal">
      <formula>"no fueling"</formula>
    </cfRule>
  </conditionalFormatting>
  <conditionalFormatting sqref="BS151:BS153">
    <cfRule type="cellIs" dxfId="3559" priority="59" operator="equal">
      <formula>"no fueling"</formula>
    </cfRule>
  </conditionalFormatting>
  <conditionalFormatting sqref="CI151:CI153">
    <cfRule type="cellIs" dxfId="3558" priority="58" operator="equal">
      <formula>"no fueling"</formula>
    </cfRule>
  </conditionalFormatting>
  <conditionalFormatting sqref="BB156">
    <cfRule type="cellIs" dxfId="3557" priority="57" operator="equal">
      <formula>"no fueling"</formula>
    </cfRule>
  </conditionalFormatting>
  <conditionalFormatting sqref="DM151:DM153">
    <cfRule type="cellIs" dxfId="3556" priority="56" operator="equal">
      <formula>"no fueling"</formula>
    </cfRule>
  </conditionalFormatting>
  <conditionalFormatting sqref="EB151:EB153">
    <cfRule type="cellIs" dxfId="3555" priority="55" operator="equal">
      <formula>"no fueling"</formula>
    </cfRule>
  </conditionalFormatting>
  <conditionalFormatting sqref="EP156">
    <cfRule type="cellIs" dxfId="3554" priority="54" operator="equal">
      <formula>"no fueling"</formula>
    </cfRule>
  </conditionalFormatting>
  <conditionalFormatting sqref="BC151:BC154">
    <cfRule type="cellIs" dxfId="3553" priority="53" operator="equal">
      <formula>"no fueling"</formula>
    </cfRule>
  </conditionalFormatting>
  <conditionalFormatting sqref="BC151:BC154">
    <cfRule type="cellIs" dxfId="3552" priority="52" operator="equal">
      <formula>"no fueling"</formula>
    </cfRule>
  </conditionalFormatting>
  <conditionalFormatting sqref="BC151:BC154">
    <cfRule type="cellIs" dxfId="3551" priority="51" operator="equal">
      <formula>"no fueling"</formula>
    </cfRule>
  </conditionalFormatting>
  <conditionalFormatting sqref="CX151:CX154">
    <cfRule type="cellIs" dxfId="3550" priority="50" operator="equal">
      <formula>"no fueling"</formula>
    </cfRule>
  </conditionalFormatting>
  <conditionalFormatting sqref="CX151:CX154">
    <cfRule type="cellIs" dxfId="3549" priority="49" operator="equal">
      <formula>"no fueling"</formula>
    </cfRule>
  </conditionalFormatting>
  <conditionalFormatting sqref="CX151:CX154">
    <cfRule type="cellIs" dxfId="3548" priority="48" operator="equal">
      <formula>"no fueling"</formula>
    </cfRule>
  </conditionalFormatting>
  <conditionalFormatting sqref="CX151:CX154">
    <cfRule type="cellIs" dxfId="3547" priority="47" operator="equal">
      <formula>"no fueling"</formula>
    </cfRule>
  </conditionalFormatting>
  <conditionalFormatting sqref="EQ151:EQ154">
    <cfRule type="cellIs" dxfId="3546" priority="46" operator="equal">
      <formula>"no fueling"</formula>
    </cfRule>
  </conditionalFormatting>
  <conditionalFormatting sqref="EQ151:EQ154">
    <cfRule type="cellIs" dxfId="3545" priority="45" operator="equal">
      <formula>"no fueling"</formula>
    </cfRule>
  </conditionalFormatting>
  <conditionalFormatting sqref="EQ151:EQ154">
    <cfRule type="cellIs" dxfId="3544" priority="44" operator="equal">
      <formula>"no fueling"</formula>
    </cfRule>
  </conditionalFormatting>
  <conditionalFormatting sqref="EQ151:EQ154">
    <cfRule type="cellIs" dxfId="3543" priority="43" operator="equal">
      <formula>"no fueling"</formula>
    </cfRule>
  </conditionalFormatting>
  <conditionalFormatting sqref="R154">
    <cfRule type="cellIs" dxfId="3542" priority="41" operator="equal">
      <formula>"no fueling"</formula>
    </cfRule>
  </conditionalFormatting>
  <conditionalFormatting sqref="R154">
    <cfRule type="cellIs" dxfId="3541" priority="42" operator="equal">
      <formula>"no fueling"</formula>
    </cfRule>
  </conditionalFormatting>
  <conditionalFormatting sqref="BS154">
    <cfRule type="cellIs" dxfId="3540" priority="39" operator="equal">
      <formula>"no fueling"</formula>
    </cfRule>
  </conditionalFormatting>
  <conditionalFormatting sqref="BS154">
    <cfRule type="cellIs" dxfId="3539" priority="40" operator="equal">
      <formula>"no fueling"</formula>
    </cfRule>
  </conditionalFormatting>
  <conditionalFormatting sqref="CI154">
    <cfRule type="cellIs" dxfId="3538" priority="37" operator="equal">
      <formula>"no fueling"</formula>
    </cfRule>
  </conditionalFormatting>
  <conditionalFormatting sqref="CI154">
    <cfRule type="cellIs" dxfId="3537" priority="38" operator="equal">
      <formula>"no fueling"</formula>
    </cfRule>
  </conditionalFormatting>
  <conditionalFormatting sqref="DM154">
    <cfRule type="cellIs" dxfId="3536" priority="35" operator="equal">
      <formula>"no fueling"</formula>
    </cfRule>
  </conditionalFormatting>
  <conditionalFormatting sqref="DM154">
    <cfRule type="cellIs" dxfId="3535" priority="36" operator="equal">
      <formula>"no fueling"</formula>
    </cfRule>
  </conditionalFormatting>
  <conditionalFormatting sqref="EB154">
    <cfRule type="cellIs" dxfId="3534" priority="33" operator="equal">
      <formula>"no fueling"</formula>
    </cfRule>
  </conditionalFormatting>
  <conditionalFormatting sqref="EB154">
    <cfRule type="cellIs" dxfId="3533" priority="34" operator="equal">
      <formula>"no fueling"</formula>
    </cfRule>
  </conditionalFormatting>
  <conditionalFormatting sqref="FF154">
    <cfRule type="cellIs" dxfId="3532" priority="31" operator="equal">
      <formula>"no fueling"</formula>
    </cfRule>
  </conditionalFormatting>
  <conditionalFormatting sqref="FF154">
    <cfRule type="cellIs" dxfId="3531" priority="32" operator="equal">
      <formula>"no fueling"</formula>
    </cfRule>
  </conditionalFormatting>
  <conditionalFormatting sqref="FU154">
    <cfRule type="cellIs" dxfId="3530" priority="29" operator="equal">
      <formula>"no fueling"</formula>
    </cfRule>
  </conditionalFormatting>
  <conditionalFormatting sqref="FU154">
    <cfRule type="cellIs" dxfId="3529" priority="30" operator="equal">
      <formula>"no fueling"</formula>
    </cfRule>
  </conditionalFormatting>
  <conditionalFormatting sqref="GJ154">
    <cfRule type="cellIs" dxfId="3528" priority="27" operator="equal">
      <formula>"no fueling"</formula>
    </cfRule>
  </conditionalFormatting>
  <conditionalFormatting sqref="GJ154">
    <cfRule type="cellIs" dxfId="3527" priority="28" operator="equal">
      <formula>"no fueling"</formula>
    </cfRule>
  </conditionalFormatting>
  <conditionalFormatting sqref="GY154">
    <cfRule type="cellIs" dxfId="3526" priority="25" operator="equal">
      <formula>"no fueling"</formula>
    </cfRule>
  </conditionalFormatting>
  <conditionalFormatting sqref="GY154">
    <cfRule type="cellIs" dxfId="3525" priority="26" operator="equal">
      <formula>"no fueling"</formula>
    </cfRule>
  </conditionalFormatting>
  <conditionalFormatting sqref="R132">
    <cfRule type="cellIs" dxfId="3524" priority="23" operator="equal">
      <formula>"no fueling"</formula>
    </cfRule>
  </conditionalFormatting>
  <conditionalFormatting sqref="R132">
    <cfRule type="cellIs" dxfId="3523" priority="24" operator="equal">
      <formula>"no fueling"</formula>
    </cfRule>
  </conditionalFormatting>
  <conditionalFormatting sqref="BC132">
    <cfRule type="cellIs" dxfId="3522" priority="21" operator="equal">
      <formula>"no fueling"</formula>
    </cfRule>
  </conditionalFormatting>
  <conditionalFormatting sqref="BC132">
    <cfRule type="cellIs" dxfId="3521" priority="22" operator="equal">
      <formula>"no fueling"</formula>
    </cfRule>
  </conditionalFormatting>
  <conditionalFormatting sqref="BS132">
    <cfRule type="cellIs" dxfId="3520" priority="19" operator="equal">
      <formula>"no fueling"</formula>
    </cfRule>
  </conditionalFormatting>
  <conditionalFormatting sqref="BS132">
    <cfRule type="cellIs" dxfId="3519" priority="20" operator="equal">
      <formula>"no fueling"</formula>
    </cfRule>
  </conditionalFormatting>
  <conditionalFormatting sqref="CI132">
    <cfRule type="cellIs" dxfId="3518" priority="17" operator="equal">
      <formula>"no fueling"</formula>
    </cfRule>
  </conditionalFormatting>
  <conditionalFormatting sqref="CI132">
    <cfRule type="cellIs" dxfId="3517" priority="18" operator="equal">
      <formula>"no fueling"</formula>
    </cfRule>
  </conditionalFormatting>
  <conditionalFormatting sqref="CX132">
    <cfRule type="cellIs" dxfId="3516" priority="15" operator="equal">
      <formula>"no fueling"</formula>
    </cfRule>
  </conditionalFormatting>
  <conditionalFormatting sqref="CX132">
    <cfRule type="cellIs" dxfId="3515" priority="16" operator="equal">
      <formula>"no fueling"</formula>
    </cfRule>
  </conditionalFormatting>
  <conditionalFormatting sqref="DM132">
    <cfRule type="cellIs" dxfId="3514" priority="13" operator="equal">
      <formula>"no fueling"</formula>
    </cfRule>
  </conditionalFormatting>
  <conditionalFormatting sqref="DM132">
    <cfRule type="cellIs" dxfId="3513" priority="14" operator="equal">
      <formula>"no fueling"</formula>
    </cfRule>
  </conditionalFormatting>
  <conditionalFormatting sqref="EB132">
    <cfRule type="cellIs" dxfId="3512" priority="11" operator="equal">
      <formula>"no fueling"</formula>
    </cfRule>
  </conditionalFormatting>
  <conditionalFormatting sqref="EB132">
    <cfRule type="cellIs" dxfId="3511" priority="12" operator="equal">
      <formula>"no fueling"</formula>
    </cfRule>
  </conditionalFormatting>
  <conditionalFormatting sqref="EQ132">
    <cfRule type="cellIs" dxfId="3510" priority="9" operator="equal">
      <formula>"no fueling"</formula>
    </cfRule>
  </conditionalFormatting>
  <conditionalFormatting sqref="EQ132">
    <cfRule type="cellIs" dxfId="3509" priority="10" operator="equal">
      <formula>"no fueling"</formula>
    </cfRule>
  </conditionalFormatting>
  <conditionalFormatting sqref="FF132">
    <cfRule type="cellIs" dxfId="3508" priority="7" operator="equal">
      <formula>"no fueling"</formula>
    </cfRule>
  </conditionalFormatting>
  <conditionalFormatting sqref="FF132">
    <cfRule type="cellIs" dxfId="3507" priority="8" operator="equal">
      <formula>"no fueling"</formula>
    </cfRule>
  </conditionalFormatting>
  <conditionalFormatting sqref="FU132">
    <cfRule type="cellIs" dxfId="3506" priority="5" operator="equal">
      <formula>"no fueling"</formula>
    </cfRule>
  </conditionalFormatting>
  <conditionalFormatting sqref="FU132">
    <cfRule type="cellIs" dxfId="3505" priority="6" operator="equal">
      <formula>"no fueling"</formula>
    </cfRule>
  </conditionalFormatting>
  <conditionalFormatting sqref="GJ132">
    <cfRule type="cellIs" dxfId="3504" priority="3" operator="equal">
      <formula>"no fueling"</formula>
    </cfRule>
  </conditionalFormatting>
  <conditionalFormatting sqref="GJ132">
    <cfRule type="cellIs" dxfId="3503" priority="4" operator="equal">
      <formula>"no fueling"</formula>
    </cfRule>
  </conditionalFormatting>
  <conditionalFormatting sqref="GY132">
    <cfRule type="cellIs" dxfId="3502" priority="1" operator="equal">
      <formula>"no fueling"</formula>
    </cfRule>
  </conditionalFormatting>
  <conditionalFormatting sqref="GY132">
    <cfRule type="cellIs" dxfId="3501" priority="2" operator="equal">
      <formula>"no fueling"</formula>
    </cfRule>
  </conditionalFormatting>
  <pageMargins left="0.7" right="0.7" top="0.75" bottom="0.75" header="0.3" footer="0.3"/>
  <pageSetup paperSize="9" scale="10"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tabColor rgb="FF92D050"/>
    <outlinePr summaryBelow="0" summaryRight="0"/>
    <pageSetUpPr fitToPage="1"/>
  </sheetPr>
  <dimension ref="B2:DX159"/>
  <sheetViews>
    <sheetView showGridLines="0" topLeftCell="A113" zoomScale="90" zoomScaleNormal="90" workbookViewId="0">
      <selection activeCell="G144" sqref="G144"/>
    </sheetView>
  </sheetViews>
  <sheetFormatPr defaultColWidth="9.140625" defaultRowHeight="12.75" outlineLevelCol="1"/>
  <cols>
    <col min="1" max="1" width="1.85546875" style="447" customWidth="1"/>
    <col min="2" max="2" width="6" style="447" customWidth="1"/>
    <col min="3" max="3" width="8" style="447" customWidth="1"/>
    <col min="4" max="4" width="11.42578125" style="447" customWidth="1"/>
    <col min="5" max="13" width="7.85546875" style="447" customWidth="1"/>
    <col min="14" max="16" width="8.42578125" style="447" bestFit="1" customWidth="1"/>
    <col min="17" max="17" width="2.28515625" style="450" customWidth="1"/>
    <col min="18" max="18" width="7" style="447" customWidth="1"/>
    <col min="19" max="19" width="6.7109375" style="447" customWidth="1"/>
    <col min="20" max="21" width="7.85546875" style="447" customWidth="1"/>
    <col min="22" max="22" width="9.5703125" style="447" bestFit="1" customWidth="1"/>
    <col min="23" max="24" width="9.5703125" style="447" customWidth="1"/>
    <col min="25" max="25" width="9.5703125" style="447" bestFit="1" customWidth="1"/>
    <col min="26" max="27" width="10" style="447" customWidth="1"/>
    <col min="28" max="29" width="7.85546875" style="447" customWidth="1"/>
    <col min="30" max="30" width="2.28515625" style="450" customWidth="1"/>
    <col min="31" max="31" width="11.5703125" style="450" bestFit="1" customWidth="1"/>
    <col min="32" max="32" width="11.42578125" style="450" bestFit="1" customWidth="1"/>
    <col min="33" max="33" width="2.28515625" style="450" customWidth="1"/>
    <col min="34" max="34" width="6.5703125" style="447" customWidth="1"/>
    <col min="35" max="35" width="6.7109375" style="447" customWidth="1"/>
    <col min="36" max="37" width="7.85546875" style="447" customWidth="1"/>
    <col min="38" max="38" width="11" style="447" customWidth="1"/>
    <col min="39" max="39" width="5.140625" style="450" customWidth="1" outlineLevel="1"/>
    <col min="40" max="40" width="6.85546875" style="447" customWidth="1" outlineLevel="1"/>
    <col min="41" max="41" width="6.7109375" style="447" customWidth="1" outlineLevel="1"/>
    <col min="42" max="53" width="7.85546875" style="447" customWidth="1" outlineLevel="1"/>
    <col min="54" max="54" width="1.85546875" style="447" customWidth="1" outlineLevel="1"/>
    <col min="55" max="55" width="6.85546875" style="447" customWidth="1" outlineLevel="1"/>
    <col min="56" max="56" width="6.7109375" style="447" customWidth="1" outlineLevel="1"/>
    <col min="57" max="68" width="7.85546875" style="447" customWidth="1" outlineLevel="1"/>
    <col min="69" max="69" width="2.28515625" style="450" customWidth="1" outlineLevel="1"/>
    <col min="70" max="70" width="7" style="447" customWidth="1" outlineLevel="1"/>
    <col min="71" max="71" width="6.7109375" style="447" customWidth="1" outlineLevel="1"/>
    <col min="72" max="80" width="7.85546875" style="447" customWidth="1" outlineLevel="1"/>
    <col min="81" max="83" width="8.42578125" style="447" customWidth="1" outlineLevel="1"/>
    <col min="84" max="84" width="2" style="447" customWidth="1" outlineLevel="1"/>
    <col min="85" max="85" width="6.42578125" style="447" customWidth="1" outlineLevel="1"/>
    <col min="86" max="86" width="6.7109375" style="447" customWidth="1" outlineLevel="1"/>
    <col min="87" max="98" width="7.85546875" style="447" customWidth="1" outlineLevel="1"/>
    <col min="99" max="99" width="2.28515625" style="450" customWidth="1"/>
    <col min="100" max="100" width="6.85546875" style="447" customWidth="1"/>
    <col min="101" max="101" width="6.7109375" style="447" customWidth="1"/>
    <col min="102" max="113" width="7.85546875" style="447" customWidth="1"/>
    <col min="114" max="114" width="2.28515625" style="450" customWidth="1"/>
    <col min="115" max="116" width="6.7109375" style="447" customWidth="1"/>
    <col min="117" max="128" width="7.85546875" style="447" customWidth="1"/>
    <col min="129" max="16384" width="9.140625" style="447"/>
  </cols>
  <sheetData>
    <row r="2" spans="2:128" s="445" customFormat="1" ht="18">
      <c r="B2" s="962" t="s">
        <v>724</v>
      </c>
      <c r="C2" s="962"/>
      <c r="D2" s="962"/>
      <c r="E2" s="962"/>
      <c r="F2" s="962"/>
      <c r="G2" s="962"/>
      <c r="H2" s="962"/>
      <c r="I2" s="962"/>
      <c r="J2" s="962"/>
      <c r="K2" s="962"/>
      <c r="L2" s="962"/>
      <c r="M2" s="962"/>
      <c r="N2" s="962"/>
      <c r="O2" s="962"/>
      <c r="P2" s="962"/>
      <c r="Q2" s="444"/>
      <c r="R2" s="445" t="s">
        <v>487</v>
      </c>
      <c r="S2" s="444"/>
      <c r="V2" s="963" t="s">
        <v>505</v>
      </c>
      <c r="W2" s="963"/>
      <c r="X2" s="963"/>
      <c r="Y2" s="963"/>
      <c r="Z2" s="446"/>
      <c r="AA2" s="964" t="s">
        <v>490</v>
      </c>
      <c r="AB2" s="964"/>
      <c r="AC2" s="964"/>
      <c r="AD2" s="444"/>
      <c r="AE2" s="444"/>
      <c r="AF2" s="444"/>
      <c r="AG2" s="444"/>
      <c r="AH2" s="445" t="s">
        <v>488</v>
      </c>
      <c r="AI2" s="444"/>
      <c r="AL2" s="444"/>
      <c r="AM2" s="444"/>
      <c r="AN2" s="445" t="s">
        <v>701</v>
      </c>
      <c r="AO2" s="444"/>
      <c r="BC2" s="445" t="s">
        <v>727</v>
      </c>
      <c r="BD2" s="444"/>
      <c r="BQ2" s="444"/>
      <c r="BR2" s="445" t="s">
        <v>701</v>
      </c>
      <c r="BS2" s="444"/>
      <c r="CG2" s="445" t="s">
        <v>727</v>
      </c>
      <c r="CH2" s="444"/>
      <c r="CU2" s="444"/>
      <c r="CV2" s="445" t="s">
        <v>489</v>
      </c>
      <c r="CW2" s="444"/>
      <c r="DJ2" s="444"/>
      <c r="DL2" s="444"/>
    </row>
    <row r="3" spans="2:128" ht="13.5" thickBot="1">
      <c r="C3" s="448"/>
      <c r="D3" s="449"/>
      <c r="S3" s="448"/>
      <c r="T3" s="451"/>
      <c r="U3" s="451"/>
      <c r="V3" s="449"/>
      <c r="W3" s="449"/>
      <c r="X3" s="449"/>
      <c r="Y3" s="449"/>
      <c r="Z3" s="449"/>
      <c r="AA3" s="449"/>
      <c r="AI3" s="448"/>
      <c r="AJ3" s="451"/>
      <c r="AK3" s="451"/>
      <c r="AL3" s="449"/>
      <c r="AO3" s="448"/>
      <c r="AP3" s="451"/>
      <c r="AQ3" s="451"/>
      <c r="BD3" s="448"/>
      <c r="BE3" s="451"/>
      <c r="BF3" s="451"/>
      <c r="BS3" s="448"/>
      <c r="BT3" s="451"/>
      <c r="BU3" s="451"/>
      <c r="CH3" s="448"/>
      <c r="CI3" s="451"/>
      <c r="CJ3" s="451"/>
      <c r="CW3" s="448"/>
      <c r="CX3" s="451"/>
      <c r="CY3" s="451"/>
      <c r="DL3" s="448"/>
      <c r="DM3" s="451"/>
      <c r="DN3" s="451"/>
    </row>
    <row r="4" spans="2:128" ht="58.5" customHeight="1" thickBot="1">
      <c r="B4" s="934" t="s">
        <v>946</v>
      </c>
      <c r="C4" s="965"/>
      <c r="D4" s="970" t="s">
        <v>886</v>
      </c>
      <c r="E4" s="942" t="s">
        <v>933</v>
      </c>
      <c r="F4" s="942"/>
      <c r="G4" s="942"/>
      <c r="H4" s="942"/>
      <c r="I4" s="942"/>
      <c r="J4" s="942"/>
      <c r="K4" s="942"/>
      <c r="L4" s="942"/>
      <c r="M4" s="942"/>
      <c r="N4" s="942"/>
      <c r="O4" s="942"/>
      <c r="P4" s="943"/>
      <c r="Q4" s="311"/>
      <c r="R4" s="934" t="str">
        <f>$B4</f>
        <v>H70-T40
7-10kg non-comm</v>
      </c>
      <c r="S4" s="965"/>
      <c r="T4" s="957" t="s">
        <v>907</v>
      </c>
      <c r="U4" s="958"/>
      <c r="V4" s="957" t="s">
        <v>894</v>
      </c>
      <c r="W4" s="975"/>
      <c r="X4" s="975"/>
      <c r="Y4" s="958"/>
      <c r="Z4" s="976" t="s">
        <v>932</v>
      </c>
      <c r="AA4" s="977"/>
      <c r="AB4" s="957" t="s">
        <v>908</v>
      </c>
      <c r="AC4" s="958"/>
      <c r="AD4" s="311"/>
      <c r="AE4" s="978" t="s">
        <v>730</v>
      </c>
      <c r="AF4" s="980" t="s">
        <v>731</v>
      </c>
      <c r="AG4" s="311"/>
      <c r="AH4" s="934" t="str">
        <f>$B4</f>
        <v>H70-T40
7-10kg non-comm</v>
      </c>
      <c r="AI4" s="965"/>
      <c r="AJ4" s="957" t="s">
        <v>907</v>
      </c>
      <c r="AK4" s="958"/>
      <c r="AL4" s="959" t="s">
        <v>167</v>
      </c>
      <c r="AM4" s="311"/>
      <c r="AN4" s="934" t="str">
        <f>$B4</f>
        <v>H70-T40
7-10kg non-comm</v>
      </c>
      <c r="AO4" s="935"/>
      <c r="AP4" s="940" t="s">
        <v>530</v>
      </c>
      <c r="AQ4" s="941"/>
      <c r="AR4" s="942"/>
      <c r="AS4" s="942"/>
      <c r="AT4" s="942"/>
      <c r="AU4" s="942"/>
      <c r="AV4" s="942"/>
      <c r="AW4" s="942"/>
      <c r="AX4" s="942"/>
      <c r="AY4" s="942"/>
      <c r="AZ4" s="942"/>
      <c r="BA4" s="943"/>
      <c r="BB4" s="311"/>
      <c r="BC4" s="934" t="str">
        <f>$B4</f>
        <v>H70-T40
7-10kg non-comm</v>
      </c>
      <c r="BD4" s="935"/>
      <c r="BE4" s="940" t="s">
        <v>530</v>
      </c>
      <c r="BF4" s="941"/>
      <c r="BG4" s="942"/>
      <c r="BH4" s="942"/>
      <c r="BI4" s="942"/>
      <c r="BJ4" s="942"/>
      <c r="BK4" s="942"/>
      <c r="BL4" s="942"/>
      <c r="BM4" s="942"/>
      <c r="BN4" s="942"/>
      <c r="BO4" s="942"/>
      <c r="BP4" s="943"/>
      <c r="BQ4" s="311"/>
      <c r="BR4" s="934" t="str">
        <f>$B4</f>
        <v>H70-T40
7-10kg non-comm</v>
      </c>
      <c r="BS4" s="935"/>
      <c r="BT4" s="940" t="s">
        <v>911</v>
      </c>
      <c r="BU4" s="941"/>
      <c r="BV4" s="941"/>
      <c r="BW4" s="941"/>
      <c r="BX4" s="941"/>
      <c r="BY4" s="941"/>
      <c r="BZ4" s="941"/>
      <c r="CA4" s="941"/>
      <c r="CB4" s="941"/>
      <c r="CC4" s="941"/>
      <c r="CD4" s="941"/>
      <c r="CE4" s="993"/>
      <c r="CG4" s="934" t="str">
        <f>$B4</f>
        <v>H70-T40
7-10kg non-comm</v>
      </c>
      <c r="CH4" s="935"/>
      <c r="CI4" s="940" t="s">
        <v>911</v>
      </c>
      <c r="CJ4" s="941"/>
      <c r="CK4" s="941"/>
      <c r="CL4" s="941"/>
      <c r="CM4" s="941"/>
      <c r="CN4" s="941"/>
      <c r="CO4" s="941"/>
      <c r="CP4" s="941"/>
      <c r="CQ4" s="941"/>
      <c r="CR4" s="941"/>
      <c r="CS4" s="941"/>
      <c r="CT4" s="993"/>
      <c r="CU4" s="311"/>
      <c r="CV4" s="934" t="str">
        <f>$B4</f>
        <v>H70-T40
7-10kg non-comm</v>
      </c>
      <c r="CW4" s="935"/>
      <c r="CX4" s="940" t="s">
        <v>956</v>
      </c>
      <c r="CY4" s="941"/>
      <c r="CZ4" s="941"/>
      <c r="DA4" s="941"/>
      <c r="DB4" s="941"/>
      <c r="DC4" s="941"/>
      <c r="DD4" s="941"/>
      <c r="DE4" s="941"/>
      <c r="DF4" s="941"/>
      <c r="DG4" s="941"/>
      <c r="DH4" s="941"/>
      <c r="DI4" s="993"/>
      <c r="DJ4" s="311"/>
      <c r="DK4" s="934" t="str">
        <f>$B4</f>
        <v>H70-T40
7-10kg non-comm</v>
      </c>
      <c r="DL4" s="935"/>
      <c r="DM4" s="940" t="s">
        <v>955</v>
      </c>
      <c r="DN4" s="941"/>
      <c r="DO4" s="941"/>
      <c r="DP4" s="941"/>
      <c r="DQ4" s="941"/>
      <c r="DR4" s="941"/>
      <c r="DS4" s="941"/>
      <c r="DT4" s="941"/>
      <c r="DU4" s="941"/>
      <c r="DV4" s="941"/>
      <c r="DW4" s="941"/>
      <c r="DX4" s="993"/>
    </row>
    <row r="5" spans="2:128" ht="14.25">
      <c r="B5" s="966"/>
      <c r="C5" s="967"/>
      <c r="D5" s="971"/>
      <c r="E5" s="928" t="s">
        <v>891</v>
      </c>
      <c r="F5" s="928"/>
      <c r="G5" s="928"/>
      <c r="H5" s="928"/>
      <c r="I5" s="928"/>
      <c r="J5" s="928"/>
      <c r="K5" s="928"/>
      <c r="L5" s="928"/>
      <c r="M5" s="928"/>
      <c r="N5" s="928"/>
      <c r="O5" s="928"/>
      <c r="P5" s="929"/>
      <c r="Q5" s="674"/>
      <c r="R5" s="966"/>
      <c r="S5" s="967"/>
      <c r="T5" s="944" t="s">
        <v>496</v>
      </c>
      <c r="U5" s="946" t="s">
        <v>497</v>
      </c>
      <c r="V5" s="948" t="s">
        <v>525</v>
      </c>
      <c r="W5" s="989" t="s">
        <v>128</v>
      </c>
      <c r="X5" s="950" t="s">
        <v>692</v>
      </c>
      <c r="Y5" s="1130" t="s">
        <v>709</v>
      </c>
      <c r="Z5" s="953" t="s">
        <v>130</v>
      </c>
      <c r="AA5" s="955" t="s">
        <v>131</v>
      </c>
      <c r="AB5" s="988" t="s">
        <v>492</v>
      </c>
      <c r="AC5" s="946" t="s">
        <v>493</v>
      </c>
      <c r="AD5" s="674"/>
      <c r="AE5" s="979"/>
      <c r="AF5" s="981"/>
      <c r="AG5" s="674"/>
      <c r="AH5" s="966"/>
      <c r="AI5" s="967"/>
      <c r="AJ5" s="944" t="s">
        <v>498</v>
      </c>
      <c r="AK5" s="946" t="s">
        <v>497</v>
      </c>
      <c r="AL5" s="960"/>
      <c r="AM5" s="674"/>
      <c r="AN5" s="936"/>
      <c r="AO5" s="937"/>
      <c r="AP5" s="928" t="s">
        <v>891</v>
      </c>
      <c r="AQ5" s="928"/>
      <c r="AR5" s="928"/>
      <c r="AS5" s="928"/>
      <c r="AT5" s="928"/>
      <c r="AU5" s="928"/>
      <c r="AV5" s="928"/>
      <c r="AW5" s="928"/>
      <c r="AX5" s="928"/>
      <c r="AY5" s="928"/>
      <c r="AZ5" s="928"/>
      <c r="BA5" s="929"/>
      <c r="BB5" s="452"/>
      <c r="BC5" s="936"/>
      <c r="BD5" s="937"/>
      <c r="BE5" s="928" t="s">
        <v>891</v>
      </c>
      <c r="BF5" s="928"/>
      <c r="BG5" s="928"/>
      <c r="BH5" s="928"/>
      <c r="BI5" s="928"/>
      <c r="BJ5" s="928"/>
      <c r="BK5" s="928"/>
      <c r="BL5" s="928"/>
      <c r="BM5" s="928"/>
      <c r="BN5" s="928"/>
      <c r="BO5" s="928"/>
      <c r="BP5" s="929"/>
      <c r="BQ5" s="452"/>
      <c r="BR5" s="936"/>
      <c r="BS5" s="937"/>
      <c r="BT5" s="928" t="s">
        <v>891</v>
      </c>
      <c r="BU5" s="928"/>
      <c r="BV5" s="928"/>
      <c r="BW5" s="928"/>
      <c r="BX5" s="928"/>
      <c r="BY5" s="928"/>
      <c r="BZ5" s="928"/>
      <c r="CA5" s="928"/>
      <c r="CB5" s="928"/>
      <c r="CC5" s="928"/>
      <c r="CD5" s="928"/>
      <c r="CE5" s="929"/>
      <c r="CG5" s="936"/>
      <c r="CH5" s="937"/>
      <c r="CI5" s="928" t="s">
        <v>891</v>
      </c>
      <c r="CJ5" s="928"/>
      <c r="CK5" s="928"/>
      <c r="CL5" s="928"/>
      <c r="CM5" s="928"/>
      <c r="CN5" s="928"/>
      <c r="CO5" s="928"/>
      <c r="CP5" s="928"/>
      <c r="CQ5" s="928"/>
      <c r="CR5" s="928"/>
      <c r="CS5" s="928"/>
      <c r="CT5" s="929"/>
      <c r="CU5" s="674"/>
      <c r="CV5" s="936"/>
      <c r="CW5" s="937"/>
      <c r="CX5" s="928" t="s">
        <v>891</v>
      </c>
      <c r="CY5" s="928"/>
      <c r="CZ5" s="928"/>
      <c r="DA5" s="928"/>
      <c r="DB5" s="928"/>
      <c r="DC5" s="928"/>
      <c r="DD5" s="928"/>
      <c r="DE5" s="928"/>
      <c r="DF5" s="928"/>
      <c r="DG5" s="928"/>
      <c r="DH5" s="928"/>
      <c r="DI5" s="929"/>
      <c r="DJ5" s="674"/>
      <c r="DK5" s="936"/>
      <c r="DL5" s="937"/>
      <c r="DM5" s="928" t="s">
        <v>891</v>
      </c>
      <c r="DN5" s="928"/>
      <c r="DO5" s="928"/>
      <c r="DP5" s="928"/>
      <c r="DQ5" s="928"/>
      <c r="DR5" s="928"/>
      <c r="DS5" s="928"/>
      <c r="DT5" s="928"/>
      <c r="DU5" s="928"/>
      <c r="DV5" s="928"/>
      <c r="DW5" s="928"/>
      <c r="DX5" s="929"/>
    </row>
    <row r="6" spans="2:128" ht="13.5" thickBot="1">
      <c r="B6" s="968"/>
      <c r="C6" s="969"/>
      <c r="D6" s="972"/>
      <c r="E6" s="453">
        <v>0.5</v>
      </c>
      <c r="F6" s="453">
        <v>2</v>
      </c>
      <c r="G6" s="453">
        <v>5</v>
      </c>
      <c r="H6" s="453">
        <v>10</v>
      </c>
      <c r="I6" s="453">
        <v>15</v>
      </c>
      <c r="J6" s="454">
        <v>20</v>
      </c>
      <c r="K6" s="455">
        <v>30</v>
      </c>
      <c r="L6" s="454">
        <v>40</v>
      </c>
      <c r="M6" s="454">
        <v>50</v>
      </c>
      <c r="N6" s="454">
        <v>60</v>
      </c>
      <c r="O6" s="454">
        <v>70</v>
      </c>
      <c r="P6" s="456" t="s">
        <v>379</v>
      </c>
      <c r="Q6" s="674"/>
      <c r="R6" s="968"/>
      <c r="S6" s="969"/>
      <c r="T6" s="945"/>
      <c r="U6" s="947"/>
      <c r="V6" s="949"/>
      <c r="W6" s="1129"/>
      <c r="X6" s="951"/>
      <c r="Y6" s="1131"/>
      <c r="Z6" s="954"/>
      <c r="AA6" s="956"/>
      <c r="AB6" s="945"/>
      <c r="AC6" s="947"/>
      <c r="AD6" s="674"/>
      <c r="AE6" s="945"/>
      <c r="AF6" s="947"/>
      <c r="AG6" s="674"/>
      <c r="AH6" s="968"/>
      <c r="AI6" s="969"/>
      <c r="AJ6" s="945"/>
      <c r="AK6" s="947"/>
      <c r="AL6" s="961"/>
      <c r="AM6" s="674"/>
      <c r="AN6" s="938"/>
      <c r="AO6" s="939"/>
      <c r="AP6" s="675">
        <v>0.5</v>
      </c>
      <c r="AQ6" s="676">
        <v>2</v>
      </c>
      <c r="AR6" s="458">
        <v>5</v>
      </c>
      <c r="AS6" s="458">
        <v>10</v>
      </c>
      <c r="AT6" s="458">
        <v>15</v>
      </c>
      <c r="AU6" s="459">
        <v>20</v>
      </c>
      <c r="AV6" s="460">
        <v>30</v>
      </c>
      <c r="AW6" s="459">
        <v>40</v>
      </c>
      <c r="AX6" s="459">
        <v>50</v>
      </c>
      <c r="AY6" s="459">
        <v>60</v>
      </c>
      <c r="AZ6" s="459">
        <v>70</v>
      </c>
      <c r="BA6" s="456" t="s">
        <v>379</v>
      </c>
      <c r="BB6" s="452"/>
      <c r="BC6" s="938"/>
      <c r="BD6" s="939"/>
      <c r="BE6" s="675">
        <v>0.5</v>
      </c>
      <c r="BF6" s="676">
        <v>2</v>
      </c>
      <c r="BG6" s="458">
        <v>5</v>
      </c>
      <c r="BH6" s="458">
        <v>10</v>
      </c>
      <c r="BI6" s="458">
        <v>15</v>
      </c>
      <c r="BJ6" s="459">
        <v>20</v>
      </c>
      <c r="BK6" s="460">
        <v>30</v>
      </c>
      <c r="BL6" s="459">
        <v>40</v>
      </c>
      <c r="BM6" s="459">
        <v>50</v>
      </c>
      <c r="BN6" s="459">
        <v>60</v>
      </c>
      <c r="BO6" s="459">
        <v>70</v>
      </c>
      <c r="BP6" s="456" t="s">
        <v>379</v>
      </c>
      <c r="BQ6" s="452"/>
      <c r="BR6" s="938"/>
      <c r="BS6" s="939"/>
      <c r="BT6" s="675">
        <v>0.5</v>
      </c>
      <c r="BU6" s="676">
        <v>2</v>
      </c>
      <c r="BV6" s="458">
        <v>5</v>
      </c>
      <c r="BW6" s="458">
        <v>10</v>
      </c>
      <c r="BX6" s="458">
        <v>15</v>
      </c>
      <c r="BY6" s="459">
        <v>20</v>
      </c>
      <c r="BZ6" s="460">
        <v>30</v>
      </c>
      <c r="CA6" s="459">
        <v>40</v>
      </c>
      <c r="CB6" s="459">
        <v>50</v>
      </c>
      <c r="CC6" s="459">
        <v>60</v>
      </c>
      <c r="CD6" s="459">
        <v>70</v>
      </c>
      <c r="CE6" s="456" t="s">
        <v>379</v>
      </c>
      <c r="CG6" s="938"/>
      <c r="CH6" s="939"/>
      <c r="CI6" s="675">
        <v>0.5</v>
      </c>
      <c r="CJ6" s="676">
        <v>2</v>
      </c>
      <c r="CK6" s="458">
        <v>5</v>
      </c>
      <c r="CL6" s="458">
        <v>10</v>
      </c>
      <c r="CM6" s="458">
        <v>15</v>
      </c>
      <c r="CN6" s="459">
        <v>20</v>
      </c>
      <c r="CO6" s="460">
        <v>30</v>
      </c>
      <c r="CP6" s="459">
        <v>40</v>
      </c>
      <c r="CQ6" s="459">
        <v>50</v>
      </c>
      <c r="CR6" s="459">
        <v>60</v>
      </c>
      <c r="CS6" s="459">
        <v>70</v>
      </c>
      <c r="CT6" s="456" t="s">
        <v>379</v>
      </c>
      <c r="CU6" s="674"/>
      <c r="CV6" s="938"/>
      <c r="CW6" s="939"/>
      <c r="CX6" s="675">
        <v>0.5</v>
      </c>
      <c r="CY6" s="676">
        <v>2</v>
      </c>
      <c r="CZ6" s="676">
        <v>5</v>
      </c>
      <c r="DA6" s="676">
        <v>10</v>
      </c>
      <c r="DB6" s="676">
        <v>15</v>
      </c>
      <c r="DC6" s="677">
        <v>20</v>
      </c>
      <c r="DD6" s="460">
        <v>30</v>
      </c>
      <c r="DE6" s="677">
        <v>40</v>
      </c>
      <c r="DF6" s="677">
        <v>50</v>
      </c>
      <c r="DG6" s="677">
        <v>60</v>
      </c>
      <c r="DH6" s="677">
        <v>70</v>
      </c>
      <c r="DI6" s="678" t="s">
        <v>379</v>
      </c>
      <c r="DJ6" s="674"/>
      <c r="DK6" s="938"/>
      <c r="DL6" s="939"/>
      <c r="DM6" s="675">
        <v>0.5</v>
      </c>
      <c r="DN6" s="676">
        <v>2</v>
      </c>
      <c r="DO6" s="676">
        <v>5</v>
      </c>
      <c r="DP6" s="676">
        <v>10</v>
      </c>
      <c r="DQ6" s="676">
        <v>15</v>
      </c>
      <c r="DR6" s="677">
        <v>20</v>
      </c>
      <c r="DS6" s="460">
        <v>30</v>
      </c>
      <c r="DT6" s="677">
        <v>40</v>
      </c>
      <c r="DU6" s="677">
        <v>50</v>
      </c>
      <c r="DV6" s="677">
        <v>60</v>
      </c>
      <c r="DW6" s="677">
        <v>70</v>
      </c>
      <c r="DX6" s="678" t="s">
        <v>379</v>
      </c>
    </row>
    <row r="7" spans="2:128" ht="15" customHeight="1">
      <c r="B7" s="924" t="s">
        <v>890</v>
      </c>
      <c r="C7" s="679" t="s">
        <v>380</v>
      </c>
      <c r="D7" s="462" t="s">
        <v>381</v>
      </c>
      <c r="E7" s="463" t="s">
        <v>381</v>
      </c>
      <c r="F7" s="464" t="s">
        <v>381</v>
      </c>
      <c r="G7" s="464" t="s">
        <v>381</v>
      </c>
      <c r="H7" s="464" t="s">
        <v>381</v>
      </c>
      <c r="I7" s="464" t="s">
        <v>381</v>
      </c>
      <c r="J7" s="464" t="s">
        <v>381</v>
      </c>
      <c r="K7" s="464" t="s">
        <v>381</v>
      </c>
      <c r="L7" s="464" t="s">
        <v>381</v>
      </c>
      <c r="M7" s="464" t="s">
        <v>381</v>
      </c>
      <c r="N7" s="464" t="s">
        <v>381</v>
      </c>
      <c r="O7" s="464" t="s">
        <v>381</v>
      </c>
      <c r="P7" s="465" t="s">
        <v>381</v>
      </c>
      <c r="Q7" s="466"/>
      <c r="R7" s="924" t="s">
        <v>890</v>
      </c>
      <c r="S7" s="679" t="str">
        <f>$C7</f>
        <v>&gt; 50</v>
      </c>
      <c r="T7" s="467" t="s">
        <v>381</v>
      </c>
      <c r="U7" s="468" t="s">
        <v>381</v>
      </c>
      <c r="V7" s="462" t="s">
        <v>381</v>
      </c>
      <c r="W7" s="469" t="s">
        <v>381</v>
      </c>
      <c r="X7" s="469" t="s">
        <v>381</v>
      </c>
      <c r="Y7" s="469" t="s">
        <v>381</v>
      </c>
      <c r="Z7" s="462" t="s">
        <v>381</v>
      </c>
      <c r="AA7" s="470" t="s">
        <v>381</v>
      </c>
      <c r="AB7" s="467" t="s">
        <v>381</v>
      </c>
      <c r="AC7" s="468" t="s">
        <v>381</v>
      </c>
      <c r="AD7" s="466"/>
      <c r="AE7" s="930">
        <f>(87.5-2)/4.3</f>
        <v>19.88372093023256</v>
      </c>
      <c r="AF7" s="932">
        <f>AE7/(1-(2.5+7)/(87.5-2))</f>
        <v>22.369186046511629</v>
      </c>
      <c r="AG7" s="466"/>
      <c r="AH7" s="924" t="s">
        <v>890</v>
      </c>
      <c r="AI7" s="679" t="str">
        <f>$C7</f>
        <v>&gt; 50</v>
      </c>
      <c r="AJ7" s="467" t="s">
        <v>381</v>
      </c>
      <c r="AK7" s="468" t="s">
        <v>381</v>
      </c>
      <c r="AL7" s="529" t="s">
        <v>381</v>
      </c>
      <c r="AM7" s="466"/>
      <c r="AN7" s="924" t="s">
        <v>890</v>
      </c>
      <c r="AO7" s="461" t="str">
        <f>$C7</f>
        <v>&gt; 50</v>
      </c>
      <c r="AP7" s="472" t="s">
        <v>381</v>
      </c>
      <c r="AQ7" s="473" t="s">
        <v>381</v>
      </c>
      <c r="AR7" s="473" t="s">
        <v>381</v>
      </c>
      <c r="AS7" s="473" t="s">
        <v>381</v>
      </c>
      <c r="AT7" s="473" t="s">
        <v>381</v>
      </c>
      <c r="AU7" s="473" t="s">
        <v>381</v>
      </c>
      <c r="AV7" s="473" t="s">
        <v>381</v>
      </c>
      <c r="AW7" s="473" t="s">
        <v>381</v>
      </c>
      <c r="AX7" s="473" t="s">
        <v>381</v>
      </c>
      <c r="AY7" s="473" t="s">
        <v>381</v>
      </c>
      <c r="AZ7" s="473" t="s">
        <v>381</v>
      </c>
      <c r="BA7" s="468" t="s">
        <v>381</v>
      </c>
      <c r="BB7" s="474"/>
      <c r="BC7" s="924" t="s">
        <v>890</v>
      </c>
      <c r="BD7" s="461" t="str">
        <f>$C7</f>
        <v>&gt; 50</v>
      </c>
      <c r="BE7" s="472" t="s">
        <v>381</v>
      </c>
      <c r="BF7" s="473" t="s">
        <v>381</v>
      </c>
      <c r="BG7" s="473" t="s">
        <v>381</v>
      </c>
      <c r="BH7" s="473" t="s">
        <v>381</v>
      </c>
      <c r="BI7" s="473" t="s">
        <v>381</v>
      </c>
      <c r="BJ7" s="473" t="s">
        <v>381</v>
      </c>
      <c r="BK7" s="473" t="s">
        <v>381</v>
      </c>
      <c r="BL7" s="473" t="s">
        <v>381</v>
      </c>
      <c r="BM7" s="473" t="s">
        <v>381</v>
      </c>
      <c r="BN7" s="473" t="s">
        <v>381</v>
      </c>
      <c r="BO7" s="473" t="s">
        <v>381</v>
      </c>
      <c r="BP7" s="468" t="s">
        <v>381</v>
      </c>
      <c r="BQ7" s="466"/>
      <c r="BR7" s="924" t="s">
        <v>890</v>
      </c>
      <c r="BS7" s="461" t="str">
        <f>$C7</f>
        <v>&gt; 50</v>
      </c>
      <c r="BT7" s="472" t="s">
        <v>381</v>
      </c>
      <c r="BU7" s="473" t="s">
        <v>381</v>
      </c>
      <c r="BV7" s="473" t="s">
        <v>381</v>
      </c>
      <c r="BW7" s="473" t="s">
        <v>381</v>
      </c>
      <c r="BX7" s="473" t="s">
        <v>381</v>
      </c>
      <c r="BY7" s="473" t="s">
        <v>381</v>
      </c>
      <c r="BZ7" s="473" t="s">
        <v>381</v>
      </c>
      <c r="CA7" s="473" t="s">
        <v>381</v>
      </c>
      <c r="CB7" s="473" t="s">
        <v>381</v>
      </c>
      <c r="CC7" s="473" t="s">
        <v>381</v>
      </c>
      <c r="CD7" s="473" t="s">
        <v>381</v>
      </c>
      <c r="CE7" s="468" t="s">
        <v>381</v>
      </c>
      <c r="CG7" s="924" t="s">
        <v>890</v>
      </c>
      <c r="CH7" s="461" t="str">
        <f>$C7</f>
        <v>&gt; 50</v>
      </c>
      <c r="CI7" s="472" t="s">
        <v>381</v>
      </c>
      <c r="CJ7" s="473" t="s">
        <v>381</v>
      </c>
      <c r="CK7" s="473" t="s">
        <v>381</v>
      </c>
      <c r="CL7" s="473" t="s">
        <v>381</v>
      </c>
      <c r="CM7" s="473" t="s">
        <v>381</v>
      </c>
      <c r="CN7" s="473" t="s">
        <v>381</v>
      </c>
      <c r="CO7" s="473" t="s">
        <v>381</v>
      </c>
      <c r="CP7" s="473" t="s">
        <v>381</v>
      </c>
      <c r="CQ7" s="473" t="s">
        <v>381</v>
      </c>
      <c r="CR7" s="473" t="s">
        <v>381</v>
      </c>
      <c r="CS7" s="473" t="s">
        <v>381</v>
      </c>
      <c r="CT7" s="468" t="s">
        <v>381</v>
      </c>
      <c r="CU7" s="466"/>
      <c r="CV7" s="924" t="s">
        <v>890</v>
      </c>
      <c r="CW7" s="679" t="str">
        <f>$C7</f>
        <v>&gt; 50</v>
      </c>
      <c r="CX7" s="472" t="s">
        <v>381</v>
      </c>
      <c r="CY7" s="473" t="s">
        <v>381</v>
      </c>
      <c r="CZ7" s="473" t="s">
        <v>381</v>
      </c>
      <c r="DA7" s="473" t="s">
        <v>381</v>
      </c>
      <c r="DB7" s="473" t="s">
        <v>381</v>
      </c>
      <c r="DC7" s="473" t="s">
        <v>381</v>
      </c>
      <c r="DD7" s="473" t="s">
        <v>381</v>
      </c>
      <c r="DE7" s="473" t="s">
        <v>381</v>
      </c>
      <c r="DF7" s="473" t="s">
        <v>381</v>
      </c>
      <c r="DG7" s="473" t="s">
        <v>381</v>
      </c>
      <c r="DH7" s="473" t="s">
        <v>381</v>
      </c>
      <c r="DI7" s="468" t="s">
        <v>381</v>
      </c>
      <c r="DJ7" s="466"/>
      <c r="DK7" s="924" t="s">
        <v>890</v>
      </c>
      <c r="DL7" s="679" t="str">
        <f>$C7</f>
        <v>&gt; 50</v>
      </c>
      <c r="DM7" s="472" t="s">
        <v>381</v>
      </c>
      <c r="DN7" s="473" t="s">
        <v>381</v>
      </c>
      <c r="DO7" s="473" t="s">
        <v>381</v>
      </c>
      <c r="DP7" s="473" t="s">
        <v>381</v>
      </c>
      <c r="DQ7" s="473" t="s">
        <v>381</v>
      </c>
      <c r="DR7" s="473" t="s">
        <v>381</v>
      </c>
      <c r="DS7" s="473" t="s">
        <v>381</v>
      </c>
      <c r="DT7" s="473" t="s">
        <v>381</v>
      </c>
      <c r="DU7" s="473" t="s">
        <v>381</v>
      </c>
      <c r="DV7" s="473" t="s">
        <v>381</v>
      </c>
      <c r="DW7" s="473" t="s">
        <v>381</v>
      </c>
      <c r="DX7" s="468" t="s">
        <v>381</v>
      </c>
    </row>
    <row r="8" spans="2:128" ht="15" customHeight="1">
      <c r="B8" s="925"/>
      <c r="C8" s="680">
        <v>50</v>
      </c>
      <c r="D8" s="476">
        <f>W8</f>
        <v>7.6249331022222222</v>
      </c>
      <c r="E8" s="477">
        <v>77.940273074168218</v>
      </c>
      <c r="F8" s="478">
        <v>78.756111055820199</v>
      </c>
      <c r="G8" s="478">
        <v>78.415933952517761</v>
      </c>
      <c r="H8" s="478">
        <v>77.876470274498047</v>
      </c>
      <c r="I8" s="478">
        <v>77.289713947116553</v>
      </c>
      <c r="J8" s="478">
        <v>77.269199204852498</v>
      </c>
      <c r="K8" s="478">
        <v>76.503785350668153</v>
      </c>
      <c r="L8" s="478">
        <v>76.00199933100032</v>
      </c>
      <c r="M8" s="478">
        <v>75.202899022413987</v>
      </c>
      <c r="N8" s="478">
        <v>74.262977914027331</v>
      </c>
      <c r="O8" s="478">
        <v>72.790712557115</v>
      </c>
      <c r="P8" s="480" t="s">
        <v>381</v>
      </c>
      <c r="Q8" s="466"/>
      <c r="R8" s="925"/>
      <c r="S8" s="680">
        <f>$C8</f>
        <v>50</v>
      </c>
      <c r="T8" s="481">
        <v>50</v>
      </c>
      <c r="U8" s="482">
        <v>-33</v>
      </c>
      <c r="V8" s="600">
        <f t="shared" ref="V8:V20" si="0">W8*0.9</f>
        <v>6.862439792</v>
      </c>
      <c r="W8" s="681">
        <f>IF(MIN(X8,Y8)*(1-(2.5+7)/(87.5-2))&gt;$AE$7,$AE$7,MIN(X8,Y8)*(1-(2.5+7)/(87.5-2)))</f>
        <v>7.6249331022222222</v>
      </c>
      <c r="X8" s="666">
        <f>'70MPa, 7-10kg (comm)'!Z8</f>
        <v>8.5780497400000009</v>
      </c>
      <c r="Y8" s="488">
        <f>'70MPa, 7-10kg (comm)'!AA8</f>
        <v>11.242920250901607</v>
      </c>
      <c r="Z8" s="483">
        <f>(F8-2)/W8</f>
        <v>10.066463538342425</v>
      </c>
      <c r="AA8" s="486">
        <f>(F8-2)/MIN(X8,Y8)</f>
        <v>8.9479675896377113</v>
      </c>
      <c r="AB8" s="487">
        <f>'70MPa, 7-10kg (comm)'!AD8</f>
        <v>15.8655445</v>
      </c>
      <c r="AC8" s="488">
        <f>'70MPa, 7-10kg (comm)'!AE8</f>
        <v>29.131253441261361</v>
      </c>
      <c r="AD8" s="466"/>
      <c r="AE8" s="930"/>
      <c r="AF8" s="932"/>
      <c r="AG8" s="466"/>
      <c r="AH8" s="925"/>
      <c r="AI8" s="680">
        <f>$C8</f>
        <v>50</v>
      </c>
      <c r="AJ8" s="489">
        <v>25</v>
      </c>
      <c r="AK8" s="482">
        <f t="shared" ref="AK8:AK20" si="1">MIN(-40,AI8)</f>
        <v>-40</v>
      </c>
      <c r="AL8" s="490">
        <f>W8</f>
        <v>7.6249331022222222</v>
      </c>
      <c r="AM8" s="466"/>
      <c r="AN8" s="925"/>
      <c r="AO8" s="475">
        <f>$C8</f>
        <v>50</v>
      </c>
      <c r="AP8" s="491">
        <v>0.92346273516693844</v>
      </c>
      <c r="AQ8" s="492">
        <v>0.93025027963663298</v>
      </c>
      <c r="AR8" s="492">
        <v>0.92819996146050265</v>
      </c>
      <c r="AS8" s="492">
        <v>0.92545612105603947</v>
      </c>
      <c r="AT8" s="492">
        <v>0.92271383081367486</v>
      </c>
      <c r="AU8" s="493">
        <v>0.9249357767057973</v>
      </c>
      <c r="AV8" s="493">
        <v>0.92469444907678666</v>
      </c>
      <c r="AW8" s="493">
        <v>0.92812753867234565</v>
      </c>
      <c r="AX8" s="493">
        <v>0.93095454473684913</v>
      </c>
      <c r="AY8" s="493">
        <v>0.93513976461794968</v>
      </c>
      <c r="AZ8" s="493">
        <v>0.9406111202894516</v>
      </c>
      <c r="BA8" s="494" t="s">
        <v>381</v>
      </c>
      <c r="BB8" s="474"/>
      <c r="BC8" s="925"/>
      <c r="BD8" s="475">
        <f>$C8</f>
        <v>50</v>
      </c>
      <c r="BE8" s="491">
        <v>0.93423114258982265</v>
      </c>
      <c r="BF8" s="492">
        <v>0.9329974708280353</v>
      </c>
      <c r="BG8" s="492">
        <v>0.93107015077447608</v>
      </c>
      <c r="BH8" s="492">
        <v>0.9284254537513047</v>
      </c>
      <c r="BI8" s="492">
        <v>0.92577519806108799</v>
      </c>
      <c r="BJ8" s="493">
        <v>0.92805411559352347</v>
      </c>
      <c r="BK8" s="493">
        <v>0.92781631675223331</v>
      </c>
      <c r="BL8" s="493">
        <v>0.93108206699048113</v>
      </c>
      <c r="BM8" s="493">
        <v>0.93346427184608094</v>
      </c>
      <c r="BN8" s="493">
        <v>0.93674567042162804</v>
      </c>
      <c r="BO8" s="493">
        <v>0.94069435068080465</v>
      </c>
      <c r="BP8" s="494" t="s">
        <v>381</v>
      </c>
      <c r="BQ8" s="466"/>
      <c r="BR8" s="925"/>
      <c r="BS8" s="475">
        <f>$C8</f>
        <v>50</v>
      </c>
      <c r="BT8" s="495">
        <v>85</v>
      </c>
      <c r="BU8" s="496">
        <v>84.988481772450541</v>
      </c>
      <c r="BV8" s="496">
        <v>84.568320378951015</v>
      </c>
      <c r="BW8" s="496">
        <v>83.628995084817419</v>
      </c>
      <c r="BX8" s="496">
        <v>82.458141166048989</v>
      </c>
      <c r="BY8" s="497">
        <v>81.164667470052294</v>
      </c>
      <c r="BZ8" s="497">
        <v>77.843110782087791</v>
      </c>
      <c r="CA8" s="497">
        <v>73.779144417314455</v>
      </c>
      <c r="CB8" s="497">
        <v>68.742080852114441</v>
      </c>
      <c r="CC8" s="497">
        <v>62.440189034468872</v>
      </c>
      <c r="CD8" s="497">
        <v>53.255228761089654</v>
      </c>
      <c r="CE8" s="494" t="s">
        <v>381</v>
      </c>
      <c r="CG8" s="925"/>
      <c r="CH8" s="475">
        <f>$C8</f>
        <v>50</v>
      </c>
      <c r="CI8" s="495">
        <v>83.679236612939931</v>
      </c>
      <c r="CJ8" s="496">
        <v>83.492712925644057</v>
      </c>
      <c r="CK8" s="496">
        <v>83.017222698520868</v>
      </c>
      <c r="CL8" s="496">
        <v>82.029710841208058</v>
      </c>
      <c r="CM8" s="496">
        <v>80.810835875050714</v>
      </c>
      <c r="CN8" s="497">
        <v>79.502352289594583</v>
      </c>
      <c r="CO8" s="497">
        <v>76.196331064208323</v>
      </c>
      <c r="CP8" s="497">
        <v>72.240064060812045</v>
      </c>
      <c r="CQ8" s="497">
        <v>67.452329027621886</v>
      </c>
      <c r="CR8" s="497">
        <v>61.633501563474368</v>
      </c>
      <c r="CS8" s="497">
        <v>53.214739980699683</v>
      </c>
      <c r="CT8" s="494" t="s">
        <v>381</v>
      </c>
      <c r="CU8" s="466"/>
      <c r="CV8" s="925"/>
      <c r="CW8" s="680">
        <f>$C8</f>
        <v>50</v>
      </c>
      <c r="CX8" s="524">
        <f t="shared" ref="CX8:CY20" si="2">MIN(AP8,BE8)</f>
        <v>0.92346273516693844</v>
      </c>
      <c r="CY8" s="525">
        <f t="shared" si="2"/>
        <v>0.93025027963663298</v>
      </c>
      <c r="CZ8" s="525">
        <f t="shared" ref="CZ8:DH8" si="3">MIN(AR8,BG8)</f>
        <v>0.92819996146050265</v>
      </c>
      <c r="DA8" s="525">
        <f t="shared" si="3"/>
        <v>0.92545612105603947</v>
      </c>
      <c r="DB8" s="525">
        <f t="shared" si="3"/>
        <v>0.92271383081367486</v>
      </c>
      <c r="DC8" s="526">
        <f t="shared" si="3"/>
        <v>0.9249357767057973</v>
      </c>
      <c r="DD8" s="526">
        <f t="shared" si="3"/>
        <v>0.92469444907678666</v>
      </c>
      <c r="DE8" s="526">
        <f t="shared" si="3"/>
        <v>0.92812753867234565</v>
      </c>
      <c r="DF8" s="526">
        <f t="shared" si="3"/>
        <v>0.93095454473684913</v>
      </c>
      <c r="DG8" s="526">
        <f t="shared" si="3"/>
        <v>0.93513976461794968</v>
      </c>
      <c r="DH8" s="526">
        <f t="shared" si="3"/>
        <v>0.9406111202894516</v>
      </c>
      <c r="DI8" s="494" t="s">
        <v>381</v>
      </c>
      <c r="DJ8" s="466"/>
      <c r="DK8" s="925"/>
      <c r="DL8" s="680">
        <f>$C8</f>
        <v>50</v>
      </c>
      <c r="DM8" s="495">
        <f t="shared" ref="DM8:DN20" si="4">MAX(BT8,CI8)</f>
        <v>85</v>
      </c>
      <c r="DN8" s="496">
        <f t="shared" si="4"/>
        <v>84.988481772450541</v>
      </c>
      <c r="DO8" s="496">
        <f t="shared" ref="DO8:DW8" si="5">MAX(BV8,CK8)</f>
        <v>84.568320378951015</v>
      </c>
      <c r="DP8" s="496">
        <f t="shared" si="5"/>
        <v>83.628995084817419</v>
      </c>
      <c r="DQ8" s="496">
        <f t="shared" si="5"/>
        <v>82.458141166048989</v>
      </c>
      <c r="DR8" s="497">
        <f t="shared" si="5"/>
        <v>81.164667470052294</v>
      </c>
      <c r="DS8" s="497">
        <f t="shared" si="5"/>
        <v>77.843110782087791</v>
      </c>
      <c r="DT8" s="497">
        <f t="shared" si="5"/>
        <v>73.779144417314455</v>
      </c>
      <c r="DU8" s="497">
        <f t="shared" si="5"/>
        <v>68.742080852114441</v>
      </c>
      <c r="DV8" s="497">
        <f t="shared" si="5"/>
        <v>62.440189034468872</v>
      </c>
      <c r="DW8" s="497">
        <f t="shared" si="5"/>
        <v>53.255228761089654</v>
      </c>
      <c r="DX8" s="494" t="s">
        <v>381</v>
      </c>
    </row>
    <row r="9" spans="2:128" ht="15" customHeight="1">
      <c r="B9" s="925"/>
      <c r="C9" s="680">
        <v>45</v>
      </c>
      <c r="D9" s="476">
        <f t="shared" ref="D9:D20" si="6">W9</f>
        <v>10.9755664</v>
      </c>
      <c r="E9" s="477">
        <v>75.7536682004162</v>
      </c>
      <c r="F9" s="478">
        <v>77.402679276327277</v>
      </c>
      <c r="G9" s="478">
        <v>78.123097764051167</v>
      </c>
      <c r="H9" s="478">
        <v>77.595307353578036</v>
      </c>
      <c r="I9" s="478">
        <v>76.988542488989822</v>
      </c>
      <c r="J9" s="478">
        <v>77.157606999249182</v>
      </c>
      <c r="K9" s="478">
        <v>76.390882255076292</v>
      </c>
      <c r="L9" s="478">
        <v>75.966649100576589</v>
      </c>
      <c r="M9" s="478">
        <v>75.142384070515703</v>
      </c>
      <c r="N9" s="478">
        <v>74.224382085267621</v>
      </c>
      <c r="O9" s="478">
        <v>72.758130160222322</v>
      </c>
      <c r="P9" s="480" t="s">
        <v>381</v>
      </c>
      <c r="Q9" s="466"/>
      <c r="R9" s="925"/>
      <c r="S9" s="680">
        <f t="shared" ref="S9:S21" si="7">$C9</f>
        <v>45</v>
      </c>
      <c r="T9" s="481">
        <v>45</v>
      </c>
      <c r="U9" s="482">
        <v>-33</v>
      </c>
      <c r="V9" s="600">
        <f t="shared" si="0"/>
        <v>9.8780097599999994</v>
      </c>
      <c r="W9" s="681">
        <f t="shared" ref="W9:W20" si="8">IF(MIN(X9,Y9)*(1-(2.5+7)/(87.5-2))&gt;$AE$7,$AE$7,MIN(X9,Y9)*(1-(2.5+7)/(87.5-2)))</f>
        <v>10.9755664</v>
      </c>
      <c r="X9" s="666">
        <f>'70MPa, 7-10kg (comm)'!Z9</f>
        <v>12.347512200000001</v>
      </c>
      <c r="Y9" s="488">
        <f>'70MPa, 7-10kg (comm)'!AA9</f>
        <v>15.052915559813981</v>
      </c>
      <c r="Z9" s="483">
        <f t="shared" ref="Z9:Z20" si="9">(F9-2)/W9</f>
        <v>6.8700490278412669</v>
      </c>
      <c r="AA9" s="486">
        <f t="shared" ref="AA9:AA20" si="10">(F9-2)/MIN(X9,Y9)</f>
        <v>6.1067102469700147</v>
      </c>
      <c r="AB9" s="487">
        <f>'70MPa, 7-10kg (comm)'!AD9</f>
        <v>22.079719699999998</v>
      </c>
      <c r="AC9" s="488">
        <f>'70MPa, 7-10kg (comm)'!AE9</f>
        <v>37.597776330329971</v>
      </c>
      <c r="AD9" s="466"/>
      <c r="AE9" s="930"/>
      <c r="AF9" s="932"/>
      <c r="AG9" s="466"/>
      <c r="AH9" s="925"/>
      <c r="AI9" s="680">
        <f t="shared" ref="AI9:AI21" si="11">$C9</f>
        <v>45</v>
      </c>
      <c r="AJ9" s="489">
        <v>25</v>
      </c>
      <c r="AK9" s="482">
        <f t="shared" si="1"/>
        <v>-40</v>
      </c>
      <c r="AL9" s="490">
        <f t="shared" ref="AL9:AL20" si="12">W9</f>
        <v>10.9755664</v>
      </c>
      <c r="AM9" s="466"/>
      <c r="AN9" s="925"/>
      <c r="AO9" s="475">
        <f t="shared" ref="AO9:AO21" si="13">$C9</f>
        <v>45</v>
      </c>
      <c r="AP9" s="491">
        <v>0.90512238908489506</v>
      </c>
      <c r="AQ9" s="492">
        <v>0.91898133221709943</v>
      </c>
      <c r="AR9" s="492">
        <v>0.92596763124627635</v>
      </c>
      <c r="AS9" s="492">
        <v>0.92421609603755295</v>
      </c>
      <c r="AT9" s="492">
        <v>0.92227380354292088</v>
      </c>
      <c r="AU9" s="493">
        <v>0.92693598081414597</v>
      </c>
      <c r="AV9" s="493">
        <v>0.92850661651143951</v>
      </c>
      <c r="AW9" s="493">
        <v>0.93429996683379524</v>
      </c>
      <c r="AX9" s="493">
        <v>0.93852017259475073</v>
      </c>
      <c r="AY9" s="493">
        <v>0.94411745690836713</v>
      </c>
      <c r="AZ9" s="493">
        <v>0.95077428576986123</v>
      </c>
      <c r="BA9" s="494" t="s">
        <v>381</v>
      </c>
      <c r="BB9" s="474"/>
      <c r="BC9" s="925"/>
      <c r="BD9" s="475">
        <f t="shared" ref="BD9:BD21" si="14">$C9</f>
        <v>45</v>
      </c>
      <c r="BE9" s="491">
        <v>0.93085431523149342</v>
      </c>
      <c r="BF9" s="492">
        <v>0.92996642034105448</v>
      </c>
      <c r="BG9" s="492">
        <v>0.92866665422105288</v>
      </c>
      <c r="BH9" s="492">
        <v>0.92703406931655996</v>
      </c>
      <c r="BI9" s="492">
        <v>0.92514359616815522</v>
      </c>
      <c r="BJ9" s="493">
        <v>0.92987251333863563</v>
      </c>
      <c r="BK9" s="493">
        <v>0.93141265691824415</v>
      </c>
      <c r="BL9" s="493">
        <v>0.93703364892176344</v>
      </c>
      <c r="BM9" s="493">
        <v>0.94081834392699804</v>
      </c>
      <c r="BN9" s="493">
        <v>0.94557543886466067</v>
      </c>
      <c r="BO9" s="493">
        <v>0.95083808335161313</v>
      </c>
      <c r="BP9" s="494" t="s">
        <v>381</v>
      </c>
      <c r="BQ9" s="466"/>
      <c r="BR9" s="925"/>
      <c r="BS9" s="475">
        <f t="shared" ref="BS9:BS21" si="15">$C9</f>
        <v>45</v>
      </c>
      <c r="BT9" s="495">
        <v>85</v>
      </c>
      <c r="BU9" s="496">
        <v>85</v>
      </c>
      <c r="BV9" s="496">
        <v>84.45372782529742</v>
      </c>
      <c r="BW9" s="496">
        <v>83.025188247744097</v>
      </c>
      <c r="BX9" s="496">
        <v>81.329686771703393</v>
      </c>
      <c r="BY9" s="497">
        <v>79.591199966989038</v>
      </c>
      <c r="BZ9" s="497">
        <v>75.323028952076839</v>
      </c>
      <c r="CA9" s="497">
        <v>70.408294406980417</v>
      </c>
      <c r="CB9" s="497">
        <v>64.612336113323522</v>
      </c>
      <c r="CC9" s="497">
        <v>57.795541824312735</v>
      </c>
      <c r="CD9" s="497">
        <v>48.21873923660339</v>
      </c>
      <c r="CE9" s="494" t="s">
        <v>381</v>
      </c>
      <c r="CG9" s="925"/>
      <c r="CH9" s="475">
        <f t="shared" ref="CH9:CH21" si="16">$C9</f>
        <v>45</v>
      </c>
      <c r="CI9" s="495">
        <v>84.107264335768875</v>
      </c>
      <c r="CJ9" s="496">
        <v>83.774531657806179</v>
      </c>
      <c r="CK9" s="496">
        <v>83.002164768387715</v>
      </c>
      <c r="CL9" s="496">
        <v>81.513166030738461</v>
      </c>
      <c r="CM9" s="496">
        <v>79.793979229038371</v>
      </c>
      <c r="CN9" s="497">
        <v>78.034396581049052</v>
      </c>
      <c r="CO9" s="497">
        <v>73.799203929269751</v>
      </c>
      <c r="CP9" s="497">
        <v>69.004319599571986</v>
      </c>
      <c r="CQ9" s="497">
        <v>63.449911739125426</v>
      </c>
      <c r="CR9" s="497">
        <v>57.077453306883704</v>
      </c>
      <c r="CS9" s="497">
        <v>48.188435230789501</v>
      </c>
      <c r="CT9" s="494" t="s">
        <v>381</v>
      </c>
      <c r="CU9" s="466"/>
      <c r="CV9" s="925"/>
      <c r="CW9" s="680">
        <f t="shared" ref="CW9:CW21" si="17">$C9</f>
        <v>45</v>
      </c>
      <c r="CX9" s="524">
        <f t="shared" si="2"/>
        <v>0.90512238908489506</v>
      </c>
      <c r="CY9" s="525">
        <f t="shared" si="2"/>
        <v>0.91898133221709943</v>
      </c>
      <c r="CZ9" s="525">
        <f t="shared" ref="CZ9:CZ20" si="18">MIN(AR9,BG9)</f>
        <v>0.92596763124627635</v>
      </c>
      <c r="DA9" s="525">
        <f t="shared" ref="DA9:DA20" si="19">MIN(AS9,BH9)</f>
        <v>0.92421609603755295</v>
      </c>
      <c r="DB9" s="525">
        <f t="shared" ref="DB9:DB20" si="20">MIN(AT9,BI9)</f>
        <v>0.92227380354292088</v>
      </c>
      <c r="DC9" s="526">
        <f t="shared" ref="DC9:DC20" si="21">MIN(AU9,BJ9)</f>
        <v>0.92693598081414597</v>
      </c>
      <c r="DD9" s="526">
        <f t="shared" ref="DD9:DD20" si="22">MIN(AV9,BK9)</f>
        <v>0.92850661651143951</v>
      </c>
      <c r="DE9" s="526">
        <f t="shared" ref="DE9:DE20" si="23">MIN(AW9,BL9)</f>
        <v>0.93429996683379524</v>
      </c>
      <c r="DF9" s="526">
        <f t="shared" ref="DF9:DF20" si="24">MIN(AX9,BM9)</f>
        <v>0.93852017259475073</v>
      </c>
      <c r="DG9" s="526">
        <f t="shared" ref="DG9:DG17" si="25">MIN(AY9,BN9)</f>
        <v>0.94411745690836713</v>
      </c>
      <c r="DH9" s="526">
        <f>MIN(AZ9,BO9)</f>
        <v>0.95077428576986123</v>
      </c>
      <c r="DI9" s="494" t="s">
        <v>381</v>
      </c>
      <c r="DJ9" s="466"/>
      <c r="DK9" s="925"/>
      <c r="DL9" s="680">
        <f t="shared" ref="DL9:DL21" si="26">$C9</f>
        <v>45</v>
      </c>
      <c r="DM9" s="495">
        <f t="shared" si="4"/>
        <v>85</v>
      </c>
      <c r="DN9" s="496">
        <f t="shared" si="4"/>
        <v>85</v>
      </c>
      <c r="DO9" s="496">
        <f t="shared" ref="DO9:DW12" si="27">MAX(BV9,CK9)</f>
        <v>84.45372782529742</v>
      </c>
      <c r="DP9" s="496">
        <f t="shared" si="27"/>
        <v>83.025188247744097</v>
      </c>
      <c r="DQ9" s="496">
        <f t="shared" si="27"/>
        <v>81.329686771703393</v>
      </c>
      <c r="DR9" s="497">
        <f t="shared" si="27"/>
        <v>79.591199966989038</v>
      </c>
      <c r="DS9" s="497">
        <f t="shared" si="27"/>
        <v>75.323028952076839</v>
      </c>
      <c r="DT9" s="497">
        <f t="shared" si="27"/>
        <v>70.408294406980417</v>
      </c>
      <c r="DU9" s="497">
        <f t="shared" si="27"/>
        <v>64.612336113323522</v>
      </c>
      <c r="DV9" s="497">
        <f t="shared" si="27"/>
        <v>57.795541824312735</v>
      </c>
      <c r="DW9" s="497">
        <f t="shared" si="27"/>
        <v>48.21873923660339</v>
      </c>
      <c r="DX9" s="494" t="s">
        <v>381</v>
      </c>
    </row>
    <row r="10" spans="2:128" ht="15" customHeight="1">
      <c r="B10" s="925"/>
      <c r="C10" s="680">
        <v>40</v>
      </c>
      <c r="D10" s="476">
        <f t="shared" si="6"/>
        <v>14.494340711111109</v>
      </c>
      <c r="E10" s="477">
        <v>72.781711432443188</v>
      </c>
      <c r="F10" s="478">
        <v>75.266052168149173</v>
      </c>
      <c r="G10" s="478">
        <v>77.87460357916558</v>
      </c>
      <c r="H10" s="478">
        <v>77.33080428976524</v>
      </c>
      <c r="I10" s="478">
        <v>76.684808538208941</v>
      </c>
      <c r="J10" s="478">
        <v>77.007086915873046</v>
      </c>
      <c r="K10" s="478">
        <v>76.214842633022798</v>
      </c>
      <c r="L10" s="478">
        <v>75.864487996279934</v>
      </c>
      <c r="M10" s="478">
        <v>75.034502228922747</v>
      </c>
      <c r="N10" s="478">
        <v>74.15868567727955</v>
      </c>
      <c r="O10" s="478">
        <v>72.726516319875429</v>
      </c>
      <c r="P10" s="480" t="s">
        <v>381</v>
      </c>
      <c r="Q10" s="466"/>
      <c r="R10" s="925"/>
      <c r="S10" s="680">
        <f t="shared" si="7"/>
        <v>40</v>
      </c>
      <c r="T10" s="481">
        <v>40</v>
      </c>
      <c r="U10" s="482">
        <v>-33</v>
      </c>
      <c r="V10" s="600">
        <f t="shared" si="0"/>
        <v>13.044906639999999</v>
      </c>
      <c r="W10" s="681">
        <f t="shared" si="8"/>
        <v>14.494340711111109</v>
      </c>
      <c r="X10" s="666">
        <f>'70MPa, 7-10kg (comm)'!Z10</f>
        <v>16.306133299999999</v>
      </c>
      <c r="Y10" s="488">
        <f>'70MPa, 7-10kg (comm)'!AA10</f>
        <v>18.815611805683339</v>
      </c>
      <c r="Z10" s="483">
        <f t="shared" si="9"/>
        <v>5.0548040527282962</v>
      </c>
      <c r="AA10" s="486">
        <f t="shared" si="10"/>
        <v>4.493159157980708</v>
      </c>
      <c r="AB10" s="487">
        <f>'70MPa, 7-10kg (comm)'!AD10</f>
        <v>28.106832199999999</v>
      </c>
      <c r="AC10" s="488">
        <f>'70MPa, 7-10kg (comm)'!AE10</f>
        <v>45.364446679195439</v>
      </c>
      <c r="AD10" s="466"/>
      <c r="AE10" s="930"/>
      <c r="AF10" s="932"/>
      <c r="AG10" s="466"/>
      <c r="AH10" s="925"/>
      <c r="AI10" s="680">
        <f t="shared" si="11"/>
        <v>40</v>
      </c>
      <c r="AJ10" s="489">
        <v>25</v>
      </c>
      <c r="AK10" s="482">
        <f t="shared" si="1"/>
        <v>-40</v>
      </c>
      <c r="AL10" s="490">
        <f t="shared" si="12"/>
        <v>14.494340711111109</v>
      </c>
      <c r="AM10" s="466"/>
      <c r="AN10" s="925"/>
      <c r="AO10" s="475">
        <f t="shared" si="13"/>
        <v>40</v>
      </c>
      <c r="AP10" s="491">
        <v>0.8797055361477446</v>
      </c>
      <c r="AQ10" s="492">
        <v>0.90099130924417437</v>
      </c>
      <c r="AR10" s="492">
        <v>0.92398451276410642</v>
      </c>
      <c r="AS10" s="492">
        <v>0.92319064207238677</v>
      </c>
      <c r="AT10" s="492">
        <v>0.92195697148033773</v>
      </c>
      <c r="AU10" s="493">
        <v>0.92890336734060097</v>
      </c>
      <c r="AV10" s="493">
        <v>0.93220187293322854</v>
      </c>
      <c r="AW10" s="493">
        <v>0.94035048223059814</v>
      </c>
      <c r="AX10" s="493">
        <v>0.94602985907915593</v>
      </c>
      <c r="AY10" s="493">
        <v>0.95313020245432845</v>
      </c>
      <c r="AZ10" s="493">
        <v>0.96122305881552383</v>
      </c>
      <c r="BA10" s="494" t="s">
        <v>381</v>
      </c>
      <c r="BB10" s="474"/>
      <c r="BC10" s="925"/>
      <c r="BD10" s="475">
        <f t="shared" si="14"/>
        <v>40</v>
      </c>
      <c r="BE10" s="491">
        <v>0.92765988651172637</v>
      </c>
      <c r="BF10" s="492">
        <v>0.92706002416524735</v>
      </c>
      <c r="BG10" s="492">
        <v>0.92637618164536839</v>
      </c>
      <c r="BH10" s="492">
        <v>0.92569053940855672</v>
      </c>
      <c r="BI10" s="492">
        <v>0.92458484264146334</v>
      </c>
      <c r="BJ10" s="493">
        <v>0.9315499675653951</v>
      </c>
      <c r="BK10" s="493">
        <v>0.9348579698893914</v>
      </c>
      <c r="BL10" s="493">
        <v>0.9428148124911061</v>
      </c>
      <c r="BM10" s="493">
        <v>0.94810446622082345</v>
      </c>
      <c r="BN10" s="493">
        <v>0.95442271128535316</v>
      </c>
      <c r="BO10" s="493">
        <v>0.96127446788346482</v>
      </c>
      <c r="BP10" s="494" t="s">
        <v>381</v>
      </c>
      <c r="BQ10" s="466"/>
      <c r="BR10" s="925"/>
      <c r="BS10" s="475">
        <f t="shared" si="15"/>
        <v>40</v>
      </c>
      <c r="BT10" s="495">
        <v>85</v>
      </c>
      <c r="BU10" s="496">
        <v>85</v>
      </c>
      <c r="BV10" s="496">
        <v>84.411363664597644</v>
      </c>
      <c r="BW10" s="496">
        <v>82.38673791691258</v>
      </c>
      <c r="BX10" s="496">
        <v>80.116991390069956</v>
      </c>
      <c r="BY10" s="497">
        <v>77.872989413707487</v>
      </c>
      <c r="BZ10" s="497">
        <v>72.595003104011766</v>
      </c>
      <c r="CA10" s="497">
        <v>66.857366286545698</v>
      </c>
      <c r="CB10" s="497">
        <v>60.373231848204924</v>
      </c>
      <c r="CC10" s="497">
        <v>53.109432001833312</v>
      </c>
      <c r="CD10" s="497">
        <v>43.164767141171247</v>
      </c>
      <c r="CE10" s="494" t="s">
        <v>381</v>
      </c>
      <c r="CG10" s="925"/>
      <c r="CH10" s="475">
        <f t="shared" si="16"/>
        <v>40</v>
      </c>
      <c r="CI10" s="495">
        <v>84.760357478623618</v>
      </c>
      <c r="CJ10" s="496">
        <v>84.262869219314908</v>
      </c>
      <c r="CK10" s="496">
        <v>83.121897596082079</v>
      </c>
      <c r="CL10" s="496">
        <v>81.040540422804568</v>
      </c>
      <c r="CM10" s="496">
        <v>78.720339627474971</v>
      </c>
      <c r="CN10" s="497">
        <v>76.477374389676143</v>
      </c>
      <c r="CO10" s="497">
        <v>71.220488290572959</v>
      </c>
      <c r="CP10" s="497">
        <v>65.60774297821078</v>
      </c>
      <c r="CQ10" s="497">
        <v>59.345506215281439</v>
      </c>
      <c r="CR10" s="497">
        <v>52.485455123195067</v>
      </c>
      <c r="CS10" s="497">
        <v>43.140836819898581</v>
      </c>
      <c r="CT10" s="494" t="s">
        <v>381</v>
      </c>
      <c r="CU10" s="466"/>
      <c r="CV10" s="925"/>
      <c r="CW10" s="680">
        <f t="shared" si="17"/>
        <v>40</v>
      </c>
      <c r="CX10" s="524">
        <f t="shared" si="2"/>
        <v>0.8797055361477446</v>
      </c>
      <c r="CY10" s="525">
        <f t="shared" si="2"/>
        <v>0.90099130924417437</v>
      </c>
      <c r="CZ10" s="525">
        <f t="shared" si="18"/>
        <v>0.92398451276410642</v>
      </c>
      <c r="DA10" s="525">
        <f t="shared" si="19"/>
        <v>0.92319064207238677</v>
      </c>
      <c r="DB10" s="525">
        <f t="shared" si="20"/>
        <v>0.92195697148033773</v>
      </c>
      <c r="DC10" s="526">
        <f t="shared" si="21"/>
        <v>0.92890336734060097</v>
      </c>
      <c r="DD10" s="526">
        <f t="shared" si="22"/>
        <v>0.93220187293322854</v>
      </c>
      <c r="DE10" s="526">
        <f t="shared" si="23"/>
        <v>0.94035048223059814</v>
      </c>
      <c r="DF10" s="526">
        <f t="shared" si="24"/>
        <v>0.94602985907915593</v>
      </c>
      <c r="DG10" s="526">
        <f t="shared" si="25"/>
        <v>0.95313020245432845</v>
      </c>
      <c r="DH10" s="526">
        <f>MIN(AZ10,BO10)</f>
        <v>0.96122305881552383</v>
      </c>
      <c r="DI10" s="494" t="s">
        <v>381</v>
      </c>
      <c r="DJ10" s="466"/>
      <c r="DK10" s="925"/>
      <c r="DL10" s="680">
        <f t="shared" si="26"/>
        <v>40</v>
      </c>
      <c r="DM10" s="495">
        <f t="shared" si="4"/>
        <v>85</v>
      </c>
      <c r="DN10" s="496">
        <f t="shared" si="4"/>
        <v>85</v>
      </c>
      <c r="DO10" s="496">
        <f t="shared" si="27"/>
        <v>84.411363664597644</v>
      </c>
      <c r="DP10" s="496">
        <f t="shared" si="27"/>
        <v>82.38673791691258</v>
      </c>
      <c r="DQ10" s="496">
        <f t="shared" si="27"/>
        <v>80.116991390069956</v>
      </c>
      <c r="DR10" s="497">
        <f t="shared" si="27"/>
        <v>77.872989413707487</v>
      </c>
      <c r="DS10" s="497">
        <f t="shared" si="27"/>
        <v>72.595003104011766</v>
      </c>
      <c r="DT10" s="497">
        <f t="shared" si="27"/>
        <v>66.857366286545698</v>
      </c>
      <c r="DU10" s="497">
        <f t="shared" si="27"/>
        <v>60.373231848204924</v>
      </c>
      <c r="DV10" s="497">
        <f t="shared" si="27"/>
        <v>53.109432001833312</v>
      </c>
      <c r="DW10" s="497">
        <f t="shared" si="27"/>
        <v>43.164767141171247</v>
      </c>
      <c r="DX10" s="494" t="s">
        <v>381</v>
      </c>
    </row>
    <row r="11" spans="2:128" ht="15" customHeight="1">
      <c r="B11" s="925"/>
      <c r="C11" s="680">
        <v>35</v>
      </c>
      <c r="D11" s="476">
        <f t="shared" si="6"/>
        <v>15.25581848888889</v>
      </c>
      <c r="E11" s="477">
        <v>72.238760276851863</v>
      </c>
      <c r="F11" s="478">
        <v>75.100840298579158</v>
      </c>
      <c r="G11" s="478">
        <v>77.360500357339163</v>
      </c>
      <c r="H11" s="478">
        <v>76.824848883016045</v>
      </c>
      <c r="I11" s="478">
        <v>76.155129605334693</v>
      </c>
      <c r="J11" s="478">
        <v>76.583138311229192</v>
      </c>
      <c r="K11" s="478">
        <v>75.840801961734044</v>
      </c>
      <c r="L11" s="478">
        <v>75.578917497477121</v>
      </c>
      <c r="M11" s="478">
        <v>74.820293211099113</v>
      </c>
      <c r="N11" s="478">
        <v>74.034754531174855</v>
      </c>
      <c r="O11" s="478">
        <v>72.698930738009835</v>
      </c>
      <c r="P11" s="480" t="s">
        <v>381</v>
      </c>
      <c r="Q11" s="466"/>
      <c r="R11" s="925"/>
      <c r="S11" s="680">
        <f t="shared" si="7"/>
        <v>35</v>
      </c>
      <c r="T11" s="481">
        <v>40</v>
      </c>
      <c r="U11" s="482">
        <v>-33</v>
      </c>
      <c r="V11" s="600">
        <f t="shared" si="0"/>
        <v>13.730236640000001</v>
      </c>
      <c r="W11" s="681">
        <f t="shared" si="8"/>
        <v>15.25581848888889</v>
      </c>
      <c r="X11" s="666">
        <f>'70MPa, 7-10kg (comm)'!Z11</f>
        <v>17.162795800000001</v>
      </c>
      <c r="Y11" s="488">
        <f>'70MPa, 7-10kg (comm)'!AA11</f>
        <v>19.500953048248324</v>
      </c>
      <c r="Z11" s="483">
        <f t="shared" si="9"/>
        <v>4.7916695096903474</v>
      </c>
      <c r="AA11" s="486">
        <f t="shared" si="10"/>
        <v>4.2592617863914199</v>
      </c>
      <c r="AB11" s="487">
        <f>'70MPa, 7-10kg (comm)'!AD11</f>
        <v>29.363022699999998</v>
      </c>
      <c r="AC11" s="488">
        <f>'70MPa, 7-10kg (comm)'!AE11</f>
        <v>46.737343676664388</v>
      </c>
      <c r="AD11" s="466"/>
      <c r="AE11" s="930"/>
      <c r="AF11" s="932"/>
      <c r="AG11" s="466"/>
      <c r="AH11" s="925"/>
      <c r="AI11" s="680">
        <f t="shared" si="11"/>
        <v>35</v>
      </c>
      <c r="AJ11" s="489">
        <f t="shared" ref="AJ11:AJ19" si="28">AI11-10</f>
        <v>25</v>
      </c>
      <c r="AK11" s="482">
        <f t="shared" si="1"/>
        <v>-40</v>
      </c>
      <c r="AL11" s="490">
        <f t="shared" si="12"/>
        <v>15.25581848888889</v>
      </c>
      <c r="AM11" s="466"/>
      <c r="AN11" s="925"/>
      <c r="AO11" s="475">
        <f t="shared" si="13"/>
        <v>35</v>
      </c>
      <c r="AP11" s="491">
        <v>0.87499961780474467</v>
      </c>
      <c r="AQ11" s="492">
        <v>0.89958818875188606</v>
      </c>
      <c r="AR11" s="492">
        <v>0.91983894969918722</v>
      </c>
      <c r="AS11" s="492">
        <v>0.91924545340571906</v>
      </c>
      <c r="AT11" s="492">
        <v>0.91798041147956277</v>
      </c>
      <c r="AU11" s="493">
        <v>0.92590790076455853</v>
      </c>
      <c r="AV11" s="493">
        <v>0.92976425592142231</v>
      </c>
      <c r="AW11" s="493">
        <v>0.93871989294062874</v>
      </c>
      <c r="AX11" s="561">
        <v>0.94499290869534547</v>
      </c>
      <c r="AY11" s="493">
        <v>0.9527107304601854</v>
      </c>
      <c r="AZ11" s="493">
        <v>0.96122013406370399</v>
      </c>
      <c r="BA11" s="494" t="s">
        <v>381</v>
      </c>
      <c r="BB11" s="474"/>
      <c r="BC11" s="925"/>
      <c r="BD11" s="475">
        <f t="shared" si="14"/>
        <v>35</v>
      </c>
      <c r="BE11" s="491">
        <v>0.9231276165880713</v>
      </c>
      <c r="BF11" s="492">
        <v>0.92258262643312405</v>
      </c>
      <c r="BG11" s="492">
        <v>0.92202486132202965</v>
      </c>
      <c r="BH11" s="492">
        <v>0.92157585213705873</v>
      </c>
      <c r="BI11" s="492">
        <v>0.92039826314790996</v>
      </c>
      <c r="BJ11" s="493">
        <v>0.92830764654845344</v>
      </c>
      <c r="BK11" s="493">
        <v>0.93218498976599895</v>
      </c>
      <c r="BL11" s="493">
        <v>0.94098327819402616</v>
      </c>
      <c r="BM11" s="561">
        <v>0.94689923097524864</v>
      </c>
      <c r="BN11" s="493">
        <v>0.95389570184266881</v>
      </c>
      <c r="BO11" s="493">
        <v>0.96126701236509171</v>
      </c>
      <c r="BP11" s="494" t="s">
        <v>381</v>
      </c>
      <c r="BQ11" s="466"/>
      <c r="BR11" s="925"/>
      <c r="BS11" s="475">
        <f t="shared" si="15"/>
        <v>35</v>
      </c>
      <c r="BT11" s="495">
        <v>85.000000000000114</v>
      </c>
      <c r="BU11" s="496">
        <v>85</v>
      </c>
      <c r="BV11" s="496">
        <v>84.326235375068165</v>
      </c>
      <c r="BW11" s="496">
        <v>82.20930121806515</v>
      </c>
      <c r="BX11" s="496">
        <v>79.850562255370676</v>
      </c>
      <c r="BY11" s="497">
        <v>77.563373857820935</v>
      </c>
      <c r="BZ11" s="497">
        <v>72.19676076758752</v>
      </c>
      <c r="CA11" s="497">
        <v>66.42744445704281</v>
      </c>
      <c r="CB11" s="497">
        <v>59.95565209757288</v>
      </c>
      <c r="CC11" s="497">
        <v>52.779949767033756</v>
      </c>
      <c r="CD11" s="497">
        <v>43.049299738680673</v>
      </c>
      <c r="CE11" s="494" t="s">
        <v>381</v>
      </c>
      <c r="CG11" s="925"/>
      <c r="CH11" s="475">
        <f t="shared" si="16"/>
        <v>35</v>
      </c>
      <c r="CI11" s="495">
        <v>84.868726542431517</v>
      </c>
      <c r="CJ11" s="496">
        <v>84.342613475535444</v>
      </c>
      <c r="CK11" s="496">
        <v>83.153444443596456</v>
      </c>
      <c r="CL11" s="496">
        <v>80.961646766946728</v>
      </c>
      <c r="CM11" s="496">
        <v>78.56242558110236</v>
      </c>
      <c r="CN11" s="497">
        <v>76.286598577724405</v>
      </c>
      <c r="CO11" s="497">
        <v>70.939310665587868</v>
      </c>
      <c r="CP11" s="497">
        <v>65.280715740283327</v>
      </c>
      <c r="CQ11" s="497">
        <v>59.010678447338627</v>
      </c>
      <c r="CR11" s="497">
        <v>52.208075588691599</v>
      </c>
      <c r="CS11" s="497">
        <v>43.027528998879447</v>
      </c>
      <c r="CT11" s="494" t="s">
        <v>381</v>
      </c>
      <c r="CU11" s="466"/>
      <c r="CV11" s="925"/>
      <c r="CW11" s="680">
        <f t="shared" si="17"/>
        <v>35</v>
      </c>
      <c r="CX11" s="524">
        <f t="shared" si="2"/>
        <v>0.87499961780474467</v>
      </c>
      <c r="CY11" s="525">
        <f t="shared" si="2"/>
        <v>0.89958818875188606</v>
      </c>
      <c r="CZ11" s="525">
        <f t="shared" si="18"/>
        <v>0.91983894969918722</v>
      </c>
      <c r="DA11" s="525">
        <f t="shared" si="19"/>
        <v>0.91924545340571906</v>
      </c>
      <c r="DB11" s="525">
        <f t="shared" si="20"/>
        <v>0.91798041147956277</v>
      </c>
      <c r="DC11" s="526">
        <f t="shared" si="21"/>
        <v>0.92590790076455853</v>
      </c>
      <c r="DD11" s="526">
        <f t="shared" si="22"/>
        <v>0.92976425592142231</v>
      </c>
      <c r="DE11" s="526">
        <f t="shared" si="23"/>
        <v>0.93871989294062874</v>
      </c>
      <c r="DF11" s="568">
        <f t="shared" si="24"/>
        <v>0.94499290869534547</v>
      </c>
      <c r="DG11" s="526">
        <f t="shared" si="25"/>
        <v>0.9527107304601854</v>
      </c>
      <c r="DH11" s="526">
        <f>MIN(AZ11,BO11)</f>
        <v>0.96122013406370399</v>
      </c>
      <c r="DI11" s="494" t="s">
        <v>381</v>
      </c>
      <c r="DJ11" s="466"/>
      <c r="DK11" s="925"/>
      <c r="DL11" s="680">
        <f t="shared" si="26"/>
        <v>35</v>
      </c>
      <c r="DM11" s="495">
        <f t="shared" si="4"/>
        <v>85.000000000000114</v>
      </c>
      <c r="DN11" s="496">
        <f t="shared" si="4"/>
        <v>85</v>
      </c>
      <c r="DO11" s="496">
        <f t="shared" si="27"/>
        <v>84.326235375068165</v>
      </c>
      <c r="DP11" s="496">
        <f t="shared" si="27"/>
        <v>82.20930121806515</v>
      </c>
      <c r="DQ11" s="496">
        <f t="shared" si="27"/>
        <v>79.850562255370676</v>
      </c>
      <c r="DR11" s="497">
        <f t="shared" si="27"/>
        <v>77.563373857820935</v>
      </c>
      <c r="DS11" s="497">
        <f t="shared" si="27"/>
        <v>72.19676076758752</v>
      </c>
      <c r="DT11" s="497">
        <f t="shared" si="27"/>
        <v>66.42744445704281</v>
      </c>
      <c r="DU11" s="497">
        <f t="shared" si="27"/>
        <v>59.95565209757288</v>
      </c>
      <c r="DV11" s="497">
        <f t="shared" si="27"/>
        <v>52.779949767033756</v>
      </c>
      <c r="DW11" s="497">
        <f t="shared" si="27"/>
        <v>43.049299738680673</v>
      </c>
      <c r="DX11" s="494" t="s">
        <v>381</v>
      </c>
    </row>
    <row r="12" spans="2:128" ht="15" customHeight="1">
      <c r="B12" s="925"/>
      <c r="C12" s="680">
        <v>30</v>
      </c>
      <c r="D12" s="476">
        <f t="shared" si="6"/>
        <v>17.9309136</v>
      </c>
      <c r="E12" s="477">
        <v>70.489587593646988</v>
      </c>
      <c r="F12" s="478">
        <v>73.92412875002583</v>
      </c>
      <c r="G12" s="478">
        <v>76.659714716061302</v>
      </c>
      <c r="H12" s="478">
        <v>76.02432870577799</v>
      </c>
      <c r="I12" s="478">
        <v>76.177018893667253</v>
      </c>
      <c r="J12" s="478">
        <v>75.736777182099914</v>
      </c>
      <c r="K12" s="478">
        <v>74.820265368097964</v>
      </c>
      <c r="L12" s="478">
        <v>74.507905984073091</v>
      </c>
      <c r="M12" s="478">
        <v>73.595936516134742</v>
      </c>
      <c r="N12" s="478">
        <v>72.703855313780835</v>
      </c>
      <c r="O12" s="478">
        <v>71.313717895170939</v>
      </c>
      <c r="P12" s="480" t="s">
        <v>381</v>
      </c>
      <c r="Q12" s="466"/>
      <c r="R12" s="925"/>
      <c r="S12" s="680">
        <f t="shared" si="7"/>
        <v>30</v>
      </c>
      <c r="T12" s="498">
        <v>36.700000000000003</v>
      </c>
      <c r="U12" s="482">
        <v>-33</v>
      </c>
      <c r="V12" s="600">
        <f t="shared" si="0"/>
        <v>16.137822240000002</v>
      </c>
      <c r="W12" s="681">
        <f t="shared" si="8"/>
        <v>17.9309136</v>
      </c>
      <c r="X12" s="666">
        <f>'70MPa, 7-10kg (comm)'!Z12</f>
        <v>20.1722778</v>
      </c>
      <c r="Y12" s="488">
        <f>'70MPa, 7-10kg (comm)'!AA12</f>
        <v>22.273961436383647</v>
      </c>
      <c r="Z12" s="483">
        <f t="shared" si="9"/>
        <v>4.0111803756628346</v>
      </c>
      <c r="AA12" s="486">
        <f t="shared" si="10"/>
        <v>3.5654936672558528</v>
      </c>
      <c r="AB12" s="487">
        <f>'70MPa, 7-10kg (comm)'!AD12</f>
        <v>33.590733499999999</v>
      </c>
      <c r="AC12" s="488">
        <f>'70MPa, 7-10kg (comm)'!AE12</f>
        <v>52.088110626295538</v>
      </c>
      <c r="AD12" s="466"/>
      <c r="AE12" s="930"/>
      <c r="AF12" s="932"/>
      <c r="AG12" s="466"/>
      <c r="AH12" s="925"/>
      <c r="AI12" s="680">
        <f t="shared" si="11"/>
        <v>30</v>
      </c>
      <c r="AJ12" s="489">
        <f t="shared" si="28"/>
        <v>20</v>
      </c>
      <c r="AK12" s="482">
        <f t="shared" si="1"/>
        <v>-40</v>
      </c>
      <c r="AL12" s="490">
        <f t="shared" si="12"/>
        <v>17.9309136</v>
      </c>
      <c r="AM12" s="466"/>
      <c r="AN12" s="925"/>
      <c r="AO12" s="475">
        <f t="shared" si="13"/>
        <v>30</v>
      </c>
      <c r="AP12" s="491">
        <v>0.85970463202018166</v>
      </c>
      <c r="AQ12" s="492">
        <v>0.8895436584528772</v>
      </c>
      <c r="AR12" s="492">
        <v>0.91428379911041446</v>
      </c>
      <c r="AS12" s="492">
        <v>0.91372611014441607</v>
      </c>
      <c r="AT12" s="492">
        <v>0.91989383272857517</v>
      </c>
      <c r="AU12" s="493">
        <v>0.92155933710996818</v>
      </c>
      <c r="AV12" s="493">
        <v>0.92543579027196121</v>
      </c>
      <c r="AW12" s="493">
        <v>0.93523833413401136</v>
      </c>
      <c r="AX12" s="493">
        <v>0.94134579303069421</v>
      </c>
      <c r="AY12" s="493">
        <v>0.94920131271935659</v>
      </c>
      <c r="AZ12" s="493">
        <v>0.95905919938118389</v>
      </c>
      <c r="BA12" s="494" t="s">
        <v>381</v>
      </c>
      <c r="BB12" s="474"/>
      <c r="BC12" s="925"/>
      <c r="BD12" s="475">
        <f t="shared" si="14"/>
        <v>30</v>
      </c>
      <c r="BE12" s="491">
        <v>0.9040200782229969</v>
      </c>
      <c r="BF12" s="492">
        <v>0.91669222965287189</v>
      </c>
      <c r="BG12" s="492">
        <v>0.91614877167249631</v>
      </c>
      <c r="BH12" s="492">
        <v>0.91573312819970309</v>
      </c>
      <c r="BI12" s="492">
        <v>0.92200387063391953</v>
      </c>
      <c r="BJ12" s="493">
        <v>0.92368316250847404</v>
      </c>
      <c r="BK12" s="493">
        <v>0.92758902896409745</v>
      </c>
      <c r="BL12" s="493">
        <v>0.93724601872580382</v>
      </c>
      <c r="BM12" s="493">
        <v>0.94302062389359498</v>
      </c>
      <c r="BN12" s="493">
        <v>0.9501446269769217</v>
      </c>
      <c r="BO12" s="493">
        <v>0.95906897996365648</v>
      </c>
      <c r="BP12" s="494" t="s">
        <v>381</v>
      </c>
      <c r="BQ12" s="466"/>
      <c r="BR12" s="925"/>
      <c r="BS12" s="475">
        <f t="shared" si="15"/>
        <v>30</v>
      </c>
      <c r="BT12" s="495">
        <v>85</v>
      </c>
      <c r="BU12" s="496">
        <v>85.000000000000057</v>
      </c>
      <c r="BV12" s="496">
        <v>84.159338144410199</v>
      </c>
      <c r="BW12" s="496">
        <v>81.54734662148563</v>
      </c>
      <c r="BX12" s="496">
        <v>78.931039237932396</v>
      </c>
      <c r="BY12" s="497">
        <v>76.039316682106929</v>
      </c>
      <c r="BZ12" s="497">
        <v>69.873368625438971</v>
      </c>
      <c r="CA12" s="497">
        <v>63.470089406683002</v>
      </c>
      <c r="CB12" s="497">
        <v>56.417868386037064</v>
      </c>
      <c r="CC12" s="497">
        <v>48.73434507647503</v>
      </c>
      <c r="CD12" s="497">
        <v>38.178318038037673</v>
      </c>
      <c r="CE12" s="494" t="s">
        <v>381</v>
      </c>
      <c r="CG12" s="925"/>
      <c r="CH12" s="475">
        <f t="shared" si="16"/>
        <v>30</v>
      </c>
      <c r="CI12" s="495">
        <v>85</v>
      </c>
      <c r="CJ12" s="496">
        <v>84.610693188482742</v>
      </c>
      <c r="CK12" s="496">
        <v>83.133463826103679</v>
      </c>
      <c r="CL12" s="496">
        <v>80.463563509703761</v>
      </c>
      <c r="CM12" s="496">
        <v>77.799390190330485</v>
      </c>
      <c r="CN12" s="497">
        <v>74.915653686776324</v>
      </c>
      <c r="CO12" s="497">
        <v>68.760819003834428</v>
      </c>
      <c r="CP12" s="497">
        <v>62.458974108041566</v>
      </c>
      <c r="CQ12" s="497">
        <v>55.593761260646843</v>
      </c>
      <c r="CR12" s="497">
        <v>48.28430425817578</v>
      </c>
      <c r="CS12" s="497">
        <v>38.173832723017867</v>
      </c>
      <c r="CT12" s="494" t="s">
        <v>381</v>
      </c>
      <c r="CU12" s="466"/>
      <c r="CV12" s="925"/>
      <c r="CW12" s="680">
        <f t="shared" si="17"/>
        <v>30</v>
      </c>
      <c r="CX12" s="524">
        <f t="shared" si="2"/>
        <v>0.85970463202018166</v>
      </c>
      <c r="CY12" s="525">
        <f t="shared" si="2"/>
        <v>0.8895436584528772</v>
      </c>
      <c r="CZ12" s="525">
        <f t="shared" si="18"/>
        <v>0.91428379911041446</v>
      </c>
      <c r="DA12" s="525">
        <f t="shared" si="19"/>
        <v>0.91372611014441607</v>
      </c>
      <c r="DB12" s="525">
        <f t="shared" si="20"/>
        <v>0.91989383272857517</v>
      </c>
      <c r="DC12" s="526">
        <f t="shared" si="21"/>
        <v>0.92155933710996818</v>
      </c>
      <c r="DD12" s="526">
        <f t="shared" si="22"/>
        <v>0.92543579027196121</v>
      </c>
      <c r="DE12" s="526">
        <f t="shared" si="23"/>
        <v>0.93523833413401136</v>
      </c>
      <c r="DF12" s="526">
        <f t="shared" si="24"/>
        <v>0.94134579303069421</v>
      </c>
      <c r="DG12" s="526">
        <f t="shared" si="25"/>
        <v>0.94920131271935659</v>
      </c>
      <c r="DH12" s="526">
        <f>MIN(AZ12,BO12)</f>
        <v>0.95905919938118389</v>
      </c>
      <c r="DI12" s="494" t="s">
        <v>381</v>
      </c>
      <c r="DJ12" s="466"/>
      <c r="DK12" s="925"/>
      <c r="DL12" s="680">
        <f t="shared" si="26"/>
        <v>30</v>
      </c>
      <c r="DM12" s="495">
        <f t="shared" si="4"/>
        <v>85</v>
      </c>
      <c r="DN12" s="496">
        <f t="shared" si="4"/>
        <v>85.000000000000057</v>
      </c>
      <c r="DO12" s="496">
        <f t="shared" si="27"/>
        <v>84.159338144410199</v>
      </c>
      <c r="DP12" s="496">
        <f t="shared" si="27"/>
        <v>81.54734662148563</v>
      </c>
      <c r="DQ12" s="496">
        <f t="shared" si="27"/>
        <v>78.931039237932396</v>
      </c>
      <c r="DR12" s="497">
        <f t="shared" si="27"/>
        <v>76.039316682106929</v>
      </c>
      <c r="DS12" s="497">
        <f t="shared" si="27"/>
        <v>69.873368625438971</v>
      </c>
      <c r="DT12" s="497">
        <f t="shared" si="27"/>
        <v>63.470089406683002</v>
      </c>
      <c r="DU12" s="497">
        <f t="shared" si="27"/>
        <v>56.417868386037064</v>
      </c>
      <c r="DV12" s="497">
        <f t="shared" si="27"/>
        <v>48.73434507647503</v>
      </c>
      <c r="DW12" s="497">
        <f t="shared" si="27"/>
        <v>38.178318038037673</v>
      </c>
      <c r="DX12" s="494" t="s">
        <v>381</v>
      </c>
    </row>
    <row r="13" spans="2:128" ht="15" customHeight="1">
      <c r="B13" s="925"/>
      <c r="C13" s="680">
        <v>25</v>
      </c>
      <c r="D13" s="476">
        <f t="shared" si="6"/>
        <v>19.88372093023256</v>
      </c>
      <c r="E13" s="477">
        <v>71.105031913065503</v>
      </c>
      <c r="F13" s="478">
        <v>74.957573464467046</v>
      </c>
      <c r="G13" s="478">
        <v>75.895436258056478</v>
      </c>
      <c r="H13" s="478">
        <v>75.161765529670873</v>
      </c>
      <c r="I13" s="478">
        <v>75.337189557938345</v>
      </c>
      <c r="J13" s="478">
        <v>74.819950298017631</v>
      </c>
      <c r="K13" s="478">
        <v>73.736617868476984</v>
      </c>
      <c r="L13" s="478">
        <v>73.379730480433679</v>
      </c>
      <c r="M13" s="478">
        <v>72.321280367108926</v>
      </c>
      <c r="N13" s="478">
        <v>71.332650199918731</v>
      </c>
      <c r="O13" s="631" t="s">
        <v>381</v>
      </c>
      <c r="P13" s="480" t="s">
        <v>381</v>
      </c>
      <c r="Q13" s="466"/>
      <c r="R13" s="925"/>
      <c r="S13" s="680">
        <f t="shared" si="7"/>
        <v>25</v>
      </c>
      <c r="T13" s="498">
        <v>33.299999999999997</v>
      </c>
      <c r="U13" s="482">
        <v>-33</v>
      </c>
      <c r="V13" s="600">
        <f t="shared" si="0"/>
        <v>17.895348837209305</v>
      </c>
      <c r="W13" s="681">
        <f t="shared" si="8"/>
        <v>19.88372093023256</v>
      </c>
      <c r="X13" s="666">
        <f>'70MPa, 7-10kg (comm)'!Z13</f>
        <v>23.274849499999998</v>
      </c>
      <c r="Y13" s="488">
        <f>'70MPa, 7-10kg (comm)'!AA13</f>
        <v>25.084491571972517</v>
      </c>
      <c r="Z13" s="483">
        <f t="shared" si="9"/>
        <v>3.6692112970433715</v>
      </c>
      <c r="AA13" s="486">
        <f t="shared" si="10"/>
        <v>3.1346098914395579</v>
      </c>
      <c r="AB13" s="487">
        <f>'70MPa, 7-10kg (comm)'!AD13</f>
        <v>37.732349999999997</v>
      </c>
      <c r="AC13" s="488">
        <f>'70MPa, 7-10kg (comm)'!AE13</f>
        <v>57.275443790154839</v>
      </c>
      <c r="AD13" s="466"/>
      <c r="AE13" s="930"/>
      <c r="AF13" s="932"/>
      <c r="AG13" s="466"/>
      <c r="AH13" s="925"/>
      <c r="AI13" s="680">
        <f t="shared" si="11"/>
        <v>25</v>
      </c>
      <c r="AJ13" s="489">
        <f t="shared" si="28"/>
        <v>15</v>
      </c>
      <c r="AK13" s="482">
        <f t="shared" si="1"/>
        <v>-40</v>
      </c>
      <c r="AL13" s="490">
        <f t="shared" si="12"/>
        <v>19.88372093023256</v>
      </c>
      <c r="AM13" s="466"/>
      <c r="AN13" s="925"/>
      <c r="AO13" s="475">
        <f t="shared" si="13"/>
        <v>25</v>
      </c>
      <c r="AP13" s="491">
        <v>0.86510971854259666</v>
      </c>
      <c r="AQ13" s="492">
        <v>0.89837002583978576</v>
      </c>
      <c r="AR13" s="492">
        <v>0.90897941159656948</v>
      </c>
      <c r="AS13" s="492">
        <v>0.90834864012242345</v>
      </c>
      <c r="AT13" s="492">
        <v>0.91545129681078985</v>
      </c>
      <c r="AU13" s="493">
        <v>0.9171927315118189</v>
      </c>
      <c r="AV13" s="493">
        <v>0.92099800883345817</v>
      </c>
      <c r="AW13" s="493">
        <v>0.9315950200843619</v>
      </c>
      <c r="AX13" s="493">
        <v>0.937524742047808</v>
      </c>
      <c r="AY13" s="562">
        <v>0.9456128016859966</v>
      </c>
      <c r="AZ13" s="522" t="s">
        <v>381</v>
      </c>
      <c r="BA13" s="502" t="s">
        <v>381</v>
      </c>
      <c r="BB13" s="474"/>
      <c r="BC13" s="925"/>
      <c r="BD13" s="475">
        <f t="shared" si="14"/>
        <v>25</v>
      </c>
      <c r="BE13" s="491">
        <v>0.8997073606783591</v>
      </c>
      <c r="BF13" s="492">
        <v>0.91100235063566282</v>
      </c>
      <c r="BG13" s="492">
        <v>0.91054851711965978</v>
      </c>
      <c r="BH13" s="492">
        <v>0.91010419361907202</v>
      </c>
      <c r="BI13" s="492">
        <v>0.91726395733607169</v>
      </c>
      <c r="BJ13" s="493">
        <v>0.91906732944984282</v>
      </c>
      <c r="BK13" s="493">
        <v>0.92291044876265504</v>
      </c>
      <c r="BL13" s="493">
        <v>0.93337683075340605</v>
      </c>
      <c r="BM13" s="493">
        <v>0.93898961263509761</v>
      </c>
      <c r="BN13" s="562">
        <v>0.94633104353177022</v>
      </c>
      <c r="BO13" s="522" t="s">
        <v>381</v>
      </c>
      <c r="BP13" s="502" t="s">
        <v>381</v>
      </c>
      <c r="BQ13" s="466"/>
      <c r="BR13" s="925"/>
      <c r="BS13" s="475">
        <f t="shared" si="15"/>
        <v>25</v>
      </c>
      <c r="BT13" s="495">
        <v>85</v>
      </c>
      <c r="BU13" s="496">
        <v>85</v>
      </c>
      <c r="BV13" s="496">
        <v>83.543058721333423</v>
      </c>
      <c r="BW13" s="496">
        <v>80.483180008179374</v>
      </c>
      <c r="BX13" s="496">
        <v>77.476872217207898</v>
      </c>
      <c r="BY13" s="497">
        <v>74.189422364664239</v>
      </c>
      <c r="BZ13" s="497">
        <v>67.282716476520861</v>
      </c>
      <c r="CA13" s="497">
        <v>60.301242596121398</v>
      </c>
      <c r="CB13" s="497">
        <v>52.69988880368561</v>
      </c>
      <c r="CC13" s="563">
        <v>44.50843127150722</v>
      </c>
      <c r="CD13" s="522" t="s">
        <v>381</v>
      </c>
      <c r="CE13" s="502" t="s">
        <v>381</v>
      </c>
      <c r="CG13" s="925"/>
      <c r="CH13" s="475">
        <f t="shared" si="16"/>
        <v>25</v>
      </c>
      <c r="CI13" s="495">
        <v>85</v>
      </c>
      <c r="CJ13" s="496">
        <v>84.45672188884177</v>
      </c>
      <c r="CK13" s="496">
        <v>82.685628637634011</v>
      </c>
      <c r="CL13" s="496">
        <v>79.543458438354719</v>
      </c>
      <c r="CM13" s="496">
        <v>76.512170828043679</v>
      </c>
      <c r="CN13" s="497">
        <v>73.20320443190829</v>
      </c>
      <c r="CO13" s="497">
        <v>66.303682385837234</v>
      </c>
      <c r="CP13" s="497">
        <v>59.409195106177521</v>
      </c>
      <c r="CQ13" s="497">
        <v>51.985126773246719</v>
      </c>
      <c r="CR13" s="563">
        <v>44.17016342664914</v>
      </c>
      <c r="CS13" s="522" t="s">
        <v>381</v>
      </c>
      <c r="CT13" s="502" t="s">
        <v>381</v>
      </c>
      <c r="CU13" s="466"/>
      <c r="CV13" s="925"/>
      <c r="CW13" s="680">
        <f t="shared" si="17"/>
        <v>25</v>
      </c>
      <c r="CX13" s="524">
        <f t="shared" si="2"/>
        <v>0.86510971854259666</v>
      </c>
      <c r="CY13" s="525">
        <f t="shared" si="2"/>
        <v>0.89837002583978576</v>
      </c>
      <c r="CZ13" s="525">
        <f t="shared" si="18"/>
        <v>0.90897941159656948</v>
      </c>
      <c r="DA13" s="525">
        <f t="shared" si="19"/>
        <v>0.90834864012242345</v>
      </c>
      <c r="DB13" s="525">
        <f t="shared" si="20"/>
        <v>0.91545129681078985</v>
      </c>
      <c r="DC13" s="526">
        <f t="shared" si="21"/>
        <v>0.9171927315118189</v>
      </c>
      <c r="DD13" s="526">
        <f t="shared" si="22"/>
        <v>0.92099800883345817</v>
      </c>
      <c r="DE13" s="526">
        <f t="shared" si="23"/>
        <v>0.9315950200843619</v>
      </c>
      <c r="DF13" s="526">
        <f t="shared" si="24"/>
        <v>0.937524742047808</v>
      </c>
      <c r="DG13" s="567">
        <f t="shared" si="25"/>
        <v>0.9456128016859966</v>
      </c>
      <c r="DH13" s="522" t="s">
        <v>381</v>
      </c>
      <c r="DI13" s="502" t="s">
        <v>381</v>
      </c>
      <c r="DJ13" s="466"/>
      <c r="DK13" s="925"/>
      <c r="DL13" s="680">
        <f t="shared" si="26"/>
        <v>25</v>
      </c>
      <c r="DM13" s="495">
        <f t="shared" si="4"/>
        <v>85</v>
      </c>
      <c r="DN13" s="496">
        <f t="shared" si="4"/>
        <v>85</v>
      </c>
      <c r="DO13" s="496">
        <f t="shared" ref="DO13:DV17" si="29">MAX(BV13,CK13)</f>
        <v>83.543058721333423</v>
      </c>
      <c r="DP13" s="496">
        <f t="shared" si="29"/>
        <v>80.483180008179374</v>
      </c>
      <c r="DQ13" s="496">
        <f t="shared" si="29"/>
        <v>77.476872217207898</v>
      </c>
      <c r="DR13" s="497">
        <f t="shared" si="29"/>
        <v>74.189422364664239</v>
      </c>
      <c r="DS13" s="497">
        <f t="shared" si="29"/>
        <v>67.282716476520861</v>
      </c>
      <c r="DT13" s="497">
        <f t="shared" si="29"/>
        <v>60.301242596121398</v>
      </c>
      <c r="DU13" s="497">
        <f t="shared" si="29"/>
        <v>52.69988880368561</v>
      </c>
      <c r="DV13" s="563">
        <f t="shared" si="29"/>
        <v>44.50843127150722</v>
      </c>
      <c r="DW13" s="522" t="s">
        <v>381</v>
      </c>
      <c r="DX13" s="502" t="s">
        <v>381</v>
      </c>
    </row>
    <row r="14" spans="2:128" ht="15" customHeight="1">
      <c r="B14" s="925"/>
      <c r="C14" s="503">
        <v>20</v>
      </c>
      <c r="D14" s="476">
        <f t="shared" si="6"/>
        <v>19.88372093023256</v>
      </c>
      <c r="E14" s="477">
        <v>75.692715834808979</v>
      </c>
      <c r="F14" s="478">
        <v>75.437601586914099</v>
      </c>
      <c r="G14" s="478">
        <v>74.954974233562382</v>
      </c>
      <c r="H14" s="478">
        <v>74.143084997166881</v>
      </c>
      <c r="I14" s="478">
        <v>74.319776817800673</v>
      </c>
      <c r="J14" s="478">
        <v>73.746969937499429</v>
      </c>
      <c r="K14" s="478">
        <v>72.535284523961181</v>
      </c>
      <c r="L14" s="478">
        <v>72.1479348430735</v>
      </c>
      <c r="M14" s="478">
        <v>70.968588869979186</v>
      </c>
      <c r="N14" s="478">
        <v>69.920769321561039</v>
      </c>
      <c r="O14" s="631" t="s">
        <v>381</v>
      </c>
      <c r="P14" s="480" t="s">
        <v>381</v>
      </c>
      <c r="Q14" s="466"/>
      <c r="R14" s="925"/>
      <c r="S14" s="503">
        <f t="shared" si="7"/>
        <v>20</v>
      </c>
      <c r="T14" s="481">
        <v>30</v>
      </c>
      <c r="U14" s="482">
        <v>-33</v>
      </c>
      <c r="V14" s="600">
        <f t="shared" si="0"/>
        <v>17.895348837209305</v>
      </c>
      <c r="W14" s="681">
        <f t="shared" si="8"/>
        <v>19.88372093023256</v>
      </c>
      <c r="X14" s="666">
        <f>'70MPa, 7-10kg (comm)'!Z14</f>
        <v>26.463826600000001</v>
      </c>
      <c r="Y14" s="488">
        <f>'70MPa, 7-10kg (comm)'!AA14</f>
        <v>26.586835940847948</v>
      </c>
      <c r="Z14" s="483">
        <f t="shared" si="9"/>
        <v>3.6933530622658548</v>
      </c>
      <c r="AA14" s="486">
        <f t="shared" si="10"/>
        <v>2.7750182427099976</v>
      </c>
      <c r="AB14" s="487">
        <f>'70MPa, 7-10kg (comm)'!AD14</f>
        <v>41.7799634</v>
      </c>
      <c r="AC14" s="488">
        <f>'70MPa, 7-10kg (comm)'!AE14</f>
        <v>60.001285249194389</v>
      </c>
      <c r="AD14" s="466"/>
      <c r="AE14" s="930"/>
      <c r="AF14" s="932"/>
      <c r="AG14" s="466"/>
      <c r="AH14" s="925"/>
      <c r="AI14" s="503">
        <f t="shared" si="11"/>
        <v>20</v>
      </c>
      <c r="AJ14" s="489">
        <f t="shared" si="28"/>
        <v>10</v>
      </c>
      <c r="AK14" s="482">
        <f t="shared" si="1"/>
        <v>-40</v>
      </c>
      <c r="AL14" s="490">
        <f t="shared" si="12"/>
        <v>19.88372093023256</v>
      </c>
      <c r="AM14" s="466"/>
      <c r="AN14" s="925"/>
      <c r="AO14" s="503">
        <f t="shared" si="13"/>
        <v>20</v>
      </c>
      <c r="AP14" s="491">
        <v>0.9051661693512143</v>
      </c>
      <c r="AQ14" s="492">
        <v>0.90458875634732161</v>
      </c>
      <c r="AR14" s="492">
        <v>0.90399034174229886</v>
      </c>
      <c r="AS14" s="492">
        <v>0.90326976353876165</v>
      </c>
      <c r="AT14" s="492">
        <v>0.91091179640634401</v>
      </c>
      <c r="AU14" s="493">
        <v>0.91270406718454988</v>
      </c>
      <c r="AV14" s="493">
        <v>0.91640868604296244</v>
      </c>
      <c r="AW14" s="493">
        <v>0.92767660208074587</v>
      </c>
      <c r="AX14" s="493">
        <v>0.93346577969493572</v>
      </c>
      <c r="AY14" s="562">
        <v>0.94203128750390208</v>
      </c>
      <c r="AZ14" s="522" t="s">
        <v>381</v>
      </c>
      <c r="BA14" s="502" t="s">
        <v>381</v>
      </c>
      <c r="BB14" s="474"/>
      <c r="BC14" s="925"/>
      <c r="BD14" s="503">
        <f t="shared" si="14"/>
        <v>20</v>
      </c>
      <c r="BE14" s="491">
        <v>0.9063284060456871</v>
      </c>
      <c r="BF14" s="492">
        <v>0.90588067301917663</v>
      </c>
      <c r="BG14" s="492">
        <v>0.90538630942577769</v>
      </c>
      <c r="BH14" s="492">
        <v>0.90477774896313179</v>
      </c>
      <c r="BI14" s="492">
        <v>0.91254674554024529</v>
      </c>
      <c r="BJ14" s="493">
        <v>0.91439275381029317</v>
      </c>
      <c r="BK14" s="493">
        <v>0.91812152234646793</v>
      </c>
      <c r="BL14" s="493">
        <v>0.9292859426086657</v>
      </c>
      <c r="BM14" s="493">
        <v>0.93477040054023908</v>
      </c>
      <c r="BN14" s="562">
        <v>0.94256977336798631</v>
      </c>
      <c r="BO14" s="522" t="s">
        <v>381</v>
      </c>
      <c r="BP14" s="502" t="s">
        <v>381</v>
      </c>
      <c r="BQ14" s="466"/>
      <c r="BR14" s="925"/>
      <c r="BS14" s="503">
        <f t="shared" si="15"/>
        <v>20</v>
      </c>
      <c r="BT14" s="495">
        <v>84.680963308179201</v>
      </c>
      <c r="BU14" s="496">
        <v>83.811338453857658</v>
      </c>
      <c r="BV14" s="496">
        <v>81.898466346380587</v>
      </c>
      <c r="BW14" s="496">
        <v>78.506073329271544</v>
      </c>
      <c r="BX14" s="496">
        <v>75.234143190645455</v>
      </c>
      <c r="BY14" s="497">
        <v>71.656420806749537</v>
      </c>
      <c r="BZ14" s="497">
        <v>64.201949004840003</v>
      </c>
      <c r="CA14" s="497">
        <v>56.770101770942858</v>
      </c>
      <c r="CB14" s="497">
        <v>48.703830284715551</v>
      </c>
      <c r="CC14" s="563">
        <v>40.056382841231517</v>
      </c>
      <c r="CD14" s="522" t="s">
        <v>381</v>
      </c>
      <c r="CE14" s="502" t="s">
        <v>381</v>
      </c>
      <c r="CG14" s="925"/>
      <c r="CH14" s="503">
        <f t="shared" si="16"/>
        <v>20</v>
      </c>
      <c r="CI14" s="495">
        <v>84.041419412600817</v>
      </c>
      <c r="CJ14" s="496">
        <v>83.114242234883477</v>
      </c>
      <c r="CK14" s="496">
        <v>81.140645007875577</v>
      </c>
      <c r="CL14" s="496">
        <v>77.694921709958891</v>
      </c>
      <c r="CM14" s="496">
        <v>74.367659099511144</v>
      </c>
      <c r="CN14" s="497">
        <v>70.771493666853232</v>
      </c>
      <c r="CO14" s="497">
        <v>63.325953042275877</v>
      </c>
      <c r="CP14" s="497">
        <v>55.972973180072962</v>
      </c>
      <c r="CQ14" s="497">
        <v>48.076577803982744</v>
      </c>
      <c r="CR14" s="563">
        <v>39.805925295207388</v>
      </c>
      <c r="CS14" s="522" t="s">
        <v>381</v>
      </c>
      <c r="CT14" s="502" t="s">
        <v>381</v>
      </c>
      <c r="CU14" s="466"/>
      <c r="CV14" s="925"/>
      <c r="CW14" s="503">
        <f t="shared" si="17"/>
        <v>20</v>
      </c>
      <c r="CX14" s="524">
        <f t="shared" si="2"/>
        <v>0.9051661693512143</v>
      </c>
      <c r="CY14" s="525">
        <f t="shared" si="2"/>
        <v>0.90458875634732161</v>
      </c>
      <c r="CZ14" s="525">
        <f t="shared" si="18"/>
        <v>0.90399034174229886</v>
      </c>
      <c r="DA14" s="525">
        <f t="shared" si="19"/>
        <v>0.90326976353876165</v>
      </c>
      <c r="DB14" s="525">
        <f t="shared" si="20"/>
        <v>0.91091179640634401</v>
      </c>
      <c r="DC14" s="526">
        <f t="shared" si="21"/>
        <v>0.91270406718454988</v>
      </c>
      <c r="DD14" s="526">
        <f t="shared" si="22"/>
        <v>0.91640868604296244</v>
      </c>
      <c r="DE14" s="526">
        <f t="shared" si="23"/>
        <v>0.92767660208074587</v>
      </c>
      <c r="DF14" s="526">
        <f t="shared" si="24"/>
        <v>0.93346577969493572</v>
      </c>
      <c r="DG14" s="567">
        <f t="shared" si="25"/>
        <v>0.94203128750390208</v>
      </c>
      <c r="DH14" s="522" t="s">
        <v>381</v>
      </c>
      <c r="DI14" s="502" t="s">
        <v>381</v>
      </c>
      <c r="DJ14" s="466"/>
      <c r="DK14" s="925"/>
      <c r="DL14" s="503">
        <f t="shared" si="26"/>
        <v>20</v>
      </c>
      <c r="DM14" s="495">
        <f t="shared" si="4"/>
        <v>84.680963308179201</v>
      </c>
      <c r="DN14" s="496">
        <f t="shared" si="4"/>
        <v>83.811338453857658</v>
      </c>
      <c r="DO14" s="496">
        <f t="shared" si="29"/>
        <v>81.898466346380587</v>
      </c>
      <c r="DP14" s="496">
        <f t="shared" si="29"/>
        <v>78.506073329271544</v>
      </c>
      <c r="DQ14" s="496">
        <f t="shared" si="29"/>
        <v>75.234143190645455</v>
      </c>
      <c r="DR14" s="497">
        <f t="shared" si="29"/>
        <v>71.656420806749537</v>
      </c>
      <c r="DS14" s="497">
        <f t="shared" si="29"/>
        <v>64.201949004840003</v>
      </c>
      <c r="DT14" s="497">
        <f t="shared" si="29"/>
        <v>56.770101770942858</v>
      </c>
      <c r="DU14" s="497">
        <f t="shared" si="29"/>
        <v>48.703830284715551</v>
      </c>
      <c r="DV14" s="563">
        <f t="shared" si="29"/>
        <v>40.056382841231517</v>
      </c>
      <c r="DW14" s="522" t="s">
        <v>381</v>
      </c>
      <c r="DX14" s="502" t="s">
        <v>381</v>
      </c>
    </row>
    <row r="15" spans="2:128" ht="15" customHeight="1">
      <c r="B15" s="925"/>
      <c r="C15" s="680">
        <v>10</v>
      </c>
      <c r="D15" s="476">
        <f t="shared" si="6"/>
        <v>19.88372093023256</v>
      </c>
      <c r="E15" s="477">
        <v>74.041287611318523</v>
      </c>
      <c r="F15" s="478">
        <v>73.652534453639362</v>
      </c>
      <c r="G15" s="478">
        <v>73.06255028988798</v>
      </c>
      <c r="H15" s="478">
        <v>72.04140778720712</v>
      </c>
      <c r="I15" s="478">
        <v>72.265050882325653</v>
      </c>
      <c r="J15" s="478">
        <v>71.575367170656108</v>
      </c>
      <c r="K15" s="478">
        <v>70.787919831462503</v>
      </c>
      <c r="L15" s="478">
        <v>69.641150222621548</v>
      </c>
      <c r="M15" s="478">
        <v>68.587739791950739</v>
      </c>
      <c r="N15" s="478">
        <v>67.039511341865179</v>
      </c>
      <c r="O15" s="631" t="s">
        <v>381</v>
      </c>
      <c r="P15" s="480" t="s">
        <v>381</v>
      </c>
      <c r="Q15" s="466"/>
      <c r="R15" s="925"/>
      <c r="S15" s="680">
        <f t="shared" si="7"/>
        <v>10</v>
      </c>
      <c r="T15" s="481">
        <f>S15+15</f>
        <v>25</v>
      </c>
      <c r="U15" s="482">
        <v>-33</v>
      </c>
      <c r="V15" s="600">
        <f t="shared" si="0"/>
        <v>17.895348837209305</v>
      </c>
      <c r="W15" s="681">
        <f t="shared" si="8"/>
        <v>19.88372093023256</v>
      </c>
      <c r="X15" s="666">
        <f>'70MPa, 7-10kg (comm)'!Z15</f>
        <v>32.067028299999997</v>
      </c>
      <c r="Y15" s="488">
        <f>'70MPa, 7-10kg (comm)'!AA15</f>
        <v>26.503847231525977</v>
      </c>
      <c r="Z15" s="483">
        <f t="shared" si="9"/>
        <v>3.6035777561479443</v>
      </c>
      <c r="AA15" s="486">
        <f t="shared" si="10"/>
        <v>2.7034767378378795</v>
      </c>
      <c r="AB15" s="487">
        <f>'70MPa, 7-10kg (comm)'!AD15</f>
        <v>48.482107599999999</v>
      </c>
      <c r="AC15" s="488">
        <f>'70MPa, 7-10kg (comm)'!AE15</f>
        <v>60.00235098353761</v>
      </c>
      <c r="AD15" s="466"/>
      <c r="AE15" s="930"/>
      <c r="AF15" s="932"/>
      <c r="AG15" s="466"/>
      <c r="AH15" s="925"/>
      <c r="AI15" s="680">
        <f t="shared" si="11"/>
        <v>10</v>
      </c>
      <c r="AJ15" s="489">
        <f t="shared" si="28"/>
        <v>0</v>
      </c>
      <c r="AK15" s="482">
        <f t="shared" si="1"/>
        <v>-40</v>
      </c>
      <c r="AL15" s="490">
        <f t="shared" si="12"/>
        <v>19.88372093023256</v>
      </c>
      <c r="AM15" s="466"/>
      <c r="AN15" s="925"/>
      <c r="AO15" s="475">
        <f t="shared" si="13"/>
        <v>10</v>
      </c>
      <c r="AP15" s="491">
        <v>0.89537807699882677</v>
      </c>
      <c r="AQ15" s="492">
        <v>0.89392996824593363</v>
      </c>
      <c r="AR15" s="492">
        <v>0.89291118737883424</v>
      </c>
      <c r="AS15" s="492">
        <v>0.8912278044986347</v>
      </c>
      <c r="AT15" s="492">
        <v>0.90015667073712469</v>
      </c>
      <c r="AU15" s="493">
        <v>0.90173614923085743</v>
      </c>
      <c r="AV15" s="493">
        <v>0.91044204987124211</v>
      </c>
      <c r="AW15" s="493">
        <v>0.91691396288779192</v>
      </c>
      <c r="AX15" s="493">
        <v>0.92500871766649462</v>
      </c>
      <c r="AY15" s="562">
        <v>0.93115645433664551</v>
      </c>
      <c r="AZ15" s="522" t="s">
        <v>381</v>
      </c>
      <c r="BA15" s="502" t="s">
        <v>381</v>
      </c>
      <c r="BB15" s="474"/>
      <c r="BC15" s="925"/>
      <c r="BD15" s="475">
        <f t="shared" si="14"/>
        <v>10</v>
      </c>
      <c r="BE15" s="491">
        <v>0.89609948331436762</v>
      </c>
      <c r="BF15" s="492">
        <v>0.89475742869543529</v>
      </c>
      <c r="BG15" s="492">
        <v>0.89386728710962704</v>
      </c>
      <c r="BH15" s="492">
        <v>0.89231490274930303</v>
      </c>
      <c r="BI15" s="492">
        <v>0.901361438582298</v>
      </c>
      <c r="BJ15" s="493">
        <v>0.90304652345077541</v>
      </c>
      <c r="BK15" s="493">
        <v>0.91178746343886785</v>
      </c>
      <c r="BL15" s="493">
        <v>0.91816833978519219</v>
      </c>
      <c r="BM15" s="493">
        <v>0.92599660583357857</v>
      </c>
      <c r="BN15" s="562">
        <v>0.93139750680030775</v>
      </c>
      <c r="BO15" s="522" t="s">
        <v>381</v>
      </c>
      <c r="BP15" s="502" t="s">
        <v>381</v>
      </c>
      <c r="BQ15" s="466"/>
      <c r="BR15" s="925"/>
      <c r="BS15" s="475">
        <f t="shared" si="15"/>
        <v>10</v>
      </c>
      <c r="BT15" s="495">
        <v>82.332561994932689</v>
      </c>
      <c r="BU15" s="496">
        <v>81.287341378838377</v>
      </c>
      <c r="BV15" s="496">
        <v>79.056218635171092</v>
      </c>
      <c r="BW15" s="496">
        <v>75.119316246456037</v>
      </c>
      <c r="BX15" s="496">
        <v>71.410542102323902</v>
      </c>
      <c r="BY15" s="497">
        <v>67.358869432036954</v>
      </c>
      <c r="BZ15" s="497">
        <v>59.259146735601433</v>
      </c>
      <c r="CA15" s="497">
        <v>50.806754814289732</v>
      </c>
      <c r="CB15" s="497">
        <v>42.170703727386069</v>
      </c>
      <c r="CC15" s="563">
        <v>32.440716788606885</v>
      </c>
      <c r="CD15" s="522" t="s">
        <v>381</v>
      </c>
      <c r="CE15" s="502" t="s">
        <v>381</v>
      </c>
      <c r="CG15" s="925"/>
      <c r="CH15" s="475">
        <f t="shared" si="16"/>
        <v>10</v>
      </c>
      <c r="CI15" s="495">
        <v>81.930428328508498</v>
      </c>
      <c r="CJ15" s="496">
        <v>80.836886624995358</v>
      </c>
      <c r="CK15" s="496">
        <v>78.533867282296782</v>
      </c>
      <c r="CL15" s="496">
        <v>74.541576150455299</v>
      </c>
      <c r="CM15" s="496">
        <v>70.772291595385099</v>
      </c>
      <c r="CN15" s="497">
        <v>66.684190567637529</v>
      </c>
      <c r="CO15" s="497">
        <v>58.575773027693444</v>
      </c>
      <c r="CP15" s="497">
        <v>50.191922278573614</v>
      </c>
      <c r="CQ15" s="497">
        <v>41.704265018448233</v>
      </c>
      <c r="CR15" s="563">
        <v>32.331039750909795</v>
      </c>
      <c r="CS15" s="522" t="s">
        <v>381</v>
      </c>
      <c r="CT15" s="502" t="s">
        <v>381</v>
      </c>
      <c r="CU15" s="466"/>
      <c r="CV15" s="925"/>
      <c r="CW15" s="680">
        <f t="shared" si="17"/>
        <v>10</v>
      </c>
      <c r="CX15" s="524">
        <f t="shared" si="2"/>
        <v>0.89537807699882677</v>
      </c>
      <c r="CY15" s="525">
        <f t="shared" si="2"/>
        <v>0.89392996824593363</v>
      </c>
      <c r="CZ15" s="525">
        <f t="shared" si="18"/>
        <v>0.89291118737883424</v>
      </c>
      <c r="DA15" s="525">
        <f t="shared" si="19"/>
        <v>0.8912278044986347</v>
      </c>
      <c r="DB15" s="525">
        <f t="shared" si="20"/>
        <v>0.90015667073712469</v>
      </c>
      <c r="DC15" s="526">
        <f t="shared" si="21"/>
        <v>0.90173614923085743</v>
      </c>
      <c r="DD15" s="526">
        <f t="shared" si="22"/>
        <v>0.91044204987124211</v>
      </c>
      <c r="DE15" s="526">
        <f t="shared" si="23"/>
        <v>0.91691396288779192</v>
      </c>
      <c r="DF15" s="526">
        <f t="shared" si="24"/>
        <v>0.92500871766649462</v>
      </c>
      <c r="DG15" s="567">
        <f t="shared" si="25"/>
        <v>0.93115645433664551</v>
      </c>
      <c r="DH15" s="522" t="s">
        <v>381</v>
      </c>
      <c r="DI15" s="502" t="s">
        <v>381</v>
      </c>
      <c r="DJ15" s="466"/>
      <c r="DK15" s="925"/>
      <c r="DL15" s="680">
        <f t="shared" si="26"/>
        <v>10</v>
      </c>
      <c r="DM15" s="495">
        <f t="shared" si="4"/>
        <v>82.332561994932689</v>
      </c>
      <c r="DN15" s="496">
        <f t="shared" si="4"/>
        <v>81.287341378838377</v>
      </c>
      <c r="DO15" s="496">
        <f t="shared" si="29"/>
        <v>79.056218635171092</v>
      </c>
      <c r="DP15" s="496">
        <f t="shared" si="29"/>
        <v>75.119316246456037</v>
      </c>
      <c r="DQ15" s="496">
        <f t="shared" si="29"/>
        <v>71.410542102323902</v>
      </c>
      <c r="DR15" s="497">
        <f t="shared" si="29"/>
        <v>67.358869432036954</v>
      </c>
      <c r="DS15" s="497">
        <f t="shared" si="29"/>
        <v>59.259146735601433</v>
      </c>
      <c r="DT15" s="497">
        <f t="shared" si="29"/>
        <v>50.806754814289732</v>
      </c>
      <c r="DU15" s="497">
        <f t="shared" si="29"/>
        <v>42.170703727386069</v>
      </c>
      <c r="DV15" s="563">
        <f t="shared" si="29"/>
        <v>32.440716788606885</v>
      </c>
      <c r="DW15" s="522" t="s">
        <v>381</v>
      </c>
      <c r="DX15" s="502" t="s">
        <v>381</v>
      </c>
    </row>
    <row r="16" spans="2:128" ht="15" customHeight="1">
      <c r="B16" s="925"/>
      <c r="C16" s="680">
        <v>0</v>
      </c>
      <c r="D16" s="476">
        <f t="shared" si="6"/>
        <v>19.88372093023256</v>
      </c>
      <c r="E16" s="477">
        <v>73.018416172851445</v>
      </c>
      <c r="F16" s="478">
        <v>72.505684306129126</v>
      </c>
      <c r="G16" s="478">
        <v>71.614342861483266</v>
      </c>
      <c r="H16" s="478">
        <v>71.17938507942533</v>
      </c>
      <c r="I16" s="478">
        <v>70.183801743762544</v>
      </c>
      <c r="J16" s="478">
        <v>69.362852811341341</v>
      </c>
      <c r="K16" s="478">
        <v>68.424357215675613</v>
      </c>
      <c r="L16" s="478">
        <v>67.069486391250138</v>
      </c>
      <c r="M16" s="478">
        <v>65.849778949597223</v>
      </c>
      <c r="N16" s="478">
        <v>64.099971447292859</v>
      </c>
      <c r="O16" s="631" t="s">
        <v>381</v>
      </c>
      <c r="P16" s="480" t="s">
        <v>381</v>
      </c>
      <c r="Q16" s="466"/>
      <c r="R16" s="925"/>
      <c r="S16" s="680">
        <f t="shared" si="7"/>
        <v>0</v>
      </c>
      <c r="T16" s="481">
        <f>S16+15</f>
        <v>15</v>
      </c>
      <c r="U16" s="482">
        <v>-33</v>
      </c>
      <c r="V16" s="600">
        <f t="shared" si="0"/>
        <v>17.895348837209305</v>
      </c>
      <c r="W16" s="681">
        <f t="shared" si="8"/>
        <v>19.88372093023256</v>
      </c>
      <c r="X16" s="666">
        <f>'70MPa, 7-10kg (comm)'!Z16</f>
        <v>41.9466289</v>
      </c>
      <c r="Y16" s="488">
        <f>'70MPa, 7-10kg (comm)'!AA16</f>
        <v>26.371771512993664</v>
      </c>
      <c r="Z16" s="483">
        <f t="shared" si="9"/>
        <v>3.5458999124719908</v>
      </c>
      <c r="AA16" s="486">
        <f t="shared" si="10"/>
        <v>2.6735285595580938</v>
      </c>
      <c r="AB16" s="487">
        <f>'70MPa, 7-10kg (comm)'!AD16</f>
        <v>59.1981039</v>
      </c>
      <c r="AC16" s="488">
        <f>'70MPa, 7-10kg (comm)'!AE16</f>
        <v>59.996514480209349</v>
      </c>
      <c r="AD16" s="466"/>
      <c r="AE16" s="930"/>
      <c r="AF16" s="932"/>
      <c r="AG16" s="466"/>
      <c r="AH16" s="925"/>
      <c r="AI16" s="680">
        <f t="shared" si="11"/>
        <v>0</v>
      </c>
      <c r="AJ16" s="489">
        <f t="shared" si="28"/>
        <v>-10</v>
      </c>
      <c r="AK16" s="482">
        <f t="shared" si="1"/>
        <v>-40</v>
      </c>
      <c r="AL16" s="490">
        <f t="shared" si="12"/>
        <v>19.88372093023256</v>
      </c>
      <c r="AM16" s="466"/>
      <c r="AN16" s="925"/>
      <c r="AO16" s="475">
        <f t="shared" si="13"/>
        <v>0</v>
      </c>
      <c r="AP16" s="491">
        <v>0.89268855000737446</v>
      </c>
      <c r="AQ16" s="492">
        <v>0.89074299421787684</v>
      </c>
      <c r="AR16" s="492">
        <v>0.88817703013342486</v>
      </c>
      <c r="AS16" s="492">
        <v>0.89307506082206245</v>
      </c>
      <c r="AT16" s="492">
        <v>0.89348914853822059</v>
      </c>
      <c r="AU16" s="493">
        <v>0.89560467281150169</v>
      </c>
      <c r="AV16" s="493">
        <v>0.90617545582256998</v>
      </c>
      <c r="AW16" s="493">
        <v>0.91385360447127018</v>
      </c>
      <c r="AX16" s="493">
        <v>0.92335473303236659</v>
      </c>
      <c r="AY16" s="562">
        <v>0.93101159413435897</v>
      </c>
      <c r="AZ16" s="522" t="s">
        <v>381</v>
      </c>
      <c r="BA16" s="502" t="s">
        <v>381</v>
      </c>
      <c r="BB16" s="474"/>
      <c r="BC16" s="925"/>
      <c r="BD16" s="475">
        <f t="shared" si="14"/>
        <v>0</v>
      </c>
      <c r="BE16" s="491">
        <v>0.89298649514014994</v>
      </c>
      <c r="BF16" s="492">
        <v>0.89106729419822961</v>
      </c>
      <c r="BG16" s="492">
        <v>0.88865346327953731</v>
      </c>
      <c r="BH16" s="492">
        <v>0.89370696929699944</v>
      </c>
      <c r="BI16" s="492">
        <v>0.89428646360577058</v>
      </c>
      <c r="BJ16" s="493">
        <v>0.89647877431006229</v>
      </c>
      <c r="BK16" s="493">
        <v>0.90713422932919419</v>
      </c>
      <c r="BL16" s="493">
        <v>0.91478053536040005</v>
      </c>
      <c r="BM16" s="493">
        <v>0.924034345030468</v>
      </c>
      <c r="BN16" s="562">
        <v>0.9310800868846264</v>
      </c>
      <c r="BO16" s="522" t="s">
        <v>381</v>
      </c>
      <c r="BP16" s="502" t="s">
        <v>381</v>
      </c>
      <c r="BQ16" s="466"/>
      <c r="BR16" s="925"/>
      <c r="BS16" s="475">
        <f t="shared" si="15"/>
        <v>0</v>
      </c>
      <c r="BT16" s="495">
        <v>78.965968668988722</v>
      </c>
      <c r="BU16" s="496">
        <v>77.595623847749252</v>
      </c>
      <c r="BV16" s="496">
        <v>74.741585203911782</v>
      </c>
      <c r="BW16" s="496">
        <v>70.06712313770214</v>
      </c>
      <c r="BX16" s="496">
        <v>65.147255000025638</v>
      </c>
      <c r="BY16" s="497">
        <v>60.197372013279235</v>
      </c>
      <c r="BZ16" s="497">
        <v>50.516931089390859</v>
      </c>
      <c r="CA16" s="497">
        <v>40.617364542039255</v>
      </c>
      <c r="CB16" s="497">
        <v>30.714766475718541</v>
      </c>
      <c r="CC16" s="563">
        <v>19.555861741665041</v>
      </c>
      <c r="CD16" s="522" t="s">
        <v>381</v>
      </c>
      <c r="CE16" s="502" t="s">
        <v>381</v>
      </c>
      <c r="CG16" s="925"/>
      <c r="CH16" s="475">
        <f t="shared" si="16"/>
        <v>0</v>
      </c>
      <c r="CI16" s="495">
        <v>78.807637093805781</v>
      </c>
      <c r="CJ16" s="496">
        <v>77.412593008493118</v>
      </c>
      <c r="CK16" s="496">
        <v>74.487879959420766</v>
      </c>
      <c r="CL16" s="496">
        <v>69.731254229660593</v>
      </c>
      <c r="CM16" s="496">
        <v>64.737005592683744</v>
      </c>
      <c r="CN16" s="497">
        <v>59.753892783395479</v>
      </c>
      <c r="CO16" s="497">
        <v>50.044951452307686</v>
      </c>
      <c r="CP16" s="497">
        <v>40.181367836141156</v>
      </c>
      <c r="CQ16" s="497">
        <v>30.405513741452854</v>
      </c>
      <c r="CR16" s="563">
        <v>19.525986496576206</v>
      </c>
      <c r="CS16" s="522" t="s">
        <v>381</v>
      </c>
      <c r="CT16" s="502" t="s">
        <v>381</v>
      </c>
      <c r="CU16" s="466"/>
      <c r="CV16" s="925"/>
      <c r="CW16" s="680">
        <f t="shared" si="17"/>
        <v>0</v>
      </c>
      <c r="CX16" s="524">
        <f t="shared" si="2"/>
        <v>0.89268855000737446</v>
      </c>
      <c r="CY16" s="525">
        <f t="shared" si="2"/>
        <v>0.89074299421787684</v>
      </c>
      <c r="CZ16" s="525">
        <f t="shared" si="18"/>
        <v>0.88817703013342486</v>
      </c>
      <c r="DA16" s="525">
        <f t="shared" si="19"/>
        <v>0.89307506082206245</v>
      </c>
      <c r="DB16" s="525">
        <f t="shared" si="20"/>
        <v>0.89348914853822059</v>
      </c>
      <c r="DC16" s="526">
        <f t="shared" si="21"/>
        <v>0.89560467281150169</v>
      </c>
      <c r="DD16" s="526">
        <f t="shared" si="22"/>
        <v>0.90617545582256998</v>
      </c>
      <c r="DE16" s="526">
        <f t="shared" si="23"/>
        <v>0.91385360447127018</v>
      </c>
      <c r="DF16" s="526">
        <f t="shared" si="24"/>
        <v>0.92335473303236659</v>
      </c>
      <c r="DG16" s="567">
        <f t="shared" si="25"/>
        <v>0.93101159413435897</v>
      </c>
      <c r="DH16" s="522" t="s">
        <v>381</v>
      </c>
      <c r="DI16" s="502" t="s">
        <v>381</v>
      </c>
      <c r="DJ16" s="466"/>
      <c r="DK16" s="925"/>
      <c r="DL16" s="680">
        <f t="shared" si="26"/>
        <v>0</v>
      </c>
      <c r="DM16" s="495">
        <f t="shared" si="4"/>
        <v>78.965968668988722</v>
      </c>
      <c r="DN16" s="496">
        <f t="shared" si="4"/>
        <v>77.595623847749252</v>
      </c>
      <c r="DO16" s="496">
        <f t="shared" si="29"/>
        <v>74.741585203911782</v>
      </c>
      <c r="DP16" s="496">
        <f t="shared" si="29"/>
        <v>70.06712313770214</v>
      </c>
      <c r="DQ16" s="496">
        <f t="shared" si="29"/>
        <v>65.147255000025638</v>
      </c>
      <c r="DR16" s="497">
        <f t="shared" si="29"/>
        <v>60.197372013279235</v>
      </c>
      <c r="DS16" s="497">
        <f t="shared" si="29"/>
        <v>50.516931089390859</v>
      </c>
      <c r="DT16" s="497">
        <f t="shared" si="29"/>
        <v>40.617364542039255</v>
      </c>
      <c r="DU16" s="497">
        <f t="shared" si="29"/>
        <v>30.714766475718541</v>
      </c>
      <c r="DV16" s="563">
        <f t="shared" si="29"/>
        <v>19.555861741665041</v>
      </c>
      <c r="DW16" s="522" t="s">
        <v>381</v>
      </c>
      <c r="DX16" s="502" t="s">
        <v>381</v>
      </c>
    </row>
    <row r="17" spans="2:128" ht="15" customHeight="1">
      <c r="B17" s="925"/>
      <c r="C17" s="680">
        <v>-10</v>
      </c>
      <c r="D17" s="476">
        <f t="shared" si="6"/>
        <v>19.88372093023256</v>
      </c>
      <c r="E17" s="477">
        <v>72.267281481628004</v>
      </c>
      <c r="F17" s="478">
        <v>71.768294860691725</v>
      </c>
      <c r="G17" s="478">
        <v>70.875754204366729</v>
      </c>
      <c r="H17" s="478">
        <v>70.390662970469762</v>
      </c>
      <c r="I17" s="478">
        <v>69.084396697665227</v>
      </c>
      <c r="J17" s="478">
        <v>67.71261951858007</v>
      </c>
      <c r="K17" s="478">
        <v>66.009308404278414</v>
      </c>
      <c r="L17" s="478">
        <v>64.420822838152461</v>
      </c>
      <c r="M17" s="478">
        <v>63.026089743818218</v>
      </c>
      <c r="N17" s="478">
        <v>61.195660874531363</v>
      </c>
      <c r="O17" s="631" t="s">
        <v>381</v>
      </c>
      <c r="P17" s="480" t="s">
        <v>381</v>
      </c>
      <c r="Q17" s="466"/>
      <c r="R17" s="925"/>
      <c r="S17" s="680">
        <f t="shared" si="7"/>
        <v>-10</v>
      </c>
      <c r="T17" s="481">
        <v>15</v>
      </c>
      <c r="U17" s="482">
        <v>-33</v>
      </c>
      <c r="V17" s="600">
        <f t="shared" si="0"/>
        <v>17.895348837209305</v>
      </c>
      <c r="W17" s="681">
        <f t="shared" si="8"/>
        <v>19.88372093023256</v>
      </c>
      <c r="X17" s="666">
        <f>'70MPa, 7-10kg (comm)'!Z17</f>
        <v>42.682820599999999</v>
      </c>
      <c r="Y17" s="488">
        <f>'70MPa, 7-10kg (comm)'!AA17</f>
        <v>26.337325283350477</v>
      </c>
      <c r="Z17" s="483">
        <f t="shared" si="9"/>
        <v>3.5088148292511625</v>
      </c>
      <c r="AA17" s="486">
        <f t="shared" si="10"/>
        <v>2.6490273446558663</v>
      </c>
      <c r="AB17" s="487">
        <f>'70MPa, 7-10kg (comm)'!AD17</f>
        <v>60.000540800000003</v>
      </c>
      <c r="AC17" s="488">
        <f>'70MPa, 7-10kg (comm)'!AE17</f>
        <v>59.99980686731363</v>
      </c>
      <c r="AD17" s="466"/>
      <c r="AE17" s="930"/>
      <c r="AF17" s="932"/>
      <c r="AG17" s="466"/>
      <c r="AH17" s="925"/>
      <c r="AI17" s="680">
        <f t="shared" si="11"/>
        <v>-10</v>
      </c>
      <c r="AJ17" s="489">
        <f t="shared" si="28"/>
        <v>-20</v>
      </c>
      <c r="AK17" s="482">
        <f t="shared" si="1"/>
        <v>-40</v>
      </c>
      <c r="AL17" s="490">
        <f t="shared" si="12"/>
        <v>19.88372093023256</v>
      </c>
      <c r="AM17" s="466"/>
      <c r="AN17" s="925"/>
      <c r="AO17" s="475">
        <f t="shared" si="13"/>
        <v>-10</v>
      </c>
      <c r="AP17" s="491">
        <v>0.88798715957569674</v>
      </c>
      <c r="AQ17" s="492">
        <v>0.88617925118373697</v>
      </c>
      <c r="AR17" s="492">
        <v>0.88369412402654302</v>
      </c>
      <c r="AS17" s="492">
        <v>0.88828397612507259</v>
      </c>
      <c r="AT17" s="492">
        <v>0.88613072167096862</v>
      </c>
      <c r="AU17" s="493">
        <v>0.88355335193014239</v>
      </c>
      <c r="AV17" s="493">
        <v>0.88769922567399084</v>
      </c>
      <c r="AW17" s="493">
        <v>0.89334339574358768</v>
      </c>
      <c r="AX17" s="493">
        <v>0.90136789873771161</v>
      </c>
      <c r="AY17" s="562">
        <v>0.90862588019680379</v>
      </c>
      <c r="AZ17" s="522" t="s">
        <v>381</v>
      </c>
      <c r="BA17" s="502" t="s">
        <v>381</v>
      </c>
      <c r="BB17" s="474"/>
      <c r="BC17" s="925"/>
      <c r="BD17" s="475">
        <f t="shared" si="14"/>
        <v>-10</v>
      </c>
      <c r="BE17" s="491">
        <v>0.88787736025089325</v>
      </c>
      <c r="BF17" s="492">
        <v>0.88614642650885256</v>
      </c>
      <c r="BG17" s="492">
        <v>0.88376677264639958</v>
      </c>
      <c r="BH17" s="492">
        <v>0.88851270637084179</v>
      </c>
      <c r="BI17" s="492">
        <v>0.88651957521726865</v>
      </c>
      <c r="BJ17" s="493">
        <v>0.88404247911754608</v>
      </c>
      <c r="BK17" s="493">
        <v>0.8882914432579202</v>
      </c>
      <c r="BL17" s="493">
        <v>0.89394431495990578</v>
      </c>
      <c r="BM17" s="493">
        <v>0.90176815867889881</v>
      </c>
      <c r="BN17" s="562">
        <v>0.90863101785770872</v>
      </c>
      <c r="BO17" s="522" t="s">
        <v>381</v>
      </c>
      <c r="BP17" s="502" t="s">
        <v>381</v>
      </c>
      <c r="BQ17" s="466"/>
      <c r="BR17" s="925"/>
      <c r="BS17" s="475">
        <f t="shared" si="15"/>
        <v>-10</v>
      </c>
      <c r="BT17" s="495">
        <v>77.953821387104796</v>
      </c>
      <c r="BU17" s="496">
        <v>76.547612520016912</v>
      </c>
      <c r="BV17" s="496">
        <v>73.629945035933389</v>
      </c>
      <c r="BW17" s="496">
        <v>68.865505733108535</v>
      </c>
      <c r="BX17" s="496">
        <v>63.780250417912541</v>
      </c>
      <c r="BY17" s="497">
        <v>58.567184674802725</v>
      </c>
      <c r="BZ17" s="497">
        <v>48.372330260527846</v>
      </c>
      <c r="CA17" s="497">
        <v>38.153114816696004</v>
      </c>
      <c r="CB17" s="497">
        <v>27.931062064896373</v>
      </c>
      <c r="CC17" s="563">
        <v>16.313713695199155</v>
      </c>
      <c r="CD17" s="522" t="s">
        <v>381</v>
      </c>
      <c r="CE17" s="502" t="s">
        <v>381</v>
      </c>
      <c r="CG17" s="925"/>
      <c r="CH17" s="475">
        <f t="shared" si="16"/>
        <v>-10</v>
      </c>
      <c r="CI17" s="495">
        <v>78.02036489221274</v>
      </c>
      <c r="CJ17" s="496">
        <v>76.578023503834643</v>
      </c>
      <c r="CK17" s="496">
        <v>73.593776024155545</v>
      </c>
      <c r="CL17" s="496">
        <v>68.740668226461807</v>
      </c>
      <c r="CM17" s="496">
        <v>63.576653122470084</v>
      </c>
      <c r="CN17" s="497">
        <v>58.316417212286098</v>
      </c>
      <c r="CO17" s="497">
        <v>48.077365962088138</v>
      </c>
      <c r="CP17" s="497">
        <v>37.868864183030951</v>
      </c>
      <c r="CQ17" s="497">
        <v>27.748593043518429</v>
      </c>
      <c r="CR17" s="563">
        <v>16.311470922701027</v>
      </c>
      <c r="CS17" s="522" t="s">
        <v>381</v>
      </c>
      <c r="CT17" s="502" t="s">
        <v>381</v>
      </c>
      <c r="CU17" s="466"/>
      <c r="CV17" s="925"/>
      <c r="CW17" s="680">
        <f t="shared" si="17"/>
        <v>-10</v>
      </c>
      <c r="CX17" s="524">
        <f t="shared" si="2"/>
        <v>0.88787736025089325</v>
      </c>
      <c r="CY17" s="525">
        <f t="shared" si="2"/>
        <v>0.88614642650885256</v>
      </c>
      <c r="CZ17" s="525">
        <f t="shared" si="18"/>
        <v>0.88369412402654302</v>
      </c>
      <c r="DA17" s="525">
        <f t="shared" si="19"/>
        <v>0.88828397612507259</v>
      </c>
      <c r="DB17" s="525">
        <f t="shared" si="20"/>
        <v>0.88613072167096862</v>
      </c>
      <c r="DC17" s="526">
        <f t="shared" si="21"/>
        <v>0.88355335193014239</v>
      </c>
      <c r="DD17" s="526">
        <f t="shared" si="22"/>
        <v>0.88769922567399084</v>
      </c>
      <c r="DE17" s="526">
        <f t="shared" si="23"/>
        <v>0.89334339574358768</v>
      </c>
      <c r="DF17" s="526">
        <f t="shared" si="24"/>
        <v>0.90136789873771161</v>
      </c>
      <c r="DG17" s="569">
        <f t="shared" si="25"/>
        <v>0.90862588019680379</v>
      </c>
      <c r="DH17" s="522" t="s">
        <v>381</v>
      </c>
      <c r="DI17" s="502" t="s">
        <v>381</v>
      </c>
      <c r="DJ17" s="466"/>
      <c r="DK17" s="925"/>
      <c r="DL17" s="680">
        <f t="shared" si="26"/>
        <v>-10</v>
      </c>
      <c r="DM17" s="495">
        <f t="shared" si="4"/>
        <v>78.02036489221274</v>
      </c>
      <c r="DN17" s="496">
        <f t="shared" si="4"/>
        <v>76.578023503834643</v>
      </c>
      <c r="DO17" s="496">
        <f t="shared" si="29"/>
        <v>73.629945035933389</v>
      </c>
      <c r="DP17" s="496">
        <f t="shared" si="29"/>
        <v>68.865505733108535</v>
      </c>
      <c r="DQ17" s="496">
        <f t="shared" si="29"/>
        <v>63.780250417912541</v>
      </c>
      <c r="DR17" s="497">
        <f t="shared" si="29"/>
        <v>58.567184674802725</v>
      </c>
      <c r="DS17" s="497">
        <f t="shared" si="29"/>
        <v>48.372330260527846</v>
      </c>
      <c r="DT17" s="497">
        <f t="shared" si="29"/>
        <v>38.153114816696004</v>
      </c>
      <c r="DU17" s="497">
        <f t="shared" si="29"/>
        <v>27.931062064896373</v>
      </c>
      <c r="DV17" s="566">
        <f t="shared" si="29"/>
        <v>16.313713695199155</v>
      </c>
      <c r="DW17" s="522" t="s">
        <v>381</v>
      </c>
      <c r="DX17" s="502" t="s">
        <v>381</v>
      </c>
    </row>
    <row r="18" spans="2:128" ht="15" customHeight="1">
      <c r="B18" s="925"/>
      <c r="C18" s="680">
        <v>-20</v>
      </c>
      <c r="D18" s="476">
        <f t="shared" si="6"/>
        <v>19.88372093023256</v>
      </c>
      <c r="E18" s="477">
        <v>71.515150451006818</v>
      </c>
      <c r="F18" s="478">
        <v>71.038996717348383</v>
      </c>
      <c r="G18" s="478">
        <v>70.164220375232048</v>
      </c>
      <c r="H18" s="478">
        <v>69.729107845106512</v>
      </c>
      <c r="I18" s="478">
        <v>68.445712675277463</v>
      </c>
      <c r="J18" s="478">
        <v>67.080276951645459</v>
      </c>
      <c r="K18" s="478">
        <v>64.935511101071839</v>
      </c>
      <c r="L18" s="478">
        <v>62.041156553552696</v>
      </c>
      <c r="M18" s="478">
        <v>60.105409032247024</v>
      </c>
      <c r="N18" s="631" t="s">
        <v>381</v>
      </c>
      <c r="O18" s="631" t="s">
        <v>381</v>
      </c>
      <c r="P18" s="480" t="s">
        <v>381</v>
      </c>
      <c r="Q18" s="466"/>
      <c r="R18" s="925"/>
      <c r="S18" s="680">
        <f t="shared" si="7"/>
        <v>-20</v>
      </c>
      <c r="T18" s="481">
        <v>15</v>
      </c>
      <c r="U18" s="482">
        <v>-33</v>
      </c>
      <c r="V18" s="600">
        <f t="shared" si="0"/>
        <v>17.895348837209305</v>
      </c>
      <c r="W18" s="681">
        <f t="shared" si="8"/>
        <v>19.88372093023256</v>
      </c>
      <c r="X18" s="666">
        <f>'70MPa, 7-10kg (comm)'!Z18</f>
        <v>42.608245599999997</v>
      </c>
      <c r="Y18" s="488">
        <f>'70MPa, 7-10kg (comm)'!AA18</f>
        <v>26.299744845967894</v>
      </c>
      <c r="Z18" s="483">
        <f t="shared" si="9"/>
        <v>3.4721366770128426</v>
      </c>
      <c r="AA18" s="486">
        <f t="shared" si="10"/>
        <v>2.6250823770989169</v>
      </c>
      <c r="AB18" s="487">
        <f>'70MPa, 7-10kg (comm)'!AD18</f>
        <v>59.997642900000002</v>
      </c>
      <c r="AC18" s="488">
        <f>'70MPa, 7-10kg (comm)'!AE18</f>
        <v>60.000507452182845</v>
      </c>
      <c r="AD18" s="466"/>
      <c r="AE18" s="930"/>
      <c r="AF18" s="932"/>
      <c r="AG18" s="466"/>
      <c r="AH18" s="925"/>
      <c r="AI18" s="680">
        <f t="shared" si="11"/>
        <v>-20</v>
      </c>
      <c r="AJ18" s="489">
        <f t="shared" si="28"/>
        <v>-30</v>
      </c>
      <c r="AK18" s="482">
        <f t="shared" si="1"/>
        <v>-40</v>
      </c>
      <c r="AL18" s="490">
        <f t="shared" si="12"/>
        <v>19.88372093023256</v>
      </c>
      <c r="AM18" s="466"/>
      <c r="AN18" s="925"/>
      <c r="AO18" s="475">
        <f t="shared" si="13"/>
        <v>-20</v>
      </c>
      <c r="AP18" s="491">
        <v>0.88325824308804046</v>
      </c>
      <c r="AQ18" s="492">
        <v>0.88170983966758121</v>
      </c>
      <c r="AR18" s="492">
        <v>0.87941375498660901</v>
      </c>
      <c r="AS18" s="492">
        <v>0.88453788267782429</v>
      </c>
      <c r="AT18" s="492">
        <v>0.88261258532659204</v>
      </c>
      <c r="AU18" s="493">
        <v>0.88013569110673806</v>
      </c>
      <c r="AV18" s="493">
        <v>0.88043052246110398</v>
      </c>
      <c r="AW18" s="493">
        <v>0.87466516535965577</v>
      </c>
      <c r="AX18" s="493">
        <v>0.87790856258702188</v>
      </c>
      <c r="AY18" s="522" t="s">
        <v>381</v>
      </c>
      <c r="AZ18" s="522" t="s">
        <v>381</v>
      </c>
      <c r="BA18" s="502" t="s">
        <v>381</v>
      </c>
      <c r="BB18" s="474"/>
      <c r="BC18" s="925"/>
      <c r="BD18" s="475">
        <f t="shared" si="14"/>
        <v>-20</v>
      </c>
      <c r="BE18" s="491">
        <v>0.88275337924433106</v>
      </c>
      <c r="BF18" s="492">
        <v>0.8812473119121127</v>
      </c>
      <c r="BG18" s="492">
        <v>0.87908713500767677</v>
      </c>
      <c r="BH18" s="492">
        <v>0.88437226253544976</v>
      </c>
      <c r="BI18" s="492">
        <v>0.88259832691312656</v>
      </c>
      <c r="BJ18" s="493">
        <v>0.88019442052071262</v>
      </c>
      <c r="BK18" s="493">
        <v>0.88067130110252023</v>
      </c>
      <c r="BL18" s="493">
        <v>0.87495865524022809</v>
      </c>
      <c r="BM18" s="493">
        <v>0.87807448732899174</v>
      </c>
      <c r="BN18" s="522" t="s">
        <v>381</v>
      </c>
      <c r="BO18" s="522" t="s">
        <v>381</v>
      </c>
      <c r="BP18" s="502" t="s">
        <v>381</v>
      </c>
      <c r="BQ18" s="466"/>
      <c r="BR18" s="925"/>
      <c r="BS18" s="475">
        <f t="shared" si="15"/>
        <v>-20</v>
      </c>
      <c r="BT18" s="495">
        <v>76.936542355725948</v>
      </c>
      <c r="BU18" s="496">
        <v>75.487479391356686</v>
      </c>
      <c r="BV18" s="496">
        <v>72.514145814711171</v>
      </c>
      <c r="BW18" s="496">
        <v>67.69266331328204</v>
      </c>
      <c r="BX18" s="496">
        <v>62.554861368176901</v>
      </c>
      <c r="BY18" s="497">
        <v>57.289800832815821</v>
      </c>
      <c r="BZ18" s="497">
        <v>46.855587388355545</v>
      </c>
      <c r="CA18" s="497">
        <v>35.762678100827287</v>
      </c>
      <c r="CB18" s="497">
        <v>24.957488285419146</v>
      </c>
      <c r="CC18" s="522" t="s">
        <v>381</v>
      </c>
      <c r="CD18" s="522" t="s">
        <v>381</v>
      </c>
      <c r="CE18" s="502" t="s">
        <v>381</v>
      </c>
      <c r="CG18" s="925"/>
      <c r="CH18" s="475">
        <f t="shared" si="16"/>
        <v>-20</v>
      </c>
      <c r="CI18" s="495">
        <v>77.211458119745856</v>
      </c>
      <c r="CJ18" s="496">
        <v>75.740069179429071</v>
      </c>
      <c r="CK18" s="496">
        <v>72.690601814468124</v>
      </c>
      <c r="CL18" s="496">
        <v>67.780815379468663</v>
      </c>
      <c r="CM18" s="496">
        <v>62.562037339687151</v>
      </c>
      <c r="CN18" s="497">
        <v>57.259674101306096</v>
      </c>
      <c r="CO18" s="497">
        <v>46.737141996558094</v>
      </c>
      <c r="CP18" s="497">
        <v>35.62328349242766</v>
      </c>
      <c r="CQ18" s="497">
        <v>24.881169604592998</v>
      </c>
      <c r="CR18" s="522" t="s">
        <v>381</v>
      </c>
      <c r="CS18" s="522" t="s">
        <v>381</v>
      </c>
      <c r="CT18" s="502" t="s">
        <v>381</v>
      </c>
      <c r="CU18" s="466"/>
      <c r="CV18" s="925"/>
      <c r="CW18" s="680">
        <f t="shared" si="17"/>
        <v>-20</v>
      </c>
      <c r="CX18" s="524">
        <f t="shared" si="2"/>
        <v>0.88275337924433106</v>
      </c>
      <c r="CY18" s="525">
        <f t="shared" si="2"/>
        <v>0.8812473119121127</v>
      </c>
      <c r="CZ18" s="525">
        <f t="shared" si="18"/>
        <v>0.87908713500767677</v>
      </c>
      <c r="DA18" s="525">
        <f t="shared" si="19"/>
        <v>0.88437226253544976</v>
      </c>
      <c r="DB18" s="525">
        <f t="shared" si="20"/>
        <v>0.88259832691312656</v>
      </c>
      <c r="DC18" s="526">
        <f t="shared" si="21"/>
        <v>0.88013569110673806</v>
      </c>
      <c r="DD18" s="526">
        <f t="shared" si="22"/>
        <v>0.88043052246110398</v>
      </c>
      <c r="DE18" s="526">
        <f t="shared" si="23"/>
        <v>0.87466516535965577</v>
      </c>
      <c r="DF18" s="526">
        <f t="shared" si="24"/>
        <v>0.87790856258702188</v>
      </c>
      <c r="DG18" s="522" t="s">
        <v>381</v>
      </c>
      <c r="DH18" s="522" t="s">
        <v>381</v>
      </c>
      <c r="DI18" s="502" t="s">
        <v>381</v>
      </c>
      <c r="DJ18" s="466"/>
      <c r="DK18" s="925"/>
      <c r="DL18" s="680">
        <f t="shared" si="26"/>
        <v>-20</v>
      </c>
      <c r="DM18" s="495">
        <f t="shared" si="4"/>
        <v>77.211458119745856</v>
      </c>
      <c r="DN18" s="496">
        <f t="shared" si="4"/>
        <v>75.740069179429071</v>
      </c>
      <c r="DO18" s="496">
        <f t="shared" ref="DO18:DU20" si="30">MAX(BV18,CK18)</f>
        <v>72.690601814468124</v>
      </c>
      <c r="DP18" s="496">
        <f t="shared" si="30"/>
        <v>67.780815379468663</v>
      </c>
      <c r="DQ18" s="496">
        <f t="shared" si="30"/>
        <v>62.562037339687151</v>
      </c>
      <c r="DR18" s="497">
        <f t="shared" si="30"/>
        <v>57.289800832815821</v>
      </c>
      <c r="DS18" s="497">
        <f t="shared" si="30"/>
        <v>46.855587388355545</v>
      </c>
      <c r="DT18" s="497">
        <f t="shared" si="30"/>
        <v>35.762678100827287</v>
      </c>
      <c r="DU18" s="497">
        <f t="shared" si="30"/>
        <v>24.957488285419146</v>
      </c>
      <c r="DV18" s="522" t="s">
        <v>381</v>
      </c>
      <c r="DW18" s="522" t="s">
        <v>381</v>
      </c>
      <c r="DX18" s="502" t="s">
        <v>381</v>
      </c>
    </row>
    <row r="19" spans="2:128" ht="15" customHeight="1">
      <c r="B19" s="925"/>
      <c r="C19" s="680">
        <v>-30</v>
      </c>
      <c r="D19" s="476">
        <f t="shared" si="6"/>
        <v>19.88372093023256</v>
      </c>
      <c r="E19" s="477">
        <v>70.459620650542689</v>
      </c>
      <c r="F19" s="478">
        <v>70.07611712580659</v>
      </c>
      <c r="G19" s="478">
        <v>69.263125169919078</v>
      </c>
      <c r="H19" s="478">
        <v>68.924252276557581</v>
      </c>
      <c r="I19" s="478">
        <v>67.674809244494099</v>
      </c>
      <c r="J19" s="478">
        <v>66.339800111070971</v>
      </c>
      <c r="K19" s="478">
        <v>64.297273392729409</v>
      </c>
      <c r="L19" s="478">
        <v>61.397479798424961</v>
      </c>
      <c r="M19" s="478">
        <v>58.535458805613231</v>
      </c>
      <c r="N19" s="631" t="s">
        <v>381</v>
      </c>
      <c r="O19" s="631" t="s">
        <v>381</v>
      </c>
      <c r="P19" s="480" t="s">
        <v>381</v>
      </c>
      <c r="Q19" s="466"/>
      <c r="R19" s="925"/>
      <c r="S19" s="680">
        <f t="shared" si="7"/>
        <v>-30</v>
      </c>
      <c r="T19" s="481">
        <v>15</v>
      </c>
      <c r="U19" s="482">
        <v>-33</v>
      </c>
      <c r="V19" s="600">
        <f t="shared" si="0"/>
        <v>17.895348837209305</v>
      </c>
      <c r="W19" s="681">
        <f>IF(MIN(X19,Y19)*(1-(2.5+7)/(87.5-2))&gt;$AE$7,$AE$7,MIN(X19,Y19)*(1-(2.5+7)/(87.5-2)))</f>
        <v>19.88372093023256</v>
      </c>
      <c r="X19" s="666">
        <f>'70MPa, 7-10kg (comm)'!Z19</f>
        <v>42.547624800000001</v>
      </c>
      <c r="Y19" s="488">
        <f>'70MPa, 7-10kg (comm)'!AA19</f>
        <v>26.263774318198205</v>
      </c>
      <c r="Z19" s="483">
        <f t="shared" si="9"/>
        <v>3.4237111536955358</v>
      </c>
      <c r="AA19" s="486">
        <f t="shared" si="10"/>
        <v>2.5920157666994785</v>
      </c>
      <c r="AB19" s="487">
        <f>'70MPa, 7-10kg (comm)'!AD19</f>
        <v>60.000461100000003</v>
      </c>
      <c r="AC19" s="488">
        <f>'70MPa, 7-10kg (comm)'!AE19</f>
        <v>60.001088737584958</v>
      </c>
      <c r="AD19" s="466"/>
      <c r="AE19" s="930"/>
      <c r="AF19" s="932"/>
      <c r="AG19" s="466"/>
      <c r="AH19" s="925"/>
      <c r="AI19" s="680">
        <f t="shared" si="11"/>
        <v>-30</v>
      </c>
      <c r="AJ19" s="489">
        <f t="shared" si="28"/>
        <v>-40</v>
      </c>
      <c r="AK19" s="482">
        <f t="shared" si="1"/>
        <v>-40</v>
      </c>
      <c r="AL19" s="490">
        <f t="shared" si="12"/>
        <v>19.88372093023256</v>
      </c>
      <c r="AM19" s="466"/>
      <c r="AN19" s="925"/>
      <c r="AO19" s="475">
        <f t="shared" si="13"/>
        <v>-30</v>
      </c>
      <c r="AP19" s="491">
        <v>0.87592021815887611</v>
      </c>
      <c r="AQ19" s="492">
        <v>0.8751779660844603</v>
      </c>
      <c r="AR19" s="492">
        <v>0.87348794126000917</v>
      </c>
      <c r="AS19" s="492">
        <v>0.87954476532436576</v>
      </c>
      <c r="AT19" s="492">
        <v>0.87797738749361365</v>
      </c>
      <c r="AU19" s="493">
        <v>0.87574163627677193</v>
      </c>
      <c r="AV19" s="493">
        <v>0.87691041839370043</v>
      </c>
      <c r="AW19" s="493">
        <v>0.87090074264583972</v>
      </c>
      <c r="AX19" s="493">
        <v>0.86563561561004576</v>
      </c>
      <c r="AY19" s="522" t="s">
        <v>381</v>
      </c>
      <c r="AZ19" s="522" t="s">
        <v>381</v>
      </c>
      <c r="BA19" s="502" t="s">
        <v>381</v>
      </c>
      <c r="BB19" s="474"/>
      <c r="BC19" s="925"/>
      <c r="BD19" s="475">
        <f t="shared" si="14"/>
        <v>-30</v>
      </c>
      <c r="BE19" s="491">
        <v>0.87500998239027061</v>
      </c>
      <c r="BF19" s="492">
        <v>0.8743430056220538</v>
      </c>
      <c r="BG19" s="492">
        <v>0.87276974647972205</v>
      </c>
      <c r="BH19" s="492">
        <v>0.87898807291917991</v>
      </c>
      <c r="BI19" s="492">
        <v>0.8775531375945943</v>
      </c>
      <c r="BJ19" s="493">
        <v>0.87544854031183617</v>
      </c>
      <c r="BK19" s="493">
        <v>0.87679812791601253</v>
      </c>
      <c r="BL19" s="493">
        <v>0.87090172748819472</v>
      </c>
      <c r="BM19" s="493">
        <v>0.86565894535723531</v>
      </c>
      <c r="BN19" s="522" t="s">
        <v>381</v>
      </c>
      <c r="BO19" s="522" t="s">
        <v>381</v>
      </c>
      <c r="BP19" s="502" t="s">
        <v>381</v>
      </c>
      <c r="BQ19" s="466"/>
      <c r="BR19" s="925"/>
      <c r="BS19" s="475">
        <f t="shared" si="15"/>
        <v>-30</v>
      </c>
      <c r="BT19" s="495">
        <v>75.838375563498857</v>
      </c>
      <c r="BU19" s="496">
        <v>74.379588993897741</v>
      </c>
      <c r="BV19" s="496">
        <v>71.339214521712421</v>
      </c>
      <c r="BW19" s="496">
        <v>66.468518712805974</v>
      </c>
      <c r="BX19" s="496">
        <v>61.26763331611626</v>
      </c>
      <c r="BY19" s="497">
        <v>55.974680054509207</v>
      </c>
      <c r="BZ19" s="497">
        <v>45.536139467485604</v>
      </c>
      <c r="CA19" s="497">
        <v>34.451860135525493</v>
      </c>
      <c r="CB19" s="497">
        <v>23.01552314631687</v>
      </c>
      <c r="CC19" s="522" t="s">
        <v>381</v>
      </c>
      <c r="CD19" s="522" t="s">
        <v>381</v>
      </c>
      <c r="CE19" s="502" t="s">
        <v>381</v>
      </c>
      <c r="CG19" s="925"/>
      <c r="CH19" s="475">
        <f t="shared" si="16"/>
        <v>-30</v>
      </c>
      <c r="CI19" s="495">
        <v>76.33512174158372</v>
      </c>
      <c r="CJ19" s="496">
        <v>74.833600280831718</v>
      </c>
      <c r="CK19" s="496">
        <v>71.726398304298741</v>
      </c>
      <c r="CL19" s="496">
        <v>66.762887777928682</v>
      </c>
      <c r="CM19" s="496">
        <v>61.488292319164458</v>
      </c>
      <c r="CN19" s="497">
        <v>56.125120135048974</v>
      </c>
      <c r="CO19" s="497">
        <v>45.591714792778795</v>
      </c>
      <c r="CP19" s="497">
        <v>34.450689933624247</v>
      </c>
      <c r="CQ19" s="497">
        <v>23.004808504029491</v>
      </c>
      <c r="CR19" s="522" t="s">
        <v>381</v>
      </c>
      <c r="CS19" s="522" t="s">
        <v>381</v>
      </c>
      <c r="CT19" s="502" t="s">
        <v>381</v>
      </c>
      <c r="CU19" s="466"/>
      <c r="CV19" s="925"/>
      <c r="CW19" s="680">
        <f t="shared" si="17"/>
        <v>-30</v>
      </c>
      <c r="CX19" s="524">
        <f t="shared" si="2"/>
        <v>0.87500998239027061</v>
      </c>
      <c r="CY19" s="525">
        <f t="shared" si="2"/>
        <v>0.8743430056220538</v>
      </c>
      <c r="CZ19" s="525">
        <f t="shared" si="18"/>
        <v>0.87276974647972205</v>
      </c>
      <c r="DA19" s="525">
        <f t="shared" si="19"/>
        <v>0.87898807291917991</v>
      </c>
      <c r="DB19" s="525">
        <f t="shared" si="20"/>
        <v>0.8775531375945943</v>
      </c>
      <c r="DC19" s="526">
        <f t="shared" si="21"/>
        <v>0.87544854031183617</v>
      </c>
      <c r="DD19" s="526">
        <f t="shared" si="22"/>
        <v>0.87679812791601253</v>
      </c>
      <c r="DE19" s="526">
        <f t="shared" si="23"/>
        <v>0.87090074264583972</v>
      </c>
      <c r="DF19" s="526">
        <f t="shared" si="24"/>
        <v>0.86563561561004576</v>
      </c>
      <c r="DG19" s="522" t="s">
        <v>381</v>
      </c>
      <c r="DH19" s="522" t="s">
        <v>381</v>
      </c>
      <c r="DI19" s="502" t="s">
        <v>381</v>
      </c>
      <c r="DJ19" s="466"/>
      <c r="DK19" s="925"/>
      <c r="DL19" s="680">
        <f t="shared" si="26"/>
        <v>-30</v>
      </c>
      <c r="DM19" s="495">
        <f t="shared" si="4"/>
        <v>76.33512174158372</v>
      </c>
      <c r="DN19" s="496">
        <f t="shared" si="4"/>
        <v>74.833600280831718</v>
      </c>
      <c r="DO19" s="496">
        <f t="shared" si="30"/>
        <v>71.726398304298741</v>
      </c>
      <c r="DP19" s="496">
        <f t="shared" si="30"/>
        <v>66.762887777928682</v>
      </c>
      <c r="DQ19" s="496">
        <f t="shared" si="30"/>
        <v>61.488292319164458</v>
      </c>
      <c r="DR19" s="497">
        <f t="shared" si="30"/>
        <v>56.125120135048974</v>
      </c>
      <c r="DS19" s="497">
        <f t="shared" si="30"/>
        <v>45.591714792778795</v>
      </c>
      <c r="DT19" s="497">
        <f t="shared" si="30"/>
        <v>34.451860135525493</v>
      </c>
      <c r="DU19" s="497">
        <f t="shared" si="30"/>
        <v>23.01552314631687</v>
      </c>
      <c r="DV19" s="522" t="s">
        <v>381</v>
      </c>
      <c r="DW19" s="522" t="s">
        <v>381</v>
      </c>
      <c r="DX19" s="502" t="s">
        <v>381</v>
      </c>
    </row>
    <row r="20" spans="2:128" ht="15" customHeight="1">
      <c r="B20" s="925"/>
      <c r="C20" s="680">
        <v>-40</v>
      </c>
      <c r="D20" s="476">
        <f t="shared" si="6"/>
        <v>19.88372093023256</v>
      </c>
      <c r="E20" s="477">
        <v>69.959351572217173</v>
      </c>
      <c r="F20" s="478">
        <v>69.577264654226397</v>
      </c>
      <c r="G20" s="478">
        <v>68.761071885910752</v>
      </c>
      <c r="H20" s="478">
        <v>68.444289355212405</v>
      </c>
      <c r="I20" s="478">
        <v>67.208530567589449</v>
      </c>
      <c r="J20" s="478">
        <v>65.889044634648172</v>
      </c>
      <c r="K20" s="478">
        <v>63.90421924124022</v>
      </c>
      <c r="L20" s="478">
        <v>61.087203170239128</v>
      </c>
      <c r="M20" s="478">
        <v>58.369330546467602</v>
      </c>
      <c r="N20" s="631" t="s">
        <v>381</v>
      </c>
      <c r="O20" s="631" t="s">
        <v>381</v>
      </c>
      <c r="P20" s="480" t="s">
        <v>381</v>
      </c>
      <c r="Q20" s="466"/>
      <c r="R20" s="925"/>
      <c r="S20" s="680">
        <f t="shared" si="7"/>
        <v>-40</v>
      </c>
      <c r="T20" s="481">
        <v>15</v>
      </c>
      <c r="U20" s="482">
        <v>-33</v>
      </c>
      <c r="V20" s="600">
        <f t="shared" si="0"/>
        <v>17.895348837209305</v>
      </c>
      <c r="W20" s="681">
        <f t="shared" si="8"/>
        <v>19.88372093023256</v>
      </c>
      <c r="X20" s="666">
        <f>'70MPa, 7-10kg (comm)'!Z20</f>
        <v>42.481558499999998</v>
      </c>
      <c r="Y20" s="488">
        <f>'70MPa, 7-10kg (comm)'!AA20</f>
        <v>26.226724322223404</v>
      </c>
      <c r="Z20" s="483">
        <f t="shared" si="9"/>
        <v>3.3986226668207427</v>
      </c>
      <c r="AA20" s="486">
        <f t="shared" si="10"/>
        <v>2.5766566889546443</v>
      </c>
      <c r="AB20" s="487">
        <f>'70MPa, 7-10kg (comm)'!AD20</f>
        <v>59.999724399999998</v>
      </c>
      <c r="AC20" s="488">
        <f>'70MPa, 7-10kg (comm)'!AE20</f>
        <v>60.000226872067842</v>
      </c>
      <c r="AD20" s="466"/>
      <c r="AE20" s="930"/>
      <c r="AF20" s="932"/>
      <c r="AG20" s="466"/>
      <c r="AH20" s="925"/>
      <c r="AI20" s="680">
        <f t="shared" si="11"/>
        <v>-40</v>
      </c>
      <c r="AJ20" s="489">
        <v>-40</v>
      </c>
      <c r="AK20" s="482">
        <f t="shared" si="1"/>
        <v>-40</v>
      </c>
      <c r="AL20" s="490">
        <f t="shared" si="12"/>
        <v>19.88372093023256</v>
      </c>
      <c r="AM20" s="466"/>
      <c r="AN20" s="925"/>
      <c r="AO20" s="475">
        <f t="shared" si="13"/>
        <v>-40</v>
      </c>
      <c r="AP20" s="491">
        <v>0.87301687787534632</v>
      </c>
      <c r="AQ20" s="492">
        <v>0.87229237256125924</v>
      </c>
      <c r="AR20" s="492">
        <v>0.87066918800055371</v>
      </c>
      <c r="AS20" s="492">
        <v>0.87698992887275429</v>
      </c>
      <c r="AT20" s="492">
        <v>0.87551583713704395</v>
      </c>
      <c r="AU20" s="493">
        <v>0.87340739470440754</v>
      </c>
      <c r="AV20" s="493">
        <v>0.87503721884942698</v>
      </c>
      <c r="AW20" s="493">
        <v>0.86958856926215622</v>
      </c>
      <c r="AX20" s="493">
        <v>0.86519686720886324</v>
      </c>
      <c r="AY20" s="522" t="s">
        <v>381</v>
      </c>
      <c r="AZ20" s="522" t="s">
        <v>381</v>
      </c>
      <c r="BA20" s="502" t="s">
        <v>381</v>
      </c>
      <c r="BB20" s="474"/>
      <c r="BC20" s="925"/>
      <c r="BD20" s="475">
        <f t="shared" si="14"/>
        <v>-40</v>
      </c>
      <c r="BE20" s="491">
        <v>0.87174706401259505</v>
      </c>
      <c r="BF20" s="492">
        <v>0.87111397185575534</v>
      </c>
      <c r="BG20" s="492">
        <v>0.86955066854707685</v>
      </c>
      <c r="BH20" s="492">
        <v>0.8760295776699214</v>
      </c>
      <c r="BI20" s="492">
        <v>0.87471523057012823</v>
      </c>
      <c r="BJ20" s="493">
        <v>0.87273045490396917</v>
      </c>
      <c r="BK20" s="493">
        <v>0.87453056886204761</v>
      </c>
      <c r="BL20" s="493">
        <v>0.86927830839909925</v>
      </c>
      <c r="BM20" s="493">
        <v>0.8650572217154846</v>
      </c>
      <c r="BN20" s="522" t="s">
        <v>381</v>
      </c>
      <c r="BO20" s="522" t="s">
        <v>381</v>
      </c>
      <c r="BP20" s="502" t="s">
        <v>381</v>
      </c>
      <c r="BQ20" s="466"/>
      <c r="BR20" s="925"/>
      <c r="BS20" s="475">
        <f t="shared" si="15"/>
        <v>-40</v>
      </c>
      <c r="BT20" s="495">
        <v>74.981440449125131</v>
      </c>
      <c r="BU20" s="496">
        <v>73.511599320323072</v>
      </c>
      <c r="BV20" s="496">
        <v>70.407072760966855</v>
      </c>
      <c r="BW20" s="496">
        <v>65.498656527007356</v>
      </c>
      <c r="BX20" s="496">
        <v>60.290538285871875</v>
      </c>
      <c r="BY20" s="497">
        <v>54.98266524633712</v>
      </c>
      <c r="BZ20" s="497">
        <v>44.565060795854251</v>
      </c>
      <c r="CA20" s="497">
        <v>33.570598520614212</v>
      </c>
      <c r="CB20" s="497">
        <v>22.406364167189086</v>
      </c>
      <c r="CC20" s="522" t="s">
        <v>381</v>
      </c>
      <c r="CD20" s="522" t="s">
        <v>381</v>
      </c>
      <c r="CE20" s="502" t="s">
        <v>381</v>
      </c>
      <c r="CG20" s="925"/>
      <c r="CH20" s="475">
        <f t="shared" si="16"/>
        <v>-40</v>
      </c>
      <c r="CI20" s="495">
        <v>75.676047929416868</v>
      </c>
      <c r="CJ20" s="496">
        <v>74.154957506237864</v>
      </c>
      <c r="CK20" s="496">
        <v>71.007827394860939</v>
      </c>
      <c r="CL20" s="496">
        <v>66.007411799650285</v>
      </c>
      <c r="CM20" s="496">
        <v>60.708861911472653</v>
      </c>
      <c r="CN20" s="497">
        <v>55.330819911869597</v>
      </c>
      <c r="CO20" s="497">
        <v>44.809795993793465</v>
      </c>
      <c r="CP20" s="497">
        <v>33.720142534803621</v>
      </c>
      <c r="CQ20" s="497">
        <v>22.470504668937323</v>
      </c>
      <c r="CR20" s="522" t="s">
        <v>381</v>
      </c>
      <c r="CS20" s="522" t="s">
        <v>381</v>
      </c>
      <c r="CT20" s="502" t="s">
        <v>381</v>
      </c>
      <c r="CU20" s="466"/>
      <c r="CV20" s="925"/>
      <c r="CW20" s="680">
        <f t="shared" si="17"/>
        <v>-40</v>
      </c>
      <c r="CX20" s="524">
        <f t="shared" si="2"/>
        <v>0.87174706401259505</v>
      </c>
      <c r="CY20" s="525">
        <f t="shared" si="2"/>
        <v>0.87111397185575534</v>
      </c>
      <c r="CZ20" s="525">
        <f t="shared" si="18"/>
        <v>0.86955066854707685</v>
      </c>
      <c r="DA20" s="525">
        <f t="shared" si="19"/>
        <v>0.8760295776699214</v>
      </c>
      <c r="DB20" s="525">
        <f t="shared" si="20"/>
        <v>0.87471523057012823</v>
      </c>
      <c r="DC20" s="526">
        <f t="shared" si="21"/>
        <v>0.87273045490396917</v>
      </c>
      <c r="DD20" s="526">
        <f t="shared" si="22"/>
        <v>0.87453056886204761</v>
      </c>
      <c r="DE20" s="526">
        <f t="shared" si="23"/>
        <v>0.86927830839909925</v>
      </c>
      <c r="DF20" s="526">
        <f t="shared" si="24"/>
        <v>0.8650572217154846</v>
      </c>
      <c r="DG20" s="522" t="s">
        <v>381</v>
      </c>
      <c r="DH20" s="522" t="s">
        <v>381</v>
      </c>
      <c r="DI20" s="502" t="s">
        <v>381</v>
      </c>
      <c r="DJ20" s="466"/>
      <c r="DK20" s="925"/>
      <c r="DL20" s="680">
        <f t="shared" si="26"/>
        <v>-40</v>
      </c>
      <c r="DM20" s="495">
        <f t="shared" si="4"/>
        <v>75.676047929416868</v>
      </c>
      <c r="DN20" s="496">
        <f t="shared" si="4"/>
        <v>74.154957506237864</v>
      </c>
      <c r="DO20" s="496">
        <f t="shared" si="30"/>
        <v>71.007827394860939</v>
      </c>
      <c r="DP20" s="496">
        <f t="shared" si="30"/>
        <v>66.007411799650285</v>
      </c>
      <c r="DQ20" s="496">
        <f t="shared" si="30"/>
        <v>60.708861911472653</v>
      </c>
      <c r="DR20" s="497">
        <f t="shared" si="30"/>
        <v>55.330819911869597</v>
      </c>
      <c r="DS20" s="497">
        <f t="shared" si="30"/>
        <v>44.809795993793465</v>
      </c>
      <c r="DT20" s="497">
        <f t="shared" si="30"/>
        <v>33.720142534803621</v>
      </c>
      <c r="DU20" s="497">
        <f t="shared" si="30"/>
        <v>22.470504668937323</v>
      </c>
      <c r="DV20" s="522" t="s">
        <v>381</v>
      </c>
      <c r="DW20" s="522" t="s">
        <v>381</v>
      </c>
      <c r="DX20" s="502" t="s">
        <v>381</v>
      </c>
    </row>
    <row r="21" spans="2:128" ht="15" customHeight="1" thickBot="1">
      <c r="B21" s="926"/>
      <c r="C21" s="682" t="s">
        <v>382</v>
      </c>
      <c r="D21" s="507" t="s">
        <v>381</v>
      </c>
      <c r="E21" s="508" t="s">
        <v>381</v>
      </c>
      <c r="F21" s="509" t="s">
        <v>381</v>
      </c>
      <c r="G21" s="509" t="s">
        <v>381</v>
      </c>
      <c r="H21" s="509" t="s">
        <v>381</v>
      </c>
      <c r="I21" s="509" t="s">
        <v>381</v>
      </c>
      <c r="J21" s="509" t="s">
        <v>381</v>
      </c>
      <c r="K21" s="509" t="s">
        <v>381</v>
      </c>
      <c r="L21" s="509" t="s">
        <v>381</v>
      </c>
      <c r="M21" s="509" t="s">
        <v>381</v>
      </c>
      <c r="N21" s="509" t="s">
        <v>381</v>
      </c>
      <c r="O21" s="509" t="s">
        <v>381</v>
      </c>
      <c r="P21" s="510" t="s">
        <v>381</v>
      </c>
      <c r="Q21" s="466"/>
      <c r="R21" s="926"/>
      <c r="S21" s="682" t="str">
        <f t="shared" si="7"/>
        <v>&lt; -40</v>
      </c>
      <c r="T21" s="511" t="s">
        <v>381</v>
      </c>
      <c r="U21" s="512" t="s">
        <v>381</v>
      </c>
      <c r="V21" s="507" t="s">
        <v>381</v>
      </c>
      <c r="W21" s="513" t="s">
        <v>381</v>
      </c>
      <c r="X21" s="513" t="s">
        <v>381</v>
      </c>
      <c r="Y21" s="513" t="s">
        <v>381</v>
      </c>
      <c r="Z21" s="507" t="s">
        <v>381</v>
      </c>
      <c r="AA21" s="514" t="s">
        <v>381</v>
      </c>
      <c r="AB21" s="511" t="s">
        <v>381</v>
      </c>
      <c r="AC21" s="512" t="s">
        <v>381</v>
      </c>
      <c r="AD21" s="466"/>
      <c r="AE21" s="931"/>
      <c r="AF21" s="933"/>
      <c r="AG21" s="466"/>
      <c r="AH21" s="926"/>
      <c r="AI21" s="682" t="str">
        <f t="shared" si="11"/>
        <v>&lt; -40</v>
      </c>
      <c r="AJ21" s="511" t="s">
        <v>381</v>
      </c>
      <c r="AK21" s="512" t="s">
        <v>381</v>
      </c>
      <c r="AL21" s="515" t="s">
        <v>381</v>
      </c>
      <c r="AM21" s="466"/>
      <c r="AN21" s="926"/>
      <c r="AO21" s="506" t="str">
        <f t="shared" si="13"/>
        <v>&lt; -40</v>
      </c>
      <c r="AP21" s="516" t="s">
        <v>381</v>
      </c>
      <c r="AQ21" s="517" t="s">
        <v>381</v>
      </c>
      <c r="AR21" s="517" t="s">
        <v>381</v>
      </c>
      <c r="AS21" s="517" t="s">
        <v>381</v>
      </c>
      <c r="AT21" s="517" t="s">
        <v>381</v>
      </c>
      <c r="AU21" s="517" t="s">
        <v>381</v>
      </c>
      <c r="AV21" s="517" t="s">
        <v>381</v>
      </c>
      <c r="AW21" s="517" t="s">
        <v>381</v>
      </c>
      <c r="AX21" s="517" t="s">
        <v>381</v>
      </c>
      <c r="AY21" s="517" t="s">
        <v>381</v>
      </c>
      <c r="AZ21" s="517" t="s">
        <v>381</v>
      </c>
      <c r="BA21" s="512" t="s">
        <v>381</v>
      </c>
      <c r="BB21" s="474"/>
      <c r="BC21" s="926"/>
      <c r="BD21" s="506" t="str">
        <f t="shared" si="14"/>
        <v>&lt; -40</v>
      </c>
      <c r="BE21" s="516" t="s">
        <v>381</v>
      </c>
      <c r="BF21" s="517" t="s">
        <v>381</v>
      </c>
      <c r="BG21" s="517" t="s">
        <v>381</v>
      </c>
      <c r="BH21" s="517" t="s">
        <v>381</v>
      </c>
      <c r="BI21" s="517" t="s">
        <v>381</v>
      </c>
      <c r="BJ21" s="517" t="s">
        <v>381</v>
      </c>
      <c r="BK21" s="517" t="s">
        <v>381</v>
      </c>
      <c r="BL21" s="517" t="s">
        <v>381</v>
      </c>
      <c r="BM21" s="517" t="s">
        <v>381</v>
      </c>
      <c r="BN21" s="517" t="s">
        <v>381</v>
      </c>
      <c r="BO21" s="517" t="s">
        <v>381</v>
      </c>
      <c r="BP21" s="512" t="s">
        <v>381</v>
      </c>
      <c r="BQ21" s="466"/>
      <c r="BR21" s="926"/>
      <c r="BS21" s="506" t="str">
        <f t="shared" si="15"/>
        <v>&lt; -40</v>
      </c>
      <c r="BT21" s="516" t="s">
        <v>381</v>
      </c>
      <c r="BU21" s="517" t="s">
        <v>381</v>
      </c>
      <c r="BV21" s="517" t="s">
        <v>381</v>
      </c>
      <c r="BW21" s="517" t="s">
        <v>381</v>
      </c>
      <c r="BX21" s="517" t="s">
        <v>381</v>
      </c>
      <c r="BY21" s="517" t="s">
        <v>381</v>
      </c>
      <c r="BZ21" s="517" t="s">
        <v>381</v>
      </c>
      <c r="CA21" s="517" t="s">
        <v>381</v>
      </c>
      <c r="CB21" s="517" t="s">
        <v>381</v>
      </c>
      <c r="CC21" s="517" t="s">
        <v>381</v>
      </c>
      <c r="CD21" s="517" t="s">
        <v>381</v>
      </c>
      <c r="CE21" s="512" t="s">
        <v>381</v>
      </c>
      <c r="CG21" s="926"/>
      <c r="CH21" s="506" t="str">
        <f t="shared" si="16"/>
        <v>&lt; -40</v>
      </c>
      <c r="CI21" s="516" t="s">
        <v>381</v>
      </c>
      <c r="CJ21" s="517" t="s">
        <v>381</v>
      </c>
      <c r="CK21" s="517" t="s">
        <v>381</v>
      </c>
      <c r="CL21" s="517" t="s">
        <v>381</v>
      </c>
      <c r="CM21" s="517" t="s">
        <v>381</v>
      </c>
      <c r="CN21" s="517" t="s">
        <v>381</v>
      </c>
      <c r="CO21" s="517" t="s">
        <v>381</v>
      </c>
      <c r="CP21" s="517" t="s">
        <v>381</v>
      </c>
      <c r="CQ21" s="517" t="s">
        <v>381</v>
      </c>
      <c r="CR21" s="517" t="s">
        <v>381</v>
      </c>
      <c r="CS21" s="517" t="s">
        <v>381</v>
      </c>
      <c r="CT21" s="512" t="s">
        <v>381</v>
      </c>
      <c r="CU21" s="466"/>
      <c r="CV21" s="926"/>
      <c r="CW21" s="682" t="str">
        <f t="shared" si="17"/>
        <v>&lt; -40</v>
      </c>
      <c r="CX21" s="516" t="s">
        <v>381</v>
      </c>
      <c r="CY21" s="517" t="s">
        <v>381</v>
      </c>
      <c r="CZ21" s="517" t="s">
        <v>381</v>
      </c>
      <c r="DA21" s="517" t="s">
        <v>381</v>
      </c>
      <c r="DB21" s="517" t="s">
        <v>381</v>
      </c>
      <c r="DC21" s="517" t="s">
        <v>381</v>
      </c>
      <c r="DD21" s="517" t="s">
        <v>381</v>
      </c>
      <c r="DE21" s="517" t="s">
        <v>381</v>
      </c>
      <c r="DF21" s="517" t="s">
        <v>381</v>
      </c>
      <c r="DG21" s="517" t="s">
        <v>381</v>
      </c>
      <c r="DH21" s="517" t="s">
        <v>381</v>
      </c>
      <c r="DI21" s="512" t="s">
        <v>381</v>
      </c>
      <c r="DJ21" s="466"/>
      <c r="DK21" s="926"/>
      <c r="DL21" s="682" t="str">
        <f t="shared" si="26"/>
        <v>&lt; -40</v>
      </c>
      <c r="DM21" s="516" t="s">
        <v>381</v>
      </c>
      <c r="DN21" s="517" t="s">
        <v>381</v>
      </c>
      <c r="DO21" s="517" t="s">
        <v>381</v>
      </c>
      <c r="DP21" s="517" t="s">
        <v>381</v>
      </c>
      <c r="DQ21" s="517" t="s">
        <v>381</v>
      </c>
      <c r="DR21" s="517" t="s">
        <v>381</v>
      </c>
      <c r="DS21" s="517" t="s">
        <v>381</v>
      </c>
      <c r="DT21" s="517" t="s">
        <v>381</v>
      </c>
      <c r="DU21" s="517" t="s">
        <v>381</v>
      </c>
      <c r="DV21" s="517" t="s">
        <v>381</v>
      </c>
      <c r="DW21" s="517" t="s">
        <v>381</v>
      </c>
      <c r="DX21" s="512" t="s">
        <v>381</v>
      </c>
    </row>
    <row r="24" spans="2:128" ht="18">
      <c r="B24" s="962" t="s">
        <v>725</v>
      </c>
      <c r="C24" s="962"/>
      <c r="D24" s="962"/>
      <c r="E24" s="962"/>
      <c r="F24" s="962"/>
      <c r="G24" s="962"/>
      <c r="H24" s="962"/>
      <c r="I24" s="962"/>
      <c r="J24" s="962"/>
      <c r="K24" s="962"/>
      <c r="L24" s="962"/>
      <c r="M24" s="962"/>
      <c r="N24" s="962"/>
      <c r="O24" s="962"/>
      <c r="P24" s="962"/>
      <c r="Q24" s="444"/>
      <c r="R24" s="445" t="s">
        <v>487</v>
      </c>
      <c r="S24" s="444"/>
      <c r="T24" s="445"/>
      <c r="U24" s="445"/>
      <c r="V24" s="963" t="s">
        <v>505</v>
      </c>
      <c r="W24" s="963"/>
      <c r="X24" s="963"/>
      <c r="Y24" s="963"/>
      <c r="Z24" s="445"/>
      <c r="AA24" s="964" t="s">
        <v>490</v>
      </c>
      <c r="AB24" s="964"/>
      <c r="AC24" s="964"/>
      <c r="AD24" s="444"/>
      <c r="AE24" s="444"/>
      <c r="AF24" s="444"/>
      <c r="AG24" s="444"/>
      <c r="AH24" s="445" t="s">
        <v>488</v>
      </c>
      <c r="AI24" s="444"/>
      <c r="AJ24" s="445"/>
      <c r="AK24" s="445"/>
      <c r="AL24" s="444"/>
      <c r="AM24" s="444"/>
      <c r="AN24" s="445" t="s">
        <v>701</v>
      </c>
      <c r="AO24" s="444"/>
      <c r="BC24" s="445" t="s">
        <v>727</v>
      </c>
      <c r="BD24" s="444"/>
      <c r="BQ24" s="444"/>
      <c r="BR24" s="445" t="s">
        <v>701</v>
      </c>
      <c r="BS24" s="444"/>
      <c r="CG24" s="445" t="s">
        <v>727</v>
      </c>
      <c r="CH24" s="444"/>
      <c r="CU24" s="444"/>
      <c r="CV24" s="445" t="s">
        <v>489</v>
      </c>
      <c r="CW24" s="444"/>
      <c r="DJ24" s="444"/>
      <c r="DK24" s="445"/>
      <c r="DL24" s="444"/>
    </row>
    <row r="25" spans="2:128" ht="13.5" thickBot="1">
      <c r="C25" s="448"/>
      <c r="D25" s="449"/>
      <c r="S25" s="448"/>
      <c r="T25" s="451"/>
      <c r="U25" s="451"/>
      <c r="V25" s="449"/>
      <c r="W25" s="449"/>
      <c r="X25" s="449"/>
      <c r="Y25" s="449"/>
      <c r="Z25" s="449"/>
      <c r="AA25" s="449"/>
      <c r="AI25" s="448"/>
      <c r="AJ25" s="451"/>
      <c r="AK25" s="451"/>
      <c r="AL25" s="449"/>
      <c r="AO25" s="448"/>
      <c r="AP25" s="451"/>
      <c r="AQ25" s="451"/>
      <c r="BD25" s="448"/>
      <c r="BE25" s="451"/>
      <c r="BF25" s="451"/>
      <c r="BS25" s="448"/>
      <c r="BT25" s="451"/>
      <c r="BU25" s="451"/>
      <c r="CH25" s="448"/>
      <c r="CI25" s="451"/>
      <c r="CJ25" s="451"/>
      <c r="CW25" s="448"/>
      <c r="CX25" s="451"/>
      <c r="CY25" s="451"/>
      <c r="DL25" s="448"/>
      <c r="DM25" s="451"/>
      <c r="DN25" s="451"/>
    </row>
    <row r="26" spans="2:128" ht="58.5" customHeight="1" thickBot="1">
      <c r="B26" s="934" t="s">
        <v>947</v>
      </c>
      <c r="C26" s="965"/>
      <c r="D26" s="970" t="s">
        <v>886</v>
      </c>
      <c r="E26" s="942" t="s">
        <v>933</v>
      </c>
      <c r="F26" s="942"/>
      <c r="G26" s="942"/>
      <c r="H26" s="942"/>
      <c r="I26" s="942"/>
      <c r="J26" s="942"/>
      <c r="K26" s="942"/>
      <c r="L26" s="942"/>
      <c r="M26" s="942"/>
      <c r="N26" s="942"/>
      <c r="O26" s="942"/>
      <c r="P26" s="943"/>
      <c r="Q26" s="311"/>
      <c r="R26" s="934" t="str">
        <f>$B26</f>
        <v>H70-T30
7-10kg non-comm</v>
      </c>
      <c r="S26" s="965"/>
      <c r="T26" s="957" t="s">
        <v>907</v>
      </c>
      <c r="U26" s="958"/>
      <c r="V26" s="957" t="s">
        <v>894</v>
      </c>
      <c r="W26" s="975"/>
      <c r="X26" s="975"/>
      <c r="Y26" s="958"/>
      <c r="Z26" s="976" t="s">
        <v>932</v>
      </c>
      <c r="AA26" s="977"/>
      <c r="AB26" s="957" t="s">
        <v>908</v>
      </c>
      <c r="AC26" s="958"/>
      <c r="AD26" s="311"/>
      <c r="AE26" s="978" t="s">
        <v>730</v>
      </c>
      <c r="AF26" s="980" t="s">
        <v>731</v>
      </c>
      <c r="AG26" s="311"/>
      <c r="AH26" s="934" t="str">
        <f>$B26</f>
        <v>H70-T30
7-10kg non-comm</v>
      </c>
      <c r="AI26" s="965"/>
      <c r="AJ26" s="957" t="s">
        <v>907</v>
      </c>
      <c r="AK26" s="958"/>
      <c r="AL26" s="959" t="s">
        <v>167</v>
      </c>
      <c r="AM26" s="311"/>
      <c r="AN26" s="934" t="str">
        <f>$B26</f>
        <v>H70-T30
7-10kg non-comm</v>
      </c>
      <c r="AO26" s="935"/>
      <c r="AP26" s="940" t="s">
        <v>530</v>
      </c>
      <c r="AQ26" s="941"/>
      <c r="AR26" s="942"/>
      <c r="AS26" s="942"/>
      <c r="AT26" s="942"/>
      <c r="AU26" s="942"/>
      <c r="AV26" s="942"/>
      <c r="AW26" s="942"/>
      <c r="AX26" s="942"/>
      <c r="AY26" s="942"/>
      <c r="AZ26" s="942"/>
      <c r="BA26" s="943"/>
      <c r="BB26" s="311"/>
      <c r="BC26" s="934" t="str">
        <f>$B26</f>
        <v>H70-T30
7-10kg non-comm</v>
      </c>
      <c r="BD26" s="935"/>
      <c r="BE26" s="940" t="s">
        <v>530</v>
      </c>
      <c r="BF26" s="941"/>
      <c r="BG26" s="942"/>
      <c r="BH26" s="942"/>
      <c r="BI26" s="942"/>
      <c r="BJ26" s="942"/>
      <c r="BK26" s="942"/>
      <c r="BL26" s="942"/>
      <c r="BM26" s="942"/>
      <c r="BN26" s="942"/>
      <c r="BO26" s="942"/>
      <c r="BP26" s="943"/>
      <c r="BQ26" s="311"/>
      <c r="BR26" s="934" t="str">
        <f>$B26</f>
        <v>H70-T30
7-10kg non-comm</v>
      </c>
      <c r="BS26" s="935"/>
      <c r="BT26" s="940" t="s">
        <v>911</v>
      </c>
      <c r="BU26" s="941"/>
      <c r="BV26" s="941"/>
      <c r="BW26" s="941"/>
      <c r="BX26" s="941"/>
      <c r="BY26" s="941"/>
      <c r="BZ26" s="941"/>
      <c r="CA26" s="941"/>
      <c r="CB26" s="941"/>
      <c r="CC26" s="941"/>
      <c r="CD26" s="941"/>
      <c r="CE26" s="993"/>
      <c r="CG26" s="934" t="str">
        <f>$B26</f>
        <v>H70-T30
7-10kg non-comm</v>
      </c>
      <c r="CH26" s="935"/>
      <c r="CI26" s="940" t="s">
        <v>911</v>
      </c>
      <c r="CJ26" s="941"/>
      <c r="CK26" s="941"/>
      <c r="CL26" s="941"/>
      <c r="CM26" s="941"/>
      <c r="CN26" s="941"/>
      <c r="CO26" s="941"/>
      <c r="CP26" s="941"/>
      <c r="CQ26" s="941"/>
      <c r="CR26" s="941"/>
      <c r="CS26" s="941"/>
      <c r="CT26" s="993"/>
      <c r="CU26" s="311"/>
      <c r="CV26" s="934" t="str">
        <f>$B26</f>
        <v>H70-T30
7-10kg non-comm</v>
      </c>
      <c r="CW26" s="935"/>
      <c r="CX26" s="940" t="s">
        <v>956</v>
      </c>
      <c r="CY26" s="941"/>
      <c r="CZ26" s="941"/>
      <c r="DA26" s="941"/>
      <c r="DB26" s="941"/>
      <c r="DC26" s="941"/>
      <c r="DD26" s="941"/>
      <c r="DE26" s="941"/>
      <c r="DF26" s="941"/>
      <c r="DG26" s="941"/>
      <c r="DH26" s="941"/>
      <c r="DI26" s="993"/>
      <c r="DJ26" s="311"/>
      <c r="DK26" s="934" t="str">
        <f>$B26</f>
        <v>H70-T30
7-10kg non-comm</v>
      </c>
      <c r="DL26" s="935"/>
      <c r="DM26" s="940" t="s">
        <v>955</v>
      </c>
      <c r="DN26" s="941"/>
      <c r="DO26" s="941"/>
      <c r="DP26" s="941"/>
      <c r="DQ26" s="941"/>
      <c r="DR26" s="941"/>
      <c r="DS26" s="941"/>
      <c r="DT26" s="941"/>
      <c r="DU26" s="941"/>
      <c r="DV26" s="941"/>
      <c r="DW26" s="941"/>
      <c r="DX26" s="993"/>
    </row>
    <row r="27" spans="2:128" ht="14.25">
      <c r="B27" s="966"/>
      <c r="C27" s="967"/>
      <c r="D27" s="971"/>
      <c r="E27" s="928" t="s">
        <v>891</v>
      </c>
      <c r="F27" s="928"/>
      <c r="G27" s="928"/>
      <c r="H27" s="928"/>
      <c r="I27" s="928"/>
      <c r="J27" s="928"/>
      <c r="K27" s="928"/>
      <c r="L27" s="928"/>
      <c r="M27" s="928"/>
      <c r="N27" s="928"/>
      <c r="O27" s="928"/>
      <c r="P27" s="929"/>
      <c r="Q27" s="674"/>
      <c r="R27" s="966"/>
      <c r="S27" s="967"/>
      <c r="T27" s="944" t="s">
        <v>496</v>
      </c>
      <c r="U27" s="946" t="s">
        <v>497</v>
      </c>
      <c r="V27" s="948" t="s">
        <v>525</v>
      </c>
      <c r="W27" s="989" t="s">
        <v>128</v>
      </c>
      <c r="X27" s="950" t="s">
        <v>692</v>
      </c>
      <c r="Y27" s="1130" t="s">
        <v>709</v>
      </c>
      <c r="Z27" s="953" t="s">
        <v>130</v>
      </c>
      <c r="AA27" s="955" t="s">
        <v>131</v>
      </c>
      <c r="AB27" s="988" t="str">
        <f>AB5</f>
        <v>174l
7kg</v>
      </c>
      <c r="AC27" s="946" t="s">
        <v>493</v>
      </c>
      <c r="AD27" s="674"/>
      <c r="AE27" s="979"/>
      <c r="AF27" s="981"/>
      <c r="AG27" s="674"/>
      <c r="AH27" s="966"/>
      <c r="AI27" s="967"/>
      <c r="AJ27" s="944" t="s">
        <v>498</v>
      </c>
      <c r="AK27" s="946" t="s">
        <v>497</v>
      </c>
      <c r="AL27" s="960"/>
      <c r="AM27" s="674"/>
      <c r="AN27" s="936"/>
      <c r="AO27" s="937"/>
      <c r="AP27" s="928" t="s">
        <v>891</v>
      </c>
      <c r="AQ27" s="928"/>
      <c r="AR27" s="928"/>
      <c r="AS27" s="928"/>
      <c r="AT27" s="928"/>
      <c r="AU27" s="928"/>
      <c r="AV27" s="928"/>
      <c r="AW27" s="928"/>
      <c r="AX27" s="928"/>
      <c r="AY27" s="928"/>
      <c r="AZ27" s="928"/>
      <c r="BA27" s="929"/>
      <c r="BB27" s="452"/>
      <c r="BC27" s="936"/>
      <c r="BD27" s="937"/>
      <c r="BE27" s="928" t="s">
        <v>891</v>
      </c>
      <c r="BF27" s="928"/>
      <c r="BG27" s="928"/>
      <c r="BH27" s="928"/>
      <c r="BI27" s="928"/>
      <c r="BJ27" s="928"/>
      <c r="BK27" s="928"/>
      <c r="BL27" s="928"/>
      <c r="BM27" s="928"/>
      <c r="BN27" s="928"/>
      <c r="BO27" s="928"/>
      <c r="BP27" s="929"/>
      <c r="BQ27" s="452"/>
      <c r="BR27" s="936"/>
      <c r="BS27" s="937"/>
      <c r="BT27" s="928" t="s">
        <v>891</v>
      </c>
      <c r="BU27" s="928"/>
      <c r="BV27" s="928"/>
      <c r="BW27" s="928"/>
      <c r="BX27" s="928"/>
      <c r="BY27" s="928"/>
      <c r="BZ27" s="928"/>
      <c r="CA27" s="928"/>
      <c r="CB27" s="928"/>
      <c r="CC27" s="928"/>
      <c r="CD27" s="928"/>
      <c r="CE27" s="929"/>
      <c r="CG27" s="936"/>
      <c r="CH27" s="937"/>
      <c r="CI27" s="928" t="s">
        <v>891</v>
      </c>
      <c r="CJ27" s="928"/>
      <c r="CK27" s="928"/>
      <c r="CL27" s="928"/>
      <c r="CM27" s="928"/>
      <c r="CN27" s="928"/>
      <c r="CO27" s="928"/>
      <c r="CP27" s="928"/>
      <c r="CQ27" s="928"/>
      <c r="CR27" s="928"/>
      <c r="CS27" s="928"/>
      <c r="CT27" s="929"/>
      <c r="CU27" s="674"/>
      <c r="CV27" s="936"/>
      <c r="CW27" s="937"/>
      <c r="CX27" s="928" t="s">
        <v>891</v>
      </c>
      <c r="CY27" s="928"/>
      <c r="CZ27" s="928"/>
      <c r="DA27" s="928"/>
      <c r="DB27" s="928"/>
      <c r="DC27" s="928"/>
      <c r="DD27" s="928"/>
      <c r="DE27" s="928"/>
      <c r="DF27" s="928"/>
      <c r="DG27" s="928"/>
      <c r="DH27" s="928"/>
      <c r="DI27" s="929"/>
      <c r="DJ27" s="674"/>
      <c r="DK27" s="936"/>
      <c r="DL27" s="937"/>
      <c r="DM27" s="928" t="s">
        <v>891</v>
      </c>
      <c r="DN27" s="928"/>
      <c r="DO27" s="928"/>
      <c r="DP27" s="928"/>
      <c r="DQ27" s="928"/>
      <c r="DR27" s="928"/>
      <c r="DS27" s="928"/>
      <c r="DT27" s="928"/>
      <c r="DU27" s="928"/>
      <c r="DV27" s="928"/>
      <c r="DW27" s="928"/>
      <c r="DX27" s="929"/>
    </row>
    <row r="28" spans="2:128" ht="13.5" thickBot="1">
      <c r="B28" s="968"/>
      <c r="C28" s="969"/>
      <c r="D28" s="972"/>
      <c r="E28" s="453">
        <v>0.5</v>
      </c>
      <c r="F28" s="453">
        <v>2</v>
      </c>
      <c r="G28" s="453">
        <v>5</v>
      </c>
      <c r="H28" s="453">
        <v>10</v>
      </c>
      <c r="I28" s="453">
        <v>15</v>
      </c>
      <c r="J28" s="454">
        <v>20</v>
      </c>
      <c r="K28" s="455">
        <v>30</v>
      </c>
      <c r="L28" s="454">
        <v>40</v>
      </c>
      <c r="M28" s="454">
        <v>50</v>
      </c>
      <c r="N28" s="454">
        <v>60</v>
      </c>
      <c r="O28" s="454">
        <v>70</v>
      </c>
      <c r="P28" s="456" t="s">
        <v>379</v>
      </c>
      <c r="Q28" s="674"/>
      <c r="R28" s="968"/>
      <c r="S28" s="969"/>
      <c r="T28" s="945"/>
      <c r="U28" s="947"/>
      <c r="V28" s="949"/>
      <c r="W28" s="1129"/>
      <c r="X28" s="951"/>
      <c r="Y28" s="1131"/>
      <c r="Z28" s="954"/>
      <c r="AA28" s="956"/>
      <c r="AB28" s="945"/>
      <c r="AC28" s="947"/>
      <c r="AD28" s="674"/>
      <c r="AE28" s="945"/>
      <c r="AF28" s="947"/>
      <c r="AG28" s="674"/>
      <c r="AH28" s="968"/>
      <c r="AI28" s="969"/>
      <c r="AJ28" s="945"/>
      <c r="AK28" s="947"/>
      <c r="AL28" s="961"/>
      <c r="AM28" s="674"/>
      <c r="AN28" s="938"/>
      <c r="AO28" s="939"/>
      <c r="AP28" s="675">
        <v>0.5</v>
      </c>
      <c r="AQ28" s="676">
        <v>2</v>
      </c>
      <c r="AR28" s="458">
        <v>5</v>
      </c>
      <c r="AS28" s="458">
        <v>10</v>
      </c>
      <c r="AT28" s="458">
        <v>15</v>
      </c>
      <c r="AU28" s="459">
        <v>20</v>
      </c>
      <c r="AV28" s="460">
        <v>30</v>
      </c>
      <c r="AW28" s="459">
        <v>40</v>
      </c>
      <c r="AX28" s="459">
        <v>50</v>
      </c>
      <c r="AY28" s="459">
        <v>60</v>
      </c>
      <c r="AZ28" s="459">
        <v>70</v>
      </c>
      <c r="BA28" s="456" t="s">
        <v>379</v>
      </c>
      <c r="BB28" s="452"/>
      <c r="BC28" s="938"/>
      <c r="BD28" s="939"/>
      <c r="BE28" s="675">
        <v>0.5</v>
      </c>
      <c r="BF28" s="676">
        <v>2</v>
      </c>
      <c r="BG28" s="458">
        <v>5</v>
      </c>
      <c r="BH28" s="458">
        <v>10</v>
      </c>
      <c r="BI28" s="458">
        <v>15</v>
      </c>
      <c r="BJ28" s="459">
        <v>20</v>
      </c>
      <c r="BK28" s="460">
        <v>30</v>
      </c>
      <c r="BL28" s="459">
        <v>40</v>
      </c>
      <c r="BM28" s="459">
        <v>50</v>
      </c>
      <c r="BN28" s="459">
        <v>60</v>
      </c>
      <c r="BO28" s="459">
        <v>70</v>
      </c>
      <c r="BP28" s="456" t="s">
        <v>379</v>
      </c>
      <c r="BQ28" s="452"/>
      <c r="BR28" s="938"/>
      <c r="BS28" s="939"/>
      <c r="BT28" s="675">
        <v>0.5</v>
      </c>
      <c r="BU28" s="676">
        <v>2</v>
      </c>
      <c r="BV28" s="458">
        <v>5</v>
      </c>
      <c r="BW28" s="458">
        <v>10</v>
      </c>
      <c r="BX28" s="458">
        <v>15</v>
      </c>
      <c r="BY28" s="459">
        <v>20</v>
      </c>
      <c r="BZ28" s="460">
        <v>30</v>
      </c>
      <c r="CA28" s="459">
        <v>40</v>
      </c>
      <c r="CB28" s="459">
        <v>50</v>
      </c>
      <c r="CC28" s="459">
        <v>60</v>
      </c>
      <c r="CD28" s="459">
        <v>70</v>
      </c>
      <c r="CE28" s="456" t="s">
        <v>379</v>
      </c>
      <c r="CG28" s="938"/>
      <c r="CH28" s="939"/>
      <c r="CI28" s="675">
        <v>0.5</v>
      </c>
      <c r="CJ28" s="676">
        <v>2</v>
      </c>
      <c r="CK28" s="458">
        <v>5</v>
      </c>
      <c r="CL28" s="458">
        <v>10</v>
      </c>
      <c r="CM28" s="458">
        <v>15</v>
      </c>
      <c r="CN28" s="459">
        <v>20</v>
      </c>
      <c r="CO28" s="460">
        <v>30</v>
      </c>
      <c r="CP28" s="459">
        <v>40</v>
      </c>
      <c r="CQ28" s="459">
        <v>50</v>
      </c>
      <c r="CR28" s="459">
        <v>60</v>
      </c>
      <c r="CS28" s="459">
        <v>70</v>
      </c>
      <c r="CT28" s="456" t="s">
        <v>379</v>
      </c>
      <c r="CU28" s="674"/>
      <c r="CV28" s="938"/>
      <c r="CW28" s="939"/>
      <c r="CX28" s="675">
        <v>0.5</v>
      </c>
      <c r="CY28" s="676">
        <v>2</v>
      </c>
      <c r="CZ28" s="676">
        <v>5</v>
      </c>
      <c r="DA28" s="676">
        <v>10</v>
      </c>
      <c r="DB28" s="676">
        <v>15</v>
      </c>
      <c r="DC28" s="677">
        <v>20</v>
      </c>
      <c r="DD28" s="460">
        <v>30</v>
      </c>
      <c r="DE28" s="677">
        <v>40</v>
      </c>
      <c r="DF28" s="677">
        <v>50</v>
      </c>
      <c r="DG28" s="677">
        <v>60</v>
      </c>
      <c r="DH28" s="677">
        <v>70</v>
      </c>
      <c r="DI28" s="678" t="s">
        <v>379</v>
      </c>
      <c r="DJ28" s="674"/>
      <c r="DK28" s="938"/>
      <c r="DL28" s="939"/>
      <c r="DM28" s="675">
        <v>0.5</v>
      </c>
      <c r="DN28" s="676">
        <v>2</v>
      </c>
      <c r="DO28" s="676">
        <v>5</v>
      </c>
      <c r="DP28" s="676">
        <v>10</v>
      </c>
      <c r="DQ28" s="676">
        <v>15</v>
      </c>
      <c r="DR28" s="677">
        <v>20</v>
      </c>
      <c r="DS28" s="460">
        <v>30</v>
      </c>
      <c r="DT28" s="677">
        <v>40</v>
      </c>
      <c r="DU28" s="677">
        <v>50</v>
      </c>
      <c r="DV28" s="677">
        <v>60</v>
      </c>
      <c r="DW28" s="677">
        <v>70</v>
      </c>
      <c r="DX28" s="678" t="s">
        <v>379</v>
      </c>
    </row>
    <row r="29" spans="2:128" ht="15" customHeight="1">
      <c r="B29" s="924" t="s">
        <v>890</v>
      </c>
      <c r="C29" s="679" t="s">
        <v>380</v>
      </c>
      <c r="D29" s="462" t="s">
        <v>381</v>
      </c>
      <c r="E29" s="463" t="s">
        <v>381</v>
      </c>
      <c r="F29" s="464" t="s">
        <v>381</v>
      </c>
      <c r="G29" s="464" t="s">
        <v>381</v>
      </c>
      <c r="H29" s="464" t="s">
        <v>381</v>
      </c>
      <c r="I29" s="464" t="s">
        <v>381</v>
      </c>
      <c r="J29" s="464" t="s">
        <v>381</v>
      </c>
      <c r="K29" s="464" t="s">
        <v>381</v>
      </c>
      <c r="L29" s="464" t="s">
        <v>381</v>
      </c>
      <c r="M29" s="464" t="s">
        <v>381</v>
      </c>
      <c r="N29" s="464" t="s">
        <v>381</v>
      </c>
      <c r="O29" s="464" t="s">
        <v>381</v>
      </c>
      <c r="P29" s="465" t="s">
        <v>381</v>
      </c>
      <c r="Q29" s="466"/>
      <c r="R29" s="924" t="s">
        <v>890</v>
      </c>
      <c r="S29" s="679" t="str">
        <f>$C29</f>
        <v>&gt; 50</v>
      </c>
      <c r="T29" s="467" t="s">
        <v>381</v>
      </c>
      <c r="U29" s="468" t="s">
        <v>381</v>
      </c>
      <c r="V29" s="462" t="s">
        <v>381</v>
      </c>
      <c r="W29" s="469" t="s">
        <v>381</v>
      </c>
      <c r="X29" s="469" t="s">
        <v>381</v>
      </c>
      <c r="Y29" s="469" t="s">
        <v>381</v>
      </c>
      <c r="Z29" s="462" t="s">
        <v>381</v>
      </c>
      <c r="AA29" s="470" t="s">
        <v>381</v>
      </c>
      <c r="AB29" s="467" t="s">
        <v>381</v>
      </c>
      <c r="AC29" s="468" t="s">
        <v>381</v>
      </c>
      <c r="AD29" s="466"/>
      <c r="AE29" s="930">
        <f>AE7</f>
        <v>19.88372093023256</v>
      </c>
      <c r="AF29" s="932">
        <f>AF7</f>
        <v>22.369186046511629</v>
      </c>
      <c r="AG29" s="466"/>
      <c r="AH29" s="924" t="s">
        <v>890</v>
      </c>
      <c r="AI29" s="679" t="str">
        <f>$C29</f>
        <v>&gt; 50</v>
      </c>
      <c r="AJ29" s="467" t="s">
        <v>381</v>
      </c>
      <c r="AK29" s="468" t="s">
        <v>381</v>
      </c>
      <c r="AL29" s="529" t="s">
        <v>381</v>
      </c>
      <c r="AM29" s="466"/>
      <c r="AN29" s="924" t="s">
        <v>890</v>
      </c>
      <c r="AO29" s="461" t="str">
        <f>$C29</f>
        <v>&gt; 50</v>
      </c>
      <c r="AP29" s="472" t="s">
        <v>381</v>
      </c>
      <c r="AQ29" s="473" t="s">
        <v>381</v>
      </c>
      <c r="AR29" s="473" t="s">
        <v>381</v>
      </c>
      <c r="AS29" s="473" t="s">
        <v>381</v>
      </c>
      <c r="AT29" s="473" t="s">
        <v>381</v>
      </c>
      <c r="AU29" s="473" t="s">
        <v>381</v>
      </c>
      <c r="AV29" s="473" t="s">
        <v>381</v>
      </c>
      <c r="AW29" s="473" t="s">
        <v>381</v>
      </c>
      <c r="AX29" s="473" t="s">
        <v>381</v>
      </c>
      <c r="AY29" s="473" t="s">
        <v>381</v>
      </c>
      <c r="AZ29" s="473" t="s">
        <v>381</v>
      </c>
      <c r="BA29" s="468" t="s">
        <v>381</v>
      </c>
      <c r="BB29" s="474"/>
      <c r="BC29" s="924" t="s">
        <v>890</v>
      </c>
      <c r="BD29" s="461" t="str">
        <f>$C29</f>
        <v>&gt; 50</v>
      </c>
      <c r="BE29" s="472" t="s">
        <v>381</v>
      </c>
      <c r="BF29" s="473" t="s">
        <v>381</v>
      </c>
      <c r="BG29" s="473" t="s">
        <v>381</v>
      </c>
      <c r="BH29" s="473" t="s">
        <v>381</v>
      </c>
      <c r="BI29" s="473" t="s">
        <v>381</v>
      </c>
      <c r="BJ29" s="473" t="s">
        <v>381</v>
      </c>
      <c r="BK29" s="473" t="s">
        <v>381</v>
      </c>
      <c r="BL29" s="473" t="s">
        <v>381</v>
      </c>
      <c r="BM29" s="473" t="s">
        <v>381</v>
      </c>
      <c r="BN29" s="473" t="s">
        <v>381</v>
      </c>
      <c r="BO29" s="473" t="s">
        <v>381</v>
      </c>
      <c r="BP29" s="468" t="s">
        <v>381</v>
      </c>
      <c r="BQ29" s="466"/>
      <c r="BR29" s="924" t="s">
        <v>890</v>
      </c>
      <c r="BS29" s="461" t="str">
        <f>$C29</f>
        <v>&gt; 50</v>
      </c>
      <c r="BT29" s="472" t="s">
        <v>381</v>
      </c>
      <c r="BU29" s="473" t="s">
        <v>381</v>
      </c>
      <c r="BV29" s="473" t="s">
        <v>381</v>
      </c>
      <c r="BW29" s="473" t="s">
        <v>381</v>
      </c>
      <c r="BX29" s="473" t="s">
        <v>381</v>
      </c>
      <c r="BY29" s="473" t="s">
        <v>381</v>
      </c>
      <c r="BZ29" s="473" t="s">
        <v>381</v>
      </c>
      <c r="CA29" s="473" t="s">
        <v>381</v>
      </c>
      <c r="CB29" s="473" t="s">
        <v>381</v>
      </c>
      <c r="CC29" s="473" t="s">
        <v>381</v>
      </c>
      <c r="CD29" s="473" t="s">
        <v>381</v>
      </c>
      <c r="CE29" s="468" t="s">
        <v>381</v>
      </c>
      <c r="CG29" s="924" t="s">
        <v>890</v>
      </c>
      <c r="CH29" s="461" t="str">
        <f>$C29</f>
        <v>&gt; 50</v>
      </c>
      <c r="CI29" s="472" t="s">
        <v>381</v>
      </c>
      <c r="CJ29" s="473" t="s">
        <v>381</v>
      </c>
      <c r="CK29" s="473" t="s">
        <v>381</v>
      </c>
      <c r="CL29" s="473" t="s">
        <v>381</v>
      </c>
      <c r="CM29" s="473" t="s">
        <v>381</v>
      </c>
      <c r="CN29" s="473" t="s">
        <v>381</v>
      </c>
      <c r="CO29" s="473" t="s">
        <v>381</v>
      </c>
      <c r="CP29" s="473" t="s">
        <v>381</v>
      </c>
      <c r="CQ29" s="473" t="s">
        <v>381</v>
      </c>
      <c r="CR29" s="473" t="s">
        <v>381</v>
      </c>
      <c r="CS29" s="473" t="s">
        <v>381</v>
      </c>
      <c r="CT29" s="468" t="s">
        <v>381</v>
      </c>
      <c r="CU29" s="466"/>
      <c r="CV29" s="924" t="s">
        <v>890</v>
      </c>
      <c r="CW29" s="679" t="str">
        <f>$C29</f>
        <v>&gt; 50</v>
      </c>
      <c r="CX29" s="472" t="s">
        <v>381</v>
      </c>
      <c r="CY29" s="473" t="s">
        <v>381</v>
      </c>
      <c r="CZ29" s="473" t="s">
        <v>381</v>
      </c>
      <c r="DA29" s="473" t="s">
        <v>381</v>
      </c>
      <c r="DB29" s="473" t="s">
        <v>381</v>
      </c>
      <c r="DC29" s="473" t="s">
        <v>381</v>
      </c>
      <c r="DD29" s="473" t="s">
        <v>381</v>
      </c>
      <c r="DE29" s="473" t="s">
        <v>381</v>
      </c>
      <c r="DF29" s="473" t="s">
        <v>381</v>
      </c>
      <c r="DG29" s="473" t="s">
        <v>381</v>
      </c>
      <c r="DH29" s="473" t="s">
        <v>381</v>
      </c>
      <c r="DI29" s="468" t="s">
        <v>381</v>
      </c>
      <c r="DJ29" s="466"/>
      <c r="DK29" s="924" t="s">
        <v>890</v>
      </c>
      <c r="DL29" s="679" t="str">
        <f>$C29</f>
        <v>&gt; 50</v>
      </c>
      <c r="DM29" s="472" t="s">
        <v>381</v>
      </c>
      <c r="DN29" s="473" t="s">
        <v>381</v>
      </c>
      <c r="DO29" s="473" t="s">
        <v>381</v>
      </c>
      <c r="DP29" s="473" t="s">
        <v>381</v>
      </c>
      <c r="DQ29" s="473" t="s">
        <v>381</v>
      </c>
      <c r="DR29" s="473" t="s">
        <v>381</v>
      </c>
      <c r="DS29" s="473" t="s">
        <v>381</v>
      </c>
      <c r="DT29" s="473" t="s">
        <v>381</v>
      </c>
      <c r="DU29" s="473" t="s">
        <v>381</v>
      </c>
      <c r="DV29" s="473" t="s">
        <v>381</v>
      </c>
      <c r="DW29" s="473" t="s">
        <v>381</v>
      </c>
      <c r="DX29" s="468" t="s">
        <v>381</v>
      </c>
    </row>
    <row r="30" spans="2:128" ht="15" customHeight="1">
      <c r="B30" s="925"/>
      <c r="C30" s="680">
        <v>50</v>
      </c>
      <c r="D30" s="476">
        <f>W30</f>
        <v>3.076494951111111</v>
      </c>
      <c r="E30" s="477">
        <v>76.088708101320165</v>
      </c>
      <c r="F30" s="478">
        <v>77.535623617292728</v>
      </c>
      <c r="G30" s="478">
        <v>78.7845562618635</v>
      </c>
      <c r="H30" s="478">
        <v>78.126142876622652</v>
      </c>
      <c r="I30" s="478">
        <v>77.459202420623171</v>
      </c>
      <c r="J30" s="478">
        <v>77.097969526953051</v>
      </c>
      <c r="K30" s="478">
        <v>76.182332422274953</v>
      </c>
      <c r="L30" s="478">
        <v>75.501011783942147</v>
      </c>
      <c r="M30" s="478">
        <v>74.806394531253886</v>
      </c>
      <c r="N30" s="478">
        <v>74.040314295525519</v>
      </c>
      <c r="O30" s="478">
        <v>72.801632849996906</v>
      </c>
      <c r="P30" s="480" t="s">
        <v>381</v>
      </c>
      <c r="Q30" s="466"/>
      <c r="R30" s="925"/>
      <c r="S30" s="680">
        <f>$C30</f>
        <v>50</v>
      </c>
      <c r="T30" s="481">
        <v>50</v>
      </c>
      <c r="U30" s="519">
        <v>-26</v>
      </c>
      <c r="V30" s="600">
        <f t="shared" ref="V30:V42" si="31">W30*0.9</f>
        <v>2.7688454560000002</v>
      </c>
      <c r="W30" s="681">
        <f>IF(MIN(X30,Y30)*(1-(2.5+7)/(87.5-2))&gt;$AE$29,$AE$7,MIN(X30,Y30)*(1-(2.5+7)/(87.5-2)))</f>
        <v>3.076494951111111</v>
      </c>
      <c r="X30" s="666">
        <f>'70MPa, 7-10kg (comm)'!Z30</f>
        <v>3.46105682</v>
      </c>
      <c r="Y30" s="488">
        <f>'70MPa, 7-10kg (comm)'!AA30</f>
        <v>4.2701597199999997</v>
      </c>
      <c r="Z30" s="483">
        <f>(F30-2)/W30</f>
        <v>24.552493931450197</v>
      </c>
      <c r="AA30" s="486">
        <f>(F30-2)/MIN(X30,Y30)</f>
        <v>21.824439050177954</v>
      </c>
      <c r="AB30" s="487">
        <f>'70MPa, 7-10kg (comm)'!AD30</f>
        <v>6.5445499099999997</v>
      </c>
      <c r="AC30" s="488">
        <f>'70MPa, 7-10kg (comm)'!AE30</f>
        <v>11.654933099999999</v>
      </c>
      <c r="AD30" s="466"/>
      <c r="AE30" s="930"/>
      <c r="AF30" s="932"/>
      <c r="AG30" s="466"/>
      <c r="AH30" s="925"/>
      <c r="AI30" s="680">
        <f>$C30</f>
        <v>50</v>
      </c>
      <c r="AJ30" s="489">
        <v>25</v>
      </c>
      <c r="AK30" s="482">
        <f>MIN(-33,AI30)</f>
        <v>-33</v>
      </c>
      <c r="AL30" s="490">
        <f>W30</f>
        <v>3.076494951111111</v>
      </c>
      <c r="AM30" s="466"/>
      <c r="AN30" s="925"/>
      <c r="AO30" s="475">
        <f>$C30</f>
        <v>50</v>
      </c>
      <c r="AP30" s="520">
        <v>0.90795207409570911</v>
      </c>
      <c r="AQ30" s="521">
        <v>0.92009123020914874</v>
      </c>
      <c r="AR30" s="521">
        <v>0.93106702309753941</v>
      </c>
      <c r="AS30" s="521">
        <v>0.92777934787383687</v>
      </c>
      <c r="AT30" s="521">
        <v>0.92471620914250119</v>
      </c>
      <c r="AU30" s="521">
        <v>0.92444314528024152</v>
      </c>
      <c r="AV30" s="521">
        <v>0.92326095871332792</v>
      </c>
      <c r="AW30" s="521">
        <v>0.92520259430240703</v>
      </c>
      <c r="AX30" s="521">
        <v>0.92857584746038846</v>
      </c>
      <c r="AY30" s="493">
        <v>0.93387701200257678</v>
      </c>
      <c r="AZ30" s="493">
        <v>0.94094300116541674</v>
      </c>
      <c r="BA30" s="494" t="s">
        <v>381</v>
      </c>
      <c r="BB30" s="474"/>
      <c r="BC30" s="925"/>
      <c r="BD30" s="475">
        <f>$C30</f>
        <v>50</v>
      </c>
      <c r="BE30" s="520">
        <v>0.93687032095789924</v>
      </c>
      <c r="BF30" s="521">
        <v>0.93549426416537385</v>
      </c>
      <c r="BG30" s="521">
        <v>0.93315258020357961</v>
      </c>
      <c r="BH30" s="521">
        <v>0.92992542535230038</v>
      </c>
      <c r="BI30" s="521">
        <v>0.92694399795996341</v>
      </c>
      <c r="BJ30" s="521">
        <v>0.92671615272032737</v>
      </c>
      <c r="BK30" s="521">
        <v>0.92563021396829592</v>
      </c>
      <c r="BL30" s="521">
        <v>0.92757390999651235</v>
      </c>
      <c r="BM30" s="521">
        <v>0.93070011033765132</v>
      </c>
      <c r="BN30" s="493">
        <v>0.93526302617295132</v>
      </c>
      <c r="BO30" s="521">
        <v>0.94106689496970963</v>
      </c>
      <c r="BP30" s="494" t="s">
        <v>381</v>
      </c>
      <c r="BQ30" s="466"/>
      <c r="BR30" s="925"/>
      <c r="BS30" s="475">
        <f>$C30</f>
        <v>50</v>
      </c>
      <c r="BT30" s="495">
        <v>85</v>
      </c>
      <c r="BU30" s="496">
        <v>85</v>
      </c>
      <c r="BV30" s="496">
        <v>84.673945909324246</v>
      </c>
      <c r="BW30" s="496">
        <v>83.497764583238151</v>
      </c>
      <c r="BX30" s="496">
        <v>82.145956926660403</v>
      </c>
      <c r="BY30" s="497">
        <v>80.661899360438056</v>
      </c>
      <c r="BZ30" s="497">
        <v>77.159932272156624</v>
      </c>
      <c r="CA30" s="497">
        <v>73.065744678493971</v>
      </c>
      <c r="CB30" s="497">
        <v>68.198657378383587</v>
      </c>
      <c r="CC30" s="497">
        <v>62.091099554876848</v>
      </c>
      <c r="CD30" s="497">
        <v>53.141426282707826</v>
      </c>
      <c r="CE30" s="494" t="s">
        <v>381</v>
      </c>
      <c r="CG30" s="925"/>
      <c r="CH30" s="475">
        <f>$C30</f>
        <v>50</v>
      </c>
      <c r="CI30" s="495">
        <v>84.457603504331374</v>
      </c>
      <c r="CJ30" s="496">
        <v>84.171832211004343</v>
      </c>
      <c r="CK30" s="496">
        <v>83.547490610509726</v>
      </c>
      <c r="CL30" s="496">
        <v>82.343116343608528</v>
      </c>
      <c r="CM30" s="496">
        <v>80.948131634229838</v>
      </c>
      <c r="CN30" s="497">
        <v>79.447101859130129</v>
      </c>
      <c r="CO30" s="497">
        <v>75.905364678121742</v>
      </c>
      <c r="CP30" s="497">
        <v>71.82755209770346</v>
      </c>
      <c r="CQ30" s="497">
        <v>67.107658626042323</v>
      </c>
      <c r="CR30" s="497">
        <v>61.393587779219942</v>
      </c>
      <c r="CS30" s="497">
        <v>53.081090664064376</v>
      </c>
      <c r="CT30" s="494" t="s">
        <v>381</v>
      </c>
      <c r="CU30" s="466"/>
      <c r="CV30" s="925"/>
      <c r="CW30" s="680">
        <f>$C30</f>
        <v>50</v>
      </c>
      <c r="CX30" s="524">
        <f t="shared" ref="CX30:CY42" si="32">MIN(AP30,BE30)</f>
        <v>0.90795207409570911</v>
      </c>
      <c r="CY30" s="525">
        <f t="shared" si="32"/>
        <v>0.92009123020914874</v>
      </c>
      <c r="CZ30" s="525">
        <f t="shared" ref="CZ30:DH30" si="33">MIN(AR30,BG30)</f>
        <v>0.93106702309753941</v>
      </c>
      <c r="DA30" s="525">
        <f t="shared" si="33"/>
        <v>0.92777934787383687</v>
      </c>
      <c r="DB30" s="525">
        <f t="shared" si="33"/>
        <v>0.92471620914250119</v>
      </c>
      <c r="DC30" s="526">
        <f t="shared" si="33"/>
        <v>0.92444314528024152</v>
      </c>
      <c r="DD30" s="526">
        <f t="shared" si="33"/>
        <v>0.92326095871332792</v>
      </c>
      <c r="DE30" s="526">
        <f t="shared" si="33"/>
        <v>0.92520259430240703</v>
      </c>
      <c r="DF30" s="526">
        <f t="shared" si="33"/>
        <v>0.92857584746038846</v>
      </c>
      <c r="DG30" s="526">
        <f t="shared" si="33"/>
        <v>0.93387701200257678</v>
      </c>
      <c r="DH30" s="526">
        <f t="shared" si="33"/>
        <v>0.94094300116541674</v>
      </c>
      <c r="DI30" s="494" t="s">
        <v>381</v>
      </c>
      <c r="DJ30" s="466"/>
      <c r="DK30" s="925"/>
      <c r="DL30" s="680">
        <f>$C30</f>
        <v>50</v>
      </c>
      <c r="DM30" s="495">
        <f t="shared" ref="DM30:DN42" si="34">MAX(BT30,CI30)</f>
        <v>85</v>
      </c>
      <c r="DN30" s="496">
        <f t="shared" si="34"/>
        <v>85</v>
      </c>
      <c r="DO30" s="496">
        <f t="shared" ref="DO30:DW30" si="35">MAX(BV30,CK30)</f>
        <v>84.673945909324246</v>
      </c>
      <c r="DP30" s="496">
        <f t="shared" si="35"/>
        <v>83.497764583238151</v>
      </c>
      <c r="DQ30" s="496">
        <f t="shared" si="35"/>
        <v>82.145956926660403</v>
      </c>
      <c r="DR30" s="497">
        <f t="shared" si="35"/>
        <v>80.661899360438056</v>
      </c>
      <c r="DS30" s="497">
        <f t="shared" si="35"/>
        <v>77.159932272156624</v>
      </c>
      <c r="DT30" s="497">
        <f t="shared" si="35"/>
        <v>73.065744678493971</v>
      </c>
      <c r="DU30" s="497">
        <f t="shared" si="35"/>
        <v>68.198657378383587</v>
      </c>
      <c r="DV30" s="497">
        <f t="shared" si="35"/>
        <v>62.091099554876848</v>
      </c>
      <c r="DW30" s="497">
        <f t="shared" si="35"/>
        <v>53.141426282707826</v>
      </c>
      <c r="DX30" s="494" t="s">
        <v>381</v>
      </c>
    </row>
    <row r="31" spans="2:128" ht="15" customHeight="1">
      <c r="B31" s="925"/>
      <c r="C31" s="680">
        <v>45</v>
      </c>
      <c r="D31" s="476">
        <f t="shared" ref="D31:D42" si="36">W31</f>
        <v>4.9139524266666665</v>
      </c>
      <c r="E31" s="477">
        <v>75.06192760126109</v>
      </c>
      <c r="F31" s="478">
        <v>76.947395157061351</v>
      </c>
      <c r="G31" s="478">
        <v>78.003134207503948</v>
      </c>
      <c r="H31" s="478">
        <v>77.414373479475387</v>
      </c>
      <c r="I31" s="478">
        <v>76.760637752897921</v>
      </c>
      <c r="J31" s="478">
        <v>76.646762352746649</v>
      </c>
      <c r="K31" s="478">
        <v>75.894487762909591</v>
      </c>
      <c r="L31" s="478">
        <v>75.410907910211833</v>
      </c>
      <c r="M31" s="478">
        <v>74.777187289593897</v>
      </c>
      <c r="N31" s="478">
        <v>74.025577642084002</v>
      </c>
      <c r="O31" s="478">
        <v>72.774066638362953</v>
      </c>
      <c r="P31" s="480" t="s">
        <v>381</v>
      </c>
      <c r="Q31" s="466"/>
      <c r="R31" s="925"/>
      <c r="S31" s="680">
        <f t="shared" ref="S31:S43" si="37">$C31</f>
        <v>45</v>
      </c>
      <c r="T31" s="481">
        <v>45</v>
      </c>
      <c r="U31" s="519">
        <v>-26</v>
      </c>
      <c r="V31" s="600">
        <f t="shared" si="31"/>
        <v>4.4225571840000004</v>
      </c>
      <c r="W31" s="681">
        <f t="shared" ref="W31:W42" si="38">IF(MIN(X31,Y31)*(1-(2.5+7)/(87.5-2))&gt;$AE$29,$AE$7,MIN(X31,Y31)*(1-(2.5+7)/(87.5-2)))</f>
        <v>4.9139524266666665</v>
      </c>
      <c r="X31" s="666">
        <f>'70MPa, 7-10kg (comm)'!Z31</f>
        <v>5.5281964800000001</v>
      </c>
      <c r="Y31" s="488">
        <f>'70MPa, 7-10kg (comm)'!AA31</f>
        <v>6.48408184</v>
      </c>
      <c r="Z31" s="483">
        <f t="shared" ref="Z31:Z42" si="39">(F31-2)/W31</f>
        <v>15.251957823267169</v>
      </c>
      <c r="AA31" s="486">
        <f t="shared" ref="AA31:AA42" si="40">(F31-2)/MIN(X31,Y31)</f>
        <v>13.55729584290415</v>
      </c>
      <c r="AB31" s="487">
        <f>'70MPa, 7-10kg (comm)'!AD31</f>
        <v>10.425824499999999</v>
      </c>
      <c r="AC31" s="488">
        <f>'70MPa, 7-10kg (comm)'!AE31</f>
        <v>17.483188299999998</v>
      </c>
      <c r="AD31" s="466"/>
      <c r="AE31" s="930"/>
      <c r="AF31" s="932"/>
      <c r="AG31" s="466"/>
      <c r="AH31" s="925"/>
      <c r="AI31" s="680">
        <f t="shared" ref="AI31:AI43" si="41">$C31</f>
        <v>45</v>
      </c>
      <c r="AJ31" s="489">
        <v>25</v>
      </c>
      <c r="AK31" s="482">
        <f t="shared" ref="AK31:AK42" si="42">MIN(-33,AI31)</f>
        <v>-33</v>
      </c>
      <c r="AL31" s="490">
        <f t="shared" ref="AL31:AL42" si="43">W31</f>
        <v>4.9139524266666665</v>
      </c>
      <c r="AM31" s="466"/>
      <c r="AN31" s="925"/>
      <c r="AO31" s="475">
        <f t="shared" ref="AO31:AO43" si="44">$C31</f>
        <v>45</v>
      </c>
      <c r="AP31" s="520">
        <v>0.89925745372447985</v>
      </c>
      <c r="AQ31" s="521">
        <v>0.9151720098137005</v>
      </c>
      <c r="AR31" s="521">
        <v>0.92502035888889123</v>
      </c>
      <c r="AS31" s="521">
        <v>0.92291494059701029</v>
      </c>
      <c r="AT31" s="521">
        <v>0.92068567468636053</v>
      </c>
      <c r="AU31" s="521">
        <v>0.92316357516908121</v>
      </c>
      <c r="AV31" s="521">
        <v>0.9248894153569831</v>
      </c>
      <c r="AW31" s="521">
        <v>0.93015113902196656</v>
      </c>
      <c r="AX31" s="521">
        <v>0.93581265427478677</v>
      </c>
      <c r="AY31" s="493">
        <v>0.94292033635123773</v>
      </c>
      <c r="AZ31" s="493">
        <v>0.95106108765349973</v>
      </c>
      <c r="BA31" s="494" t="s">
        <v>381</v>
      </c>
      <c r="BB31" s="474"/>
      <c r="BC31" s="925"/>
      <c r="BD31" s="475">
        <f t="shared" ref="BD31:BD43" si="45">$C31</f>
        <v>45</v>
      </c>
      <c r="BE31" s="520">
        <v>0.92961197732131373</v>
      </c>
      <c r="BF31" s="521">
        <v>0.9285669420720214</v>
      </c>
      <c r="BG31" s="521">
        <v>0.9269272267121822</v>
      </c>
      <c r="BH31" s="521">
        <v>0.92495099898498401</v>
      </c>
      <c r="BI31" s="521">
        <v>0.92279511531596026</v>
      </c>
      <c r="BJ31" s="521">
        <v>0.92535189553123209</v>
      </c>
      <c r="BK31" s="521">
        <v>0.9272084587281193</v>
      </c>
      <c r="BL31" s="521">
        <v>0.93244177429030528</v>
      </c>
      <c r="BM31" s="521">
        <v>0.93783307564869178</v>
      </c>
      <c r="BN31" s="493">
        <v>0.94423567075983261</v>
      </c>
      <c r="BO31" s="521">
        <v>0.95115387847207122</v>
      </c>
      <c r="BP31" s="494" t="s">
        <v>381</v>
      </c>
      <c r="BQ31" s="466"/>
      <c r="BR31" s="925"/>
      <c r="BS31" s="475">
        <f t="shared" ref="BS31:BS43" si="46">$C31</f>
        <v>45</v>
      </c>
      <c r="BT31" s="495">
        <v>85</v>
      </c>
      <c r="BU31" s="496">
        <v>85</v>
      </c>
      <c r="BV31" s="496">
        <v>84.435633107872917</v>
      </c>
      <c r="BW31" s="496">
        <v>82.911163207631645</v>
      </c>
      <c r="BX31" s="496">
        <v>81.153613895140808</v>
      </c>
      <c r="BY31" s="497">
        <v>79.309633467210901</v>
      </c>
      <c r="BZ31" s="497">
        <v>74.998337450523451</v>
      </c>
      <c r="CA31" s="497">
        <v>70.082636964455645</v>
      </c>
      <c r="CB31" s="497">
        <v>64.374035228838665</v>
      </c>
      <c r="CC31" s="497">
        <v>57.519078914851256</v>
      </c>
      <c r="CD31" s="497">
        <v>48.150936774299936</v>
      </c>
      <c r="CE31" s="494" t="s">
        <v>381</v>
      </c>
      <c r="CG31" s="925"/>
      <c r="CH31" s="475">
        <f t="shared" ref="CH31:CH43" si="47">$C31</f>
        <v>45</v>
      </c>
      <c r="CI31" s="495">
        <v>84.623493023674115</v>
      </c>
      <c r="CJ31" s="496">
        <v>84.245589485971436</v>
      </c>
      <c r="CK31" s="496">
        <v>83.405325767640221</v>
      </c>
      <c r="CL31" s="496">
        <v>81.816482347985882</v>
      </c>
      <c r="CM31" s="496">
        <v>80.024054786245756</v>
      </c>
      <c r="CN31" s="497">
        <v>78.14461792634674</v>
      </c>
      <c r="CO31" s="497">
        <v>73.781992408537349</v>
      </c>
      <c r="CP31" s="497">
        <v>68.901466189834707</v>
      </c>
      <c r="CQ31" s="497">
        <v>63.351599962119451</v>
      </c>
      <c r="CR31" s="497">
        <v>56.87202377458167</v>
      </c>
      <c r="CS31" s="497">
        <v>48.106768143761805</v>
      </c>
      <c r="CT31" s="494" t="s">
        <v>381</v>
      </c>
      <c r="CU31" s="466"/>
      <c r="CV31" s="925"/>
      <c r="CW31" s="680">
        <f t="shared" ref="CW31:CW43" si="48">$C31</f>
        <v>45</v>
      </c>
      <c r="CX31" s="524">
        <f t="shared" si="32"/>
        <v>0.89925745372447985</v>
      </c>
      <c r="CY31" s="525">
        <f t="shared" si="32"/>
        <v>0.9151720098137005</v>
      </c>
      <c r="CZ31" s="525">
        <f t="shared" ref="CZ31:DH34" si="49">MIN(AR31,BG31)</f>
        <v>0.92502035888889123</v>
      </c>
      <c r="DA31" s="525">
        <f t="shared" si="49"/>
        <v>0.92291494059701029</v>
      </c>
      <c r="DB31" s="525">
        <f t="shared" si="49"/>
        <v>0.92068567468636053</v>
      </c>
      <c r="DC31" s="526">
        <f t="shared" si="49"/>
        <v>0.92316357516908121</v>
      </c>
      <c r="DD31" s="526">
        <f t="shared" si="49"/>
        <v>0.9248894153569831</v>
      </c>
      <c r="DE31" s="526">
        <f t="shared" si="49"/>
        <v>0.93015113902196656</v>
      </c>
      <c r="DF31" s="526">
        <f t="shared" si="49"/>
        <v>0.93581265427478677</v>
      </c>
      <c r="DG31" s="526">
        <f t="shared" si="49"/>
        <v>0.94292033635123773</v>
      </c>
      <c r="DH31" s="526">
        <f t="shared" si="49"/>
        <v>0.95106108765349973</v>
      </c>
      <c r="DI31" s="494" t="s">
        <v>381</v>
      </c>
      <c r="DJ31" s="466"/>
      <c r="DK31" s="925"/>
      <c r="DL31" s="680">
        <f t="shared" ref="DL31:DL43" si="50">$C31</f>
        <v>45</v>
      </c>
      <c r="DM31" s="495">
        <f t="shared" si="34"/>
        <v>85</v>
      </c>
      <c r="DN31" s="496">
        <f t="shared" si="34"/>
        <v>85</v>
      </c>
      <c r="DO31" s="496">
        <f t="shared" ref="DO31:DW34" si="51">MAX(BV31,CK31)</f>
        <v>84.435633107872917</v>
      </c>
      <c r="DP31" s="496">
        <f t="shared" si="51"/>
        <v>82.911163207631645</v>
      </c>
      <c r="DQ31" s="496">
        <f t="shared" si="51"/>
        <v>81.153613895140808</v>
      </c>
      <c r="DR31" s="497">
        <f t="shared" si="51"/>
        <v>79.309633467210901</v>
      </c>
      <c r="DS31" s="497">
        <f t="shared" si="51"/>
        <v>74.998337450523451</v>
      </c>
      <c r="DT31" s="497">
        <f t="shared" si="51"/>
        <v>70.082636964455645</v>
      </c>
      <c r="DU31" s="497">
        <f t="shared" si="51"/>
        <v>64.374035228838665</v>
      </c>
      <c r="DV31" s="497">
        <f t="shared" si="51"/>
        <v>57.519078914851256</v>
      </c>
      <c r="DW31" s="497">
        <f t="shared" si="51"/>
        <v>48.150936774299936</v>
      </c>
      <c r="DX31" s="494" t="s">
        <v>381</v>
      </c>
    </row>
    <row r="32" spans="2:128" ht="15" customHeight="1">
      <c r="B32" s="925"/>
      <c r="C32" s="680">
        <v>40</v>
      </c>
      <c r="D32" s="476">
        <f t="shared" si="36"/>
        <v>7.0524997777777774</v>
      </c>
      <c r="E32" s="477">
        <v>72.787172474211346</v>
      </c>
      <c r="F32" s="478">
        <v>75.521198164032896</v>
      </c>
      <c r="G32" s="478">
        <v>77.545683244222687</v>
      </c>
      <c r="H32" s="478">
        <v>76.996572064326287</v>
      </c>
      <c r="I32" s="478">
        <v>76.805522350587538</v>
      </c>
      <c r="J32" s="478">
        <v>76.437455599947413</v>
      </c>
      <c r="K32" s="478">
        <v>75.753791211906957</v>
      </c>
      <c r="L32" s="478">
        <v>75.381667221800456</v>
      </c>
      <c r="M32" s="478">
        <v>74.741756974965568</v>
      </c>
      <c r="N32" s="478">
        <v>73.996868509983244</v>
      </c>
      <c r="O32" s="478">
        <v>72.743413909954924</v>
      </c>
      <c r="P32" s="480" t="s">
        <v>381</v>
      </c>
      <c r="Q32" s="466"/>
      <c r="R32" s="925"/>
      <c r="S32" s="680">
        <f t="shared" si="37"/>
        <v>40</v>
      </c>
      <c r="T32" s="481">
        <v>40</v>
      </c>
      <c r="U32" s="519">
        <v>-26</v>
      </c>
      <c r="V32" s="600">
        <f t="shared" si="31"/>
        <v>6.3472498000000002</v>
      </c>
      <c r="W32" s="681">
        <f t="shared" si="38"/>
        <v>7.0524997777777774</v>
      </c>
      <c r="X32" s="666">
        <f>'70MPa, 7-10kg (comm)'!Z32</f>
        <v>7.9340622500000002</v>
      </c>
      <c r="Y32" s="488">
        <f>'70MPa, 7-10kg (comm)'!AA32</f>
        <v>9.0049369600000002</v>
      </c>
      <c r="Z32" s="483">
        <f t="shared" si="39"/>
        <v>10.424842322674872</v>
      </c>
      <c r="AA32" s="486">
        <f t="shared" si="40"/>
        <v>9.2665265090443292</v>
      </c>
      <c r="AB32" s="487">
        <f>'70MPa, 7-10kg (comm)'!AD32</f>
        <v>14.718564199999999</v>
      </c>
      <c r="AC32" s="488">
        <f>'70MPa, 7-10kg (comm)'!AE32</f>
        <v>23.7465388</v>
      </c>
      <c r="AD32" s="466"/>
      <c r="AE32" s="930"/>
      <c r="AF32" s="932"/>
      <c r="AG32" s="466"/>
      <c r="AH32" s="925"/>
      <c r="AI32" s="680">
        <f t="shared" si="41"/>
        <v>40</v>
      </c>
      <c r="AJ32" s="489">
        <v>25</v>
      </c>
      <c r="AK32" s="482">
        <f t="shared" si="42"/>
        <v>-33</v>
      </c>
      <c r="AL32" s="490">
        <f t="shared" si="43"/>
        <v>7.0524997777777774</v>
      </c>
      <c r="AM32" s="466"/>
      <c r="AN32" s="925"/>
      <c r="AO32" s="475">
        <f t="shared" si="44"/>
        <v>40</v>
      </c>
      <c r="AP32" s="520">
        <v>0.87975276905134359</v>
      </c>
      <c r="AQ32" s="521">
        <v>0.90315479685726008</v>
      </c>
      <c r="AR32" s="521">
        <v>0.9213577066930293</v>
      </c>
      <c r="AS32" s="521">
        <v>0.92043163717535159</v>
      </c>
      <c r="AT32" s="521">
        <v>0.92281580236627758</v>
      </c>
      <c r="AU32" s="521">
        <v>0.92415268911905635</v>
      </c>
      <c r="AV32" s="521">
        <v>0.92825996133619881</v>
      </c>
      <c r="AW32" s="521">
        <v>0.93622918863563487</v>
      </c>
      <c r="AX32" s="521">
        <v>0.94360012983677466</v>
      </c>
      <c r="AY32" s="493">
        <v>0.95225240499030461</v>
      </c>
      <c r="AZ32" s="493">
        <v>0.96144258602509391</v>
      </c>
      <c r="BA32" s="494" t="s">
        <v>381</v>
      </c>
      <c r="BB32" s="474"/>
      <c r="BC32" s="925"/>
      <c r="BD32" s="475">
        <f t="shared" si="45"/>
        <v>40</v>
      </c>
      <c r="BE32" s="520">
        <v>0.92394422845040125</v>
      </c>
      <c r="BF32" s="521">
        <v>0.92404047808740353</v>
      </c>
      <c r="BG32" s="521">
        <v>0.92315086342575225</v>
      </c>
      <c r="BH32" s="521">
        <v>0.92238448469613699</v>
      </c>
      <c r="BI32" s="521">
        <v>0.92487097505638438</v>
      </c>
      <c r="BJ32" s="521">
        <v>0.92627383521857787</v>
      </c>
      <c r="BK32" s="521">
        <v>0.9304831760452863</v>
      </c>
      <c r="BL32" s="521">
        <v>0.93840365366555312</v>
      </c>
      <c r="BM32" s="521">
        <v>0.94548106587666259</v>
      </c>
      <c r="BN32" s="493">
        <v>0.95347032622755368</v>
      </c>
      <c r="BO32" s="521">
        <v>0.96151108438254995</v>
      </c>
      <c r="BP32" s="494" t="s">
        <v>381</v>
      </c>
      <c r="BQ32" s="466"/>
      <c r="BR32" s="925"/>
      <c r="BS32" s="475">
        <f t="shared" si="46"/>
        <v>40</v>
      </c>
      <c r="BT32" s="495">
        <v>85</v>
      </c>
      <c r="BU32" s="496">
        <v>85</v>
      </c>
      <c r="BV32" s="496">
        <v>84.346799343544944</v>
      </c>
      <c r="BW32" s="496">
        <v>82.352190069003711</v>
      </c>
      <c r="BX32" s="496">
        <v>80.208621782409182</v>
      </c>
      <c r="BY32" s="497">
        <v>77.839109238404205</v>
      </c>
      <c r="BZ32" s="497">
        <v>72.59709255830856</v>
      </c>
      <c r="CA32" s="497">
        <v>66.828595032811378</v>
      </c>
      <c r="CB32" s="497">
        <v>60.307564660271382</v>
      </c>
      <c r="CC32" s="497">
        <v>52.838948484238713</v>
      </c>
      <c r="CD32" s="497">
        <v>43.134123082874261</v>
      </c>
      <c r="CE32" s="494" t="s">
        <v>381</v>
      </c>
      <c r="CG32" s="925"/>
      <c r="CH32" s="475">
        <f t="shared" si="47"/>
        <v>40</v>
      </c>
      <c r="CI32" s="495">
        <v>85</v>
      </c>
      <c r="CJ32" s="496">
        <v>84.498185396435673</v>
      </c>
      <c r="CK32" s="496">
        <v>83.375192640148214</v>
      </c>
      <c r="CL32" s="496">
        <v>81.312414931623522</v>
      </c>
      <c r="CM32" s="496">
        <v>79.113933393328935</v>
      </c>
      <c r="CN32" s="497">
        <v>76.712397902426204</v>
      </c>
      <c r="CO32" s="497">
        <v>71.442974766669053</v>
      </c>
      <c r="CP32" s="497">
        <v>65.724975929620044</v>
      </c>
      <c r="CQ32" s="497">
        <v>59.371701890647415</v>
      </c>
      <c r="CR32" s="497">
        <v>52.250695550151562</v>
      </c>
      <c r="CS32" s="497">
        <v>43.102276163762419</v>
      </c>
      <c r="CT32" s="494" t="s">
        <v>381</v>
      </c>
      <c r="CU32" s="466"/>
      <c r="CV32" s="925"/>
      <c r="CW32" s="680">
        <f t="shared" si="48"/>
        <v>40</v>
      </c>
      <c r="CX32" s="524">
        <f t="shared" si="32"/>
        <v>0.87975276905134359</v>
      </c>
      <c r="CY32" s="525">
        <f t="shared" si="32"/>
        <v>0.90315479685726008</v>
      </c>
      <c r="CZ32" s="525">
        <f t="shared" si="49"/>
        <v>0.9213577066930293</v>
      </c>
      <c r="DA32" s="525">
        <f t="shared" si="49"/>
        <v>0.92043163717535159</v>
      </c>
      <c r="DB32" s="525">
        <f t="shared" si="49"/>
        <v>0.92281580236627758</v>
      </c>
      <c r="DC32" s="526">
        <f t="shared" si="49"/>
        <v>0.92415268911905635</v>
      </c>
      <c r="DD32" s="526">
        <f t="shared" si="49"/>
        <v>0.92825996133619881</v>
      </c>
      <c r="DE32" s="526">
        <f t="shared" si="49"/>
        <v>0.93622918863563487</v>
      </c>
      <c r="DF32" s="526">
        <f t="shared" si="49"/>
        <v>0.94360012983677466</v>
      </c>
      <c r="DG32" s="526">
        <f t="shared" si="49"/>
        <v>0.95225240499030461</v>
      </c>
      <c r="DH32" s="526">
        <f t="shared" si="49"/>
        <v>0.96144258602509391</v>
      </c>
      <c r="DI32" s="494" t="s">
        <v>381</v>
      </c>
      <c r="DJ32" s="466"/>
      <c r="DK32" s="925"/>
      <c r="DL32" s="680">
        <f t="shared" si="50"/>
        <v>40</v>
      </c>
      <c r="DM32" s="495">
        <f t="shared" si="34"/>
        <v>85</v>
      </c>
      <c r="DN32" s="496">
        <f t="shared" si="34"/>
        <v>85</v>
      </c>
      <c r="DO32" s="496">
        <f t="shared" si="51"/>
        <v>84.346799343544944</v>
      </c>
      <c r="DP32" s="496">
        <f t="shared" si="51"/>
        <v>82.352190069003711</v>
      </c>
      <c r="DQ32" s="496">
        <f t="shared" si="51"/>
        <v>80.208621782409182</v>
      </c>
      <c r="DR32" s="497">
        <f t="shared" si="51"/>
        <v>77.839109238404205</v>
      </c>
      <c r="DS32" s="497">
        <f t="shared" si="51"/>
        <v>72.59709255830856</v>
      </c>
      <c r="DT32" s="497">
        <f t="shared" si="51"/>
        <v>66.828595032811378</v>
      </c>
      <c r="DU32" s="497">
        <f t="shared" si="51"/>
        <v>60.307564660271382</v>
      </c>
      <c r="DV32" s="497">
        <f t="shared" si="51"/>
        <v>52.838948484238713</v>
      </c>
      <c r="DW32" s="497">
        <f t="shared" si="51"/>
        <v>43.134123082874261</v>
      </c>
      <c r="DX32" s="494" t="s">
        <v>381</v>
      </c>
    </row>
    <row r="33" spans="2:128" ht="15" customHeight="1">
      <c r="B33" s="925"/>
      <c r="C33" s="680">
        <v>35</v>
      </c>
      <c r="D33" s="476">
        <f t="shared" si="36"/>
        <v>7.4676905422222219</v>
      </c>
      <c r="E33" s="477">
        <v>72.45676143400263</v>
      </c>
      <c r="F33" s="478">
        <v>75.28789586995174</v>
      </c>
      <c r="G33" s="478">
        <v>76.96106813556554</v>
      </c>
      <c r="H33" s="478">
        <v>76.437823160623395</v>
      </c>
      <c r="I33" s="478">
        <v>76.313033374429438</v>
      </c>
      <c r="J33" s="478">
        <v>75.981727578931668</v>
      </c>
      <c r="K33" s="478">
        <v>75.373010453933418</v>
      </c>
      <c r="L33" s="478">
        <v>75.096253710956717</v>
      </c>
      <c r="M33" s="478">
        <v>74.532995747529128</v>
      </c>
      <c r="N33" s="478">
        <v>73.878161876113012</v>
      </c>
      <c r="O33" s="478">
        <v>72.716197468630867</v>
      </c>
      <c r="P33" s="480" t="s">
        <v>381</v>
      </c>
      <c r="Q33" s="466"/>
      <c r="R33" s="925"/>
      <c r="S33" s="680">
        <f t="shared" si="37"/>
        <v>35</v>
      </c>
      <c r="T33" s="481">
        <v>40</v>
      </c>
      <c r="U33" s="519">
        <v>-26</v>
      </c>
      <c r="V33" s="600">
        <f t="shared" si="31"/>
        <v>6.7209214880000001</v>
      </c>
      <c r="W33" s="681">
        <f t="shared" si="38"/>
        <v>7.4676905422222219</v>
      </c>
      <c r="X33" s="666">
        <f>'70MPa, 7-10kg (comm)'!Z33</f>
        <v>8.4011518600000006</v>
      </c>
      <c r="Y33" s="488">
        <f>'70MPa, 7-10kg (comm)'!AA33</f>
        <v>9.4281967000000009</v>
      </c>
      <c r="Z33" s="483">
        <f t="shared" si="39"/>
        <v>9.8139974407861388</v>
      </c>
      <c r="AA33" s="486">
        <f t="shared" si="40"/>
        <v>8.7235532806987894</v>
      </c>
      <c r="AB33" s="487">
        <f>'70MPa, 7-10kg (comm)'!AD33</f>
        <v>15.5357363</v>
      </c>
      <c r="AC33" s="488">
        <f>'70MPa, 7-10kg (comm)'!AE33</f>
        <v>24.7692847</v>
      </c>
      <c r="AD33" s="466"/>
      <c r="AE33" s="930"/>
      <c r="AF33" s="932"/>
      <c r="AG33" s="466"/>
      <c r="AH33" s="925"/>
      <c r="AI33" s="680">
        <f t="shared" si="41"/>
        <v>35</v>
      </c>
      <c r="AJ33" s="489">
        <f t="shared" ref="AJ33:AJ41" si="52">AI33-10</f>
        <v>25</v>
      </c>
      <c r="AK33" s="482">
        <f t="shared" si="42"/>
        <v>-33</v>
      </c>
      <c r="AL33" s="490">
        <f t="shared" si="43"/>
        <v>7.4676905422222219</v>
      </c>
      <c r="AM33" s="466"/>
      <c r="AN33" s="925"/>
      <c r="AO33" s="475">
        <f t="shared" si="44"/>
        <v>35</v>
      </c>
      <c r="AP33" s="520">
        <v>0.87689145161243121</v>
      </c>
      <c r="AQ33" s="521">
        <v>0.90117669358124486</v>
      </c>
      <c r="AR33" s="521">
        <v>0.91664096396053441</v>
      </c>
      <c r="AS33" s="521">
        <v>0.91600348644483853</v>
      </c>
      <c r="AT33" s="521">
        <v>0.91904157598060088</v>
      </c>
      <c r="AU33" s="521">
        <v>0.9207456115603232</v>
      </c>
      <c r="AV33" s="521">
        <v>0.9256208694500172</v>
      </c>
      <c r="AW33" s="521">
        <v>0.93449425323116619</v>
      </c>
      <c r="AX33" s="521">
        <v>0.94254677474432302</v>
      </c>
      <c r="AY33" s="493">
        <v>0.95185547238721546</v>
      </c>
      <c r="AZ33" s="493">
        <v>0.96142807728610202</v>
      </c>
      <c r="BA33" s="494" t="s">
        <v>381</v>
      </c>
      <c r="BB33" s="474"/>
      <c r="BC33" s="925"/>
      <c r="BD33" s="475">
        <f t="shared" si="45"/>
        <v>35</v>
      </c>
      <c r="BE33" s="520">
        <v>0.91653844241413474</v>
      </c>
      <c r="BF33" s="521">
        <v>0.91897302736624731</v>
      </c>
      <c r="BG33" s="521">
        <v>0.91826148803074248</v>
      </c>
      <c r="BH33" s="521">
        <v>0.9177943097470822</v>
      </c>
      <c r="BI33" s="521">
        <v>0.92091077638489693</v>
      </c>
      <c r="BJ33" s="521">
        <v>0.92266823053703428</v>
      </c>
      <c r="BK33" s="521">
        <v>0.92765685129522291</v>
      </c>
      <c r="BL33" s="521">
        <v>0.9364850684438536</v>
      </c>
      <c r="BM33" s="521">
        <v>0.94427504457022138</v>
      </c>
      <c r="BN33" s="493">
        <v>0.95297583053859358</v>
      </c>
      <c r="BO33" s="521">
        <v>0.9614896690409811</v>
      </c>
      <c r="BP33" s="494" t="s">
        <v>381</v>
      </c>
      <c r="BQ33" s="466"/>
      <c r="BR33" s="925"/>
      <c r="BS33" s="475">
        <f t="shared" si="46"/>
        <v>35</v>
      </c>
      <c r="BT33" s="495">
        <v>85</v>
      </c>
      <c r="BU33" s="496">
        <v>85</v>
      </c>
      <c r="BV33" s="496">
        <v>84.251835282002986</v>
      </c>
      <c r="BW33" s="496">
        <v>82.202855939133116</v>
      </c>
      <c r="BX33" s="496">
        <v>80.003695809238479</v>
      </c>
      <c r="BY33" s="497">
        <v>77.590533459201836</v>
      </c>
      <c r="BZ33" s="497">
        <v>72.266366067573244</v>
      </c>
      <c r="CA33" s="497">
        <v>66.45448132433738</v>
      </c>
      <c r="CB33" s="497">
        <v>59.920830745754074</v>
      </c>
      <c r="CC33" s="497">
        <v>52.520239875865087</v>
      </c>
      <c r="CD33" s="497">
        <v>43.025739549428089</v>
      </c>
      <c r="CE33" s="494" t="s">
        <v>381</v>
      </c>
      <c r="CG33" s="925"/>
      <c r="CH33" s="475">
        <f t="shared" si="47"/>
        <v>35</v>
      </c>
      <c r="CI33" s="495">
        <v>85</v>
      </c>
      <c r="CJ33" s="496">
        <v>84.535077926416548</v>
      </c>
      <c r="CK33" s="496">
        <v>83.374381993107292</v>
      </c>
      <c r="CL33" s="496">
        <v>81.243832516921046</v>
      </c>
      <c r="CM33" s="496">
        <v>79.005823590314407</v>
      </c>
      <c r="CN33" s="497">
        <v>76.563060787521692</v>
      </c>
      <c r="CO33" s="497">
        <v>71.210417133754788</v>
      </c>
      <c r="CP33" s="497">
        <v>65.438877909196663</v>
      </c>
      <c r="CQ33" s="497">
        <v>59.060831955909464</v>
      </c>
      <c r="CR33" s="497">
        <v>51.979762247714532</v>
      </c>
      <c r="CS33" s="497">
        <v>42.997121596028826</v>
      </c>
      <c r="CT33" s="494" t="s">
        <v>381</v>
      </c>
      <c r="CU33" s="466"/>
      <c r="CV33" s="925"/>
      <c r="CW33" s="680">
        <f t="shared" si="48"/>
        <v>35</v>
      </c>
      <c r="CX33" s="524">
        <f t="shared" si="32"/>
        <v>0.87689145161243121</v>
      </c>
      <c r="CY33" s="525">
        <f t="shared" si="32"/>
        <v>0.90117669358124486</v>
      </c>
      <c r="CZ33" s="525">
        <f t="shared" si="49"/>
        <v>0.91664096396053441</v>
      </c>
      <c r="DA33" s="525">
        <f t="shared" si="49"/>
        <v>0.91600348644483853</v>
      </c>
      <c r="DB33" s="525">
        <f t="shared" si="49"/>
        <v>0.91904157598060088</v>
      </c>
      <c r="DC33" s="526">
        <f t="shared" si="49"/>
        <v>0.9207456115603232</v>
      </c>
      <c r="DD33" s="526">
        <f t="shared" si="49"/>
        <v>0.9256208694500172</v>
      </c>
      <c r="DE33" s="526">
        <f t="shared" si="49"/>
        <v>0.93449425323116619</v>
      </c>
      <c r="DF33" s="526">
        <f t="shared" si="49"/>
        <v>0.94254677474432302</v>
      </c>
      <c r="DG33" s="526">
        <f t="shared" si="49"/>
        <v>0.95185547238721546</v>
      </c>
      <c r="DH33" s="526">
        <f t="shared" si="49"/>
        <v>0.96142807728610202</v>
      </c>
      <c r="DI33" s="494" t="s">
        <v>381</v>
      </c>
      <c r="DJ33" s="466"/>
      <c r="DK33" s="925"/>
      <c r="DL33" s="680">
        <f t="shared" si="50"/>
        <v>35</v>
      </c>
      <c r="DM33" s="495">
        <f t="shared" si="34"/>
        <v>85</v>
      </c>
      <c r="DN33" s="496">
        <f t="shared" si="34"/>
        <v>85</v>
      </c>
      <c r="DO33" s="496">
        <f t="shared" si="51"/>
        <v>84.251835282002986</v>
      </c>
      <c r="DP33" s="496">
        <f t="shared" si="51"/>
        <v>82.202855939133116</v>
      </c>
      <c r="DQ33" s="496">
        <f t="shared" si="51"/>
        <v>80.003695809238479</v>
      </c>
      <c r="DR33" s="497">
        <f t="shared" si="51"/>
        <v>77.590533459201836</v>
      </c>
      <c r="DS33" s="497">
        <f t="shared" si="51"/>
        <v>72.266366067573244</v>
      </c>
      <c r="DT33" s="497">
        <f t="shared" si="51"/>
        <v>66.45448132433738</v>
      </c>
      <c r="DU33" s="497">
        <f t="shared" si="51"/>
        <v>59.920830745754074</v>
      </c>
      <c r="DV33" s="497">
        <f t="shared" si="51"/>
        <v>52.520239875865087</v>
      </c>
      <c r="DW33" s="497">
        <f t="shared" si="51"/>
        <v>43.025739549428089</v>
      </c>
      <c r="DX33" s="494" t="s">
        <v>381</v>
      </c>
    </row>
    <row r="34" spans="2:128" ht="15" customHeight="1">
      <c r="B34" s="925"/>
      <c r="C34" s="680">
        <v>30</v>
      </c>
      <c r="D34" s="476">
        <f t="shared" si="36"/>
        <v>9.2681616888888882</v>
      </c>
      <c r="E34" s="477">
        <v>70.751831375434151</v>
      </c>
      <c r="F34" s="478">
        <v>74.164200061147781</v>
      </c>
      <c r="G34" s="478">
        <v>76.220515368510462</v>
      </c>
      <c r="H34" s="478">
        <v>75.629879425004972</v>
      </c>
      <c r="I34" s="478">
        <v>75.555754573172379</v>
      </c>
      <c r="J34" s="478">
        <v>75.171895596925609</v>
      </c>
      <c r="K34" s="478">
        <v>74.420435529050238</v>
      </c>
      <c r="L34" s="478">
        <v>74.088797259361428</v>
      </c>
      <c r="M34" s="478">
        <v>73.366450853969909</v>
      </c>
      <c r="N34" s="478">
        <v>72.590561644322449</v>
      </c>
      <c r="O34" s="478">
        <v>71.322326363245352</v>
      </c>
      <c r="P34" s="480" t="s">
        <v>381</v>
      </c>
      <c r="Q34" s="466"/>
      <c r="R34" s="925"/>
      <c r="S34" s="680">
        <f t="shared" si="37"/>
        <v>30</v>
      </c>
      <c r="T34" s="498">
        <v>36.700000000000003</v>
      </c>
      <c r="U34" s="519">
        <v>-26</v>
      </c>
      <c r="V34" s="600">
        <f t="shared" si="31"/>
        <v>8.3413455199999991</v>
      </c>
      <c r="W34" s="681">
        <f t="shared" si="38"/>
        <v>9.2681616888888882</v>
      </c>
      <c r="X34" s="666">
        <f>'70MPa, 7-10kg (comm)'!Z34</f>
        <v>10.4266819</v>
      </c>
      <c r="Y34" s="488">
        <f>'70MPa, 7-10kg (comm)'!AA34</f>
        <v>11.4606785</v>
      </c>
      <c r="Z34" s="483">
        <f t="shared" si="39"/>
        <v>7.7862474224701588</v>
      </c>
      <c r="AA34" s="486">
        <f t="shared" si="40"/>
        <v>6.9211088199734743</v>
      </c>
      <c r="AB34" s="487">
        <f>'70MPa, 7-10kg (comm)'!AD34</f>
        <v>18.9315213</v>
      </c>
      <c r="AC34" s="488">
        <f>'70MPa, 7-10kg (comm)'!AE34</f>
        <v>29.514646200000001</v>
      </c>
      <c r="AD34" s="466"/>
      <c r="AE34" s="930"/>
      <c r="AF34" s="932"/>
      <c r="AG34" s="466"/>
      <c r="AH34" s="925"/>
      <c r="AI34" s="680">
        <f t="shared" si="41"/>
        <v>30</v>
      </c>
      <c r="AJ34" s="489">
        <f t="shared" si="52"/>
        <v>20</v>
      </c>
      <c r="AK34" s="482">
        <f t="shared" si="42"/>
        <v>-33</v>
      </c>
      <c r="AL34" s="490">
        <f t="shared" si="43"/>
        <v>9.2681616888888882</v>
      </c>
      <c r="AM34" s="466"/>
      <c r="AN34" s="925"/>
      <c r="AO34" s="475">
        <f t="shared" si="44"/>
        <v>30</v>
      </c>
      <c r="AP34" s="520">
        <v>0.86201091426557908</v>
      </c>
      <c r="AQ34" s="521">
        <v>0.89160021373980369</v>
      </c>
      <c r="AR34" s="521">
        <v>0.91077814963791737</v>
      </c>
      <c r="AS34" s="521">
        <v>0.91027779477884108</v>
      </c>
      <c r="AT34" s="521">
        <v>0.91444884828610495</v>
      </c>
      <c r="AU34" s="521">
        <v>0.91640040648275289</v>
      </c>
      <c r="AV34" s="521">
        <v>0.921505385679386</v>
      </c>
      <c r="AW34" s="521">
        <v>0.93126846455760504</v>
      </c>
      <c r="AX34" s="521">
        <v>0.9392885800407027</v>
      </c>
      <c r="AY34" s="493">
        <v>0.94875642391368586</v>
      </c>
      <c r="AZ34" s="521">
        <v>0.959130419554581</v>
      </c>
      <c r="BA34" s="494" t="s">
        <v>381</v>
      </c>
      <c r="BB34" s="474"/>
      <c r="BC34" s="925"/>
      <c r="BD34" s="475">
        <f t="shared" si="45"/>
        <v>30</v>
      </c>
      <c r="BE34" s="520">
        <v>0.89808087594350994</v>
      </c>
      <c r="BF34" s="521">
        <v>0.91279459037346833</v>
      </c>
      <c r="BG34" s="521">
        <v>0.91218872972005738</v>
      </c>
      <c r="BH34" s="521">
        <v>0.91191973970945983</v>
      </c>
      <c r="BI34" s="521">
        <v>0.91616500291626934</v>
      </c>
      <c r="BJ34" s="521">
        <v>0.9182387164653637</v>
      </c>
      <c r="BK34" s="521">
        <v>0.92339895321028664</v>
      </c>
      <c r="BL34" s="521">
        <v>0.93308391150982439</v>
      </c>
      <c r="BM34" s="521">
        <v>0.94084063406853491</v>
      </c>
      <c r="BN34" s="493">
        <v>0.94969280922622135</v>
      </c>
      <c r="BO34" s="521">
        <v>0.95914209985272147</v>
      </c>
      <c r="BP34" s="494" t="s">
        <v>381</v>
      </c>
      <c r="BQ34" s="466"/>
      <c r="BR34" s="925"/>
      <c r="BS34" s="475">
        <f t="shared" si="46"/>
        <v>30</v>
      </c>
      <c r="BT34" s="495">
        <v>85</v>
      </c>
      <c r="BU34" s="496">
        <v>85</v>
      </c>
      <c r="BV34" s="496">
        <v>84.053172241120052</v>
      </c>
      <c r="BW34" s="496">
        <v>81.594669996753026</v>
      </c>
      <c r="BX34" s="496">
        <v>79.017248306841296</v>
      </c>
      <c r="BY34" s="497">
        <v>76.211318801454667</v>
      </c>
      <c r="BZ34" s="497">
        <v>70.117493975550246</v>
      </c>
      <c r="CA34" s="497">
        <v>63.622254121658173</v>
      </c>
      <c r="CB34" s="497">
        <v>56.425680700224142</v>
      </c>
      <c r="CC34" s="497">
        <v>48.457607872517102</v>
      </c>
      <c r="CD34" s="497">
        <v>38.182201246387258</v>
      </c>
      <c r="CE34" s="494" t="s">
        <v>381</v>
      </c>
      <c r="CG34" s="925"/>
      <c r="CH34" s="475">
        <f t="shared" si="47"/>
        <v>30</v>
      </c>
      <c r="CI34" s="495">
        <v>85</v>
      </c>
      <c r="CJ34" s="496">
        <v>84.678224169081119</v>
      </c>
      <c r="CK34" s="496">
        <v>83.270236623218565</v>
      </c>
      <c r="CL34" s="496">
        <v>80.719366326802628</v>
      </c>
      <c r="CM34" s="496">
        <v>78.092170734312305</v>
      </c>
      <c r="CN34" s="497">
        <v>75.244489806371959</v>
      </c>
      <c r="CO34" s="497">
        <v>69.139104276841181</v>
      </c>
      <c r="CP34" s="497">
        <v>62.699647697222815</v>
      </c>
      <c r="CQ34" s="497">
        <v>55.6606792132782</v>
      </c>
      <c r="CR34" s="497">
        <v>48.01148122471254</v>
      </c>
      <c r="CS34" s="564">
        <v>38.17683445946242</v>
      </c>
      <c r="CT34" s="494" t="s">
        <v>381</v>
      </c>
      <c r="CU34" s="466"/>
      <c r="CV34" s="925"/>
      <c r="CW34" s="680">
        <f t="shared" si="48"/>
        <v>30</v>
      </c>
      <c r="CX34" s="524">
        <f t="shared" si="32"/>
        <v>0.86201091426557908</v>
      </c>
      <c r="CY34" s="525">
        <f t="shared" si="32"/>
        <v>0.89160021373980369</v>
      </c>
      <c r="CZ34" s="525">
        <f t="shared" si="49"/>
        <v>0.91077814963791737</v>
      </c>
      <c r="DA34" s="525">
        <f t="shared" si="49"/>
        <v>0.91027779477884108</v>
      </c>
      <c r="DB34" s="525">
        <f t="shared" si="49"/>
        <v>0.91444884828610495</v>
      </c>
      <c r="DC34" s="526">
        <f t="shared" si="49"/>
        <v>0.91640040648275289</v>
      </c>
      <c r="DD34" s="526">
        <f t="shared" si="49"/>
        <v>0.921505385679386</v>
      </c>
      <c r="DE34" s="526">
        <f t="shared" si="49"/>
        <v>0.93126846455760504</v>
      </c>
      <c r="DF34" s="526">
        <f t="shared" si="49"/>
        <v>0.9392885800407027</v>
      </c>
      <c r="DG34" s="526">
        <f t="shared" si="49"/>
        <v>0.94875642391368586</v>
      </c>
      <c r="DH34" s="522">
        <f t="shared" si="49"/>
        <v>0.959130419554581</v>
      </c>
      <c r="DI34" s="494" t="s">
        <v>381</v>
      </c>
      <c r="DJ34" s="466"/>
      <c r="DK34" s="925"/>
      <c r="DL34" s="680">
        <f t="shared" si="50"/>
        <v>30</v>
      </c>
      <c r="DM34" s="495">
        <f t="shared" si="34"/>
        <v>85</v>
      </c>
      <c r="DN34" s="496">
        <f t="shared" si="34"/>
        <v>85</v>
      </c>
      <c r="DO34" s="496">
        <f t="shared" si="51"/>
        <v>84.053172241120052</v>
      </c>
      <c r="DP34" s="496">
        <f t="shared" si="51"/>
        <v>81.594669996753026</v>
      </c>
      <c r="DQ34" s="496">
        <f t="shared" si="51"/>
        <v>79.017248306841296</v>
      </c>
      <c r="DR34" s="497">
        <f t="shared" si="51"/>
        <v>76.211318801454667</v>
      </c>
      <c r="DS34" s="497">
        <f t="shared" si="51"/>
        <v>70.117493975550246</v>
      </c>
      <c r="DT34" s="497">
        <f t="shared" si="51"/>
        <v>63.622254121658173</v>
      </c>
      <c r="DU34" s="497">
        <f t="shared" si="51"/>
        <v>56.425680700224142</v>
      </c>
      <c r="DV34" s="497">
        <f t="shared" si="51"/>
        <v>48.457607872517102</v>
      </c>
      <c r="DW34" s="564">
        <f t="shared" si="51"/>
        <v>38.182201246387258</v>
      </c>
      <c r="DX34" s="494" t="s">
        <v>381</v>
      </c>
    </row>
    <row r="35" spans="2:128" ht="15" customHeight="1">
      <c r="B35" s="925"/>
      <c r="C35" s="680">
        <v>25</v>
      </c>
      <c r="D35" s="476">
        <f t="shared" si="36"/>
        <v>11.226319199999999</v>
      </c>
      <c r="E35" s="477">
        <v>68.955118872405308</v>
      </c>
      <c r="F35" s="478">
        <v>72.951251673418412</v>
      </c>
      <c r="G35" s="478">
        <v>75.513961040930312</v>
      </c>
      <c r="H35" s="478">
        <v>74.835602485861472</v>
      </c>
      <c r="I35" s="478">
        <v>74.809131013391024</v>
      </c>
      <c r="J35" s="478">
        <v>74.352138568646581</v>
      </c>
      <c r="K35" s="478">
        <v>73.430980948016852</v>
      </c>
      <c r="L35" s="478">
        <v>73.042802910546826</v>
      </c>
      <c r="M35" s="478">
        <v>72.151867811121747</v>
      </c>
      <c r="N35" s="478">
        <v>71.262993679053096</v>
      </c>
      <c r="O35" s="631" t="s">
        <v>381</v>
      </c>
      <c r="P35" s="480" t="s">
        <v>381</v>
      </c>
      <c r="Q35" s="466"/>
      <c r="R35" s="925"/>
      <c r="S35" s="680">
        <f t="shared" si="37"/>
        <v>25</v>
      </c>
      <c r="T35" s="498">
        <v>33.299999999999997</v>
      </c>
      <c r="U35" s="519">
        <v>-26</v>
      </c>
      <c r="V35" s="600">
        <f t="shared" si="31"/>
        <v>10.103687279999999</v>
      </c>
      <c r="W35" s="681">
        <f t="shared" si="38"/>
        <v>11.226319199999999</v>
      </c>
      <c r="X35" s="666">
        <f>'70MPa, 7-10kg (comm)'!Z35</f>
        <v>12.6296091</v>
      </c>
      <c r="Y35" s="488">
        <f>'70MPa, 7-10kg (comm)'!AA35</f>
        <v>13.6040118</v>
      </c>
      <c r="Z35" s="483">
        <f t="shared" si="39"/>
        <v>6.3200814451648961</v>
      </c>
      <c r="AA35" s="486">
        <f t="shared" si="40"/>
        <v>5.6178501734799067</v>
      </c>
      <c r="AB35" s="487">
        <f>'70MPa, 7-10kg (comm)'!AD35</f>
        <v>22.4523853</v>
      </c>
      <c r="AC35" s="488">
        <f>'70MPa, 7-10kg (comm)'!AE35</f>
        <v>34.292205000000003</v>
      </c>
      <c r="AD35" s="466"/>
      <c r="AE35" s="930"/>
      <c r="AF35" s="932"/>
      <c r="AG35" s="466"/>
      <c r="AH35" s="925"/>
      <c r="AI35" s="680">
        <f t="shared" si="41"/>
        <v>25</v>
      </c>
      <c r="AJ35" s="489">
        <f t="shared" si="52"/>
        <v>15</v>
      </c>
      <c r="AK35" s="482">
        <f t="shared" si="42"/>
        <v>-33</v>
      </c>
      <c r="AL35" s="490">
        <f t="shared" si="43"/>
        <v>11.226319199999999</v>
      </c>
      <c r="AM35" s="466"/>
      <c r="AN35" s="925"/>
      <c r="AO35" s="475">
        <f t="shared" si="44"/>
        <v>25</v>
      </c>
      <c r="AP35" s="520">
        <v>0.84611522090823199</v>
      </c>
      <c r="AQ35" s="521">
        <v>0.88117098823963635</v>
      </c>
      <c r="AR35" s="521">
        <v>0.90506224194334139</v>
      </c>
      <c r="AS35" s="521">
        <v>0.90472642380880275</v>
      </c>
      <c r="AT35" s="521">
        <v>0.91001560393644709</v>
      </c>
      <c r="AU35" s="521">
        <v>0.91214218474984032</v>
      </c>
      <c r="AV35" s="521">
        <v>0.91729897141075911</v>
      </c>
      <c r="AW35" s="521">
        <v>0.92793721199859136</v>
      </c>
      <c r="AX35" s="521">
        <v>0.9358139253996316</v>
      </c>
      <c r="AY35" s="562">
        <v>0.94546518780859024</v>
      </c>
      <c r="AZ35" s="522" t="s">
        <v>381</v>
      </c>
      <c r="BA35" s="502" t="s">
        <v>381</v>
      </c>
      <c r="BB35" s="474"/>
      <c r="BC35" s="925"/>
      <c r="BD35" s="475">
        <f t="shared" si="45"/>
        <v>25</v>
      </c>
      <c r="BE35" s="520">
        <v>0.87741752703775278</v>
      </c>
      <c r="BF35" s="521">
        <v>0.90679643532165533</v>
      </c>
      <c r="BG35" s="521">
        <v>0.90638231997283814</v>
      </c>
      <c r="BH35" s="521">
        <v>0.90616589788938307</v>
      </c>
      <c r="BI35" s="521">
        <v>0.91157971667456517</v>
      </c>
      <c r="BJ35" s="521">
        <v>0.9137802863095833</v>
      </c>
      <c r="BK35" s="521">
        <v>0.9190109268704113</v>
      </c>
      <c r="BL35" s="521">
        <v>0.92957717764599967</v>
      </c>
      <c r="BM35" s="521">
        <v>0.93718040434232242</v>
      </c>
      <c r="BN35" s="562">
        <v>0.94620945204221363</v>
      </c>
      <c r="BO35" s="522" t="s">
        <v>381</v>
      </c>
      <c r="BP35" s="502" t="s">
        <v>381</v>
      </c>
      <c r="BQ35" s="466"/>
      <c r="BR35" s="925"/>
      <c r="BS35" s="475">
        <f t="shared" si="46"/>
        <v>25</v>
      </c>
      <c r="BT35" s="495">
        <v>85</v>
      </c>
      <c r="BU35" s="496">
        <v>85</v>
      </c>
      <c r="BV35" s="496">
        <v>83.906407966932846</v>
      </c>
      <c r="BW35" s="496">
        <v>80.946405812574454</v>
      </c>
      <c r="BX35" s="496">
        <v>77.964217634642338</v>
      </c>
      <c r="BY35" s="497">
        <v>74.730146862884681</v>
      </c>
      <c r="BZ35" s="497">
        <v>67.817939944379845</v>
      </c>
      <c r="CA35" s="497">
        <v>60.638092148236581</v>
      </c>
      <c r="CB35" s="497">
        <v>52.787657850583358</v>
      </c>
      <c r="CC35" s="563">
        <v>44.276100281321519</v>
      </c>
      <c r="CD35" s="522" t="s">
        <v>381</v>
      </c>
      <c r="CE35" s="502" t="s">
        <v>381</v>
      </c>
      <c r="CG35" s="925"/>
      <c r="CH35" s="475">
        <f t="shared" si="47"/>
        <v>25</v>
      </c>
      <c r="CI35" s="495">
        <v>85</v>
      </c>
      <c r="CJ35" s="496">
        <v>84.900944160441298</v>
      </c>
      <c r="CK35" s="496">
        <v>83.19490743220949</v>
      </c>
      <c r="CL35" s="496">
        <v>80.165316030782492</v>
      </c>
      <c r="CM35" s="496">
        <v>77.126335781848042</v>
      </c>
      <c r="CN35" s="497">
        <v>73.861652125416143</v>
      </c>
      <c r="CO35" s="497">
        <v>66.934023473905796</v>
      </c>
      <c r="CP35" s="497">
        <v>59.817661784908069</v>
      </c>
      <c r="CQ35" s="497">
        <v>52.121455029459796</v>
      </c>
      <c r="CR35" s="563">
        <v>43.925949474972292</v>
      </c>
      <c r="CS35" s="522" t="s">
        <v>381</v>
      </c>
      <c r="CT35" s="502" t="s">
        <v>381</v>
      </c>
      <c r="CU35" s="466"/>
      <c r="CV35" s="925"/>
      <c r="CW35" s="680">
        <f t="shared" si="48"/>
        <v>25</v>
      </c>
      <c r="CX35" s="524">
        <f t="shared" si="32"/>
        <v>0.84611522090823199</v>
      </c>
      <c r="CY35" s="525">
        <f t="shared" si="32"/>
        <v>0.88117098823963635</v>
      </c>
      <c r="CZ35" s="525">
        <f t="shared" ref="CZ35:DG39" si="53">MIN(AR35,BG35)</f>
        <v>0.90506224194334139</v>
      </c>
      <c r="DA35" s="525">
        <f t="shared" si="53"/>
        <v>0.90472642380880275</v>
      </c>
      <c r="DB35" s="525">
        <f t="shared" si="53"/>
        <v>0.91001560393644709</v>
      </c>
      <c r="DC35" s="526">
        <f t="shared" si="53"/>
        <v>0.91214218474984032</v>
      </c>
      <c r="DD35" s="526">
        <f t="shared" si="53"/>
        <v>0.91729897141075911</v>
      </c>
      <c r="DE35" s="526">
        <f t="shared" si="53"/>
        <v>0.92793721199859136</v>
      </c>
      <c r="DF35" s="526">
        <f t="shared" si="53"/>
        <v>0.9358139253996316</v>
      </c>
      <c r="DG35" s="567">
        <f t="shared" si="53"/>
        <v>0.94546518780859024</v>
      </c>
      <c r="DH35" s="522" t="s">
        <v>381</v>
      </c>
      <c r="DI35" s="502" t="s">
        <v>381</v>
      </c>
      <c r="DJ35" s="466"/>
      <c r="DK35" s="925"/>
      <c r="DL35" s="680">
        <f t="shared" si="50"/>
        <v>25</v>
      </c>
      <c r="DM35" s="495">
        <f t="shared" si="34"/>
        <v>85</v>
      </c>
      <c r="DN35" s="496">
        <f t="shared" si="34"/>
        <v>85</v>
      </c>
      <c r="DO35" s="496">
        <f t="shared" ref="DO35:DV39" si="54">MAX(BV35,CK35)</f>
        <v>83.906407966932846</v>
      </c>
      <c r="DP35" s="496">
        <f t="shared" si="54"/>
        <v>80.946405812574454</v>
      </c>
      <c r="DQ35" s="496">
        <f t="shared" si="54"/>
        <v>77.964217634642338</v>
      </c>
      <c r="DR35" s="497">
        <f t="shared" si="54"/>
        <v>74.730146862884681</v>
      </c>
      <c r="DS35" s="497">
        <f t="shared" si="54"/>
        <v>67.817939944379845</v>
      </c>
      <c r="DT35" s="497">
        <f t="shared" si="54"/>
        <v>60.638092148236581</v>
      </c>
      <c r="DU35" s="497">
        <f t="shared" si="54"/>
        <v>52.787657850583358</v>
      </c>
      <c r="DV35" s="563">
        <f t="shared" si="54"/>
        <v>44.276100281321519</v>
      </c>
      <c r="DW35" s="522" t="s">
        <v>381</v>
      </c>
      <c r="DX35" s="502" t="s">
        <v>381</v>
      </c>
    </row>
    <row r="36" spans="2:128" ht="15" customHeight="1">
      <c r="B36" s="925"/>
      <c r="C36" s="503">
        <v>20</v>
      </c>
      <c r="D36" s="476">
        <f t="shared" si="36"/>
        <v>13.285798666666665</v>
      </c>
      <c r="E36" s="477">
        <v>67.205232220414658</v>
      </c>
      <c r="F36" s="478">
        <v>71.939951430177402</v>
      </c>
      <c r="G36" s="478">
        <v>74.835585742782541</v>
      </c>
      <c r="H36" s="478">
        <v>74.052333243094751</v>
      </c>
      <c r="I36" s="478">
        <v>74.065012155666636</v>
      </c>
      <c r="J36" s="478">
        <v>73.527337552132735</v>
      </c>
      <c r="K36" s="478">
        <v>72.409613372084252</v>
      </c>
      <c r="L36" s="478">
        <v>71.968641657367641</v>
      </c>
      <c r="M36" s="478">
        <v>70.890664781552445</v>
      </c>
      <c r="N36" s="478">
        <v>69.898241014711061</v>
      </c>
      <c r="O36" s="631" t="s">
        <v>381</v>
      </c>
      <c r="P36" s="480" t="s">
        <v>381</v>
      </c>
      <c r="Q36" s="466"/>
      <c r="R36" s="925"/>
      <c r="S36" s="503">
        <f t="shared" si="37"/>
        <v>20</v>
      </c>
      <c r="T36" s="481">
        <v>30</v>
      </c>
      <c r="U36" s="519">
        <v>-26</v>
      </c>
      <c r="V36" s="600">
        <f t="shared" si="31"/>
        <v>11.957218799999998</v>
      </c>
      <c r="W36" s="681">
        <f t="shared" si="38"/>
        <v>13.285798666666665</v>
      </c>
      <c r="X36" s="666">
        <f>'70MPa, 7-10kg (comm)'!Z36</f>
        <v>14.9465235</v>
      </c>
      <c r="Y36" s="488">
        <f>'70MPa, 7-10kg (comm)'!AA36</f>
        <v>15.8391295</v>
      </c>
      <c r="Z36" s="483">
        <f t="shared" si="39"/>
        <v>5.2642639847955</v>
      </c>
      <c r="AA36" s="486">
        <f t="shared" si="40"/>
        <v>4.6793457642626661</v>
      </c>
      <c r="AB36" s="487">
        <f>'70MPa, 7-10kg (comm)'!AD36</f>
        <v>25.981966</v>
      </c>
      <c r="AC36" s="488">
        <f>'70MPa, 7-10kg (comm)'!AE36</f>
        <v>39.055915599999999</v>
      </c>
      <c r="AD36" s="466"/>
      <c r="AE36" s="930"/>
      <c r="AF36" s="932"/>
      <c r="AG36" s="466"/>
      <c r="AH36" s="925"/>
      <c r="AI36" s="503">
        <f t="shared" si="41"/>
        <v>20</v>
      </c>
      <c r="AJ36" s="489">
        <f t="shared" si="52"/>
        <v>10</v>
      </c>
      <c r="AK36" s="482">
        <f t="shared" si="42"/>
        <v>-33</v>
      </c>
      <c r="AL36" s="490">
        <f t="shared" si="43"/>
        <v>13.285798666666665</v>
      </c>
      <c r="AM36" s="466"/>
      <c r="AN36" s="925"/>
      <c r="AO36" s="503">
        <f t="shared" si="44"/>
        <v>20</v>
      </c>
      <c r="AP36" s="520">
        <v>0.83041755901051129</v>
      </c>
      <c r="AQ36" s="521">
        <v>0.87240137663256567</v>
      </c>
      <c r="AR36" s="521">
        <v>0.89968132827310998</v>
      </c>
      <c r="AS36" s="521">
        <v>0.89928344028993179</v>
      </c>
      <c r="AT36" s="521">
        <v>0.90573575488345559</v>
      </c>
      <c r="AU36" s="521">
        <v>0.90798951552998941</v>
      </c>
      <c r="AV36" s="521">
        <v>0.91301138843521334</v>
      </c>
      <c r="AW36" s="521">
        <v>0.92457496079534807</v>
      </c>
      <c r="AX36" s="521">
        <v>0.93211039318855948</v>
      </c>
      <c r="AY36" s="562">
        <v>0.94201512908801877</v>
      </c>
      <c r="AZ36" s="522" t="s">
        <v>381</v>
      </c>
      <c r="BA36" s="502" t="s">
        <v>381</v>
      </c>
      <c r="BB36" s="474"/>
      <c r="BC36" s="925"/>
      <c r="BD36" s="503">
        <f t="shared" si="45"/>
        <v>20</v>
      </c>
      <c r="BE36" s="520">
        <v>0.85659932766447844</v>
      </c>
      <c r="BF36" s="521">
        <v>0.89715760936508382</v>
      </c>
      <c r="BG36" s="521">
        <v>0.90078630116170877</v>
      </c>
      <c r="BH36" s="521">
        <v>0.9005439448124184</v>
      </c>
      <c r="BI36" s="521">
        <v>0.90709335490048193</v>
      </c>
      <c r="BJ36" s="521">
        <v>0.90943828435229845</v>
      </c>
      <c r="BK36" s="521">
        <v>0.91451994680617843</v>
      </c>
      <c r="BL36" s="521">
        <v>0.92601201575668612</v>
      </c>
      <c r="BM36" s="521">
        <v>0.93329385636528794</v>
      </c>
      <c r="BN36" s="562">
        <v>0.94256713564033701</v>
      </c>
      <c r="BO36" s="522" t="s">
        <v>381</v>
      </c>
      <c r="BP36" s="502" t="s">
        <v>381</v>
      </c>
      <c r="BQ36" s="466"/>
      <c r="BR36" s="925"/>
      <c r="BS36" s="503">
        <f t="shared" si="46"/>
        <v>20</v>
      </c>
      <c r="BT36" s="495">
        <v>85</v>
      </c>
      <c r="BU36" s="496">
        <v>85</v>
      </c>
      <c r="BV36" s="496">
        <v>83.703769804239315</v>
      </c>
      <c r="BW36" s="496">
        <v>80.249078521528034</v>
      </c>
      <c r="BX36" s="496">
        <v>76.821144381191758</v>
      </c>
      <c r="BY36" s="497">
        <v>73.129583534383073</v>
      </c>
      <c r="BZ36" s="497">
        <v>65.371767474001942</v>
      </c>
      <c r="CA36" s="497">
        <v>57.514510082987194</v>
      </c>
      <c r="CB36" s="497">
        <v>49.01420811097622</v>
      </c>
      <c r="CC36" s="563">
        <v>39.965584246798073</v>
      </c>
      <c r="CD36" s="522" t="s">
        <v>381</v>
      </c>
      <c r="CE36" s="502" t="s">
        <v>381</v>
      </c>
      <c r="CG36" s="925"/>
      <c r="CH36" s="503">
        <f t="shared" si="47"/>
        <v>20</v>
      </c>
      <c r="CI36" s="495">
        <v>85.000000000000057</v>
      </c>
      <c r="CJ36" s="496">
        <v>85</v>
      </c>
      <c r="CK36" s="496">
        <v>83.095258589547115</v>
      </c>
      <c r="CL36" s="496">
        <v>79.565806123445867</v>
      </c>
      <c r="CM36" s="496">
        <v>76.096278123101712</v>
      </c>
      <c r="CN36" s="497">
        <v>72.366364657516826</v>
      </c>
      <c r="CO36" s="497">
        <v>64.591849295249688</v>
      </c>
      <c r="CP36" s="497">
        <v>56.798729517629653</v>
      </c>
      <c r="CQ36" s="497">
        <v>48.444575880395035</v>
      </c>
      <c r="CR36" s="563">
        <v>39.70895649593416</v>
      </c>
      <c r="CS36" s="522" t="s">
        <v>381</v>
      </c>
      <c r="CT36" s="502" t="s">
        <v>381</v>
      </c>
      <c r="CU36" s="466"/>
      <c r="CV36" s="925"/>
      <c r="CW36" s="503">
        <f t="shared" si="48"/>
        <v>20</v>
      </c>
      <c r="CX36" s="524">
        <f t="shared" si="32"/>
        <v>0.83041755901051129</v>
      </c>
      <c r="CY36" s="525">
        <f t="shared" si="32"/>
        <v>0.87240137663256567</v>
      </c>
      <c r="CZ36" s="525">
        <f t="shared" si="53"/>
        <v>0.89968132827310998</v>
      </c>
      <c r="DA36" s="525">
        <f t="shared" si="53"/>
        <v>0.89928344028993179</v>
      </c>
      <c r="DB36" s="525">
        <f t="shared" si="53"/>
        <v>0.90573575488345559</v>
      </c>
      <c r="DC36" s="526">
        <f t="shared" si="53"/>
        <v>0.90798951552998941</v>
      </c>
      <c r="DD36" s="526">
        <f t="shared" si="53"/>
        <v>0.91301138843521334</v>
      </c>
      <c r="DE36" s="526">
        <f t="shared" si="53"/>
        <v>0.92457496079534807</v>
      </c>
      <c r="DF36" s="526">
        <f t="shared" si="53"/>
        <v>0.93211039318855948</v>
      </c>
      <c r="DG36" s="567">
        <f t="shared" si="53"/>
        <v>0.94201512908801877</v>
      </c>
      <c r="DH36" s="522" t="s">
        <v>381</v>
      </c>
      <c r="DI36" s="502" t="s">
        <v>381</v>
      </c>
      <c r="DJ36" s="466"/>
      <c r="DK36" s="925"/>
      <c r="DL36" s="503">
        <f t="shared" si="50"/>
        <v>20</v>
      </c>
      <c r="DM36" s="495">
        <f t="shared" si="34"/>
        <v>85.000000000000057</v>
      </c>
      <c r="DN36" s="496">
        <f t="shared" si="34"/>
        <v>85</v>
      </c>
      <c r="DO36" s="496">
        <f t="shared" si="54"/>
        <v>83.703769804239315</v>
      </c>
      <c r="DP36" s="496">
        <f t="shared" si="54"/>
        <v>80.249078521528034</v>
      </c>
      <c r="DQ36" s="496">
        <f t="shared" si="54"/>
        <v>76.821144381191758</v>
      </c>
      <c r="DR36" s="497">
        <f t="shared" si="54"/>
        <v>73.129583534383073</v>
      </c>
      <c r="DS36" s="497">
        <f t="shared" si="54"/>
        <v>65.371767474001942</v>
      </c>
      <c r="DT36" s="497">
        <f t="shared" si="54"/>
        <v>57.514510082987194</v>
      </c>
      <c r="DU36" s="497">
        <f t="shared" si="54"/>
        <v>49.01420811097622</v>
      </c>
      <c r="DV36" s="563">
        <f t="shared" si="54"/>
        <v>39.965584246798073</v>
      </c>
      <c r="DW36" s="522" t="s">
        <v>381</v>
      </c>
      <c r="DX36" s="502" t="s">
        <v>381</v>
      </c>
    </row>
    <row r="37" spans="2:128" ht="15" customHeight="1">
      <c r="B37" s="925"/>
      <c r="C37" s="680">
        <v>10</v>
      </c>
      <c r="D37" s="476">
        <f t="shared" si="36"/>
        <v>16.973097066666668</v>
      </c>
      <c r="E37" s="477">
        <v>64.730602390582277</v>
      </c>
      <c r="F37" s="478">
        <v>70.000351421482478</v>
      </c>
      <c r="G37" s="478">
        <v>73.384119515147106</v>
      </c>
      <c r="H37" s="478">
        <v>72.345555697892237</v>
      </c>
      <c r="I37" s="478">
        <v>72.446731690790003</v>
      </c>
      <c r="J37" s="478">
        <v>71.730994028907787</v>
      </c>
      <c r="K37" s="478">
        <v>70.855351027994544</v>
      </c>
      <c r="L37" s="478">
        <v>69.679278524566399</v>
      </c>
      <c r="M37" s="478">
        <v>68.595883029446824</v>
      </c>
      <c r="N37" s="478">
        <v>67.05553516309071</v>
      </c>
      <c r="O37" s="631" t="s">
        <v>381</v>
      </c>
      <c r="P37" s="480" t="s">
        <v>381</v>
      </c>
      <c r="Q37" s="466"/>
      <c r="R37" s="925"/>
      <c r="S37" s="680">
        <f t="shared" si="37"/>
        <v>10</v>
      </c>
      <c r="T37" s="481">
        <f>S37+15</f>
        <v>25</v>
      </c>
      <c r="U37" s="519">
        <v>-26</v>
      </c>
      <c r="V37" s="600">
        <f t="shared" si="31"/>
        <v>15.275787360000001</v>
      </c>
      <c r="W37" s="681">
        <f t="shared" si="38"/>
        <v>16.973097066666668</v>
      </c>
      <c r="X37" s="666">
        <f>'70MPa, 7-10kg (comm)'!Z37</f>
        <v>19.094734200000001</v>
      </c>
      <c r="Y37" s="488">
        <f>'70MPa, 7-10kg (comm)'!AA37</f>
        <v>19.622528299999999</v>
      </c>
      <c r="Z37" s="483">
        <f t="shared" si="39"/>
        <v>4.0063608400041399</v>
      </c>
      <c r="AA37" s="486">
        <f t="shared" si="40"/>
        <v>3.5612096355592358</v>
      </c>
      <c r="AB37" s="487">
        <f>'70MPa, 7-10kg (comm)'!AD37</f>
        <v>31.932532500000001</v>
      </c>
      <c r="AC37" s="488">
        <f>'70MPa, 7-10kg (comm)'!AE37</f>
        <v>46.688628399999999</v>
      </c>
      <c r="AD37" s="466"/>
      <c r="AE37" s="930"/>
      <c r="AF37" s="932"/>
      <c r="AG37" s="466"/>
      <c r="AH37" s="925"/>
      <c r="AI37" s="680">
        <f t="shared" si="41"/>
        <v>10</v>
      </c>
      <c r="AJ37" s="489">
        <f t="shared" si="52"/>
        <v>0</v>
      </c>
      <c r="AK37" s="482">
        <f t="shared" si="42"/>
        <v>-33</v>
      </c>
      <c r="AL37" s="490">
        <f t="shared" si="43"/>
        <v>16.973097066666668</v>
      </c>
      <c r="AM37" s="466"/>
      <c r="AN37" s="925"/>
      <c r="AO37" s="475">
        <f t="shared" si="44"/>
        <v>10</v>
      </c>
      <c r="AP37" s="520">
        <v>0.80784414234901081</v>
      </c>
      <c r="AQ37" s="521">
        <v>0.85538952068579077</v>
      </c>
      <c r="AR37" s="521">
        <v>0.88792716218714629</v>
      </c>
      <c r="AS37" s="521">
        <v>0.88682100465460956</v>
      </c>
      <c r="AT37" s="521">
        <v>0.89544769196838914</v>
      </c>
      <c r="AU37" s="521">
        <v>0.89752618856537669</v>
      </c>
      <c r="AV37" s="521">
        <v>0.90693497285891955</v>
      </c>
      <c r="AW37" s="521">
        <v>0.91460830941681703</v>
      </c>
      <c r="AX37" s="521">
        <v>0.92386401290719555</v>
      </c>
      <c r="AY37" s="562">
        <v>0.93118260288271815</v>
      </c>
      <c r="AZ37" s="522" t="s">
        <v>381</v>
      </c>
      <c r="BA37" s="502" t="s">
        <v>381</v>
      </c>
      <c r="BB37" s="474"/>
      <c r="BC37" s="925"/>
      <c r="BD37" s="475">
        <f t="shared" si="45"/>
        <v>10</v>
      </c>
      <c r="BE37" s="520">
        <v>0.81936574117659933</v>
      </c>
      <c r="BF37" s="521">
        <v>0.8683234843378973</v>
      </c>
      <c r="BG37" s="521">
        <v>0.88856055810260259</v>
      </c>
      <c r="BH37" s="521">
        <v>0.88763666000230801</v>
      </c>
      <c r="BI37" s="521">
        <v>0.89635690696177517</v>
      </c>
      <c r="BJ37" s="521">
        <v>0.89855529696050951</v>
      </c>
      <c r="BK37" s="521">
        <v>0.90802756262954198</v>
      </c>
      <c r="BL37" s="521">
        <v>0.91566077951172375</v>
      </c>
      <c r="BM37" s="521">
        <v>0.92469831245463951</v>
      </c>
      <c r="BN37" s="562">
        <v>0.93140522676868176</v>
      </c>
      <c r="BO37" s="522" t="s">
        <v>381</v>
      </c>
      <c r="BP37" s="502" t="s">
        <v>381</v>
      </c>
      <c r="BQ37" s="466"/>
      <c r="BR37" s="925"/>
      <c r="BS37" s="475">
        <f t="shared" si="46"/>
        <v>10</v>
      </c>
      <c r="BT37" s="495">
        <v>85</v>
      </c>
      <c r="BU37" s="496">
        <v>85.000000000000057</v>
      </c>
      <c r="BV37" s="496">
        <v>83.321131265300494</v>
      </c>
      <c r="BW37" s="496">
        <v>78.962731154256716</v>
      </c>
      <c r="BX37" s="496">
        <v>74.779434147307654</v>
      </c>
      <c r="BY37" s="497">
        <v>70.301872353694222</v>
      </c>
      <c r="BZ37" s="497">
        <v>61.348593566686638</v>
      </c>
      <c r="CA37" s="497">
        <v>52.112576640823264</v>
      </c>
      <c r="CB37" s="497">
        <v>42.748676544280464</v>
      </c>
      <c r="CC37" s="563">
        <v>32.499763180155128</v>
      </c>
      <c r="CD37" s="522" t="s">
        <v>381</v>
      </c>
      <c r="CE37" s="502" t="s">
        <v>381</v>
      </c>
      <c r="CG37" s="925"/>
      <c r="CH37" s="475">
        <f t="shared" si="47"/>
        <v>10</v>
      </c>
      <c r="CI37" s="495">
        <v>85</v>
      </c>
      <c r="CJ37" s="496">
        <v>85.000000000000057</v>
      </c>
      <c r="CK37" s="496">
        <v>82.970362259500078</v>
      </c>
      <c r="CL37" s="496">
        <v>78.520685262505097</v>
      </c>
      <c r="CM37" s="496">
        <v>74.28672278107608</v>
      </c>
      <c r="CN37" s="497">
        <v>69.758407097323982</v>
      </c>
      <c r="CO37" s="497">
        <v>60.794209011266297</v>
      </c>
      <c r="CP37" s="497">
        <v>51.596922871273506</v>
      </c>
      <c r="CQ37" s="497">
        <v>42.352894595701052</v>
      </c>
      <c r="CR37" s="563">
        <v>32.398001287719637</v>
      </c>
      <c r="CS37" s="522" t="s">
        <v>381</v>
      </c>
      <c r="CT37" s="502" t="s">
        <v>381</v>
      </c>
      <c r="CU37" s="466"/>
      <c r="CV37" s="925"/>
      <c r="CW37" s="680">
        <f t="shared" si="48"/>
        <v>10</v>
      </c>
      <c r="CX37" s="524">
        <f t="shared" si="32"/>
        <v>0.80784414234901081</v>
      </c>
      <c r="CY37" s="525">
        <f t="shared" si="32"/>
        <v>0.85538952068579077</v>
      </c>
      <c r="CZ37" s="525">
        <f t="shared" si="53"/>
        <v>0.88792716218714629</v>
      </c>
      <c r="DA37" s="525">
        <f t="shared" si="53"/>
        <v>0.88682100465460956</v>
      </c>
      <c r="DB37" s="525">
        <f t="shared" si="53"/>
        <v>0.89544769196838914</v>
      </c>
      <c r="DC37" s="526">
        <f t="shared" si="53"/>
        <v>0.89752618856537669</v>
      </c>
      <c r="DD37" s="526">
        <f t="shared" si="53"/>
        <v>0.90693497285891955</v>
      </c>
      <c r="DE37" s="526">
        <f t="shared" si="53"/>
        <v>0.91460830941681703</v>
      </c>
      <c r="DF37" s="526">
        <f t="shared" si="53"/>
        <v>0.92386401290719555</v>
      </c>
      <c r="DG37" s="567">
        <f t="shared" si="53"/>
        <v>0.93118260288271815</v>
      </c>
      <c r="DH37" s="522" t="s">
        <v>381</v>
      </c>
      <c r="DI37" s="502" t="s">
        <v>381</v>
      </c>
      <c r="DJ37" s="466"/>
      <c r="DK37" s="925"/>
      <c r="DL37" s="680">
        <f t="shared" si="50"/>
        <v>10</v>
      </c>
      <c r="DM37" s="495">
        <f t="shared" si="34"/>
        <v>85</v>
      </c>
      <c r="DN37" s="496">
        <f t="shared" si="34"/>
        <v>85.000000000000057</v>
      </c>
      <c r="DO37" s="496">
        <f t="shared" si="54"/>
        <v>83.321131265300494</v>
      </c>
      <c r="DP37" s="496">
        <f t="shared" si="54"/>
        <v>78.962731154256716</v>
      </c>
      <c r="DQ37" s="496">
        <f t="shared" si="54"/>
        <v>74.779434147307654</v>
      </c>
      <c r="DR37" s="497">
        <f t="shared" si="54"/>
        <v>70.301872353694222</v>
      </c>
      <c r="DS37" s="497">
        <f t="shared" si="54"/>
        <v>61.348593566686638</v>
      </c>
      <c r="DT37" s="497">
        <f t="shared" si="54"/>
        <v>52.112576640823264</v>
      </c>
      <c r="DU37" s="497">
        <f t="shared" si="54"/>
        <v>42.748676544280464</v>
      </c>
      <c r="DV37" s="563">
        <f t="shared" si="54"/>
        <v>32.499763180155128</v>
      </c>
      <c r="DW37" s="522" t="s">
        <v>381</v>
      </c>
      <c r="DX37" s="502" t="s">
        <v>381</v>
      </c>
    </row>
    <row r="38" spans="2:128" ht="15" customHeight="1">
      <c r="B38" s="925"/>
      <c r="C38" s="680">
        <v>0</v>
      </c>
      <c r="D38" s="476">
        <f t="shared" si="36"/>
        <v>19.88372093023256</v>
      </c>
      <c r="E38" s="477">
        <v>70.554859852896826</v>
      </c>
      <c r="F38" s="478">
        <v>73.213060605343117</v>
      </c>
      <c r="G38" s="478">
        <v>72.268340428168145</v>
      </c>
      <c r="H38" s="478">
        <v>71.750158671507705</v>
      </c>
      <c r="I38" s="478">
        <v>70.67061865392273</v>
      </c>
      <c r="J38" s="478">
        <v>69.771154803917369</v>
      </c>
      <c r="K38" s="478">
        <v>68.702746466119109</v>
      </c>
      <c r="L38" s="478">
        <v>67.233682587277215</v>
      </c>
      <c r="M38" s="478">
        <v>65.927496012242997</v>
      </c>
      <c r="N38" s="478">
        <v>64.11380378859522</v>
      </c>
      <c r="O38" s="631" t="s">
        <v>381</v>
      </c>
      <c r="P38" s="480" t="s">
        <v>381</v>
      </c>
      <c r="Q38" s="466"/>
      <c r="R38" s="925"/>
      <c r="S38" s="680">
        <f t="shared" si="37"/>
        <v>0</v>
      </c>
      <c r="T38" s="481">
        <f>S38+15</f>
        <v>15</v>
      </c>
      <c r="U38" s="519">
        <v>-26</v>
      </c>
      <c r="V38" s="600">
        <f t="shared" si="31"/>
        <v>17.895348837209305</v>
      </c>
      <c r="W38" s="681">
        <f t="shared" si="38"/>
        <v>19.88372093023256</v>
      </c>
      <c r="X38" s="666">
        <f>'70MPa, 7-10kg (comm)'!Z38</f>
        <v>26.588601600000001</v>
      </c>
      <c r="Y38" s="488">
        <f>'70MPa, 7-10kg (comm)'!AA38</f>
        <v>26.575176500000001</v>
      </c>
      <c r="Z38" s="483">
        <f t="shared" si="39"/>
        <v>3.5814755626078991</v>
      </c>
      <c r="AA38" s="486">
        <f t="shared" si="40"/>
        <v>2.6796834483994156</v>
      </c>
      <c r="AB38" s="487">
        <f>'70MPa, 7-10kg (comm)'!AD38</f>
        <v>41.658529299999998</v>
      </c>
      <c r="AC38" s="488">
        <f>'70MPa, 7-10kg (comm)'!AE38</f>
        <v>59.490111800000001</v>
      </c>
      <c r="AD38" s="466"/>
      <c r="AE38" s="930"/>
      <c r="AF38" s="932"/>
      <c r="AG38" s="466"/>
      <c r="AH38" s="925"/>
      <c r="AI38" s="680">
        <f t="shared" si="41"/>
        <v>0</v>
      </c>
      <c r="AJ38" s="489">
        <f t="shared" si="52"/>
        <v>-10</v>
      </c>
      <c r="AK38" s="482">
        <f t="shared" si="42"/>
        <v>-33</v>
      </c>
      <c r="AL38" s="490">
        <f t="shared" si="43"/>
        <v>19.88372093023256</v>
      </c>
      <c r="AM38" s="466"/>
      <c r="AN38" s="925"/>
      <c r="AO38" s="475">
        <f t="shared" si="44"/>
        <v>0</v>
      </c>
      <c r="AP38" s="520">
        <v>0.86262464781086978</v>
      </c>
      <c r="AQ38" s="521">
        <v>0.88512935896849154</v>
      </c>
      <c r="AR38" s="521">
        <v>0.88293119650870322</v>
      </c>
      <c r="AS38" s="521">
        <v>0.88830736496335616</v>
      </c>
      <c r="AT38" s="521">
        <v>0.88923785138373057</v>
      </c>
      <c r="AU38" s="521">
        <v>0.89186955744180496</v>
      </c>
      <c r="AV38" s="521">
        <v>0.90348115674563001</v>
      </c>
      <c r="AW38" s="521">
        <v>0.91217365792280747</v>
      </c>
      <c r="AX38" s="521">
        <v>0.92269563895846007</v>
      </c>
      <c r="AY38" s="562">
        <v>0.93104404242096672</v>
      </c>
      <c r="AZ38" s="522" t="s">
        <v>381</v>
      </c>
      <c r="BA38" s="502" t="s">
        <v>381</v>
      </c>
      <c r="BB38" s="474"/>
      <c r="BC38" s="925"/>
      <c r="BD38" s="475">
        <f t="shared" si="45"/>
        <v>0</v>
      </c>
      <c r="BE38" s="520">
        <v>0.86027910142150599</v>
      </c>
      <c r="BF38" s="521">
        <v>0.88507377770006213</v>
      </c>
      <c r="BG38" s="521">
        <v>0.88303584079029473</v>
      </c>
      <c r="BH38" s="521">
        <v>0.88858818612426127</v>
      </c>
      <c r="BI38" s="521">
        <v>0.88972092423029747</v>
      </c>
      <c r="BJ38" s="521">
        <v>0.89242159716221892</v>
      </c>
      <c r="BK38" s="521">
        <v>0.90417161120830958</v>
      </c>
      <c r="BL38" s="521">
        <v>0.91285860338632419</v>
      </c>
      <c r="BM38" s="521">
        <v>0.92321141876222934</v>
      </c>
      <c r="BN38" s="562">
        <v>0.93109880451923388</v>
      </c>
      <c r="BO38" s="522" t="s">
        <v>381</v>
      </c>
      <c r="BP38" s="502" t="s">
        <v>381</v>
      </c>
      <c r="BQ38" s="466"/>
      <c r="BR38" s="925"/>
      <c r="BS38" s="475">
        <f t="shared" si="46"/>
        <v>0</v>
      </c>
      <c r="BT38" s="495">
        <v>85</v>
      </c>
      <c r="BU38" s="496">
        <v>84.051988410622499</v>
      </c>
      <c r="BV38" s="496">
        <v>80.733614060100848</v>
      </c>
      <c r="BW38" s="496">
        <v>75.319531821741549</v>
      </c>
      <c r="BX38" s="496">
        <v>69.679080921895974</v>
      </c>
      <c r="BY38" s="497">
        <v>64.044754032999862</v>
      </c>
      <c r="BZ38" s="497">
        <v>53.140366097685195</v>
      </c>
      <c r="CA38" s="497">
        <v>42.163385052043957</v>
      </c>
      <c r="CB38" s="497">
        <v>31.362801388492073</v>
      </c>
      <c r="CC38" s="563">
        <v>19.602333170037483</v>
      </c>
      <c r="CD38" s="522" t="s">
        <v>381</v>
      </c>
      <c r="CE38" s="502" t="s">
        <v>381</v>
      </c>
      <c r="CG38" s="925"/>
      <c r="CH38" s="475">
        <f t="shared" si="47"/>
        <v>0</v>
      </c>
      <c r="CI38" s="495">
        <v>85</v>
      </c>
      <c r="CJ38" s="496">
        <v>84.07930447693505</v>
      </c>
      <c r="CK38" s="496">
        <v>80.676329640491048</v>
      </c>
      <c r="CL38" s="496">
        <v>75.171948749872882</v>
      </c>
      <c r="CM38" s="496">
        <v>69.435808961068119</v>
      </c>
      <c r="CN38" s="497">
        <v>63.761162643381766</v>
      </c>
      <c r="CO38" s="497">
        <v>52.80415473463519</v>
      </c>
      <c r="CP38" s="497">
        <v>41.838787449025858</v>
      </c>
      <c r="CQ38" s="497">
        <v>31.12677570649354</v>
      </c>
      <c r="CR38" s="563">
        <v>19.578525767835742</v>
      </c>
      <c r="CS38" s="522" t="s">
        <v>381</v>
      </c>
      <c r="CT38" s="502" t="s">
        <v>381</v>
      </c>
      <c r="CU38" s="466"/>
      <c r="CV38" s="925"/>
      <c r="CW38" s="680">
        <f t="shared" si="48"/>
        <v>0</v>
      </c>
      <c r="CX38" s="524">
        <f t="shared" si="32"/>
        <v>0.86027910142150599</v>
      </c>
      <c r="CY38" s="525">
        <f t="shared" si="32"/>
        <v>0.88507377770006213</v>
      </c>
      <c r="CZ38" s="525">
        <f t="shared" si="53"/>
        <v>0.88293119650870322</v>
      </c>
      <c r="DA38" s="525">
        <f t="shared" si="53"/>
        <v>0.88830736496335616</v>
      </c>
      <c r="DB38" s="525">
        <f t="shared" si="53"/>
        <v>0.88923785138373057</v>
      </c>
      <c r="DC38" s="526">
        <f t="shared" si="53"/>
        <v>0.89186955744180496</v>
      </c>
      <c r="DD38" s="526">
        <f t="shared" si="53"/>
        <v>0.90348115674563001</v>
      </c>
      <c r="DE38" s="526">
        <f t="shared" si="53"/>
        <v>0.91217365792280747</v>
      </c>
      <c r="DF38" s="526">
        <f t="shared" si="53"/>
        <v>0.92269563895846007</v>
      </c>
      <c r="DG38" s="567">
        <f t="shared" si="53"/>
        <v>0.93104404242096672</v>
      </c>
      <c r="DH38" s="522" t="s">
        <v>381</v>
      </c>
      <c r="DI38" s="502" t="s">
        <v>381</v>
      </c>
      <c r="DJ38" s="466"/>
      <c r="DK38" s="925"/>
      <c r="DL38" s="680">
        <f t="shared" si="50"/>
        <v>0</v>
      </c>
      <c r="DM38" s="495">
        <f t="shared" si="34"/>
        <v>85</v>
      </c>
      <c r="DN38" s="496">
        <f t="shared" si="34"/>
        <v>84.07930447693505</v>
      </c>
      <c r="DO38" s="496">
        <f t="shared" si="54"/>
        <v>80.733614060100848</v>
      </c>
      <c r="DP38" s="496">
        <f t="shared" si="54"/>
        <v>75.319531821741549</v>
      </c>
      <c r="DQ38" s="496">
        <f t="shared" si="54"/>
        <v>69.679080921895974</v>
      </c>
      <c r="DR38" s="497">
        <f t="shared" si="54"/>
        <v>64.044754032999862</v>
      </c>
      <c r="DS38" s="497">
        <f t="shared" si="54"/>
        <v>53.140366097685195</v>
      </c>
      <c r="DT38" s="497">
        <f t="shared" si="54"/>
        <v>42.163385052043957</v>
      </c>
      <c r="DU38" s="497">
        <f t="shared" si="54"/>
        <v>31.362801388492073</v>
      </c>
      <c r="DV38" s="563">
        <f t="shared" si="54"/>
        <v>19.602333170037483</v>
      </c>
      <c r="DW38" s="522" t="s">
        <v>381</v>
      </c>
      <c r="DX38" s="502" t="s">
        <v>381</v>
      </c>
    </row>
    <row r="39" spans="2:128" ht="15" customHeight="1">
      <c r="B39" s="925"/>
      <c r="C39" s="680">
        <v>-10</v>
      </c>
      <c r="D39" s="476">
        <f t="shared" si="36"/>
        <v>19.88372093023256</v>
      </c>
      <c r="E39" s="477">
        <v>73.004595486197275</v>
      </c>
      <c r="F39" s="478">
        <v>72.478406721172064</v>
      </c>
      <c r="G39" s="478">
        <v>71.532757828639063</v>
      </c>
      <c r="H39" s="478">
        <v>70.962187513882995</v>
      </c>
      <c r="I39" s="478">
        <v>69.571198861951046</v>
      </c>
      <c r="J39" s="478">
        <v>68.118432591475937</v>
      </c>
      <c r="K39" s="478">
        <v>66.27437008520667</v>
      </c>
      <c r="L39" s="478">
        <v>64.569913320200286</v>
      </c>
      <c r="M39" s="478">
        <v>63.088876766957512</v>
      </c>
      <c r="N39" s="478">
        <v>61.198834926803954</v>
      </c>
      <c r="O39" s="631" t="s">
        <v>381</v>
      </c>
      <c r="P39" s="480" t="s">
        <v>381</v>
      </c>
      <c r="Q39" s="466"/>
      <c r="R39" s="925"/>
      <c r="S39" s="680">
        <f t="shared" si="37"/>
        <v>-10</v>
      </c>
      <c r="T39" s="481">
        <v>15</v>
      </c>
      <c r="U39" s="519">
        <v>-26</v>
      </c>
      <c r="V39" s="600">
        <f t="shared" si="31"/>
        <v>17.895348837209305</v>
      </c>
      <c r="W39" s="681">
        <f t="shared" si="38"/>
        <v>19.88372093023256</v>
      </c>
      <c r="X39" s="666">
        <f>'70MPa, 7-10kg (comm)'!Z39</f>
        <v>28.578849999999999</v>
      </c>
      <c r="Y39" s="488">
        <f>'70MPa, 7-10kg (comm)'!AA39</f>
        <v>26.832623900000002</v>
      </c>
      <c r="Z39" s="483">
        <f t="shared" si="39"/>
        <v>3.5445280573221036</v>
      </c>
      <c r="AA39" s="486">
        <f t="shared" si="40"/>
        <v>2.6265939173087003</v>
      </c>
      <c r="AB39" s="487">
        <f>'70MPa, 7-10kg (comm)'!AD39</f>
        <v>44.082379199999998</v>
      </c>
      <c r="AC39" s="488">
        <f>'70MPa, 7-10kg (comm)'!AE39</f>
        <v>59.996051999999999</v>
      </c>
      <c r="AD39" s="466"/>
      <c r="AE39" s="930"/>
      <c r="AF39" s="932"/>
      <c r="AG39" s="466"/>
      <c r="AH39" s="925"/>
      <c r="AI39" s="680">
        <f t="shared" si="41"/>
        <v>-10</v>
      </c>
      <c r="AJ39" s="489">
        <f t="shared" si="52"/>
        <v>-20</v>
      </c>
      <c r="AK39" s="482">
        <f t="shared" si="42"/>
        <v>-33</v>
      </c>
      <c r="AL39" s="490">
        <f t="shared" si="43"/>
        <v>19.88372093023256</v>
      </c>
      <c r="AM39" s="466"/>
      <c r="AN39" s="925"/>
      <c r="AO39" s="475">
        <f t="shared" si="44"/>
        <v>-10</v>
      </c>
      <c r="AP39" s="520">
        <v>0.88222524485090759</v>
      </c>
      <c r="AQ39" s="521">
        <v>0.88065625397317748</v>
      </c>
      <c r="AR39" s="521">
        <v>0.87851026181308423</v>
      </c>
      <c r="AS39" s="521">
        <v>0.88357577864860959</v>
      </c>
      <c r="AT39" s="521">
        <v>0.88198679748087905</v>
      </c>
      <c r="AU39" s="521">
        <v>0.87996385107498787</v>
      </c>
      <c r="AV39" s="521">
        <v>0.88513836652779809</v>
      </c>
      <c r="AW39" s="521">
        <v>0.89184326814216419</v>
      </c>
      <c r="AX39" s="521">
        <v>0.9009065578290032</v>
      </c>
      <c r="AY39" s="565">
        <v>0.90864469158312544</v>
      </c>
      <c r="AZ39" s="522" t="s">
        <v>381</v>
      </c>
      <c r="BA39" s="502" t="s">
        <v>381</v>
      </c>
      <c r="BB39" s="474"/>
      <c r="BC39" s="925"/>
      <c r="BD39" s="475">
        <f t="shared" si="45"/>
        <v>-10</v>
      </c>
      <c r="BE39" s="520">
        <v>0.88177613291947765</v>
      </c>
      <c r="BF39" s="521">
        <v>0.88024236815137036</v>
      </c>
      <c r="BG39" s="521">
        <v>0.87823399948531911</v>
      </c>
      <c r="BH39" s="521">
        <v>0.88347386834084773</v>
      </c>
      <c r="BI39" s="521">
        <v>0.88204146983628717</v>
      </c>
      <c r="BJ39" s="521">
        <v>0.88015645448344004</v>
      </c>
      <c r="BK39" s="521">
        <v>0.88547098530212232</v>
      </c>
      <c r="BL39" s="521">
        <v>0.89221286808775346</v>
      </c>
      <c r="BM39" s="521">
        <v>0.90117153915738479</v>
      </c>
      <c r="BN39" s="565">
        <v>0.90864868687939659</v>
      </c>
      <c r="BO39" s="522" t="s">
        <v>381</v>
      </c>
      <c r="BP39" s="502" t="s">
        <v>381</v>
      </c>
      <c r="BQ39" s="466"/>
      <c r="BR39" s="925"/>
      <c r="BS39" s="475">
        <f t="shared" si="46"/>
        <v>-10</v>
      </c>
      <c r="BT39" s="495">
        <v>84.666784399761454</v>
      </c>
      <c r="BU39" s="496">
        <v>83.004122042720951</v>
      </c>
      <c r="BV39" s="496">
        <v>79.621085499631448</v>
      </c>
      <c r="BW39" s="496">
        <v>74.11104591560462</v>
      </c>
      <c r="BX39" s="496">
        <v>68.284832292998857</v>
      </c>
      <c r="BY39" s="497">
        <v>62.366595089194348</v>
      </c>
      <c r="BZ39" s="497">
        <v>50.900961057555271</v>
      </c>
      <c r="CA39" s="497">
        <v>39.569601970874437</v>
      </c>
      <c r="CB39" s="497">
        <v>28.431965633971522</v>
      </c>
      <c r="CC39" s="566">
        <v>16.319958753323426</v>
      </c>
      <c r="CD39" s="522" t="s">
        <v>381</v>
      </c>
      <c r="CE39" s="502" t="s">
        <v>381</v>
      </c>
      <c r="CG39" s="925"/>
      <c r="CH39" s="475">
        <f t="shared" si="47"/>
        <v>-10</v>
      </c>
      <c r="CI39" s="495">
        <v>84.914528499091077</v>
      </c>
      <c r="CJ39" s="496">
        <v>83.233771540076816</v>
      </c>
      <c r="CK39" s="496">
        <v>79.77314820988758</v>
      </c>
      <c r="CL39" s="496">
        <v>74.165681568058616</v>
      </c>
      <c r="CM39" s="496">
        <v>68.257383977396614</v>
      </c>
      <c r="CN39" s="497">
        <v>62.266775172949608</v>
      </c>
      <c r="CO39" s="497">
        <v>50.740548252942247</v>
      </c>
      <c r="CP39" s="497">
        <v>39.39072805843854</v>
      </c>
      <c r="CQ39" s="497">
        <v>28.310187905327759</v>
      </c>
      <c r="CR39" s="566">
        <v>16.318222332816884</v>
      </c>
      <c r="CS39" s="522" t="s">
        <v>381</v>
      </c>
      <c r="CT39" s="502" t="s">
        <v>381</v>
      </c>
      <c r="CU39" s="466"/>
      <c r="CV39" s="925"/>
      <c r="CW39" s="680">
        <f t="shared" si="48"/>
        <v>-10</v>
      </c>
      <c r="CX39" s="524">
        <f t="shared" si="32"/>
        <v>0.88177613291947765</v>
      </c>
      <c r="CY39" s="525">
        <f t="shared" si="32"/>
        <v>0.88024236815137036</v>
      </c>
      <c r="CZ39" s="525">
        <f t="shared" si="53"/>
        <v>0.87823399948531911</v>
      </c>
      <c r="DA39" s="525">
        <f t="shared" si="53"/>
        <v>0.88347386834084773</v>
      </c>
      <c r="DB39" s="525">
        <f t="shared" si="53"/>
        <v>0.88198679748087905</v>
      </c>
      <c r="DC39" s="526">
        <f t="shared" si="53"/>
        <v>0.87996385107498787</v>
      </c>
      <c r="DD39" s="526">
        <f t="shared" si="53"/>
        <v>0.88513836652779809</v>
      </c>
      <c r="DE39" s="526">
        <f t="shared" si="53"/>
        <v>0.89184326814216419</v>
      </c>
      <c r="DF39" s="568">
        <f t="shared" si="53"/>
        <v>0.9009065578290032</v>
      </c>
      <c r="DG39" s="569">
        <f t="shared" si="53"/>
        <v>0.90864469158312544</v>
      </c>
      <c r="DH39" s="522" t="s">
        <v>381</v>
      </c>
      <c r="DI39" s="502" t="s">
        <v>381</v>
      </c>
      <c r="DJ39" s="466"/>
      <c r="DK39" s="925"/>
      <c r="DL39" s="680">
        <f t="shared" si="50"/>
        <v>-10</v>
      </c>
      <c r="DM39" s="495">
        <f t="shared" si="34"/>
        <v>84.914528499091077</v>
      </c>
      <c r="DN39" s="496">
        <f t="shared" si="34"/>
        <v>83.233771540076816</v>
      </c>
      <c r="DO39" s="496">
        <f t="shared" si="54"/>
        <v>79.77314820988758</v>
      </c>
      <c r="DP39" s="496">
        <f t="shared" si="54"/>
        <v>74.165681568058616</v>
      </c>
      <c r="DQ39" s="496">
        <f t="shared" si="54"/>
        <v>68.284832292998857</v>
      </c>
      <c r="DR39" s="497">
        <f t="shared" si="54"/>
        <v>62.366595089194348</v>
      </c>
      <c r="DS39" s="497">
        <f t="shared" si="54"/>
        <v>50.900961057555271</v>
      </c>
      <c r="DT39" s="497">
        <f t="shared" si="54"/>
        <v>39.569601970874437</v>
      </c>
      <c r="DU39" s="497">
        <f t="shared" si="54"/>
        <v>28.431965633971522</v>
      </c>
      <c r="DV39" s="566">
        <f t="shared" si="54"/>
        <v>16.319958753323426</v>
      </c>
      <c r="DW39" s="522" t="s">
        <v>381</v>
      </c>
      <c r="DX39" s="502" t="s">
        <v>381</v>
      </c>
    </row>
    <row r="40" spans="2:128" ht="15" customHeight="1">
      <c r="B40" s="925"/>
      <c r="C40" s="680">
        <v>-20</v>
      </c>
      <c r="D40" s="476">
        <f t="shared" si="36"/>
        <v>19.88372093023256</v>
      </c>
      <c r="E40" s="477">
        <v>72.256673357946113</v>
      </c>
      <c r="F40" s="478">
        <v>71.752622165837863</v>
      </c>
      <c r="G40" s="478">
        <v>70.825387547822658</v>
      </c>
      <c r="H40" s="478">
        <v>70.304251524172912</v>
      </c>
      <c r="I40" s="478">
        <v>68.934510342244252</v>
      </c>
      <c r="J40" s="478">
        <v>67.487837211307223</v>
      </c>
      <c r="K40" s="478">
        <v>65.199431809559428</v>
      </c>
      <c r="L40" s="478">
        <v>62.178341941349146</v>
      </c>
      <c r="M40" s="478">
        <v>60.152947323800149</v>
      </c>
      <c r="N40" s="631" t="s">
        <v>381</v>
      </c>
      <c r="O40" s="631" t="s">
        <v>381</v>
      </c>
      <c r="P40" s="480" t="s">
        <v>381</v>
      </c>
      <c r="Q40" s="466"/>
      <c r="R40" s="925"/>
      <c r="S40" s="680">
        <f t="shared" si="37"/>
        <v>-20</v>
      </c>
      <c r="T40" s="481">
        <v>15</v>
      </c>
      <c r="U40" s="519">
        <v>-26</v>
      </c>
      <c r="V40" s="600">
        <f t="shared" si="31"/>
        <v>17.895348837209305</v>
      </c>
      <c r="W40" s="681">
        <f t="shared" si="38"/>
        <v>19.88372093023256</v>
      </c>
      <c r="X40" s="666">
        <f>'70MPa, 7-10kg (comm)'!Z40</f>
        <v>30.701517899999999</v>
      </c>
      <c r="Y40" s="488">
        <f>'70MPa, 7-10kg (comm)'!AA40</f>
        <v>26.7972939</v>
      </c>
      <c r="Z40" s="483">
        <f t="shared" si="39"/>
        <v>3.5080266118491554</v>
      </c>
      <c r="AA40" s="486">
        <f t="shared" si="40"/>
        <v>2.6029726145533623</v>
      </c>
      <c r="AB40" s="487">
        <f>'70MPa, 7-10kg (comm)'!AD40</f>
        <v>46.600335299999998</v>
      </c>
      <c r="AC40" s="488">
        <f>'70MPa, 7-10kg (comm)'!AE40</f>
        <v>60.000220400000003</v>
      </c>
      <c r="AD40" s="466"/>
      <c r="AE40" s="930"/>
      <c r="AF40" s="932"/>
      <c r="AG40" s="466"/>
      <c r="AH40" s="925"/>
      <c r="AI40" s="680">
        <f t="shared" si="41"/>
        <v>-20</v>
      </c>
      <c r="AJ40" s="489">
        <f t="shared" si="52"/>
        <v>-30</v>
      </c>
      <c r="AK40" s="482">
        <f t="shared" si="42"/>
        <v>-33</v>
      </c>
      <c r="AL40" s="490">
        <f t="shared" si="43"/>
        <v>19.88372093023256</v>
      </c>
      <c r="AM40" s="466"/>
      <c r="AN40" s="925"/>
      <c r="AO40" s="475">
        <f t="shared" si="44"/>
        <v>-20</v>
      </c>
      <c r="AP40" s="520">
        <v>0.8776282076145242</v>
      </c>
      <c r="AQ40" s="521">
        <v>0.87623198073871422</v>
      </c>
      <c r="AR40" s="521">
        <v>0.87431556258981069</v>
      </c>
      <c r="AS40" s="521">
        <v>0.87989348193044004</v>
      </c>
      <c r="AT40" s="521">
        <v>0.87854004203483105</v>
      </c>
      <c r="AU40" s="521">
        <v>0.8765899298677795</v>
      </c>
      <c r="AV40" s="521">
        <v>0.87799079527524082</v>
      </c>
      <c r="AW40" s="521">
        <v>0.87334533762195465</v>
      </c>
      <c r="AX40" s="521">
        <v>0.87764922971317771</v>
      </c>
      <c r="AY40" s="522" t="s">
        <v>381</v>
      </c>
      <c r="AZ40" s="522" t="s">
        <v>381</v>
      </c>
      <c r="BA40" s="502" t="s">
        <v>381</v>
      </c>
      <c r="BB40" s="474"/>
      <c r="BC40" s="925"/>
      <c r="BD40" s="475">
        <f t="shared" si="45"/>
        <v>-20</v>
      </c>
      <c r="BE40" s="520">
        <v>0.87676172532263119</v>
      </c>
      <c r="BF40" s="521">
        <v>0.87543856489513716</v>
      </c>
      <c r="BG40" s="521">
        <v>0.87364800275067345</v>
      </c>
      <c r="BH40" s="521">
        <v>0.87941445425623654</v>
      </c>
      <c r="BI40" s="521">
        <v>0.87819229394567433</v>
      </c>
      <c r="BJ40" s="521">
        <v>0.87638041637990793</v>
      </c>
      <c r="BK40" s="521">
        <v>0.87796183961615348</v>
      </c>
      <c r="BL40" s="521">
        <v>0.87342917543712106</v>
      </c>
      <c r="BM40" s="521">
        <v>0.87771806563157684</v>
      </c>
      <c r="BN40" s="522" t="s">
        <v>381</v>
      </c>
      <c r="BO40" s="522" t="s">
        <v>381</v>
      </c>
      <c r="BP40" s="502" t="s">
        <v>381</v>
      </c>
      <c r="BQ40" s="466"/>
      <c r="BR40" s="925"/>
      <c r="BS40" s="475">
        <f t="shared" si="46"/>
        <v>-20</v>
      </c>
      <c r="BT40" s="495">
        <v>83.616931013143343</v>
      </c>
      <c r="BU40" s="496">
        <v>81.944821003453086</v>
      </c>
      <c r="BV40" s="496">
        <v>78.493268298084104</v>
      </c>
      <c r="BW40" s="496">
        <v>72.93169743830893</v>
      </c>
      <c r="BX40" s="496">
        <v>67.045302045054342</v>
      </c>
      <c r="BY40" s="497">
        <v>61.083474586529633</v>
      </c>
      <c r="BZ40" s="497">
        <v>49.338018202064148</v>
      </c>
      <c r="CA40" s="497">
        <v>37.056500981190283</v>
      </c>
      <c r="CB40" s="497">
        <v>25.303623850499633</v>
      </c>
      <c r="CC40" s="522" t="s">
        <v>381</v>
      </c>
      <c r="CD40" s="522" t="s">
        <v>381</v>
      </c>
      <c r="CE40" s="502" t="s">
        <v>381</v>
      </c>
      <c r="CG40" s="925"/>
      <c r="CH40" s="475">
        <f t="shared" si="47"/>
        <v>-20</v>
      </c>
      <c r="CI40" s="495">
        <v>84.098554214279247</v>
      </c>
      <c r="CJ40" s="496">
        <v>82.387215406126685</v>
      </c>
      <c r="CK40" s="496">
        <v>78.862503062659798</v>
      </c>
      <c r="CL40" s="496">
        <v>73.190376143867056</v>
      </c>
      <c r="CM40" s="496">
        <v>67.2290638058696</v>
      </c>
      <c r="CN40" s="497">
        <v>61.193430558757143</v>
      </c>
      <c r="CO40" s="497">
        <v>49.353456428092564</v>
      </c>
      <c r="CP40" s="497">
        <v>37.01649148673404</v>
      </c>
      <c r="CQ40" s="497">
        <v>25.271902779717514</v>
      </c>
      <c r="CR40" s="522" t="s">
        <v>381</v>
      </c>
      <c r="CS40" s="522" t="s">
        <v>381</v>
      </c>
      <c r="CT40" s="502" t="s">
        <v>381</v>
      </c>
      <c r="CU40" s="466"/>
      <c r="CV40" s="925"/>
      <c r="CW40" s="680">
        <f t="shared" si="48"/>
        <v>-20</v>
      </c>
      <c r="CX40" s="524">
        <f t="shared" si="32"/>
        <v>0.87676172532263119</v>
      </c>
      <c r="CY40" s="525">
        <f t="shared" si="32"/>
        <v>0.87543856489513716</v>
      </c>
      <c r="CZ40" s="525">
        <f t="shared" ref="CZ40:DF42" si="55">MIN(AR40,BG40)</f>
        <v>0.87364800275067345</v>
      </c>
      <c r="DA40" s="525">
        <f t="shared" si="55"/>
        <v>0.87941445425623654</v>
      </c>
      <c r="DB40" s="525">
        <f t="shared" si="55"/>
        <v>0.87819229394567433</v>
      </c>
      <c r="DC40" s="526">
        <f t="shared" si="55"/>
        <v>0.87638041637990793</v>
      </c>
      <c r="DD40" s="526">
        <f t="shared" si="55"/>
        <v>0.87796183961615348</v>
      </c>
      <c r="DE40" s="526">
        <f t="shared" si="55"/>
        <v>0.87334533762195465</v>
      </c>
      <c r="DF40" s="526">
        <f t="shared" si="55"/>
        <v>0.87764922971317771</v>
      </c>
      <c r="DG40" s="683" t="s">
        <v>381</v>
      </c>
      <c r="DH40" s="522" t="s">
        <v>381</v>
      </c>
      <c r="DI40" s="502" t="s">
        <v>381</v>
      </c>
      <c r="DJ40" s="466"/>
      <c r="DK40" s="925"/>
      <c r="DL40" s="680">
        <f t="shared" si="50"/>
        <v>-20</v>
      </c>
      <c r="DM40" s="495">
        <f t="shared" si="34"/>
        <v>84.098554214279247</v>
      </c>
      <c r="DN40" s="496">
        <f t="shared" si="34"/>
        <v>82.387215406126685</v>
      </c>
      <c r="DO40" s="496">
        <f t="shared" ref="DO40:DU42" si="56">MAX(BV40,CK40)</f>
        <v>78.862503062659798</v>
      </c>
      <c r="DP40" s="496">
        <f t="shared" si="56"/>
        <v>73.190376143867056</v>
      </c>
      <c r="DQ40" s="496">
        <f t="shared" si="56"/>
        <v>67.2290638058696</v>
      </c>
      <c r="DR40" s="497">
        <f t="shared" si="56"/>
        <v>61.193430558757143</v>
      </c>
      <c r="DS40" s="497">
        <f t="shared" si="56"/>
        <v>49.353456428092564</v>
      </c>
      <c r="DT40" s="497">
        <f t="shared" si="56"/>
        <v>37.056500981190283</v>
      </c>
      <c r="DU40" s="497">
        <f t="shared" si="56"/>
        <v>25.303623850499633</v>
      </c>
      <c r="DV40" s="683" t="s">
        <v>381</v>
      </c>
      <c r="DW40" s="522" t="s">
        <v>381</v>
      </c>
      <c r="DX40" s="502" t="s">
        <v>381</v>
      </c>
    </row>
    <row r="41" spans="2:128" ht="15" customHeight="1">
      <c r="B41" s="925"/>
      <c r="C41" s="680">
        <v>-30</v>
      </c>
      <c r="D41" s="476">
        <f t="shared" si="36"/>
        <v>19.88372093023256</v>
      </c>
      <c r="E41" s="477">
        <v>71.206869163896584</v>
      </c>
      <c r="F41" s="478">
        <v>70.794069731625171</v>
      </c>
      <c r="G41" s="478">
        <v>69.929286901489348</v>
      </c>
      <c r="H41" s="478">
        <v>69.502574432740161</v>
      </c>
      <c r="I41" s="478">
        <v>68.166459123538601</v>
      </c>
      <c r="J41" s="478">
        <v>66.747776440708066</v>
      </c>
      <c r="K41" s="478">
        <v>64.561911810293097</v>
      </c>
      <c r="L41" s="478">
        <v>61.534904178718008</v>
      </c>
      <c r="M41" s="478">
        <v>58.57576215710997</v>
      </c>
      <c r="N41" s="631" t="s">
        <v>381</v>
      </c>
      <c r="O41" s="631" t="s">
        <v>381</v>
      </c>
      <c r="P41" s="480" t="s">
        <v>381</v>
      </c>
      <c r="Q41" s="466"/>
      <c r="R41" s="925"/>
      <c r="S41" s="680">
        <f t="shared" si="37"/>
        <v>-30</v>
      </c>
      <c r="T41" s="481">
        <v>15</v>
      </c>
      <c r="U41" s="519">
        <v>-26</v>
      </c>
      <c r="V41" s="600">
        <f t="shared" si="31"/>
        <v>17.895348837209305</v>
      </c>
      <c r="W41" s="681">
        <f t="shared" si="38"/>
        <v>19.88372093023256</v>
      </c>
      <c r="X41" s="666">
        <f>'70MPa, 7-10kg (comm)'!Z41</f>
        <v>32.633609999999997</v>
      </c>
      <c r="Y41" s="488">
        <f>'70MPa, 7-10kg (comm)'!AA41</f>
        <v>26.7610356</v>
      </c>
      <c r="Z41" s="483">
        <f t="shared" si="39"/>
        <v>3.4598187116489849</v>
      </c>
      <c r="AA41" s="486">
        <f t="shared" si="40"/>
        <v>2.5706804011585103</v>
      </c>
      <c r="AB41" s="487">
        <f>'70MPa, 7-10kg (comm)'!AD41</f>
        <v>48.831085999999999</v>
      </c>
      <c r="AC41" s="488">
        <f>'70MPa, 7-10kg (comm)'!AE41</f>
        <v>59.997565799999997</v>
      </c>
      <c r="AD41" s="466"/>
      <c r="AE41" s="930"/>
      <c r="AF41" s="932"/>
      <c r="AG41" s="466"/>
      <c r="AH41" s="925"/>
      <c r="AI41" s="680">
        <f t="shared" si="41"/>
        <v>-30</v>
      </c>
      <c r="AJ41" s="489">
        <f t="shared" si="52"/>
        <v>-40</v>
      </c>
      <c r="AK41" s="482">
        <f t="shared" si="42"/>
        <v>-33</v>
      </c>
      <c r="AL41" s="490">
        <f t="shared" si="43"/>
        <v>19.88372093023256</v>
      </c>
      <c r="AM41" s="466"/>
      <c r="AN41" s="925"/>
      <c r="AO41" s="475">
        <f t="shared" si="44"/>
        <v>-30</v>
      </c>
      <c r="AP41" s="520">
        <v>0.87028572730449505</v>
      </c>
      <c r="AQ41" s="521">
        <v>0.86966439910444637</v>
      </c>
      <c r="AR41" s="521">
        <v>0.8683163409013257</v>
      </c>
      <c r="AS41" s="521">
        <v>0.8748057623804395</v>
      </c>
      <c r="AT41" s="521">
        <v>0.87371944207660079</v>
      </c>
      <c r="AU41" s="521">
        <v>0.87201494850918804</v>
      </c>
      <c r="AV41" s="521">
        <v>0.8742510405499192</v>
      </c>
      <c r="AW41" s="521">
        <v>0.86937480398020017</v>
      </c>
      <c r="AX41" s="521">
        <v>0.86525630236581119</v>
      </c>
      <c r="AY41" s="522" t="s">
        <v>381</v>
      </c>
      <c r="AZ41" s="522" t="s">
        <v>381</v>
      </c>
      <c r="BA41" s="502" t="s">
        <v>381</v>
      </c>
      <c r="BB41" s="474"/>
      <c r="BC41" s="925"/>
      <c r="BD41" s="475">
        <f t="shared" si="45"/>
        <v>-30</v>
      </c>
      <c r="BE41" s="520">
        <v>0.86904303728975885</v>
      </c>
      <c r="BF41" s="521">
        <v>0.86852403387767563</v>
      </c>
      <c r="BG41" s="521">
        <v>0.86729561365445917</v>
      </c>
      <c r="BH41" s="521">
        <v>0.87393067810025071</v>
      </c>
      <c r="BI41" s="521">
        <v>0.87302861857655911</v>
      </c>
      <c r="BJ41" s="521">
        <v>0.87144873719023019</v>
      </c>
      <c r="BK41" s="521">
        <v>0.87386788695419848</v>
      </c>
      <c r="BL41" s="521">
        <v>0.86916397232392251</v>
      </c>
      <c r="BM41" s="521">
        <v>0.86517480336405794</v>
      </c>
      <c r="BN41" s="522" t="s">
        <v>381</v>
      </c>
      <c r="BO41" s="522" t="s">
        <v>381</v>
      </c>
      <c r="BP41" s="502" t="s">
        <v>381</v>
      </c>
      <c r="BQ41" s="466"/>
      <c r="BR41" s="925"/>
      <c r="BS41" s="475">
        <f t="shared" si="46"/>
        <v>-30</v>
      </c>
      <c r="BT41" s="495">
        <v>82.594275748902973</v>
      </c>
      <c r="BU41" s="496">
        <v>80.910666994581476</v>
      </c>
      <c r="BV41" s="496">
        <v>77.413564391114548</v>
      </c>
      <c r="BW41" s="496">
        <v>71.793908216624985</v>
      </c>
      <c r="BX41" s="496">
        <v>65.87763818087511</v>
      </c>
      <c r="BY41" s="497">
        <v>59.869853804131068</v>
      </c>
      <c r="BZ41" s="497">
        <v>48.130116565937406</v>
      </c>
      <c r="CA41" s="497">
        <v>35.84540293619898</v>
      </c>
      <c r="CB41" s="497">
        <v>23.385929081291479</v>
      </c>
      <c r="CC41" s="522" t="s">
        <v>381</v>
      </c>
      <c r="CD41" s="522" t="s">
        <v>381</v>
      </c>
      <c r="CE41" s="502" t="s">
        <v>381</v>
      </c>
      <c r="CG41" s="925"/>
      <c r="CH41" s="475">
        <f t="shared" si="47"/>
        <v>-30</v>
      </c>
      <c r="CI41" s="495">
        <v>83.289754518966291</v>
      </c>
      <c r="CJ41" s="496">
        <v>81.549976230013527</v>
      </c>
      <c r="CK41" s="496">
        <v>77.974979946401504</v>
      </c>
      <c r="CL41" s="496">
        <v>72.26570562892509</v>
      </c>
      <c r="CM41" s="496">
        <v>66.245419626769376</v>
      </c>
      <c r="CN41" s="497">
        <v>60.167645120402057</v>
      </c>
      <c r="CO41" s="497">
        <v>48.321363983378966</v>
      </c>
      <c r="CP41" s="497">
        <v>35.948347491175248</v>
      </c>
      <c r="CQ41" s="497">
        <v>23.423134651619513</v>
      </c>
      <c r="CR41" s="522" t="s">
        <v>381</v>
      </c>
      <c r="CS41" s="522" t="s">
        <v>381</v>
      </c>
      <c r="CT41" s="502" t="s">
        <v>381</v>
      </c>
      <c r="CU41" s="466"/>
      <c r="CV41" s="925"/>
      <c r="CW41" s="680">
        <f t="shared" si="48"/>
        <v>-30</v>
      </c>
      <c r="CX41" s="524">
        <f t="shared" si="32"/>
        <v>0.86904303728975885</v>
      </c>
      <c r="CY41" s="525">
        <f t="shared" si="32"/>
        <v>0.86852403387767563</v>
      </c>
      <c r="CZ41" s="525">
        <f t="shared" si="55"/>
        <v>0.86729561365445917</v>
      </c>
      <c r="DA41" s="525">
        <f t="shared" si="55"/>
        <v>0.87393067810025071</v>
      </c>
      <c r="DB41" s="525">
        <f t="shared" si="55"/>
        <v>0.87302861857655911</v>
      </c>
      <c r="DC41" s="526">
        <f t="shared" si="55"/>
        <v>0.87144873719023019</v>
      </c>
      <c r="DD41" s="526">
        <f t="shared" si="55"/>
        <v>0.87386788695419848</v>
      </c>
      <c r="DE41" s="526">
        <f t="shared" si="55"/>
        <v>0.86916397232392251</v>
      </c>
      <c r="DF41" s="526">
        <f t="shared" si="55"/>
        <v>0.86517480336405794</v>
      </c>
      <c r="DG41" s="683" t="s">
        <v>381</v>
      </c>
      <c r="DH41" s="522" t="s">
        <v>381</v>
      </c>
      <c r="DI41" s="502" t="s">
        <v>381</v>
      </c>
      <c r="DJ41" s="466"/>
      <c r="DK41" s="925"/>
      <c r="DL41" s="680">
        <f t="shared" si="50"/>
        <v>-30</v>
      </c>
      <c r="DM41" s="495">
        <f t="shared" si="34"/>
        <v>83.289754518966291</v>
      </c>
      <c r="DN41" s="496">
        <f t="shared" si="34"/>
        <v>81.549976230013527</v>
      </c>
      <c r="DO41" s="496">
        <f t="shared" si="56"/>
        <v>77.974979946401504</v>
      </c>
      <c r="DP41" s="496">
        <f t="shared" si="56"/>
        <v>72.26570562892509</v>
      </c>
      <c r="DQ41" s="496">
        <f t="shared" si="56"/>
        <v>66.245419626769376</v>
      </c>
      <c r="DR41" s="497">
        <f t="shared" si="56"/>
        <v>60.167645120402057</v>
      </c>
      <c r="DS41" s="497">
        <f t="shared" si="56"/>
        <v>48.321363983378966</v>
      </c>
      <c r="DT41" s="497">
        <f t="shared" si="56"/>
        <v>35.948347491175248</v>
      </c>
      <c r="DU41" s="497">
        <f t="shared" si="56"/>
        <v>23.423134651619513</v>
      </c>
      <c r="DV41" s="683" t="s">
        <v>381</v>
      </c>
      <c r="DW41" s="522" t="s">
        <v>381</v>
      </c>
      <c r="DX41" s="502" t="s">
        <v>381</v>
      </c>
    </row>
    <row r="42" spans="2:128" ht="15" customHeight="1">
      <c r="B42" s="925"/>
      <c r="C42" s="680">
        <v>-40</v>
      </c>
      <c r="D42" s="476">
        <f t="shared" si="36"/>
        <v>19.88372093023256</v>
      </c>
      <c r="E42" s="477">
        <v>70.712612684419213</v>
      </c>
      <c r="F42" s="478">
        <v>70.30104555212867</v>
      </c>
      <c r="G42" s="478">
        <v>69.434799453624464</v>
      </c>
      <c r="H42" s="478">
        <v>69.026407544999799</v>
      </c>
      <c r="I42" s="478">
        <v>67.702444819944859</v>
      </c>
      <c r="J42" s="478">
        <v>66.30269945264601</v>
      </c>
      <c r="K42" s="478">
        <v>64.171105104449964</v>
      </c>
      <c r="L42" s="478">
        <v>61.226525421312033</v>
      </c>
      <c r="M42" s="478">
        <v>58.409834873497672</v>
      </c>
      <c r="N42" s="631" t="s">
        <v>381</v>
      </c>
      <c r="O42" s="631" t="s">
        <v>381</v>
      </c>
      <c r="P42" s="480" t="s">
        <v>381</v>
      </c>
      <c r="Q42" s="466"/>
      <c r="R42" s="925"/>
      <c r="S42" s="680">
        <f t="shared" si="37"/>
        <v>-40</v>
      </c>
      <c r="T42" s="481">
        <v>15</v>
      </c>
      <c r="U42" s="519">
        <v>-26</v>
      </c>
      <c r="V42" s="600">
        <f t="shared" si="31"/>
        <v>17.895348837209305</v>
      </c>
      <c r="W42" s="681">
        <f t="shared" si="38"/>
        <v>19.88372093023256</v>
      </c>
      <c r="X42" s="666">
        <f>'70MPa, 7-10kg (comm)'!Z42</f>
        <v>34.374763700000003</v>
      </c>
      <c r="Y42" s="488">
        <f>'70MPa, 7-10kg (comm)'!AA42</f>
        <v>26.723269899999998</v>
      </c>
      <c r="Z42" s="483">
        <f t="shared" si="39"/>
        <v>3.4350233435573481</v>
      </c>
      <c r="AA42" s="486">
        <f t="shared" si="40"/>
        <v>2.555864076803291</v>
      </c>
      <c r="AB42" s="487">
        <f>'70MPa, 7-10kg (comm)'!AD42</f>
        <v>50.811304499999999</v>
      </c>
      <c r="AC42" s="488">
        <f>'70MPa, 7-10kg (comm)'!AE42</f>
        <v>59.997002100000003</v>
      </c>
      <c r="AD42" s="466"/>
      <c r="AE42" s="930"/>
      <c r="AF42" s="932"/>
      <c r="AG42" s="466"/>
      <c r="AH42" s="925"/>
      <c r="AI42" s="680">
        <f t="shared" si="41"/>
        <v>-40</v>
      </c>
      <c r="AJ42" s="489">
        <v>-40</v>
      </c>
      <c r="AK42" s="482">
        <f t="shared" si="42"/>
        <v>-40</v>
      </c>
      <c r="AL42" s="490">
        <f t="shared" si="43"/>
        <v>19.88372093023256</v>
      </c>
      <c r="AM42" s="466"/>
      <c r="AN42" s="925"/>
      <c r="AO42" s="475">
        <f t="shared" si="44"/>
        <v>-40</v>
      </c>
      <c r="AP42" s="520">
        <v>0.86744141616216575</v>
      </c>
      <c r="AQ42" s="521">
        <v>0.86685410121962836</v>
      </c>
      <c r="AR42" s="521">
        <v>0.86552373742642097</v>
      </c>
      <c r="AS42" s="521">
        <v>0.87219383716904741</v>
      </c>
      <c r="AT42" s="521">
        <v>0.87123155463111612</v>
      </c>
      <c r="AU42" s="521">
        <v>0.8696210741861754</v>
      </c>
      <c r="AV42" s="521">
        <v>0.87225198503176093</v>
      </c>
      <c r="AW42" s="521">
        <v>0.86791295707792837</v>
      </c>
      <c r="AX42" s="521">
        <v>0.86465302130334809</v>
      </c>
      <c r="AY42" s="522" t="s">
        <v>381</v>
      </c>
      <c r="AZ42" s="522" t="s">
        <v>381</v>
      </c>
      <c r="BA42" s="502" t="s">
        <v>381</v>
      </c>
      <c r="BB42" s="474"/>
      <c r="BC42" s="925"/>
      <c r="BD42" s="475">
        <f t="shared" si="45"/>
        <v>-40</v>
      </c>
      <c r="BE42" s="520">
        <v>0.86583239189791605</v>
      </c>
      <c r="BF42" s="521">
        <v>0.86531856332574253</v>
      </c>
      <c r="BG42" s="521">
        <v>0.86409934330206739</v>
      </c>
      <c r="BH42" s="521">
        <v>0.87093139716180024</v>
      </c>
      <c r="BI42" s="521">
        <v>0.87011131390854601</v>
      </c>
      <c r="BJ42" s="521">
        <v>0.86866440629475206</v>
      </c>
      <c r="BK42" s="521">
        <v>0.87148859810580492</v>
      </c>
      <c r="BL42" s="521">
        <v>0.86738257580751421</v>
      </c>
      <c r="BM42" s="521">
        <v>0.8643905466295152</v>
      </c>
      <c r="BN42" s="522" t="s">
        <v>381</v>
      </c>
      <c r="BO42" s="522" t="s">
        <v>381</v>
      </c>
      <c r="BP42" s="502" t="s">
        <v>381</v>
      </c>
      <c r="BQ42" s="466"/>
      <c r="BR42" s="925"/>
      <c r="BS42" s="475">
        <f t="shared" si="46"/>
        <v>-40</v>
      </c>
      <c r="BT42" s="495">
        <v>81.751114500711566</v>
      </c>
      <c r="BU42" s="496">
        <v>80.047597683201076</v>
      </c>
      <c r="BV42" s="496">
        <v>76.51129970503716</v>
      </c>
      <c r="BW42" s="496">
        <v>70.876862180012154</v>
      </c>
      <c r="BX42" s="496">
        <v>64.93738161282873</v>
      </c>
      <c r="BY42" s="497">
        <v>58.943380043025456</v>
      </c>
      <c r="BZ42" s="497">
        <v>47.232035770182421</v>
      </c>
      <c r="CA42" s="497">
        <v>35.047665996448764</v>
      </c>
      <c r="CB42" s="497">
        <v>22.854334053821734</v>
      </c>
      <c r="CC42" s="522" t="s">
        <v>381</v>
      </c>
      <c r="CD42" s="522" t="s">
        <v>381</v>
      </c>
      <c r="CE42" s="502" t="s">
        <v>381</v>
      </c>
      <c r="CG42" s="925"/>
      <c r="CH42" s="475">
        <f t="shared" si="47"/>
        <v>-40</v>
      </c>
      <c r="CI42" s="495">
        <v>82.652636687212663</v>
      </c>
      <c r="CJ42" s="496">
        <v>80.905522522963281</v>
      </c>
      <c r="CK42" s="496">
        <v>77.299602575664821</v>
      </c>
      <c r="CL42" s="496">
        <v>71.562233790532773</v>
      </c>
      <c r="CM42" s="496">
        <v>65.530376185533356</v>
      </c>
      <c r="CN42" s="497">
        <v>59.445530296988615</v>
      </c>
      <c r="CO42" s="497">
        <v>47.607739542399358</v>
      </c>
      <c r="CP42" s="497">
        <v>35.302067365508471</v>
      </c>
      <c r="CQ42" s="497">
        <v>22.973987247330491</v>
      </c>
      <c r="CR42" s="522" t="s">
        <v>381</v>
      </c>
      <c r="CS42" s="522" t="s">
        <v>381</v>
      </c>
      <c r="CT42" s="502" t="s">
        <v>381</v>
      </c>
      <c r="CU42" s="466"/>
      <c r="CV42" s="925"/>
      <c r="CW42" s="680">
        <f t="shared" si="48"/>
        <v>-40</v>
      </c>
      <c r="CX42" s="524">
        <f t="shared" si="32"/>
        <v>0.86583239189791605</v>
      </c>
      <c r="CY42" s="525">
        <f t="shared" si="32"/>
        <v>0.86531856332574253</v>
      </c>
      <c r="CZ42" s="525">
        <f t="shared" si="55"/>
        <v>0.86409934330206739</v>
      </c>
      <c r="DA42" s="525">
        <f t="shared" si="55"/>
        <v>0.87093139716180024</v>
      </c>
      <c r="DB42" s="525">
        <f t="shared" si="55"/>
        <v>0.87011131390854601</v>
      </c>
      <c r="DC42" s="526">
        <f t="shared" si="55"/>
        <v>0.86866440629475206</v>
      </c>
      <c r="DD42" s="526">
        <f t="shared" si="55"/>
        <v>0.87148859810580492</v>
      </c>
      <c r="DE42" s="526">
        <f t="shared" si="55"/>
        <v>0.86738257580751421</v>
      </c>
      <c r="DF42" s="526">
        <f t="shared" si="55"/>
        <v>0.8643905466295152</v>
      </c>
      <c r="DG42" s="683" t="s">
        <v>381</v>
      </c>
      <c r="DH42" s="522" t="s">
        <v>381</v>
      </c>
      <c r="DI42" s="502" t="s">
        <v>381</v>
      </c>
      <c r="DJ42" s="466"/>
      <c r="DK42" s="925"/>
      <c r="DL42" s="680">
        <f t="shared" si="50"/>
        <v>-40</v>
      </c>
      <c r="DM42" s="495">
        <f t="shared" si="34"/>
        <v>82.652636687212663</v>
      </c>
      <c r="DN42" s="496">
        <f t="shared" si="34"/>
        <v>80.905522522963281</v>
      </c>
      <c r="DO42" s="496">
        <f t="shared" si="56"/>
        <v>77.299602575664821</v>
      </c>
      <c r="DP42" s="496">
        <f t="shared" si="56"/>
        <v>71.562233790532773</v>
      </c>
      <c r="DQ42" s="496">
        <f t="shared" si="56"/>
        <v>65.530376185533356</v>
      </c>
      <c r="DR42" s="497">
        <f t="shared" si="56"/>
        <v>59.445530296988615</v>
      </c>
      <c r="DS42" s="497">
        <f t="shared" si="56"/>
        <v>47.607739542399358</v>
      </c>
      <c r="DT42" s="497">
        <f t="shared" si="56"/>
        <v>35.302067365508471</v>
      </c>
      <c r="DU42" s="497">
        <f t="shared" si="56"/>
        <v>22.973987247330491</v>
      </c>
      <c r="DV42" s="683" t="s">
        <v>381</v>
      </c>
      <c r="DW42" s="522" t="s">
        <v>381</v>
      </c>
      <c r="DX42" s="502" t="s">
        <v>381</v>
      </c>
    </row>
    <row r="43" spans="2:128" ht="15" customHeight="1" thickBot="1">
      <c r="B43" s="926"/>
      <c r="C43" s="682" t="s">
        <v>382</v>
      </c>
      <c r="D43" s="507" t="s">
        <v>381</v>
      </c>
      <c r="E43" s="508" t="s">
        <v>381</v>
      </c>
      <c r="F43" s="509" t="s">
        <v>381</v>
      </c>
      <c r="G43" s="509" t="s">
        <v>381</v>
      </c>
      <c r="H43" s="509" t="s">
        <v>381</v>
      </c>
      <c r="I43" s="509" t="s">
        <v>381</v>
      </c>
      <c r="J43" s="509" t="s">
        <v>381</v>
      </c>
      <c r="K43" s="509" t="s">
        <v>381</v>
      </c>
      <c r="L43" s="509" t="s">
        <v>381</v>
      </c>
      <c r="M43" s="509" t="s">
        <v>381</v>
      </c>
      <c r="N43" s="509" t="s">
        <v>381</v>
      </c>
      <c r="O43" s="509" t="s">
        <v>381</v>
      </c>
      <c r="P43" s="510" t="s">
        <v>381</v>
      </c>
      <c r="Q43" s="466"/>
      <c r="R43" s="926"/>
      <c r="S43" s="682" t="str">
        <f t="shared" si="37"/>
        <v>&lt; -40</v>
      </c>
      <c r="T43" s="511" t="s">
        <v>381</v>
      </c>
      <c r="U43" s="512" t="s">
        <v>381</v>
      </c>
      <c r="V43" s="507" t="s">
        <v>381</v>
      </c>
      <c r="W43" s="513" t="s">
        <v>381</v>
      </c>
      <c r="X43" s="513" t="s">
        <v>381</v>
      </c>
      <c r="Y43" s="513" t="s">
        <v>381</v>
      </c>
      <c r="Z43" s="507" t="s">
        <v>381</v>
      </c>
      <c r="AA43" s="514" t="s">
        <v>381</v>
      </c>
      <c r="AB43" s="511" t="s">
        <v>381</v>
      </c>
      <c r="AC43" s="512" t="s">
        <v>381</v>
      </c>
      <c r="AD43" s="466"/>
      <c r="AE43" s="931"/>
      <c r="AF43" s="933"/>
      <c r="AG43" s="466"/>
      <c r="AH43" s="926"/>
      <c r="AI43" s="682" t="str">
        <f t="shared" si="41"/>
        <v>&lt; -40</v>
      </c>
      <c r="AJ43" s="511" t="s">
        <v>381</v>
      </c>
      <c r="AK43" s="512" t="s">
        <v>381</v>
      </c>
      <c r="AL43" s="515" t="s">
        <v>381</v>
      </c>
      <c r="AM43" s="466"/>
      <c r="AN43" s="926"/>
      <c r="AO43" s="506" t="str">
        <f t="shared" si="44"/>
        <v>&lt; -40</v>
      </c>
      <c r="AP43" s="516" t="s">
        <v>381</v>
      </c>
      <c r="AQ43" s="517" t="s">
        <v>381</v>
      </c>
      <c r="AR43" s="517" t="s">
        <v>381</v>
      </c>
      <c r="AS43" s="517" t="s">
        <v>381</v>
      </c>
      <c r="AT43" s="517" t="s">
        <v>381</v>
      </c>
      <c r="AU43" s="517" t="s">
        <v>381</v>
      </c>
      <c r="AV43" s="517" t="s">
        <v>381</v>
      </c>
      <c r="AW43" s="517" t="s">
        <v>381</v>
      </c>
      <c r="AX43" s="517" t="s">
        <v>381</v>
      </c>
      <c r="AY43" s="517" t="s">
        <v>381</v>
      </c>
      <c r="AZ43" s="517" t="s">
        <v>381</v>
      </c>
      <c r="BA43" s="512" t="s">
        <v>381</v>
      </c>
      <c r="BB43" s="474"/>
      <c r="BC43" s="926"/>
      <c r="BD43" s="506" t="str">
        <f t="shared" si="45"/>
        <v>&lt; -40</v>
      </c>
      <c r="BE43" s="516" t="s">
        <v>381</v>
      </c>
      <c r="BF43" s="517" t="s">
        <v>381</v>
      </c>
      <c r="BG43" s="517" t="s">
        <v>381</v>
      </c>
      <c r="BH43" s="517" t="s">
        <v>381</v>
      </c>
      <c r="BI43" s="517" t="s">
        <v>381</v>
      </c>
      <c r="BJ43" s="517" t="s">
        <v>381</v>
      </c>
      <c r="BK43" s="517" t="s">
        <v>381</v>
      </c>
      <c r="BL43" s="517" t="s">
        <v>381</v>
      </c>
      <c r="BM43" s="517" t="s">
        <v>381</v>
      </c>
      <c r="BN43" s="517" t="s">
        <v>381</v>
      </c>
      <c r="BO43" s="517" t="s">
        <v>381</v>
      </c>
      <c r="BP43" s="512" t="s">
        <v>381</v>
      </c>
      <c r="BQ43" s="466"/>
      <c r="BR43" s="926"/>
      <c r="BS43" s="506" t="str">
        <f t="shared" si="46"/>
        <v>&lt; -40</v>
      </c>
      <c r="BT43" s="516" t="s">
        <v>381</v>
      </c>
      <c r="BU43" s="517" t="s">
        <v>381</v>
      </c>
      <c r="BV43" s="517" t="s">
        <v>381</v>
      </c>
      <c r="BW43" s="517" t="s">
        <v>381</v>
      </c>
      <c r="BX43" s="517" t="s">
        <v>381</v>
      </c>
      <c r="BY43" s="517" t="s">
        <v>381</v>
      </c>
      <c r="BZ43" s="517" t="s">
        <v>381</v>
      </c>
      <c r="CA43" s="517" t="s">
        <v>381</v>
      </c>
      <c r="CB43" s="517" t="s">
        <v>381</v>
      </c>
      <c r="CC43" s="517" t="s">
        <v>381</v>
      </c>
      <c r="CD43" s="517" t="s">
        <v>381</v>
      </c>
      <c r="CE43" s="512" t="s">
        <v>381</v>
      </c>
      <c r="CG43" s="926"/>
      <c r="CH43" s="506" t="str">
        <f t="shared" si="47"/>
        <v>&lt; -40</v>
      </c>
      <c r="CI43" s="516" t="s">
        <v>381</v>
      </c>
      <c r="CJ43" s="517" t="s">
        <v>381</v>
      </c>
      <c r="CK43" s="517" t="s">
        <v>381</v>
      </c>
      <c r="CL43" s="517" t="s">
        <v>381</v>
      </c>
      <c r="CM43" s="517" t="s">
        <v>381</v>
      </c>
      <c r="CN43" s="517" t="s">
        <v>381</v>
      </c>
      <c r="CO43" s="517" t="s">
        <v>381</v>
      </c>
      <c r="CP43" s="517" t="s">
        <v>381</v>
      </c>
      <c r="CQ43" s="517" t="s">
        <v>381</v>
      </c>
      <c r="CR43" s="517" t="s">
        <v>381</v>
      </c>
      <c r="CS43" s="517" t="s">
        <v>381</v>
      </c>
      <c r="CT43" s="512" t="s">
        <v>381</v>
      </c>
      <c r="CU43" s="466"/>
      <c r="CV43" s="926"/>
      <c r="CW43" s="682" t="str">
        <f t="shared" si="48"/>
        <v>&lt; -40</v>
      </c>
      <c r="CX43" s="516" t="s">
        <v>381</v>
      </c>
      <c r="CY43" s="517" t="s">
        <v>381</v>
      </c>
      <c r="CZ43" s="517" t="s">
        <v>381</v>
      </c>
      <c r="DA43" s="517" t="s">
        <v>381</v>
      </c>
      <c r="DB43" s="517" t="s">
        <v>381</v>
      </c>
      <c r="DC43" s="517" t="s">
        <v>381</v>
      </c>
      <c r="DD43" s="517" t="s">
        <v>381</v>
      </c>
      <c r="DE43" s="517" t="s">
        <v>381</v>
      </c>
      <c r="DF43" s="517" t="s">
        <v>381</v>
      </c>
      <c r="DG43" s="517" t="s">
        <v>381</v>
      </c>
      <c r="DH43" s="517" t="s">
        <v>381</v>
      </c>
      <c r="DI43" s="512" t="s">
        <v>381</v>
      </c>
      <c r="DJ43" s="466"/>
      <c r="DK43" s="926"/>
      <c r="DL43" s="682" t="str">
        <f t="shared" si="50"/>
        <v>&lt; -40</v>
      </c>
      <c r="DM43" s="516" t="s">
        <v>381</v>
      </c>
      <c r="DN43" s="517" t="s">
        <v>381</v>
      </c>
      <c r="DO43" s="517" t="s">
        <v>381</v>
      </c>
      <c r="DP43" s="517" t="s">
        <v>381</v>
      </c>
      <c r="DQ43" s="517" t="s">
        <v>381</v>
      </c>
      <c r="DR43" s="517" t="s">
        <v>381</v>
      </c>
      <c r="DS43" s="517" t="s">
        <v>381</v>
      </c>
      <c r="DT43" s="517" t="s">
        <v>381</v>
      </c>
      <c r="DU43" s="517" t="s">
        <v>381</v>
      </c>
      <c r="DV43" s="517" t="s">
        <v>381</v>
      </c>
      <c r="DW43" s="517" t="s">
        <v>381</v>
      </c>
      <c r="DX43" s="512" t="s">
        <v>381</v>
      </c>
    </row>
    <row r="46" spans="2:128" ht="18">
      <c r="B46" s="962" t="s">
        <v>726</v>
      </c>
      <c r="C46" s="962"/>
      <c r="D46" s="962"/>
      <c r="E46" s="962"/>
      <c r="F46" s="962"/>
      <c r="G46" s="962"/>
      <c r="H46" s="962"/>
      <c r="I46" s="962"/>
      <c r="J46" s="962"/>
      <c r="K46" s="962"/>
      <c r="L46" s="962"/>
      <c r="M46" s="962"/>
      <c r="N46" s="962"/>
      <c r="O46" s="962"/>
      <c r="P46" s="962"/>
      <c r="Q46" s="444"/>
      <c r="R46" s="445" t="s">
        <v>487</v>
      </c>
      <c r="S46" s="444"/>
      <c r="T46" s="445"/>
      <c r="U46" s="445"/>
      <c r="V46" s="963" t="s">
        <v>505</v>
      </c>
      <c r="W46" s="963"/>
      <c r="X46" s="963"/>
      <c r="Y46" s="963"/>
      <c r="Z46" s="445"/>
      <c r="AA46" s="964" t="s">
        <v>490</v>
      </c>
      <c r="AB46" s="964"/>
      <c r="AC46" s="964"/>
      <c r="AD46" s="444"/>
      <c r="AE46" s="444"/>
      <c r="AF46" s="444"/>
      <c r="AG46" s="444"/>
      <c r="AH46" s="445" t="s">
        <v>488</v>
      </c>
      <c r="AI46" s="444"/>
      <c r="AJ46" s="445"/>
      <c r="AK46" s="445"/>
      <c r="AL46" s="444"/>
      <c r="AM46" s="444"/>
      <c r="AN46" s="445" t="s">
        <v>701</v>
      </c>
      <c r="AO46" s="444"/>
      <c r="BC46" s="445" t="s">
        <v>727</v>
      </c>
      <c r="BD46" s="444"/>
      <c r="BQ46" s="444"/>
      <c r="BR46" s="445" t="s">
        <v>701</v>
      </c>
      <c r="BS46" s="444"/>
      <c r="CG46" s="445" t="s">
        <v>727</v>
      </c>
      <c r="CH46" s="444"/>
      <c r="CU46" s="444"/>
      <c r="CV46" s="445" t="s">
        <v>489</v>
      </c>
      <c r="CW46" s="444"/>
      <c r="DJ46" s="444"/>
      <c r="DK46" s="445"/>
      <c r="DL46" s="444"/>
    </row>
    <row r="47" spans="2:128" ht="13.5" thickBot="1">
      <c r="C47" s="448"/>
      <c r="D47" s="449"/>
      <c r="S47" s="448"/>
      <c r="T47" s="451"/>
      <c r="U47" s="451"/>
      <c r="V47" s="449"/>
      <c r="W47" s="449"/>
      <c r="X47" s="449"/>
      <c r="Y47" s="449"/>
      <c r="Z47" s="449"/>
      <c r="AA47" s="449"/>
      <c r="AI47" s="448"/>
      <c r="AJ47" s="451"/>
      <c r="AK47" s="451"/>
      <c r="AL47" s="449"/>
      <c r="AO47" s="448"/>
      <c r="AP47" s="451"/>
      <c r="AQ47" s="451"/>
      <c r="BD47" s="448"/>
      <c r="BE47" s="451"/>
      <c r="BF47" s="451"/>
      <c r="BS47" s="448"/>
      <c r="BT47" s="451"/>
      <c r="BU47" s="451"/>
      <c r="CH47" s="448"/>
      <c r="CI47" s="451"/>
      <c r="CJ47" s="451"/>
      <c r="CW47" s="448"/>
      <c r="CX47" s="451"/>
      <c r="CY47" s="451"/>
      <c r="DL47" s="448"/>
      <c r="DM47" s="451"/>
      <c r="DN47" s="451"/>
    </row>
    <row r="48" spans="2:128" ht="59.25" customHeight="1" thickBot="1">
      <c r="B48" s="934" t="s">
        <v>948</v>
      </c>
      <c r="C48" s="965"/>
      <c r="D48" s="970" t="s">
        <v>886</v>
      </c>
      <c r="E48" s="942" t="s">
        <v>933</v>
      </c>
      <c r="F48" s="942"/>
      <c r="G48" s="942"/>
      <c r="H48" s="942"/>
      <c r="I48" s="942"/>
      <c r="J48" s="942"/>
      <c r="K48" s="942"/>
      <c r="L48" s="942"/>
      <c r="M48" s="942"/>
      <c r="N48" s="942"/>
      <c r="O48" s="942"/>
      <c r="P48" s="943"/>
      <c r="Q48" s="311"/>
      <c r="R48" s="934" t="str">
        <f>$B48</f>
        <v>H70-T20
7-10kg non-comm</v>
      </c>
      <c r="S48" s="965"/>
      <c r="T48" s="957" t="s">
        <v>907</v>
      </c>
      <c r="U48" s="958"/>
      <c r="V48" s="957" t="s">
        <v>894</v>
      </c>
      <c r="W48" s="975"/>
      <c r="X48" s="975"/>
      <c r="Y48" s="958"/>
      <c r="Z48" s="976" t="s">
        <v>932</v>
      </c>
      <c r="AA48" s="977"/>
      <c r="AB48" s="957" t="s">
        <v>908</v>
      </c>
      <c r="AC48" s="958"/>
      <c r="AD48" s="311"/>
      <c r="AE48" s="978" t="s">
        <v>730</v>
      </c>
      <c r="AF48" s="980" t="s">
        <v>731</v>
      </c>
      <c r="AG48" s="311"/>
      <c r="AH48" s="934" t="str">
        <f>$B48</f>
        <v>H70-T20
7-10kg non-comm</v>
      </c>
      <c r="AI48" s="965"/>
      <c r="AJ48" s="957" t="s">
        <v>907</v>
      </c>
      <c r="AK48" s="958"/>
      <c r="AL48" s="959" t="s">
        <v>167</v>
      </c>
      <c r="AM48" s="311"/>
      <c r="AN48" s="934" t="str">
        <f>$B48</f>
        <v>H70-T20
7-10kg non-comm</v>
      </c>
      <c r="AO48" s="935"/>
      <c r="AP48" s="940" t="s">
        <v>530</v>
      </c>
      <c r="AQ48" s="941"/>
      <c r="AR48" s="942"/>
      <c r="AS48" s="942"/>
      <c r="AT48" s="942"/>
      <c r="AU48" s="942"/>
      <c r="AV48" s="942"/>
      <c r="AW48" s="942"/>
      <c r="AX48" s="942"/>
      <c r="AY48" s="942"/>
      <c r="AZ48" s="942"/>
      <c r="BA48" s="943"/>
      <c r="BB48" s="311"/>
      <c r="BC48" s="934" t="str">
        <f>$B48</f>
        <v>H70-T20
7-10kg non-comm</v>
      </c>
      <c r="BD48" s="935"/>
      <c r="BE48" s="940" t="s">
        <v>530</v>
      </c>
      <c r="BF48" s="941"/>
      <c r="BG48" s="942"/>
      <c r="BH48" s="942"/>
      <c r="BI48" s="942"/>
      <c r="BJ48" s="942"/>
      <c r="BK48" s="942"/>
      <c r="BL48" s="942"/>
      <c r="BM48" s="942"/>
      <c r="BN48" s="942"/>
      <c r="BO48" s="942"/>
      <c r="BP48" s="943"/>
      <c r="BQ48" s="311"/>
      <c r="BR48" s="934" t="str">
        <f>$B48</f>
        <v>H70-T20
7-10kg non-comm</v>
      </c>
      <c r="BS48" s="935"/>
      <c r="BT48" s="940" t="s">
        <v>911</v>
      </c>
      <c r="BU48" s="941"/>
      <c r="BV48" s="941"/>
      <c r="BW48" s="941"/>
      <c r="BX48" s="941"/>
      <c r="BY48" s="941"/>
      <c r="BZ48" s="941"/>
      <c r="CA48" s="941"/>
      <c r="CB48" s="941"/>
      <c r="CC48" s="941"/>
      <c r="CD48" s="941"/>
      <c r="CE48" s="993"/>
      <c r="CG48" s="934" t="str">
        <f>$B48</f>
        <v>H70-T20
7-10kg non-comm</v>
      </c>
      <c r="CH48" s="935"/>
      <c r="CI48" s="940" t="s">
        <v>911</v>
      </c>
      <c r="CJ48" s="941"/>
      <c r="CK48" s="941"/>
      <c r="CL48" s="941"/>
      <c r="CM48" s="941"/>
      <c r="CN48" s="941"/>
      <c r="CO48" s="941"/>
      <c r="CP48" s="941"/>
      <c r="CQ48" s="941"/>
      <c r="CR48" s="941"/>
      <c r="CS48" s="941"/>
      <c r="CT48" s="993"/>
      <c r="CU48" s="311"/>
      <c r="CV48" s="934" t="str">
        <f>$B48</f>
        <v>H70-T20
7-10kg non-comm</v>
      </c>
      <c r="CW48" s="935"/>
      <c r="CX48" s="940" t="s">
        <v>956</v>
      </c>
      <c r="CY48" s="941"/>
      <c r="CZ48" s="941"/>
      <c r="DA48" s="941"/>
      <c r="DB48" s="941"/>
      <c r="DC48" s="941"/>
      <c r="DD48" s="941"/>
      <c r="DE48" s="941"/>
      <c r="DF48" s="941"/>
      <c r="DG48" s="941"/>
      <c r="DH48" s="941"/>
      <c r="DI48" s="993"/>
      <c r="DJ48" s="311"/>
      <c r="DK48" s="934" t="str">
        <f>$B48</f>
        <v>H70-T20
7-10kg non-comm</v>
      </c>
      <c r="DL48" s="935"/>
      <c r="DM48" s="940" t="s">
        <v>955</v>
      </c>
      <c r="DN48" s="941"/>
      <c r="DO48" s="941"/>
      <c r="DP48" s="941"/>
      <c r="DQ48" s="941"/>
      <c r="DR48" s="941"/>
      <c r="DS48" s="941"/>
      <c r="DT48" s="941"/>
      <c r="DU48" s="941"/>
      <c r="DV48" s="941"/>
      <c r="DW48" s="941"/>
      <c r="DX48" s="993"/>
    </row>
    <row r="49" spans="2:128" ht="14.25">
      <c r="B49" s="966"/>
      <c r="C49" s="967"/>
      <c r="D49" s="971"/>
      <c r="E49" s="928" t="s">
        <v>891</v>
      </c>
      <c r="F49" s="928"/>
      <c r="G49" s="928"/>
      <c r="H49" s="928"/>
      <c r="I49" s="928"/>
      <c r="J49" s="928"/>
      <c r="K49" s="928"/>
      <c r="L49" s="928"/>
      <c r="M49" s="928"/>
      <c r="N49" s="928"/>
      <c r="O49" s="928"/>
      <c r="P49" s="929"/>
      <c r="Q49" s="674"/>
      <c r="R49" s="966"/>
      <c r="S49" s="967"/>
      <c r="T49" s="944" t="s">
        <v>496</v>
      </c>
      <c r="U49" s="946" t="s">
        <v>497</v>
      </c>
      <c r="V49" s="948" t="s">
        <v>525</v>
      </c>
      <c r="W49" s="989" t="s">
        <v>128</v>
      </c>
      <c r="X49" s="950" t="s">
        <v>692</v>
      </c>
      <c r="Y49" s="1130" t="s">
        <v>709</v>
      </c>
      <c r="Z49" s="953" t="s">
        <v>130</v>
      </c>
      <c r="AA49" s="955" t="s">
        <v>131</v>
      </c>
      <c r="AB49" s="988" t="str">
        <f>AB5</f>
        <v>174l
7kg</v>
      </c>
      <c r="AC49" s="946" t="s">
        <v>493</v>
      </c>
      <c r="AD49" s="674"/>
      <c r="AE49" s="979"/>
      <c r="AF49" s="981"/>
      <c r="AG49" s="674"/>
      <c r="AH49" s="966"/>
      <c r="AI49" s="967"/>
      <c r="AJ49" s="944" t="s">
        <v>498</v>
      </c>
      <c r="AK49" s="946" t="s">
        <v>497</v>
      </c>
      <c r="AL49" s="960"/>
      <c r="AM49" s="674"/>
      <c r="AN49" s="936"/>
      <c r="AO49" s="937"/>
      <c r="AP49" s="928" t="s">
        <v>891</v>
      </c>
      <c r="AQ49" s="928"/>
      <c r="AR49" s="928"/>
      <c r="AS49" s="928"/>
      <c r="AT49" s="928"/>
      <c r="AU49" s="928"/>
      <c r="AV49" s="928"/>
      <c r="AW49" s="928"/>
      <c r="AX49" s="928"/>
      <c r="AY49" s="928"/>
      <c r="AZ49" s="928"/>
      <c r="BA49" s="929"/>
      <c r="BB49" s="452"/>
      <c r="BC49" s="936"/>
      <c r="BD49" s="937"/>
      <c r="BE49" s="928" t="s">
        <v>891</v>
      </c>
      <c r="BF49" s="928"/>
      <c r="BG49" s="928"/>
      <c r="BH49" s="928"/>
      <c r="BI49" s="928"/>
      <c r="BJ49" s="928"/>
      <c r="BK49" s="928"/>
      <c r="BL49" s="928"/>
      <c r="BM49" s="928"/>
      <c r="BN49" s="928"/>
      <c r="BO49" s="928"/>
      <c r="BP49" s="929"/>
      <c r="BQ49" s="452"/>
      <c r="BR49" s="936"/>
      <c r="BS49" s="937"/>
      <c r="BT49" s="928" t="s">
        <v>891</v>
      </c>
      <c r="BU49" s="928"/>
      <c r="BV49" s="928"/>
      <c r="BW49" s="928"/>
      <c r="BX49" s="928"/>
      <c r="BY49" s="928"/>
      <c r="BZ49" s="928"/>
      <c r="CA49" s="928"/>
      <c r="CB49" s="928"/>
      <c r="CC49" s="928"/>
      <c r="CD49" s="928"/>
      <c r="CE49" s="929"/>
      <c r="CG49" s="936"/>
      <c r="CH49" s="937"/>
      <c r="CI49" s="928" t="s">
        <v>891</v>
      </c>
      <c r="CJ49" s="928"/>
      <c r="CK49" s="928"/>
      <c r="CL49" s="928"/>
      <c r="CM49" s="928"/>
      <c r="CN49" s="928"/>
      <c r="CO49" s="928"/>
      <c r="CP49" s="928"/>
      <c r="CQ49" s="928"/>
      <c r="CR49" s="928"/>
      <c r="CS49" s="928"/>
      <c r="CT49" s="929"/>
      <c r="CU49" s="674"/>
      <c r="CV49" s="936"/>
      <c r="CW49" s="937"/>
      <c r="CX49" s="928" t="s">
        <v>891</v>
      </c>
      <c r="CY49" s="928"/>
      <c r="CZ49" s="928"/>
      <c r="DA49" s="928"/>
      <c r="DB49" s="928"/>
      <c r="DC49" s="928"/>
      <c r="DD49" s="928"/>
      <c r="DE49" s="928"/>
      <c r="DF49" s="928"/>
      <c r="DG49" s="928"/>
      <c r="DH49" s="928"/>
      <c r="DI49" s="929"/>
      <c r="DJ49" s="674"/>
      <c r="DK49" s="936"/>
      <c r="DL49" s="937"/>
      <c r="DM49" s="928" t="s">
        <v>891</v>
      </c>
      <c r="DN49" s="928"/>
      <c r="DO49" s="928"/>
      <c r="DP49" s="928"/>
      <c r="DQ49" s="928"/>
      <c r="DR49" s="928"/>
      <c r="DS49" s="928"/>
      <c r="DT49" s="928"/>
      <c r="DU49" s="928"/>
      <c r="DV49" s="928"/>
      <c r="DW49" s="928"/>
      <c r="DX49" s="929"/>
    </row>
    <row r="50" spans="2:128" ht="13.5" thickBot="1">
      <c r="B50" s="968"/>
      <c r="C50" s="969"/>
      <c r="D50" s="972"/>
      <c r="E50" s="453">
        <v>0.5</v>
      </c>
      <c r="F50" s="453">
        <v>2</v>
      </c>
      <c r="G50" s="453">
        <v>5</v>
      </c>
      <c r="H50" s="453">
        <v>10</v>
      </c>
      <c r="I50" s="453">
        <v>15</v>
      </c>
      <c r="J50" s="454">
        <v>20</v>
      </c>
      <c r="K50" s="455">
        <v>30</v>
      </c>
      <c r="L50" s="454">
        <v>40</v>
      </c>
      <c r="M50" s="454">
        <v>50</v>
      </c>
      <c r="N50" s="454">
        <v>60</v>
      </c>
      <c r="O50" s="454">
        <v>70</v>
      </c>
      <c r="P50" s="456" t="s">
        <v>379</v>
      </c>
      <c r="Q50" s="674"/>
      <c r="R50" s="968"/>
      <c r="S50" s="969"/>
      <c r="T50" s="945"/>
      <c r="U50" s="947"/>
      <c r="V50" s="949"/>
      <c r="W50" s="1129"/>
      <c r="X50" s="951"/>
      <c r="Y50" s="1131"/>
      <c r="Z50" s="954"/>
      <c r="AA50" s="956"/>
      <c r="AB50" s="945"/>
      <c r="AC50" s="947"/>
      <c r="AD50" s="674"/>
      <c r="AE50" s="945"/>
      <c r="AF50" s="947"/>
      <c r="AG50" s="674"/>
      <c r="AH50" s="968"/>
      <c r="AI50" s="969"/>
      <c r="AJ50" s="945"/>
      <c r="AK50" s="947"/>
      <c r="AL50" s="961"/>
      <c r="AM50" s="674"/>
      <c r="AN50" s="938"/>
      <c r="AO50" s="939"/>
      <c r="AP50" s="675">
        <v>0.5</v>
      </c>
      <c r="AQ50" s="676">
        <v>2</v>
      </c>
      <c r="AR50" s="458">
        <v>5</v>
      </c>
      <c r="AS50" s="458">
        <v>10</v>
      </c>
      <c r="AT50" s="458">
        <v>15</v>
      </c>
      <c r="AU50" s="459">
        <v>20</v>
      </c>
      <c r="AV50" s="460">
        <v>30</v>
      </c>
      <c r="AW50" s="459">
        <v>40</v>
      </c>
      <c r="AX50" s="459">
        <v>50</v>
      </c>
      <c r="AY50" s="459">
        <v>60</v>
      </c>
      <c r="AZ50" s="459">
        <v>70</v>
      </c>
      <c r="BA50" s="456" t="s">
        <v>379</v>
      </c>
      <c r="BB50" s="452"/>
      <c r="BC50" s="938"/>
      <c r="BD50" s="939"/>
      <c r="BE50" s="675">
        <v>0.5</v>
      </c>
      <c r="BF50" s="676">
        <v>2</v>
      </c>
      <c r="BG50" s="458">
        <v>5</v>
      </c>
      <c r="BH50" s="458">
        <v>10</v>
      </c>
      <c r="BI50" s="458">
        <v>15</v>
      </c>
      <c r="BJ50" s="459">
        <v>20</v>
      </c>
      <c r="BK50" s="460">
        <v>30</v>
      </c>
      <c r="BL50" s="459">
        <v>40</v>
      </c>
      <c r="BM50" s="459">
        <v>50</v>
      </c>
      <c r="BN50" s="459">
        <v>60</v>
      </c>
      <c r="BO50" s="459">
        <v>70</v>
      </c>
      <c r="BP50" s="456" t="s">
        <v>379</v>
      </c>
      <c r="BQ50" s="452"/>
      <c r="BR50" s="938"/>
      <c r="BS50" s="939"/>
      <c r="BT50" s="675">
        <v>0.5</v>
      </c>
      <c r="BU50" s="676">
        <v>2</v>
      </c>
      <c r="BV50" s="458">
        <v>5</v>
      </c>
      <c r="BW50" s="458">
        <v>10</v>
      </c>
      <c r="BX50" s="458">
        <v>15</v>
      </c>
      <c r="BY50" s="459">
        <v>20</v>
      </c>
      <c r="BZ50" s="460">
        <v>30</v>
      </c>
      <c r="CA50" s="459">
        <v>40</v>
      </c>
      <c r="CB50" s="459">
        <v>50</v>
      </c>
      <c r="CC50" s="459">
        <v>60</v>
      </c>
      <c r="CD50" s="459">
        <v>70</v>
      </c>
      <c r="CE50" s="456" t="s">
        <v>379</v>
      </c>
      <c r="CG50" s="938"/>
      <c r="CH50" s="939"/>
      <c r="CI50" s="675">
        <v>0.5</v>
      </c>
      <c r="CJ50" s="676">
        <v>2</v>
      </c>
      <c r="CK50" s="458">
        <v>5</v>
      </c>
      <c r="CL50" s="458">
        <v>10</v>
      </c>
      <c r="CM50" s="458">
        <v>15</v>
      </c>
      <c r="CN50" s="459">
        <v>20</v>
      </c>
      <c r="CO50" s="460">
        <v>30</v>
      </c>
      <c r="CP50" s="459">
        <v>40</v>
      </c>
      <c r="CQ50" s="459">
        <v>50</v>
      </c>
      <c r="CR50" s="459">
        <v>60</v>
      </c>
      <c r="CS50" s="459">
        <v>70</v>
      </c>
      <c r="CT50" s="456" t="s">
        <v>379</v>
      </c>
      <c r="CU50" s="674"/>
      <c r="CV50" s="938"/>
      <c r="CW50" s="939"/>
      <c r="CX50" s="675">
        <v>0.5</v>
      </c>
      <c r="CY50" s="676">
        <v>2</v>
      </c>
      <c r="CZ50" s="676">
        <v>5</v>
      </c>
      <c r="DA50" s="676">
        <v>10</v>
      </c>
      <c r="DB50" s="676">
        <v>15</v>
      </c>
      <c r="DC50" s="677">
        <v>20</v>
      </c>
      <c r="DD50" s="460">
        <v>30</v>
      </c>
      <c r="DE50" s="677">
        <v>40</v>
      </c>
      <c r="DF50" s="677">
        <v>50</v>
      </c>
      <c r="DG50" s="677">
        <v>60</v>
      </c>
      <c r="DH50" s="677">
        <v>70</v>
      </c>
      <c r="DI50" s="678" t="s">
        <v>379</v>
      </c>
      <c r="DJ50" s="674"/>
      <c r="DK50" s="938"/>
      <c r="DL50" s="939"/>
      <c r="DM50" s="675">
        <v>0.5</v>
      </c>
      <c r="DN50" s="676">
        <v>2</v>
      </c>
      <c r="DO50" s="676">
        <v>5</v>
      </c>
      <c r="DP50" s="676">
        <v>10</v>
      </c>
      <c r="DQ50" s="676">
        <v>15</v>
      </c>
      <c r="DR50" s="677">
        <v>20</v>
      </c>
      <c r="DS50" s="460">
        <v>30</v>
      </c>
      <c r="DT50" s="677">
        <v>40</v>
      </c>
      <c r="DU50" s="677">
        <v>50</v>
      </c>
      <c r="DV50" s="677">
        <v>60</v>
      </c>
      <c r="DW50" s="677">
        <v>70</v>
      </c>
      <c r="DX50" s="678" t="s">
        <v>379</v>
      </c>
    </row>
    <row r="51" spans="2:128" ht="15" customHeight="1">
      <c r="B51" s="924" t="s">
        <v>890</v>
      </c>
      <c r="C51" s="679" t="s">
        <v>380</v>
      </c>
      <c r="D51" s="462" t="s">
        <v>381</v>
      </c>
      <c r="E51" s="463" t="s">
        <v>381</v>
      </c>
      <c r="F51" s="464" t="s">
        <v>381</v>
      </c>
      <c r="G51" s="464" t="s">
        <v>381</v>
      </c>
      <c r="H51" s="464" t="s">
        <v>381</v>
      </c>
      <c r="I51" s="464" t="s">
        <v>381</v>
      </c>
      <c r="J51" s="464" t="s">
        <v>381</v>
      </c>
      <c r="K51" s="464" t="s">
        <v>381</v>
      </c>
      <c r="L51" s="464" t="s">
        <v>381</v>
      </c>
      <c r="M51" s="464" t="s">
        <v>381</v>
      </c>
      <c r="N51" s="464" t="s">
        <v>381</v>
      </c>
      <c r="O51" s="464" t="s">
        <v>381</v>
      </c>
      <c r="P51" s="465" t="s">
        <v>381</v>
      </c>
      <c r="Q51" s="466"/>
      <c r="R51" s="924" t="s">
        <v>890</v>
      </c>
      <c r="S51" s="679" t="str">
        <f>$C51</f>
        <v>&gt; 50</v>
      </c>
      <c r="T51" s="467" t="s">
        <v>381</v>
      </c>
      <c r="U51" s="468" t="s">
        <v>381</v>
      </c>
      <c r="V51" s="462" t="s">
        <v>381</v>
      </c>
      <c r="W51" s="469" t="s">
        <v>381</v>
      </c>
      <c r="X51" s="469" t="s">
        <v>381</v>
      </c>
      <c r="Y51" s="469" t="s">
        <v>381</v>
      </c>
      <c r="Z51" s="462" t="s">
        <v>381</v>
      </c>
      <c r="AA51" s="470" t="s">
        <v>381</v>
      </c>
      <c r="AB51" s="467" t="s">
        <v>381</v>
      </c>
      <c r="AC51" s="468" t="s">
        <v>381</v>
      </c>
      <c r="AD51" s="466"/>
      <c r="AE51" s="930">
        <f>AE7</f>
        <v>19.88372093023256</v>
      </c>
      <c r="AF51" s="932">
        <f>AF7</f>
        <v>22.369186046511629</v>
      </c>
      <c r="AG51" s="466"/>
      <c r="AH51" s="924" t="s">
        <v>890</v>
      </c>
      <c r="AI51" s="679" t="str">
        <f>$C51</f>
        <v>&gt; 50</v>
      </c>
      <c r="AJ51" s="467" t="s">
        <v>381</v>
      </c>
      <c r="AK51" s="468" t="s">
        <v>381</v>
      </c>
      <c r="AL51" s="529" t="s">
        <v>381</v>
      </c>
      <c r="AM51" s="466"/>
      <c r="AN51" s="924" t="s">
        <v>890</v>
      </c>
      <c r="AO51" s="461" t="str">
        <f>$C51</f>
        <v>&gt; 50</v>
      </c>
      <c r="AP51" s="472" t="s">
        <v>381</v>
      </c>
      <c r="AQ51" s="473" t="s">
        <v>381</v>
      </c>
      <c r="AR51" s="473" t="s">
        <v>381</v>
      </c>
      <c r="AS51" s="473" t="s">
        <v>381</v>
      </c>
      <c r="AT51" s="473" t="s">
        <v>381</v>
      </c>
      <c r="AU51" s="473" t="s">
        <v>381</v>
      </c>
      <c r="AV51" s="473" t="s">
        <v>381</v>
      </c>
      <c r="AW51" s="473" t="s">
        <v>381</v>
      </c>
      <c r="AX51" s="473" t="s">
        <v>381</v>
      </c>
      <c r="AY51" s="473" t="s">
        <v>381</v>
      </c>
      <c r="AZ51" s="473" t="s">
        <v>381</v>
      </c>
      <c r="BA51" s="468" t="s">
        <v>381</v>
      </c>
      <c r="BB51" s="474"/>
      <c r="BC51" s="924" t="s">
        <v>890</v>
      </c>
      <c r="BD51" s="461" t="str">
        <f>$C51</f>
        <v>&gt; 50</v>
      </c>
      <c r="BE51" s="472" t="s">
        <v>381</v>
      </c>
      <c r="BF51" s="473" t="s">
        <v>381</v>
      </c>
      <c r="BG51" s="473" t="s">
        <v>381</v>
      </c>
      <c r="BH51" s="473" t="s">
        <v>381</v>
      </c>
      <c r="BI51" s="473" t="s">
        <v>381</v>
      </c>
      <c r="BJ51" s="473" t="s">
        <v>381</v>
      </c>
      <c r="BK51" s="473" t="s">
        <v>381</v>
      </c>
      <c r="BL51" s="473" t="s">
        <v>381</v>
      </c>
      <c r="BM51" s="473" t="s">
        <v>381</v>
      </c>
      <c r="BN51" s="473" t="s">
        <v>381</v>
      </c>
      <c r="BO51" s="473" t="s">
        <v>381</v>
      </c>
      <c r="BP51" s="468" t="s">
        <v>381</v>
      </c>
      <c r="BQ51" s="466"/>
      <c r="BR51" s="924" t="s">
        <v>890</v>
      </c>
      <c r="BS51" s="461" t="str">
        <f>$C51</f>
        <v>&gt; 50</v>
      </c>
      <c r="BT51" s="472" t="s">
        <v>381</v>
      </c>
      <c r="BU51" s="473" t="s">
        <v>381</v>
      </c>
      <c r="BV51" s="473" t="s">
        <v>381</v>
      </c>
      <c r="BW51" s="473" t="s">
        <v>381</v>
      </c>
      <c r="BX51" s="473" t="s">
        <v>381</v>
      </c>
      <c r="BY51" s="473" t="s">
        <v>381</v>
      </c>
      <c r="BZ51" s="473" t="s">
        <v>381</v>
      </c>
      <c r="CA51" s="473" t="s">
        <v>381</v>
      </c>
      <c r="CB51" s="473" t="s">
        <v>381</v>
      </c>
      <c r="CC51" s="473" t="s">
        <v>381</v>
      </c>
      <c r="CD51" s="473" t="s">
        <v>381</v>
      </c>
      <c r="CE51" s="468" t="s">
        <v>381</v>
      </c>
      <c r="CG51" s="924" t="s">
        <v>890</v>
      </c>
      <c r="CH51" s="461" t="str">
        <f>$C51</f>
        <v>&gt; 50</v>
      </c>
      <c r="CI51" s="472" t="s">
        <v>381</v>
      </c>
      <c r="CJ51" s="473" t="s">
        <v>381</v>
      </c>
      <c r="CK51" s="473" t="s">
        <v>381</v>
      </c>
      <c r="CL51" s="473" t="s">
        <v>381</v>
      </c>
      <c r="CM51" s="473" t="s">
        <v>381</v>
      </c>
      <c r="CN51" s="473" t="s">
        <v>381</v>
      </c>
      <c r="CO51" s="473" t="s">
        <v>381</v>
      </c>
      <c r="CP51" s="473" t="s">
        <v>381</v>
      </c>
      <c r="CQ51" s="473" t="s">
        <v>381</v>
      </c>
      <c r="CR51" s="473" t="s">
        <v>381</v>
      </c>
      <c r="CS51" s="473" t="s">
        <v>381</v>
      </c>
      <c r="CT51" s="468" t="s">
        <v>381</v>
      </c>
      <c r="CU51" s="466"/>
      <c r="CV51" s="924" t="s">
        <v>890</v>
      </c>
      <c r="CW51" s="679" t="str">
        <f>$C51</f>
        <v>&gt; 50</v>
      </c>
      <c r="CX51" s="472" t="s">
        <v>381</v>
      </c>
      <c r="CY51" s="473" t="s">
        <v>381</v>
      </c>
      <c r="CZ51" s="473" t="s">
        <v>381</v>
      </c>
      <c r="DA51" s="473" t="s">
        <v>381</v>
      </c>
      <c r="DB51" s="473" t="s">
        <v>381</v>
      </c>
      <c r="DC51" s="473" t="s">
        <v>381</v>
      </c>
      <c r="DD51" s="473" t="s">
        <v>381</v>
      </c>
      <c r="DE51" s="473" t="s">
        <v>381</v>
      </c>
      <c r="DF51" s="473" t="s">
        <v>381</v>
      </c>
      <c r="DG51" s="473" t="s">
        <v>381</v>
      </c>
      <c r="DH51" s="473" t="s">
        <v>381</v>
      </c>
      <c r="DI51" s="468" t="s">
        <v>381</v>
      </c>
      <c r="DJ51" s="466"/>
      <c r="DK51" s="924" t="s">
        <v>890</v>
      </c>
      <c r="DL51" s="679" t="str">
        <f>$C51</f>
        <v>&gt; 50</v>
      </c>
      <c r="DM51" s="472" t="s">
        <v>381</v>
      </c>
      <c r="DN51" s="473" t="s">
        <v>381</v>
      </c>
      <c r="DO51" s="473" t="s">
        <v>381</v>
      </c>
      <c r="DP51" s="473" t="s">
        <v>381</v>
      </c>
      <c r="DQ51" s="473" t="s">
        <v>381</v>
      </c>
      <c r="DR51" s="473" t="s">
        <v>381</v>
      </c>
      <c r="DS51" s="473" t="s">
        <v>381</v>
      </c>
      <c r="DT51" s="473" t="s">
        <v>381</v>
      </c>
      <c r="DU51" s="473" t="s">
        <v>381</v>
      </c>
      <c r="DV51" s="473" t="s">
        <v>381</v>
      </c>
      <c r="DW51" s="473" t="s">
        <v>381</v>
      </c>
      <c r="DX51" s="468" t="s">
        <v>381</v>
      </c>
    </row>
    <row r="52" spans="2:128" ht="15" customHeight="1">
      <c r="B52" s="925"/>
      <c r="C52" s="680">
        <v>50</v>
      </c>
      <c r="D52" s="476">
        <f>W52</f>
        <v>1.2197294455430578</v>
      </c>
      <c r="E52" s="477">
        <v>74.301068040210552</v>
      </c>
      <c r="F52" s="478">
        <v>76.377960582377781</v>
      </c>
      <c r="G52" s="478">
        <v>80.065847866180405</v>
      </c>
      <c r="H52" s="478">
        <v>79.282948391520037</v>
      </c>
      <c r="I52" s="478">
        <v>78.526873198845706</v>
      </c>
      <c r="J52" s="478">
        <v>77.888369666705643</v>
      </c>
      <c r="K52" s="478">
        <v>76.664127573713074</v>
      </c>
      <c r="L52" s="478">
        <v>75.61733894966477</v>
      </c>
      <c r="M52" s="478">
        <v>74.694988059837215</v>
      </c>
      <c r="N52" s="478">
        <v>73.86683456508041</v>
      </c>
      <c r="O52" s="478">
        <v>72.805117946327385</v>
      </c>
      <c r="P52" s="480" t="s">
        <v>381</v>
      </c>
      <c r="Q52" s="466"/>
      <c r="R52" s="925"/>
      <c r="S52" s="680">
        <f>$C52</f>
        <v>50</v>
      </c>
      <c r="T52" s="481">
        <v>50</v>
      </c>
      <c r="U52" s="519">
        <v>-17.5</v>
      </c>
      <c r="V52" s="600">
        <f t="shared" ref="V52:V64" si="57">W52*0.9</f>
        <v>1.097756500988752</v>
      </c>
      <c r="W52" s="681">
        <f>IF(MIN(X52,Y52)*(1-(2.5+7)/(87.5-2))&gt;$AE$51,$AE$7,MIN(X52,Y52)*(1-(2.5+7)/(87.5-2)))</f>
        <v>1.2197294455430578</v>
      </c>
      <c r="X52" s="666">
        <f>'70MPa, 7-10kg (comm)'!Z52</f>
        <v>1.37219562623594</v>
      </c>
      <c r="Y52" s="666">
        <f>'70MPa, 7-10kg (comm)'!AA52</f>
        <v>1.661361935295067</v>
      </c>
      <c r="Z52" s="483">
        <f>(F52-2)/W52</f>
        <v>60.979064541040593</v>
      </c>
      <c r="AA52" s="486">
        <f>(F52-2)/MIN(X52,Y52)</f>
        <v>54.20361292536942</v>
      </c>
      <c r="AB52" s="487">
        <f>'70MPa, 7-10kg (comm)'!AD52</f>
        <v>2.5446567430966551</v>
      </c>
      <c r="AC52" s="488">
        <f>'70MPa, 7-10kg (comm)'!AE52</f>
        <v>4.4587603641372873</v>
      </c>
      <c r="AD52" s="466"/>
      <c r="AE52" s="930"/>
      <c r="AF52" s="932"/>
      <c r="AG52" s="466"/>
      <c r="AH52" s="925"/>
      <c r="AI52" s="680">
        <f>$C52</f>
        <v>50</v>
      </c>
      <c r="AJ52" s="489">
        <v>25</v>
      </c>
      <c r="AK52" s="482">
        <f>MIN(-26,AI52)</f>
        <v>-26</v>
      </c>
      <c r="AL52" s="490">
        <f>W52</f>
        <v>1.2197294455430578</v>
      </c>
      <c r="AM52" s="466"/>
      <c r="AN52" s="925"/>
      <c r="AO52" s="475">
        <f>$C52</f>
        <v>50</v>
      </c>
      <c r="AP52" s="524">
        <v>0.89277100721848979</v>
      </c>
      <c r="AQ52" s="525">
        <v>0.91038932887282609</v>
      </c>
      <c r="AR52" s="525">
        <v>0.94123620353096848</v>
      </c>
      <c r="AS52" s="525">
        <v>0.9376661447362119</v>
      </c>
      <c r="AT52" s="525">
        <v>0.93447294763257061</v>
      </c>
      <c r="AU52" s="526">
        <v>0.93238216283548592</v>
      </c>
      <c r="AV52" s="526">
        <v>0.92916309102326133</v>
      </c>
      <c r="AW52" s="526">
        <v>0.92821799233643609</v>
      </c>
      <c r="AX52" s="526">
        <v>0.92946689737543853</v>
      </c>
      <c r="AY52" s="526">
        <v>0.93358586392823428</v>
      </c>
      <c r="AZ52" s="526">
        <v>0.94114491258796174</v>
      </c>
      <c r="BA52" s="494" t="s">
        <v>381</v>
      </c>
      <c r="BB52" s="474"/>
      <c r="BC52" s="925"/>
      <c r="BD52" s="475">
        <f>$C52</f>
        <v>50</v>
      </c>
      <c r="BE52" s="524">
        <v>0.93475523581065023</v>
      </c>
      <c r="BF52" s="525">
        <v>0.94532692949822916</v>
      </c>
      <c r="BG52" s="525">
        <v>0.94286068941152168</v>
      </c>
      <c r="BH52" s="525">
        <v>0.93925363738637468</v>
      </c>
      <c r="BI52" s="525">
        <v>0.93604488793377416</v>
      </c>
      <c r="BJ52" s="526">
        <v>0.93394240830056341</v>
      </c>
      <c r="BK52" s="526">
        <v>0.93072892667577811</v>
      </c>
      <c r="BL52" s="526">
        <v>0.92979280882157433</v>
      </c>
      <c r="BM52" s="526">
        <v>0.9309462573912205</v>
      </c>
      <c r="BN52" s="526">
        <v>0.93460495214376049</v>
      </c>
      <c r="BO52" s="526">
        <v>0.94125666979938716</v>
      </c>
      <c r="BP52" s="494" t="s">
        <v>381</v>
      </c>
      <c r="BQ52" s="466"/>
      <c r="BR52" s="925"/>
      <c r="BS52" s="475">
        <f>$C52</f>
        <v>50</v>
      </c>
      <c r="BT52" s="495">
        <v>85</v>
      </c>
      <c r="BU52" s="496">
        <v>85</v>
      </c>
      <c r="BV52" s="496">
        <v>84.877196169745332</v>
      </c>
      <c r="BW52" s="496">
        <v>83.336335830945615</v>
      </c>
      <c r="BX52" s="496">
        <v>81.692797128812671</v>
      </c>
      <c r="BY52" s="497">
        <v>79.966092460712133</v>
      </c>
      <c r="BZ52" s="497">
        <v>76.203888740886811</v>
      </c>
      <c r="CA52" s="497">
        <v>72.013275806276113</v>
      </c>
      <c r="CB52" s="497">
        <v>67.243556247948533</v>
      </c>
      <c r="CC52" s="497">
        <v>61.468978969275994</v>
      </c>
      <c r="CD52" s="497">
        <v>53.058382586722026</v>
      </c>
      <c r="CE52" s="494" t="s">
        <v>381</v>
      </c>
      <c r="CG52" s="925"/>
      <c r="CH52" s="475">
        <f>$C52</f>
        <v>50</v>
      </c>
      <c r="CI52" s="495">
        <v>85</v>
      </c>
      <c r="CJ52" s="496">
        <v>84.874570191463235</v>
      </c>
      <c r="CK52" s="496">
        <v>84.005131531641098</v>
      </c>
      <c r="CL52" s="496">
        <v>82.48503412720612</v>
      </c>
      <c r="CM52" s="496">
        <v>80.853725669402579</v>
      </c>
      <c r="CN52" s="497">
        <v>79.136817865215107</v>
      </c>
      <c r="CO52" s="497">
        <v>75.378087940361638</v>
      </c>
      <c r="CP52" s="497">
        <v>71.193888303819975</v>
      </c>
      <c r="CQ52" s="497">
        <v>66.485871008485347</v>
      </c>
      <c r="CR52" s="497">
        <v>60.957540757305622</v>
      </c>
      <c r="CS52" s="497">
        <v>53.004010388386554</v>
      </c>
      <c r="CT52" s="494" t="s">
        <v>381</v>
      </c>
      <c r="CU52" s="466"/>
      <c r="CV52" s="925"/>
      <c r="CW52" s="680">
        <f>$C52</f>
        <v>50</v>
      </c>
      <c r="CX52" s="524">
        <f t="shared" ref="CX52:CY64" si="58">MIN(AP52,BE52)</f>
        <v>0.89277100721848979</v>
      </c>
      <c r="CY52" s="525">
        <f t="shared" si="58"/>
        <v>0.91038932887282609</v>
      </c>
      <c r="CZ52" s="525">
        <f t="shared" ref="CZ52:DH52" si="59">MIN(AR52,BG52)</f>
        <v>0.94123620353096848</v>
      </c>
      <c r="DA52" s="525">
        <f t="shared" si="59"/>
        <v>0.9376661447362119</v>
      </c>
      <c r="DB52" s="525">
        <f t="shared" si="59"/>
        <v>0.93447294763257061</v>
      </c>
      <c r="DC52" s="526">
        <f t="shared" si="59"/>
        <v>0.93238216283548592</v>
      </c>
      <c r="DD52" s="526">
        <f t="shared" si="59"/>
        <v>0.92916309102326133</v>
      </c>
      <c r="DE52" s="526">
        <f t="shared" si="59"/>
        <v>0.92821799233643609</v>
      </c>
      <c r="DF52" s="526">
        <f t="shared" si="59"/>
        <v>0.92946689737543853</v>
      </c>
      <c r="DG52" s="526">
        <f t="shared" si="59"/>
        <v>0.93358586392823428</v>
      </c>
      <c r="DH52" s="526">
        <f t="shared" si="59"/>
        <v>0.94114491258796174</v>
      </c>
      <c r="DI52" s="494" t="s">
        <v>381</v>
      </c>
      <c r="DJ52" s="466"/>
      <c r="DK52" s="925"/>
      <c r="DL52" s="680">
        <f>$C52</f>
        <v>50</v>
      </c>
      <c r="DM52" s="495">
        <f t="shared" ref="DM52:DN64" si="60">MAX(BT52,CI52)</f>
        <v>85</v>
      </c>
      <c r="DN52" s="496">
        <f t="shared" si="60"/>
        <v>85</v>
      </c>
      <c r="DO52" s="496">
        <f t="shared" ref="DO52:DW52" si="61">MAX(BV52,CK52)</f>
        <v>84.877196169745332</v>
      </c>
      <c r="DP52" s="496">
        <f t="shared" si="61"/>
        <v>83.336335830945615</v>
      </c>
      <c r="DQ52" s="496">
        <f t="shared" si="61"/>
        <v>81.692797128812671</v>
      </c>
      <c r="DR52" s="497">
        <f t="shared" si="61"/>
        <v>79.966092460712133</v>
      </c>
      <c r="DS52" s="497">
        <f t="shared" si="61"/>
        <v>76.203888740886811</v>
      </c>
      <c r="DT52" s="497">
        <f t="shared" si="61"/>
        <v>72.013275806276113</v>
      </c>
      <c r="DU52" s="497">
        <f t="shared" si="61"/>
        <v>67.243556247948533</v>
      </c>
      <c r="DV52" s="497">
        <f t="shared" si="61"/>
        <v>61.468978969275994</v>
      </c>
      <c r="DW52" s="497">
        <f t="shared" si="61"/>
        <v>53.058382586722026</v>
      </c>
      <c r="DX52" s="494" t="s">
        <v>381</v>
      </c>
    </row>
    <row r="53" spans="2:128" ht="15" customHeight="1">
      <c r="B53" s="925"/>
      <c r="C53" s="680">
        <v>45</v>
      </c>
      <c r="D53" s="476">
        <f t="shared" ref="D53:D64" si="62">W53</f>
        <v>2.2449710334926891</v>
      </c>
      <c r="E53" s="477">
        <v>74.000216231176054</v>
      </c>
      <c r="F53" s="478">
        <v>76.401502873497876</v>
      </c>
      <c r="G53" s="478">
        <v>78.581667232554878</v>
      </c>
      <c r="H53" s="478">
        <v>77.880864175835626</v>
      </c>
      <c r="I53" s="478">
        <v>77.180744878037075</v>
      </c>
      <c r="J53" s="478">
        <v>76.755155225003193</v>
      </c>
      <c r="K53" s="478">
        <v>75.798442514668878</v>
      </c>
      <c r="L53" s="478">
        <v>75.08363493779504</v>
      </c>
      <c r="M53" s="478">
        <v>74.440789231370346</v>
      </c>
      <c r="N53" s="478">
        <v>73.814048229064525</v>
      </c>
      <c r="O53" s="478">
        <v>72.778998902665634</v>
      </c>
      <c r="P53" s="480" t="s">
        <v>381</v>
      </c>
      <c r="Q53" s="466"/>
      <c r="R53" s="925"/>
      <c r="S53" s="680">
        <f t="shared" ref="S53:S65" si="63">$C53</f>
        <v>45</v>
      </c>
      <c r="T53" s="481">
        <v>45</v>
      </c>
      <c r="U53" s="519">
        <v>-17.5</v>
      </c>
      <c r="V53" s="600">
        <f t="shared" si="57"/>
        <v>2.0204739301434205</v>
      </c>
      <c r="W53" s="681">
        <f t="shared" ref="W53:W64" si="64">IF(MIN(X53,Y53)*(1-(2.5+7)/(87.5-2))&gt;$AE$51,$AE$7,MIN(X53,Y53)*(1-(2.5+7)/(87.5-2)))</f>
        <v>2.2449710334926891</v>
      </c>
      <c r="X53" s="666">
        <f>'70MPa, 7-10kg (comm)'!Z53</f>
        <v>2.5255924126792753</v>
      </c>
      <c r="Y53" s="666">
        <f>'70MPa, 7-10kg (comm)'!AA53</f>
        <v>2.7475417312513959</v>
      </c>
      <c r="Z53" s="483">
        <f t="shared" ref="Z53:Z64" si="65">(F53-2)/W53</f>
        <v>33.141408848267069</v>
      </c>
      <c r="AA53" s="486">
        <f t="shared" ref="AA53:AA64" si="66">(F53-2)/MIN(X53,Y53)</f>
        <v>29.459030087348506</v>
      </c>
      <c r="AB53" s="487">
        <f>'70MPa, 7-10kg (comm)'!AD53</f>
        <v>4.7566402850130665</v>
      </c>
      <c r="AC53" s="488">
        <f>'70MPa, 7-10kg (comm)'!AE53</f>
        <v>7.4771437501550944</v>
      </c>
      <c r="AD53" s="466"/>
      <c r="AE53" s="930"/>
      <c r="AF53" s="932"/>
      <c r="AG53" s="466"/>
      <c r="AH53" s="925"/>
      <c r="AI53" s="680">
        <f t="shared" ref="AI53:AI65" si="67">$C53</f>
        <v>45</v>
      </c>
      <c r="AJ53" s="489">
        <v>25</v>
      </c>
      <c r="AK53" s="482">
        <f t="shared" ref="AK53:AK64" si="68">MIN(-26,AI53)</f>
        <v>-26</v>
      </c>
      <c r="AL53" s="490">
        <f t="shared" ref="AL53:AL64" si="69">W53</f>
        <v>2.2449710334926891</v>
      </c>
      <c r="AM53" s="466"/>
      <c r="AN53" s="925"/>
      <c r="AO53" s="475">
        <f t="shared" ref="AO53:AO65" si="70">$C53</f>
        <v>45</v>
      </c>
      <c r="AP53" s="524">
        <v>0.89019586304363041</v>
      </c>
      <c r="AQ53" s="525">
        <v>0.910587464464367</v>
      </c>
      <c r="AR53" s="525">
        <v>0.92973085235263131</v>
      </c>
      <c r="AS53" s="525">
        <v>0.92708885970793731</v>
      </c>
      <c r="AT53" s="525">
        <v>0.92475859727938914</v>
      </c>
      <c r="AU53" s="526">
        <v>0.92491008992501089</v>
      </c>
      <c r="AV53" s="526">
        <v>0.92519118465702443</v>
      </c>
      <c r="AW53" s="526">
        <v>0.92858674801875507</v>
      </c>
      <c r="AX53" s="526">
        <v>0.93396408793768348</v>
      </c>
      <c r="AY53" s="526">
        <v>0.9417277761634667</v>
      </c>
      <c r="AZ53" s="526">
        <v>0.95126556193741885</v>
      </c>
      <c r="BA53" s="494" t="s">
        <v>381</v>
      </c>
      <c r="BB53" s="474"/>
      <c r="BC53" s="925"/>
      <c r="BD53" s="475">
        <f t="shared" ref="BD53:BD65" si="71">$C53</f>
        <v>45</v>
      </c>
      <c r="BE53" s="524">
        <v>0.91828250884716944</v>
      </c>
      <c r="BF53" s="525">
        <v>0.93274928440319993</v>
      </c>
      <c r="BG53" s="525">
        <v>0.93082245804501884</v>
      </c>
      <c r="BH53" s="525">
        <v>0.92826726018227856</v>
      </c>
      <c r="BI53" s="525">
        <v>0.92600933491304138</v>
      </c>
      <c r="BJ53" s="526">
        <v>0.92623478082387911</v>
      </c>
      <c r="BK53" s="526">
        <v>0.92669463960178566</v>
      </c>
      <c r="BL53" s="526">
        <v>0.93019081941406911</v>
      </c>
      <c r="BM53" s="526">
        <v>0.93548433089841665</v>
      </c>
      <c r="BN53" s="526">
        <v>0.94275141222232228</v>
      </c>
      <c r="BO53" s="526">
        <v>0.95137015768653965</v>
      </c>
      <c r="BP53" s="494" t="s">
        <v>381</v>
      </c>
      <c r="BQ53" s="466"/>
      <c r="BR53" s="925"/>
      <c r="BS53" s="475">
        <f t="shared" ref="BS53:BS65" si="72">$C53</f>
        <v>45</v>
      </c>
      <c r="BT53" s="495">
        <v>85</v>
      </c>
      <c r="BU53" s="496">
        <v>85</v>
      </c>
      <c r="BV53" s="496">
        <v>84.488363052381985</v>
      </c>
      <c r="BW53" s="496">
        <v>82.765411910858262</v>
      </c>
      <c r="BX53" s="496">
        <v>80.867898211335103</v>
      </c>
      <c r="BY53" s="497">
        <v>78.8690489119045</v>
      </c>
      <c r="BZ53" s="497">
        <v>74.410094490106147</v>
      </c>
      <c r="CA53" s="497">
        <v>69.433455333421307</v>
      </c>
      <c r="CB53" s="497">
        <v>63.820648512231962</v>
      </c>
      <c r="CC53" s="497">
        <v>57.183936552962138</v>
      </c>
      <c r="CD53" s="497">
        <v>48.074791188495453</v>
      </c>
      <c r="CE53" s="494" t="s">
        <v>381</v>
      </c>
      <c r="CG53" s="925"/>
      <c r="CH53" s="475">
        <f t="shared" ref="CH53:CH65" si="73">$C53</f>
        <v>45</v>
      </c>
      <c r="CI53" s="495">
        <v>85</v>
      </c>
      <c r="CJ53" s="496">
        <v>84.880127654313071</v>
      </c>
      <c r="CK53" s="496">
        <v>83.898700987903268</v>
      </c>
      <c r="CL53" s="496">
        <v>82.134815951277176</v>
      </c>
      <c r="CM53" s="496">
        <v>80.195916088759276</v>
      </c>
      <c r="CN53" s="497">
        <v>78.161071184601809</v>
      </c>
      <c r="CO53" s="497">
        <v>73.621584979537047</v>
      </c>
      <c r="CP53" s="497">
        <v>68.605517097724345</v>
      </c>
      <c r="CQ53" s="497">
        <v>63.053285904414523</v>
      </c>
      <c r="CR53" s="497">
        <v>56.67922161233669</v>
      </c>
      <c r="CS53" s="497">
        <v>48.025002364212597</v>
      </c>
      <c r="CT53" s="494" t="s">
        <v>381</v>
      </c>
      <c r="CU53" s="466"/>
      <c r="CV53" s="925"/>
      <c r="CW53" s="680">
        <f t="shared" ref="CW53:CW65" si="74">$C53</f>
        <v>45</v>
      </c>
      <c r="CX53" s="524">
        <f t="shared" si="58"/>
        <v>0.89019586304363041</v>
      </c>
      <c r="CY53" s="525">
        <f t="shared" si="58"/>
        <v>0.910587464464367</v>
      </c>
      <c r="CZ53" s="525">
        <f t="shared" ref="CZ53:DH56" si="75">MIN(AR53,BG53)</f>
        <v>0.92973085235263131</v>
      </c>
      <c r="DA53" s="525">
        <f t="shared" si="75"/>
        <v>0.92708885970793731</v>
      </c>
      <c r="DB53" s="525">
        <f t="shared" si="75"/>
        <v>0.92475859727938914</v>
      </c>
      <c r="DC53" s="526">
        <f t="shared" si="75"/>
        <v>0.92491008992501089</v>
      </c>
      <c r="DD53" s="526">
        <f t="shared" si="75"/>
        <v>0.92519118465702443</v>
      </c>
      <c r="DE53" s="526">
        <f t="shared" si="75"/>
        <v>0.92858674801875507</v>
      </c>
      <c r="DF53" s="526">
        <f t="shared" si="75"/>
        <v>0.93396408793768348</v>
      </c>
      <c r="DG53" s="526">
        <f t="shared" si="75"/>
        <v>0.9417277761634667</v>
      </c>
      <c r="DH53" s="526">
        <f t="shared" si="75"/>
        <v>0.95126556193741885</v>
      </c>
      <c r="DI53" s="494" t="s">
        <v>381</v>
      </c>
      <c r="DJ53" s="466"/>
      <c r="DK53" s="925"/>
      <c r="DL53" s="680">
        <f t="shared" ref="DL53:DL65" si="76">$C53</f>
        <v>45</v>
      </c>
      <c r="DM53" s="495">
        <f t="shared" si="60"/>
        <v>85</v>
      </c>
      <c r="DN53" s="496">
        <f t="shared" si="60"/>
        <v>85</v>
      </c>
      <c r="DO53" s="496">
        <f t="shared" ref="DO53:DW56" si="77">MAX(BV53,CK53)</f>
        <v>84.488363052381985</v>
      </c>
      <c r="DP53" s="496">
        <f t="shared" si="77"/>
        <v>82.765411910858262</v>
      </c>
      <c r="DQ53" s="496">
        <f t="shared" si="77"/>
        <v>80.867898211335103</v>
      </c>
      <c r="DR53" s="497">
        <f t="shared" si="77"/>
        <v>78.8690489119045</v>
      </c>
      <c r="DS53" s="497">
        <f t="shared" si="77"/>
        <v>74.410094490106147</v>
      </c>
      <c r="DT53" s="497">
        <f t="shared" si="77"/>
        <v>69.433455333421307</v>
      </c>
      <c r="DU53" s="497">
        <f t="shared" si="77"/>
        <v>63.820648512231962</v>
      </c>
      <c r="DV53" s="497">
        <f t="shared" si="77"/>
        <v>57.183936552962138</v>
      </c>
      <c r="DW53" s="497">
        <f t="shared" si="77"/>
        <v>48.074791188495453</v>
      </c>
      <c r="DX53" s="494" t="s">
        <v>381</v>
      </c>
    </row>
    <row r="54" spans="2:128" ht="15" customHeight="1">
      <c r="B54" s="925"/>
      <c r="C54" s="680">
        <v>40</v>
      </c>
      <c r="D54" s="476">
        <f t="shared" si="62"/>
        <v>3.3425169871610851</v>
      </c>
      <c r="E54" s="477">
        <v>71.344213707105666</v>
      </c>
      <c r="F54" s="478">
        <v>74.416848093910758</v>
      </c>
      <c r="G54" s="478">
        <v>77.679195456224619</v>
      </c>
      <c r="H54" s="478">
        <v>77.043746433680809</v>
      </c>
      <c r="I54" s="478">
        <v>76.602292235409081</v>
      </c>
      <c r="J54" s="478">
        <v>76.144459119721134</v>
      </c>
      <c r="K54" s="478">
        <v>75.369552450675883</v>
      </c>
      <c r="L54" s="478">
        <v>74.878171053644394</v>
      </c>
      <c r="M54" s="478">
        <v>74.36226225093337</v>
      </c>
      <c r="N54" s="478">
        <v>73.792248033837211</v>
      </c>
      <c r="O54" s="478">
        <v>72.753984142687486</v>
      </c>
      <c r="P54" s="480" t="s">
        <v>381</v>
      </c>
      <c r="Q54" s="466"/>
      <c r="R54" s="925"/>
      <c r="S54" s="680">
        <f t="shared" si="63"/>
        <v>40</v>
      </c>
      <c r="T54" s="481">
        <v>40</v>
      </c>
      <c r="U54" s="519">
        <v>-17.5</v>
      </c>
      <c r="V54" s="600">
        <f t="shared" si="57"/>
        <v>3.0082652884449765</v>
      </c>
      <c r="W54" s="681">
        <f t="shared" si="64"/>
        <v>3.3425169871610851</v>
      </c>
      <c r="X54" s="666">
        <f>'70MPa, 7-10kg (comm)'!Z54</f>
        <v>3.760331610556221</v>
      </c>
      <c r="Y54" s="666">
        <f>'70MPa, 7-10kg (comm)'!AA54</f>
        <v>3.965776792524482</v>
      </c>
      <c r="Z54" s="483">
        <f t="shared" si="65"/>
        <v>21.665364266530439</v>
      </c>
      <c r="AA54" s="486">
        <f t="shared" si="66"/>
        <v>19.258101570249277</v>
      </c>
      <c r="AB54" s="487">
        <f>'70MPa, 7-10kg (comm)'!AD54</f>
        <v>7.1234375897405071</v>
      </c>
      <c r="AC54" s="488">
        <f>'70MPa, 7-10kg (comm)'!AE54</f>
        <v>10.818892816497376</v>
      </c>
      <c r="AD54" s="466"/>
      <c r="AE54" s="930"/>
      <c r="AF54" s="932"/>
      <c r="AG54" s="466"/>
      <c r="AH54" s="925"/>
      <c r="AI54" s="680">
        <f t="shared" si="67"/>
        <v>40</v>
      </c>
      <c r="AJ54" s="489">
        <v>25</v>
      </c>
      <c r="AK54" s="482">
        <f t="shared" si="68"/>
        <v>-26</v>
      </c>
      <c r="AL54" s="490">
        <f t="shared" si="69"/>
        <v>3.3425169871610851</v>
      </c>
      <c r="AM54" s="466"/>
      <c r="AN54" s="925"/>
      <c r="AO54" s="475">
        <f t="shared" si="70"/>
        <v>40</v>
      </c>
      <c r="AP54" s="524">
        <v>0.86720338060234525</v>
      </c>
      <c r="AQ54" s="525">
        <v>0.89376046288821742</v>
      </c>
      <c r="AR54" s="525">
        <v>0.9222529569284077</v>
      </c>
      <c r="AS54" s="525">
        <v>0.92084060612102003</v>
      </c>
      <c r="AT54" s="525">
        <v>0.92133696672946819</v>
      </c>
      <c r="AU54" s="526">
        <v>0.92203991157274301</v>
      </c>
      <c r="AV54" s="526">
        <v>0.92554169003190301</v>
      </c>
      <c r="AW54" s="526">
        <v>0.93257498117104787</v>
      </c>
      <c r="AX54" s="526">
        <v>0.94083923016096249</v>
      </c>
      <c r="AY54" s="526">
        <v>0.95084462252746849</v>
      </c>
      <c r="AZ54" s="526">
        <v>0.96167725801782844</v>
      </c>
      <c r="BA54" s="494" t="s">
        <v>381</v>
      </c>
      <c r="BB54" s="474"/>
      <c r="BC54" s="925"/>
      <c r="BD54" s="475">
        <f t="shared" si="71"/>
        <v>40</v>
      </c>
      <c r="BE54" s="524">
        <v>0.88813884815605004</v>
      </c>
      <c r="BF54" s="525">
        <v>0.913957784723754</v>
      </c>
      <c r="BG54" s="525">
        <v>0.92307494529412448</v>
      </c>
      <c r="BH54" s="525">
        <v>0.92179722426088995</v>
      </c>
      <c r="BI54" s="525">
        <v>0.92243214782043692</v>
      </c>
      <c r="BJ54" s="526">
        <v>0.92326293497139256</v>
      </c>
      <c r="BK54" s="526">
        <v>0.92697920927442601</v>
      </c>
      <c r="BL54" s="526">
        <v>0.93412166255397344</v>
      </c>
      <c r="BM54" s="526">
        <v>0.94229111302256807</v>
      </c>
      <c r="BN54" s="526">
        <v>0.95181457112174161</v>
      </c>
      <c r="BO54" s="526">
        <v>0.9617640496082841</v>
      </c>
      <c r="BP54" s="494" t="s">
        <v>381</v>
      </c>
      <c r="BQ54" s="466"/>
      <c r="BR54" s="925"/>
      <c r="BS54" s="475">
        <f t="shared" si="72"/>
        <v>40</v>
      </c>
      <c r="BT54" s="495">
        <v>85</v>
      </c>
      <c r="BU54" s="496">
        <v>85</v>
      </c>
      <c r="BV54" s="496">
        <v>84.47467275419271</v>
      </c>
      <c r="BW54" s="496">
        <v>82.358969501900319</v>
      </c>
      <c r="BX54" s="496">
        <v>80.089191853588133</v>
      </c>
      <c r="BY54" s="497">
        <v>77.634586258342907</v>
      </c>
      <c r="BZ54" s="497">
        <v>72.293990882571038</v>
      </c>
      <c r="CA54" s="497">
        <v>66.468260610319291</v>
      </c>
      <c r="CB54" s="497">
        <v>60.022519149644985</v>
      </c>
      <c r="CC54" s="497">
        <v>52.637727924420346</v>
      </c>
      <c r="CD54" s="497">
        <v>43.069779004213061</v>
      </c>
      <c r="CE54" s="494" t="s">
        <v>381</v>
      </c>
      <c r="CG54" s="925"/>
      <c r="CH54" s="475">
        <f t="shared" si="73"/>
        <v>40</v>
      </c>
      <c r="CI54" s="495">
        <v>85</v>
      </c>
      <c r="CJ54" s="496">
        <v>85</v>
      </c>
      <c r="CK54" s="496">
        <v>84.028550027657232</v>
      </c>
      <c r="CL54" s="496">
        <v>81.842560263960934</v>
      </c>
      <c r="CM54" s="496">
        <v>79.502429939730632</v>
      </c>
      <c r="CN54" s="497">
        <v>76.989693725042514</v>
      </c>
      <c r="CO54" s="497">
        <v>71.547251018623797</v>
      </c>
      <c r="CP54" s="497">
        <v>65.679555471308163</v>
      </c>
      <c r="CQ54" s="497">
        <v>59.3014628939655</v>
      </c>
      <c r="CR54" s="497">
        <v>52.170116117803261</v>
      </c>
      <c r="CS54" s="497">
        <v>43.029379286176734</v>
      </c>
      <c r="CT54" s="494" t="s">
        <v>381</v>
      </c>
      <c r="CU54" s="466"/>
      <c r="CV54" s="925"/>
      <c r="CW54" s="680">
        <f t="shared" si="74"/>
        <v>40</v>
      </c>
      <c r="CX54" s="524">
        <f t="shared" si="58"/>
        <v>0.86720338060234525</v>
      </c>
      <c r="CY54" s="525">
        <f t="shared" si="58"/>
        <v>0.89376046288821742</v>
      </c>
      <c r="CZ54" s="525">
        <f t="shared" si="75"/>
        <v>0.9222529569284077</v>
      </c>
      <c r="DA54" s="525">
        <f t="shared" si="75"/>
        <v>0.92084060612102003</v>
      </c>
      <c r="DB54" s="525">
        <f t="shared" si="75"/>
        <v>0.92133696672946819</v>
      </c>
      <c r="DC54" s="526">
        <f t="shared" si="75"/>
        <v>0.92203991157274301</v>
      </c>
      <c r="DD54" s="526">
        <f t="shared" si="75"/>
        <v>0.92554169003190301</v>
      </c>
      <c r="DE54" s="526">
        <f t="shared" si="75"/>
        <v>0.93257498117104787</v>
      </c>
      <c r="DF54" s="526">
        <f t="shared" si="75"/>
        <v>0.94083923016096249</v>
      </c>
      <c r="DG54" s="526">
        <f t="shared" si="75"/>
        <v>0.95084462252746849</v>
      </c>
      <c r="DH54" s="526">
        <f t="shared" si="75"/>
        <v>0.96167725801782844</v>
      </c>
      <c r="DI54" s="494" t="s">
        <v>381</v>
      </c>
      <c r="DJ54" s="466"/>
      <c r="DK54" s="925"/>
      <c r="DL54" s="680">
        <f t="shared" si="76"/>
        <v>40</v>
      </c>
      <c r="DM54" s="495">
        <f t="shared" si="60"/>
        <v>85</v>
      </c>
      <c r="DN54" s="496">
        <f t="shared" si="60"/>
        <v>85</v>
      </c>
      <c r="DO54" s="496">
        <f t="shared" si="77"/>
        <v>84.47467275419271</v>
      </c>
      <c r="DP54" s="496">
        <f t="shared" si="77"/>
        <v>82.358969501900319</v>
      </c>
      <c r="DQ54" s="496">
        <f t="shared" si="77"/>
        <v>80.089191853588133</v>
      </c>
      <c r="DR54" s="497">
        <f t="shared" si="77"/>
        <v>77.634586258342907</v>
      </c>
      <c r="DS54" s="497">
        <f t="shared" si="77"/>
        <v>72.293990882571038</v>
      </c>
      <c r="DT54" s="497">
        <f t="shared" si="77"/>
        <v>66.468260610319291</v>
      </c>
      <c r="DU54" s="497">
        <f t="shared" si="77"/>
        <v>60.022519149644985</v>
      </c>
      <c r="DV54" s="497">
        <f t="shared" si="77"/>
        <v>52.637727924420346</v>
      </c>
      <c r="DW54" s="497">
        <f t="shared" si="77"/>
        <v>43.069779004213061</v>
      </c>
      <c r="DX54" s="494" t="s">
        <v>381</v>
      </c>
    </row>
    <row r="55" spans="2:128" ht="15" customHeight="1">
      <c r="B55" s="925"/>
      <c r="C55" s="680">
        <v>35</v>
      </c>
      <c r="D55" s="476">
        <f t="shared" si="62"/>
        <v>3.5384382025987753</v>
      </c>
      <c r="E55" s="477">
        <v>71.418494876990891</v>
      </c>
      <c r="F55" s="478">
        <v>74.579566921645096</v>
      </c>
      <c r="G55" s="478">
        <v>76.972251376393885</v>
      </c>
      <c r="H55" s="478">
        <v>76.372825824321666</v>
      </c>
      <c r="I55" s="478">
        <v>75.99803967052992</v>
      </c>
      <c r="J55" s="478">
        <v>75.594457026020692</v>
      </c>
      <c r="K55" s="478">
        <v>74.927013975509709</v>
      </c>
      <c r="L55" s="478">
        <v>74.558528545107691</v>
      </c>
      <c r="M55" s="478">
        <v>74.145190088930292</v>
      </c>
      <c r="N55" s="478">
        <v>73.673243848171353</v>
      </c>
      <c r="O55" s="478">
        <v>72.728331161006707</v>
      </c>
      <c r="P55" s="480" t="s">
        <v>381</v>
      </c>
      <c r="Q55" s="466"/>
      <c r="R55" s="925"/>
      <c r="S55" s="680">
        <f t="shared" si="63"/>
        <v>35</v>
      </c>
      <c r="T55" s="481">
        <v>40</v>
      </c>
      <c r="U55" s="519">
        <v>-17.5</v>
      </c>
      <c r="V55" s="600">
        <f t="shared" si="57"/>
        <v>3.184594382338898</v>
      </c>
      <c r="W55" s="681">
        <f t="shared" si="64"/>
        <v>3.5384382025987753</v>
      </c>
      <c r="X55" s="666">
        <f>'70MPa, 7-10kg (comm)'!Z55</f>
        <v>3.9807429779236223</v>
      </c>
      <c r="Y55" s="666">
        <f>'70MPa, 7-10kg (comm)'!AA55</f>
        <v>4.1429620657794546</v>
      </c>
      <c r="Z55" s="483">
        <f t="shared" si="65"/>
        <v>20.511752012042958</v>
      </c>
      <c r="AA55" s="486">
        <f t="shared" si="66"/>
        <v>18.232668455149295</v>
      </c>
      <c r="AB55" s="487">
        <f>'70MPa, 7-10kg (comm)'!AD55</f>
        <v>7.5518131449899863</v>
      </c>
      <c r="AC55" s="488">
        <f>'70MPa, 7-10kg (comm)'!AE55</f>
        <v>11.308319602342086</v>
      </c>
      <c r="AD55" s="466"/>
      <c r="AE55" s="930"/>
      <c r="AF55" s="932"/>
      <c r="AG55" s="466"/>
      <c r="AH55" s="925"/>
      <c r="AI55" s="680">
        <f t="shared" si="67"/>
        <v>35</v>
      </c>
      <c r="AJ55" s="489">
        <f t="shared" ref="AJ55:AJ63" si="78">AI55-10</f>
        <v>25</v>
      </c>
      <c r="AK55" s="482">
        <f t="shared" si="68"/>
        <v>-26</v>
      </c>
      <c r="AL55" s="490">
        <f t="shared" si="69"/>
        <v>3.5384382025987753</v>
      </c>
      <c r="AM55" s="466"/>
      <c r="AN55" s="925"/>
      <c r="AO55" s="475">
        <f t="shared" si="70"/>
        <v>35</v>
      </c>
      <c r="AP55" s="524">
        <v>0.86785280934190923</v>
      </c>
      <c r="AQ55" s="525">
        <v>0.89514958966202851</v>
      </c>
      <c r="AR55" s="525">
        <v>0.91665677314097427</v>
      </c>
      <c r="AS55" s="525">
        <v>0.9155381342774731</v>
      </c>
      <c r="AT55" s="525">
        <v>0.91666243603528863</v>
      </c>
      <c r="AU55" s="526">
        <v>0.91784648196837593</v>
      </c>
      <c r="AV55" s="526">
        <v>0.92233941605060288</v>
      </c>
      <c r="AW55" s="526">
        <v>0.93047662499246853</v>
      </c>
      <c r="AX55" s="526">
        <v>0.93965069594480766</v>
      </c>
      <c r="AY55" s="526">
        <v>0.95041533360000596</v>
      </c>
      <c r="AZ55" s="526">
        <v>0.96166166931181074</v>
      </c>
      <c r="BA55" s="494" t="s">
        <v>381</v>
      </c>
      <c r="BB55" s="474"/>
      <c r="BC55" s="925"/>
      <c r="BD55" s="475">
        <f t="shared" si="71"/>
        <v>35</v>
      </c>
      <c r="BE55" s="524">
        <v>0.88421756345338987</v>
      </c>
      <c r="BF55" s="525">
        <v>0.91022051024074091</v>
      </c>
      <c r="BG55" s="525">
        <v>0.91731090158041306</v>
      </c>
      <c r="BH55" s="525">
        <v>0.91634865291626633</v>
      </c>
      <c r="BI55" s="525">
        <v>0.91757745640288402</v>
      </c>
      <c r="BJ55" s="526">
        <v>0.91890480569826682</v>
      </c>
      <c r="BK55" s="526">
        <v>0.92359698598238149</v>
      </c>
      <c r="BL55" s="526">
        <v>0.93185705609949221</v>
      </c>
      <c r="BM55" s="526">
        <v>0.94095431155448606</v>
      </c>
      <c r="BN55" s="526">
        <v>0.95129391957098997</v>
      </c>
      <c r="BO55" s="526">
        <v>0.96173923080601487</v>
      </c>
      <c r="BP55" s="494" t="s">
        <v>381</v>
      </c>
      <c r="BQ55" s="466"/>
      <c r="BR55" s="925"/>
      <c r="BS55" s="475">
        <f t="shared" si="72"/>
        <v>35</v>
      </c>
      <c r="BT55" s="495">
        <v>85</v>
      </c>
      <c r="BU55" s="496">
        <v>85</v>
      </c>
      <c r="BV55" s="496">
        <v>84.298332964389061</v>
      </c>
      <c r="BW55" s="496">
        <v>82.161438656969509</v>
      </c>
      <c r="BX55" s="496">
        <v>79.850823315015106</v>
      </c>
      <c r="BY55" s="497">
        <v>77.371739787963094</v>
      </c>
      <c r="BZ55" s="497">
        <v>71.975090848555766</v>
      </c>
      <c r="CA55" s="497">
        <v>66.116393430663408</v>
      </c>
      <c r="CB55" s="497">
        <v>59.663649172106595</v>
      </c>
      <c r="CC55" s="497">
        <v>52.332603446045951</v>
      </c>
      <c r="CD55" s="497">
        <v>42.968498245055954</v>
      </c>
      <c r="CE55" s="494" t="s">
        <v>381</v>
      </c>
      <c r="CG55" s="925"/>
      <c r="CH55" s="475">
        <f t="shared" si="73"/>
        <v>35</v>
      </c>
      <c r="CI55" s="495">
        <v>85</v>
      </c>
      <c r="CJ55" s="496">
        <v>85</v>
      </c>
      <c r="CK55" s="496">
        <v>83.946346059111917</v>
      </c>
      <c r="CL55" s="496">
        <v>81.729026734224007</v>
      </c>
      <c r="CM55" s="496">
        <v>79.358697444676267</v>
      </c>
      <c r="CN55" s="497">
        <v>76.812416297727751</v>
      </c>
      <c r="CO55" s="497">
        <v>71.320346170938919</v>
      </c>
      <c r="CP55" s="497">
        <v>65.412523459048032</v>
      </c>
      <c r="CQ55" s="497">
        <v>59.015188527432692</v>
      </c>
      <c r="CR55" s="497">
        <v>51.908430660271243</v>
      </c>
      <c r="CS55" s="497">
        <v>42.932440534655584</v>
      </c>
      <c r="CT55" s="494" t="s">
        <v>381</v>
      </c>
      <c r="CU55" s="466"/>
      <c r="CV55" s="925"/>
      <c r="CW55" s="680">
        <f t="shared" si="74"/>
        <v>35</v>
      </c>
      <c r="CX55" s="524">
        <f t="shared" si="58"/>
        <v>0.86785280934190923</v>
      </c>
      <c r="CY55" s="525">
        <f t="shared" si="58"/>
        <v>0.89514958966202851</v>
      </c>
      <c r="CZ55" s="525">
        <f t="shared" si="75"/>
        <v>0.91665677314097427</v>
      </c>
      <c r="DA55" s="525">
        <f t="shared" si="75"/>
        <v>0.9155381342774731</v>
      </c>
      <c r="DB55" s="525">
        <f t="shared" si="75"/>
        <v>0.91666243603528863</v>
      </c>
      <c r="DC55" s="526">
        <f t="shared" si="75"/>
        <v>0.91784648196837593</v>
      </c>
      <c r="DD55" s="526">
        <f t="shared" si="75"/>
        <v>0.92233941605060288</v>
      </c>
      <c r="DE55" s="526">
        <f t="shared" si="75"/>
        <v>0.93047662499246853</v>
      </c>
      <c r="DF55" s="526">
        <f t="shared" si="75"/>
        <v>0.93965069594480766</v>
      </c>
      <c r="DG55" s="526">
        <f t="shared" si="75"/>
        <v>0.95041533360000596</v>
      </c>
      <c r="DH55" s="526">
        <f t="shared" si="75"/>
        <v>0.96166166931181074</v>
      </c>
      <c r="DI55" s="494" t="s">
        <v>381</v>
      </c>
      <c r="DJ55" s="466"/>
      <c r="DK55" s="925"/>
      <c r="DL55" s="680">
        <f t="shared" si="76"/>
        <v>35</v>
      </c>
      <c r="DM55" s="495">
        <f t="shared" si="60"/>
        <v>85</v>
      </c>
      <c r="DN55" s="496">
        <f t="shared" si="60"/>
        <v>85</v>
      </c>
      <c r="DO55" s="496">
        <f t="shared" si="77"/>
        <v>84.298332964389061</v>
      </c>
      <c r="DP55" s="496">
        <f t="shared" si="77"/>
        <v>82.161438656969509</v>
      </c>
      <c r="DQ55" s="496">
        <f t="shared" si="77"/>
        <v>79.850823315015106</v>
      </c>
      <c r="DR55" s="497">
        <f t="shared" si="77"/>
        <v>77.371739787963094</v>
      </c>
      <c r="DS55" s="497">
        <f t="shared" si="77"/>
        <v>71.975090848555766</v>
      </c>
      <c r="DT55" s="497">
        <f t="shared" si="77"/>
        <v>66.116393430663408</v>
      </c>
      <c r="DU55" s="497">
        <f t="shared" si="77"/>
        <v>59.663649172106595</v>
      </c>
      <c r="DV55" s="497">
        <f t="shared" si="77"/>
        <v>52.332603446045951</v>
      </c>
      <c r="DW55" s="497">
        <f t="shared" si="77"/>
        <v>42.968498245055954</v>
      </c>
      <c r="DX55" s="494" t="s">
        <v>381</v>
      </c>
    </row>
    <row r="56" spans="2:128" ht="15" customHeight="1">
      <c r="B56" s="925"/>
      <c r="C56" s="680">
        <v>30</v>
      </c>
      <c r="D56" s="476">
        <f t="shared" si="62"/>
        <v>4.4626344037694148</v>
      </c>
      <c r="E56" s="477">
        <v>70.481727225416876</v>
      </c>
      <c r="F56" s="478">
        <v>74.085355904286899</v>
      </c>
      <c r="G56" s="478">
        <v>76.072300681452901</v>
      </c>
      <c r="H56" s="478">
        <v>75.506036637682101</v>
      </c>
      <c r="I56" s="478">
        <v>75.021959590483476</v>
      </c>
      <c r="J56" s="478">
        <v>74.605228566757148</v>
      </c>
      <c r="K56" s="478">
        <v>73.88979733582002</v>
      </c>
      <c r="L56" s="478">
        <v>73.523117464587898</v>
      </c>
      <c r="M56" s="478">
        <v>73.010624439716949</v>
      </c>
      <c r="N56" s="478">
        <v>72.417051053006745</v>
      </c>
      <c r="O56" s="478">
        <v>71.332164901437963</v>
      </c>
      <c r="P56" s="480" t="s">
        <v>381</v>
      </c>
      <c r="Q56" s="466"/>
      <c r="R56" s="925"/>
      <c r="S56" s="680">
        <f t="shared" si="63"/>
        <v>30</v>
      </c>
      <c r="T56" s="498">
        <v>36.700000000000003</v>
      </c>
      <c r="U56" s="519">
        <v>-17.5</v>
      </c>
      <c r="V56" s="600">
        <f t="shared" si="57"/>
        <v>4.0163709633924736</v>
      </c>
      <c r="W56" s="681">
        <f t="shared" si="64"/>
        <v>4.4626344037694148</v>
      </c>
      <c r="X56" s="666">
        <f>'70MPa, 7-10kg (comm)'!Z56</f>
        <v>5.0204637042405924</v>
      </c>
      <c r="Y56" s="666">
        <f>'70MPa, 7-10kg (comm)'!AA56</f>
        <v>5.1500111110162763</v>
      </c>
      <c r="Z56" s="483">
        <f t="shared" si="65"/>
        <v>16.153094648174449</v>
      </c>
      <c r="AA56" s="486">
        <f t="shared" si="66"/>
        <v>14.358306353932839</v>
      </c>
      <c r="AB56" s="487">
        <f>'70MPa, 7-10kg (comm)'!AD56</f>
        <v>9.4998758191763244</v>
      </c>
      <c r="AC56" s="488">
        <f>'70MPa, 7-10kg (comm)'!AE56</f>
        <v>13.994837193504194</v>
      </c>
      <c r="AD56" s="466"/>
      <c r="AE56" s="930"/>
      <c r="AF56" s="932"/>
      <c r="AG56" s="466"/>
      <c r="AH56" s="925"/>
      <c r="AI56" s="680">
        <f t="shared" si="67"/>
        <v>30</v>
      </c>
      <c r="AJ56" s="489">
        <f t="shared" si="78"/>
        <v>20</v>
      </c>
      <c r="AK56" s="482">
        <f t="shared" si="68"/>
        <v>-26</v>
      </c>
      <c r="AL56" s="490">
        <f t="shared" si="69"/>
        <v>4.4626344037694148</v>
      </c>
      <c r="AM56" s="466"/>
      <c r="AN56" s="925"/>
      <c r="AO56" s="475">
        <f t="shared" si="70"/>
        <v>30</v>
      </c>
      <c r="AP56" s="524">
        <v>0.85963543149048671</v>
      </c>
      <c r="AQ56" s="525">
        <v>0.89092521401542224</v>
      </c>
      <c r="AR56" s="525">
        <v>0.90957488218900784</v>
      </c>
      <c r="AS56" s="525">
        <v>0.90932490072126004</v>
      </c>
      <c r="AT56" s="525">
        <v>0.91012615522687756</v>
      </c>
      <c r="AU56" s="526">
        <v>0.91184371119649599</v>
      </c>
      <c r="AV56" s="526">
        <v>0.91722166895197488</v>
      </c>
      <c r="AW56" s="526">
        <v>0.92667816776611334</v>
      </c>
      <c r="AX56" s="526">
        <v>0.93638701818273518</v>
      </c>
      <c r="AY56" s="526">
        <v>0.94751958124326263</v>
      </c>
      <c r="AZ56" s="526">
        <v>0.95922071387393815</v>
      </c>
      <c r="BA56" s="494" t="s">
        <v>381</v>
      </c>
      <c r="BB56" s="474"/>
      <c r="BC56" s="925"/>
      <c r="BD56" s="475">
        <f t="shared" si="71"/>
        <v>30</v>
      </c>
      <c r="BE56" s="524">
        <v>0.87098246383420996</v>
      </c>
      <c r="BF56" s="525">
        <v>0.90146178922861298</v>
      </c>
      <c r="BG56" s="525">
        <v>0.91003751147015155</v>
      </c>
      <c r="BH56" s="525">
        <v>0.90996576746026747</v>
      </c>
      <c r="BI56" s="525">
        <v>0.91091900762220568</v>
      </c>
      <c r="BJ56" s="526">
        <v>0.91276761473886392</v>
      </c>
      <c r="BK56" s="526">
        <v>0.91836602875019691</v>
      </c>
      <c r="BL56" s="526">
        <v>0.92793978260504362</v>
      </c>
      <c r="BM56" s="526">
        <v>0.93755513987930783</v>
      </c>
      <c r="BN56" s="526">
        <v>0.94826043914397207</v>
      </c>
      <c r="BO56" s="526">
        <v>0.95923377512034125</v>
      </c>
      <c r="BP56" s="494" t="s">
        <v>381</v>
      </c>
      <c r="BQ56" s="466"/>
      <c r="BR56" s="925"/>
      <c r="BS56" s="475">
        <f t="shared" si="72"/>
        <v>30</v>
      </c>
      <c r="BT56" s="495">
        <v>85</v>
      </c>
      <c r="BU56" s="496">
        <v>85</v>
      </c>
      <c r="BV56" s="496">
        <v>84.033138298434636</v>
      </c>
      <c r="BW56" s="496">
        <v>81.555940127258609</v>
      </c>
      <c r="BX56" s="496">
        <v>78.886385908335825</v>
      </c>
      <c r="BY56" s="497">
        <v>76.051852988194412</v>
      </c>
      <c r="BZ56" s="497">
        <v>69.945610663982578</v>
      </c>
      <c r="CA56" s="497">
        <v>63.425406811258839</v>
      </c>
      <c r="CB56" s="497">
        <v>56.290077657040229</v>
      </c>
      <c r="CC56" s="497">
        <v>48.298772022672907</v>
      </c>
      <c r="CD56" s="497">
        <v>38.182537090242931</v>
      </c>
      <c r="CE56" s="494" t="s">
        <v>381</v>
      </c>
      <c r="CG56" s="925"/>
      <c r="CH56" s="475">
        <f t="shared" si="73"/>
        <v>30</v>
      </c>
      <c r="CI56" s="495">
        <v>85</v>
      </c>
      <c r="CJ56" s="496">
        <v>85</v>
      </c>
      <c r="CK56" s="496">
        <v>83.777084443821281</v>
      </c>
      <c r="CL56" s="496">
        <v>81.207122735360201</v>
      </c>
      <c r="CM56" s="496">
        <v>78.459176624591933</v>
      </c>
      <c r="CN56" s="497">
        <v>75.556376447836328</v>
      </c>
      <c r="CO56" s="497">
        <v>69.347943851151243</v>
      </c>
      <c r="CP56" s="497">
        <v>62.786465957374922</v>
      </c>
      <c r="CQ56" s="497">
        <v>55.715620395101112</v>
      </c>
      <c r="CR56" s="497">
        <v>47.945314240415861</v>
      </c>
      <c r="CS56" s="564">
        <v>38.176564937891904</v>
      </c>
      <c r="CT56" s="494" t="s">
        <v>381</v>
      </c>
      <c r="CU56" s="466"/>
      <c r="CV56" s="925"/>
      <c r="CW56" s="680">
        <f t="shared" si="74"/>
        <v>30</v>
      </c>
      <c r="CX56" s="524">
        <f t="shared" si="58"/>
        <v>0.85963543149048671</v>
      </c>
      <c r="CY56" s="525">
        <f t="shared" si="58"/>
        <v>0.89092521401542224</v>
      </c>
      <c r="CZ56" s="525">
        <f t="shared" si="75"/>
        <v>0.90957488218900784</v>
      </c>
      <c r="DA56" s="525">
        <f t="shared" si="75"/>
        <v>0.90932490072126004</v>
      </c>
      <c r="DB56" s="525">
        <f t="shared" si="75"/>
        <v>0.91012615522687756</v>
      </c>
      <c r="DC56" s="526">
        <f t="shared" si="75"/>
        <v>0.91184371119649599</v>
      </c>
      <c r="DD56" s="526">
        <f t="shared" si="75"/>
        <v>0.91722166895197488</v>
      </c>
      <c r="DE56" s="526">
        <f t="shared" si="75"/>
        <v>0.92667816776611334</v>
      </c>
      <c r="DF56" s="526">
        <f t="shared" si="75"/>
        <v>0.93638701818273518</v>
      </c>
      <c r="DG56" s="526">
        <f t="shared" si="75"/>
        <v>0.94751958124326263</v>
      </c>
      <c r="DH56" s="522">
        <f t="shared" si="75"/>
        <v>0.95922071387393815</v>
      </c>
      <c r="DI56" s="494" t="s">
        <v>381</v>
      </c>
      <c r="DJ56" s="466"/>
      <c r="DK56" s="925"/>
      <c r="DL56" s="680">
        <f t="shared" si="76"/>
        <v>30</v>
      </c>
      <c r="DM56" s="495">
        <f t="shared" si="60"/>
        <v>85</v>
      </c>
      <c r="DN56" s="496">
        <f t="shared" si="60"/>
        <v>85</v>
      </c>
      <c r="DO56" s="496">
        <f t="shared" si="77"/>
        <v>84.033138298434636</v>
      </c>
      <c r="DP56" s="496">
        <f t="shared" si="77"/>
        <v>81.555940127258609</v>
      </c>
      <c r="DQ56" s="496">
        <f t="shared" si="77"/>
        <v>78.886385908335825</v>
      </c>
      <c r="DR56" s="497">
        <f t="shared" si="77"/>
        <v>76.051852988194412</v>
      </c>
      <c r="DS56" s="497">
        <f t="shared" si="77"/>
        <v>69.945610663982578</v>
      </c>
      <c r="DT56" s="497">
        <f t="shared" si="77"/>
        <v>63.425406811258839</v>
      </c>
      <c r="DU56" s="497">
        <f t="shared" si="77"/>
        <v>56.290077657040229</v>
      </c>
      <c r="DV56" s="497">
        <f t="shared" si="77"/>
        <v>48.298772022672907</v>
      </c>
      <c r="DW56" s="497">
        <f t="shared" si="77"/>
        <v>38.182537090242931</v>
      </c>
      <c r="DX56" s="494" t="s">
        <v>381</v>
      </c>
    </row>
    <row r="57" spans="2:128" ht="15" customHeight="1">
      <c r="B57" s="925"/>
      <c r="C57" s="680">
        <v>25</v>
      </c>
      <c r="D57" s="476">
        <f t="shared" si="62"/>
        <v>5.4951868137602302</v>
      </c>
      <c r="E57" s="477">
        <v>68.644862886130241</v>
      </c>
      <c r="F57" s="478">
        <v>72.832332480462753</v>
      </c>
      <c r="G57" s="478">
        <v>75.238967282394057</v>
      </c>
      <c r="H57" s="478">
        <v>74.647107101084032</v>
      </c>
      <c r="I57" s="478">
        <v>74.137852389772178</v>
      </c>
      <c r="J57" s="478">
        <v>73.693106057534081</v>
      </c>
      <c r="K57" s="478">
        <v>72.887357995072421</v>
      </c>
      <c r="L57" s="478">
        <v>72.502270641665419</v>
      </c>
      <c r="M57" s="478">
        <v>71.847212045865589</v>
      </c>
      <c r="N57" s="478">
        <v>71.127611206343005</v>
      </c>
      <c r="O57" s="631" t="s">
        <v>381</v>
      </c>
      <c r="P57" s="480" t="s">
        <v>381</v>
      </c>
      <c r="Q57" s="466"/>
      <c r="R57" s="925"/>
      <c r="S57" s="680">
        <f t="shared" si="63"/>
        <v>25</v>
      </c>
      <c r="T57" s="498">
        <v>33.299999999999997</v>
      </c>
      <c r="U57" s="519">
        <v>-17.5</v>
      </c>
      <c r="V57" s="600">
        <f t="shared" si="57"/>
        <v>4.9456681323842071</v>
      </c>
      <c r="W57" s="681">
        <f t="shared" si="64"/>
        <v>5.4951868137602302</v>
      </c>
      <c r="X57" s="666">
        <f>'70MPa, 7-10kg (comm)'!Z57</f>
        <v>6.1820851654802595</v>
      </c>
      <c r="Y57" s="666">
        <f>'70MPa, 7-10kg (comm)'!AA57</f>
        <v>6.2792314864081762</v>
      </c>
      <c r="Z57" s="483">
        <f t="shared" si="65"/>
        <v>12.889886164214646</v>
      </c>
      <c r="AA57" s="486">
        <f t="shared" si="66"/>
        <v>11.457676590413017</v>
      </c>
      <c r="AB57" s="487">
        <f>'70MPa, 7-10kg (comm)'!AD57</f>
        <v>11.61885359147727</v>
      </c>
      <c r="AC57" s="488">
        <f>'70MPa, 7-10kg (comm)'!AE57</f>
        <v>16.924576888192899</v>
      </c>
      <c r="AD57" s="466"/>
      <c r="AE57" s="930"/>
      <c r="AF57" s="932"/>
      <c r="AG57" s="466"/>
      <c r="AH57" s="925"/>
      <c r="AI57" s="680">
        <f t="shared" si="67"/>
        <v>25</v>
      </c>
      <c r="AJ57" s="489">
        <f t="shared" si="78"/>
        <v>15</v>
      </c>
      <c r="AK57" s="482">
        <f t="shared" si="68"/>
        <v>-26</v>
      </c>
      <c r="AL57" s="490">
        <f t="shared" si="69"/>
        <v>5.4951868137602302</v>
      </c>
      <c r="AM57" s="466"/>
      <c r="AN57" s="925"/>
      <c r="AO57" s="475">
        <f t="shared" si="70"/>
        <v>25</v>
      </c>
      <c r="AP57" s="524">
        <v>0.84334772664312985</v>
      </c>
      <c r="AQ57" s="525">
        <v>0.88014328727825564</v>
      </c>
      <c r="AR57" s="525">
        <v>0.90275070124815071</v>
      </c>
      <c r="AS57" s="525">
        <v>0.90297019621237729</v>
      </c>
      <c r="AT57" s="525">
        <v>0.90426590150971942</v>
      </c>
      <c r="AU57" s="526">
        <v>0.90643769694917753</v>
      </c>
      <c r="AV57" s="526">
        <v>0.9124651164244264</v>
      </c>
      <c r="AW57" s="526">
        <v>0.9231729168618148</v>
      </c>
      <c r="AX57" s="526">
        <v>0.93309734674829947</v>
      </c>
      <c r="AY57" s="567">
        <v>0.94453061687830642</v>
      </c>
      <c r="AZ57" s="684" t="s">
        <v>381</v>
      </c>
      <c r="BA57" s="502" t="s">
        <v>381</v>
      </c>
      <c r="BB57" s="474"/>
      <c r="BC57" s="925"/>
      <c r="BD57" s="475">
        <f t="shared" si="71"/>
        <v>25</v>
      </c>
      <c r="BE57" s="524">
        <v>0.85145424172509332</v>
      </c>
      <c r="BF57" s="525">
        <v>0.88698089822317105</v>
      </c>
      <c r="BG57" s="525">
        <v>0.90308953303497397</v>
      </c>
      <c r="BH57" s="525">
        <v>0.9035013204310034</v>
      </c>
      <c r="BI57" s="525">
        <v>0.90494342546701967</v>
      </c>
      <c r="BJ57" s="526">
        <v>0.90724812981894409</v>
      </c>
      <c r="BK57" s="526">
        <v>0.91350898453991614</v>
      </c>
      <c r="BL57" s="526">
        <v>0.92430265814355717</v>
      </c>
      <c r="BM57" s="526">
        <v>0.93412471787890572</v>
      </c>
      <c r="BN57" s="567">
        <v>0.94513677539617813</v>
      </c>
      <c r="BO57" s="684" t="s">
        <v>381</v>
      </c>
      <c r="BP57" s="502" t="s">
        <v>381</v>
      </c>
      <c r="BQ57" s="466"/>
      <c r="BR57" s="925"/>
      <c r="BS57" s="475">
        <f t="shared" si="72"/>
        <v>25</v>
      </c>
      <c r="BT57" s="495">
        <v>85</v>
      </c>
      <c r="BU57" s="496">
        <v>85</v>
      </c>
      <c r="BV57" s="496">
        <v>83.900283777258494</v>
      </c>
      <c r="BW57" s="496">
        <v>81.024933603056013</v>
      </c>
      <c r="BX57" s="496">
        <v>77.949753507071549</v>
      </c>
      <c r="BY57" s="497">
        <v>74.725107678105445</v>
      </c>
      <c r="BZ57" s="497">
        <v>67.844067800983737</v>
      </c>
      <c r="CA57" s="497">
        <v>60.616378054628072</v>
      </c>
      <c r="CB57" s="497">
        <v>52.768120728557051</v>
      </c>
      <c r="CC57" s="563">
        <v>44.129757547302063</v>
      </c>
      <c r="CD57" s="522" t="s">
        <v>381</v>
      </c>
      <c r="CE57" s="502" t="s">
        <v>381</v>
      </c>
      <c r="CG57" s="925"/>
      <c r="CH57" s="475">
        <f t="shared" si="73"/>
        <v>25</v>
      </c>
      <c r="CI57" s="495">
        <v>85</v>
      </c>
      <c r="CJ57" s="496">
        <v>85</v>
      </c>
      <c r="CK57" s="496">
        <v>83.707028681522871</v>
      </c>
      <c r="CL57" s="496">
        <v>80.734916021309715</v>
      </c>
      <c r="CM57" s="496">
        <v>77.586410551577785</v>
      </c>
      <c r="CN57" s="497">
        <v>74.288125637364658</v>
      </c>
      <c r="CO57" s="497">
        <v>67.302950189679663</v>
      </c>
      <c r="CP57" s="497">
        <v>60.046588470161026</v>
      </c>
      <c r="CQ57" s="497">
        <v>52.266895267394389</v>
      </c>
      <c r="CR57" s="563">
        <v>43.844168757982899</v>
      </c>
      <c r="CS57" s="522" t="s">
        <v>381</v>
      </c>
      <c r="CT57" s="502" t="s">
        <v>381</v>
      </c>
      <c r="CU57" s="466"/>
      <c r="CV57" s="925"/>
      <c r="CW57" s="680">
        <f t="shared" si="74"/>
        <v>25</v>
      </c>
      <c r="CX57" s="524">
        <f t="shared" si="58"/>
        <v>0.84334772664312985</v>
      </c>
      <c r="CY57" s="525">
        <f t="shared" si="58"/>
        <v>0.88014328727825564</v>
      </c>
      <c r="CZ57" s="525">
        <f t="shared" ref="CZ57:DG61" si="79">MIN(AR57,BG57)</f>
        <v>0.90275070124815071</v>
      </c>
      <c r="DA57" s="525">
        <f t="shared" si="79"/>
        <v>0.90297019621237729</v>
      </c>
      <c r="DB57" s="525">
        <f t="shared" si="79"/>
        <v>0.90426590150971942</v>
      </c>
      <c r="DC57" s="526">
        <f t="shared" si="79"/>
        <v>0.90643769694917753</v>
      </c>
      <c r="DD57" s="526">
        <f t="shared" si="79"/>
        <v>0.9124651164244264</v>
      </c>
      <c r="DE57" s="526">
        <f t="shared" si="79"/>
        <v>0.9231729168618148</v>
      </c>
      <c r="DF57" s="526">
        <f t="shared" si="79"/>
        <v>0.93309734674829947</v>
      </c>
      <c r="DG57" s="526">
        <f t="shared" si="79"/>
        <v>0.94453061687830642</v>
      </c>
      <c r="DH57" s="522" t="s">
        <v>381</v>
      </c>
      <c r="DI57" s="502" t="s">
        <v>381</v>
      </c>
      <c r="DJ57" s="466"/>
      <c r="DK57" s="925"/>
      <c r="DL57" s="680">
        <f t="shared" si="76"/>
        <v>25</v>
      </c>
      <c r="DM57" s="495">
        <f t="shared" si="60"/>
        <v>85</v>
      </c>
      <c r="DN57" s="496">
        <f t="shared" si="60"/>
        <v>85</v>
      </c>
      <c r="DO57" s="496">
        <f t="shared" ref="DO57:DV61" si="80">MAX(BV57,CK57)</f>
        <v>83.900283777258494</v>
      </c>
      <c r="DP57" s="496">
        <f t="shared" si="80"/>
        <v>81.024933603056013</v>
      </c>
      <c r="DQ57" s="496">
        <f t="shared" si="80"/>
        <v>77.949753507071549</v>
      </c>
      <c r="DR57" s="497">
        <f t="shared" si="80"/>
        <v>74.725107678105445</v>
      </c>
      <c r="DS57" s="497">
        <f t="shared" si="80"/>
        <v>67.844067800983737</v>
      </c>
      <c r="DT57" s="497">
        <f t="shared" si="80"/>
        <v>60.616378054628072</v>
      </c>
      <c r="DU57" s="497">
        <f t="shared" si="80"/>
        <v>52.768120728557051</v>
      </c>
      <c r="DV57" s="497">
        <f t="shared" si="80"/>
        <v>44.129757547302063</v>
      </c>
      <c r="DW57" s="522" t="s">
        <v>381</v>
      </c>
      <c r="DX57" s="502" t="s">
        <v>381</v>
      </c>
    </row>
    <row r="58" spans="2:128" ht="15" customHeight="1">
      <c r="B58" s="925"/>
      <c r="C58" s="503">
        <v>20</v>
      </c>
      <c r="D58" s="476">
        <f t="shared" si="62"/>
        <v>6.6489030797594619</v>
      </c>
      <c r="E58" s="477">
        <v>67.112735976156685</v>
      </c>
      <c r="F58" s="478">
        <v>71.860242458851005</v>
      </c>
      <c r="G58" s="478">
        <v>74.462998490524711</v>
      </c>
      <c r="H58" s="478">
        <v>73.834135510654562</v>
      </c>
      <c r="I58" s="478">
        <v>73.284163978598471</v>
      </c>
      <c r="J58" s="478">
        <v>72.796762080146181</v>
      </c>
      <c r="K58" s="478">
        <v>71.858962527608483</v>
      </c>
      <c r="L58" s="478">
        <v>71.444337156869622</v>
      </c>
      <c r="M58" s="478">
        <v>70.612312365079049</v>
      </c>
      <c r="N58" s="478">
        <v>69.79579719611263</v>
      </c>
      <c r="O58" s="631" t="s">
        <v>381</v>
      </c>
      <c r="P58" s="480" t="s">
        <v>381</v>
      </c>
      <c r="Q58" s="466"/>
      <c r="R58" s="925"/>
      <c r="S58" s="503">
        <f t="shared" si="63"/>
        <v>20</v>
      </c>
      <c r="T58" s="481">
        <v>30</v>
      </c>
      <c r="U58" s="519">
        <v>-17.5</v>
      </c>
      <c r="V58" s="600">
        <f t="shared" si="57"/>
        <v>5.9840127717835161</v>
      </c>
      <c r="W58" s="681">
        <f t="shared" si="64"/>
        <v>6.6489030797594619</v>
      </c>
      <c r="X58" s="666">
        <f>'70MPa, 7-10kg (comm)'!Z58</f>
        <v>7.4800159647293949</v>
      </c>
      <c r="Y58" s="666">
        <f>'70MPa, 7-10kg (comm)'!AA58</f>
        <v>7.5369822574457066</v>
      </c>
      <c r="Z58" s="483">
        <f t="shared" si="65"/>
        <v>10.507032757255704</v>
      </c>
      <c r="AA58" s="486">
        <f t="shared" si="66"/>
        <v>9.3395846731161818</v>
      </c>
      <c r="AB58" s="487">
        <f>'70MPa, 7-10kg (comm)'!AD58</f>
        <v>13.914388566872059</v>
      </c>
      <c r="AC58" s="488">
        <f>'70MPa, 7-10kg (comm)'!AE58</f>
        <v>20.087469230481222</v>
      </c>
      <c r="AD58" s="466"/>
      <c r="AE58" s="930"/>
      <c r="AF58" s="932"/>
      <c r="AG58" s="466"/>
      <c r="AH58" s="925"/>
      <c r="AI58" s="503">
        <f t="shared" si="67"/>
        <v>20</v>
      </c>
      <c r="AJ58" s="489">
        <f t="shared" si="78"/>
        <v>10</v>
      </c>
      <c r="AK58" s="482">
        <f t="shared" si="68"/>
        <v>-26</v>
      </c>
      <c r="AL58" s="490">
        <f t="shared" si="69"/>
        <v>6.6489030797594619</v>
      </c>
      <c r="AM58" s="466"/>
      <c r="AN58" s="925"/>
      <c r="AO58" s="503">
        <f t="shared" si="70"/>
        <v>20</v>
      </c>
      <c r="AP58" s="524">
        <v>0.82958176914656712</v>
      </c>
      <c r="AQ58" s="525">
        <v>0.87170727198980913</v>
      </c>
      <c r="AR58" s="525">
        <v>0.89651295527993147</v>
      </c>
      <c r="AS58" s="525">
        <v>0.89714139014182959</v>
      </c>
      <c r="AT58" s="525">
        <v>0.89881545903248994</v>
      </c>
      <c r="AU58" s="526">
        <v>0.90136553774828587</v>
      </c>
      <c r="AV58" s="526">
        <v>0.90776881819066646</v>
      </c>
      <c r="AW58" s="526">
        <v>0.91963836956226874</v>
      </c>
      <c r="AX58" s="526">
        <v>0.92947707589476103</v>
      </c>
      <c r="AY58" s="567">
        <v>0.94137552734541163</v>
      </c>
      <c r="AZ58" s="684" t="s">
        <v>381</v>
      </c>
      <c r="BA58" s="502" t="s">
        <v>381</v>
      </c>
      <c r="BB58" s="474"/>
      <c r="BC58" s="925"/>
      <c r="BD58" s="503">
        <f t="shared" si="71"/>
        <v>20</v>
      </c>
      <c r="BE58" s="524">
        <v>0.83480442353032636</v>
      </c>
      <c r="BF58" s="525">
        <v>0.87555200457738069</v>
      </c>
      <c r="BG58" s="525">
        <v>0.89674371388853569</v>
      </c>
      <c r="BH58" s="525">
        <v>0.89754782390558485</v>
      </c>
      <c r="BI58" s="525">
        <v>0.89939697930989393</v>
      </c>
      <c r="BJ58" s="526">
        <v>0.90209775712966223</v>
      </c>
      <c r="BK58" s="526">
        <v>0.90868987449351746</v>
      </c>
      <c r="BL58" s="526">
        <v>0.92064310681897887</v>
      </c>
      <c r="BM58" s="526">
        <v>0.93036562420904689</v>
      </c>
      <c r="BN58" s="567">
        <v>0.94184768203945479</v>
      </c>
      <c r="BO58" s="684" t="s">
        <v>381</v>
      </c>
      <c r="BP58" s="502" t="s">
        <v>381</v>
      </c>
      <c r="BQ58" s="466"/>
      <c r="BR58" s="925"/>
      <c r="BS58" s="503">
        <f t="shared" si="72"/>
        <v>20</v>
      </c>
      <c r="BT58" s="495">
        <v>85</v>
      </c>
      <c r="BU58" s="496">
        <v>85</v>
      </c>
      <c r="BV58" s="496">
        <v>83.696583977876159</v>
      </c>
      <c r="BW58" s="496">
        <v>80.392721877892996</v>
      </c>
      <c r="BX58" s="496">
        <v>76.902982317008423</v>
      </c>
      <c r="BY58" s="497">
        <v>73.251367479437505</v>
      </c>
      <c r="BZ58" s="497">
        <v>65.550522204580574</v>
      </c>
      <c r="CA58" s="497">
        <v>57.618557637765377</v>
      </c>
      <c r="CB58" s="497">
        <v>49.051770938332936</v>
      </c>
      <c r="CC58" s="563">
        <v>39.817599395687992</v>
      </c>
      <c r="CD58" s="522" t="s">
        <v>381</v>
      </c>
      <c r="CE58" s="502" t="s">
        <v>381</v>
      </c>
      <c r="CG58" s="925"/>
      <c r="CH58" s="503">
        <f t="shared" si="73"/>
        <v>20</v>
      </c>
      <c r="CI58" s="495">
        <v>85</v>
      </c>
      <c r="CJ58" s="496">
        <v>85</v>
      </c>
      <c r="CK58" s="496">
        <v>83.569965215276866</v>
      </c>
      <c r="CL58" s="496">
        <v>80.171541352824065</v>
      </c>
      <c r="CM58" s="496">
        <v>76.588723491076436</v>
      </c>
      <c r="CN58" s="497">
        <v>72.869115202652011</v>
      </c>
      <c r="CO58" s="497">
        <v>65.075391816730459</v>
      </c>
      <c r="CP58" s="497">
        <v>57.118258658194669</v>
      </c>
      <c r="CQ58" s="497">
        <v>48.622396536243535</v>
      </c>
      <c r="CR58" s="563">
        <v>39.597833967769148</v>
      </c>
      <c r="CS58" s="522" t="s">
        <v>381</v>
      </c>
      <c r="CT58" s="502" t="s">
        <v>381</v>
      </c>
      <c r="CU58" s="466"/>
      <c r="CV58" s="925"/>
      <c r="CW58" s="503">
        <f t="shared" si="74"/>
        <v>20</v>
      </c>
      <c r="CX58" s="524">
        <f t="shared" si="58"/>
        <v>0.82958176914656712</v>
      </c>
      <c r="CY58" s="525">
        <f t="shared" si="58"/>
        <v>0.87170727198980913</v>
      </c>
      <c r="CZ58" s="525">
        <f t="shared" si="79"/>
        <v>0.89651295527993147</v>
      </c>
      <c r="DA58" s="525">
        <f t="shared" si="79"/>
        <v>0.89714139014182959</v>
      </c>
      <c r="DB58" s="525">
        <f t="shared" si="79"/>
        <v>0.89881545903248994</v>
      </c>
      <c r="DC58" s="526">
        <f t="shared" si="79"/>
        <v>0.90136553774828587</v>
      </c>
      <c r="DD58" s="526">
        <f t="shared" si="79"/>
        <v>0.90776881819066646</v>
      </c>
      <c r="DE58" s="526">
        <f t="shared" si="79"/>
        <v>0.91963836956226874</v>
      </c>
      <c r="DF58" s="526">
        <f t="shared" si="79"/>
        <v>0.92947707589476103</v>
      </c>
      <c r="DG58" s="526">
        <f t="shared" si="79"/>
        <v>0.94137552734541163</v>
      </c>
      <c r="DH58" s="522" t="s">
        <v>381</v>
      </c>
      <c r="DI58" s="502" t="s">
        <v>381</v>
      </c>
      <c r="DJ58" s="466"/>
      <c r="DK58" s="925"/>
      <c r="DL58" s="503">
        <f t="shared" si="76"/>
        <v>20</v>
      </c>
      <c r="DM58" s="495">
        <f t="shared" si="60"/>
        <v>85</v>
      </c>
      <c r="DN58" s="496">
        <f t="shared" si="60"/>
        <v>85</v>
      </c>
      <c r="DO58" s="496">
        <f t="shared" si="80"/>
        <v>83.696583977876159</v>
      </c>
      <c r="DP58" s="496">
        <f t="shared" si="80"/>
        <v>80.392721877892996</v>
      </c>
      <c r="DQ58" s="496">
        <f t="shared" si="80"/>
        <v>76.902982317008423</v>
      </c>
      <c r="DR58" s="497">
        <f t="shared" si="80"/>
        <v>73.251367479437505</v>
      </c>
      <c r="DS58" s="497">
        <f t="shared" si="80"/>
        <v>65.550522204580574</v>
      </c>
      <c r="DT58" s="497">
        <f t="shared" si="80"/>
        <v>57.618557637765377</v>
      </c>
      <c r="DU58" s="497">
        <f t="shared" si="80"/>
        <v>49.051770938332936</v>
      </c>
      <c r="DV58" s="497">
        <f t="shared" si="80"/>
        <v>39.817599395687992</v>
      </c>
      <c r="DW58" s="522" t="s">
        <v>381</v>
      </c>
      <c r="DX58" s="502" t="s">
        <v>381</v>
      </c>
    </row>
    <row r="59" spans="2:128" ht="15" customHeight="1">
      <c r="B59" s="925"/>
      <c r="C59" s="680">
        <v>10</v>
      </c>
      <c r="D59" s="476">
        <f t="shared" si="62"/>
        <v>8.7227274280205105</v>
      </c>
      <c r="E59" s="477">
        <v>65.104729789229324</v>
      </c>
      <c r="F59" s="478">
        <v>70.610906041676088</v>
      </c>
      <c r="G59" s="478">
        <v>72.977459221069296</v>
      </c>
      <c r="H59" s="478">
        <v>72.237375912447007</v>
      </c>
      <c r="I59" s="478">
        <v>71.575715594962418</v>
      </c>
      <c r="J59" s="478">
        <v>70.966036634718748</v>
      </c>
      <c r="K59" s="478">
        <v>70.145442513584484</v>
      </c>
      <c r="L59" s="478">
        <v>69.209264671547459</v>
      </c>
      <c r="M59" s="478">
        <v>68.301617375296999</v>
      </c>
      <c r="N59" s="478">
        <v>67.019445646954665</v>
      </c>
      <c r="O59" s="631" t="s">
        <v>381</v>
      </c>
      <c r="P59" s="480" t="s">
        <v>381</v>
      </c>
      <c r="Q59" s="466"/>
      <c r="R59" s="925"/>
      <c r="S59" s="680">
        <f t="shared" si="63"/>
        <v>10</v>
      </c>
      <c r="T59" s="481">
        <f>S59+15</f>
        <v>25</v>
      </c>
      <c r="U59" s="519">
        <v>-17.5</v>
      </c>
      <c r="V59" s="600">
        <f t="shared" si="57"/>
        <v>7.8504546852184598</v>
      </c>
      <c r="W59" s="681">
        <f t="shared" si="64"/>
        <v>8.7227274280205105</v>
      </c>
      <c r="X59" s="666">
        <f>'70MPa, 7-10kg (comm)'!Z59</f>
        <v>9.9158833251459697</v>
      </c>
      <c r="Y59" s="666">
        <f>'70MPa, 7-10kg (comm)'!AA59</f>
        <v>9.8130683565230754</v>
      </c>
      <c r="Z59" s="483">
        <f t="shared" si="65"/>
        <v>7.8657629288373032</v>
      </c>
      <c r="AA59" s="486">
        <f t="shared" si="66"/>
        <v>6.9917892700776019</v>
      </c>
      <c r="AB59" s="487">
        <f>'70MPa, 7-10kg (comm)'!AD59</f>
        <v>18.033673598770939</v>
      </c>
      <c r="AC59" s="488">
        <f>'70MPa, 7-10kg (comm)'!AE59</f>
        <v>25.570696120989215</v>
      </c>
      <c r="AD59" s="466"/>
      <c r="AE59" s="930"/>
      <c r="AF59" s="932"/>
      <c r="AG59" s="466"/>
      <c r="AH59" s="925"/>
      <c r="AI59" s="680">
        <f t="shared" si="67"/>
        <v>10</v>
      </c>
      <c r="AJ59" s="489">
        <f t="shared" si="78"/>
        <v>0</v>
      </c>
      <c r="AK59" s="482">
        <f t="shared" si="68"/>
        <v>-26</v>
      </c>
      <c r="AL59" s="490">
        <f t="shared" si="69"/>
        <v>8.7227274280205105</v>
      </c>
      <c r="AM59" s="466"/>
      <c r="AN59" s="925"/>
      <c r="AO59" s="475">
        <f t="shared" si="70"/>
        <v>10</v>
      </c>
      <c r="AP59" s="524">
        <v>0.8131142018973252</v>
      </c>
      <c r="AQ59" s="525">
        <v>0.86361218021361186</v>
      </c>
      <c r="AR59" s="525">
        <v>0.88468715428852218</v>
      </c>
      <c r="AS59" s="525">
        <v>0.8856525517001661</v>
      </c>
      <c r="AT59" s="525">
        <v>0.88764082653669463</v>
      </c>
      <c r="AU59" s="526">
        <v>0.89037659565114735</v>
      </c>
      <c r="AV59" s="526">
        <v>0.90004881229809797</v>
      </c>
      <c r="AW59" s="526">
        <v>0.90983867030454202</v>
      </c>
      <c r="AX59" s="526">
        <v>0.92105461323928983</v>
      </c>
      <c r="AY59" s="567">
        <v>0.93108905661471042</v>
      </c>
      <c r="AZ59" s="684" t="s">
        <v>381</v>
      </c>
      <c r="BA59" s="502" t="s">
        <v>381</v>
      </c>
      <c r="BB59" s="474"/>
      <c r="BC59" s="925"/>
      <c r="BD59" s="475">
        <f t="shared" si="71"/>
        <v>10</v>
      </c>
      <c r="BE59" s="524">
        <v>0.81128554125032648</v>
      </c>
      <c r="BF59" s="525">
        <v>0.86077213938647212</v>
      </c>
      <c r="BG59" s="525">
        <v>0.88464030620759915</v>
      </c>
      <c r="BH59" s="525">
        <v>0.88579927296765892</v>
      </c>
      <c r="BI59" s="525">
        <v>0.88793649027780164</v>
      </c>
      <c r="BJ59" s="526">
        <v>0.89081337550675466</v>
      </c>
      <c r="BK59" s="526">
        <v>0.9006741756538964</v>
      </c>
      <c r="BL59" s="526">
        <v>0.91054916527826135</v>
      </c>
      <c r="BM59" s="526">
        <v>0.92166992581345442</v>
      </c>
      <c r="BN59" s="567">
        <v>0.93131396752624362</v>
      </c>
      <c r="BO59" s="684" t="s">
        <v>381</v>
      </c>
      <c r="BP59" s="502" t="s">
        <v>381</v>
      </c>
      <c r="BQ59" s="466"/>
      <c r="BR59" s="925"/>
      <c r="BS59" s="475">
        <f t="shared" si="72"/>
        <v>10</v>
      </c>
      <c r="BT59" s="495">
        <v>85</v>
      </c>
      <c r="BU59" s="496">
        <v>85</v>
      </c>
      <c r="BV59" s="496">
        <v>83.167072974028486</v>
      </c>
      <c r="BW59" s="496">
        <v>79.092176808124464</v>
      </c>
      <c r="BX59" s="496">
        <v>74.85032335830239</v>
      </c>
      <c r="BY59" s="497">
        <v>70.485097234958062</v>
      </c>
      <c r="BZ59" s="497">
        <v>61.580339312797591</v>
      </c>
      <c r="CA59" s="497">
        <v>52.322385805474291</v>
      </c>
      <c r="CB59" s="497">
        <v>42.765231849312656</v>
      </c>
      <c r="CC59" s="563">
        <v>32.38362635130617</v>
      </c>
      <c r="CD59" s="522" t="s">
        <v>381</v>
      </c>
      <c r="CE59" s="502" t="s">
        <v>381</v>
      </c>
      <c r="CG59" s="925"/>
      <c r="CH59" s="475">
        <f t="shared" si="73"/>
        <v>10</v>
      </c>
      <c r="CI59" s="495">
        <v>85</v>
      </c>
      <c r="CJ59" s="496">
        <v>85</v>
      </c>
      <c r="CK59" s="496">
        <v>83.191071953578543</v>
      </c>
      <c r="CL59" s="496">
        <v>79.011942218525093</v>
      </c>
      <c r="CM59" s="496">
        <v>74.692662073918825</v>
      </c>
      <c r="CN59" s="497">
        <v>70.252276329760477</v>
      </c>
      <c r="CO59" s="497">
        <v>61.257071232699829</v>
      </c>
      <c r="CP59" s="497">
        <v>51.972891008098721</v>
      </c>
      <c r="CQ59" s="497">
        <v>42.472313707455996</v>
      </c>
      <c r="CR59" s="563">
        <v>32.280988981784674</v>
      </c>
      <c r="CS59" s="522" t="s">
        <v>381</v>
      </c>
      <c r="CT59" s="502" t="s">
        <v>381</v>
      </c>
      <c r="CU59" s="466"/>
      <c r="CV59" s="925"/>
      <c r="CW59" s="680">
        <f t="shared" si="74"/>
        <v>10</v>
      </c>
      <c r="CX59" s="524">
        <f t="shared" si="58"/>
        <v>0.81128554125032648</v>
      </c>
      <c r="CY59" s="525">
        <f t="shared" si="58"/>
        <v>0.86077213938647212</v>
      </c>
      <c r="CZ59" s="525">
        <f t="shared" si="79"/>
        <v>0.88464030620759915</v>
      </c>
      <c r="DA59" s="525">
        <f t="shared" si="79"/>
        <v>0.8856525517001661</v>
      </c>
      <c r="DB59" s="525">
        <f t="shared" si="79"/>
        <v>0.88764082653669463</v>
      </c>
      <c r="DC59" s="526">
        <f t="shared" si="79"/>
        <v>0.89037659565114735</v>
      </c>
      <c r="DD59" s="526">
        <f t="shared" si="79"/>
        <v>0.90004881229809797</v>
      </c>
      <c r="DE59" s="526">
        <f t="shared" si="79"/>
        <v>0.90983867030454202</v>
      </c>
      <c r="DF59" s="526">
        <f t="shared" si="79"/>
        <v>0.92105461323928983</v>
      </c>
      <c r="DG59" s="526">
        <f t="shared" si="79"/>
        <v>0.93108905661471042</v>
      </c>
      <c r="DH59" s="522" t="s">
        <v>381</v>
      </c>
      <c r="DI59" s="502" t="s">
        <v>381</v>
      </c>
      <c r="DJ59" s="466"/>
      <c r="DK59" s="925"/>
      <c r="DL59" s="680">
        <f t="shared" si="76"/>
        <v>10</v>
      </c>
      <c r="DM59" s="495">
        <f t="shared" si="60"/>
        <v>85</v>
      </c>
      <c r="DN59" s="496">
        <f t="shared" si="60"/>
        <v>85</v>
      </c>
      <c r="DO59" s="496">
        <f t="shared" si="80"/>
        <v>83.191071953578543</v>
      </c>
      <c r="DP59" s="496">
        <f t="shared" si="80"/>
        <v>79.092176808124464</v>
      </c>
      <c r="DQ59" s="496">
        <f t="shared" si="80"/>
        <v>74.85032335830239</v>
      </c>
      <c r="DR59" s="497">
        <f t="shared" si="80"/>
        <v>70.485097234958062</v>
      </c>
      <c r="DS59" s="497">
        <f t="shared" si="80"/>
        <v>61.580339312797591</v>
      </c>
      <c r="DT59" s="497">
        <f t="shared" si="80"/>
        <v>52.322385805474291</v>
      </c>
      <c r="DU59" s="497">
        <f t="shared" si="80"/>
        <v>42.765231849312656</v>
      </c>
      <c r="DV59" s="497">
        <f t="shared" si="80"/>
        <v>32.38362635130617</v>
      </c>
      <c r="DW59" s="522" t="s">
        <v>381</v>
      </c>
      <c r="DX59" s="502" t="s">
        <v>381</v>
      </c>
    </row>
    <row r="60" spans="2:128" ht="15" customHeight="1">
      <c r="B60" s="925"/>
      <c r="C60" s="680">
        <v>0</v>
      </c>
      <c r="D60" s="476">
        <f t="shared" si="62"/>
        <v>12.888790291081108</v>
      </c>
      <c r="E60" s="477">
        <v>60.370599192134684</v>
      </c>
      <c r="F60" s="478">
        <v>67.497715486330662</v>
      </c>
      <c r="G60" s="478">
        <v>72.427089298757295</v>
      </c>
      <c r="H60" s="478">
        <v>71.197190875125344</v>
      </c>
      <c r="I60" s="478">
        <v>70.193747541879063</v>
      </c>
      <c r="J60" s="478">
        <v>69.377308023254599</v>
      </c>
      <c r="K60" s="478">
        <v>68.31487154626619</v>
      </c>
      <c r="L60" s="478">
        <v>66.999972146095004</v>
      </c>
      <c r="M60" s="478">
        <v>65.790963616313704</v>
      </c>
      <c r="N60" s="478">
        <v>64.122309673867221</v>
      </c>
      <c r="O60" s="631" t="s">
        <v>381</v>
      </c>
      <c r="P60" s="480" t="s">
        <v>381</v>
      </c>
      <c r="Q60" s="466"/>
      <c r="R60" s="925"/>
      <c r="S60" s="680">
        <f t="shared" si="63"/>
        <v>0</v>
      </c>
      <c r="T60" s="481">
        <f>S60+15</f>
        <v>15</v>
      </c>
      <c r="U60" s="519">
        <v>-17.5</v>
      </c>
      <c r="V60" s="600">
        <f t="shared" si="57"/>
        <v>11.599911261972997</v>
      </c>
      <c r="W60" s="681">
        <f t="shared" si="64"/>
        <v>12.888790291081108</v>
      </c>
      <c r="X60" s="666">
        <f>'70MPa, 7-10kg (comm)'!Z60</f>
        <v>14.839001178588433</v>
      </c>
      <c r="Y60" s="666">
        <f>'70MPa, 7-10kg (comm)'!AA60</f>
        <v>14.499889077466248</v>
      </c>
      <c r="Z60" s="483">
        <f t="shared" si="65"/>
        <v>5.0817581795596682</v>
      </c>
      <c r="AA60" s="486">
        <f t="shared" si="66"/>
        <v>4.5171183818308158</v>
      </c>
      <c r="AB60" s="487">
        <f>'70MPa, 7-10kg (comm)'!AD60</f>
        <v>25.669537046536515</v>
      </c>
      <c r="AC60" s="488">
        <f>'70MPa, 7-10kg (comm)'!AE60</f>
        <v>35.972298155692641</v>
      </c>
      <c r="AD60" s="466"/>
      <c r="AE60" s="930"/>
      <c r="AF60" s="932"/>
      <c r="AG60" s="466"/>
      <c r="AH60" s="925"/>
      <c r="AI60" s="680">
        <f t="shared" si="67"/>
        <v>0</v>
      </c>
      <c r="AJ60" s="489">
        <f t="shared" si="78"/>
        <v>-10</v>
      </c>
      <c r="AK60" s="482">
        <f t="shared" si="68"/>
        <v>-26</v>
      </c>
      <c r="AL60" s="490">
        <f t="shared" si="69"/>
        <v>12.888790291081108</v>
      </c>
      <c r="AM60" s="466"/>
      <c r="AN60" s="925"/>
      <c r="AO60" s="475">
        <f t="shared" si="70"/>
        <v>0</v>
      </c>
      <c r="AP60" s="524">
        <v>0.77655898164392889</v>
      </c>
      <c r="AQ60" s="525">
        <v>0.84241808154920839</v>
      </c>
      <c r="AR60" s="525">
        <v>0.88071301559071113</v>
      </c>
      <c r="AS60" s="525">
        <v>0.88020795202113811</v>
      </c>
      <c r="AT60" s="525">
        <v>0.88186257751281671</v>
      </c>
      <c r="AU60" s="526">
        <v>0.8853356932333305</v>
      </c>
      <c r="AV60" s="526">
        <v>0.89759822976412518</v>
      </c>
      <c r="AW60" s="526">
        <v>0.90841218846799121</v>
      </c>
      <c r="AX60" s="526">
        <v>0.92082321052324168</v>
      </c>
      <c r="AY60" s="567">
        <v>0.93109876493336285</v>
      </c>
      <c r="AZ60" s="684" t="s">
        <v>381</v>
      </c>
      <c r="BA60" s="502" t="s">
        <v>381</v>
      </c>
      <c r="BB60" s="474"/>
      <c r="BC60" s="925"/>
      <c r="BD60" s="475">
        <f t="shared" si="71"/>
        <v>0</v>
      </c>
      <c r="BE60" s="524">
        <v>0.76696297006038539</v>
      </c>
      <c r="BF60" s="525">
        <v>0.83305640231987299</v>
      </c>
      <c r="BG60" s="525">
        <v>0.88036565080229401</v>
      </c>
      <c r="BH60" s="525">
        <v>0.88006367999945345</v>
      </c>
      <c r="BI60" s="525">
        <v>0.88190341215118206</v>
      </c>
      <c r="BJ60" s="526">
        <v>0.88551118508428295</v>
      </c>
      <c r="BK60" s="526">
        <v>0.89794467483685203</v>
      </c>
      <c r="BL60" s="526">
        <v>0.90883502279988049</v>
      </c>
      <c r="BM60" s="526">
        <v>0.92117989704640946</v>
      </c>
      <c r="BN60" s="567">
        <v>0.93114709405238316</v>
      </c>
      <c r="BO60" s="684" t="s">
        <v>381</v>
      </c>
      <c r="BP60" s="502" t="s">
        <v>381</v>
      </c>
      <c r="BQ60" s="466"/>
      <c r="BR60" s="925"/>
      <c r="BS60" s="475">
        <f t="shared" si="72"/>
        <v>0</v>
      </c>
      <c r="BT60" s="495">
        <v>85</v>
      </c>
      <c r="BU60" s="496">
        <v>85</v>
      </c>
      <c r="BV60" s="496">
        <v>82.725176974064212</v>
      </c>
      <c r="BW60" s="496">
        <v>77.066151028228518</v>
      </c>
      <c r="BX60" s="496">
        <v>71.34281340222627</v>
      </c>
      <c r="BY60" s="497">
        <v>65.592050366551746</v>
      </c>
      <c r="BZ60" s="497">
        <v>54.285038704237536</v>
      </c>
      <c r="CA60" s="497">
        <v>42.898378340205205</v>
      </c>
      <c r="CB60" s="497">
        <v>31.607622668763081</v>
      </c>
      <c r="CC60" s="563">
        <v>19.616255328895715</v>
      </c>
      <c r="CD60" s="522" t="s">
        <v>381</v>
      </c>
      <c r="CE60" s="502" t="s">
        <v>381</v>
      </c>
      <c r="CG60" s="925"/>
      <c r="CH60" s="475">
        <f t="shared" si="73"/>
        <v>0</v>
      </c>
      <c r="CI60" s="495">
        <v>85</v>
      </c>
      <c r="CJ60" s="496">
        <v>85</v>
      </c>
      <c r="CK60" s="496">
        <v>82.918031843619445</v>
      </c>
      <c r="CL60" s="496">
        <v>77.143374231324884</v>
      </c>
      <c r="CM60" s="496">
        <v>71.31868661824798</v>
      </c>
      <c r="CN60" s="497">
        <v>65.500598931494551</v>
      </c>
      <c r="CO60" s="497">
        <v>54.110263818881215</v>
      </c>
      <c r="CP60" s="497">
        <v>42.694822462311976</v>
      </c>
      <c r="CQ60" s="497">
        <v>31.443940533528679</v>
      </c>
      <c r="CR60" s="563">
        <v>19.595111966477646</v>
      </c>
      <c r="CS60" s="522" t="s">
        <v>381</v>
      </c>
      <c r="CT60" s="502" t="s">
        <v>381</v>
      </c>
      <c r="CU60" s="466"/>
      <c r="CV60" s="925"/>
      <c r="CW60" s="680">
        <f t="shared" si="74"/>
        <v>0</v>
      </c>
      <c r="CX60" s="524">
        <f t="shared" si="58"/>
        <v>0.76696297006038539</v>
      </c>
      <c r="CY60" s="525">
        <f t="shared" si="58"/>
        <v>0.83305640231987299</v>
      </c>
      <c r="CZ60" s="525">
        <f t="shared" si="79"/>
        <v>0.88036565080229401</v>
      </c>
      <c r="DA60" s="525">
        <f t="shared" si="79"/>
        <v>0.88006367999945345</v>
      </c>
      <c r="DB60" s="525">
        <f t="shared" si="79"/>
        <v>0.88186257751281671</v>
      </c>
      <c r="DC60" s="526">
        <f t="shared" si="79"/>
        <v>0.8853356932333305</v>
      </c>
      <c r="DD60" s="526">
        <f t="shared" si="79"/>
        <v>0.89759822976412518</v>
      </c>
      <c r="DE60" s="526">
        <f t="shared" si="79"/>
        <v>0.90841218846799121</v>
      </c>
      <c r="DF60" s="526">
        <f t="shared" si="79"/>
        <v>0.92082321052324168</v>
      </c>
      <c r="DG60" s="526">
        <f t="shared" si="79"/>
        <v>0.93109876493336285</v>
      </c>
      <c r="DH60" s="522" t="s">
        <v>381</v>
      </c>
      <c r="DI60" s="502" t="s">
        <v>381</v>
      </c>
      <c r="DJ60" s="466"/>
      <c r="DK60" s="925"/>
      <c r="DL60" s="680">
        <f t="shared" si="76"/>
        <v>0</v>
      </c>
      <c r="DM60" s="495">
        <f t="shared" si="60"/>
        <v>85</v>
      </c>
      <c r="DN60" s="496">
        <f t="shared" si="60"/>
        <v>85</v>
      </c>
      <c r="DO60" s="496">
        <f t="shared" si="80"/>
        <v>82.918031843619445</v>
      </c>
      <c r="DP60" s="496">
        <f t="shared" si="80"/>
        <v>77.143374231324884</v>
      </c>
      <c r="DQ60" s="496">
        <f t="shared" si="80"/>
        <v>71.34281340222627</v>
      </c>
      <c r="DR60" s="497">
        <f t="shared" si="80"/>
        <v>65.592050366551746</v>
      </c>
      <c r="DS60" s="497">
        <f t="shared" si="80"/>
        <v>54.285038704237536</v>
      </c>
      <c r="DT60" s="497">
        <f t="shared" si="80"/>
        <v>42.898378340205205</v>
      </c>
      <c r="DU60" s="497">
        <f t="shared" si="80"/>
        <v>31.607622668763081</v>
      </c>
      <c r="DV60" s="497">
        <f t="shared" si="80"/>
        <v>19.616255328895715</v>
      </c>
      <c r="DW60" s="522" t="s">
        <v>381</v>
      </c>
      <c r="DX60" s="502" t="s">
        <v>381</v>
      </c>
    </row>
    <row r="61" spans="2:128" ht="15" customHeight="1">
      <c r="B61" s="925"/>
      <c r="C61" s="680">
        <v>-10</v>
      </c>
      <c r="D61" s="476">
        <f t="shared" si="62"/>
        <v>13.644365269343639</v>
      </c>
      <c r="E61" s="477">
        <v>60.36102219156124</v>
      </c>
      <c r="F61" s="478">
        <v>67.525673647205934</v>
      </c>
      <c r="G61" s="478">
        <v>71.265842609761222</v>
      </c>
      <c r="H61" s="478">
        <v>70.531676892627729</v>
      </c>
      <c r="I61" s="478">
        <v>69.187102158690863</v>
      </c>
      <c r="J61" s="478">
        <v>67.795673817903165</v>
      </c>
      <c r="K61" s="478">
        <v>65.966550993813087</v>
      </c>
      <c r="L61" s="478">
        <v>64.401053292873357</v>
      </c>
      <c r="M61" s="478">
        <v>63.006544908864129</v>
      </c>
      <c r="N61" s="478">
        <v>61.203110685919249</v>
      </c>
      <c r="O61" s="631" t="s">
        <v>381</v>
      </c>
      <c r="P61" s="480" t="s">
        <v>381</v>
      </c>
      <c r="Q61" s="466"/>
      <c r="R61" s="925"/>
      <c r="S61" s="680">
        <f t="shared" si="63"/>
        <v>-10</v>
      </c>
      <c r="T61" s="481">
        <v>15</v>
      </c>
      <c r="U61" s="519">
        <v>-17.5</v>
      </c>
      <c r="V61" s="600">
        <f t="shared" si="57"/>
        <v>12.279928742409275</v>
      </c>
      <c r="W61" s="681">
        <f t="shared" si="64"/>
        <v>13.644365269343639</v>
      </c>
      <c r="X61" s="666">
        <f>'70MPa, 7-10kg (comm)'!Z61</f>
        <v>15.965403187283567</v>
      </c>
      <c r="Y61" s="666">
        <f>'70MPa, 7-10kg (comm)'!AA61</f>
        <v>15.349910928011596</v>
      </c>
      <c r="Z61" s="483">
        <f t="shared" si="65"/>
        <v>4.8023980854888118</v>
      </c>
      <c r="AA61" s="486">
        <f t="shared" si="66"/>
        <v>4.2687982982122774</v>
      </c>
      <c r="AB61" s="487">
        <f>'70MPa, 7-10kg (comm)'!AD61</f>
        <v>27.337031122459965</v>
      </c>
      <c r="AC61" s="488">
        <f>'70MPa, 7-10kg (comm)'!AE61</f>
        <v>37.778961857462349</v>
      </c>
      <c r="AD61" s="466"/>
      <c r="AE61" s="930"/>
      <c r="AF61" s="932"/>
      <c r="AG61" s="466"/>
      <c r="AH61" s="925"/>
      <c r="AI61" s="680">
        <f t="shared" si="67"/>
        <v>-10</v>
      </c>
      <c r="AJ61" s="489">
        <f t="shared" si="78"/>
        <v>-20</v>
      </c>
      <c r="AK61" s="482">
        <f t="shared" si="68"/>
        <v>-26</v>
      </c>
      <c r="AL61" s="490">
        <f t="shared" si="69"/>
        <v>13.644365269343639</v>
      </c>
      <c r="AM61" s="466"/>
      <c r="AN61" s="925"/>
      <c r="AO61" s="475">
        <f t="shared" si="70"/>
        <v>-10</v>
      </c>
      <c r="AP61" s="524">
        <v>0.78485939752370282</v>
      </c>
      <c r="AQ61" s="525">
        <v>0.85111974427611281</v>
      </c>
      <c r="AR61" s="525">
        <v>0.87160664199273397</v>
      </c>
      <c r="AS61" s="525">
        <v>0.87546308770627568</v>
      </c>
      <c r="AT61" s="525">
        <v>0.87450108983255148</v>
      </c>
      <c r="AU61" s="526">
        <v>0.87331447908702775</v>
      </c>
      <c r="AV61" s="526">
        <v>0.87946669997692273</v>
      </c>
      <c r="AW61" s="526">
        <v>0.88844224100290403</v>
      </c>
      <c r="AX61" s="568">
        <v>0.89949441327252688</v>
      </c>
      <c r="AY61" s="569">
        <v>0.90867492106767456</v>
      </c>
      <c r="AZ61" s="684" t="s">
        <v>381</v>
      </c>
      <c r="BA61" s="502" t="s">
        <v>381</v>
      </c>
      <c r="BB61" s="474"/>
      <c r="BC61" s="925"/>
      <c r="BD61" s="475">
        <f t="shared" si="71"/>
        <v>-10</v>
      </c>
      <c r="BE61" s="524">
        <v>0.76687156437998416</v>
      </c>
      <c r="BF61" s="525">
        <v>0.8333083279763378</v>
      </c>
      <c r="BG61" s="525">
        <v>0.87089472668678103</v>
      </c>
      <c r="BH61" s="525">
        <v>0.87495608206842135</v>
      </c>
      <c r="BI61" s="525">
        <v>0.87414881053621807</v>
      </c>
      <c r="BJ61" s="526">
        <v>0.87311832861215433</v>
      </c>
      <c r="BK61" s="526">
        <v>0.87948269423243441</v>
      </c>
      <c r="BL61" s="526">
        <v>0.88856835728057748</v>
      </c>
      <c r="BM61" s="568">
        <v>0.89962283413979671</v>
      </c>
      <c r="BN61" s="569">
        <v>0.90867797397833372</v>
      </c>
      <c r="BO61" s="684" t="s">
        <v>381</v>
      </c>
      <c r="BP61" s="502" t="s">
        <v>381</v>
      </c>
      <c r="BQ61" s="466"/>
      <c r="BR61" s="925"/>
      <c r="BS61" s="475">
        <f t="shared" si="72"/>
        <v>-10</v>
      </c>
      <c r="BT61" s="495">
        <v>85.000000000000057</v>
      </c>
      <c r="BU61" s="496">
        <v>85</v>
      </c>
      <c r="BV61" s="496">
        <v>82.143545277480428</v>
      </c>
      <c r="BW61" s="496">
        <v>76.437557598266537</v>
      </c>
      <c r="BX61" s="496">
        <v>70.423232563462378</v>
      </c>
      <c r="BY61" s="497">
        <v>64.290618555526521</v>
      </c>
      <c r="BZ61" s="497">
        <v>52.28387600689814</v>
      </c>
      <c r="CA61" s="497">
        <v>40.408238697082297</v>
      </c>
      <c r="CB61" s="497">
        <v>28.69853503033794</v>
      </c>
      <c r="CC61" s="566">
        <v>16.326244391459738</v>
      </c>
      <c r="CD61" s="522" t="s">
        <v>381</v>
      </c>
      <c r="CE61" s="502" t="s">
        <v>381</v>
      </c>
      <c r="CG61" s="925"/>
      <c r="CH61" s="475">
        <f t="shared" si="73"/>
        <v>-10</v>
      </c>
      <c r="CI61" s="495">
        <v>85</v>
      </c>
      <c r="CJ61" s="496">
        <v>85</v>
      </c>
      <c r="CK61" s="496">
        <v>82.539111998779958</v>
      </c>
      <c r="CL61" s="496">
        <v>76.714114864219312</v>
      </c>
      <c r="CM61" s="496">
        <v>70.610898049753487</v>
      </c>
      <c r="CN61" s="497">
        <v>64.392341700383511</v>
      </c>
      <c r="CO61" s="497">
        <v>52.276045483652815</v>
      </c>
      <c r="CP61" s="497">
        <v>40.346703175024203</v>
      </c>
      <c r="CQ61" s="497">
        <v>28.639301326849143</v>
      </c>
      <c r="CR61" s="566">
        <v>16.324891171951496</v>
      </c>
      <c r="CS61" s="522" t="s">
        <v>381</v>
      </c>
      <c r="CT61" s="502" t="s">
        <v>381</v>
      </c>
      <c r="CU61" s="466"/>
      <c r="CV61" s="925"/>
      <c r="CW61" s="680">
        <f t="shared" si="74"/>
        <v>-10</v>
      </c>
      <c r="CX61" s="524">
        <f t="shared" si="58"/>
        <v>0.76687156437998416</v>
      </c>
      <c r="CY61" s="525">
        <f t="shared" si="58"/>
        <v>0.8333083279763378</v>
      </c>
      <c r="CZ61" s="525">
        <f t="shared" si="79"/>
        <v>0.87089472668678103</v>
      </c>
      <c r="DA61" s="525">
        <f t="shared" si="79"/>
        <v>0.87495608206842135</v>
      </c>
      <c r="DB61" s="525">
        <f t="shared" si="79"/>
        <v>0.87414881053621807</v>
      </c>
      <c r="DC61" s="526">
        <f t="shared" si="79"/>
        <v>0.87311832861215433</v>
      </c>
      <c r="DD61" s="526">
        <f t="shared" si="79"/>
        <v>0.87946669997692273</v>
      </c>
      <c r="DE61" s="526">
        <f t="shared" si="79"/>
        <v>0.88844224100290403</v>
      </c>
      <c r="DF61" s="526">
        <f t="shared" si="79"/>
        <v>0.89949441327252688</v>
      </c>
      <c r="DG61" s="526">
        <f t="shared" si="79"/>
        <v>0.90867492106767456</v>
      </c>
      <c r="DH61" s="522" t="s">
        <v>381</v>
      </c>
      <c r="DI61" s="502" t="s">
        <v>381</v>
      </c>
      <c r="DJ61" s="466"/>
      <c r="DK61" s="925"/>
      <c r="DL61" s="680">
        <f t="shared" si="76"/>
        <v>-10</v>
      </c>
      <c r="DM61" s="495">
        <f t="shared" si="60"/>
        <v>85.000000000000057</v>
      </c>
      <c r="DN61" s="496">
        <f t="shared" si="60"/>
        <v>85</v>
      </c>
      <c r="DO61" s="496">
        <f t="shared" si="80"/>
        <v>82.539111998779958</v>
      </c>
      <c r="DP61" s="496">
        <f t="shared" si="80"/>
        <v>76.714114864219312</v>
      </c>
      <c r="DQ61" s="496">
        <f t="shared" si="80"/>
        <v>70.610898049753487</v>
      </c>
      <c r="DR61" s="497">
        <f t="shared" si="80"/>
        <v>64.392341700383511</v>
      </c>
      <c r="DS61" s="497">
        <f t="shared" si="80"/>
        <v>52.28387600689814</v>
      </c>
      <c r="DT61" s="497">
        <f t="shared" si="80"/>
        <v>40.408238697082297</v>
      </c>
      <c r="DU61" s="497">
        <f t="shared" si="80"/>
        <v>28.69853503033794</v>
      </c>
      <c r="DV61" s="497">
        <f t="shared" si="80"/>
        <v>16.326244391459738</v>
      </c>
      <c r="DW61" s="522" t="s">
        <v>381</v>
      </c>
      <c r="DX61" s="502" t="s">
        <v>381</v>
      </c>
    </row>
    <row r="62" spans="2:128" ht="15" customHeight="1">
      <c r="B62" s="925"/>
      <c r="C62" s="680">
        <v>-20</v>
      </c>
      <c r="D62" s="476">
        <f t="shared" si="62"/>
        <v>14.389862460821094</v>
      </c>
      <c r="E62" s="477">
        <v>60.039752919411491</v>
      </c>
      <c r="F62" s="478">
        <v>67.21587068625395</v>
      </c>
      <c r="G62" s="478">
        <v>70.658112545732791</v>
      </c>
      <c r="H62" s="478">
        <v>69.985398530434537</v>
      </c>
      <c r="I62" s="478">
        <v>68.650431264880325</v>
      </c>
      <c r="J62" s="478">
        <v>67.250555536406068</v>
      </c>
      <c r="K62" s="478">
        <v>64.932818013473394</v>
      </c>
      <c r="L62" s="478">
        <v>62.036704981121204</v>
      </c>
      <c r="M62" s="478">
        <v>60.114013425667309</v>
      </c>
      <c r="N62" s="631" t="s">
        <v>381</v>
      </c>
      <c r="O62" s="631" t="s">
        <v>381</v>
      </c>
      <c r="P62" s="480" t="s">
        <v>381</v>
      </c>
      <c r="Q62" s="466"/>
      <c r="R62" s="925"/>
      <c r="S62" s="680">
        <f t="shared" si="63"/>
        <v>-20</v>
      </c>
      <c r="T62" s="481">
        <v>15</v>
      </c>
      <c r="U62" s="519">
        <v>-17.5</v>
      </c>
      <c r="V62" s="600">
        <f t="shared" si="57"/>
        <v>12.950876214738985</v>
      </c>
      <c r="W62" s="681">
        <f t="shared" si="64"/>
        <v>14.389862460821094</v>
      </c>
      <c r="X62" s="666">
        <f>'70MPa, 7-10kg (comm)'!Z62</f>
        <v>17.096274480567214</v>
      </c>
      <c r="Y62" s="666">
        <f>'70MPa, 7-10kg (comm)'!AA62</f>
        <v>16.188595268423732</v>
      </c>
      <c r="Z62" s="483">
        <f t="shared" si="65"/>
        <v>4.5320704672345213</v>
      </c>
      <c r="AA62" s="486">
        <f t="shared" si="66"/>
        <v>4.0285070819862403</v>
      </c>
      <c r="AB62" s="487">
        <f>'70MPa, 7-10kg (comm)'!AD62</f>
        <v>28.976383532531905</v>
      </c>
      <c r="AC62" s="488">
        <f>'70MPa, 7-10kg (comm)'!AE62</f>
        <v>39.533034005373267</v>
      </c>
      <c r="AD62" s="466"/>
      <c r="AE62" s="930"/>
      <c r="AF62" s="932"/>
      <c r="AG62" s="466"/>
      <c r="AH62" s="925"/>
      <c r="AI62" s="680">
        <f t="shared" si="67"/>
        <v>-20</v>
      </c>
      <c r="AJ62" s="489">
        <f t="shared" si="78"/>
        <v>-30</v>
      </c>
      <c r="AK62" s="482">
        <f t="shared" si="68"/>
        <v>-26</v>
      </c>
      <c r="AL62" s="490">
        <f t="shared" si="69"/>
        <v>14.389862460821094</v>
      </c>
      <c r="AM62" s="466"/>
      <c r="AN62" s="925"/>
      <c r="AO62" s="475">
        <f t="shared" si="70"/>
        <v>-20</v>
      </c>
      <c r="AP62" s="524">
        <v>0.79009500348399941</v>
      </c>
      <c r="AQ62" s="525">
        <v>0.85525599021465071</v>
      </c>
      <c r="AR62" s="525">
        <v>0.86690124372653377</v>
      </c>
      <c r="AS62" s="525">
        <v>0.87155897162343821</v>
      </c>
      <c r="AT62" s="525">
        <v>0.87088837619233495</v>
      </c>
      <c r="AU62" s="526">
        <v>0.86981793916970895</v>
      </c>
      <c r="AV62" s="526">
        <v>0.8721088645872439</v>
      </c>
      <c r="AW62" s="526">
        <v>0.86992750464993374</v>
      </c>
      <c r="AX62" s="526">
        <v>0.87658806746460138</v>
      </c>
      <c r="AY62" s="683" t="s">
        <v>381</v>
      </c>
      <c r="AZ62" s="684" t="s">
        <v>381</v>
      </c>
      <c r="BA62" s="502" t="s">
        <v>381</v>
      </c>
      <c r="BB62" s="474"/>
      <c r="BC62" s="925"/>
      <c r="BD62" s="475">
        <f t="shared" si="71"/>
        <v>-20</v>
      </c>
      <c r="BE62" s="524">
        <v>0.76380112611508055</v>
      </c>
      <c r="BF62" s="525">
        <v>0.83051364811633721</v>
      </c>
      <c r="BG62" s="525">
        <v>0.86584043995265358</v>
      </c>
      <c r="BH62" s="525">
        <v>0.87067324770367693</v>
      </c>
      <c r="BI62" s="525">
        <v>0.87017322877650471</v>
      </c>
      <c r="BJ62" s="526">
        <v>0.86924640585200463</v>
      </c>
      <c r="BK62" s="526">
        <v>0.87176214092591253</v>
      </c>
      <c r="BL62" s="526">
        <v>0.86976671237236935</v>
      </c>
      <c r="BM62" s="526">
        <v>0.87653453021674188</v>
      </c>
      <c r="BN62" s="683" t="s">
        <v>381</v>
      </c>
      <c r="BO62" s="684" t="s">
        <v>381</v>
      </c>
      <c r="BP62" s="502" t="s">
        <v>381</v>
      </c>
      <c r="BQ62" s="466"/>
      <c r="BR62" s="925"/>
      <c r="BS62" s="475">
        <f t="shared" si="72"/>
        <v>-20</v>
      </c>
      <c r="BT62" s="495">
        <v>85</v>
      </c>
      <c r="BU62" s="496">
        <v>85.000000000000114</v>
      </c>
      <c r="BV62" s="496">
        <v>81.783484655111522</v>
      </c>
      <c r="BW62" s="496">
        <v>75.905368892889186</v>
      </c>
      <c r="BX62" s="496">
        <v>69.745549881490433</v>
      </c>
      <c r="BY62" s="497">
        <v>63.47328846041674</v>
      </c>
      <c r="BZ62" s="497">
        <v>51.003767857312326</v>
      </c>
      <c r="CA62" s="497">
        <v>38.017004097991872</v>
      </c>
      <c r="CB62" s="497">
        <v>25.604171613004539</v>
      </c>
      <c r="CC62" s="522" t="s">
        <v>381</v>
      </c>
      <c r="CD62" s="522" t="s">
        <v>381</v>
      </c>
      <c r="CE62" s="502" t="s">
        <v>381</v>
      </c>
      <c r="CG62" s="925"/>
      <c r="CH62" s="475">
        <f t="shared" si="73"/>
        <v>-20</v>
      </c>
      <c r="CI62" s="495">
        <v>85</v>
      </c>
      <c r="CJ62" s="496">
        <v>85</v>
      </c>
      <c r="CK62" s="496">
        <v>82.375190289374501</v>
      </c>
      <c r="CL62" s="496">
        <v>76.391602424178373</v>
      </c>
      <c r="CM62" s="496">
        <v>70.129110487605672</v>
      </c>
      <c r="CN62" s="497">
        <v>63.777838673868153</v>
      </c>
      <c r="CO62" s="497">
        <v>51.17699266130294</v>
      </c>
      <c r="CP62" s="497">
        <v>38.097088313265495</v>
      </c>
      <c r="CQ62" s="497">
        <v>25.62910019516702</v>
      </c>
      <c r="CR62" s="683" t="s">
        <v>381</v>
      </c>
      <c r="CS62" s="522" t="s">
        <v>381</v>
      </c>
      <c r="CT62" s="502" t="s">
        <v>381</v>
      </c>
      <c r="CU62" s="466"/>
      <c r="CV62" s="925"/>
      <c r="CW62" s="680">
        <f t="shared" si="74"/>
        <v>-20</v>
      </c>
      <c r="CX62" s="524">
        <f t="shared" si="58"/>
        <v>0.76380112611508055</v>
      </c>
      <c r="CY62" s="525">
        <f t="shared" si="58"/>
        <v>0.83051364811633721</v>
      </c>
      <c r="CZ62" s="525">
        <f t="shared" ref="CZ62:DF64" si="81">MIN(AR62,BG62)</f>
        <v>0.86584043995265358</v>
      </c>
      <c r="DA62" s="525">
        <f t="shared" si="81"/>
        <v>0.87067324770367693</v>
      </c>
      <c r="DB62" s="525">
        <f t="shared" si="81"/>
        <v>0.87017322877650471</v>
      </c>
      <c r="DC62" s="526">
        <f t="shared" si="81"/>
        <v>0.86924640585200463</v>
      </c>
      <c r="DD62" s="526">
        <f t="shared" si="81"/>
        <v>0.87176214092591253</v>
      </c>
      <c r="DE62" s="526">
        <f t="shared" si="81"/>
        <v>0.86976671237236935</v>
      </c>
      <c r="DF62" s="526">
        <f t="shared" si="81"/>
        <v>0.87653453021674188</v>
      </c>
      <c r="DG62" s="683" t="s">
        <v>381</v>
      </c>
      <c r="DH62" s="522" t="s">
        <v>381</v>
      </c>
      <c r="DI62" s="502" t="s">
        <v>381</v>
      </c>
      <c r="DJ62" s="466"/>
      <c r="DK62" s="925"/>
      <c r="DL62" s="680">
        <f t="shared" si="76"/>
        <v>-20</v>
      </c>
      <c r="DM62" s="495">
        <f t="shared" si="60"/>
        <v>85</v>
      </c>
      <c r="DN62" s="496">
        <f t="shared" si="60"/>
        <v>85.000000000000114</v>
      </c>
      <c r="DO62" s="496">
        <f t="shared" ref="DO62:DU64" si="82">MAX(BV62,CK62)</f>
        <v>82.375190289374501</v>
      </c>
      <c r="DP62" s="496">
        <f t="shared" si="82"/>
        <v>76.391602424178373</v>
      </c>
      <c r="DQ62" s="496">
        <f t="shared" si="82"/>
        <v>70.129110487605672</v>
      </c>
      <c r="DR62" s="497">
        <f t="shared" si="82"/>
        <v>63.777838673868153</v>
      </c>
      <c r="DS62" s="497">
        <f t="shared" si="82"/>
        <v>51.17699266130294</v>
      </c>
      <c r="DT62" s="497">
        <f t="shared" si="82"/>
        <v>38.097088313265495</v>
      </c>
      <c r="DU62" s="497">
        <f t="shared" si="82"/>
        <v>25.62910019516702</v>
      </c>
      <c r="DV62" s="683" t="s">
        <v>381</v>
      </c>
      <c r="DW62" s="522" t="s">
        <v>381</v>
      </c>
      <c r="DX62" s="502" t="s">
        <v>381</v>
      </c>
    </row>
    <row r="63" spans="2:128" ht="15" customHeight="1">
      <c r="B63" s="925"/>
      <c r="C63" s="680">
        <v>-30</v>
      </c>
      <c r="D63" s="476">
        <f t="shared" si="62"/>
        <v>15.046963344040634</v>
      </c>
      <c r="E63" s="477">
        <v>60.20876458467626</v>
      </c>
      <c r="F63" s="478">
        <v>67.322727885499546</v>
      </c>
      <c r="G63" s="478">
        <v>69.862331812584017</v>
      </c>
      <c r="H63" s="478">
        <v>69.295030621165495</v>
      </c>
      <c r="I63" s="478">
        <v>67.979746267981412</v>
      </c>
      <c r="J63" s="478">
        <v>66.592653562865294</v>
      </c>
      <c r="K63" s="478">
        <v>64.35965584002065</v>
      </c>
      <c r="L63" s="478">
        <v>61.421885647496751</v>
      </c>
      <c r="M63" s="478">
        <v>58.531034813657143</v>
      </c>
      <c r="N63" s="631" t="s">
        <v>381</v>
      </c>
      <c r="O63" s="631" t="s">
        <v>381</v>
      </c>
      <c r="P63" s="480" t="s">
        <v>381</v>
      </c>
      <c r="Q63" s="466"/>
      <c r="R63" s="925"/>
      <c r="S63" s="680">
        <f t="shared" si="63"/>
        <v>-30</v>
      </c>
      <c r="T63" s="481">
        <v>15</v>
      </c>
      <c r="U63" s="519">
        <v>-17.5</v>
      </c>
      <c r="V63" s="600">
        <f t="shared" si="57"/>
        <v>13.542267009636571</v>
      </c>
      <c r="W63" s="681">
        <f t="shared" si="64"/>
        <v>15.046963344040634</v>
      </c>
      <c r="X63" s="666">
        <f>'70MPa, 7-10kg (comm)'!Z63</f>
        <v>18.160674402591681</v>
      </c>
      <c r="Y63" s="666">
        <f>'70MPa, 7-10kg (comm)'!AA63</f>
        <v>16.927833762045715</v>
      </c>
      <c r="Z63" s="483">
        <f t="shared" si="65"/>
        <v>4.3412565307651052</v>
      </c>
      <c r="AA63" s="486">
        <f t="shared" si="66"/>
        <v>3.8588946940134261</v>
      </c>
      <c r="AB63" s="487">
        <f>'70MPa, 7-10kg (comm)'!AD63</f>
        <v>30.493945529351457</v>
      </c>
      <c r="AC63" s="488">
        <f>'70MPa, 7-10kg (comm)'!AE63</f>
        <v>41.064001103632066</v>
      </c>
      <c r="AD63" s="466"/>
      <c r="AE63" s="930"/>
      <c r="AF63" s="932"/>
      <c r="AG63" s="466"/>
      <c r="AH63" s="925"/>
      <c r="AI63" s="680">
        <f t="shared" si="67"/>
        <v>-30</v>
      </c>
      <c r="AJ63" s="489">
        <f t="shared" si="78"/>
        <v>-40</v>
      </c>
      <c r="AK63" s="482">
        <f t="shared" si="68"/>
        <v>-30</v>
      </c>
      <c r="AL63" s="490">
        <f t="shared" si="69"/>
        <v>15.046963344040634</v>
      </c>
      <c r="AM63" s="466"/>
      <c r="AN63" s="925"/>
      <c r="AO63" s="475">
        <f t="shared" si="70"/>
        <v>-30</v>
      </c>
      <c r="AP63" s="524">
        <v>0.79901725184033034</v>
      </c>
      <c r="AQ63" s="525">
        <v>0.86184187324577466</v>
      </c>
      <c r="AR63" s="525">
        <v>0.86076128484519132</v>
      </c>
      <c r="AS63" s="525">
        <v>0.86646966654085145</v>
      </c>
      <c r="AT63" s="525">
        <v>0.8660711249316787</v>
      </c>
      <c r="AU63" s="526">
        <v>0.86522682763312631</v>
      </c>
      <c r="AV63" s="526">
        <v>0.86834610539634083</v>
      </c>
      <c r="AW63" s="526">
        <v>0.86578614206762328</v>
      </c>
      <c r="AX63" s="526">
        <v>0.86395636560419031</v>
      </c>
      <c r="AY63" s="683" t="s">
        <v>381</v>
      </c>
      <c r="AZ63" s="684" t="s">
        <v>381</v>
      </c>
      <c r="BA63" s="502" t="s">
        <v>381</v>
      </c>
      <c r="BB63" s="474"/>
      <c r="BC63" s="925"/>
      <c r="BD63" s="475">
        <f t="shared" si="71"/>
        <v>-30</v>
      </c>
      <c r="BE63" s="524">
        <v>0.76541741676319397</v>
      </c>
      <c r="BF63" s="525">
        <v>0.83147836132794239</v>
      </c>
      <c r="BG63" s="525">
        <v>0.85931646729421429</v>
      </c>
      <c r="BH63" s="525">
        <v>0.86520598540187843</v>
      </c>
      <c r="BI63" s="525">
        <v>0.86499445506075712</v>
      </c>
      <c r="BJ63" s="526">
        <v>0.8642702541698114</v>
      </c>
      <c r="BK63" s="526">
        <v>0.86764822524685203</v>
      </c>
      <c r="BL63" s="526">
        <v>0.86532078344035113</v>
      </c>
      <c r="BM63" s="526">
        <v>0.8637345515039514</v>
      </c>
      <c r="BN63" s="683" t="s">
        <v>381</v>
      </c>
      <c r="BO63" s="684" t="s">
        <v>381</v>
      </c>
      <c r="BP63" s="502" t="s">
        <v>381</v>
      </c>
      <c r="BQ63" s="466"/>
      <c r="BR63" s="925"/>
      <c r="BS63" s="475">
        <f t="shared" si="72"/>
        <v>-30</v>
      </c>
      <c r="BT63" s="495">
        <v>85</v>
      </c>
      <c r="BU63" s="496">
        <v>84.943062174989507</v>
      </c>
      <c r="BV63" s="496">
        <v>81.278392507936076</v>
      </c>
      <c r="BW63" s="496">
        <v>75.307083928916043</v>
      </c>
      <c r="BX63" s="496">
        <v>69.046034801001724</v>
      </c>
      <c r="BY63" s="497">
        <v>62.667153633301716</v>
      </c>
      <c r="BZ63" s="497">
        <v>50.108604999594547</v>
      </c>
      <c r="CA63" s="497">
        <v>37.021475670532901</v>
      </c>
      <c r="CB63" s="497">
        <v>23.76572668810482</v>
      </c>
      <c r="CC63" s="522" t="s">
        <v>381</v>
      </c>
      <c r="CD63" s="522" t="s">
        <v>381</v>
      </c>
      <c r="CE63" s="502" t="s">
        <v>381</v>
      </c>
      <c r="CG63" s="925"/>
      <c r="CH63" s="475">
        <f t="shared" si="73"/>
        <v>-30</v>
      </c>
      <c r="CI63" s="495">
        <v>85</v>
      </c>
      <c r="CJ63" s="496">
        <v>85.000000000000057</v>
      </c>
      <c r="CK63" s="496">
        <v>82.088901456324209</v>
      </c>
      <c r="CL63" s="496">
        <v>75.998496268889383</v>
      </c>
      <c r="CM63" s="496">
        <v>69.62506143601378</v>
      </c>
      <c r="CN63" s="497">
        <v>63.170745573778206</v>
      </c>
      <c r="CO63" s="497">
        <v>50.464334369432976</v>
      </c>
      <c r="CP63" s="497">
        <v>37.249188227862319</v>
      </c>
      <c r="CQ63" s="497">
        <v>23.867167759402435</v>
      </c>
      <c r="CR63" s="683" t="s">
        <v>381</v>
      </c>
      <c r="CS63" s="522" t="s">
        <v>381</v>
      </c>
      <c r="CT63" s="502" t="s">
        <v>381</v>
      </c>
      <c r="CU63" s="466"/>
      <c r="CV63" s="925"/>
      <c r="CW63" s="680">
        <f t="shared" si="74"/>
        <v>-30</v>
      </c>
      <c r="CX63" s="524">
        <f t="shared" si="58"/>
        <v>0.76541741676319397</v>
      </c>
      <c r="CY63" s="525">
        <f t="shared" si="58"/>
        <v>0.83147836132794239</v>
      </c>
      <c r="CZ63" s="525">
        <f t="shared" si="81"/>
        <v>0.85931646729421429</v>
      </c>
      <c r="DA63" s="525">
        <f t="shared" si="81"/>
        <v>0.86520598540187843</v>
      </c>
      <c r="DB63" s="525">
        <f t="shared" si="81"/>
        <v>0.86499445506075712</v>
      </c>
      <c r="DC63" s="526">
        <f t="shared" si="81"/>
        <v>0.8642702541698114</v>
      </c>
      <c r="DD63" s="526">
        <f t="shared" si="81"/>
        <v>0.86764822524685203</v>
      </c>
      <c r="DE63" s="526">
        <f t="shared" si="81"/>
        <v>0.86532078344035113</v>
      </c>
      <c r="DF63" s="526">
        <f t="shared" si="81"/>
        <v>0.8637345515039514</v>
      </c>
      <c r="DG63" s="683" t="s">
        <v>381</v>
      </c>
      <c r="DH63" s="522" t="s">
        <v>381</v>
      </c>
      <c r="DI63" s="502" t="s">
        <v>381</v>
      </c>
      <c r="DJ63" s="466"/>
      <c r="DK63" s="925"/>
      <c r="DL63" s="680">
        <f t="shared" si="76"/>
        <v>-30</v>
      </c>
      <c r="DM63" s="495">
        <f t="shared" si="60"/>
        <v>85</v>
      </c>
      <c r="DN63" s="496">
        <f t="shared" si="60"/>
        <v>85.000000000000057</v>
      </c>
      <c r="DO63" s="496">
        <f t="shared" si="82"/>
        <v>82.088901456324209</v>
      </c>
      <c r="DP63" s="496">
        <f t="shared" si="82"/>
        <v>75.998496268889383</v>
      </c>
      <c r="DQ63" s="496">
        <f t="shared" si="82"/>
        <v>69.62506143601378</v>
      </c>
      <c r="DR63" s="497">
        <f t="shared" si="82"/>
        <v>63.170745573778206</v>
      </c>
      <c r="DS63" s="497">
        <f t="shared" si="82"/>
        <v>50.464334369432976</v>
      </c>
      <c r="DT63" s="497">
        <f t="shared" si="82"/>
        <v>37.249188227862319</v>
      </c>
      <c r="DU63" s="497">
        <f t="shared" si="82"/>
        <v>23.867167759402435</v>
      </c>
      <c r="DV63" s="683" t="s">
        <v>381</v>
      </c>
      <c r="DW63" s="522" t="s">
        <v>381</v>
      </c>
      <c r="DX63" s="502" t="s">
        <v>381</v>
      </c>
    </row>
    <row r="64" spans="2:128" ht="15" customHeight="1">
      <c r="B64" s="925"/>
      <c r="C64" s="680">
        <v>-40</v>
      </c>
      <c r="D64" s="476">
        <f t="shared" si="62"/>
        <v>15.72781499628883</v>
      </c>
      <c r="E64" s="477">
        <v>60.180052531864732</v>
      </c>
      <c r="F64" s="478">
        <v>67.248728712631475</v>
      </c>
      <c r="G64" s="478">
        <v>69.476017688473789</v>
      </c>
      <c r="H64" s="478">
        <v>68.941235093913406</v>
      </c>
      <c r="I64" s="478">
        <v>67.624184084910553</v>
      </c>
      <c r="J64" s="478">
        <v>66.237422869103042</v>
      </c>
      <c r="K64" s="478">
        <v>64.049113355540442</v>
      </c>
      <c r="L64" s="478">
        <v>61.158989632019384</v>
      </c>
      <c r="M64" s="478">
        <v>58.382843363913182</v>
      </c>
      <c r="N64" s="631" t="s">
        <v>381</v>
      </c>
      <c r="O64" s="631" t="s">
        <v>381</v>
      </c>
      <c r="P64" s="480" t="s">
        <v>381</v>
      </c>
      <c r="Q64" s="466"/>
      <c r="R64" s="925"/>
      <c r="S64" s="680">
        <f t="shared" si="63"/>
        <v>-40</v>
      </c>
      <c r="T64" s="481">
        <v>15</v>
      </c>
      <c r="U64" s="519">
        <v>-17.5</v>
      </c>
      <c r="V64" s="600">
        <f t="shared" si="57"/>
        <v>14.155033496659946</v>
      </c>
      <c r="W64" s="681">
        <f t="shared" si="64"/>
        <v>15.72781499628883</v>
      </c>
      <c r="X64" s="666">
        <f>'70MPa, 7-10kg (comm)'!Z64</f>
        <v>19.281383526123868</v>
      </c>
      <c r="Y64" s="666">
        <f>'70MPa, 7-10kg (comm)'!AA64</f>
        <v>17.693791870824935</v>
      </c>
      <c r="Z64" s="483">
        <f t="shared" si="65"/>
        <v>4.1486200548536276</v>
      </c>
      <c r="AA64" s="486">
        <f t="shared" si="66"/>
        <v>3.6876622709810021</v>
      </c>
      <c r="AB64" s="487">
        <f>'70MPa, 7-10kg (comm)'!AD64</f>
        <v>32.055953724976625</v>
      </c>
      <c r="AC64" s="488">
        <f>'70MPa, 7-10kg (comm)'!AE64</f>
        <v>42.627879622493374</v>
      </c>
      <c r="AD64" s="466"/>
      <c r="AE64" s="930"/>
      <c r="AF64" s="932"/>
      <c r="AG64" s="466"/>
      <c r="AH64" s="925"/>
      <c r="AI64" s="680">
        <f t="shared" si="67"/>
        <v>-40</v>
      </c>
      <c r="AJ64" s="489">
        <v>-40</v>
      </c>
      <c r="AK64" s="482">
        <f t="shared" si="68"/>
        <v>-40</v>
      </c>
      <c r="AL64" s="490">
        <f t="shared" si="69"/>
        <v>15.72781499628883</v>
      </c>
      <c r="AM64" s="466"/>
      <c r="AN64" s="925"/>
      <c r="AO64" s="475">
        <f t="shared" si="70"/>
        <v>-40</v>
      </c>
      <c r="AP64" s="524">
        <v>0.80545348664434724</v>
      </c>
      <c r="AQ64" s="525">
        <v>0.8589581298520591</v>
      </c>
      <c r="AR64" s="525">
        <v>0.85795061860151267</v>
      </c>
      <c r="AS64" s="525">
        <v>0.86410850385099403</v>
      </c>
      <c r="AT64" s="525">
        <v>0.86389342075103148</v>
      </c>
      <c r="AU64" s="526">
        <v>0.86314886929918899</v>
      </c>
      <c r="AV64" s="526">
        <v>0.86678532048602031</v>
      </c>
      <c r="AW64" s="526">
        <v>0.86461718541406718</v>
      </c>
      <c r="AX64" s="526">
        <v>0.86349724219023782</v>
      </c>
      <c r="AY64" s="683" t="s">
        <v>381</v>
      </c>
      <c r="AZ64" s="684" t="s">
        <v>381</v>
      </c>
      <c r="BA64" s="502" t="s">
        <v>381</v>
      </c>
      <c r="BB64" s="474"/>
      <c r="BC64" s="925"/>
      <c r="BD64" s="475">
        <f t="shared" si="71"/>
        <v>-40</v>
      </c>
      <c r="BE64" s="524">
        <v>0.765142996542163</v>
      </c>
      <c r="BF64" s="525">
        <v>0.83081037869141128</v>
      </c>
      <c r="BG64" s="525">
        <v>0.85613445019147982</v>
      </c>
      <c r="BH64" s="525">
        <v>0.86248408921905684</v>
      </c>
      <c r="BI64" s="525">
        <v>0.86239167442795539</v>
      </c>
      <c r="BJ64" s="526">
        <v>0.86178673583992382</v>
      </c>
      <c r="BK64" s="526">
        <v>0.86571822052401459</v>
      </c>
      <c r="BL64" s="526">
        <v>0.86383952331919978</v>
      </c>
      <c r="BM64" s="526">
        <v>0.8631009003382164</v>
      </c>
      <c r="BN64" s="683" t="s">
        <v>381</v>
      </c>
      <c r="BO64" s="684" t="s">
        <v>381</v>
      </c>
      <c r="BP64" s="502" t="s">
        <v>381</v>
      </c>
      <c r="BQ64" s="466"/>
      <c r="BR64" s="925"/>
      <c r="BS64" s="475">
        <f t="shared" si="72"/>
        <v>-40</v>
      </c>
      <c r="BT64" s="495">
        <v>85</v>
      </c>
      <c r="BU64" s="496">
        <v>84.689633589732892</v>
      </c>
      <c r="BV64" s="496">
        <v>80.922832618097033</v>
      </c>
      <c r="BW64" s="496">
        <v>74.846234662599301</v>
      </c>
      <c r="BX64" s="496">
        <v>68.460447614270578</v>
      </c>
      <c r="BY64" s="497">
        <v>62.010194885545921</v>
      </c>
      <c r="BZ64" s="497">
        <v>49.37546478505233</v>
      </c>
      <c r="CA64" s="497">
        <v>36.298564992828929</v>
      </c>
      <c r="CB64" s="497">
        <v>23.25376529091935</v>
      </c>
      <c r="CC64" s="522" t="s">
        <v>381</v>
      </c>
      <c r="CD64" s="522" t="s">
        <v>381</v>
      </c>
      <c r="CE64" s="502" t="s">
        <v>381</v>
      </c>
      <c r="CG64" s="925"/>
      <c r="CH64" s="475">
        <f t="shared" si="73"/>
        <v>-40</v>
      </c>
      <c r="CI64" s="495">
        <v>85</v>
      </c>
      <c r="CJ64" s="496">
        <v>85</v>
      </c>
      <c r="CK64" s="496">
        <v>81.946046568020407</v>
      </c>
      <c r="CL64" s="496">
        <v>75.74575334913547</v>
      </c>
      <c r="CM64" s="496">
        <v>69.270903235767094</v>
      </c>
      <c r="CN64" s="497">
        <v>62.724531267316038</v>
      </c>
      <c r="CO64" s="497">
        <v>49.913344956463362</v>
      </c>
      <c r="CP64" s="497">
        <v>36.675325971614392</v>
      </c>
      <c r="CQ64" s="497">
        <v>23.43616545508986</v>
      </c>
      <c r="CR64" s="683" t="s">
        <v>381</v>
      </c>
      <c r="CS64" s="522" t="s">
        <v>381</v>
      </c>
      <c r="CT64" s="502" t="s">
        <v>381</v>
      </c>
      <c r="CU64" s="466"/>
      <c r="CV64" s="925"/>
      <c r="CW64" s="680">
        <f t="shared" si="74"/>
        <v>-40</v>
      </c>
      <c r="CX64" s="524">
        <f t="shared" si="58"/>
        <v>0.765142996542163</v>
      </c>
      <c r="CY64" s="525">
        <f t="shared" si="58"/>
        <v>0.83081037869141128</v>
      </c>
      <c r="CZ64" s="525">
        <f t="shared" si="81"/>
        <v>0.85613445019147982</v>
      </c>
      <c r="DA64" s="525">
        <f t="shared" si="81"/>
        <v>0.86248408921905684</v>
      </c>
      <c r="DB64" s="525">
        <f t="shared" si="81"/>
        <v>0.86239167442795539</v>
      </c>
      <c r="DC64" s="526">
        <f t="shared" si="81"/>
        <v>0.86178673583992382</v>
      </c>
      <c r="DD64" s="526">
        <f t="shared" si="81"/>
        <v>0.86571822052401459</v>
      </c>
      <c r="DE64" s="526">
        <f t="shared" si="81"/>
        <v>0.86383952331919978</v>
      </c>
      <c r="DF64" s="526">
        <f t="shared" si="81"/>
        <v>0.8631009003382164</v>
      </c>
      <c r="DG64" s="683" t="s">
        <v>381</v>
      </c>
      <c r="DH64" s="522" t="s">
        <v>381</v>
      </c>
      <c r="DI64" s="502" t="s">
        <v>381</v>
      </c>
      <c r="DJ64" s="466"/>
      <c r="DK64" s="925"/>
      <c r="DL64" s="680">
        <f t="shared" si="76"/>
        <v>-40</v>
      </c>
      <c r="DM64" s="495">
        <f t="shared" si="60"/>
        <v>85</v>
      </c>
      <c r="DN64" s="496">
        <f t="shared" si="60"/>
        <v>85</v>
      </c>
      <c r="DO64" s="496">
        <f t="shared" si="82"/>
        <v>81.946046568020407</v>
      </c>
      <c r="DP64" s="496">
        <f t="shared" si="82"/>
        <v>75.74575334913547</v>
      </c>
      <c r="DQ64" s="496">
        <f t="shared" si="82"/>
        <v>69.270903235767094</v>
      </c>
      <c r="DR64" s="497">
        <f t="shared" si="82"/>
        <v>62.724531267316038</v>
      </c>
      <c r="DS64" s="497">
        <f t="shared" si="82"/>
        <v>49.913344956463362</v>
      </c>
      <c r="DT64" s="497">
        <f t="shared" si="82"/>
        <v>36.675325971614392</v>
      </c>
      <c r="DU64" s="497">
        <f t="shared" si="82"/>
        <v>23.43616545508986</v>
      </c>
      <c r="DV64" s="683" t="s">
        <v>381</v>
      </c>
      <c r="DW64" s="522" t="s">
        <v>381</v>
      </c>
      <c r="DX64" s="502" t="s">
        <v>381</v>
      </c>
    </row>
    <row r="65" spans="2:128" ht="15" customHeight="1" thickBot="1">
      <c r="B65" s="926"/>
      <c r="C65" s="682" t="s">
        <v>382</v>
      </c>
      <c r="D65" s="507" t="s">
        <v>381</v>
      </c>
      <c r="E65" s="508" t="s">
        <v>381</v>
      </c>
      <c r="F65" s="509" t="s">
        <v>381</v>
      </c>
      <c r="G65" s="509" t="s">
        <v>381</v>
      </c>
      <c r="H65" s="509" t="s">
        <v>381</v>
      </c>
      <c r="I65" s="509" t="s">
        <v>381</v>
      </c>
      <c r="J65" s="509" t="s">
        <v>381</v>
      </c>
      <c r="K65" s="509" t="s">
        <v>381</v>
      </c>
      <c r="L65" s="509" t="s">
        <v>381</v>
      </c>
      <c r="M65" s="509" t="s">
        <v>381</v>
      </c>
      <c r="N65" s="509" t="s">
        <v>381</v>
      </c>
      <c r="O65" s="509" t="s">
        <v>381</v>
      </c>
      <c r="P65" s="510" t="s">
        <v>381</v>
      </c>
      <c r="Q65" s="466"/>
      <c r="R65" s="926"/>
      <c r="S65" s="682" t="str">
        <f t="shared" si="63"/>
        <v>&lt; -40</v>
      </c>
      <c r="T65" s="511" t="s">
        <v>381</v>
      </c>
      <c r="U65" s="512" t="s">
        <v>381</v>
      </c>
      <c r="V65" s="507" t="s">
        <v>381</v>
      </c>
      <c r="W65" s="513" t="s">
        <v>381</v>
      </c>
      <c r="X65" s="513" t="s">
        <v>381</v>
      </c>
      <c r="Y65" s="513" t="s">
        <v>381</v>
      </c>
      <c r="Z65" s="507" t="s">
        <v>381</v>
      </c>
      <c r="AA65" s="514" t="s">
        <v>381</v>
      </c>
      <c r="AB65" s="511" t="s">
        <v>381</v>
      </c>
      <c r="AC65" s="512" t="s">
        <v>381</v>
      </c>
      <c r="AD65" s="466"/>
      <c r="AE65" s="931"/>
      <c r="AF65" s="933"/>
      <c r="AG65" s="466"/>
      <c r="AH65" s="926"/>
      <c r="AI65" s="682" t="str">
        <f t="shared" si="67"/>
        <v>&lt; -40</v>
      </c>
      <c r="AJ65" s="511" t="s">
        <v>381</v>
      </c>
      <c r="AK65" s="512" t="s">
        <v>381</v>
      </c>
      <c r="AL65" s="515" t="s">
        <v>381</v>
      </c>
      <c r="AM65" s="466"/>
      <c r="AN65" s="926"/>
      <c r="AO65" s="506" t="str">
        <f t="shared" si="70"/>
        <v>&lt; -40</v>
      </c>
      <c r="AP65" s="516" t="s">
        <v>381</v>
      </c>
      <c r="AQ65" s="517" t="s">
        <v>381</v>
      </c>
      <c r="AR65" s="517" t="s">
        <v>381</v>
      </c>
      <c r="AS65" s="517" t="s">
        <v>381</v>
      </c>
      <c r="AT65" s="517" t="s">
        <v>381</v>
      </c>
      <c r="AU65" s="517" t="s">
        <v>381</v>
      </c>
      <c r="AV65" s="517" t="s">
        <v>381</v>
      </c>
      <c r="AW65" s="517" t="s">
        <v>381</v>
      </c>
      <c r="AX65" s="517" t="s">
        <v>381</v>
      </c>
      <c r="AY65" s="517" t="s">
        <v>381</v>
      </c>
      <c r="AZ65" s="517" t="s">
        <v>381</v>
      </c>
      <c r="BA65" s="512" t="s">
        <v>381</v>
      </c>
      <c r="BB65" s="474"/>
      <c r="BC65" s="926"/>
      <c r="BD65" s="506" t="str">
        <f t="shared" si="71"/>
        <v>&lt; -40</v>
      </c>
      <c r="BE65" s="516" t="s">
        <v>381</v>
      </c>
      <c r="BF65" s="517" t="s">
        <v>381</v>
      </c>
      <c r="BG65" s="517" t="s">
        <v>381</v>
      </c>
      <c r="BH65" s="517" t="s">
        <v>381</v>
      </c>
      <c r="BI65" s="517" t="s">
        <v>381</v>
      </c>
      <c r="BJ65" s="517" t="s">
        <v>381</v>
      </c>
      <c r="BK65" s="517" t="s">
        <v>381</v>
      </c>
      <c r="BL65" s="517" t="s">
        <v>381</v>
      </c>
      <c r="BM65" s="517" t="s">
        <v>381</v>
      </c>
      <c r="BN65" s="517" t="s">
        <v>381</v>
      </c>
      <c r="BO65" s="517" t="s">
        <v>381</v>
      </c>
      <c r="BP65" s="512" t="s">
        <v>381</v>
      </c>
      <c r="BQ65" s="466"/>
      <c r="BR65" s="926"/>
      <c r="BS65" s="506" t="str">
        <f t="shared" si="72"/>
        <v>&lt; -40</v>
      </c>
      <c r="BT65" s="516" t="s">
        <v>381</v>
      </c>
      <c r="BU65" s="517" t="s">
        <v>381</v>
      </c>
      <c r="BV65" s="517" t="s">
        <v>381</v>
      </c>
      <c r="BW65" s="517" t="s">
        <v>381</v>
      </c>
      <c r="BX65" s="517" t="s">
        <v>381</v>
      </c>
      <c r="BY65" s="517" t="s">
        <v>381</v>
      </c>
      <c r="BZ65" s="517" t="s">
        <v>381</v>
      </c>
      <c r="CA65" s="517" t="s">
        <v>381</v>
      </c>
      <c r="CB65" s="517" t="s">
        <v>381</v>
      </c>
      <c r="CC65" s="517" t="s">
        <v>381</v>
      </c>
      <c r="CD65" s="517" t="s">
        <v>381</v>
      </c>
      <c r="CE65" s="512" t="s">
        <v>381</v>
      </c>
      <c r="CG65" s="926"/>
      <c r="CH65" s="506" t="str">
        <f t="shared" si="73"/>
        <v>&lt; -40</v>
      </c>
      <c r="CI65" s="516" t="s">
        <v>381</v>
      </c>
      <c r="CJ65" s="517" t="s">
        <v>381</v>
      </c>
      <c r="CK65" s="517" t="s">
        <v>381</v>
      </c>
      <c r="CL65" s="517" t="s">
        <v>381</v>
      </c>
      <c r="CM65" s="517" t="s">
        <v>381</v>
      </c>
      <c r="CN65" s="517" t="s">
        <v>381</v>
      </c>
      <c r="CO65" s="517" t="s">
        <v>381</v>
      </c>
      <c r="CP65" s="517" t="s">
        <v>381</v>
      </c>
      <c r="CQ65" s="517" t="s">
        <v>381</v>
      </c>
      <c r="CR65" s="517" t="s">
        <v>381</v>
      </c>
      <c r="CS65" s="517" t="s">
        <v>381</v>
      </c>
      <c r="CT65" s="512" t="s">
        <v>381</v>
      </c>
      <c r="CU65" s="466"/>
      <c r="CV65" s="926"/>
      <c r="CW65" s="682" t="str">
        <f t="shared" si="74"/>
        <v>&lt; -40</v>
      </c>
      <c r="CX65" s="516" t="s">
        <v>381</v>
      </c>
      <c r="CY65" s="517" t="s">
        <v>381</v>
      </c>
      <c r="CZ65" s="517" t="s">
        <v>381</v>
      </c>
      <c r="DA65" s="517" t="s">
        <v>381</v>
      </c>
      <c r="DB65" s="517" t="s">
        <v>381</v>
      </c>
      <c r="DC65" s="517" t="s">
        <v>381</v>
      </c>
      <c r="DD65" s="517" t="s">
        <v>381</v>
      </c>
      <c r="DE65" s="517" t="s">
        <v>381</v>
      </c>
      <c r="DF65" s="517" t="s">
        <v>381</v>
      </c>
      <c r="DG65" s="517" t="s">
        <v>381</v>
      </c>
      <c r="DH65" s="517" t="s">
        <v>381</v>
      </c>
      <c r="DI65" s="512" t="s">
        <v>381</v>
      </c>
      <c r="DJ65" s="466"/>
      <c r="DK65" s="926"/>
      <c r="DL65" s="682" t="str">
        <f t="shared" si="76"/>
        <v>&lt; -40</v>
      </c>
      <c r="DM65" s="516" t="s">
        <v>381</v>
      </c>
      <c r="DN65" s="517" t="s">
        <v>381</v>
      </c>
      <c r="DO65" s="517" t="s">
        <v>381</v>
      </c>
      <c r="DP65" s="517" t="s">
        <v>381</v>
      </c>
      <c r="DQ65" s="517" t="s">
        <v>381</v>
      </c>
      <c r="DR65" s="517" t="s">
        <v>381</v>
      </c>
      <c r="DS65" s="517" t="s">
        <v>381</v>
      </c>
      <c r="DT65" s="517" t="s">
        <v>381</v>
      </c>
      <c r="DU65" s="517" t="s">
        <v>381</v>
      </c>
      <c r="DV65" s="517" t="s">
        <v>381</v>
      </c>
      <c r="DW65" s="517" t="s">
        <v>381</v>
      </c>
      <c r="DX65" s="512" t="s">
        <v>381</v>
      </c>
    </row>
    <row r="67" spans="2:128" s="570" customFormat="1" ht="13.5" thickBot="1"/>
    <row r="68" spans="2:128" ht="13.5" thickTop="1"/>
    <row r="69" spans="2:128" ht="23.25">
      <c r="B69" s="571" t="s">
        <v>791</v>
      </c>
    </row>
    <row r="71" spans="2:128" s="445" customFormat="1" ht="18">
      <c r="B71" s="962" t="s">
        <v>724</v>
      </c>
      <c r="C71" s="962"/>
      <c r="D71" s="962"/>
      <c r="E71" s="962"/>
      <c r="F71" s="962"/>
      <c r="G71" s="962"/>
      <c r="H71" s="962"/>
      <c r="I71" s="962"/>
      <c r="J71" s="962"/>
      <c r="K71" s="962"/>
      <c r="L71" s="962"/>
      <c r="M71" s="962"/>
      <c r="N71" s="962"/>
      <c r="O71" s="962"/>
      <c r="P71" s="962"/>
      <c r="Q71" s="444"/>
      <c r="R71" s="445" t="s">
        <v>487</v>
      </c>
      <c r="S71" s="444"/>
      <c r="V71" s="963" t="s">
        <v>505</v>
      </c>
      <c r="W71" s="963"/>
      <c r="X71" s="963"/>
      <c r="Y71" s="963"/>
      <c r="Z71" s="446"/>
      <c r="AA71" s="964" t="s">
        <v>490</v>
      </c>
      <c r="AB71" s="964"/>
      <c r="AC71" s="964"/>
      <c r="AD71" s="444"/>
      <c r="AE71" s="444"/>
      <c r="AF71" s="444"/>
      <c r="AG71" s="444"/>
      <c r="AH71" s="445" t="s">
        <v>488</v>
      </c>
      <c r="AI71" s="444"/>
      <c r="AL71" s="444"/>
      <c r="AM71" s="444"/>
      <c r="AN71" s="445" t="s">
        <v>701</v>
      </c>
      <c r="AO71" s="444"/>
      <c r="BC71" s="445" t="s">
        <v>727</v>
      </c>
      <c r="BD71" s="444"/>
      <c r="BQ71" s="444"/>
      <c r="BR71" s="445" t="s">
        <v>701</v>
      </c>
      <c r="BS71" s="444"/>
      <c r="CG71" s="445" t="s">
        <v>727</v>
      </c>
      <c r="CH71" s="444"/>
      <c r="CU71" s="444"/>
      <c r="CV71" s="445" t="s">
        <v>489</v>
      </c>
      <c r="CW71" s="444"/>
      <c r="DJ71" s="444"/>
      <c r="DL71" s="444"/>
    </row>
    <row r="72" spans="2:128" ht="13.5" thickBot="1">
      <c r="C72" s="448"/>
      <c r="D72" s="449"/>
      <c r="S72" s="448"/>
      <c r="T72" s="451"/>
      <c r="U72" s="451"/>
      <c r="V72" s="449"/>
      <c r="W72" s="449"/>
      <c r="X72" s="449"/>
      <c r="Y72" s="449"/>
      <c r="Z72" s="449"/>
      <c r="AA72" s="449"/>
      <c r="AI72" s="448"/>
      <c r="AJ72" s="451"/>
      <c r="AK72" s="451"/>
      <c r="AL72" s="449"/>
      <c r="AO72" s="448"/>
      <c r="AP72" s="451"/>
      <c r="AQ72" s="451"/>
      <c r="BD72" s="448"/>
      <c r="BE72" s="451"/>
      <c r="BF72" s="451"/>
      <c r="BS72" s="448"/>
      <c r="BT72" s="451"/>
      <c r="BU72" s="451"/>
      <c r="CH72" s="448"/>
      <c r="CI72" s="451"/>
      <c r="CJ72" s="451"/>
      <c r="CW72" s="448"/>
      <c r="CX72" s="451"/>
      <c r="CY72" s="451"/>
      <c r="DL72" s="448"/>
      <c r="DM72" s="451"/>
      <c r="DN72" s="451"/>
    </row>
    <row r="73" spans="2:128" ht="75" customHeight="1" thickBot="1">
      <c r="B73" s="934" t="s">
        <v>949</v>
      </c>
      <c r="C73" s="965"/>
      <c r="D73" s="1009" t="s">
        <v>886</v>
      </c>
      <c r="E73" s="1012" t="s">
        <v>933</v>
      </c>
      <c r="F73" s="1012"/>
      <c r="G73" s="1012"/>
      <c r="H73" s="1012"/>
      <c r="I73" s="1012"/>
      <c r="J73" s="1012"/>
      <c r="K73" s="1012"/>
      <c r="L73" s="1012"/>
      <c r="M73" s="1012"/>
      <c r="N73" s="1012"/>
      <c r="O73" s="1012"/>
      <c r="P73" s="1013"/>
      <c r="Q73" s="311"/>
      <c r="R73" s="934" t="str">
        <f>$B73</f>
        <v>H70-T40
7-10kg non-comm
CD0</v>
      </c>
      <c r="S73" s="965"/>
      <c r="T73" s="957" t="s">
        <v>907</v>
      </c>
      <c r="U73" s="958"/>
      <c r="V73" s="957" t="s">
        <v>894</v>
      </c>
      <c r="W73" s="975"/>
      <c r="X73" s="975"/>
      <c r="Y73" s="958"/>
      <c r="Z73" s="976" t="s">
        <v>932</v>
      </c>
      <c r="AA73" s="977"/>
      <c r="AB73" s="957" t="s">
        <v>908</v>
      </c>
      <c r="AC73" s="958"/>
      <c r="AD73" s="311"/>
      <c r="AE73" s="978" t="s">
        <v>730</v>
      </c>
      <c r="AF73" s="980" t="s">
        <v>731</v>
      </c>
      <c r="AG73" s="311"/>
      <c r="AH73" s="934" t="str">
        <f>$B73</f>
        <v>H70-T40
7-10kg non-comm
CD0</v>
      </c>
      <c r="AI73" s="965"/>
      <c r="AJ73" s="957" t="s">
        <v>907</v>
      </c>
      <c r="AK73" s="958"/>
      <c r="AL73" s="959" t="s">
        <v>167</v>
      </c>
      <c r="AM73" s="311"/>
      <c r="AN73" s="934" t="str">
        <f>$B73</f>
        <v>H70-T40
7-10kg non-comm
CD0</v>
      </c>
      <c r="AO73" s="935"/>
      <c r="AP73" s="940" t="s">
        <v>530</v>
      </c>
      <c r="AQ73" s="941"/>
      <c r="AR73" s="942"/>
      <c r="AS73" s="942"/>
      <c r="AT73" s="942"/>
      <c r="AU73" s="942"/>
      <c r="AV73" s="942"/>
      <c r="AW73" s="942"/>
      <c r="AX73" s="942"/>
      <c r="AY73" s="942"/>
      <c r="AZ73" s="942"/>
      <c r="BA73" s="943"/>
      <c r="BB73" s="311"/>
      <c r="BC73" s="934" t="str">
        <f>$B73</f>
        <v>H70-T40
7-10kg non-comm
CD0</v>
      </c>
      <c r="BD73" s="935"/>
      <c r="BE73" s="940" t="s">
        <v>530</v>
      </c>
      <c r="BF73" s="941"/>
      <c r="BG73" s="942"/>
      <c r="BH73" s="942"/>
      <c r="BI73" s="942"/>
      <c r="BJ73" s="942"/>
      <c r="BK73" s="942"/>
      <c r="BL73" s="942"/>
      <c r="BM73" s="942"/>
      <c r="BN73" s="942"/>
      <c r="BO73" s="942"/>
      <c r="BP73" s="943"/>
      <c r="BQ73" s="311"/>
      <c r="BR73" s="934" t="str">
        <f>$B73</f>
        <v>H70-T40
7-10kg non-comm
CD0</v>
      </c>
      <c r="BS73" s="935"/>
      <c r="BT73" s="940" t="s">
        <v>911</v>
      </c>
      <c r="BU73" s="941"/>
      <c r="BV73" s="941"/>
      <c r="BW73" s="941"/>
      <c r="BX73" s="941"/>
      <c r="BY73" s="941"/>
      <c r="BZ73" s="941"/>
      <c r="CA73" s="941"/>
      <c r="CB73" s="941"/>
      <c r="CC73" s="941"/>
      <c r="CD73" s="941"/>
      <c r="CE73" s="993"/>
      <c r="CG73" s="934" t="str">
        <f>$B73</f>
        <v>H70-T40
7-10kg non-comm
CD0</v>
      </c>
      <c r="CH73" s="935"/>
      <c r="CI73" s="940" t="s">
        <v>911</v>
      </c>
      <c r="CJ73" s="941"/>
      <c r="CK73" s="941"/>
      <c r="CL73" s="941"/>
      <c r="CM73" s="941"/>
      <c r="CN73" s="941"/>
      <c r="CO73" s="941"/>
      <c r="CP73" s="941"/>
      <c r="CQ73" s="941"/>
      <c r="CR73" s="941"/>
      <c r="CS73" s="941"/>
      <c r="CT73" s="993"/>
      <c r="CU73" s="311"/>
      <c r="CV73" s="934" t="str">
        <f>$B73</f>
        <v>H70-T40
7-10kg non-comm
CD0</v>
      </c>
      <c r="CW73" s="935"/>
      <c r="CX73" s="940" t="s">
        <v>956</v>
      </c>
      <c r="CY73" s="941"/>
      <c r="CZ73" s="941"/>
      <c r="DA73" s="941"/>
      <c r="DB73" s="941"/>
      <c r="DC73" s="941"/>
      <c r="DD73" s="941"/>
      <c r="DE73" s="941"/>
      <c r="DF73" s="941"/>
      <c r="DG73" s="941"/>
      <c r="DH73" s="941"/>
      <c r="DI73" s="993"/>
      <c r="DJ73" s="311"/>
      <c r="DK73" s="934" t="str">
        <f>$B73</f>
        <v>H70-T40
7-10kg non-comm
CD0</v>
      </c>
      <c r="DL73" s="935"/>
      <c r="DM73" s="940" t="s">
        <v>955</v>
      </c>
      <c r="DN73" s="941"/>
      <c r="DO73" s="941"/>
      <c r="DP73" s="941"/>
      <c r="DQ73" s="941"/>
      <c r="DR73" s="941"/>
      <c r="DS73" s="941"/>
      <c r="DT73" s="941"/>
      <c r="DU73" s="941"/>
      <c r="DV73" s="941"/>
      <c r="DW73" s="941"/>
      <c r="DX73" s="993"/>
    </row>
    <row r="74" spans="2:128" ht="14.25">
      <c r="B74" s="966"/>
      <c r="C74" s="967"/>
      <c r="D74" s="1010"/>
      <c r="E74" s="1007" t="s">
        <v>891</v>
      </c>
      <c r="F74" s="1007"/>
      <c r="G74" s="1007"/>
      <c r="H74" s="1007"/>
      <c r="I74" s="1007"/>
      <c r="J74" s="1007"/>
      <c r="K74" s="1007"/>
      <c r="L74" s="1007"/>
      <c r="M74" s="1007"/>
      <c r="N74" s="1007"/>
      <c r="O74" s="1007"/>
      <c r="P74" s="1008"/>
      <c r="Q74" s="674"/>
      <c r="R74" s="966"/>
      <c r="S74" s="967"/>
      <c r="T74" s="944" t="s">
        <v>496</v>
      </c>
      <c r="U74" s="946" t="s">
        <v>497</v>
      </c>
      <c r="V74" s="948" t="s">
        <v>525</v>
      </c>
      <c r="W74" s="989" t="s">
        <v>128</v>
      </c>
      <c r="X74" s="950" t="s">
        <v>692</v>
      </c>
      <c r="Y74" s="1130" t="s">
        <v>709</v>
      </c>
      <c r="Z74" s="953" t="s">
        <v>130</v>
      </c>
      <c r="AA74" s="955" t="s">
        <v>131</v>
      </c>
      <c r="AB74" s="988" t="s">
        <v>492</v>
      </c>
      <c r="AC74" s="946" t="s">
        <v>493</v>
      </c>
      <c r="AD74" s="674"/>
      <c r="AE74" s="979"/>
      <c r="AF74" s="981"/>
      <c r="AG74" s="674"/>
      <c r="AH74" s="966"/>
      <c r="AI74" s="967"/>
      <c r="AJ74" s="944" t="s">
        <v>498</v>
      </c>
      <c r="AK74" s="946" t="s">
        <v>497</v>
      </c>
      <c r="AL74" s="960"/>
      <c r="AM74" s="674"/>
      <c r="AN74" s="936"/>
      <c r="AO74" s="937"/>
      <c r="AP74" s="928" t="s">
        <v>891</v>
      </c>
      <c r="AQ74" s="928"/>
      <c r="AR74" s="928"/>
      <c r="AS74" s="928"/>
      <c r="AT74" s="928"/>
      <c r="AU74" s="928"/>
      <c r="AV74" s="928"/>
      <c r="AW74" s="928"/>
      <c r="AX74" s="928"/>
      <c r="AY74" s="928"/>
      <c r="AZ74" s="928"/>
      <c r="BA74" s="929"/>
      <c r="BB74" s="452"/>
      <c r="BC74" s="936"/>
      <c r="BD74" s="937"/>
      <c r="BE74" s="928" t="s">
        <v>891</v>
      </c>
      <c r="BF74" s="928"/>
      <c r="BG74" s="928"/>
      <c r="BH74" s="928"/>
      <c r="BI74" s="928"/>
      <c r="BJ74" s="928"/>
      <c r="BK74" s="928"/>
      <c r="BL74" s="928"/>
      <c r="BM74" s="928"/>
      <c r="BN74" s="928"/>
      <c r="BO74" s="928"/>
      <c r="BP74" s="929"/>
      <c r="BQ74" s="452"/>
      <c r="BR74" s="936"/>
      <c r="BS74" s="937"/>
      <c r="BT74" s="928" t="s">
        <v>891</v>
      </c>
      <c r="BU74" s="928"/>
      <c r="BV74" s="928"/>
      <c r="BW74" s="928"/>
      <c r="BX74" s="928"/>
      <c r="BY74" s="928"/>
      <c r="BZ74" s="928"/>
      <c r="CA74" s="928"/>
      <c r="CB74" s="928"/>
      <c r="CC74" s="928"/>
      <c r="CD74" s="928"/>
      <c r="CE74" s="929"/>
      <c r="CG74" s="936"/>
      <c r="CH74" s="937"/>
      <c r="CI74" s="928" t="s">
        <v>891</v>
      </c>
      <c r="CJ74" s="928"/>
      <c r="CK74" s="928"/>
      <c r="CL74" s="928"/>
      <c r="CM74" s="928"/>
      <c r="CN74" s="928"/>
      <c r="CO74" s="928"/>
      <c r="CP74" s="928"/>
      <c r="CQ74" s="928"/>
      <c r="CR74" s="928"/>
      <c r="CS74" s="928"/>
      <c r="CT74" s="929"/>
      <c r="CU74" s="674"/>
      <c r="CV74" s="936"/>
      <c r="CW74" s="937"/>
      <c r="CX74" s="928" t="s">
        <v>891</v>
      </c>
      <c r="CY74" s="928"/>
      <c r="CZ74" s="928"/>
      <c r="DA74" s="928"/>
      <c r="DB74" s="928"/>
      <c r="DC74" s="928"/>
      <c r="DD74" s="928"/>
      <c r="DE74" s="928"/>
      <c r="DF74" s="928"/>
      <c r="DG74" s="928"/>
      <c r="DH74" s="928"/>
      <c r="DI74" s="929"/>
      <c r="DJ74" s="674"/>
      <c r="DK74" s="936"/>
      <c r="DL74" s="937"/>
      <c r="DM74" s="928" t="s">
        <v>891</v>
      </c>
      <c r="DN74" s="928"/>
      <c r="DO74" s="928"/>
      <c r="DP74" s="928"/>
      <c r="DQ74" s="928"/>
      <c r="DR74" s="928"/>
      <c r="DS74" s="928"/>
      <c r="DT74" s="928"/>
      <c r="DU74" s="928"/>
      <c r="DV74" s="928"/>
      <c r="DW74" s="928"/>
      <c r="DX74" s="929"/>
    </row>
    <row r="75" spans="2:128" ht="13.5" thickBot="1">
      <c r="B75" s="968"/>
      <c r="C75" s="969"/>
      <c r="D75" s="1011"/>
      <c r="E75" s="572">
        <v>0.5</v>
      </c>
      <c r="F75" s="572">
        <v>2</v>
      </c>
      <c r="G75" s="572">
        <v>5</v>
      </c>
      <c r="H75" s="572">
        <v>10</v>
      </c>
      <c r="I75" s="572">
        <v>15</v>
      </c>
      <c r="J75" s="573">
        <v>20</v>
      </c>
      <c r="K75" s="574">
        <v>30</v>
      </c>
      <c r="L75" s="573">
        <v>40</v>
      </c>
      <c r="M75" s="573">
        <v>50</v>
      </c>
      <c r="N75" s="573">
        <v>60</v>
      </c>
      <c r="O75" s="573">
        <v>70</v>
      </c>
      <c r="P75" s="575" t="s">
        <v>379</v>
      </c>
      <c r="Q75" s="674"/>
      <c r="R75" s="968"/>
      <c r="S75" s="969"/>
      <c r="T75" s="945"/>
      <c r="U75" s="947"/>
      <c r="V75" s="949"/>
      <c r="W75" s="1129"/>
      <c r="X75" s="951"/>
      <c r="Y75" s="1131"/>
      <c r="Z75" s="954"/>
      <c r="AA75" s="956"/>
      <c r="AB75" s="945"/>
      <c r="AC75" s="947"/>
      <c r="AD75" s="674"/>
      <c r="AE75" s="945"/>
      <c r="AF75" s="947"/>
      <c r="AG75" s="674"/>
      <c r="AH75" s="968"/>
      <c r="AI75" s="969"/>
      <c r="AJ75" s="945"/>
      <c r="AK75" s="947"/>
      <c r="AL75" s="961"/>
      <c r="AM75" s="674"/>
      <c r="AN75" s="938"/>
      <c r="AO75" s="939"/>
      <c r="AP75" s="675">
        <v>0.5</v>
      </c>
      <c r="AQ75" s="676">
        <v>2</v>
      </c>
      <c r="AR75" s="458">
        <v>5</v>
      </c>
      <c r="AS75" s="458">
        <v>10</v>
      </c>
      <c r="AT75" s="458">
        <v>15</v>
      </c>
      <c r="AU75" s="459">
        <v>20</v>
      </c>
      <c r="AV75" s="460">
        <v>30</v>
      </c>
      <c r="AW75" s="459">
        <v>40</v>
      </c>
      <c r="AX75" s="459">
        <v>50</v>
      </c>
      <c r="AY75" s="459">
        <v>60</v>
      </c>
      <c r="AZ75" s="459">
        <v>70</v>
      </c>
      <c r="BA75" s="456" t="s">
        <v>379</v>
      </c>
      <c r="BB75" s="452"/>
      <c r="BC75" s="938"/>
      <c r="BD75" s="939"/>
      <c r="BE75" s="675">
        <v>0.5</v>
      </c>
      <c r="BF75" s="676">
        <v>2</v>
      </c>
      <c r="BG75" s="458">
        <v>5</v>
      </c>
      <c r="BH75" s="458">
        <v>10</v>
      </c>
      <c r="BI75" s="458">
        <v>15</v>
      </c>
      <c r="BJ75" s="459">
        <v>20</v>
      </c>
      <c r="BK75" s="460">
        <v>30</v>
      </c>
      <c r="BL75" s="459">
        <v>40</v>
      </c>
      <c r="BM75" s="459">
        <v>50</v>
      </c>
      <c r="BN75" s="459">
        <v>60</v>
      </c>
      <c r="BO75" s="459">
        <v>70</v>
      </c>
      <c r="BP75" s="456" t="s">
        <v>379</v>
      </c>
      <c r="BQ75" s="452"/>
      <c r="BR75" s="938"/>
      <c r="BS75" s="939"/>
      <c r="BT75" s="675">
        <v>0.5</v>
      </c>
      <c r="BU75" s="676">
        <v>2</v>
      </c>
      <c r="BV75" s="458">
        <v>5</v>
      </c>
      <c r="BW75" s="458">
        <v>10</v>
      </c>
      <c r="BX75" s="458">
        <v>15</v>
      </c>
      <c r="BY75" s="459">
        <v>20</v>
      </c>
      <c r="BZ75" s="460">
        <v>30</v>
      </c>
      <c r="CA75" s="459">
        <v>40</v>
      </c>
      <c r="CB75" s="459">
        <v>50</v>
      </c>
      <c r="CC75" s="459">
        <v>60</v>
      </c>
      <c r="CD75" s="459">
        <v>70</v>
      </c>
      <c r="CE75" s="456" t="s">
        <v>379</v>
      </c>
      <c r="CG75" s="938"/>
      <c r="CH75" s="939"/>
      <c r="CI75" s="675">
        <v>0.5</v>
      </c>
      <c r="CJ75" s="676">
        <v>2</v>
      </c>
      <c r="CK75" s="458">
        <v>5</v>
      </c>
      <c r="CL75" s="458">
        <v>10</v>
      </c>
      <c r="CM75" s="458">
        <v>15</v>
      </c>
      <c r="CN75" s="459">
        <v>20</v>
      </c>
      <c r="CO75" s="460">
        <v>30</v>
      </c>
      <c r="CP75" s="459">
        <v>40</v>
      </c>
      <c r="CQ75" s="459">
        <v>50</v>
      </c>
      <c r="CR75" s="459">
        <v>60</v>
      </c>
      <c r="CS75" s="459">
        <v>70</v>
      </c>
      <c r="CT75" s="456" t="s">
        <v>379</v>
      </c>
      <c r="CU75" s="674"/>
      <c r="CV75" s="938"/>
      <c r="CW75" s="939"/>
      <c r="CX75" s="675">
        <v>0.5</v>
      </c>
      <c r="CY75" s="676">
        <v>2</v>
      </c>
      <c r="CZ75" s="676">
        <v>5</v>
      </c>
      <c r="DA75" s="676">
        <v>10</v>
      </c>
      <c r="DB75" s="676">
        <v>15</v>
      </c>
      <c r="DC75" s="677">
        <v>20</v>
      </c>
      <c r="DD75" s="460">
        <v>30</v>
      </c>
      <c r="DE75" s="677">
        <v>40</v>
      </c>
      <c r="DF75" s="677">
        <v>50</v>
      </c>
      <c r="DG75" s="677">
        <v>60</v>
      </c>
      <c r="DH75" s="677">
        <v>70</v>
      </c>
      <c r="DI75" s="678" t="s">
        <v>379</v>
      </c>
      <c r="DJ75" s="674"/>
      <c r="DK75" s="938"/>
      <c r="DL75" s="939"/>
      <c r="DM75" s="675">
        <v>0.5</v>
      </c>
      <c r="DN75" s="676">
        <v>2</v>
      </c>
      <c r="DO75" s="676">
        <v>5</v>
      </c>
      <c r="DP75" s="676">
        <v>10</v>
      </c>
      <c r="DQ75" s="676">
        <v>15</v>
      </c>
      <c r="DR75" s="677">
        <v>20</v>
      </c>
      <c r="DS75" s="460">
        <v>30</v>
      </c>
      <c r="DT75" s="677">
        <v>40</v>
      </c>
      <c r="DU75" s="677">
        <v>50</v>
      </c>
      <c r="DV75" s="677">
        <v>60</v>
      </c>
      <c r="DW75" s="677">
        <v>70</v>
      </c>
      <c r="DX75" s="678" t="s">
        <v>379</v>
      </c>
    </row>
    <row r="76" spans="2:128" ht="15" customHeight="1">
      <c r="B76" s="1004" t="s">
        <v>890</v>
      </c>
      <c r="C76" s="685" t="s">
        <v>380</v>
      </c>
      <c r="D76" s="462" t="s">
        <v>381</v>
      </c>
      <c r="E76" s="463" t="s">
        <v>381</v>
      </c>
      <c r="F76" s="464" t="s">
        <v>381</v>
      </c>
      <c r="G76" s="464" t="s">
        <v>381</v>
      </c>
      <c r="H76" s="464" t="s">
        <v>381</v>
      </c>
      <c r="I76" s="464" t="s">
        <v>381</v>
      </c>
      <c r="J76" s="464" t="s">
        <v>381</v>
      </c>
      <c r="K76" s="464" t="s">
        <v>381</v>
      </c>
      <c r="L76" s="464" t="s">
        <v>381</v>
      </c>
      <c r="M76" s="464" t="s">
        <v>381</v>
      </c>
      <c r="N76" s="464" t="s">
        <v>381</v>
      </c>
      <c r="O76" s="464" t="s">
        <v>381</v>
      </c>
      <c r="P76" s="465" t="s">
        <v>381</v>
      </c>
      <c r="Q76" s="466"/>
      <c r="R76" s="924" t="s">
        <v>890</v>
      </c>
      <c r="S76" s="679" t="str">
        <f>$C76</f>
        <v>&gt; 50</v>
      </c>
      <c r="T76" s="467" t="s">
        <v>381</v>
      </c>
      <c r="U76" s="468" t="s">
        <v>381</v>
      </c>
      <c r="V76" s="462" t="s">
        <v>381</v>
      </c>
      <c r="W76" s="469" t="s">
        <v>381</v>
      </c>
      <c r="X76" s="469" t="s">
        <v>381</v>
      </c>
      <c r="Y76" s="469" t="s">
        <v>381</v>
      </c>
      <c r="Z76" s="462" t="s">
        <v>381</v>
      </c>
      <c r="AA76" s="470" t="s">
        <v>381</v>
      </c>
      <c r="AB76" s="467" t="s">
        <v>381</v>
      </c>
      <c r="AC76" s="468" t="s">
        <v>381</v>
      </c>
      <c r="AD76" s="466"/>
      <c r="AE76" s="930">
        <f>(87.5-2)/4.3</f>
        <v>19.88372093023256</v>
      </c>
      <c r="AF76" s="932">
        <f>AE76/(1-(2.5+7)/(87.5-2))</f>
        <v>22.369186046511629</v>
      </c>
      <c r="AG76" s="466"/>
      <c r="AH76" s="924" t="s">
        <v>890</v>
      </c>
      <c r="AI76" s="679" t="str">
        <f>$C76</f>
        <v>&gt; 50</v>
      </c>
      <c r="AJ76" s="467" t="s">
        <v>381</v>
      </c>
      <c r="AK76" s="468" t="s">
        <v>381</v>
      </c>
      <c r="AL76" s="529" t="s">
        <v>381</v>
      </c>
      <c r="AM76" s="466"/>
      <c r="AN76" s="924" t="s">
        <v>890</v>
      </c>
      <c r="AO76" s="461" t="str">
        <f>$C76</f>
        <v>&gt; 50</v>
      </c>
      <c r="AP76" s="472" t="s">
        <v>381</v>
      </c>
      <c r="AQ76" s="473" t="s">
        <v>381</v>
      </c>
      <c r="AR76" s="473" t="s">
        <v>381</v>
      </c>
      <c r="AS76" s="473" t="s">
        <v>381</v>
      </c>
      <c r="AT76" s="473" t="s">
        <v>381</v>
      </c>
      <c r="AU76" s="473" t="s">
        <v>381</v>
      </c>
      <c r="AV76" s="473" t="s">
        <v>381</v>
      </c>
      <c r="AW76" s="473" t="s">
        <v>381</v>
      </c>
      <c r="AX76" s="473" t="s">
        <v>381</v>
      </c>
      <c r="AY76" s="473" t="s">
        <v>381</v>
      </c>
      <c r="AZ76" s="473" t="s">
        <v>381</v>
      </c>
      <c r="BA76" s="468" t="s">
        <v>381</v>
      </c>
      <c r="BB76" s="474"/>
      <c r="BC76" s="924" t="s">
        <v>890</v>
      </c>
      <c r="BD76" s="461" t="str">
        <f>$C76</f>
        <v>&gt; 50</v>
      </c>
      <c r="BE76" s="472" t="s">
        <v>381</v>
      </c>
      <c r="BF76" s="473" t="s">
        <v>381</v>
      </c>
      <c r="BG76" s="473" t="s">
        <v>381</v>
      </c>
      <c r="BH76" s="473" t="s">
        <v>381</v>
      </c>
      <c r="BI76" s="473" t="s">
        <v>381</v>
      </c>
      <c r="BJ76" s="473" t="s">
        <v>381</v>
      </c>
      <c r="BK76" s="473" t="s">
        <v>381</v>
      </c>
      <c r="BL76" s="473" t="s">
        <v>381</v>
      </c>
      <c r="BM76" s="473" t="s">
        <v>381</v>
      </c>
      <c r="BN76" s="473" t="s">
        <v>381</v>
      </c>
      <c r="BO76" s="473" t="s">
        <v>381</v>
      </c>
      <c r="BP76" s="468" t="s">
        <v>381</v>
      </c>
      <c r="BQ76" s="466"/>
      <c r="BR76" s="924" t="s">
        <v>890</v>
      </c>
      <c r="BS76" s="461" t="str">
        <f>$C76</f>
        <v>&gt; 50</v>
      </c>
      <c r="BT76" s="472" t="s">
        <v>381</v>
      </c>
      <c r="BU76" s="473" t="s">
        <v>381</v>
      </c>
      <c r="BV76" s="473" t="s">
        <v>381</v>
      </c>
      <c r="BW76" s="473" t="s">
        <v>381</v>
      </c>
      <c r="BX76" s="473" t="s">
        <v>381</v>
      </c>
      <c r="BY76" s="473" t="s">
        <v>381</v>
      </c>
      <c r="BZ76" s="473" t="s">
        <v>381</v>
      </c>
      <c r="CA76" s="473" t="s">
        <v>381</v>
      </c>
      <c r="CB76" s="473" t="s">
        <v>381</v>
      </c>
      <c r="CC76" s="473" t="s">
        <v>381</v>
      </c>
      <c r="CD76" s="473" t="s">
        <v>381</v>
      </c>
      <c r="CE76" s="468" t="s">
        <v>381</v>
      </c>
      <c r="CG76" s="924" t="s">
        <v>890</v>
      </c>
      <c r="CH76" s="461" t="str">
        <f>$C76</f>
        <v>&gt; 50</v>
      </c>
      <c r="CI76" s="472" t="s">
        <v>381</v>
      </c>
      <c r="CJ76" s="473" t="s">
        <v>381</v>
      </c>
      <c r="CK76" s="473" t="s">
        <v>381</v>
      </c>
      <c r="CL76" s="473" t="s">
        <v>381</v>
      </c>
      <c r="CM76" s="473" t="s">
        <v>381</v>
      </c>
      <c r="CN76" s="473" t="s">
        <v>381</v>
      </c>
      <c r="CO76" s="473" t="s">
        <v>381</v>
      </c>
      <c r="CP76" s="473" t="s">
        <v>381</v>
      </c>
      <c r="CQ76" s="473" t="s">
        <v>381</v>
      </c>
      <c r="CR76" s="473" t="s">
        <v>381</v>
      </c>
      <c r="CS76" s="473" t="s">
        <v>381</v>
      </c>
      <c r="CT76" s="468" t="s">
        <v>381</v>
      </c>
      <c r="CU76" s="466"/>
      <c r="CV76" s="924" t="s">
        <v>890</v>
      </c>
      <c r="CW76" s="679" t="str">
        <f>$C76</f>
        <v>&gt; 50</v>
      </c>
      <c r="CX76" s="472" t="s">
        <v>381</v>
      </c>
      <c r="CY76" s="473" t="s">
        <v>381</v>
      </c>
      <c r="CZ76" s="473" t="s">
        <v>381</v>
      </c>
      <c r="DA76" s="473" t="s">
        <v>381</v>
      </c>
      <c r="DB76" s="473" t="s">
        <v>381</v>
      </c>
      <c r="DC76" s="473" t="s">
        <v>381</v>
      </c>
      <c r="DD76" s="473" t="s">
        <v>381</v>
      </c>
      <c r="DE76" s="473" t="s">
        <v>381</v>
      </c>
      <c r="DF76" s="473" t="s">
        <v>381</v>
      </c>
      <c r="DG76" s="473" t="s">
        <v>381</v>
      </c>
      <c r="DH76" s="473" t="s">
        <v>381</v>
      </c>
      <c r="DI76" s="468" t="s">
        <v>381</v>
      </c>
      <c r="DJ76" s="466"/>
      <c r="DK76" s="924" t="s">
        <v>890</v>
      </c>
      <c r="DL76" s="679" t="str">
        <f>$C76</f>
        <v>&gt; 50</v>
      </c>
      <c r="DM76" s="472" t="s">
        <v>381</v>
      </c>
      <c r="DN76" s="473" t="s">
        <v>381</v>
      </c>
      <c r="DO76" s="473" t="s">
        <v>381</v>
      </c>
      <c r="DP76" s="473" t="s">
        <v>381</v>
      </c>
      <c r="DQ76" s="473" t="s">
        <v>381</v>
      </c>
      <c r="DR76" s="473" t="s">
        <v>381</v>
      </c>
      <c r="DS76" s="473" t="s">
        <v>381</v>
      </c>
      <c r="DT76" s="473" t="s">
        <v>381</v>
      </c>
      <c r="DU76" s="473" t="s">
        <v>381</v>
      </c>
      <c r="DV76" s="473" t="s">
        <v>381</v>
      </c>
      <c r="DW76" s="473" t="s">
        <v>381</v>
      </c>
      <c r="DX76" s="468" t="s">
        <v>381</v>
      </c>
    </row>
    <row r="77" spans="2:128" ht="15" customHeight="1">
      <c r="B77" s="1005"/>
      <c r="C77" s="686">
        <v>50</v>
      </c>
      <c r="D77" s="476">
        <f>W77</f>
        <v>12.028493894727424</v>
      </c>
      <c r="E77" s="578">
        <v>76.027723076393173</v>
      </c>
      <c r="F77" s="579">
        <v>77.600599695292971</v>
      </c>
      <c r="G77" s="579">
        <v>77.591192362939438</v>
      </c>
      <c r="H77" s="579">
        <v>77.05242732634774</v>
      </c>
      <c r="I77" s="579">
        <v>76.402247043461799</v>
      </c>
      <c r="J77" s="579">
        <v>76.623193607043021</v>
      </c>
      <c r="K77" s="579">
        <v>75.864655412172397</v>
      </c>
      <c r="L77" s="579">
        <v>75.494500734884284</v>
      </c>
      <c r="M77" s="579">
        <v>74.755515279820045</v>
      </c>
      <c r="N77" s="579">
        <v>73.967489407510854</v>
      </c>
      <c r="O77" s="579">
        <v>72.669706833332725</v>
      </c>
      <c r="P77" s="480" t="s">
        <v>381</v>
      </c>
      <c r="Q77" s="466"/>
      <c r="R77" s="925"/>
      <c r="S77" s="680">
        <f>$C77</f>
        <v>50</v>
      </c>
      <c r="T77" s="481">
        <v>50</v>
      </c>
      <c r="U77" s="482">
        <v>-33</v>
      </c>
      <c r="V77" s="600">
        <f t="shared" ref="V77:V89" si="83">W77*0.9</f>
        <v>10.825644505254681</v>
      </c>
      <c r="W77" s="681">
        <f>IF(MIN(X77,Y77)*(1-(2.5+7)/(87.5-2))&gt;$AE$7,$AE$7,MIN(X77,Y77)*(1-(2.5+7)/(87.5-2)))</f>
        <v>12.028493894727424</v>
      </c>
      <c r="X77" s="666">
        <f>'70MPa, 7-10kg (comm)'!Z77</f>
        <v>13.532055631568353</v>
      </c>
      <c r="Y77" s="488">
        <f>'70MPa, 7-10kg (comm)'!AA77</f>
        <v>15.593400693456962</v>
      </c>
      <c r="Z77" s="483">
        <f>(F77-2)/W77</f>
        <v>6.2851259980629646</v>
      </c>
      <c r="AA77" s="486">
        <f>(F77-2)/MIN(X77,Y77)</f>
        <v>5.5867786649448563</v>
      </c>
      <c r="AB77" s="487">
        <f>'70MPa, 7-10kg (comm)'!AD77</f>
        <v>24.023630521751272</v>
      </c>
      <c r="AC77" s="488">
        <f>'70MPa, 7-10kg (comm)'!AE77</f>
        <v>38.824313007216098</v>
      </c>
      <c r="AD77" s="466"/>
      <c r="AE77" s="930"/>
      <c r="AF77" s="932"/>
      <c r="AG77" s="466"/>
      <c r="AH77" s="925"/>
      <c r="AI77" s="680">
        <f>$C77</f>
        <v>50</v>
      </c>
      <c r="AJ77" s="489">
        <v>25</v>
      </c>
      <c r="AK77" s="482">
        <f t="shared" ref="AK77:AK89" si="84">MIN(-40,AI77)</f>
        <v>-40</v>
      </c>
      <c r="AL77" s="490">
        <f>W77</f>
        <v>12.028493894727424</v>
      </c>
      <c r="AM77" s="466"/>
      <c r="AN77" s="925"/>
      <c r="AO77" s="475">
        <f>$C77</f>
        <v>50</v>
      </c>
      <c r="AP77" s="491">
        <v>0.90743753623930046</v>
      </c>
      <c r="AQ77" s="492">
        <v>0.92063328888627571</v>
      </c>
      <c r="AR77" s="492">
        <v>0.9218214915760522</v>
      </c>
      <c r="AS77" s="492">
        <v>0.91987864206552516</v>
      </c>
      <c r="AT77" s="492">
        <v>0.91736599305425326</v>
      </c>
      <c r="AU77" s="493">
        <v>0.92219286203802131</v>
      </c>
      <c r="AV77" s="493">
        <v>0.9230683031662652</v>
      </c>
      <c r="AW77" s="493">
        <v>0.92828262723422506</v>
      </c>
      <c r="AX77" s="493">
        <v>0.93175335911211232</v>
      </c>
      <c r="AY77" s="493">
        <v>0.93629768568362981</v>
      </c>
      <c r="AZ77" s="493">
        <v>0.94073223491551217</v>
      </c>
      <c r="BA77" s="494" t="s">
        <v>381</v>
      </c>
      <c r="BB77" s="474"/>
      <c r="BC77" s="925"/>
      <c r="BD77" s="475">
        <f>$C77</f>
        <v>50</v>
      </c>
      <c r="BE77" s="491">
        <v>0.9257297960041212</v>
      </c>
      <c r="BF77" s="492">
        <v>0.92486433069252505</v>
      </c>
      <c r="BG77" s="492">
        <v>0.92351873564009712</v>
      </c>
      <c r="BH77" s="492">
        <v>0.92167293702811337</v>
      </c>
      <c r="BI77" s="492">
        <v>0.91926474508952705</v>
      </c>
      <c r="BJ77" s="493">
        <v>0.92410181889022902</v>
      </c>
      <c r="BK77" s="493">
        <v>0.92497932479592115</v>
      </c>
      <c r="BL77" s="493">
        <v>0.9301105025431009</v>
      </c>
      <c r="BM77" s="493">
        <v>0.93337354757095625</v>
      </c>
      <c r="BN77" s="493">
        <v>0.9374522041181057</v>
      </c>
      <c r="BO77" s="493">
        <v>0.94083193969536827</v>
      </c>
      <c r="BP77" s="494" t="s">
        <v>381</v>
      </c>
      <c r="BQ77" s="466"/>
      <c r="BR77" s="925"/>
      <c r="BS77" s="475">
        <f>$C77</f>
        <v>50</v>
      </c>
      <c r="BT77" s="495">
        <v>85</v>
      </c>
      <c r="BU77" s="496">
        <v>85</v>
      </c>
      <c r="BV77" s="496">
        <v>84.310877515428871</v>
      </c>
      <c r="BW77" s="496">
        <v>82.917125485078202</v>
      </c>
      <c r="BX77" s="496">
        <v>81.3062963021288</v>
      </c>
      <c r="BY77" s="497">
        <v>79.716455856877857</v>
      </c>
      <c r="BZ77" s="497">
        <v>75.823520764974916</v>
      </c>
      <c r="CA77" s="497">
        <v>71.424782163130985</v>
      </c>
      <c r="CB77" s="497">
        <v>66.340660824696144</v>
      </c>
      <c r="CC77" s="497">
        <v>60.553675053583611</v>
      </c>
      <c r="CD77" s="497">
        <v>52.666927808268134</v>
      </c>
      <c r="CE77" s="494" t="s">
        <v>381</v>
      </c>
      <c r="CG77" s="925"/>
      <c r="CH77" s="475">
        <f>$C77</f>
        <v>50</v>
      </c>
      <c r="CI77" s="495">
        <v>84.5217009403014</v>
      </c>
      <c r="CJ77" s="496">
        <v>84.168736002340978</v>
      </c>
      <c r="CK77" s="496">
        <v>83.37656431222095</v>
      </c>
      <c r="CL77" s="496">
        <v>81.929820415032353</v>
      </c>
      <c r="CM77" s="496">
        <v>80.291214875953827</v>
      </c>
      <c r="CN77" s="497">
        <v>78.70419066562647</v>
      </c>
      <c r="CO77" s="497">
        <v>74.811322306814773</v>
      </c>
      <c r="CP77" s="497">
        <v>70.477429500369141</v>
      </c>
      <c r="CQ77" s="497">
        <v>65.515747166458141</v>
      </c>
      <c r="CR77" s="497">
        <v>59.977008389291441</v>
      </c>
      <c r="CS77" s="497">
        <v>52.618510319235156</v>
      </c>
      <c r="CT77" s="494" t="s">
        <v>381</v>
      </c>
      <c r="CU77" s="466"/>
      <c r="CV77" s="925"/>
      <c r="CW77" s="680">
        <f>$C77</f>
        <v>50</v>
      </c>
      <c r="CX77" s="524">
        <f t="shared" ref="CX77:CX89" si="85">MIN(AP77,BE77)</f>
        <v>0.90743753623930046</v>
      </c>
      <c r="CY77" s="525">
        <f t="shared" ref="CY77:CY89" si="86">MIN(AQ77,BF77)</f>
        <v>0.92063328888627571</v>
      </c>
      <c r="CZ77" s="525">
        <f t="shared" ref="CZ77:CZ89" si="87">MIN(AR77,BG77)</f>
        <v>0.9218214915760522</v>
      </c>
      <c r="DA77" s="525">
        <f t="shared" ref="DA77:DA89" si="88">MIN(AS77,BH77)</f>
        <v>0.91987864206552516</v>
      </c>
      <c r="DB77" s="525">
        <f t="shared" ref="DB77:DB89" si="89">MIN(AT77,BI77)</f>
        <v>0.91736599305425326</v>
      </c>
      <c r="DC77" s="526">
        <f t="shared" ref="DC77:DC89" si="90">MIN(AU77,BJ77)</f>
        <v>0.92219286203802131</v>
      </c>
      <c r="DD77" s="526">
        <f t="shared" ref="DD77:DD89" si="91">MIN(AV77,BK77)</f>
        <v>0.9230683031662652</v>
      </c>
      <c r="DE77" s="526">
        <f t="shared" ref="DE77:DE89" si="92">MIN(AW77,BL77)</f>
        <v>0.92828262723422506</v>
      </c>
      <c r="DF77" s="526">
        <f t="shared" ref="DF77:DF89" si="93">MIN(AX77,BM77)</f>
        <v>0.93175335911211232</v>
      </c>
      <c r="DG77" s="526">
        <f t="shared" ref="DG77:DG86" si="94">MIN(AY77,BN77)</f>
        <v>0.93629768568362981</v>
      </c>
      <c r="DH77" s="526">
        <f>MIN(AZ77,BO77)</f>
        <v>0.94073223491551217</v>
      </c>
      <c r="DI77" s="494" t="s">
        <v>381</v>
      </c>
      <c r="DJ77" s="466"/>
      <c r="DK77" s="925"/>
      <c r="DL77" s="680">
        <f>$C77</f>
        <v>50</v>
      </c>
      <c r="DM77" s="495">
        <f t="shared" ref="DM77:DM89" si="95">MAX(BT77,CI77)</f>
        <v>85</v>
      </c>
      <c r="DN77" s="496">
        <f t="shared" ref="DN77:DN89" si="96">MAX(BU77,CJ77)</f>
        <v>85</v>
      </c>
      <c r="DO77" s="496">
        <f t="shared" ref="DO77:DO89" si="97">MAX(BV77,CK77)</f>
        <v>84.310877515428871</v>
      </c>
      <c r="DP77" s="496">
        <f t="shared" ref="DP77:DP89" si="98">MAX(BW77,CL77)</f>
        <v>82.917125485078202</v>
      </c>
      <c r="DQ77" s="496">
        <f t="shared" ref="DQ77:DQ89" si="99">MAX(BX77,CM77)</f>
        <v>81.3062963021288</v>
      </c>
      <c r="DR77" s="497">
        <f t="shared" ref="DR77:DR89" si="100">MAX(BY77,CN77)</f>
        <v>79.716455856877857</v>
      </c>
      <c r="DS77" s="497">
        <f t="shared" ref="DS77:DS89" si="101">MAX(BZ77,CO77)</f>
        <v>75.823520764974916</v>
      </c>
      <c r="DT77" s="497">
        <f t="shared" ref="DT77:DT89" si="102">MAX(CA77,CP77)</f>
        <v>71.424782163130985</v>
      </c>
      <c r="DU77" s="497">
        <f t="shared" ref="DU77:DU89" si="103">MAX(CB77,CQ77)</f>
        <v>66.340660824696144</v>
      </c>
      <c r="DV77" s="497">
        <f t="shared" ref="DV77:DV86" si="104">MAX(CC77,CR77)</f>
        <v>60.553675053583611</v>
      </c>
      <c r="DW77" s="497">
        <f>MAX(CD77,CS77)</f>
        <v>52.666927808268134</v>
      </c>
      <c r="DX77" s="494" t="s">
        <v>381</v>
      </c>
    </row>
    <row r="78" spans="2:128" ht="15" customHeight="1">
      <c r="B78" s="1005"/>
      <c r="C78" s="686">
        <v>45</v>
      </c>
      <c r="D78" s="476">
        <f t="shared" ref="D78:D89" si="105">W78</f>
        <v>15.574478979018881</v>
      </c>
      <c r="E78" s="578">
        <v>73.398365859936135</v>
      </c>
      <c r="F78" s="579">
        <v>75.886125533933594</v>
      </c>
      <c r="G78" s="579">
        <v>77.428945903970472</v>
      </c>
      <c r="H78" s="579">
        <v>76.874240464972331</v>
      </c>
      <c r="I78" s="579">
        <v>76.201279684891034</v>
      </c>
      <c r="J78" s="579">
        <v>76.553777547350933</v>
      </c>
      <c r="K78" s="579">
        <v>75.773600214494536</v>
      </c>
      <c r="L78" s="579">
        <v>75.474597074884059</v>
      </c>
      <c r="M78" s="579">
        <v>74.722040006343192</v>
      </c>
      <c r="N78" s="579">
        <v>73.952365398195965</v>
      </c>
      <c r="O78" s="579">
        <v>72.654247652035195</v>
      </c>
      <c r="P78" s="480" t="s">
        <v>381</v>
      </c>
      <c r="Q78" s="466"/>
      <c r="R78" s="925"/>
      <c r="S78" s="680">
        <f t="shared" ref="S78:S90" si="106">$C78</f>
        <v>45</v>
      </c>
      <c r="T78" s="481">
        <v>45</v>
      </c>
      <c r="U78" s="482">
        <v>-33</v>
      </c>
      <c r="V78" s="600">
        <f t="shared" si="83"/>
        <v>14.017031081116993</v>
      </c>
      <c r="W78" s="681">
        <f t="shared" ref="W78:W87" si="107">IF(MIN(X78,Y78)*(1-(2.5+7)/(87.5-2))&gt;$AE$7,$AE$7,MIN(X78,Y78)*(1-(2.5+7)/(87.5-2)))</f>
        <v>15.574478979018881</v>
      </c>
      <c r="X78" s="666">
        <f>'70MPa, 7-10kg (comm)'!Z78</f>
        <v>17.521288851396243</v>
      </c>
      <c r="Y78" s="488">
        <f>'70MPa, 7-10kg (comm)'!AA78</f>
        <v>19.319348388982071</v>
      </c>
      <c r="Z78" s="483">
        <f t="shared" ref="Z78:Z89" si="108">(F78-2)/W78</f>
        <v>4.7440511899928781</v>
      </c>
      <c r="AA78" s="486">
        <f t="shared" ref="AA78:AA89" si="109">(F78-2)/MIN(X78,Y78)</f>
        <v>4.2169343911047807</v>
      </c>
      <c r="AB78" s="487">
        <f>'70MPa, 7-10kg (comm)'!AD78</f>
        <v>29.939380907462009</v>
      </c>
      <c r="AC78" s="488">
        <f>'70MPa, 7-10kg (comm)'!AE78</f>
        <v>46.432127159749037</v>
      </c>
      <c r="AD78" s="466"/>
      <c r="AE78" s="930"/>
      <c r="AF78" s="932"/>
      <c r="AG78" s="466"/>
      <c r="AH78" s="925"/>
      <c r="AI78" s="680">
        <f t="shared" ref="AI78:AI90" si="110">$C78</f>
        <v>45</v>
      </c>
      <c r="AJ78" s="489">
        <v>25</v>
      </c>
      <c r="AK78" s="482">
        <f t="shared" si="84"/>
        <v>-40</v>
      </c>
      <c r="AL78" s="490">
        <f t="shared" ref="AL78:AL89" si="111">W78</f>
        <v>15.574478979018881</v>
      </c>
      <c r="AM78" s="466"/>
      <c r="AN78" s="925"/>
      <c r="AO78" s="475">
        <f t="shared" ref="AO78:AO90" si="112">$C78</f>
        <v>45</v>
      </c>
      <c r="AP78" s="491">
        <v>0.88502660640651754</v>
      </c>
      <c r="AQ78" s="492">
        <v>0.90624195094458626</v>
      </c>
      <c r="AR78" s="492">
        <v>0.92049751742285113</v>
      </c>
      <c r="AS78" s="492">
        <v>0.91947875801109791</v>
      </c>
      <c r="AT78" s="492">
        <v>0.91778924674379025</v>
      </c>
      <c r="AU78" s="493">
        <v>0.92459304941582032</v>
      </c>
      <c r="AV78" s="493">
        <v>0.92711389923558118</v>
      </c>
      <c r="AW78" s="493">
        <v>0.93451567077236297</v>
      </c>
      <c r="AX78" s="493">
        <v>0.93932404455978857</v>
      </c>
      <c r="AY78" s="493">
        <v>0.94525551111431727</v>
      </c>
      <c r="AZ78" s="493">
        <v>0.95095820357860372</v>
      </c>
      <c r="BA78" s="494" t="s">
        <v>381</v>
      </c>
      <c r="BB78" s="474"/>
      <c r="BC78" s="925"/>
      <c r="BD78" s="475">
        <f t="shared" ref="BD78:BD90" si="113">$C78</f>
        <v>45</v>
      </c>
      <c r="BE78" s="491">
        <v>0.91974120908444812</v>
      </c>
      <c r="BF78" s="492">
        <v>0.92278928619526412</v>
      </c>
      <c r="BG78" s="492">
        <v>0.92201896388627369</v>
      </c>
      <c r="BH78" s="492">
        <v>0.92112170342136668</v>
      </c>
      <c r="BI78" s="492">
        <v>0.91950573132961411</v>
      </c>
      <c r="BJ78" s="493">
        <v>0.92636428936199211</v>
      </c>
      <c r="BK78" s="493">
        <v>0.9288849989003074</v>
      </c>
      <c r="BL78" s="493">
        <v>0.93622032795544785</v>
      </c>
      <c r="BM78" s="493">
        <v>0.94083778454808875</v>
      </c>
      <c r="BN78" s="493">
        <v>0.94633588638952948</v>
      </c>
      <c r="BO78" s="493">
        <v>0.95104839782750505</v>
      </c>
      <c r="BP78" s="494" t="s">
        <v>381</v>
      </c>
      <c r="BQ78" s="466"/>
      <c r="BR78" s="925"/>
      <c r="BS78" s="475">
        <f t="shared" ref="BS78:BS90" si="114">$C78</f>
        <v>45</v>
      </c>
      <c r="BT78" s="495">
        <v>85</v>
      </c>
      <c r="BU78" s="496">
        <v>85.000000000000057</v>
      </c>
      <c r="BV78" s="496">
        <v>84.282884411161717</v>
      </c>
      <c r="BW78" s="496">
        <v>82.320586047520379</v>
      </c>
      <c r="BX78" s="496">
        <v>80.160824539567798</v>
      </c>
      <c r="BY78" s="497">
        <v>78.118141594952732</v>
      </c>
      <c r="BZ78" s="497">
        <v>73.280010658633984</v>
      </c>
      <c r="CA78" s="497">
        <v>68.114629307188764</v>
      </c>
      <c r="CB78" s="497">
        <v>62.358007176703353</v>
      </c>
      <c r="CC78" s="497">
        <v>56.051465098931644</v>
      </c>
      <c r="CD78" s="497">
        <v>47.684220114399054</v>
      </c>
      <c r="CE78" s="494" t="s">
        <v>381</v>
      </c>
      <c r="CG78" s="925"/>
      <c r="CH78" s="475">
        <f t="shared" ref="CH78:CH90" si="115">$C78</f>
        <v>45</v>
      </c>
      <c r="CI78" s="495">
        <v>85</v>
      </c>
      <c r="CJ78" s="496">
        <v>84.587908436013464</v>
      </c>
      <c r="CK78" s="496">
        <v>83.458547493501925</v>
      </c>
      <c r="CL78" s="496">
        <v>81.432779880377026</v>
      </c>
      <c r="CM78" s="496">
        <v>79.247897922148653</v>
      </c>
      <c r="CN78" s="497">
        <v>77.188350695063562</v>
      </c>
      <c r="CO78" s="497">
        <v>72.354122481819445</v>
      </c>
      <c r="CP78" s="497">
        <v>67.24454998921405</v>
      </c>
      <c r="CQ78" s="497">
        <v>61.599442144825403</v>
      </c>
      <c r="CR78" s="497">
        <v>55.522577151586205</v>
      </c>
      <c r="CS78" s="497">
        <v>47.641428447562383</v>
      </c>
      <c r="CT78" s="494" t="s">
        <v>381</v>
      </c>
      <c r="CU78" s="466"/>
      <c r="CV78" s="925"/>
      <c r="CW78" s="680">
        <f t="shared" ref="CW78:CW90" si="116">$C78</f>
        <v>45</v>
      </c>
      <c r="CX78" s="524">
        <f t="shared" si="85"/>
        <v>0.88502660640651754</v>
      </c>
      <c r="CY78" s="525">
        <f t="shared" si="86"/>
        <v>0.90624195094458626</v>
      </c>
      <c r="CZ78" s="525">
        <f t="shared" si="87"/>
        <v>0.92049751742285113</v>
      </c>
      <c r="DA78" s="525">
        <f t="shared" si="88"/>
        <v>0.91947875801109791</v>
      </c>
      <c r="DB78" s="525">
        <f t="shared" si="89"/>
        <v>0.91778924674379025</v>
      </c>
      <c r="DC78" s="526">
        <f t="shared" si="90"/>
        <v>0.92459304941582032</v>
      </c>
      <c r="DD78" s="526">
        <f t="shared" si="91"/>
        <v>0.92711389923558118</v>
      </c>
      <c r="DE78" s="526">
        <f t="shared" si="92"/>
        <v>0.93451567077236297</v>
      </c>
      <c r="DF78" s="526">
        <f t="shared" si="93"/>
        <v>0.93932404455978857</v>
      </c>
      <c r="DG78" s="526">
        <f t="shared" si="94"/>
        <v>0.94525551111431727</v>
      </c>
      <c r="DH78" s="526">
        <f>MIN(AZ78,BO78)</f>
        <v>0.95095820357860372</v>
      </c>
      <c r="DI78" s="494" t="s">
        <v>381</v>
      </c>
      <c r="DJ78" s="466"/>
      <c r="DK78" s="925"/>
      <c r="DL78" s="680">
        <f t="shared" ref="DL78:DL90" si="117">$C78</f>
        <v>45</v>
      </c>
      <c r="DM78" s="495">
        <f t="shared" si="95"/>
        <v>85</v>
      </c>
      <c r="DN78" s="496">
        <f t="shared" si="96"/>
        <v>85.000000000000057</v>
      </c>
      <c r="DO78" s="496">
        <f t="shared" si="97"/>
        <v>84.282884411161717</v>
      </c>
      <c r="DP78" s="496">
        <f t="shared" si="98"/>
        <v>82.320586047520379</v>
      </c>
      <c r="DQ78" s="496">
        <f t="shared" si="99"/>
        <v>80.160824539567798</v>
      </c>
      <c r="DR78" s="497">
        <f t="shared" si="100"/>
        <v>78.118141594952732</v>
      </c>
      <c r="DS78" s="497">
        <f t="shared" si="101"/>
        <v>73.280010658633984</v>
      </c>
      <c r="DT78" s="497">
        <f t="shared" si="102"/>
        <v>68.114629307188764</v>
      </c>
      <c r="DU78" s="497">
        <f t="shared" si="103"/>
        <v>62.358007176703353</v>
      </c>
      <c r="DV78" s="497">
        <f t="shared" si="104"/>
        <v>56.051465098931644</v>
      </c>
      <c r="DW78" s="497">
        <f>MAX(CD78,CS78)</f>
        <v>47.684220114399054</v>
      </c>
      <c r="DX78" s="494" t="s">
        <v>381</v>
      </c>
    </row>
    <row r="79" spans="2:128" ht="15" customHeight="1">
      <c r="B79" s="1005"/>
      <c r="C79" s="686">
        <v>40</v>
      </c>
      <c r="D79" s="476">
        <f t="shared" si="105"/>
        <v>18.95894245678727</v>
      </c>
      <c r="E79" s="578">
        <v>70.949158923264676</v>
      </c>
      <c r="F79" s="579">
        <v>74.239613688400922</v>
      </c>
      <c r="G79" s="579">
        <v>77.248556766603798</v>
      </c>
      <c r="H79" s="579">
        <v>76.672053874569627</v>
      </c>
      <c r="I79" s="579">
        <v>76.827237649246072</v>
      </c>
      <c r="J79" s="579">
        <v>76.435530409611118</v>
      </c>
      <c r="K79" s="579">
        <v>75.637782260559931</v>
      </c>
      <c r="L79" s="579">
        <v>75.407432890924724</v>
      </c>
      <c r="M79" s="579">
        <v>74.653515283485177</v>
      </c>
      <c r="N79" s="579">
        <v>73.912328340153891</v>
      </c>
      <c r="O79" s="579">
        <v>72.638014094831348</v>
      </c>
      <c r="P79" s="480" t="s">
        <v>381</v>
      </c>
      <c r="Q79" s="466"/>
      <c r="R79" s="925"/>
      <c r="S79" s="680">
        <f t="shared" si="106"/>
        <v>40</v>
      </c>
      <c r="T79" s="481">
        <v>40</v>
      </c>
      <c r="U79" s="482">
        <v>-33</v>
      </c>
      <c r="V79" s="600">
        <f t="shared" si="83"/>
        <v>17.063048211108544</v>
      </c>
      <c r="W79" s="681">
        <f t="shared" si="107"/>
        <v>18.95894245678727</v>
      </c>
      <c r="X79" s="666">
        <f>'70MPa, 7-10kg (comm)'!Z79</f>
        <v>21.328810263885678</v>
      </c>
      <c r="Y79" s="488">
        <f>'70MPa, 7-10kg (comm)'!AA79</f>
        <v>22.862542446346865</v>
      </c>
      <c r="Z79" s="483">
        <f t="shared" si="108"/>
        <v>3.8103187376118259</v>
      </c>
      <c r="AA79" s="486">
        <f t="shared" si="109"/>
        <v>3.3869499889882899</v>
      </c>
      <c r="AB79" s="487">
        <f>'70MPa, 7-10kg (comm)'!AD79</f>
        <v>35.202370267571993</v>
      </c>
      <c r="AC79" s="488">
        <f>'70MPa, 7-10kg (comm)'!AE79</f>
        <v>53.228494066220378</v>
      </c>
      <c r="AD79" s="466"/>
      <c r="AE79" s="930"/>
      <c r="AF79" s="932"/>
      <c r="AG79" s="466"/>
      <c r="AH79" s="925"/>
      <c r="AI79" s="680">
        <f t="shared" si="110"/>
        <v>40</v>
      </c>
      <c r="AJ79" s="489">
        <v>25</v>
      </c>
      <c r="AK79" s="482">
        <f t="shared" si="84"/>
        <v>-40</v>
      </c>
      <c r="AL79" s="490">
        <f t="shared" si="111"/>
        <v>18.95894245678727</v>
      </c>
      <c r="AM79" s="466"/>
      <c r="AN79" s="925"/>
      <c r="AO79" s="475">
        <f t="shared" si="112"/>
        <v>40</v>
      </c>
      <c r="AP79" s="491">
        <v>0.86374321036028401</v>
      </c>
      <c r="AQ79" s="492">
        <v>0.89224546614149447</v>
      </c>
      <c r="AR79" s="492">
        <v>0.91912075903023671</v>
      </c>
      <c r="AS79" s="492">
        <v>0.91898540070685586</v>
      </c>
      <c r="AT79" s="492">
        <v>0.92498103971201306</v>
      </c>
      <c r="AU79" s="493">
        <v>0.92683352538015995</v>
      </c>
      <c r="AV79" s="493">
        <v>0.93103233307151778</v>
      </c>
      <c r="AW79" s="493">
        <v>0.94061807864590374</v>
      </c>
      <c r="AX79" s="493">
        <v>0.94686557256545556</v>
      </c>
      <c r="AY79" s="493">
        <v>0.95428986097534818</v>
      </c>
      <c r="AZ79" s="493">
        <v>0.96143314220607357</v>
      </c>
      <c r="BA79" s="494" t="s">
        <v>381</v>
      </c>
      <c r="BB79" s="474"/>
      <c r="BC79" s="925"/>
      <c r="BD79" s="475">
        <f t="shared" si="113"/>
        <v>40</v>
      </c>
      <c r="BE79" s="491">
        <v>0.89199312726029978</v>
      </c>
      <c r="BF79" s="492">
        <v>0.92008614185616378</v>
      </c>
      <c r="BG79" s="492">
        <v>0.92038863105284752</v>
      </c>
      <c r="BH79" s="492">
        <v>0.92038520345232411</v>
      </c>
      <c r="BI79" s="492">
        <v>0.92649688497040228</v>
      </c>
      <c r="BJ79" s="493">
        <v>0.92837632869547959</v>
      </c>
      <c r="BK79" s="493">
        <v>0.93265408745457856</v>
      </c>
      <c r="BL79" s="493">
        <v>0.94218456506983828</v>
      </c>
      <c r="BM79" s="493">
        <v>0.94826836222149624</v>
      </c>
      <c r="BN79" s="493">
        <v>0.95528532436507163</v>
      </c>
      <c r="BO79" s="493">
        <v>0.96151411488166749</v>
      </c>
      <c r="BP79" s="494" t="s">
        <v>381</v>
      </c>
      <c r="BQ79" s="466"/>
      <c r="BR79" s="925"/>
      <c r="BS79" s="475">
        <f t="shared" si="114"/>
        <v>40</v>
      </c>
      <c r="BT79" s="495">
        <v>85</v>
      </c>
      <c r="BU79" s="496">
        <v>85</v>
      </c>
      <c r="BV79" s="496">
        <v>84.212242800956119</v>
      </c>
      <c r="BW79" s="496">
        <v>81.661625190337062</v>
      </c>
      <c r="BX79" s="496">
        <v>79.144662964858668</v>
      </c>
      <c r="BY79" s="497">
        <v>76.403369718496336</v>
      </c>
      <c r="BZ79" s="497">
        <v>70.631909890399086</v>
      </c>
      <c r="CA79" s="497">
        <v>64.711101442240874</v>
      </c>
      <c r="CB79" s="497">
        <v>58.304955476399414</v>
      </c>
      <c r="CC79" s="497">
        <v>51.493834253419102</v>
      </c>
      <c r="CD79" s="497">
        <v>42.692588987476867</v>
      </c>
      <c r="CE79" s="494" t="s">
        <v>381</v>
      </c>
      <c r="CG79" s="925"/>
      <c r="CH79" s="475">
        <f t="shared" si="115"/>
        <v>40</v>
      </c>
      <c r="CI79" s="495">
        <v>85</v>
      </c>
      <c r="CJ79" s="496">
        <v>85</v>
      </c>
      <c r="CK79" s="496">
        <v>83.520129627466105</v>
      </c>
      <c r="CL79" s="496">
        <v>80.904080413923765</v>
      </c>
      <c r="CM79" s="496">
        <v>78.342336598573908</v>
      </c>
      <c r="CN79" s="497">
        <v>75.58943459933765</v>
      </c>
      <c r="CO79" s="497">
        <v>69.794800001548523</v>
      </c>
      <c r="CP79" s="497">
        <v>63.921099813919085</v>
      </c>
      <c r="CQ79" s="497">
        <v>57.611659915661349</v>
      </c>
      <c r="CR79" s="497">
        <v>51.016234949709066</v>
      </c>
      <c r="CS79" s="497">
        <v>42.654988158586889</v>
      </c>
      <c r="CT79" s="494" t="s">
        <v>381</v>
      </c>
      <c r="CU79" s="466"/>
      <c r="CV79" s="925"/>
      <c r="CW79" s="680">
        <f t="shared" si="116"/>
        <v>40</v>
      </c>
      <c r="CX79" s="524">
        <f t="shared" si="85"/>
        <v>0.86374321036028401</v>
      </c>
      <c r="CY79" s="525">
        <f t="shared" si="86"/>
        <v>0.89224546614149447</v>
      </c>
      <c r="CZ79" s="525">
        <f t="shared" si="87"/>
        <v>0.91912075903023671</v>
      </c>
      <c r="DA79" s="525">
        <f t="shared" si="88"/>
        <v>0.91898540070685586</v>
      </c>
      <c r="DB79" s="525">
        <f t="shared" si="89"/>
        <v>0.92498103971201306</v>
      </c>
      <c r="DC79" s="526">
        <f t="shared" si="90"/>
        <v>0.92683352538015995</v>
      </c>
      <c r="DD79" s="526">
        <f t="shared" si="91"/>
        <v>0.93103233307151778</v>
      </c>
      <c r="DE79" s="526">
        <f t="shared" si="92"/>
        <v>0.94061807864590374</v>
      </c>
      <c r="DF79" s="526">
        <f t="shared" si="93"/>
        <v>0.94686557256545556</v>
      </c>
      <c r="DG79" s="526">
        <f t="shared" si="94"/>
        <v>0.95428986097534818</v>
      </c>
      <c r="DH79" s="526">
        <f>MIN(AZ79,BO79)</f>
        <v>0.96143314220607357</v>
      </c>
      <c r="DI79" s="494" t="s">
        <v>381</v>
      </c>
      <c r="DJ79" s="466"/>
      <c r="DK79" s="925"/>
      <c r="DL79" s="680">
        <f t="shared" si="117"/>
        <v>40</v>
      </c>
      <c r="DM79" s="495">
        <f t="shared" si="95"/>
        <v>85</v>
      </c>
      <c r="DN79" s="496">
        <f t="shared" si="96"/>
        <v>85</v>
      </c>
      <c r="DO79" s="496">
        <f t="shared" si="97"/>
        <v>84.212242800956119</v>
      </c>
      <c r="DP79" s="496">
        <f t="shared" si="98"/>
        <v>81.661625190337062</v>
      </c>
      <c r="DQ79" s="496">
        <f t="shared" si="99"/>
        <v>79.144662964858668</v>
      </c>
      <c r="DR79" s="497">
        <f t="shared" si="100"/>
        <v>76.403369718496336</v>
      </c>
      <c r="DS79" s="497">
        <f t="shared" si="101"/>
        <v>70.631909890399086</v>
      </c>
      <c r="DT79" s="497">
        <f t="shared" si="102"/>
        <v>64.711101442240874</v>
      </c>
      <c r="DU79" s="497">
        <f t="shared" si="103"/>
        <v>58.304955476399414</v>
      </c>
      <c r="DV79" s="497">
        <f t="shared" si="104"/>
        <v>51.493834253419102</v>
      </c>
      <c r="DW79" s="497">
        <f>MAX(CD79,CS79)</f>
        <v>42.692588987476867</v>
      </c>
      <c r="DX79" s="494" t="s">
        <v>381</v>
      </c>
    </row>
    <row r="80" spans="2:128" ht="15" customHeight="1">
      <c r="B80" s="1005"/>
      <c r="C80" s="686">
        <v>35</v>
      </c>
      <c r="D80" s="476">
        <f t="shared" si="105"/>
        <v>19.26680730006883</v>
      </c>
      <c r="E80" s="578">
        <v>70.754077945392112</v>
      </c>
      <c r="F80" s="579">
        <v>74.162819831475915</v>
      </c>
      <c r="G80" s="579">
        <v>76.819360700978933</v>
      </c>
      <c r="H80" s="579">
        <v>76.251969172903515</v>
      </c>
      <c r="I80" s="579">
        <v>76.454858573957736</v>
      </c>
      <c r="J80" s="579">
        <v>76.084996255883155</v>
      </c>
      <c r="K80" s="579">
        <v>75.334836049952727</v>
      </c>
      <c r="L80" s="579">
        <v>75.177942251730528</v>
      </c>
      <c r="M80" s="579">
        <v>74.485888525087844</v>
      </c>
      <c r="N80" s="579">
        <v>73.817223156791385</v>
      </c>
      <c r="O80" s="579">
        <v>72.621946289868959</v>
      </c>
      <c r="P80" s="480" t="s">
        <v>381</v>
      </c>
      <c r="Q80" s="466"/>
      <c r="R80" s="925"/>
      <c r="S80" s="680">
        <f t="shared" si="106"/>
        <v>35</v>
      </c>
      <c r="T80" s="481">
        <v>40</v>
      </c>
      <c r="U80" s="482">
        <v>-33</v>
      </c>
      <c r="V80" s="600">
        <f t="shared" si="83"/>
        <v>17.340126570061948</v>
      </c>
      <c r="W80" s="681">
        <f t="shared" si="107"/>
        <v>19.26680730006883</v>
      </c>
      <c r="X80" s="666">
        <f>'70MPa, 7-10kg (comm)'!Z80</f>
        <v>21.675158212577436</v>
      </c>
      <c r="Y80" s="488">
        <f>'70MPa, 7-10kg (comm)'!AA80</f>
        <v>23.089669800475306</v>
      </c>
      <c r="Z80" s="483">
        <f t="shared" si="108"/>
        <v>3.7454477385683989</v>
      </c>
      <c r="AA80" s="486">
        <f t="shared" si="109"/>
        <v>3.3292868787274652</v>
      </c>
      <c r="AB80" s="487">
        <f>'70MPa, 7-10kg (comm)'!AD80</f>
        <v>35.668154204200768</v>
      </c>
      <c r="AC80" s="488">
        <f>'70MPa, 7-10kg (comm)'!AE80</f>
        <v>53.656793113359264</v>
      </c>
      <c r="AD80" s="466"/>
      <c r="AE80" s="930"/>
      <c r="AF80" s="932"/>
      <c r="AG80" s="466"/>
      <c r="AH80" s="925"/>
      <c r="AI80" s="680">
        <f t="shared" si="110"/>
        <v>35</v>
      </c>
      <c r="AJ80" s="489">
        <f t="shared" ref="AJ80:AJ88" si="118">AI80-10</f>
        <v>25</v>
      </c>
      <c r="AK80" s="482">
        <f t="shared" si="84"/>
        <v>-40</v>
      </c>
      <c r="AL80" s="490">
        <f t="shared" si="111"/>
        <v>19.26680730006883</v>
      </c>
      <c r="AM80" s="466"/>
      <c r="AN80" s="925"/>
      <c r="AO80" s="475">
        <f t="shared" si="112"/>
        <v>35</v>
      </c>
      <c r="AP80" s="491">
        <v>0.86203065133340695</v>
      </c>
      <c r="AQ80" s="492">
        <v>0.89158840115994653</v>
      </c>
      <c r="AR80" s="492">
        <v>0.91565997144195976</v>
      </c>
      <c r="AS80" s="492">
        <v>0.91563464557088592</v>
      </c>
      <c r="AT80" s="492">
        <v>0.9220757422000021</v>
      </c>
      <c r="AU80" s="493">
        <v>0.92411253346974653</v>
      </c>
      <c r="AV80" s="493">
        <v>0.92876819124956111</v>
      </c>
      <c r="AW80" s="493">
        <v>0.93899067860008067</v>
      </c>
      <c r="AX80" s="561">
        <v>0.94574780374778422</v>
      </c>
      <c r="AY80" s="493">
        <v>0.95374967188698512</v>
      </c>
      <c r="AZ80" s="493">
        <v>0.96141152976299038</v>
      </c>
      <c r="BA80" s="494" t="s">
        <v>381</v>
      </c>
      <c r="BB80" s="474"/>
      <c r="BC80" s="925"/>
      <c r="BD80" s="475">
        <f t="shared" si="113"/>
        <v>35</v>
      </c>
      <c r="BE80" s="491">
        <v>0.88832502319221851</v>
      </c>
      <c r="BF80" s="492">
        <v>0.9165195390451828</v>
      </c>
      <c r="BG80" s="492">
        <v>0.91683205929651757</v>
      </c>
      <c r="BH80" s="492">
        <v>0.91695576892342168</v>
      </c>
      <c r="BI80" s="492">
        <v>0.92344715724441961</v>
      </c>
      <c r="BJ80" s="493">
        <v>0.92557557635478838</v>
      </c>
      <c r="BK80" s="493">
        <v>0.93029447918190555</v>
      </c>
      <c r="BL80" s="493">
        <v>0.94047148222367227</v>
      </c>
      <c r="BM80" s="561">
        <v>0.94707597846439495</v>
      </c>
      <c r="BN80" s="493">
        <v>0.95468181253856921</v>
      </c>
      <c r="BO80" s="493">
        <v>0.96148501495683414</v>
      </c>
      <c r="BP80" s="494" t="s">
        <v>381</v>
      </c>
      <c r="BQ80" s="466"/>
      <c r="BR80" s="925"/>
      <c r="BS80" s="475">
        <f t="shared" si="114"/>
        <v>35</v>
      </c>
      <c r="BT80" s="495">
        <v>85</v>
      </c>
      <c r="BU80" s="496">
        <v>85</v>
      </c>
      <c r="BV80" s="496">
        <v>84.139153389686314</v>
      </c>
      <c r="BW80" s="496">
        <v>81.562059017007812</v>
      </c>
      <c r="BX80" s="496">
        <v>79.019807446746796</v>
      </c>
      <c r="BY80" s="497">
        <v>76.265846327536991</v>
      </c>
      <c r="BZ80" s="497">
        <v>70.459185554159035</v>
      </c>
      <c r="CA80" s="497">
        <v>64.532563306878657</v>
      </c>
      <c r="CB80" s="497">
        <v>58.129715904137214</v>
      </c>
      <c r="CC80" s="497">
        <v>51.346106736098079</v>
      </c>
      <c r="CD80" s="497">
        <v>42.634698456966738</v>
      </c>
      <c r="CE80" s="494" t="s">
        <v>381</v>
      </c>
      <c r="CG80" s="925"/>
      <c r="CH80" s="475">
        <f t="shared" si="115"/>
        <v>35</v>
      </c>
      <c r="CI80" s="495">
        <v>85.000000000000114</v>
      </c>
      <c r="CJ80" s="496">
        <v>85</v>
      </c>
      <c r="CK80" s="496">
        <v>83.500920200706958</v>
      </c>
      <c r="CL80" s="496">
        <v>80.839412247554463</v>
      </c>
      <c r="CM80" s="496">
        <v>78.283295611002174</v>
      </c>
      <c r="CN80" s="497">
        <v>75.48775099569491</v>
      </c>
      <c r="CO80" s="497">
        <v>69.665080852925229</v>
      </c>
      <c r="CP80" s="497">
        <v>63.784734767578989</v>
      </c>
      <c r="CQ80" s="497">
        <v>57.472078054434547</v>
      </c>
      <c r="CR80" s="497">
        <v>50.898788726325797</v>
      </c>
      <c r="CS80" s="497">
        <v>42.600539433803803</v>
      </c>
      <c r="CT80" s="494" t="s">
        <v>381</v>
      </c>
      <c r="CU80" s="466"/>
      <c r="CV80" s="925"/>
      <c r="CW80" s="680">
        <f t="shared" si="116"/>
        <v>35</v>
      </c>
      <c r="CX80" s="524">
        <f t="shared" si="85"/>
        <v>0.86203065133340695</v>
      </c>
      <c r="CY80" s="525">
        <f t="shared" si="86"/>
        <v>0.89158840115994653</v>
      </c>
      <c r="CZ80" s="525">
        <f t="shared" si="87"/>
        <v>0.91565997144195976</v>
      </c>
      <c r="DA80" s="525">
        <f t="shared" si="88"/>
        <v>0.91563464557088592</v>
      </c>
      <c r="DB80" s="525">
        <f t="shared" si="89"/>
        <v>0.9220757422000021</v>
      </c>
      <c r="DC80" s="526">
        <f t="shared" si="90"/>
        <v>0.92411253346974653</v>
      </c>
      <c r="DD80" s="526">
        <f t="shared" si="91"/>
        <v>0.92876819124956111</v>
      </c>
      <c r="DE80" s="526">
        <f t="shared" si="92"/>
        <v>0.93899067860008067</v>
      </c>
      <c r="DF80" s="568">
        <f t="shared" si="93"/>
        <v>0.94574780374778422</v>
      </c>
      <c r="DG80" s="526">
        <f t="shared" si="94"/>
        <v>0.95374967188698512</v>
      </c>
      <c r="DH80" s="526">
        <f>MIN(AZ80,BO80)</f>
        <v>0.96141152976299038</v>
      </c>
      <c r="DI80" s="494" t="s">
        <v>381</v>
      </c>
      <c r="DJ80" s="466"/>
      <c r="DK80" s="925"/>
      <c r="DL80" s="680">
        <f t="shared" si="117"/>
        <v>35</v>
      </c>
      <c r="DM80" s="495">
        <f t="shared" si="95"/>
        <v>85.000000000000114</v>
      </c>
      <c r="DN80" s="496">
        <f t="shared" si="96"/>
        <v>85</v>
      </c>
      <c r="DO80" s="496">
        <f t="shared" si="97"/>
        <v>84.139153389686314</v>
      </c>
      <c r="DP80" s="496">
        <f t="shared" si="98"/>
        <v>81.562059017007812</v>
      </c>
      <c r="DQ80" s="496">
        <f t="shared" si="99"/>
        <v>79.019807446746796</v>
      </c>
      <c r="DR80" s="497">
        <f t="shared" si="100"/>
        <v>76.265846327536991</v>
      </c>
      <c r="DS80" s="497">
        <f t="shared" si="101"/>
        <v>70.459185554159035</v>
      </c>
      <c r="DT80" s="497">
        <f t="shared" si="102"/>
        <v>64.532563306878657</v>
      </c>
      <c r="DU80" s="497">
        <f t="shared" si="103"/>
        <v>58.129715904137214</v>
      </c>
      <c r="DV80" s="497">
        <f t="shared" si="104"/>
        <v>51.346106736098079</v>
      </c>
      <c r="DW80" s="497">
        <f>MAX(CD80,CS80)</f>
        <v>42.634698456966738</v>
      </c>
      <c r="DX80" s="494" t="s">
        <v>381</v>
      </c>
    </row>
    <row r="81" spans="2:128" ht="15" customHeight="1">
      <c r="B81" s="1005"/>
      <c r="C81" s="686">
        <v>30</v>
      </c>
      <c r="D81" s="476">
        <f t="shared" si="105"/>
        <v>19.88372093023256</v>
      </c>
      <c r="E81" s="578">
        <v>73.777050163309966</v>
      </c>
      <c r="F81" s="579">
        <v>76.453874428078635</v>
      </c>
      <c r="G81" s="579">
        <v>76.061502428050318</v>
      </c>
      <c r="H81" s="579">
        <v>75.416635490478328</v>
      </c>
      <c r="I81" s="579">
        <v>75.621418323113346</v>
      </c>
      <c r="J81" s="579">
        <v>75.189479605789728</v>
      </c>
      <c r="K81" s="579">
        <v>74.306840602377122</v>
      </c>
      <c r="L81" s="579">
        <v>74.094813449082608</v>
      </c>
      <c r="M81" s="579">
        <v>73.2771633344625</v>
      </c>
      <c r="N81" s="579">
        <v>72.50797708991837</v>
      </c>
      <c r="O81" s="579">
        <v>71.277382569360029</v>
      </c>
      <c r="P81" s="480" t="s">
        <v>381</v>
      </c>
      <c r="Q81" s="466"/>
      <c r="R81" s="925"/>
      <c r="S81" s="680">
        <f t="shared" si="106"/>
        <v>30</v>
      </c>
      <c r="T81" s="498">
        <v>36.700000000000003</v>
      </c>
      <c r="U81" s="482">
        <v>-33</v>
      </c>
      <c r="V81" s="600">
        <f t="shared" si="83"/>
        <v>17.895348837209305</v>
      </c>
      <c r="W81" s="681">
        <f t="shared" si="107"/>
        <v>19.88372093023256</v>
      </c>
      <c r="X81" s="666">
        <f>'70MPa, 7-10kg (comm)'!Z81</f>
        <v>24.260042345302576</v>
      </c>
      <c r="Y81" s="488">
        <f>'70MPa, 7-10kg (comm)'!AA81</f>
        <v>25.51545250085324</v>
      </c>
      <c r="Z81" s="483">
        <f t="shared" si="108"/>
        <v>3.7444638601255917</v>
      </c>
      <c r="AA81" s="486">
        <f t="shared" si="109"/>
        <v>3.068991940259123</v>
      </c>
      <c r="AB81" s="487">
        <f>'70MPa, 7-10kg (comm)'!AD81</f>
        <v>39.032816094354452</v>
      </c>
      <c r="AC81" s="488">
        <f>'70MPa, 7-10kg (comm)'!AE81</f>
        <v>58.077829816850176</v>
      </c>
      <c r="AD81" s="466"/>
      <c r="AE81" s="930"/>
      <c r="AF81" s="932"/>
      <c r="AG81" s="466"/>
      <c r="AH81" s="925"/>
      <c r="AI81" s="680">
        <f t="shared" si="110"/>
        <v>30</v>
      </c>
      <c r="AJ81" s="489">
        <f t="shared" si="118"/>
        <v>20</v>
      </c>
      <c r="AK81" s="482">
        <f t="shared" si="84"/>
        <v>-40</v>
      </c>
      <c r="AL81" s="490">
        <f t="shared" si="111"/>
        <v>19.88372093023256</v>
      </c>
      <c r="AM81" s="466"/>
      <c r="AN81" s="925"/>
      <c r="AO81" s="475">
        <f t="shared" si="112"/>
        <v>30</v>
      </c>
      <c r="AP81" s="491">
        <v>0.88828186521067354</v>
      </c>
      <c r="AQ81" s="492">
        <v>0.91138632603921521</v>
      </c>
      <c r="AR81" s="492">
        <v>0.9110848357877166</v>
      </c>
      <c r="AS81" s="492">
        <v>0.91098847330578037</v>
      </c>
      <c r="AT81" s="492">
        <v>0.91796413858513237</v>
      </c>
      <c r="AU81" s="493">
        <v>0.92003605955010881</v>
      </c>
      <c r="AV81" s="493">
        <v>0.92461806210674746</v>
      </c>
      <c r="AW81" s="493">
        <v>0.93536761976572613</v>
      </c>
      <c r="AX81" s="493">
        <v>0.94202373535193162</v>
      </c>
      <c r="AY81" s="493">
        <v>0.95017661729363467</v>
      </c>
      <c r="AZ81" s="493">
        <v>0.95911622014871634</v>
      </c>
      <c r="BA81" s="494" t="s">
        <v>381</v>
      </c>
      <c r="BB81" s="474"/>
      <c r="BC81" s="925"/>
      <c r="BD81" s="475">
        <f t="shared" si="113"/>
        <v>30</v>
      </c>
      <c r="BE81" s="491">
        <v>0.91012216620494557</v>
      </c>
      <c r="BF81" s="492">
        <v>0.91233806208006496</v>
      </c>
      <c r="BG81" s="492">
        <v>0.91219007256333917</v>
      </c>
      <c r="BH81" s="492">
        <v>0.91219093456155353</v>
      </c>
      <c r="BI81" s="492">
        <v>0.91927718863106955</v>
      </c>
      <c r="BJ81" s="493">
        <v>0.92141382861968768</v>
      </c>
      <c r="BK81" s="493">
        <v>0.92605458013397213</v>
      </c>
      <c r="BL81" s="493">
        <v>0.93676112713974513</v>
      </c>
      <c r="BM81" s="493">
        <v>0.9432714638886055</v>
      </c>
      <c r="BN81" s="493">
        <v>0.95097629842572673</v>
      </c>
      <c r="BO81" s="493">
        <v>0.95912923279248763</v>
      </c>
      <c r="BP81" s="494" t="s">
        <v>381</v>
      </c>
      <c r="BQ81" s="466"/>
      <c r="BR81" s="925"/>
      <c r="BS81" s="475">
        <f t="shared" si="114"/>
        <v>30</v>
      </c>
      <c r="BT81" s="495">
        <v>85</v>
      </c>
      <c r="BU81" s="496">
        <v>84.798070873242779</v>
      </c>
      <c r="BV81" s="496">
        <v>83.152348239079771</v>
      </c>
      <c r="BW81" s="496">
        <v>80.241707541424233</v>
      </c>
      <c r="BX81" s="496">
        <v>77.430979472275979</v>
      </c>
      <c r="BY81" s="497">
        <v>74.372237799534972</v>
      </c>
      <c r="BZ81" s="497">
        <v>67.986143452877599</v>
      </c>
      <c r="CA81" s="497">
        <v>61.575674256316269</v>
      </c>
      <c r="CB81" s="497">
        <v>54.688622885297093</v>
      </c>
      <c r="CC81" s="497">
        <v>47.426002646457519</v>
      </c>
      <c r="CD81" s="497">
        <v>37.99811772849295</v>
      </c>
      <c r="CE81" s="494" t="s">
        <v>381</v>
      </c>
      <c r="CG81" s="925"/>
      <c r="CH81" s="475">
        <f t="shared" si="115"/>
        <v>30</v>
      </c>
      <c r="CI81" s="495">
        <v>85</v>
      </c>
      <c r="CJ81" s="496">
        <v>84.278475220090755</v>
      </c>
      <c r="CK81" s="496">
        <v>82.551733372198029</v>
      </c>
      <c r="CL81" s="496">
        <v>79.58287111134058</v>
      </c>
      <c r="CM81" s="496">
        <v>76.728320826868725</v>
      </c>
      <c r="CN81" s="497">
        <v>73.647543461503375</v>
      </c>
      <c r="CO81" s="497">
        <v>67.247632089533141</v>
      </c>
      <c r="CP81" s="497">
        <v>60.876389700642044</v>
      </c>
      <c r="CQ81" s="497">
        <v>54.082755374703652</v>
      </c>
      <c r="CR81" s="497">
        <v>47.046335315844374</v>
      </c>
      <c r="CS81" s="497">
        <v>37.992158377907479</v>
      </c>
      <c r="CT81" s="494" t="s">
        <v>381</v>
      </c>
      <c r="CU81" s="466"/>
      <c r="CV81" s="925"/>
      <c r="CW81" s="680">
        <f t="shared" si="116"/>
        <v>30</v>
      </c>
      <c r="CX81" s="524">
        <f t="shared" si="85"/>
        <v>0.88828186521067354</v>
      </c>
      <c r="CY81" s="525">
        <f t="shared" si="86"/>
        <v>0.91138632603921521</v>
      </c>
      <c r="CZ81" s="525">
        <f t="shared" si="87"/>
        <v>0.9110848357877166</v>
      </c>
      <c r="DA81" s="525">
        <f t="shared" si="88"/>
        <v>0.91098847330578037</v>
      </c>
      <c r="DB81" s="525">
        <f t="shared" si="89"/>
        <v>0.91796413858513237</v>
      </c>
      <c r="DC81" s="526">
        <f t="shared" si="90"/>
        <v>0.92003605955010881</v>
      </c>
      <c r="DD81" s="526">
        <f t="shared" si="91"/>
        <v>0.92461806210674746</v>
      </c>
      <c r="DE81" s="526">
        <f t="shared" si="92"/>
        <v>0.93536761976572613</v>
      </c>
      <c r="DF81" s="526">
        <f t="shared" si="93"/>
        <v>0.94202373535193162</v>
      </c>
      <c r="DG81" s="526">
        <f t="shared" si="94"/>
        <v>0.95017661729363467</v>
      </c>
      <c r="DH81" s="526">
        <f>MIN(AZ81,BO81)</f>
        <v>0.95911622014871634</v>
      </c>
      <c r="DI81" s="494" t="s">
        <v>381</v>
      </c>
      <c r="DJ81" s="466"/>
      <c r="DK81" s="925"/>
      <c r="DL81" s="680">
        <f t="shared" si="117"/>
        <v>30</v>
      </c>
      <c r="DM81" s="495">
        <f t="shared" si="95"/>
        <v>85</v>
      </c>
      <c r="DN81" s="496">
        <f t="shared" si="96"/>
        <v>84.798070873242779</v>
      </c>
      <c r="DO81" s="496">
        <f t="shared" si="97"/>
        <v>83.152348239079771</v>
      </c>
      <c r="DP81" s="496">
        <f t="shared" si="98"/>
        <v>80.241707541424233</v>
      </c>
      <c r="DQ81" s="496">
        <f t="shared" si="99"/>
        <v>77.430979472275979</v>
      </c>
      <c r="DR81" s="497">
        <f t="shared" si="100"/>
        <v>74.372237799534972</v>
      </c>
      <c r="DS81" s="497">
        <f t="shared" si="101"/>
        <v>67.986143452877599</v>
      </c>
      <c r="DT81" s="497">
        <f t="shared" si="102"/>
        <v>61.575674256316269</v>
      </c>
      <c r="DU81" s="497">
        <f t="shared" si="103"/>
        <v>54.688622885297093</v>
      </c>
      <c r="DV81" s="497">
        <f t="shared" si="104"/>
        <v>47.426002646457519</v>
      </c>
      <c r="DW81" s="497">
        <f>MAX(CD81,CS81)</f>
        <v>37.99811772849295</v>
      </c>
      <c r="DX81" s="494" t="s">
        <v>381</v>
      </c>
    </row>
    <row r="82" spans="2:128" ht="15" customHeight="1">
      <c r="B82" s="1005"/>
      <c r="C82" s="686">
        <v>25</v>
      </c>
      <c r="D82" s="476">
        <f t="shared" si="105"/>
        <v>19.88372093023256</v>
      </c>
      <c r="E82" s="578">
        <v>75.917770661299244</v>
      </c>
      <c r="F82" s="579">
        <v>75.684622922086803</v>
      </c>
      <c r="G82" s="579">
        <v>75.251942831958942</v>
      </c>
      <c r="H82" s="579">
        <v>74.531753310299891</v>
      </c>
      <c r="I82" s="579">
        <v>74.730952229874347</v>
      </c>
      <c r="J82" s="579">
        <v>74.242295415738582</v>
      </c>
      <c r="K82" s="579">
        <v>73.231213733747524</v>
      </c>
      <c r="L82" s="579">
        <v>72.968094882432212</v>
      </c>
      <c r="M82" s="579">
        <v>72.027432600446204</v>
      </c>
      <c r="N82" s="579">
        <v>71.166357854089583</v>
      </c>
      <c r="O82" s="631" t="s">
        <v>381</v>
      </c>
      <c r="P82" s="480" t="s">
        <v>381</v>
      </c>
      <c r="Q82" s="466"/>
      <c r="R82" s="925"/>
      <c r="S82" s="680">
        <f t="shared" si="106"/>
        <v>25</v>
      </c>
      <c r="T82" s="498">
        <v>33.299999999999997</v>
      </c>
      <c r="U82" s="482">
        <v>-33</v>
      </c>
      <c r="V82" s="600">
        <f t="shared" si="83"/>
        <v>17.895348837209305</v>
      </c>
      <c r="W82" s="681">
        <f t="shared" si="107"/>
        <v>19.88372093023256</v>
      </c>
      <c r="X82" s="666">
        <f>'70MPa, 7-10kg (comm)'!Z82</f>
        <v>26.891879146111712</v>
      </c>
      <c r="Y82" s="488">
        <f>'70MPa, 7-10kg (comm)'!AA82</f>
        <v>26.577566137847747</v>
      </c>
      <c r="Z82" s="483">
        <f t="shared" si="108"/>
        <v>3.7057763574850671</v>
      </c>
      <c r="AA82" s="486">
        <f t="shared" si="109"/>
        <v>2.7724368190793931</v>
      </c>
      <c r="AB82" s="487">
        <f>'70MPa, 7-10kg (comm)'!AD82</f>
        <v>42.347305425597469</v>
      </c>
      <c r="AC82" s="488">
        <f>'70MPa, 7-10kg (comm)'!AE82</f>
        <v>59.998579349044149</v>
      </c>
      <c r="AD82" s="466"/>
      <c r="AE82" s="930"/>
      <c r="AF82" s="932"/>
      <c r="AG82" s="466"/>
      <c r="AH82" s="925"/>
      <c r="AI82" s="680">
        <f t="shared" si="110"/>
        <v>25</v>
      </c>
      <c r="AJ82" s="489">
        <f t="shared" si="118"/>
        <v>15</v>
      </c>
      <c r="AK82" s="482">
        <f t="shared" si="84"/>
        <v>-40</v>
      </c>
      <c r="AL82" s="490">
        <f t="shared" si="111"/>
        <v>19.88372093023256</v>
      </c>
      <c r="AM82" s="466"/>
      <c r="AN82" s="925"/>
      <c r="AO82" s="475">
        <f t="shared" si="112"/>
        <v>25</v>
      </c>
      <c r="AP82" s="491">
        <v>0.90739963423868608</v>
      </c>
      <c r="AQ82" s="492">
        <v>0.9070019148361812</v>
      </c>
      <c r="AR82" s="492">
        <v>0.90664420731248796</v>
      </c>
      <c r="AS82" s="492">
        <v>0.906349002269905</v>
      </c>
      <c r="AT82" s="492">
        <v>0.91380540393970144</v>
      </c>
      <c r="AU82" s="493">
        <v>0.91588422358287591</v>
      </c>
      <c r="AV82" s="493">
        <v>0.92033398951348344</v>
      </c>
      <c r="AW82" s="493">
        <v>0.93158455393822193</v>
      </c>
      <c r="AX82" s="493">
        <v>0.93812302767473843</v>
      </c>
      <c r="AY82" s="562">
        <v>0.94649637243867701</v>
      </c>
      <c r="AZ82" s="522" t="s">
        <v>381</v>
      </c>
      <c r="BA82" s="502" t="s">
        <v>381</v>
      </c>
      <c r="BB82" s="474"/>
      <c r="BC82" s="925"/>
      <c r="BD82" s="475">
        <f t="shared" si="113"/>
        <v>25</v>
      </c>
      <c r="BE82" s="491">
        <v>0.90821106410456987</v>
      </c>
      <c r="BF82" s="492">
        <v>0.90784844414889032</v>
      </c>
      <c r="BG82" s="492">
        <v>0.9075952123543406</v>
      </c>
      <c r="BH82" s="492">
        <v>0.90747412191821097</v>
      </c>
      <c r="BI82" s="492">
        <v>0.91502678189479025</v>
      </c>
      <c r="BJ82" s="493">
        <v>0.91717721666214891</v>
      </c>
      <c r="BK82" s="493">
        <v>0.9216958076731947</v>
      </c>
      <c r="BL82" s="493">
        <v>0.93291305765860266</v>
      </c>
      <c r="BM82" s="493">
        <v>0.93927734706117838</v>
      </c>
      <c r="BN82" s="562">
        <v>0.94716197217384102</v>
      </c>
      <c r="BO82" s="522" t="s">
        <v>381</v>
      </c>
      <c r="BP82" s="502" t="s">
        <v>381</v>
      </c>
      <c r="BQ82" s="466"/>
      <c r="BR82" s="925"/>
      <c r="BS82" s="475">
        <f t="shared" si="114"/>
        <v>25</v>
      </c>
      <c r="BT82" s="495">
        <v>84.507909272251482</v>
      </c>
      <c r="BU82" s="496">
        <v>83.63974737635786</v>
      </c>
      <c r="BV82" s="496">
        <v>81.829089831871443</v>
      </c>
      <c r="BW82" s="496">
        <v>78.649405629742091</v>
      </c>
      <c r="BX82" s="496">
        <v>75.582208585171458</v>
      </c>
      <c r="BY82" s="497">
        <v>72.248757434782604</v>
      </c>
      <c r="BZ82" s="497">
        <v>65.34068446457691</v>
      </c>
      <c r="CA82" s="497">
        <v>58.478026068377062</v>
      </c>
      <c r="CB82" s="497">
        <v>51.116538691892906</v>
      </c>
      <c r="CC82" s="563">
        <v>43.372856233232255</v>
      </c>
      <c r="CD82" s="522" t="s">
        <v>381</v>
      </c>
      <c r="CE82" s="502" t="s">
        <v>381</v>
      </c>
      <c r="CG82" s="925"/>
      <c r="CH82" s="475">
        <f t="shared" si="115"/>
        <v>25</v>
      </c>
      <c r="CI82" s="495">
        <v>84.065404464585257</v>
      </c>
      <c r="CJ82" s="496">
        <v>83.172758586522917</v>
      </c>
      <c r="CK82" s="496">
        <v>81.305533957456674</v>
      </c>
      <c r="CL82" s="496">
        <v>78.043441263430594</v>
      </c>
      <c r="CM82" s="496">
        <v>74.929525894721735</v>
      </c>
      <c r="CN82" s="497">
        <v>71.570993708138914</v>
      </c>
      <c r="CO82" s="497">
        <v>64.647718458537355</v>
      </c>
      <c r="CP82" s="497">
        <v>57.822155178575137</v>
      </c>
      <c r="CQ82" s="497">
        <v>50.559103434304554</v>
      </c>
      <c r="CR82" s="563">
        <v>43.060519436688267</v>
      </c>
      <c r="CS82" s="522" t="s">
        <v>381</v>
      </c>
      <c r="CT82" s="502" t="s">
        <v>381</v>
      </c>
      <c r="CU82" s="466"/>
      <c r="CV82" s="925"/>
      <c r="CW82" s="680">
        <f t="shared" si="116"/>
        <v>25</v>
      </c>
      <c r="CX82" s="524">
        <f t="shared" si="85"/>
        <v>0.90739963423868608</v>
      </c>
      <c r="CY82" s="525">
        <f t="shared" si="86"/>
        <v>0.9070019148361812</v>
      </c>
      <c r="CZ82" s="525">
        <f t="shared" si="87"/>
        <v>0.90664420731248796</v>
      </c>
      <c r="DA82" s="525">
        <f t="shared" si="88"/>
        <v>0.906349002269905</v>
      </c>
      <c r="DB82" s="525">
        <f t="shared" si="89"/>
        <v>0.91380540393970144</v>
      </c>
      <c r="DC82" s="526">
        <f t="shared" si="90"/>
        <v>0.91588422358287591</v>
      </c>
      <c r="DD82" s="526">
        <f t="shared" si="91"/>
        <v>0.92033398951348344</v>
      </c>
      <c r="DE82" s="526">
        <f t="shared" si="92"/>
        <v>0.93158455393822193</v>
      </c>
      <c r="DF82" s="526">
        <f t="shared" si="93"/>
        <v>0.93812302767473843</v>
      </c>
      <c r="DG82" s="567">
        <f t="shared" si="94"/>
        <v>0.94649637243867701</v>
      </c>
      <c r="DH82" s="522" t="s">
        <v>381</v>
      </c>
      <c r="DI82" s="502" t="s">
        <v>381</v>
      </c>
      <c r="DJ82" s="466"/>
      <c r="DK82" s="925"/>
      <c r="DL82" s="680">
        <f t="shared" si="117"/>
        <v>25</v>
      </c>
      <c r="DM82" s="495">
        <f t="shared" si="95"/>
        <v>84.507909272251482</v>
      </c>
      <c r="DN82" s="496">
        <f t="shared" si="96"/>
        <v>83.63974737635786</v>
      </c>
      <c r="DO82" s="496">
        <f t="shared" si="97"/>
        <v>81.829089831871443</v>
      </c>
      <c r="DP82" s="496">
        <f t="shared" si="98"/>
        <v>78.649405629742091</v>
      </c>
      <c r="DQ82" s="496">
        <f t="shared" si="99"/>
        <v>75.582208585171458</v>
      </c>
      <c r="DR82" s="497">
        <f t="shared" si="100"/>
        <v>72.248757434782604</v>
      </c>
      <c r="DS82" s="497">
        <f t="shared" si="101"/>
        <v>65.34068446457691</v>
      </c>
      <c r="DT82" s="497">
        <f t="shared" si="102"/>
        <v>58.478026068377062</v>
      </c>
      <c r="DU82" s="497">
        <f t="shared" si="103"/>
        <v>51.116538691892906</v>
      </c>
      <c r="DV82" s="563">
        <f t="shared" si="104"/>
        <v>43.372856233232255</v>
      </c>
      <c r="DW82" s="522" t="s">
        <v>381</v>
      </c>
      <c r="DX82" s="502" t="s">
        <v>381</v>
      </c>
    </row>
    <row r="83" spans="2:128" ht="15" customHeight="1">
      <c r="B83" s="1005"/>
      <c r="C83" s="581">
        <v>20</v>
      </c>
      <c r="D83" s="476">
        <f t="shared" si="105"/>
        <v>19.88372093023256</v>
      </c>
      <c r="E83" s="578">
        <v>75.169552836444808</v>
      </c>
      <c r="F83" s="579">
        <v>74.916408364919647</v>
      </c>
      <c r="G83" s="579">
        <v>74.43938738759843</v>
      </c>
      <c r="H83" s="579">
        <v>73.636753066839134</v>
      </c>
      <c r="I83" s="579">
        <v>73.835934804724104</v>
      </c>
      <c r="J83" s="579">
        <v>73.287196759223804</v>
      </c>
      <c r="K83" s="579">
        <v>72.131582055562134</v>
      </c>
      <c r="L83" s="579">
        <v>71.824892563810835</v>
      </c>
      <c r="M83" s="579">
        <v>70.74125124822892</v>
      </c>
      <c r="N83" s="579">
        <v>69.800179721301149</v>
      </c>
      <c r="O83" s="631" t="s">
        <v>381</v>
      </c>
      <c r="P83" s="480" t="s">
        <v>381</v>
      </c>
      <c r="Q83" s="466"/>
      <c r="R83" s="925"/>
      <c r="S83" s="503">
        <f t="shared" si="106"/>
        <v>20</v>
      </c>
      <c r="T83" s="481">
        <v>30</v>
      </c>
      <c r="U83" s="482">
        <v>-33</v>
      </c>
      <c r="V83" s="600">
        <f t="shared" si="83"/>
        <v>17.895348837209305</v>
      </c>
      <c r="W83" s="681">
        <f t="shared" si="107"/>
        <v>19.88372093023256</v>
      </c>
      <c r="X83" s="666">
        <f>'70MPa, 7-10kg (comm)'!Z83</f>
        <v>24.939935034032271</v>
      </c>
      <c r="Y83" s="488">
        <f>'70MPa, 7-10kg (comm)'!AA83</f>
        <v>25.207416021637975</v>
      </c>
      <c r="Z83" s="483">
        <f t="shared" si="108"/>
        <v>3.6671410054871867</v>
      </c>
      <c r="AA83" s="486">
        <f t="shared" si="109"/>
        <v>2.9236807660252584</v>
      </c>
      <c r="AB83" s="487">
        <f>'70MPa, 7-10kg (comm)'!AD83</f>
        <v>41.631610036993642</v>
      </c>
      <c r="AC83" s="488">
        <f>'70MPa, 7-10kg (comm)'!AE83</f>
        <v>59.999832814339541</v>
      </c>
      <c r="AD83" s="466"/>
      <c r="AE83" s="930"/>
      <c r="AF83" s="932"/>
      <c r="AG83" s="466"/>
      <c r="AH83" s="925"/>
      <c r="AI83" s="503">
        <f t="shared" si="110"/>
        <v>20</v>
      </c>
      <c r="AJ83" s="489">
        <f t="shared" si="118"/>
        <v>10</v>
      </c>
      <c r="AK83" s="482">
        <f t="shared" si="84"/>
        <v>-40</v>
      </c>
      <c r="AL83" s="490">
        <f t="shared" si="111"/>
        <v>19.88372093023256</v>
      </c>
      <c r="AM83" s="466"/>
      <c r="AN83" s="925"/>
      <c r="AO83" s="503">
        <f t="shared" si="112"/>
        <v>20</v>
      </c>
      <c r="AP83" s="491">
        <v>0.90298300885951299</v>
      </c>
      <c r="AQ83" s="492">
        <v>0.90253422662819049</v>
      </c>
      <c r="AR83" s="492">
        <v>0.90208333238571359</v>
      </c>
      <c r="AS83" s="492">
        <v>0.90159017885491355</v>
      </c>
      <c r="AT83" s="492">
        <v>0.9095814908708213</v>
      </c>
      <c r="AU83" s="493">
        <v>0.91162887725652286</v>
      </c>
      <c r="AV83" s="493">
        <v>0.91585999423715769</v>
      </c>
      <c r="AW83" s="493">
        <v>0.92770384128536332</v>
      </c>
      <c r="AX83" s="493">
        <v>0.93397922797379529</v>
      </c>
      <c r="AY83" s="562">
        <v>0.94272806712441093</v>
      </c>
      <c r="AZ83" s="522" t="s">
        <v>381</v>
      </c>
      <c r="BA83" s="502" t="s">
        <v>381</v>
      </c>
      <c r="BB83" s="474"/>
      <c r="BC83" s="925"/>
      <c r="BD83" s="503">
        <f t="shared" si="113"/>
        <v>20</v>
      </c>
      <c r="BE83" s="491">
        <v>0.90368444630022626</v>
      </c>
      <c r="BF83" s="492">
        <v>0.90330472349224489</v>
      </c>
      <c r="BG83" s="492">
        <v>0.90297484865067768</v>
      </c>
      <c r="BH83" s="492">
        <v>0.90265220719067163</v>
      </c>
      <c r="BI83" s="492">
        <v>0.91074687506871432</v>
      </c>
      <c r="BJ83" s="493">
        <v>0.91284710501754052</v>
      </c>
      <c r="BK83" s="493">
        <v>0.91712523790697786</v>
      </c>
      <c r="BL83" s="493">
        <v>0.92894737173184394</v>
      </c>
      <c r="BM83" s="493">
        <v>0.9350407735109536</v>
      </c>
      <c r="BN83" s="562">
        <v>0.94325417925548383</v>
      </c>
      <c r="BO83" s="522" t="s">
        <v>381</v>
      </c>
      <c r="BP83" s="502" t="s">
        <v>381</v>
      </c>
      <c r="BQ83" s="466"/>
      <c r="BR83" s="925"/>
      <c r="BS83" s="503">
        <f t="shared" si="114"/>
        <v>20</v>
      </c>
      <c r="BT83" s="495">
        <v>83.446060754479177</v>
      </c>
      <c r="BU83" s="496">
        <v>82.507088136661991</v>
      </c>
      <c r="BV83" s="496">
        <v>80.528988701435821</v>
      </c>
      <c r="BW83" s="496">
        <v>77.045146196866</v>
      </c>
      <c r="BX83" s="496">
        <v>73.706896509994507</v>
      </c>
      <c r="BY83" s="497">
        <v>70.101667930083764</v>
      </c>
      <c r="BZ83" s="497">
        <v>62.643326194173341</v>
      </c>
      <c r="CA83" s="497">
        <v>55.316561280833895</v>
      </c>
      <c r="CB83" s="497">
        <v>47.454848447406114</v>
      </c>
      <c r="CC83" s="563">
        <v>39.20842666017117</v>
      </c>
      <c r="CD83" s="522" t="s">
        <v>381</v>
      </c>
      <c r="CE83" s="502" t="s">
        <v>381</v>
      </c>
      <c r="CG83" s="925"/>
      <c r="CH83" s="503">
        <f t="shared" si="115"/>
        <v>20</v>
      </c>
      <c r="CI83" s="495">
        <v>83.059898681797648</v>
      </c>
      <c r="CJ83" s="496">
        <v>82.086623975880585</v>
      </c>
      <c r="CK83" s="496">
        <v>80.042775128140022</v>
      </c>
      <c r="CL83" s="496">
        <v>76.487259424021801</v>
      </c>
      <c r="CM83" s="496">
        <v>73.094256308410877</v>
      </c>
      <c r="CN83" s="497">
        <v>69.468047430993849</v>
      </c>
      <c r="CO83" s="497">
        <v>61.994118850106375</v>
      </c>
      <c r="CP83" s="497">
        <v>54.702841446470678</v>
      </c>
      <c r="CQ83" s="497">
        <v>46.946022638076208</v>
      </c>
      <c r="CR83" s="563">
        <v>38.964447657086765</v>
      </c>
      <c r="CS83" s="522" t="s">
        <v>381</v>
      </c>
      <c r="CT83" s="502" t="s">
        <v>381</v>
      </c>
      <c r="CU83" s="466"/>
      <c r="CV83" s="925"/>
      <c r="CW83" s="503">
        <f t="shared" si="116"/>
        <v>20</v>
      </c>
      <c r="CX83" s="524">
        <f t="shared" si="85"/>
        <v>0.90298300885951299</v>
      </c>
      <c r="CY83" s="525">
        <f t="shared" si="86"/>
        <v>0.90253422662819049</v>
      </c>
      <c r="CZ83" s="525">
        <f t="shared" si="87"/>
        <v>0.90208333238571359</v>
      </c>
      <c r="DA83" s="525">
        <f t="shared" si="88"/>
        <v>0.90159017885491355</v>
      </c>
      <c r="DB83" s="525">
        <f t="shared" si="89"/>
        <v>0.9095814908708213</v>
      </c>
      <c r="DC83" s="526">
        <f t="shared" si="90"/>
        <v>0.91162887725652286</v>
      </c>
      <c r="DD83" s="526">
        <f t="shared" si="91"/>
        <v>0.91585999423715769</v>
      </c>
      <c r="DE83" s="526">
        <f t="shared" si="92"/>
        <v>0.92770384128536332</v>
      </c>
      <c r="DF83" s="526">
        <f t="shared" si="93"/>
        <v>0.93397922797379529</v>
      </c>
      <c r="DG83" s="567">
        <f t="shared" si="94"/>
        <v>0.94272806712441093</v>
      </c>
      <c r="DH83" s="522" t="s">
        <v>381</v>
      </c>
      <c r="DI83" s="502" t="s">
        <v>381</v>
      </c>
      <c r="DJ83" s="466"/>
      <c r="DK83" s="925"/>
      <c r="DL83" s="503">
        <f t="shared" si="117"/>
        <v>20</v>
      </c>
      <c r="DM83" s="495">
        <f t="shared" si="95"/>
        <v>83.446060754479177</v>
      </c>
      <c r="DN83" s="496">
        <f t="shared" si="96"/>
        <v>82.507088136661991</v>
      </c>
      <c r="DO83" s="496">
        <f t="shared" si="97"/>
        <v>80.528988701435821</v>
      </c>
      <c r="DP83" s="496">
        <f t="shared" si="98"/>
        <v>77.045146196866</v>
      </c>
      <c r="DQ83" s="496">
        <f t="shared" si="99"/>
        <v>73.706896509994507</v>
      </c>
      <c r="DR83" s="497">
        <f t="shared" si="100"/>
        <v>70.101667930083764</v>
      </c>
      <c r="DS83" s="497">
        <f t="shared" si="101"/>
        <v>62.643326194173341</v>
      </c>
      <c r="DT83" s="497">
        <f t="shared" si="102"/>
        <v>55.316561280833895</v>
      </c>
      <c r="DU83" s="497">
        <f t="shared" si="103"/>
        <v>47.454848447406114</v>
      </c>
      <c r="DV83" s="563">
        <f t="shared" si="104"/>
        <v>39.20842666017117</v>
      </c>
      <c r="DW83" s="522" t="s">
        <v>381</v>
      </c>
      <c r="DX83" s="502" t="s">
        <v>381</v>
      </c>
    </row>
    <row r="84" spans="2:128" ht="15" customHeight="1">
      <c r="B84" s="1005"/>
      <c r="C84" s="686">
        <v>10</v>
      </c>
      <c r="D84" s="476">
        <f t="shared" si="105"/>
        <v>19.88372093023256</v>
      </c>
      <c r="E84" s="578">
        <v>73.778837535102099</v>
      </c>
      <c r="F84" s="579">
        <v>73.39116241919919</v>
      </c>
      <c r="G84" s="579">
        <v>72.803247685806838</v>
      </c>
      <c r="H84" s="579">
        <v>71.777737059089759</v>
      </c>
      <c r="I84" s="579">
        <v>72.02499759579743</v>
      </c>
      <c r="J84" s="579">
        <v>71.346382694673949</v>
      </c>
      <c r="K84" s="579">
        <v>70.59084585012377</v>
      </c>
      <c r="L84" s="579">
        <v>69.486488097130959</v>
      </c>
      <c r="M84" s="579">
        <v>68.483982496174562</v>
      </c>
      <c r="N84" s="579">
        <v>66.992336727379964</v>
      </c>
      <c r="O84" s="631" t="s">
        <v>381</v>
      </c>
      <c r="P84" s="480" t="s">
        <v>381</v>
      </c>
      <c r="Q84" s="466"/>
      <c r="R84" s="925"/>
      <c r="S84" s="680">
        <f t="shared" si="106"/>
        <v>10</v>
      </c>
      <c r="T84" s="481">
        <f>S84+15</f>
        <v>25</v>
      </c>
      <c r="U84" s="482">
        <v>-33</v>
      </c>
      <c r="V84" s="600">
        <f t="shared" si="83"/>
        <v>17.895348837209305</v>
      </c>
      <c r="W84" s="681">
        <f t="shared" si="107"/>
        <v>19.88372093023256</v>
      </c>
      <c r="X84" s="666">
        <f>'70MPa, 7-10kg (comm)'!Z84</f>
        <v>28.073085847812781</v>
      </c>
      <c r="Y84" s="488">
        <f>'70MPa, 7-10kg (comm)'!AA84</f>
        <v>25.130172280757478</v>
      </c>
      <c r="Z84" s="483">
        <f t="shared" si="108"/>
        <v>3.590432729854462</v>
      </c>
      <c r="AA84" s="486">
        <f t="shared" si="109"/>
        <v>2.8408544765076837</v>
      </c>
      <c r="AB84" s="487">
        <f>'70MPa, 7-10kg (comm)'!AD84</f>
        <v>45.63159765794834</v>
      </c>
      <c r="AC84" s="488">
        <f>'70MPa, 7-10kg (comm)'!AE84</f>
        <v>59.997019239823949</v>
      </c>
      <c r="AD84" s="466"/>
      <c r="AE84" s="930"/>
      <c r="AF84" s="932"/>
      <c r="AG84" s="466"/>
      <c r="AH84" s="925"/>
      <c r="AI84" s="680">
        <f t="shared" si="110"/>
        <v>10</v>
      </c>
      <c r="AJ84" s="489">
        <f t="shared" si="118"/>
        <v>0</v>
      </c>
      <c r="AK84" s="482">
        <f t="shared" si="84"/>
        <v>-40</v>
      </c>
      <c r="AL84" s="490">
        <f t="shared" si="111"/>
        <v>19.88372093023256</v>
      </c>
      <c r="AM84" s="466"/>
      <c r="AN84" s="925"/>
      <c r="AO84" s="475">
        <f t="shared" si="112"/>
        <v>10</v>
      </c>
      <c r="AP84" s="491">
        <v>0.89421498118628728</v>
      </c>
      <c r="AQ84" s="492">
        <v>0.89285682409444189</v>
      </c>
      <c r="AR84" s="492">
        <v>0.89193817249990903</v>
      </c>
      <c r="AS84" s="492">
        <v>0.89030116351234911</v>
      </c>
      <c r="AT84" s="492">
        <v>0.89953355004773472</v>
      </c>
      <c r="AU84" s="493">
        <v>0.90121924738206349</v>
      </c>
      <c r="AV84" s="493">
        <v>0.91020202554057872</v>
      </c>
      <c r="AW84" s="493">
        <v>0.91695803023403166</v>
      </c>
      <c r="AX84" s="493">
        <v>0.92530775697511225</v>
      </c>
      <c r="AY84" s="562">
        <v>0.93145462113706801</v>
      </c>
      <c r="AZ84" s="522" t="s">
        <v>381</v>
      </c>
      <c r="BA84" s="502" t="s">
        <v>381</v>
      </c>
      <c r="BB84" s="474"/>
      <c r="BC84" s="925"/>
      <c r="BD84" s="475">
        <f t="shared" si="113"/>
        <v>10</v>
      </c>
      <c r="BE84" s="491">
        <v>0.8947529333973665</v>
      </c>
      <c r="BF84" s="492">
        <v>0.89343681171546174</v>
      </c>
      <c r="BG84" s="492">
        <v>0.89262776034880065</v>
      </c>
      <c r="BH84" s="492">
        <v>0.89117869075929346</v>
      </c>
      <c r="BI84" s="492">
        <v>0.90049017586231883</v>
      </c>
      <c r="BJ84" s="493">
        <v>0.90224678484472132</v>
      </c>
      <c r="BK84" s="493">
        <v>0.91130821131681095</v>
      </c>
      <c r="BL84" s="493">
        <v>0.91804099932127259</v>
      </c>
      <c r="BM84" s="493">
        <v>0.92619274471021784</v>
      </c>
      <c r="BN84" s="562">
        <v>0.93171344826524194</v>
      </c>
      <c r="BO84" s="522" t="s">
        <v>381</v>
      </c>
      <c r="BP84" s="502" t="s">
        <v>381</v>
      </c>
      <c r="BQ84" s="466"/>
      <c r="BR84" s="925"/>
      <c r="BS84" s="475">
        <f t="shared" si="114"/>
        <v>10</v>
      </c>
      <c r="BT84" s="495">
        <v>81.725272339061036</v>
      </c>
      <c r="BU84" s="496">
        <v>80.62982933251655</v>
      </c>
      <c r="BV84" s="496">
        <v>78.355710115627758</v>
      </c>
      <c r="BW84" s="496">
        <v>74.370826930867906</v>
      </c>
      <c r="BX84" s="496">
        <v>70.624701281576222</v>
      </c>
      <c r="BY84" s="497">
        <v>66.567717526947973</v>
      </c>
      <c r="BZ84" s="497">
        <v>58.470022686418382</v>
      </c>
      <c r="CA84" s="497">
        <v>50.083553024311819</v>
      </c>
      <c r="CB84" s="497">
        <v>41.564470796762194</v>
      </c>
      <c r="CC84" s="563">
        <v>32.097380979338027</v>
      </c>
      <c r="CD84" s="522" t="s">
        <v>381</v>
      </c>
      <c r="CE84" s="502" t="s">
        <v>381</v>
      </c>
      <c r="CG84" s="925"/>
      <c r="CH84" s="475">
        <f t="shared" si="115"/>
        <v>10</v>
      </c>
      <c r="CI84" s="495">
        <v>81.43200847971471</v>
      </c>
      <c r="CJ84" s="496">
        <v>80.318010919957004</v>
      </c>
      <c r="CK84" s="496">
        <v>77.977730231836702</v>
      </c>
      <c r="CL84" s="496">
        <v>73.908990371265318</v>
      </c>
      <c r="CM84" s="496">
        <v>70.117033209565406</v>
      </c>
      <c r="CN84" s="497">
        <v>66.035489302391682</v>
      </c>
      <c r="CO84" s="497">
        <v>57.911474964465299</v>
      </c>
      <c r="CP84" s="497">
        <v>49.555386586678267</v>
      </c>
      <c r="CQ84" s="497">
        <v>41.148528162142831</v>
      </c>
      <c r="CR84" s="563">
        <v>31.979012979114088</v>
      </c>
      <c r="CS84" s="522" t="s">
        <v>381</v>
      </c>
      <c r="CT84" s="502" t="s">
        <v>381</v>
      </c>
      <c r="CU84" s="466"/>
      <c r="CV84" s="925"/>
      <c r="CW84" s="680">
        <f t="shared" si="116"/>
        <v>10</v>
      </c>
      <c r="CX84" s="524">
        <f t="shared" si="85"/>
        <v>0.89421498118628728</v>
      </c>
      <c r="CY84" s="525">
        <f t="shared" si="86"/>
        <v>0.89285682409444189</v>
      </c>
      <c r="CZ84" s="525">
        <f t="shared" si="87"/>
        <v>0.89193817249990903</v>
      </c>
      <c r="DA84" s="525">
        <f t="shared" si="88"/>
        <v>0.89030116351234911</v>
      </c>
      <c r="DB84" s="525">
        <f t="shared" si="89"/>
        <v>0.89953355004773472</v>
      </c>
      <c r="DC84" s="526">
        <f t="shared" si="90"/>
        <v>0.90121924738206349</v>
      </c>
      <c r="DD84" s="526">
        <f t="shared" si="91"/>
        <v>0.91020202554057872</v>
      </c>
      <c r="DE84" s="526">
        <f t="shared" si="92"/>
        <v>0.91695803023403166</v>
      </c>
      <c r="DF84" s="526">
        <f t="shared" si="93"/>
        <v>0.92530775697511225</v>
      </c>
      <c r="DG84" s="567">
        <f t="shared" si="94"/>
        <v>0.93145462113706801</v>
      </c>
      <c r="DH84" s="522" t="s">
        <v>381</v>
      </c>
      <c r="DI84" s="502" t="s">
        <v>381</v>
      </c>
      <c r="DJ84" s="466"/>
      <c r="DK84" s="925"/>
      <c r="DL84" s="680">
        <f t="shared" si="117"/>
        <v>10</v>
      </c>
      <c r="DM84" s="495">
        <f t="shared" si="95"/>
        <v>81.725272339061036</v>
      </c>
      <c r="DN84" s="496">
        <f t="shared" si="96"/>
        <v>80.62982933251655</v>
      </c>
      <c r="DO84" s="496">
        <f t="shared" si="97"/>
        <v>78.355710115627758</v>
      </c>
      <c r="DP84" s="496">
        <f t="shared" si="98"/>
        <v>74.370826930867906</v>
      </c>
      <c r="DQ84" s="496">
        <f t="shared" si="99"/>
        <v>70.624701281576222</v>
      </c>
      <c r="DR84" s="497">
        <f t="shared" si="100"/>
        <v>66.567717526947973</v>
      </c>
      <c r="DS84" s="497">
        <f t="shared" si="101"/>
        <v>58.470022686418382</v>
      </c>
      <c r="DT84" s="497">
        <f t="shared" si="102"/>
        <v>50.083553024311819</v>
      </c>
      <c r="DU84" s="497">
        <f t="shared" si="103"/>
        <v>41.564470796762194</v>
      </c>
      <c r="DV84" s="563">
        <f t="shared" si="104"/>
        <v>32.097380979338027</v>
      </c>
      <c r="DW84" s="522" t="s">
        <v>381</v>
      </c>
      <c r="DX84" s="502" t="s">
        <v>381</v>
      </c>
    </row>
    <row r="85" spans="2:128" ht="15" customHeight="1">
      <c r="B85" s="1005"/>
      <c r="C85" s="686">
        <v>0</v>
      </c>
      <c r="D85" s="476">
        <f t="shared" si="105"/>
        <v>19.88372093023256</v>
      </c>
      <c r="E85" s="578">
        <f>E16</f>
        <v>73.018416172851445</v>
      </c>
      <c r="F85" s="579">
        <f t="shared" ref="F85:N86" si="119">F16</f>
        <v>72.505684306129126</v>
      </c>
      <c r="G85" s="579">
        <f t="shared" si="119"/>
        <v>71.614342861483266</v>
      </c>
      <c r="H85" s="579">
        <f t="shared" si="119"/>
        <v>71.17938507942533</v>
      </c>
      <c r="I85" s="579">
        <f t="shared" si="119"/>
        <v>70.183801743762544</v>
      </c>
      <c r="J85" s="579">
        <f t="shared" si="119"/>
        <v>69.362852811341341</v>
      </c>
      <c r="K85" s="579">
        <f t="shared" si="119"/>
        <v>68.424357215675613</v>
      </c>
      <c r="L85" s="579">
        <f t="shared" si="119"/>
        <v>67.069486391250138</v>
      </c>
      <c r="M85" s="579">
        <f t="shared" si="119"/>
        <v>65.849778949597223</v>
      </c>
      <c r="N85" s="579">
        <f t="shared" si="119"/>
        <v>64.099971447292859</v>
      </c>
      <c r="O85" s="631" t="s">
        <v>381</v>
      </c>
      <c r="P85" s="480" t="s">
        <v>381</v>
      </c>
      <c r="Q85" s="466"/>
      <c r="R85" s="925"/>
      <c r="S85" s="680">
        <f t="shared" si="106"/>
        <v>0</v>
      </c>
      <c r="T85" s="481">
        <f>S85+15</f>
        <v>15</v>
      </c>
      <c r="U85" s="482">
        <v>-33</v>
      </c>
      <c r="V85" s="600">
        <f t="shared" si="83"/>
        <v>17.895348837209305</v>
      </c>
      <c r="W85" s="681">
        <f t="shared" si="107"/>
        <v>19.88372093023256</v>
      </c>
      <c r="X85" s="666">
        <f>'70MPa, 7-10kg (comm)'!Z85</f>
        <v>41.9466289</v>
      </c>
      <c r="Y85" s="488">
        <f>'70MPa, 7-10kg (comm)'!AA85</f>
        <v>26.371771512993664</v>
      </c>
      <c r="Z85" s="483">
        <f t="shared" si="108"/>
        <v>3.5458999124719908</v>
      </c>
      <c r="AA85" s="486">
        <f t="shared" si="109"/>
        <v>2.6735285595580938</v>
      </c>
      <c r="AB85" s="487">
        <f>'70MPa, 7-10kg (comm)'!AD85</f>
        <v>59.1981039</v>
      </c>
      <c r="AC85" s="488">
        <f>'70MPa, 7-10kg (comm)'!AE85</f>
        <v>59.996514480209349</v>
      </c>
      <c r="AD85" s="466"/>
      <c r="AE85" s="930"/>
      <c r="AF85" s="932"/>
      <c r="AG85" s="466"/>
      <c r="AH85" s="925"/>
      <c r="AI85" s="680">
        <f t="shared" si="110"/>
        <v>0</v>
      </c>
      <c r="AJ85" s="489">
        <f t="shared" si="118"/>
        <v>-10</v>
      </c>
      <c r="AK85" s="482">
        <f t="shared" si="84"/>
        <v>-40</v>
      </c>
      <c r="AL85" s="490">
        <f t="shared" si="111"/>
        <v>19.88372093023256</v>
      </c>
      <c r="AM85" s="466"/>
      <c r="AN85" s="925"/>
      <c r="AO85" s="475">
        <f t="shared" si="112"/>
        <v>0</v>
      </c>
      <c r="AP85" s="491">
        <f>AP16</f>
        <v>0.89268855000737446</v>
      </c>
      <c r="AQ85" s="492">
        <f t="shared" ref="AQ85:AY86" si="120">AQ16</f>
        <v>0.89074299421787684</v>
      </c>
      <c r="AR85" s="492">
        <f t="shared" si="120"/>
        <v>0.88817703013342486</v>
      </c>
      <c r="AS85" s="492">
        <f t="shared" si="120"/>
        <v>0.89307506082206245</v>
      </c>
      <c r="AT85" s="492">
        <f t="shared" si="120"/>
        <v>0.89348914853822059</v>
      </c>
      <c r="AU85" s="493">
        <f t="shared" si="120"/>
        <v>0.89560467281150169</v>
      </c>
      <c r="AV85" s="493">
        <f t="shared" si="120"/>
        <v>0.90617545582256998</v>
      </c>
      <c r="AW85" s="493">
        <f t="shared" si="120"/>
        <v>0.91385360447127018</v>
      </c>
      <c r="AX85" s="493">
        <f t="shared" si="120"/>
        <v>0.92335473303236659</v>
      </c>
      <c r="AY85" s="562">
        <f t="shared" si="120"/>
        <v>0.93101159413435897</v>
      </c>
      <c r="AZ85" s="522" t="s">
        <v>381</v>
      </c>
      <c r="BA85" s="502" t="s">
        <v>381</v>
      </c>
      <c r="BB85" s="474"/>
      <c r="BC85" s="925"/>
      <c r="BD85" s="475">
        <f t="shared" si="113"/>
        <v>0</v>
      </c>
      <c r="BE85" s="491">
        <f>BE16</f>
        <v>0.89298649514014994</v>
      </c>
      <c r="BF85" s="492">
        <f t="shared" ref="BF85:BN85" si="121">BF16</f>
        <v>0.89106729419822961</v>
      </c>
      <c r="BG85" s="492">
        <f t="shared" si="121"/>
        <v>0.88865346327953731</v>
      </c>
      <c r="BH85" s="492">
        <f t="shared" si="121"/>
        <v>0.89370696929699944</v>
      </c>
      <c r="BI85" s="492">
        <f t="shared" si="121"/>
        <v>0.89428646360577058</v>
      </c>
      <c r="BJ85" s="493">
        <f t="shared" si="121"/>
        <v>0.89647877431006229</v>
      </c>
      <c r="BK85" s="493">
        <f t="shared" si="121"/>
        <v>0.90713422932919419</v>
      </c>
      <c r="BL85" s="493">
        <f t="shared" si="121"/>
        <v>0.91478053536040005</v>
      </c>
      <c r="BM85" s="493">
        <f t="shared" si="121"/>
        <v>0.924034345030468</v>
      </c>
      <c r="BN85" s="562">
        <f t="shared" si="121"/>
        <v>0.9310800868846264</v>
      </c>
      <c r="BO85" s="522" t="s">
        <v>381</v>
      </c>
      <c r="BP85" s="502" t="s">
        <v>381</v>
      </c>
      <c r="BQ85" s="466"/>
      <c r="BR85" s="925"/>
      <c r="BS85" s="475">
        <f t="shared" si="114"/>
        <v>0</v>
      </c>
      <c r="BT85" s="477">
        <f>BT16</f>
        <v>78.965968668988722</v>
      </c>
      <c r="BU85" s="478">
        <f t="shared" ref="BU85:CC85" si="122">BU16</f>
        <v>77.595623847749252</v>
      </c>
      <c r="BV85" s="478">
        <f t="shared" si="122"/>
        <v>74.741585203911782</v>
      </c>
      <c r="BW85" s="478">
        <f t="shared" si="122"/>
        <v>70.06712313770214</v>
      </c>
      <c r="BX85" s="478">
        <f t="shared" si="122"/>
        <v>65.147255000025638</v>
      </c>
      <c r="BY85" s="478">
        <f t="shared" si="122"/>
        <v>60.197372013279235</v>
      </c>
      <c r="BZ85" s="478">
        <f t="shared" si="122"/>
        <v>50.516931089390859</v>
      </c>
      <c r="CA85" s="478">
        <f t="shared" si="122"/>
        <v>40.617364542039255</v>
      </c>
      <c r="CB85" s="478">
        <f t="shared" si="122"/>
        <v>30.714766475718541</v>
      </c>
      <c r="CC85" s="478">
        <f t="shared" si="122"/>
        <v>19.555861741665041</v>
      </c>
      <c r="CD85" s="522" t="s">
        <v>381</v>
      </c>
      <c r="CE85" s="502" t="s">
        <v>381</v>
      </c>
      <c r="CG85" s="925"/>
      <c r="CH85" s="475">
        <f t="shared" si="115"/>
        <v>0</v>
      </c>
      <c r="CI85" s="477">
        <f>CI16</f>
        <v>78.807637093805781</v>
      </c>
      <c r="CJ85" s="478">
        <f t="shared" ref="CJ85:CR85" si="123">CJ16</f>
        <v>77.412593008493118</v>
      </c>
      <c r="CK85" s="478">
        <f t="shared" si="123"/>
        <v>74.487879959420766</v>
      </c>
      <c r="CL85" s="478">
        <f t="shared" si="123"/>
        <v>69.731254229660593</v>
      </c>
      <c r="CM85" s="478">
        <f t="shared" si="123"/>
        <v>64.737005592683744</v>
      </c>
      <c r="CN85" s="478">
        <f t="shared" si="123"/>
        <v>59.753892783395479</v>
      </c>
      <c r="CO85" s="478">
        <f t="shared" si="123"/>
        <v>50.044951452307686</v>
      </c>
      <c r="CP85" s="478">
        <f t="shared" si="123"/>
        <v>40.181367836141156</v>
      </c>
      <c r="CQ85" s="478">
        <f t="shared" si="123"/>
        <v>30.405513741452854</v>
      </c>
      <c r="CR85" s="478">
        <f t="shared" si="123"/>
        <v>19.525986496576206</v>
      </c>
      <c r="CS85" s="522" t="s">
        <v>381</v>
      </c>
      <c r="CT85" s="502" t="s">
        <v>381</v>
      </c>
      <c r="CU85" s="466"/>
      <c r="CV85" s="925"/>
      <c r="CW85" s="680">
        <f t="shared" si="116"/>
        <v>0</v>
      </c>
      <c r="CX85" s="524">
        <f t="shared" si="85"/>
        <v>0.89268855000737446</v>
      </c>
      <c r="CY85" s="525">
        <f t="shared" si="86"/>
        <v>0.89074299421787684</v>
      </c>
      <c r="CZ85" s="525">
        <f t="shared" si="87"/>
        <v>0.88817703013342486</v>
      </c>
      <c r="DA85" s="525">
        <f t="shared" si="88"/>
        <v>0.89307506082206245</v>
      </c>
      <c r="DB85" s="525">
        <f t="shared" si="89"/>
        <v>0.89348914853822059</v>
      </c>
      <c r="DC85" s="526">
        <f t="shared" si="90"/>
        <v>0.89560467281150169</v>
      </c>
      <c r="DD85" s="526">
        <f t="shared" si="91"/>
        <v>0.90617545582256998</v>
      </c>
      <c r="DE85" s="526">
        <f t="shared" si="92"/>
        <v>0.91385360447127018</v>
      </c>
      <c r="DF85" s="526">
        <f t="shared" si="93"/>
        <v>0.92335473303236659</v>
      </c>
      <c r="DG85" s="567">
        <f t="shared" si="94"/>
        <v>0.93101159413435897</v>
      </c>
      <c r="DH85" s="522" t="s">
        <v>381</v>
      </c>
      <c r="DI85" s="502" t="s">
        <v>381</v>
      </c>
      <c r="DJ85" s="466"/>
      <c r="DK85" s="925"/>
      <c r="DL85" s="680">
        <f t="shared" si="117"/>
        <v>0</v>
      </c>
      <c r="DM85" s="495">
        <f t="shared" si="95"/>
        <v>78.965968668988722</v>
      </c>
      <c r="DN85" s="496">
        <f t="shared" si="96"/>
        <v>77.595623847749252</v>
      </c>
      <c r="DO85" s="496">
        <f t="shared" si="97"/>
        <v>74.741585203911782</v>
      </c>
      <c r="DP85" s="496">
        <f t="shared" si="98"/>
        <v>70.06712313770214</v>
      </c>
      <c r="DQ85" s="496">
        <f t="shared" si="99"/>
        <v>65.147255000025638</v>
      </c>
      <c r="DR85" s="497">
        <f t="shared" si="100"/>
        <v>60.197372013279235</v>
      </c>
      <c r="DS85" s="497">
        <f t="shared" si="101"/>
        <v>50.516931089390859</v>
      </c>
      <c r="DT85" s="497">
        <f t="shared" si="102"/>
        <v>40.617364542039255</v>
      </c>
      <c r="DU85" s="497">
        <f t="shared" si="103"/>
        <v>30.714766475718541</v>
      </c>
      <c r="DV85" s="563">
        <f t="shared" si="104"/>
        <v>19.555861741665041</v>
      </c>
      <c r="DW85" s="522" t="s">
        <v>381</v>
      </c>
      <c r="DX85" s="502" t="s">
        <v>381</v>
      </c>
    </row>
    <row r="86" spans="2:128" ht="15" customHeight="1">
      <c r="B86" s="1005"/>
      <c r="C86" s="686">
        <v>-10</v>
      </c>
      <c r="D86" s="476">
        <f t="shared" si="105"/>
        <v>19.88372093023256</v>
      </c>
      <c r="E86" s="578">
        <f>E17</f>
        <v>72.267281481628004</v>
      </c>
      <c r="F86" s="579">
        <f t="shared" si="119"/>
        <v>71.768294860691725</v>
      </c>
      <c r="G86" s="579">
        <f t="shared" si="119"/>
        <v>70.875754204366729</v>
      </c>
      <c r="H86" s="579">
        <f t="shared" si="119"/>
        <v>70.390662970469762</v>
      </c>
      <c r="I86" s="579">
        <f t="shared" si="119"/>
        <v>69.084396697665227</v>
      </c>
      <c r="J86" s="579">
        <f t="shared" si="119"/>
        <v>67.71261951858007</v>
      </c>
      <c r="K86" s="579">
        <f t="shared" si="119"/>
        <v>66.009308404278414</v>
      </c>
      <c r="L86" s="579">
        <f t="shared" si="119"/>
        <v>64.420822838152461</v>
      </c>
      <c r="M86" s="579">
        <f t="shared" si="119"/>
        <v>63.026089743818218</v>
      </c>
      <c r="N86" s="579">
        <f t="shared" si="119"/>
        <v>61.195660874531363</v>
      </c>
      <c r="O86" s="631" t="s">
        <v>381</v>
      </c>
      <c r="P86" s="480" t="s">
        <v>381</v>
      </c>
      <c r="Q86" s="466"/>
      <c r="R86" s="925"/>
      <c r="S86" s="680">
        <f t="shared" si="106"/>
        <v>-10</v>
      </c>
      <c r="T86" s="481">
        <v>15</v>
      </c>
      <c r="U86" s="482">
        <v>-33</v>
      </c>
      <c r="V86" s="600">
        <f t="shared" si="83"/>
        <v>17.895348837209305</v>
      </c>
      <c r="W86" s="681">
        <f t="shared" si="107"/>
        <v>19.88372093023256</v>
      </c>
      <c r="X86" s="666">
        <f>'70MPa, 7-10kg (comm)'!Z86</f>
        <v>42.682820599999999</v>
      </c>
      <c r="Y86" s="488">
        <f>'70MPa, 7-10kg (comm)'!AA86</f>
        <v>26.337325283350477</v>
      </c>
      <c r="Z86" s="483">
        <f t="shared" si="108"/>
        <v>3.5088148292511625</v>
      </c>
      <c r="AA86" s="486">
        <f t="shared" si="109"/>
        <v>2.6490273446558663</v>
      </c>
      <c r="AB86" s="487">
        <f>'70MPa, 7-10kg (comm)'!AD86</f>
        <v>60.000540800000003</v>
      </c>
      <c r="AC86" s="488">
        <f>'70MPa, 7-10kg (comm)'!AE86</f>
        <v>59.99980686731363</v>
      </c>
      <c r="AD86" s="466"/>
      <c r="AE86" s="930"/>
      <c r="AF86" s="932"/>
      <c r="AG86" s="466"/>
      <c r="AH86" s="925"/>
      <c r="AI86" s="680">
        <f t="shared" si="110"/>
        <v>-10</v>
      </c>
      <c r="AJ86" s="489">
        <f t="shared" si="118"/>
        <v>-20</v>
      </c>
      <c r="AK86" s="482">
        <f t="shared" si="84"/>
        <v>-40</v>
      </c>
      <c r="AL86" s="490">
        <f t="shared" si="111"/>
        <v>19.88372093023256</v>
      </c>
      <c r="AM86" s="466"/>
      <c r="AN86" s="925"/>
      <c r="AO86" s="475">
        <f t="shared" si="112"/>
        <v>-10</v>
      </c>
      <c r="AP86" s="491">
        <f>AP17</f>
        <v>0.88798715957569674</v>
      </c>
      <c r="AQ86" s="492">
        <f t="shared" si="120"/>
        <v>0.88617925118373697</v>
      </c>
      <c r="AR86" s="492">
        <f t="shared" si="120"/>
        <v>0.88369412402654302</v>
      </c>
      <c r="AS86" s="492">
        <f t="shared" si="120"/>
        <v>0.88828397612507259</v>
      </c>
      <c r="AT86" s="492">
        <f t="shared" si="120"/>
        <v>0.88613072167096862</v>
      </c>
      <c r="AU86" s="493">
        <f t="shared" si="120"/>
        <v>0.88355335193014239</v>
      </c>
      <c r="AV86" s="493">
        <f t="shared" si="120"/>
        <v>0.88769922567399084</v>
      </c>
      <c r="AW86" s="493">
        <f t="shared" si="120"/>
        <v>0.89334339574358768</v>
      </c>
      <c r="AX86" s="493">
        <f t="shared" si="120"/>
        <v>0.90136789873771161</v>
      </c>
      <c r="AY86" s="562">
        <f t="shared" si="120"/>
        <v>0.90862588019680379</v>
      </c>
      <c r="AZ86" s="522" t="s">
        <v>381</v>
      </c>
      <c r="BA86" s="502" t="s">
        <v>381</v>
      </c>
      <c r="BB86" s="474"/>
      <c r="BC86" s="925"/>
      <c r="BD86" s="475">
        <f t="shared" si="113"/>
        <v>-10</v>
      </c>
      <c r="BE86" s="491">
        <f>BE17</f>
        <v>0.88787736025089325</v>
      </c>
      <c r="BF86" s="492">
        <f t="shared" ref="BF86:BN86" si="124">BF17</f>
        <v>0.88614642650885256</v>
      </c>
      <c r="BG86" s="492">
        <f t="shared" si="124"/>
        <v>0.88376677264639958</v>
      </c>
      <c r="BH86" s="492">
        <f t="shared" si="124"/>
        <v>0.88851270637084179</v>
      </c>
      <c r="BI86" s="492">
        <f t="shared" si="124"/>
        <v>0.88651957521726865</v>
      </c>
      <c r="BJ86" s="493">
        <f t="shared" si="124"/>
        <v>0.88404247911754608</v>
      </c>
      <c r="BK86" s="493">
        <f t="shared" si="124"/>
        <v>0.8882914432579202</v>
      </c>
      <c r="BL86" s="493">
        <f t="shared" si="124"/>
        <v>0.89394431495990578</v>
      </c>
      <c r="BM86" s="493">
        <f t="shared" si="124"/>
        <v>0.90176815867889881</v>
      </c>
      <c r="BN86" s="562">
        <f t="shared" si="124"/>
        <v>0.90863101785770872</v>
      </c>
      <c r="BO86" s="522" t="s">
        <v>381</v>
      </c>
      <c r="BP86" s="502" t="s">
        <v>381</v>
      </c>
      <c r="BQ86" s="466"/>
      <c r="BR86" s="925"/>
      <c r="BS86" s="475">
        <f t="shared" si="114"/>
        <v>-10</v>
      </c>
      <c r="BT86" s="477">
        <f>BT17</f>
        <v>77.953821387104796</v>
      </c>
      <c r="BU86" s="478">
        <f t="shared" ref="BU86:CC86" si="125">BU17</f>
        <v>76.547612520016912</v>
      </c>
      <c r="BV86" s="478">
        <f t="shared" si="125"/>
        <v>73.629945035933389</v>
      </c>
      <c r="BW86" s="478">
        <f t="shared" si="125"/>
        <v>68.865505733108535</v>
      </c>
      <c r="BX86" s="478">
        <f t="shared" si="125"/>
        <v>63.780250417912541</v>
      </c>
      <c r="BY86" s="478">
        <f t="shared" si="125"/>
        <v>58.567184674802725</v>
      </c>
      <c r="BZ86" s="478">
        <f t="shared" si="125"/>
        <v>48.372330260527846</v>
      </c>
      <c r="CA86" s="478">
        <f t="shared" si="125"/>
        <v>38.153114816696004</v>
      </c>
      <c r="CB86" s="478">
        <f t="shared" si="125"/>
        <v>27.931062064896373</v>
      </c>
      <c r="CC86" s="478">
        <f t="shared" si="125"/>
        <v>16.313713695199155</v>
      </c>
      <c r="CD86" s="522" t="s">
        <v>381</v>
      </c>
      <c r="CE86" s="502" t="s">
        <v>381</v>
      </c>
      <c r="CG86" s="925"/>
      <c r="CH86" s="475">
        <f t="shared" si="115"/>
        <v>-10</v>
      </c>
      <c r="CI86" s="477">
        <f>CI17</f>
        <v>78.02036489221274</v>
      </c>
      <c r="CJ86" s="478">
        <f t="shared" ref="CJ86:CR86" si="126">CJ17</f>
        <v>76.578023503834643</v>
      </c>
      <c r="CK86" s="478">
        <f t="shared" si="126"/>
        <v>73.593776024155545</v>
      </c>
      <c r="CL86" s="478">
        <f t="shared" si="126"/>
        <v>68.740668226461807</v>
      </c>
      <c r="CM86" s="478">
        <f t="shared" si="126"/>
        <v>63.576653122470084</v>
      </c>
      <c r="CN86" s="478">
        <f t="shared" si="126"/>
        <v>58.316417212286098</v>
      </c>
      <c r="CO86" s="478">
        <f t="shared" si="126"/>
        <v>48.077365962088138</v>
      </c>
      <c r="CP86" s="478">
        <f t="shared" si="126"/>
        <v>37.868864183030951</v>
      </c>
      <c r="CQ86" s="478">
        <f t="shared" si="126"/>
        <v>27.748593043518429</v>
      </c>
      <c r="CR86" s="478">
        <f t="shared" si="126"/>
        <v>16.311470922701027</v>
      </c>
      <c r="CS86" s="522" t="s">
        <v>381</v>
      </c>
      <c r="CT86" s="502" t="s">
        <v>381</v>
      </c>
      <c r="CU86" s="466"/>
      <c r="CV86" s="925"/>
      <c r="CW86" s="680">
        <f t="shared" si="116"/>
        <v>-10</v>
      </c>
      <c r="CX86" s="524">
        <f t="shared" si="85"/>
        <v>0.88787736025089325</v>
      </c>
      <c r="CY86" s="525">
        <f t="shared" si="86"/>
        <v>0.88614642650885256</v>
      </c>
      <c r="CZ86" s="525">
        <f t="shared" si="87"/>
        <v>0.88369412402654302</v>
      </c>
      <c r="DA86" s="525">
        <f t="shared" si="88"/>
        <v>0.88828397612507259</v>
      </c>
      <c r="DB86" s="525">
        <f t="shared" si="89"/>
        <v>0.88613072167096862</v>
      </c>
      <c r="DC86" s="526">
        <f t="shared" si="90"/>
        <v>0.88355335193014239</v>
      </c>
      <c r="DD86" s="526">
        <f t="shared" si="91"/>
        <v>0.88769922567399084</v>
      </c>
      <c r="DE86" s="526">
        <f t="shared" si="92"/>
        <v>0.89334339574358768</v>
      </c>
      <c r="DF86" s="526">
        <f t="shared" si="93"/>
        <v>0.90136789873771161</v>
      </c>
      <c r="DG86" s="569">
        <f t="shared" si="94"/>
        <v>0.90862588019680379</v>
      </c>
      <c r="DH86" s="522" t="s">
        <v>381</v>
      </c>
      <c r="DI86" s="502" t="s">
        <v>381</v>
      </c>
      <c r="DJ86" s="466"/>
      <c r="DK86" s="925"/>
      <c r="DL86" s="680">
        <f t="shared" si="117"/>
        <v>-10</v>
      </c>
      <c r="DM86" s="495">
        <f t="shared" si="95"/>
        <v>78.02036489221274</v>
      </c>
      <c r="DN86" s="496">
        <f t="shared" si="96"/>
        <v>76.578023503834643</v>
      </c>
      <c r="DO86" s="496">
        <f t="shared" si="97"/>
        <v>73.629945035933389</v>
      </c>
      <c r="DP86" s="496">
        <f t="shared" si="98"/>
        <v>68.865505733108535</v>
      </c>
      <c r="DQ86" s="496">
        <f t="shared" si="99"/>
        <v>63.780250417912541</v>
      </c>
      <c r="DR86" s="497">
        <f t="shared" si="100"/>
        <v>58.567184674802725</v>
      </c>
      <c r="DS86" s="497">
        <f t="shared" si="101"/>
        <v>48.372330260527846</v>
      </c>
      <c r="DT86" s="497">
        <f t="shared" si="102"/>
        <v>38.153114816696004</v>
      </c>
      <c r="DU86" s="497">
        <f t="shared" si="103"/>
        <v>27.931062064896373</v>
      </c>
      <c r="DV86" s="566">
        <f t="shared" si="104"/>
        <v>16.313713695199155</v>
      </c>
      <c r="DW86" s="522" t="s">
        <v>381</v>
      </c>
      <c r="DX86" s="502" t="s">
        <v>381</v>
      </c>
    </row>
    <row r="87" spans="2:128" ht="15" customHeight="1">
      <c r="B87" s="1005"/>
      <c r="C87" s="686">
        <v>-20</v>
      </c>
      <c r="D87" s="476">
        <f t="shared" si="105"/>
        <v>19.88372093023256</v>
      </c>
      <c r="E87" s="578">
        <f t="shared" ref="E87:M87" si="127">E18</f>
        <v>71.515150451006818</v>
      </c>
      <c r="F87" s="579">
        <f t="shared" si="127"/>
        <v>71.038996717348383</v>
      </c>
      <c r="G87" s="579">
        <f t="shared" si="127"/>
        <v>70.164220375232048</v>
      </c>
      <c r="H87" s="579">
        <f t="shared" si="127"/>
        <v>69.729107845106512</v>
      </c>
      <c r="I87" s="579">
        <f t="shared" si="127"/>
        <v>68.445712675277463</v>
      </c>
      <c r="J87" s="579">
        <f t="shared" si="127"/>
        <v>67.080276951645459</v>
      </c>
      <c r="K87" s="579">
        <f t="shared" si="127"/>
        <v>64.935511101071839</v>
      </c>
      <c r="L87" s="579">
        <f t="shared" si="127"/>
        <v>62.041156553552696</v>
      </c>
      <c r="M87" s="579">
        <f t="shared" si="127"/>
        <v>60.105409032247024</v>
      </c>
      <c r="N87" s="631" t="s">
        <v>381</v>
      </c>
      <c r="O87" s="631" t="s">
        <v>381</v>
      </c>
      <c r="P87" s="480" t="s">
        <v>381</v>
      </c>
      <c r="Q87" s="466"/>
      <c r="R87" s="925"/>
      <c r="S87" s="680">
        <f t="shared" si="106"/>
        <v>-20</v>
      </c>
      <c r="T87" s="481">
        <v>15</v>
      </c>
      <c r="U87" s="482">
        <v>-33</v>
      </c>
      <c r="V87" s="600">
        <f t="shared" si="83"/>
        <v>17.895348837209305</v>
      </c>
      <c r="W87" s="681">
        <f t="shared" si="107"/>
        <v>19.88372093023256</v>
      </c>
      <c r="X87" s="666">
        <f>'70MPa, 7-10kg (comm)'!Z87</f>
        <v>42.608245599999997</v>
      </c>
      <c r="Y87" s="488">
        <f>'70MPa, 7-10kg (comm)'!AA87</f>
        <v>26.299744845967894</v>
      </c>
      <c r="Z87" s="483">
        <f t="shared" si="108"/>
        <v>3.4721366770128426</v>
      </c>
      <c r="AA87" s="486">
        <f t="shared" si="109"/>
        <v>2.6250823770989169</v>
      </c>
      <c r="AB87" s="487">
        <f>'70MPa, 7-10kg (comm)'!AD87</f>
        <v>59.997642900000002</v>
      </c>
      <c r="AC87" s="488">
        <f>'70MPa, 7-10kg (comm)'!AE87</f>
        <v>60.000507452182845</v>
      </c>
      <c r="AD87" s="466"/>
      <c r="AE87" s="930"/>
      <c r="AF87" s="932"/>
      <c r="AG87" s="466"/>
      <c r="AH87" s="925"/>
      <c r="AI87" s="680">
        <f t="shared" si="110"/>
        <v>-20</v>
      </c>
      <c r="AJ87" s="489">
        <f t="shared" si="118"/>
        <v>-30</v>
      </c>
      <c r="AK87" s="482">
        <f t="shared" si="84"/>
        <v>-40</v>
      </c>
      <c r="AL87" s="490">
        <f t="shared" si="111"/>
        <v>19.88372093023256</v>
      </c>
      <c r="AM87" s="466"/>
      <c r="AN87" s="925"/>
      <c r="AO87" s="475">
        <f t="shared" si="112"/>
        <v>-20</v>
      </c>
      <c r="AP87" s="491">
        <f t="shared" ref="AP87:AX87" si="128">AP18</f>
        <v>0.88325824308804046</v>
      </c>
      <c r="AQ87" s="492">
        <f t="shared" si="128"/>
        <v>0.88170983966758121</v>
      </c>
      <c r="AR87" s="492">
        <f t="shared" si="128"/>
        <v>0.87941375498660901</v>
      </c>
      <c r="AS87" s="492">
        <f t="shared" si="128"/>
        <v>0.88453788267782429</v>
      </c>
      <c r="AT87" s="492">
        <f t="shared" si="128"/>
        <v>0.88261258532659204</v>
      </c>
      <c r="AU87" s="493">
        <f t="shared" si="128"/>
        <v>0.88013569110673806</v>
      </c>
      <c r="AV87" s="493">
        <f t="shared" si="128"/>
        <v>0.88043052246110398</v>
      </c>
      <c r="AW87" s="493">
        <f t="shared" si="128"/>
        <v>0.87466516535965577</v>
      </c>
      <c r="AX87" s="493">
        <f t="shared" si="128"/>
        <v>0.87790856258702188</v>
      </c>
      <c r="AY87" s="522" t="s">
        <v>381</v>
      </c>
      <c r="AZ87" s="522" t="s">
        <v>381</v>
      </c>
      <c r="BA87" s="502" t="s">
        <v>381</v>
      </c>
      <c r="BB87" s="474"/>
      <c r="BC87" s="925"/>
      <c r="BD87" s="475">
        <f t="shared" si="113"/>
        <v>-20</v>
      </c>
      <c r="BE87" s="491">
        <f t="shared" ref="BE87:BM87" si="129">BE18</f>
        <v>0.88275337924433106</v>
      </c>
      <c r="BF87" s="492">
        <f t="shared" si="129"/>
        <v>0.8812473119121127</v>
      </c>
      <c r="BG87" s="492">
        <f t="shared" si="129"/>
        <v>0.87908713500767677</v>
      </c>
      <c r="BH87" s="492">
        <f t="shared" si="129"/>
        <v>0.88437226253544976</v>
      </c>
      <c r="BI87" s="492">
        <f t="shared" si="129"/>
        <v>0.88259832691312656</v>
      </c>
      <c r="BJ87" s="493">
        <f t="shared" si="129"/>
        <v>0.88019442052071262</v>
      </c>
      <c r="BK87" s="493">
        <f t="shared" si="129"/>
        <v>0.88067130110252023</v>
      </c>
      <c r="BL87" s="493">
        <f t="shared" si="129"/>
        <v>0.87495865524022809</v>
      </c>
      <c r="BM87" s="493">
        <f t="shared" si="129"/>
        <v>0.87807448732899174</v>
      </c>
      <c r="BN87" s="522" t="s">
        <v>381</v>
      </c>
      <c r="BO87" s="522" t="s">
        <v>381</v>
      </c>
      <c r="BP87" s="502" t="s">
        <v>381</v>
      </c>
      <c r="BQ87" s="466"/>
      <c r="BR87" s="925"/>
      <c r="BS87" s="475">
        <f t="shared" si="114"/>
        <v>-20</v>
      </c>
      <c r="BT87" s="477">
        <f t="shared" ref="BT87:CB87" si="130">BT18</f>
        <v>76.936542355725948</v>
      </c>
      <c r="BU87" s="478">
        <f t="shared" si="130"/>
        <v>75.487479391356686</v>
      </c>
      <c r="BV87" s="478">
        <f t="shared" si="130"/>
        <v>72.514145814711171</v>
      </c>
      <c r="BW87" s="478">
        <f t="shared" si="130"/>
        <v>67.69266331328204</v>
      </c>
      <c r="BX87" s="478">
        <f t="shared" si="130"/>
        <v>62.554861368176901</v>
      </c>
      <c r="BY87" s="478">
        <f t="shared" si="130"/>
        <v>57.289800832815821</v>
      </c>
      <c r="BZ87" s="478">
        <f t="shared" si="130"/>
        <v>46.855587388355545</v>
      </c>
      <c r="CA87" s="478">
        <f t="shared" si="130"/>
        <v>35.762678100827287</v>
      </c>
      <c r="CB87" s="478">
        <f t="shared" si="130"/>
        <v>24.957488285419146</v>
      </c>
      <c r="CC87" s="631" t="s">
        <v>381</v>
      </c>
      <c r="CD87" s="522" t="s">
        <v>381</v>
      </c>
      <c r="CE87" s="502" t="s">
        <v>381</v>
      </c>
      <c r="CG87" s="925"/>
      <c r="CH87" s="475">
        <f t="shared" si="115"/>
        <v>-20</v>
      </c>
      <c r="CI87" s="477">
        <f t="shared" ref="CI87:CQ87" si="131">CI18</f>
        <v>77.211458119745856</v>
      </c>
      <c r="CJ87" s="478">
        <f t="shared" si="131"/>
        <v>75.740069179429071</v>
      </c>
      <c r="CK87" s="478">
        <f t="shared" si="131"/>
        <v>72.690601814468124</v>
      </c>
      <c r="CL87" s="478">
        <f t="shared" si="131"/>
        <v>67.780815379468663</v>
      </c>
      <c r="CM87" s="478">
        <f t="shared" si="131"/>
        <v>62.562037339687151</v>
      </c>
      <c r="CN87" s="478">
        <f t="shared" si="131"/>
        <v>57.259674101306096</v>
      </c>
      <c r="CO87" s="478">
        <f t="shared" si="131"/>
        <v>46.737141996558094</v>
      </c>
      <c r="CP87" s="478">
        <f t="shared" si="131"/>
        <v>35.62328349242766</v>
      </c>
      <c r="CQ87" s="478">
        <f t="shared" si="131"/>
        <v>24.881169604592998</v>
      </c>
      <c r="CR87" s="631" t="s">
        <v>381</v>
      </c>
      <c r="CS87" s="522" t="s">
        <v>381</v>
      </c>
      <c r="CT87" s="502" t="s">
        <v>381</v>
      </c>
      <c r="CU87" s="466"/>
      <c r="CV87" s="925"/>
      <c r="CW87" s="680">
        <f t="shared" si="116"/>
        <v>-20</v>
      </c>
      <c r="CX87" s="524">
        <f t="shared" si="85"/>
        <v>0.88275337924433106</v>
      </c>
      <c r="CY87" s="525">
        <f t="shared" si="86"/>
        <v>0.8812473119121127</v>
      </c>
      <c r="CZ87" s="525">
        <f t="shared" si="87"/>
        <v>0.87908713500767677</v>
      </c>
      <c r="DA87" s="525">
        <f t="shared" si="88"/>
        <v>0.88437226253544976</v>
      </c>
      <c r="DB87" s="525">
        <f t="shared" si="89"/>
        <v>0.88259832691312656</v>
      </c>
      <c r="DC87" s="526">
        <f t="shared" si="90"/>
        <v>0.88013569110673806</v>
      </c>
      <c r="DD87" s="526">
        <f t="shared" si="91"/>
        <v>0.88043052246110398</v>
      </c>
      <c r="DE87" s="526">
        <f t="shared" si="92"/>
        <v>0.87466516535965577</v>
      </c>
      <c r="DF87" s="526">
        <f t="shared" si="93"/>
        <v>0.87790856258702188</v>
      </c>
      <c r="DG87" s="522" t="s">
        <v>381</v>
      </c>
      <c r="DH87" s="522" t="s">
        <v>381</v>
      </c>
      <c r="DI87" s="502" t="s">
        <v>381</v>
      </c>
      <c r="DJ87" s="466"/>
      <c r="DK87" s="925"/>
      <c r="DL87" s="680">
        <f t="shared" si="117"/>
        <v>-20</v>
      </c>
      <c r="DM87" s="495">
        <f t="shared" si="95"/>
        <v>77.211458119745856</v>
      </c>
      <c r="DN87" s="496">
        <f t="shared" si="96"/>
        <v>75.740069179429071</v>
      </c>
      <c r="DO87" s="496">
        <f t="shared" si="97"/>
        <v>72.690601814468124</v>
      </c>
      <c r="DP87" s="496">
        <f t="shared" si="98"/>
        <v>67.780815379468663</v>
      </c>
      <c r="DQ87" s="496">
        <f t="shared" si="99"/>
        <v>62.562037339687151</v>
      </c>
      <c r="DR87" s="497">
        <f t="shared" si="100"/>
        <v>57.289800832815821</v>
      </c>
      <c r="DS87" s="497">
        <f t="shared" si="101"/>
        <v>46.855587388355545</v>
      </c>
      <c r="DT87" s="497">
        <f t="shared" si="102"/>
        <v>35.762678100827287</v>
      </c>
      <c r="DU87" s="497">
        <f t="shared" si="103"/>
        <v>24.957488285419146</v>
      </c>
      <c r="DV87" s="522" t="s">
        <v>381</v>
      </c>
      <c r="DW87" s="522" t="s">
        <v>381</v>
      </c>
      <c r="DX87" s="502" t="s">
        <v>381</v>
      </c>
    </row>
    <row r="88" spans="2:128" ht="15" customHeight="1">
      <c r="B88" s="1005"/>
      <c r="C88" s="686">
        <v>-30</v>
      </c>
      <c r="D88" s="476">
        <f t="shared" si="105"/>
        <v>19.88372093023256</v>
      </c>
      <c r="E88" s="578">
        <f t="shared" ref="E88:M88" si="132">E19</f>
        <v>70.459620650542689</v>
      </c>
      <c r="F88" s="579">
        <f t="shared" si="132"/>
        <v>70.07611712580659</v>
      </c>
      <c r="G88" s="579">
        <f t="shared" si="132"/>
        <v>69.263125169919078</v>
      </c>
      <c r="H88" s="579">
        <f t="shared" si="132"/>
        <v>68.924252276557581</v>
      </c>
      <c r="I88" s="579">
        <f t="shared" si="132"/>
        <v>67.674809244494099</v>
      </c>
      <c r="J88" s="579">
        <f t="shared" si="132"/>
        <v>66.339800111070971</v>
      </c>
      <c r="K88" s="579">
        <f t="shared" si="132"/>
        <v>64.297273392729409</v>
      </c>
      <c r="L88" s="579">
        <f t="shared" si="132"/>
        <v>61.397479798424961</v>
      </c>
      <c r="M88" s="579">
        <f t="shared" si="132"/>
        <v>58.535458805613231</v>
      </c>
      <c r="N88" s="631" t="s">
        <v>381</v>
      </c>
      <c r="O88" s="631" t="s">
        <v>381</v>
      </c>
      <c r="P88" s="480" t="s">
        <v>381</v>
      </c>
      <c r="Q88" s="466"/>
      <c r="R88" s="925"/>
      <c r="S88" s="680">
        <f t="shared" si="106"/>
        <v>-30</v>
      </c>
      <c r="T88" s="481">
        <v>15</v>
      </c>
      <c r="U88" s="482">
        <v>-33</v>
      </c>
      <c r="V88" s="600">
        <f t="shared" si="83"/>
        <v>17.895348837209305</v>
      </c>
      <c r="W88" s="681">
        <f>IF(MIN(X88,Y88)*(1-(2.5+7)/(87.5-2))&gt;$AE$7,$AE$7,MIN(X88,Y88)*(1-(2.5+7)/(87.5-2)))</f>
        <v>19.88372093023256</v>
      </c>
      <c r="X88" s="666">
        <f>'70MPa, 7-10kg (comm)'!Z88</f>
        <v>42.547624800000001</v>
      </c>
      <c r="Y88" s="488">
        <f>'70MPa, 7-10kg (comm)'!AA88</f>
        <v>26.263774318198205</v>
      </c>
      <c r="Z88" s="483">
        <f t="shared" si="108"/>
        <v>3.4237111536955358</v>
      </c>
      <c r="AA88" s="486">
        <f t="shared" si="109"/>
        <v>2.5920157666994785</v>
      </c>
      <c r="AB88" s="487">
        <f>'70MPa, 7-10kg (comm)'!AD88</f>
        <v>60.000461100000003</v>
      </c>
      <c r="AC88" s="488">
        <f>'70MPa, 7-10kg (comm)'!AE88</f>
        <v>60.001088737584958</v>
      </c>
      <c r="AD88" s="466"/>
      <c r="AE88" s="930"/>
      <c r="AF88" s="932"/>
      <c r="AG88" s="466"/>
      <c r="AH88" s="925"/>
      <c r="AI88" s="680">
        <f t="shared" si="110"/>
        <v>-30</v>
      </c>
      <c r="AJ88" s="489">
        <f t="shared" si="118"/>
        <v>-40</v>
      </c>
      <c r="AK88" s="482">
        <f t="shared" si="84"/>
        <v>-40</v>
      </c>
      <c r="AL88" s="490">
        <f t="shared" si="111"/>
        <v>19.88372093023256</v>
      </c>
      <c r="AM88" s="466"/>
      <c r="AN88" s="925"/>
      <c r="AO88" s="475">
        <f t="shared" si="112"/>
        <v>-30</v>
      </c>
      <c r="AP88" s="491">
        <f t="shared" ref="AP88:AX88" si="133">AP19</f>
        <v>0.87592021815887611</v>
      </c>
      <c r="AQ88" s="492">
        <f t="shared" si="133"/>
        <v>0.8751779660844603</v>
      </c>
      <c r="AR88" s="492">
        <f t="shared" si="133"/>
        <v>0.87348794126000917</v>
      </c>
      <c r="AS88" s="492">
        <f t="shared" si="133"/>
        <v>0.87954476532436576</v>
      </c>
      <c r="AT88" s="492">
        <f t="shared" si="133"/>
        <v>0.87797738749361365</v>
      </c>
      <c r="AU88" s="493">
        <f t="shared" si="133"/>
        <v>0.87574163627677193</v>
      </c>
      <c r="AV88" s="493">
        <f t="shared" si="133"/>
        <v>0.87691041839370043</v>
      </c>
      <c r="AW88" s="493">
        <f t="shared" si="133"/>
        <v>0.87090074264583972</v>
      </c>
      <c r="AX88" s="493">
        <f t="shared" si="133"/>
        <v>0.86563561561004576</v>
      </c>
      <c r="AY88" s="522" t="s">
        <v>381</v>
      </c>
      <c r="AZ88" s="522" t="s">
        <v>381</v>
      </c>
      <c r="BA88" s="502" t="s">
        <v>381</v>
      </c>
      <c r="BB88" s="474"/>
      <c r="BC88" s="925"/>
      <c r="BD88" s="475">
        <f t="shared" si="113"/>
        <v>-30</v>
      </c>
      <c r="BE88" s="491">
        <f t="shared" ref="BE88:BM88" si="134">BE19</f>
        <v>0.87500998239027061</v>
      </c>
      <c r="BF88" s="492">
        <f t="shared" si="134"/>
        <v>0.8743430056220538</v>
      </c>
      <c r="BG88" s="492">
        <f t="shared" si="134"/>
        <v>0.87276974647972205</v>
      </c>
      <c r="BH88" s="492">
        <f t="shared" si="134"/>
        <v>0.87898807291917991</v>
      </c>
      <c r="BI88" s="492">
        <f t="shared" si="134"/>
        <v>0.8775531375945943</v>
      </c>
      <c r="BJ88" s="493">
        <f t="shared" si="134"/>
        <v>0.87544854031183617</v>
      </c>
      <c r="BK88" s="493">
        <f t="shared" si="134"/>
        <v>0.87679812791601253</v>
      </c>
      <c r="BL88" s="493">
        <f t="shared" si="134"/>
        <v>0.87090172748819472</v>
      </c>
      <c r="BM88" s="493">
        <f t="shared" si="134"/>
        <v>0.86565894535723531</v>
      </c>
      <c r="BN88" s="522" t="s">
        <v>381</v>
      </c>
      <c r="BO88" s="522" t="s">
        <v>381</v>
      </c>
      <c r="BP88" s="502" t="s">
        <v>381</v>
      </c>
      <c r="BQ88" s="466"/>
      <c r="BR88" s="925"/>
      <c r="BS88" s="475">
        <f t="shared" si="114"/>
        <v>-30</v>
      </c>
      <c r="BT88" s="477">
        <f t="shared" ref="BT88:CB88" si="135">BT19</f>
        <v>75.838375563498857</v>
      </c>
      <c r="BU88" s="478">
        <f t="shared" si="135"/>
        <v>74.379588993897741</v>
      </c>
      <c r="BV88" s="478">
        <f t="shared" si="135"/>
        <v>71.339214521712421</v>
      </c>
      <c r="BW88" s="478">
        <f t="shared" si="135"/>
        <v>66.468518712805974</v>
      </c>
      <c r="BX88" s="478">
        <f t="shared" si="135"/>
        <v>61.26763331611626</v>
      </c>
      <c r="BY88" s="478">
        <f t="shared" si="135"/>
        <v>55.974680054509207</v>
      </c>
      <c r="BZ88" s="478">
        <f t="shared" si="135"/>
        <v>45.536139467485604</v>
      </c>
      <c r="CA88" s="478">
        <f t="shared" si="135"/>
        <v>34.451860135525493</v>
      </c>
      <c r="CB88" s="478">
        <f t="shared" si="135"/>
        <v>23.01552314631687</v>
      </c>
      <c r="CC88" s="631" t="s">
        <v>381</v>
      </c>
      <c r="CD88" s="522" t="s">
        <v>381</v>
      </c>
      <c r="CE88" s="502" t="s">
        <v>381</v>
      </c>
      <c r="CG88" s="925"/>
      <c r="CH88" s="475">
        <f t="shared" si="115"/>
        <v>-30</v>
      </c>
      <c r="CI88" s="477">
        <f t="shared" ref="CI88:CQ88" si="136">CI19</f>
        <v>76.33512174158372</v>
      </c>
      <c r="CJ88" s="478">
        <f t="shared" si="136"/>
        <v>74.833600280831718</v>
      </c>
      <c r="CK88" s="478">
        <f t="shared" si="136"/>
        <v>71.726398304298741</v>
      </c>
      <c r="CL88" s="478">
        <f t="shared" si="136"/>
        <v>66.762887777928682</v>
      </c>
      <c r="CM88" s="478">
        <f t="shared" si="136"/>
        <v>61.488292319164458</v>
      </c>
      <c r="CN88" s="478">
        <f t="shared" si="136"/>
        <v>56.125120135048974</v>
      </c>
      <c r="CO88" s="478">
        <f t="shared" si="136"/>
        <v>45.591714792778795</v>
      </c>
      <c r="CP88" s="478">
        <f t="shared" si="136"/>
        <v>34.450689933624247</v>
      </c>
      <c r="CQ88" s="478">
        <f t="shared" si="136"/>
        <v>23.004808504029491</v>
      </c>
      <c r="CR88" s="631" t="s">
        <v>381</v>
      </c>
      <c r="CS88" s="522" t="s">
        <v>381</v>
      </c>
      <c r="CT88" s="502" t="s">
        <v>381</v>
      </c>
      <c r="CU88" s="466"/>
      <c r="CV88" s="925"/>
      <c r="CW88" s="680">
        <f t="shared" si="116"/>
        <v>-30</v>
      </c>
      <c r="CX88" s="524">
        <f t="shared" si="85"/>
        <v>0.87500998239027061</v>
      </c>
      <c r="CY88" s="525">
        <f t="shared" si="86"/>
        <v>0.8743430056220538</v>
      </c>
      <c r="CZ88" s="525">
        <f t="shared" si="87"/>
        <v>0.87276974647972205</v>
      </c>
      <c r="DA88" s="525">
        <f t="shared" si="88"/>
        <v>0.87898807291917991</v>
      </c>
      <c r="DB88" s="525">
        <f t="shared" si="89"/>
        <v>0.8775531375945943</v>
      </c>
      <c r="DC88" s="526">
        <f t="shared" si="90"/>
        <v>0.87544854031183617</v>
      </c>
      <c r="DD88" s="526">
        <f t="shared" si="91"/>
        <v>0.87679812791601253</v>
      </c>
      <c r="DE88" s="526">
        <f t="shared" si="92"/>
        <v>0.87090074264583972</v>
      </c>
      <c r="DF88" s="526">
        <f t="shared" si="93"/>
        <v>0.86563561561004576</v>
      </c>
      <c r="DG88" s="522" t="s">
        <v>381</v>
      </c>
      <c r="DH88" s="522" t="s">
        <v>381</v>
      </c>
      <c r="DI88" s="502" t="s">
        <v>381</v>
      </c>
      <c r="DJ88" s="466"/>
      <c r="DK88" s="925"/>
      <c r="DL88" s="680">
        <f t="shared" si="117"/>
        <v>-30</v>
      </c>
      <c r="DM88" s="495">
        <f t="shared" si="95"/>
        <v>76.33512174158372</v>
      </c>
      <c r="DN88" s="496">
        <f t="shared" si="96"/>
        <v>74.833600280831718</v>
      </c>
      <c r="DO88" s="496">
        <f t="shared" si="97"/>
        <v>71.726398304298741</v>
      </c>
      <c r="DP88" s="496">
        <f t="shared" si="98"/>
        <v>66.762887777928682</v>
      </c>
      <c r="DQ88" s="496">
        <f t="shared" si="99"/>
        <v>61.488292319164458</v>
      </c>
      <c r="DR88" s="497">
        <f t="shared" si="100"/>
        <v>56.125120135048974</v>
      </c>
      <c r="DS88" s="497">
        <f t="shared" si="101"/>
        <v>45.591714792778795</v>
      </c>
      <c r="DT88" s="497">
        <f t="shared" si="102"/>
        <v>34.451860135525493</v>
      </c>
      <c r="DU88" s="497">
        <f t="shared" si="103"/>
        <v>23.01552314631687</v>
      </c>
      <c r="DV88" s="522" t="s">
        <v>381</v>
      </c>
      <c r="DW88" s="522" t="s">
        <v>381</v>
      </c>
      <c r="DX88" s="502" t="s">
        <v>381</v>
      </c>
    </row>
    <row r="89" spans="2:128" ht="15" customHeight="1">
      <c r="B89" s="1005"/>
      <c r="C89" s="686">
        <v>-40</v>
      </c>
      <c r="D89" s="476">
        <f t="shared" si="105"/>
        <v>19.88372093023256</v>
      </c>
      <c r="E89" s="578">
        <f t="shared" ref="E89:M89" si="137">E20</f>
        <v>69.959351572217173</v>
      </c>
      <c r="F89" s="579">
        <f t="shared" si="137"/>
        <v>69.577264654226397</v>
      </c>
      <c r="G89" s="579">
        <f t="shared" si="137"/>
        <v>68.761071885910752</v>
      </c>
      <c r="H89" s="579">
        <f t="shared" si="137"/>
        <v>68.444289355212405</v>
      </c>
      <c r="I89" s="579">
        <f t="shared" si="137"/>
        <v>67.208530567589449</v>
      </c>
      <c r="J89" s="579">
        <f t="shared" si="137"/>
        <v>65.889044634648172</v>
      </c>
      <c r="K89" s="579">
        <f t="shared" si="137"/>
        <v>63.90421924124022</v>
      </c>
      <c r="L89" s="579">
        <f t="shared" si="137"/>
        <v>61.087203170239128</v>
      </c>
      <c r="M89" s="579">
        <f t="shared" si="137"/>
        <v>58.369330546467602</v>
      </c>
      <c r="N89" s="631" t="s">
        <v>381</v>
      </c>
      <c r="O89" s="631" t="s">
        <v>381</v>
      </c>
      <c r="P89" s="480" t="s">
        <v>381</v>
      </c>
      <c r="Q89" s="466"/>
      <c r="R89" s="925"/>
      <c r="S89" s="680">
        <f t="shared" si="106"/>
        <v>-40</v>
      </c>
      <c r="T89" s="481">
        <v>15</v>
      </c>
      <c r="U89" s="482">
        <v>-33</v>
      </c>
      <c r="V89" s="600">
        <f t="shared" si="83"/>
        <v>17.895348837209305</v>
      </c>
      <c r="W89" s="681">
        <f>IF(MIN(X89,Y89)*(1-(2.5+7)/(87.5-2))&gt;$AE$7,$AE$7,MIN(X89,Y89)*(1-(2.5+7)/(87.5-2)))</f>
        <v>19.88372093023256</v>
      </c>
      <c r="X89" s="666">
        <f>'70MPa, 7-10kg (comm)'!Z89</f>
        <v>42.481558499999998</v>
      </c>
      <c r="Y89" s="488">
        <f>'70MPa, 7-10kg (comm)'!AA89</f>
        <v>26.226724322223404</v>
      </c>
      <c r="Z89" s="483">
        <f t="shared" si="108"/>
        <v>3.3986226668207427</v>
      </c>
      <c r="AA89" s="486">
        <f t="shared" si="109"/>
        <v>2.5766566889546443</v>
      </c>
      <c r="AB89" s="487">
        <f>'70MPa, 7-10kg (comm)'!AD89</f>
        <v>59.999724399999998</v>
      </c>
      <c r="AC89" s="488">
        <f>'70MPa, 7-10kg (comm)'!AE89</f>
        <v>60.000226872067842</v>
      </c>
      <c r="AD89" s="466"/>
      <c r="AE89" s="930"/>
      <c r="AF89" s="932"/>
      <c r="AG89" s="466"/>
      <c r="AH89" s="925"/>
      <c r="AI89" s="680">
        <f t="shared" si="110"/>
        <v>-40</v>
      </c>
      <c r="AJ89" s="489">
        <v>-40</v>
      </c>
      <c r="AK89" s="482">
        <f t="shared" si="84"/>
        <v>-40</v>
      </c>
      <c r="AL89" s="490">
        <f t="shared" si="111"/>
        <v>19.88372093023256</v>
      </c>
      <c r="AM89" s="466"/>
      <c r="AN89" s="925"/>
      <c r="AO89" s="475">
        <f t="shared" si="112"/>
        <v>-40</v>
      </c>
      <c r="AP89" s="491">
        <f t="shared" ref="AP89:AX89" si="138">AP20</f>
        <v>0.87301687787534632</v>
      </c>
      <c r="AQ89" s="492">
        <f t="shared" si="138"/>
        <v>0.87229237256125924</v>
      </c>
      <c r="AR89" s="492">
        <f t="shared" si="138"/>
        <v>0.87066918800055371</v>
      </c>
      <c r="AS89" s="492">
        <f t="shared" si="138"/>
        <v>0.87698992887275429</v>
      </c>
      <c r="AT89" s="492">
        <f t="shared" si="138"/>
        <v>0.87551583713704395</v>
      </c>
      <c r="AU89" s="493">
        <f t="shared" si="138"/>
        <v>0.87340739470440754</v>
      </c>
      <c r="AV89" s="493">
        <f t="shared" si="138"/>
        <v>0.87503721884942698</v>
      </c>
      <c r="AW89" s="493">
        <f t="shared" si="138"/>
        <v>0.86958856926215622</v>
      </c>
      <c r="AX89" s="493">
        <f t="shared" si="138"/>
        <v>0.86519686720886324</v>
      </c>
      <c r="AY89" s="522" t="s">
        <v>381</v>
      </c>
      <c r="AZ89" s="522" t="s">
        <v>381</v>
      </c>
      <c r="BA89" s="502" t="s">
        <v>381</v>
      </c>
      <c r="BB89" s="474"/>
      <c r="BC89" s="925"/>
      <c r="BD89" s="475">
        <f t="shared" si="113"/>
        <v>-40</v>
      </c>
      <c r="BE89" s="491">
        <f t="shared" ref="BE89:BM89" si="139">BE20</f>
        <v>0.87174706401259505</v>
      </c>
      <c r="BF89" s="492">
        <f t="shared" si="139"/>
        <v>0.87111397185575534</v>
      </c>
      <c r="BG89" s="492">
        <f t="shared" si="139"/>
        <v>0.86955066854707685</v>
      </c>
      <c r="BH89" s="492">
        <f t="shared" si="139"/>
        <v>0.8760295776699214</v>
      </c>
      <c r="BI89" s="492">
        <f t="shared" si="139"/>
        <v>0.87471523057012823</v>
      </c>
      <c r="BJ89" s="493">
        <f t="shared" si="139"/>
        <v>0.87273045490396917</v>
      </c>
      <c r="BK89" s="493">
        <f t="shared" si="139"/>
        <v>0.87453056886204761</v>
      </c>
      <c r="BL89" s="493">
        <f t="shared" si="139"/>
        <v>0.86927830839909925</v>
      </c>
      <c r="BM89" s="493">
        <f t="shared" si="139"/>
        <v>0.8650572217154846</v>
      </c>
      <c r="BN89" s="522" t="s">
        <v>381</v>
      </c>
      <c r="BO89" s="522" t="s">
        <v>381</v>
      </c>
      <c r="BP89" s="502" t="s">
        <v>381</v>
      </c>
      <c r="BQ89" s="466"/>
      <c r="BR89" s="925"/>
      <c r="BS89" s="475">
        <f t="shared" si="114"/>
        <v>-40</v>
      </c>
      <c r="BT89" s="477">
        <f t="shared" ref="BT89:CB89" si="140">BT20</f>
        <v>74.981440449125131</v>
      </c>
      <c r="BU89" s="478">
        <f t="shared" si="140"/>
        <v>73.511599320323072</v>
      </c>
      <c r="BV89" s="478">
        <f t="shared" si="140"/>
        <v>70.407072760966855</v>
      </c>
      <c r="BW89" s="478">
        <f t="shared" si="140"/>
        <v>65.498656527007356</v>
      </c>
      <c r="BX89" s="478">
        <f t="shared" si="140"/>
        <v>60.290538285871875</v>
      </c>
      <c r="BY89" s="478">
        <f t="shared" si="140"/>
        <v>54.98266524633712</v>
      </c>
      <c r="BZ89" s="478">
        <f t="shared" si="140"/>
        <v>44.565060795854251</v>
      </c>
      <c r="CA89" s="478">
        <f t="shared" si="140"/>
        <v>33.570598520614212</v>
      </c>
      <c r="CB89" s="478">
        <f t="shared" si="140"/>
        <v>22.406364167189086</v>
      </c>
      <c r="CC89" s="631" t="s">
        <v>381</v>
      </c>
      <c r="CD89" s="522" t="s">
        <v>381</v>
      </c>
      <c r="CE89" s="502" t="s">
        <v>381</v>
      </c>
      <c r="CG89" s="925"/>
      <c r="CH89" s="475">
        <f t="shared" si="115"/>
        <v>-40</v>
      </c>
      <c r="CI89" s="477">
        <f t="shared" ref="CI89:CQ89" si="141">CI20</f>
        <v>75.676047929416868</v>
      </c>
      <c r="CJ89" s="478">
        <f t="shared" si="141"/>
        <v>74.154957506237864</v>
      </c>
      <c r="CK89" s="478">
        <f t="shared" si="141"/>
        <v>71.007827394860939</v>
      </c>
      <c r="CL89" s="478">
        <f t="shared" si="141"/>
        <v>66.007411799650285</v>
      </c>
      <c r="CM89" s="478">
        <f t="shared" si="141"/>
        <v>60.708861911472653</v>
      </c>
      <c r="CN89" s="478">
        <f t="shared" si="141"/>
        <v>55.330819911869597</v>
      </c>
      <c r="CO89" s="478">
        <f t="shared" si="141"/>
        <v>44.809795993793465</v>
      </c>
      <c r="CP89" s="478">
        <f t="shared" si="141"/>
        <v>33.720142534803621</v>
      </c>
      <c r="CQ89" s="478">
        <f t="shared" si="141"/>
        <v>22.470504668937323</v>
      </c>
      <c r="CR89" s="631" t="s">
        <v>381</v>
      </c>
      <c r="CS89" s="522" t="s">
        <v>381</v>
      </c>
      <c r="CT89" s="502" t="s">
        <v>381</v>
      </c>
      <c r="CU89" s="466"/>
      <c r="CV89" s="925"/>
      <c r="CW89" s="680">
        <f t="shared" si="116"/>
        <v>-40</v>
      </c>
      <c r="CX89" s="524">
        <f t="shared" si="85"/>
        <v>0.87174706401259505</v>
      </c>
      <c r="CY89" s="525">
        <f t="shared" si="86"/>
        <v>0.87111397185575534</v>
      </c>
      <c r="CZ89" s="525">
        <f t="shared" si="87"/>
        <v>0.86955066854707685</v>
      </c>
      <c r="DA89" s="525">
        <f t="shared" si="88"/>
        <v>0.8760295776699214</v>
      </c>
      <c r="DB89" s="525">
        <f t="shared" si="89"/>
        <v>0.87471523057012823</v>
      </c>
      <c r="DC89" s="526">
        <f t="shared" si="90"/>
        <v>0.87273045490396917</v>
      </c>
      <c r="DD89" s="526">
        <f t="shared" si="91"/>
        <v>0.87453056886204761</v>
      </c>
      <c r="DE89" s="526">
        <f t="shared" si="92"/>
        <v>0.86927830839909925</v>
      </c>
      <c r="DF89" s="526">
        <f t="shared" si="93"/>
        <v>0.8650572217154846</v>
      </c>
      <c r="DG89" s="522" t="s">
        <v>381</v>
      </c>
      <c r="DH89" s="522" t="s">
        <v>381</v>
      </c>
      <c r="DI89" s="502" t="s">
        <v>381</v>
      </c>
      <c r="DJ89" s="466"/>
      <c r="DK89" s="925"/>
      <c r="DL89" s="680">
        <f t="shared" si="117"/>
        <v>-40</v>
      </c>
      <c r="DM89" s="495">
        <f t="shared" si="95"/>
        <v>75.676047929416868</v>
      </c>
      <c r="DN89" s="496">
        <f t="shared" si="96"/>
        <v>74.154957506237864</v>
      </c>
      <c r="DO89" s="496">
        <f t="shared" si="97"/>
        <v>71.007827394860939</v>
      </c>
      <c r="DP89" s="496">
        <f t="shared" si="98"/>
        <v>66.007411799650285</v>
      </c>
      <c r="DQ89" s="496">
        <f t="shared" si="99"/>
        <v>60.708861911472653</v>
      </c>
      <c r="DR89" s="497">
        <f t="shared" si="100"/>
        <v>55.330819911869597</v>
      </c>
      <c r="DS89" s="497">
        <f t="shared" si="101"/>
        <v>44.809795993793465</v>
      </c>
      <c r="DT89" s="497">
        <f t="shared" si="102"/>
        <v>33.720142534803621</v>
      </c>
      <c r="DU89" s="497">
        <f t="shared" si="103"/>
        <v>22.470504668937323</v>
      </c>
      <c r="DV89" s="522" t="s">
        <v>381</v>
      </c>
      <c r="DW89" s="522" t="s">
        <v>381</v>
      </c>
      <c r="DX89" s="502" t="s">
        <v>381</v>
      </c>
    </row>
    <row r="90" spans="2:128" ht="15" customHeight="1" thickBot="1">
      <c r="B90" s="1006"/>
      <c r="C90" s="687" t="s">
        <v>382</v>
      </c>
      <c r="D90" s="507" t="s">
        <v>381</v>
      </c>
      <c r="E90" s="508" t="s">
        <v>381</v>
      </c>
      <c r="F90" s="509" t="s">
        <v>381</v>
      </c>
      <c r="G90" s="509" t="s">
        <v>381</v>
      </c>
      <c r="H90" s="509" t="s">
        <v>381</v>
      </c>
      <c r="I90" s="509" t="s">
        <v>381</v>
      </c>
      <c r="J90" s="509" t="s">
        <v>381</v>
      </c>
      <c r="K90" s="509" t="s">
        <v>381</v>
      </c>
      <c r="L90" s="509" t="s">
        <v>381</v>
      </c>
      <c r="M90" s="509" t="s">
        <v>381</v>
      </c>
      <c r="N90" s="509" t="s">
        <v>381</v>
      </c>
      <c r="O90" s="509" t="s">
        <v>381</v>
      </c>
      <c r="P90" s="510" t="s">
        <v>381</v>
      </c>
      <c r="Q90" s="466"/>
      <c r="R90" s="926"/>
      <c r="S90" s="682" t="str">
        <f t="shared" si="106"/>
        <v>&lt; -40</v>
      </c>
      <c r="T90" s="511" t="s">
        <v>381</v>
      </c>
      <c r="U90" s="512" t="s">
        <v>381</v>
      </c>
      <c r="V90" s="507" t="s">
        <v>381</v>
      </c>
      <c r="W90" s="513" t="s">
        <v>381</v>
      </c>
      <c r="X90" s="513" t="s">
        <v>381</v>
      </c>
      <c r="Y90" s="513" t="s">
        <v>381</v>
      </c>
      <c r="Z90" s="507" t="s">
        <v>381</v>
      </c>
      <c r="AA90" s="514" t="s">
        <v>381</v>
      </c>
      <c r="AB90" s="511" t="s">
        <v>381</v>
      </c>
      <c r="AC90" s="512" t="s">
        <v>381</v>
      </c>
      <c r="AD90" s="466"/>
      <c r="AE90" s="931"/>
      <c r="AF90" s="933"/>
      <c r="AG90" s="466"/>
      <c r="AH90" s="926"/>
      <c r="AI90" s="682" t="str">
        <f t="shared" si="110"/>
        <v>&lt; -40</v>
      </c>
      <c r="AJ90" s="511" t="s">
        <v>381</v>
      </c>
      <c r="AK90" s="512" t="s">
        <v>381</v>
      </c>
      <c r="AL90" s="515" t="s">
        <v>381</v>
      </c>
      <c r="AM90" s="466"/>
      <c r="AN90" s="926"/>
      <c r="AO90" s="506" t="str">
        <f t="shared" si="112"/>
        <v>&lt; -40</v>
      </c>
      <c r="AP90" s="516" t="s">
        <v>381</v>
      </c>
      <c r="AQ90" s="517" t="s">
        <v>381</v>
      </c>
      <c r="AR90" s="517" t="s">
        <v>381</v>
      </c>
      <c r="AS90" s="517" t="s">
        <v>381</v>
      </c>
      <c r="AT90" s="517" t="s">
        <v>381</v>
      </c>
      <c r="AU90" s="517" t="s">
        <v>381</v>
      </c>
      <c r="AV90" s="517" t="s">
        <v>381</v>
      </c>
      <c r="AW90" s="517" t="s">
        <v>381</v>
      </c>
      <c r="AX90" s="517" t="s">
        <v>381</v>
      </c>
      <c r="AY90" s="517" t="s">
        <v>381</v>
      </c>
      <c r="AZ90" s="517" t="s">
        <v>381</v>
      </c>
      <c r="BA90" s="512" t="s">
        <v>381</v>
      </c>
      <c r="BB90" s="474"/>
      <c r="BC90" s="926"/>
      <c r="BD90" s="506" t="str">
        <f t="shared" si="113"/>
        <v>&lt; -40</v>
      </c>
      <c r="BE90" s="516" t="s">
        <v>381</v>
      </c>
      <c r="BF90" s="517" t="s">
        <v>381</v>
      </c>
      <c r="BG90" s="517" t="s">
        <v>381</v>
      </c>
      <c r="BH90" s="517" t="s">
        <v>381</v>
      </c>
      <c r="BI90" s="517" t="s">
        <v>381</v>
      </c>
      <c r="BJ90" s="517" t="s">
        <v>381</v>
      </c>
      <c r="BK90" s="517" t="s">
        <v>381</v>
      </c>
      <c r="BL90" s="517" t="s">
        <v>381</v>
      </c>
      <c r="BM90" s="517" t="s">
        <v>381</v>
      </c>
      <c r="BN90" s="517" t="s">
        <v>381</v>
      </c>
      <c r="BO90" s="517" t="s">
        <v>381</v>
      </c>
      <c r="BP90" s="512" t="s">
        <v>381</v>
      </c>
      <c r="BQ90" s="466"/>
      <c r="BR90" s="926"/>
      <c r="BS90" s="506" t="str">
        <f t="shared" si="114"/>
        <v>&lt; -40</v>
      </c>
      <c r="BT90" s="516" t="s">
        <v>381</v>
      </c>
      <c r="BU90" s="517" t="s">
        <v>381</v>
      </c>
      <c r="BV90" s="517" t="s">
        <v>381</v>
      </c>
      <c r="BW90" s="517" t="s">
        <v>381</v>
      </c>
      <c r="BX90" s="517" t="s">
        <v>381</v>
      </c>
      <c r="BY90" s="517" t="s">
        <v>381</v>
      </c>
      <c r="BZ90" s="517" t="s">
        <v>381</v>
      </c>
      <c r="CA90" s="517" t="s">
        <v>381</v>
      </c>
      <c r="CB90" s="517" t="s">
        <v>381</v>
      </c>
      <c r="CC90" s="517" t="s">
        <v>381</v>
      </c>
      <c r="CD90" s="517" t="s">
        <v>381</v>
      </c>
      <c r="CE90" s="512" t="s">
        <v>381</v>
      </c>
      <c r="CG90" s="926"/>
      <c r="CH90" s="506" t="str">
        <f t="shared" si="115"/>
        <v>&lt; -40</v>
      </c>
      <c r="CI90" s="516" t="s">
        <v>381</v>
      </c>
      <c r="CJ90" s="517" t="s">
        <v>381</v>
      </c>
      <c r="CK90" s="517" t="s">
        <v>381</v>
      </c>
      <c r="CL90" s="517" t="s">
        <v>381</v>
      </c>
      <c r="CM90" s="517" t="s">
        <v>381</v>
      </c>
      <c r="CN90" s="517" t="s">
        <v>381</v>
      </c>
      <c r="CO90" s="517" t="s">
        <v>381</v>
      </c>
      <c r="CP90" s="517" t="s">
        <v>381</v>
      </c>
      <c r="CQ90" s="517" t="s">
        <v>381</v>
      </c>
      <c r="CR90" s="517" t="s">
        <v>381</v>
      </c>
      <c r="CS90" s="517" t="s">
        <v>381</v>
      </c>
      <c r="CT90" s="512" t="s">
        <v>381</v>
      </c>
      <c r="CU90" s="466"/>
      <c r="CV90" s="926"/>
      <c r="CW90" s="682" t="str">
        <f t="shared" si="116"/>
        <v>&lt; -40</v>
      </c>
      <c r="CX90" s="516" t="s">
        <v>381</v>
      </c>
      <c r="CY90" s="517" t="s">
        <v>381</v>
      </c>
      <c r="CZ90" s="517" t="s">
        <v>381</v>
      </c>
      <c r="DA90" s="517" t="s">
        <v>381</v>
      </c>
      <c r="DB90" s="517" t="s">
        <v>381</v>
      </c>
      <c r="DC90" s="517" t="s">
        <v>381</v>
      </c>
      <c r="DD90" s="517" t="s">
        <v>381</v>
      </c>
      <c r="DE90" s="517" t="s">
        <v>381</v>
      </c>
      <c r="DF90" s="517" t="s">
        <v>381</v>
      </c>
      <c r="DG90" s="517" t="s">
        <v>381</v>
      </c>
      <c r="DH90" s="517" t="s">
        <v>381</v>
      </c>
      <c r="DI90" s="512" t="s">
        <v>381</v>
      </c>
      <c r="DJ90" s="466"/>
      <c r="DK90" s="926"/>
      <c r="DL90" s="682" t="str">
        <f t="shared" si="117"/>
        <v>&lt; -40</v>
      </c>
      <c r="DM90" s="516" t="s">
        <v>381</v>
      </c>
      <c r="DN90" s="517" t="s">
        <v>381</v>
      </c>
      <c r="DO90" s="517" t="s">
        <v>381</v>
      </c>
      <c r="DP90" s="517" t="s">
        <v>381</v>
      </c>
      <c r="DQ90" s="517" t="s">
        <v>381</v>
      </c>
      <c r="DR90" s="517" t="s">
        <v>381</v>
      </c>
      <c r="DS90" s="517" t="s">
        <v>381</v>
      </c>
      <c r="DT90" s="517" t="s">
        <v>381</v>
      </c>
      <c r="DU90" s="517" t="s">
        <v>381</v>
      </c>
      <c r="DV90" s="517" t="s">
        <v>381</v>
      </c>
      <c r="DW90" s="517" t="s">
        <v>381</v>
      </c>
      <c r="DX90" s="512" t="s">
        <v>381</v>
      </c>
    </row>
    <row r="93" spans="2:128" ht="18">
      <c r="B93" s="962" t="s">
        <v>725</v>
      </c>
      <c r="C93" s="962"/>
      <c r="D93" s="962"/>
      <c r="E93" s="962"/>
      <c r="F93" s="962"/>
      <c r="G93" s="962"/>
      <c r="H93" s="962"/>
      <c r="I93" s="962"/>
      <c r="J93" s="962"/>
      <c r="K93" s="962"/>
      <c r="L93" s="962"/>
      <c r="M93" s="962"/>
      <c r="N93" s="962"/>
      <c r="O93" s="962"/>
      <c r="P93" s="962"/>
      <c r="Q93" s="444"/>
      <c r="R93" s="445" t="s">
        <v>487</v>
      </c>
      <c r="S93" s="444"/>
      <c r="T93" s="445"/>
      <c r="U93" s="445"/>
      <c r="V93" s="963" t="s">
        <v>505</v>
      </c>
      <c r="W93" s="963"/>
      <c r="X93" s="963"/>
      <c r="Y93" s="963"/>
      <c r="Z93" s="445"/>
      <c r="AA93" s="964" t="s">
        <v>490</v>
      </c>
      <c r="AB93" s="964"/>
      <c r="AC93" s="964"/>
      <c r="AD93" s="444"/>
      <c r="AE93" s="444"/>
      <c r="AF93" s="444"/>
      <c r="AG93" s="444"/>
      <c r="AH93" s="445" t="s">
        <v>488</v>
      </c>
      <c r="AI93" s="444"/>
      <c r="AJ93" s="445"/>
      <c r="AK93" s="445"/>
      <c r="AL93" s="444"/>
      <c r="AM93" s="444"/>
      <c r="AN93" s="445" t="s">
        <v>701</v>
      </c>
      <c r="AO93" s="444"/>
      <c r="BC93" s="445" t="s">
        <v>727</v>
      </c>
      <c r="BD93" s="444"/>
      <c r="BQ93" s="444"/>
      <c r="BR93" s="445" t="s">
        <v>701</v>
      </c>
      <c r="BS93" s="444"/>
      <c r="CG93" s="445" t="s">
        <v>727</v>
      </c>
      <c r="CH93" s="444"/>
      <c r="CU93" s="444"/>
      <c r="CV93" s="445" t="s">
        <v>489</v>
      </c>
      <c r="CW93" s="444"/>
      <c r="DJ93" s="444"/>
      <c r="DK93" s="445"/>
      <c r="DL93" s="444"/>
    </row>
    <row r="94" spans="2:128" ht="13.5" thickBot="1">
      <c r="C94" s="448"/>
      <c r="D94" s="449"/>
      <c r="S94" s="448"/>
      <c r="T94" s="451"/>
      <c r="U94" s="451"/>
      <c r="V94" s="449"/>
      <c r="W94" s="449"/>
      <c r="X94" s="449"/>
      <c r="Y94" s="449"/>
      <c r="Z94" s="449"/>
      <c r="AA94" s="449"/>
      <c r="AI94" s="448"/>
      <c r="AJ94" s="451"/>
      <c r="AK94" s="451"/>
      <c r="AL94" s="449"/>
      <c r="AO94" s="448"/>
      <c r="AP94" s="451"/>
      <c r="AQ94" s="451"/>
      <c r="BD94" s="448"/>
      <c r="BE94" s="451"/>
      <c r="BF94" s="451"/>
      <c r="BS94" s="448"/>
      <c r="BT94" s="451"/>
      <c r="BU94" s="451"/>
      <c r="CH94" s="448"/>
      <c r="CI94" s="451"/>
      <c r="CJ94" s="451"/>
      <c r="CW94" s="448"/>
      <c r="CX94" s="451"/>
      <c r="CY94" s="451"/>
      <c r="DL94" s="448"/>
      <c r="DM94" s="451"/>
      <c r="DN94" s="451"/>
    </row>
    <row r="95" spans="2:128" ht="79.5" customHeight="1" thickBot="1">
      <c r="B95" s="934" t="s">
        <v>950</v>
      </c>
      <c r="C95" s="965"/>
      <c r="D95" s="1009" t="s">
        <v>886</v>
      </c>
      <c r="E95" s="1012" t="s">
        <v>933</v>
      </c>
      <c r="F95" s="1012"/>
      <c r="G95" s="1012"/>
      <c r="H95" s="1012"/>
      <c r="I95" s="1012"/>
      <c r="J95" s="1012"/>
      <c r="K95" s="1012"/>
      <c r="L95" s="1012"/>
      <c r="M95" s="1012"/>
      <c r="N95" s="1012"/>
      <c r="O95" s="1012"/>
      <c r="P95" s="1013"/>
      <c r="Q95" s="311"/>
      <c r="R95" s="934" t="str">
        <f>$B95</f>
        <v>H70-T30
7-10kg non-comm
CD0</v>
      </c>
      <c r="S95" s="965"/>
      <c r="T95" s="957" t="s">
        <v>907</v>
      </c>
      <c r="U95" s="958"/>
      <c r="V95" s="957" t="s">
        <v>894</v>
      </c>
      <c r="W95" s="975"/>
      <c r="X95" s="975"/>
      <c r="Y95" s="958"/>
      <c r="Z95" s="976" t="s">
        <v>932</v>
      </c>
      <c r="AA95" s="977"/>
      <c r="AB95" s="957" t="s">
        <v>908</v>
      </c>
      <c r="AC95" s="958"/>
      <c r="AD95" s="311"/>
      <c r="AE95" s="978" t="s">
        <v>730</v>
      </c>
      <c r="AF95" s="980" t="s">
        <v>731</v>
      </c>
      <c r="AG95" s="311"/>
      <c r="AH95" s="934" t="str">
        <f>$B95</f>
        <v>H70-T30
7-10kg non-comm
CD0</v>
      </c>
      <c r="AI95" s="965"/>
      <c r="AJ95" s="957" t="s">
        <v>907</v>
      </c>
      <c r="AK95" s="958"/>
      <c r="AL95" s="959" t="s">
        <v>167</v>
      </c>
      <c r="AM95" s="311"/>
      <c r="AN95" s="934" t="str">
        <f>$B95</f>
        <v>H70-T30
7-10kg non-comm
CD0</v>
      </c>
      <c r="AO95" s="935"/>
      <c r="AP95" s="940" t="s">
        <v>530</v>
      </c>
      <c r="AQ95" s="941"/>
      <c r="AR95" s="942"/>
      <c r="AS95" s="942"/>
      <c r="AT95" s="942"/>
      <c r="AU95" s="942"/>
      <c r="AV95" s="942"/>
      <c r="AW95" s="942"/>
      <c r="AX95" s="942"/>
      <c r="AY95" s="942"/>
      <c r="AZ95" s="942"/>
      <c r="BA95" s="943"/>
      <c r="BB95" s="311"/>
      <c r="BC95" s="934" t="str">
        <f>$B95</f>
        <v>H70-T30
7-10kg non-comm
CD0</v>
      </c>
      <c r="BD95" s="935"/>
      <c r="BE95" s="940" t="s">
        <v>530</v>
      </c>
      <c r="BF95" s="941"/>
      <c r="BG95" s="942"/>
      <c r="BH95" s="942"/>
      <c r="BI95" s="942"/>
      <c r="BJ95" s="942"/>
      <c r="BK95" s="942"/>
      <c r="BL95" s="942"/>
      <c r="BM95" s="942"/>
      <c r="BN95" s="942"/>
      <c r="BO95" s="942"/>
      <c r="BP95" s="943"/>
      <c r="BQ95" s="311"/>
      <c r="BR95" s="934" t="str">
        <f>$B95</f>
        <v>H70-T30
7-10kg non-comm
CD0</v>
      </c>
      <c r="BS95" s="935"/>
      <c r="BT95" s="940" t="s">
        <v>911</v>
      </c>
      <c r="BU95" s="941"/>
      <c r="BV95" s="941"/>
      <c r="BW95" s="941"/>
      <c r="BX95" s="941"/>
      <c r="BY95" s="941"/>
      <c r="BZ95" s="941"/>
      <c r="CA95" s="941"/>
      <c r="CB95" s="941"/>
      <c r="CC95" s="941"/>
      <c r="CD95" s="941"/>
      <c r="CE95" s="993"/>
      <c r="CG95" s="934" t="str">
        <f>$B95</f>
        <v>H70-T30
7-10kg non-comm
CD0</v>
      </c>
      <c r="CH95" s="935"/>
      <c r="CI95" s="940" t="s">
        <v>911</v>
      </c>
      <c r="CJ95" s="941"/>
      <c r="CK95" s="941"/>
      <c r="CL95" s="941"/>
      <c r="CM95" s="941"/>
      <c r="CN95" s="941"/>
      <c r="CO95" s="941"/>
      <c r="CP95" s="941"/>
      <c r="CQ95" s="941"/>
      <c r="CR95" s="941"/>
      <c r="CS95" s="941"/>
      <c r="CT95" s="993"/>
      <c r="CU95" s="311"/>
      <c r="CV95" s="934" t="str">
        <f>$B95</f>
        <v>H70-T30
7-10kg non-comm
CD0</v>
      </c>
      <c r="CW95" s="935"/>
      <c r="CX95" s="940" t="s">
        <v>956</v>
      </c>
      <c r="CY95" s="941"/>
      <c r="CZ95" s="941"/>
      <c r="DA95" s="941"/>
      <c r="DB95" s="941"/>
      <c r="DC95" s="941"/>
      <c r="DD95" s="941"/>
      <c r="DE95" s="941"/>
      <c r="DF95" s="941"/>
      <c r="DG95" s="941"/>
      <c r="DH95" s="941"/>
      <c r="DI95" s="993"/>
      <c r="DJ95" s="311"/>
      <c r="DK95" s="934" t="str">
        <f>$B95</f>
        <v>H70-T30
7-10kg non-comm
CD0</v>
      </c>
      <c r="DL95" s="935"/>
      <c r="DM95" s="940" t="s">
        <v>955</v>
      </c>
      <c r="DN95" s="941"/>
      <c r="DO95" s="941"/>
      <c r="DP95" s="941"/>
      <c r="DQ95" s="941"/>
      <c r="DR95" s="941"/>
      <c r="DS95" s="941"/>
      <c r="DT95" s="941"/>
      <c r="DU95" s="941"/>
      <c r="DV95" s="941"/>
      <c r="DW95" s="941"/>
      <c r="DX95" s="993"/>
    </row>
    <row r="96" spans="2:128" ht="14.25">
      <c r="B96" s="966"/>
      <c r="C96" s="967"/>
      <c r="D96" s="1010"/>
      <c r="E96" s="1007" t="s">
        <v>891</v>
      </c>
      <c r="F96" s="1007"/>
      <c r="G96" s="1007"/>
      <c r="H96" s="1007"/>
      <c r="I96" s="1007"/>
      <c r="J96" s="1007"/>
      <c r="K96" s="1007"/>
      <c r="L96" s="1007"/>
      <c r="M96" s="1007"/>
      <c r="N96" s="1007"/>
      <c r="O96" s="1007"/>
      <c r="P96" s="1008"/>
      <c r="Q96" s="674"/>
      <c r="R96" s="966"/>
      <c r="S96" s="967"/>
      <c r="T96" s="944" t="s">
        <v>496</v>
      </c>
      <c r="U96" s="946" t="s">
        <v>497</v>
      </c>
      <c r="V96" s="948" t="s">
        <v>525</v>
      </c>
      <c r="W96" s="989" t="s">
        <v>128</v>
      </c>
      <c r="X96" s="950" t="s">
        <v>692</v>
      </c>
      <c r="Y96" s="1130" t="s">
        <v>709</v>
      </c>
      <c r="Z96" s="953" t="s">
        <v>130</v>
      </c>
      <c r="AA96" s="955" t="s">
        <v>131</v>
      </c>
      <c r="AB96" s="988" t="str">
        <f>AB74</f>
        <v>174l
7kg</v>
      </c>
      <c r="AC96" s="946" t="s">
        <v>493</v>
      </c>
      <c r="AD96" s="674"/>
      <c r="AE96" s="979"/>
      <c r="AF96" s="981"/>
      <c r="AG96" s="674"/>
      <c r="AH96" s="966"/>
      <c r="AI96" s="967"/>
      <c r="AJ96" s="944" t="s">
        <v>498</v>
      </c>
      <c r="AK96" s="946" t="s">
        <v>497</v>
      </c>
      <c r="AL96" s="960"/>
      <c r="AM96" s="674"/>
      <c r="AN96" s="936"/>
      <c r="AO96" s="937"/>
      <c r="AP96" s="928" t="s">
        <v>891</v>
      </c>
      <c r="AQ96" s="928"/>
      <c r="AR96" s="928"/>
      <c r="AS96" s="928"/>
      <c r="AT96" s="928"/>
      <c r="AU96" s="928"/>
      <c r="AV96" s="928"/>
      <c r="AW96" s="928"/>
      <c r="AX96" s="928"/>
      <c r="AY96" s="928"/>
      <c r="AZ96" s="928"/>
      <c r="BA96" s="929"/>
      <c r="BB96" s="452"/>
      <c r="BC96" s="936"/>
      <c r="BD96" s="937"/>
      <c r="BE96" s="928" t="s">
        <v>891</v>
      </c>
      <c r="BF96" s="928"/>
      <c r="BG96" s="928"/>
      <c r="BH96" s="928"/>
      <c r="BI96" s="928"/>
      <c r="BJ96" s="928"/>
      <c r="BK96" s="928"/>
      <c r="BL96" s="928"/>
      <c r="BM96" s="928"/>
      <c r="BN96" s="928"/>
      <c r="BO96" s="928"/>
      <c r="BP96" s="929"/>
      <c r="BQ96" s="452"/>
      <c r="BR96" s="936"/>
      <c r="BS96" s="937"/>
      <c r="BT96" s="928" t="s">
        <v>891</v>
      </c>
      <c r="BU96" s="928"/>
      <c r="BV96" s="928"/>
      <c r="BW96" s="928"/>
      <c r="BX96" s="928"/>
      <c r="BY96" s="928"/>
      <c r="BZ96" s="928"/>
      <c r="CA96" s="928"/>
      <c r="CB96" s="928"/>
      <c r="CC96" s="928"/>
      <c r="CD96" s="928"/>
      <c r="CE96" s="929"/>
      <c r="CG96" s="936"/>
      <c r="CH96" s="937"/>
      <c r="CI96" s="928" t="s">
        <v>891</v>
      </c>
      <c r="CJ96" s="928"/>
      <c r="CK96" s="928"/>
      <c r="CL96" s="928"/>
      <c r="CM96" s="928"/>
      <c r="CN96" s="928"/>
      <c r="CO96" s="928"/>
      <c r="CP96" s="928"/>
      <c r="CQ96" s="928"/>
      <c r="CR96" s="928"/>
      <c r="CS96" s="928"/>
      <c r="CT96" s="929"/>
      <c r="CU96" s="674"/>
      <c r="CV96" s="936"/>
      <c r="CW96" s="937"/>
      <c r="CX96" s="928" t="s">
        <v>891</v>
      </c>
      <c r="CY96" s="928"/>
      <c r="CZ96" s="928"/>
      <c r="DA96" s="928"/>
      <c r="DB96" s="928"/>
      <c r="DC96" s="928"/>
      <c r="DD96" s="928"/>
      <c r="DE96" s="928"/>
      <c r="DF96" s="928"/>
      <c r="DG96" s="928"/>
      <c r="DH96" s="928"/>
      <c r="DI96" s="929"/>
      <c r="DJ96" s="674"/>
      <c r="DK96" s="936"/>
      <c r="DL96" s="937"/>
      <c r="DM96" s="928" t="s">
        <v>891</v>
      </c>
      <c r="DN96" s="928"/>
      <c r="DO96" s="928"/>
      <c r="DP96" s="928"/>
      <c r="DQ96" s="928"/>
      <c r="DR96" s="928"/>
      <c r="DS96" s="928"/>
      <c r="DT96" s="928"/>
      <c r="DU96" s="928"/>
      <c r="DV96" s="928"/>
      <c r="DW96" s="928"/>
      <c r="DX96" s="929"/>
    </row>
    <row r="97" spans="2:128" ht="13.5" thickBot="1">
      <c r="B97" s="968"/>
      <c r="C97" s="969"/>
      <c r="D97" s="1011"/>
      <c r="E97" s="572">
        <v>0.5</v>
      </c>
      <c r="F97" s="572">
        <v>2</v>
      </c>
      <c r="G97" s="572">
        <v>5</v>
      </c>
      <c r="H97" s="572">
        <v>10</v>
      </c>
      <c r="I97" s="572">
        <v>15</v>
      </c>
      <c r="J97" s="573">
        <v>20</v>
      </c>
      <c r="K97" s="574">
        <v>30</v>
      </c>
      <c r="L97" s="573">
        <v>40</v>
      </c>
      <c r="M97" s="573">
        <v>50</v>
      </c>
      <c r="N97" s="573">
        <v>60</v>
      </c>
      <c r="O97" s="573">
        <v>70</v>
      </c>
      <c r="P97" s="575" t="s">
        <v>379</v>
      </c>
      <c r="Q97" s="674"/>
      <c r="R97" s="968"/>
      <c r="S97" s="969"/>
      <c r="T97" s="945"/>
      <c r="U97" s="947"/>
      <c r="V97" s="949"/>
      <c r="W97" s="1129"/>
      <c r="X97" s="951"/>
      <c r="Y97" s="1131"/>
      <c r="Z97" s="954"/>
      <c r="AA97" s="956"/>
      <c r="AB97" s="945"/>
      <c r="AC97" s="947"/>
      <c r="AD97" s="674"/>
      <c r="AE97" s="945"/>
      <c r="AF97" s="947"/>
      <c r="AG97" s="674"/>
      <c r="AH97" s="968"/>
      <c r="AI97" s="969"/>
      <c r="AJ97" s="945"/>
      <c r="AK97" s="947"/>
      <c r="AL97" s="961"/>
      <c r="AM97" s="674"/>
      <c r="AN97" s="938"/>
      <c r="AO97" s="939"/>
      <c r="AP97" s="675">
        <v>0.5</v>
      </c>
      <c r="AQ97" s="676">
        <v>2</v>
      </c>
      <c r="AR97" s="458">
        <v>5</v>
      </c>
      <c r="AS97" s="458">
        <v>10</v>
      </c>
      <c r="AT97" s="458">
        <v>15</v>
      </c>
      <c r="AU97" s="459">
        <v>20</v>
      </c>
      <c r="AV97" s="460">
        <v>30</v>
      </c>
      <c r="AW97" s="459">
        <v>40</v>
      </c>
      <c r="AX97" s="459">
        <v>50</v>
      </c>
      <c r="AY97" s="459">
        <v>60</v>
      </c>
      <c r="AZ97" s="459">
        <v>70</v>
      </c>
      <c r="BA97" s="456" t="s">
        <v>379</v>
      </c>
      <c r="BB97" s="452"/>
      <c r="BC97" s="938"/>
      <c r="BD97" s="939"/>
      <c r="BE97" s="675">
        <v>0.5</v>
      </c>
      <c r="BF97" s="676">
        <v>2</v>
      </c>
      <c r="BG97" s="458">
        <v>5</v>
      </c>
      <c r="BH97" s="458">
        <v>10</v>
      </c>
      <c r="BI97" s="458">
        <v>15</v>
      </c>
      <c r="BJ97" s="459">
        <v>20</v>
      </c>
      <c r="BK97" s="460">
        <v>30</v>
      </c>
      <c r="BL97" s="459">
        <v>40</v>
      </c>
      <c r="BM97" s="459">
        <v>50</v>
      </c>
      <c r="BN97" s="459">
        <v>60</v>
      </c>
      <c r="BO97" s="459">
        <v>70</v>
      </c>
      <c r="BP97" s="456" t="s">
        <v>379</v>
      </c>
      <c r="BQ97" s="452"/>
      <c r="BR97" s="938"/>
      <c r="BS97" s="939"/>
      <c r="BT97" s="675">
        <v>0.5</v>
      </c>
      <c r="BU97" s="676">
        <v>2</v>
      </c>
      <c r="BV97" s="458">
        <v>5</v>
      </c>
      <c r="BW97" s="458">
        <v>10</v>
      </c>
      <c r="BX97" s="458">
        <v>15</v>
      </c>
      <c r="BY97" s="459">
        <v>20</v>
      </c>
      <c r="BZ97" s="460">
        <v>30</v>
      </c>
      <c r="CA97" s="459">
        <v>40</v>
      </c>
      <c r="CB97" s="459">
        <v>50</v>
      </c>
      <c r="CC97" s="459">
        <v>60</v>
      </c>
      <c r="CD97" s="459">
        <v>70</v>
      </c>
      <c r="CE97" s="456" t="s">
        <v>379</v>
      </c>
      <c r="CG97" s="938"/>
      <c r="CH97" s="939"/>
      <c r="CI97" s="675">
        <v>0.5</v>
      </c>
      <c r="CJ97" s="676">
        <v>2</v>
      </c>
      <c r="CK97" s="458">
        <v>5</v>
      </c>
      <c r="CL97" s="458">
        <v>10</v>
      </c>
      <c r="CM97" s="458">
        <v>15</v>
      </c>
      <c r="CN97" s="459">
        <v>20</v>
      </c>
      <c r="CO97" s="460">
        <v>30</v>
      </c>
      <c r="CP97" s="459">
        <v>40</v>
      </c>
      <c r="CQ97" s="459">
        <v>50</v>
      </c>
      <c r="CR97" s="459">
        <v>60</v>
      </c>
      <c r="CS97" s="459">
        <v>70</v>
      </c>
      <c r="CT97" s="456" t="s">
        <v>379</v>
      </c>
      <c r="CU97" s="674"/>
      <c r="CV97" s="938"/>
      <c r="CW97" s="939"/>
      <c r="CX97" s="675">
        <v>0.5</v>
      </c>
      <c r="CY97" s="676">
        <v>2</v>
      </c>
      <c r="CZ97" s="676">
        <v>5</v>
      </c>
      <c r="DA97" s="676">
        <v>10</v>
      </c>
      <c r="DB97" s="676">
        <v>15</v>
      </c>
      <c r="DC97" s="677">
        <v>20</v>
      </c>
      <c r="DD97" s="460">
        <v>30</v>
      </c>
      <c r="DE97" s="677">
        <v>40</v>
      </c>
      <c r="DF97" s="677">
        <v>50</v>
      </c>
      <c r="DG97" s="677">
        <v>60</v>
      </c>
      <c r="DH97" s="677">
        <v>70</v>
      </c>
      <c r="DI97" s="678" t="s">
        <v>379</v>
      </c>
      <c r="DJ97" s="674"/>
      <c r="DK97" s="938"/>
      <c r="DL97" s="939"/>
      <c r="DM97" s="675">
        <v>0.5</v>
      </c>
      <c r="DN97" s="676">
        <v>2</v>
      </c>
      <c r="DO97" s="676">
        <v>5</v>
      </c>
      <c r="DP97" s="676">
        <v>10</v>
      </c>
      <c r="DQ97" s="676">
        <v>15</v>
      </c>
      <c r="DR97" s="677">
        <v>20</v>
      </c>
      <c r="DS97" s="460">
        <v>30</v>
      </c>
      <c r="DT97" s="677">
        <v>40</v>
      </c>
      <c r="DU97" s="677">
        <v>50</v>
      </c>
      <c r="DV97" s="677">
        <v>60</v>
      </c>
      <c r="DW97" s="677">
        <v>70</v>
      </c>
      <c r="DX97" s="678" t="s">
        <v>379</v>
      </c>
    </row>
    <row r="98" spans="2:128" ht="15" customHeight="1">
      <c r="B98" s="1004" t="s">
        <v>890</v>
      </c>
      <c r="C98" s="685" t="s">
        <v>380</v>
      </c>
      <c r="D98" s="462" t="s">
        <v>381</v>
      </c>
      <c r="E98" s="463" t="s">
        <v>381</v>
      </c>
      <c r="F98" s="464" t="s">
        <v>381</v>
      </c>
      <c r="G98" s="464" t="s">
        <v>381</v>
      </c>
      <c r="H98" s="464" t="s">
        <v>381</v>
      </c>
      <c r="I98" s="464" t="s">
        <v>381</v>
      </c>
      <c r="J98" s="464" t="s">
        <v>381</v>
      </c>
      <c r="K98" s="464" t="s">
        <v>381</v>
      </c>
      <c r="L98" s="464" t="s">
        <v>381</v>
      </c>
      <c r="M98" s="464" t="s">
        <v>381</v>
      </c>
      <c r="N98" s="464" t="s">
        <v>381</v>
      </c>
      <c r="O98" s="464" t="s">
        <v>381</v>
      </c>
      <c r="P98" s="465" t="s">
        <v>381</v>
      </c>
      <c r="Q98" s="466"/>
      <c r="R98" s="924" t="s">
        <v>890</v>
      </c>
      <c r="S98" s="679" t="str">
        <f>$C98</f>
        <v>&gt; 50</v>
      </c>
      <c r="T98" s="467" t="s">
        <v>381</v>
      </c>
      <c r="U98" s="468" t="s">
        <v>381</v>
      </c>
      <c r="V98" s="462" t="s">
        <v>381</v>
      </c>
      <c r="W98" s="469" t="s">
        <v>381</v>
      </c>
      <c r="X98" s="469" t="s">
        <v>381</v>
      </c>
      <c r="Y98" s="469" t="s">
        <v>381</v>
      </c>
      <c r="Z98" s="462" t="s">
        <v>381</v>
      </c>
      <c r="AA98" s="470" t="s">
        <v>381</v>
      </c>
      <c r="AB98" s="467" t="s">
        <v>381</v>
      </c>
      <c r="AC98" s="468" t="s">
        <v>381</v>
      </c>
      <c r="AD98" s="466"/>
      <c r="AE98" s="930">
        <f>AE76</f>
        <v>19.88372093023256</v>
      </c>
      <c r="AF98" s="932">
        <f>AF76</f>
        <v>22.369186046511629</v>
      </c>
      <c r="AG98" s="466"/>
      <c r="AH98" s="924" t="s">
        <v>890</v>
      </c>
      <c r="AI98" s="679" t="str">
        <f>$C98</f>
        <v>&gt; 50</v>
      </c>
      <c r="AJ98" s="467" t="s">
        <v>381</v>
      </c>
      <c r="AK98" s="468" t="s">
        <v>381</v>
      </c>
      <c r="AL98" s="529" t="s">
        <v>381</v>
      </c>
      <c r="AM98" s="466"/>
      <c r="AN98" s="924" t="s">
        <v>890</v>
      </c>
      <c r="AO98" s="461" t="str">
        <f>$C98</f>
        <v>&gt; 50</v>
      </c>
      <c r="AP98" s="472" t="s">
        <v>381</v>
      </c>
      <c r="AQ98" s="473" t="s">
        <v>381</v>
      </c>
      <c r="AR98" s="473" t="s">
        <v>381</v>
      </c>
      <c r="AS98" s="473" t="s">
        <v>381</v>
      </c>
      <c r="AT98" s="473" t="s">
        <v>381</v>
      </c>
      <c r="AU98" s="473" t="s">
        <v>381</v>
      </c>
      <c r="AV98" s="473" t="s">
        <v>381</v>
      </c>
      <c r="AW98" s="473" t="s">
        <v>381</v>
      </c>
      <c r="AX98" s="473" t="s">
        <v>381</v>
      </c>
      <c r="AY98" s="473" t="s">
        <v>381</v>
      </c>
      <c r="AZ98" s="473" t="s">
        <v>381</v>
      </c>
      <c r="BA98" s="468" t="s">
        <v>381</v>
      </c>
      <c r="BB98" s="474"/>
      <c r="BC98" s="924" t="s">
        <v>890</v>
      </c>
      <c r="BD98" s="461" t="str">
        <f>$C98</f>
        <v>&gt; 50</v>
      </c>
      <c r="BE98" s="472" t="s">
        <v>381</v>
      </c>
      <c r="BF98" s="473" t="s">
        <v>381</v>
      </c>
      <c r="BG98" s="473" t="s">
        <v>381</v>
      </c>
      <c r="BH98" s="473" t="s">
        <v>381</v>
      </c>
      <c r="BI98" s="473" t="s">
        <v>381</v>
      </c>
      <c r="BJ98" s="473" t="s">
        <v>381</v>
      </c>
      <c r="BK98" s="473" t="s">
        <v>381</v>
      </c>
      <c r="BL98" s="473" t="s">
        <v>381</v>
      </c>
      <c r="BM98" s="473" t="s">
        <v>381</v>
      </c>
      <c r="BN98" s="473" t="s">
        <v>381</v>
      </c>
      <c r="BO98" s="473" t="s">
        <v>381</v>
      </c>
      <c r="BP98" s="468" t="s">
        <v>381</v>
      </c>
      <c r="BQ98" s="466"/>
      <c r="BR98" s="924" t="s">
        <v>890</v>
      </c>
      <c r="BS98" s="461" t="str">
        <f>$C98</f>
        <v>&gt; 50</v>
      </c>
      <c r="BT98" s="472" t="s">
        <v>381</v>
      </c>
      <c r="BU98" s="473" t="s">
        <v>381</v>
      </c>
      <c r="BV98" s="473" t="s">
        <v>381</v>
      </c>
      <c r="BW98" s="473" t="s">
        <v>381</v>
      </c>
      <c r="BX98" s="473" t="s">
        <v>381</v>
      </c>
      <c r="BY98" s="473" t="s">
        <v>381</v>
      </c>
      <c r="BZ98" s="473" t="s">
        <v>381</v>
      </c>
      <c r="CA98" s="473" t="s">
        <v>381</v>
      </c>
      <c r="CB98" s="473" t="s">
        <v>381</v>
      </c>
      <c r="CC98" s="473" t="s">
        <v>381</v>
      </c>
      <c r="CD98" s="473" t="s">
        <v>381</v>
      </c>
      <c r="CE98" s="468" t="s">
        <v>381</v>
      </c>
      <c r="CG98" s="924" t="s">
        <v>890</v>
      </c>
      <c r="CH98" s="461" t="str">
        <f>$C98</f>
        <v>&gt; 50</v>
      </c>
      <c r="CI98" s="472" t="s">
        <v>381</v>
      </c>
      <c r="CJ98" s="473" t="s">
        <v>381</v>
      </c>
      <c r="CK98" s="473" t="s">
        <v>381</v>
      </c>
      <c r="CL98" s="473" t="s">
        <v>381</v>
      </c>
      <c r="CM98" s="473" t="s">
        <v>381</v>
      </c>
      <c r="CN98" s="473" t="s">
        <v>381</v>
      </c>
      <c r="CO98" s="473" t="s">
        <v>381</v>
      </c>
      <c r="CP98" s="473" t="s">
        <v>381</v>
      </c>
      <c r="CQ98" s="473" t="s">
        <v>381</v>
      </c>
      <c r="CR98" s="473" t="s">
        <v>381</v>
      </c>
      <c r="CS98" s="473" t="s">
        <v>381</v>
      </c>
      <c r="CT98" s="468" t="s">
        <v>381</v>
      </c>
      <c r="CU98" s="466"/>
      <c r="CV98" s="924" t="s">
        <v>890</v>
      </c>
      <c r="CW98" s="679" t="str">
        <f>$C98</f>
        <v>&gt; 50</v>
      </c>
      <c r="CX98" s="472" t="s">
        <v>381</v>
      </c>
      <c r="CY98" s="473" t="s">
        <v>381</v>
      </c>
      <c r="CZ98" s="473" t="s">
        <v>381</v>
      </c>
      <c r="DA98" s="473" t="s">
        <v>381</v>
      </c>
      <c r="DB98" s="473" t="s">
        <v>381</v>
      </c>
      <c r="DC98" s="473" t="s">
        <v>381</v>
      </c>
      <c r="DD98" s="473" t="s">
        <v>381</v>
      </c>
      <c r="DE98" s="473" t="s">
        <v>381</v>
      </c>
      <c r="DF98" s="473" t="s">
        <v>381</v>
      </c>
      <c r="DG98" s="473" t="s">
        <v>381</v>
      </c>
      <c r="DH98" s="473" t="s">
        <v>381</v>
      </c>
      <c r="DI98" s="468" t="s">
        <v>381</v>
      </c>
      <c r="DJ98" s="466"/>
      <c r="DK98" s="924" t="s">
        <v>890</v>
      </c>
      <c r="DL98" s="679" t="str">
        <f>$C98</f>
        <v>&gt; 50</v>
      </c>
      <c r="DM98" s="472" t="s">
        <v>381</v>
      </c>
      <c r="DN98" s="473" t="s">
        <v>381</v>
      </c>
      <c r="DO98" s="473" t="s">
        <v>381</v>
      </c>
      <c r="DP98" s="473" t="s">
        <v>381</v>
      </c>
      <c r="DQ98" s="473" t="s">
        <v>381</v>
      </c>
      <c r="DR98" s="473" t="s">
        <v>381</v>
      </c>
      <c r="DS98" s="473" t="s">
        <v>381</v>
      </c>
      <c r="DT98" s="473" t="s">
        <v>381</v>
      </c>
      <c r="DU98" s="473" t="s">
        <v>381</v>
      </c>
      <c r="DV98" s="473" t="s">
        <v>381</v>
      </c>
      <c r="DW98" s="473" t="s">
        <v>381</v>
      </c>
      <c r="DX98" s="468" t="s">
        <v>381</v>
      </c>
    </row>
    <row r="99" spans="2:128" ht="15" customHeight="1">
      <c r="B99" s="1005"/>
      <c r="C99" s="686">
        <v>50</v>
      </c>
      <c r="D99" s="476">
        <f>W99</f>
        <v>4.3937596466835149</v>
      </c>
      <c r="E99" s="578">
        <v>75.855411054543637</v>
      </c>
      <c r="F99" s="579">
        <v>77.591412930843106</v>
      </c>
      <c r="G99" s="579">
        <v>77.602006307957936</v>
      </c>
      <c r="H99" s="579">
        <v>76.989423335706164</v>
      </c>
      <c r="I99" s="579">
        <v>76.5952419360965</v>
      </c>
      <c r="J99" s="579">
        <v>76.150284780123599</v>
      </c>
      <c r="K99" s="579">
        <v>75.36985372705837</v>
      </c>
      <c r="L99" s="579">
        <v>74.872731099623152</v>
      </c>
      <c r="M99" s="579">
        <v>74.305430470370055</v>
      </c>
      <c r="N99" s="579">
        <v>73.686979176158715</v>
      </c>
      <c r="O99" s="579">
        <v>72.672550958029746</v>
      </c>
      <c r="P99" s="480" t="s">
        <v>381</v>
      </c>
      <c r="Q99" s="466"/>
      <c r="R99" s="925"/>
      <c r="S99" s="680">
        <f>$C99</f>
        <v>50</v>
      </c>
      <c r="T99" s="481">
        <v>50</v>
      </c>
      <c r="U99" s="519">
        <v>-26</v>
      </c>
      <c r="V99" s="600">
        <f t="shared" ref="V99:V111" si="142">W99*0.9</f>
        <v>3.9543836820151634</v>
      </c>
      <c r="W99" s="681">
        <f>IF(MIN(X99,Y99)*(1-(2.5+7)/(87.5-2))&gt;$AE$29,$AE$7,MIN(X99,Y99)*(1-(2.5+7)/(87.5-2)))</f>
        <v>4.3937596466835149</v>
      </c>
      <c r="X99" s="666">
        <f>'70MPa, 7-10kg (comm)'!Z99</f>
        <v>4.942979602518955</v>
      </c>
      <c r="Y99" s="488">
        <f>'70MPa, 7-10kg (comm)'!AA99</f>
        <v>5.6427246024681939</v>
      </c>
      <c r="Z99" s="483">
        <f>(F99-2)/W99</f>
        <v>17.204266734959159</v>
      </c>
      <c r="AA99" s="486">
        <f>(F99-2)/MIN(X99,Y99)</f>
        <v>15.292681542185917</v>
      </c>
      <c r="AB99" s="487">
        <f>'70MPa, 7-10kg (comm)'!AD99</f>
        <v>9.4544686852310509</v>
      </c>
      <c r="AC99" s="488">
        <f>'70MPa, 7-10kg (comm)'!AE99</f>
        <v>15.415463975696779</v>
      </c>
      <c r="AD99" s="466"/>
      <c r="AE99" s="930"/>
      <c r="AF99" s="932"/>
      <c r="AG99" s="466"/>
      <c r="AH99" s="925"/>
      <c r="AI99" s="680">
        <f>$C99</f>
        <v>50</v>
      </c>
      <c r="AJ99" s="489">
        <v>25</v>
      </c>
      <c r="AK99" s="482">
        <f>MIN(-33,AI99)</f>
        <v>-33</v>
      </c>
      <c r="AL99" s="490">
        <f>W99</f>
        <v>4.3937596466835149</v>
      </c>
      <c r="AM99" s="466"/>
      <c r="AN99" s="925"/>
      <c r="AO99" s="475">
        <f>$C99</f>
        <v>50</v>
      </c>
      <c r="AP99" s="520">
        <v>0.90598244309598341</v>
      </c>
      <c r="AQ99" s="521">
        <v>0.9205566646034804</v>
      </c>
      <c r="AR99" s="521">
        <v>0.92189672663075606</v>
      </c>
      <c r="AS99" s="521">
        <v>0.91935369536322087</v>
      </c>
      <c r="AT99" s="521">
        <v>0.91889851223331886</v>
      </c>
      <c r="AU99" s="521">
        <v>0.918343935406712</v>
      </c>
      <c r="AV99" s="521">
        <v>0.91901246380613233</v>
      </c>
      <c r="AW99" s="521">
        <v>0.92322452701457247</v>
      </c>
      <c r="AX99" s="521">
        <v>0.92815226903809145</v>
      </c>
      <c r="AY99" s="493">
        <v>0.93439473466502931</v>
      </c>
      <c r="AZ99" s="493">
        <v>0.94093582695127931</v>
      </c>
      <c r="BA99" s="494" t="s">
        <v>381</v>
      </c>
      <c r="BB99" s="474"/>
      <c r="BC99" s="925"/>
      <c r="BD99" s="475">
        <f>$C99</f>
        <v>50</v>
      </c>
      <c r="BE99" s="520">
        <v>0.92613084924629607</v>
      </c>
      <c r="BF99" s="521">
        <v>0.92499358399654608</v>
      </c>
      <c r="BG99" s="521">
        <v>0.92314637516195941</v>
      </c>
      <c r="BH99" s="521">
        <v>0.9206614471571275</v>
      </c>
      <c r="BI99" s="521">
        <v>0.92025297588444932</v>
      </c>
      <c r="BJ99" s="521">
        <v>0.91973919773790824</v>
      </c>
      <c r="BK99" s="521">
        <v>0.92044982529690333</v>
      </c>
      <c r="BL99" s="521">
        <v>0.92463569559910497</v>
      </c>
      <c r="BM99" s="521">
        <v>0.92941550761896896</v>
      </c>
      <c r="BN99" s="493">
        <v>0.93527634916470959</v>
      </c>
      <c r="BO99" s="521">
        <v>0.94102932330728084</v>
      </c>
      <c r="BP99" s="494" t="s">
        <v>381</v>
      </c>
      <c r="BQ99" s="466"/>
      <c r="BR99" s="925"/>
      <c r="BS99" s="475">
        <f>$C99</f>
        <v>50</v>
      </c>
      <c r="BT99" s="495">
        <v>85</v>
      </c>
      <c r="BU99" s="496">
        <v>85</v>
      </c>
      <c r="BV99" s="496">
        <v>84.318860120786724</v>
      </c>
      <c r="BW99" s="496">
        <v>82.916014379244146</v>
      </c>
      <c r="BX99" s="496">
        <v>81.366275739812181</v>
      </c>
      <c r="BY99" s="497">
        <v>79.639899426233157</v>
      </c>
      <c r="BZ99" s="497">
        <v>75.726478623295577</v>
      </c>
      <c r="CA99" s="497">
        <v>71.26956338517364</v>
      </c>
      <c r="CB99" s="497">
        <v>66.174920911738496</v>
      </c>
      <c r="CC99" s="497">
        <v>60.267139703805</v>
      </c>
      <c r="CD99" s="497">
        <v>52.580459945243838</v>
      </c>
      <c r="CE99" s="494" t="s">
        <v>381</v>
      </c>
      <c r="CG99" s="925"/>
      <c r="CH99" s="475">
        <f>$C99</f>
        <v>50</v>
      </c>
      <c r="CI99" s="495">
        <v>84.782133096979791</v>
      </c>
      <c r="CJ99" s="496">
        <v>84.414862818304201</v>
      </c>
      <c r="CK99" s="496">
        <v>83.641372181008592</v>
      </c>
      <c r="CL99" s="496">
        <v>82.208862421308169</v>
      </c>
      <c r="CM99" s="496">
        <v>80.638854390570316</v>
      </c>
      <c r="CN99" s="497">
        <v>78.894016050831496</v>
      </c>
      <c r="CO99" s="497">
        <v>74.96535604406364</v>
      </c>
      <c r="CP99" s="497">
        <v>70.533528439314125</v>
      </c>
      <c r="CQ99" s="497">
        <v>65.528813073147674</v>
      </c>
      <c r="CR99" s="497">
        <v>59.826435695322516</v>
      </c>
      <c r="CS99" s="497">
        <v>52.535031177627786</v>
      </c>
      <c r="CT99" s="494" t="s">
        <v>381</v>
      </c>
      <c r="CU99" s="466"/>
      <c r="CV99" s="925"/>
      <c r="CW99" s="680">
        <f>$C99</f>
        <v>50</v>
      </c>
      <c r="CX99" s="524">
        <f t="shared" ref="CX99:CX111" si="143">MIN(AP99,BE99)</f>
        <v>0.90598244309598341</v>
      </c>
      <c r="CY99" s="525">
        <f t="shared" ref="CY99:CY111" si="144">MIN(AQ99,BF99)</f>
        <v>0.9205566646034804</v>
      </c>
      <c r="CZ99" s="525">
        <f t="shared" ref="CZ99:CZ111" si="145">MIN(AR99,BG99)</f>
        <v>0.92189672663075606</v>
      </c>
      <c r="DA99" s="525">
        <f t="shared" ref="DA99:DA111" si="146">MIN(AS99,BH99)</f>
        <v>0.91935369536322087</v>
      </c>
      <c r="DB99" s="525">
        <f t="shared" ref="DB99:DB111" si="147">MIN(AT99,BI99)</f>
        <v>0.91889851223331886</v>
      </c>
      <c r="DC99" s="526">
        <f t="shared" ref="DC99:DC111" si="148">MIN(AU99,BJ99)</f>
        <v>0.918343935406712</v>
      </c>
      <c r="DD99" s="526">
        <f t="shared" ref="DD99:DD111" si="149">MIN(AV99,BK99)</f>
        <v>0.91901246380613233</v>
      </c>
      <c r="DE99" s="526">
        <f t="shared" ref="DE99:DE111" si="150">MIN(AW99,BL99)</f>
        <v>0.92322452701457247</v>
      </c>
      <c r="DF99" s="526">
        <f t="shared" ref="DF99:DF111" si="151">MIN(AX99,BM99)</f>
        <v>0.92815226903809145</v>
      </c>
      <c r="DG99" s="526">
        <f t="shared" ref="DG99:DG108" si="152">MIN(AY99,BN99)</f>
        <v>0.93439473466502931</v>
      </c>
      <c r="DH99" s="526">
        <f>MIN(AZ99,BO99)</f>
        <v>0.94093582695127931</v>
      </c>
      <c r="DI99" s="494" t="s">
        <v>381</v>
      </c>
      <c r="DJ99" s="466"/>
      <c r="DK99" s="925"/>
      <c r="DL99" s="680">
        <f>$C99</f>
        <v>50</v>
      </c>
      <c r="DM99" s="495">
        <f t="shared" ref="DM99:DM111" si="153">MAX(BT99,CI99)</f>
        <v>85</v>
      </c>
      <c r="DN99" s="496">
        <f t="shared" ref="DN99:DN111" si="154">MAX(BU99,CJ99)</f>
        <v>85</v>
      </c>
      <c r="DO99" s="496">
        <f t="shared" ref="DO99:DO111" si="155">MAX(BV99,CK99)</f>
        <v>84.318860120786724</v>
      </c>
      <c r="DP99" s="496">
        <f t="shared" ref="DP99:DP111" si="156">MAX(BW99,CL99)</f>
        <v>82.916014379244146</v>
      </c>
      <c r="DQ99" s="496">
        <f t="shared" ref="DQ99:DQ111" si="157">MAX(BX99,CM99)</f>
        <v>81.366275739812181</v>
      </c>
      <c r="DR99" s="497">
        <f t="shared" ref="DR99:DR111" si="158">MAX(BY99,CN99)</f>
        <v>79.639899426233157</v>
      </c>
      <c r="DS99" s="497">
        <f t="shared" ref="DS99:DS111" si="159">MAX(BZ99,CO99)</f>
        <v>75.726478623295577</v>
      </c>
      <c r="DT99" s="497">
        <f t="shared" ref="DT99:DT111" si="160">MAX(CA99,CP99)</f>
        <v>71.26956338517364</v>
      </c>
      <c r="DU99" s="497">
        <f t="shared" ref="DU99:DU111" si="161">MAX(CB99,CQ99)</f>
        <v>66.174920911738496</v>
      </c>
      <c r="DV99" s="497">
        <f t="shared" ref="DV99:DV108" si="162">MAX(CC99,CR99)</f>
        <v>60.267139703805</v>
      </c>
      <c r="DW99" s="497">
        <f>MAX(CD99,CS99)</f>
        <v>52.580459945243838</v>
      </c>
      <c r="DX99" s="494" t="s">
        <v>381</v>
      </c>
    </row>
    <row r="100" spans="2:128" ht="15" customHeight="1">
      <c r="B100" s="1005"/>
      <c r="C100" s="686">
        <v>45</v>
      </c>
      <c r="D100" s="476">
        <f t="shared" ref="D100:D111" si="163">W100</f>
        <v>6.7110051689419778</v>
      </c>
      <c r="E100" s="578">
        <v>73.938704404618832</v>
      </c>
      <c r="F100" s="579">
        <v>76.315785559957888</v>
      </c>
      <c r="G100" s="579">
        <v>77.095114653565787</v>
      </c>
      <c r="H100" s="579">
        <v>76.531041778693393</v>
      </c>
      <c r="I100" s="579">
        <v>76.305340968660587</v>
      </c>
      <c r="J100" s="579">
        <v>75.925509590445657</v>
      </c>
      <c r="K100" s="579">
        <v>75.241697544506962</v>
      </c>
      <c r="L100" s="579">
        <v>74.885113877768873</v>
      </c>
      <c r="M100" s="579">
        <v>74.328972019310299</v>
      </c>
      <c r="N100" s="579">
        <v>73.714211619963777</v>
      </c>
      <c r="O100" s="579">
        <v>72.659425895047562</v>
      </c>
      <c r="P100" s="480" t="s">
        <v>381</v>
      </c>
      <c r="Q100" s="466"/>
      <c r="R100" s="925"/>
      <c r="S100" s="680">
        <f t="shared" ref="S100:S112" si="164">$C100</f>
        <v>45</v>
      </c>
      <c r="T100" s="481">
        <v>45</v>
      </c>
      <c r="U100" s="519">
        <v>-26</v>
      </c>
      <c r="V100" s="600">
        <f t="shared" si="142"/>
        <v>6.0399046520477802</v>
      </c>
      <c r="W100" s="681">
        <f t="shared" ref="W100:W111" si="165">IF(MIN(X100,Y100)*(1-(2.5+7)/(87.5-2))&gt;$AE$29,$AE$7,MIN(X100,Y100)*(1-(2.5+7)/(87.5-2)))</f>
        <v>6.7110051689419778</v>
      </c>
      <c r="X100" s="666">
        <f>'70MPa, 7-10kg (comm)'!Z100</f>
        <v>7.5498808150597254</v>
      </c>
      <c r="Y100" s="488">
        <f>'70MPa, 7-10kg (comm)'!AA100</f>
        <v>8.2887866710305573</v>
      </c>
      <c r="Z100" s="483">
        <f t="shared" ref="Z100:Z111" si="166">(F100-2)/W100</f>
        <v>11.073719016621489</v>
      </c>
      <c r="AA100" s="486">
        <f t="shared" ref="AA100:AA111" si="167">(F100-2)/MIN(X100,Y100)</f>
        <v>9.8433057925524334</v>
      </c>
      <c r="AB100" s="487">
        <f>'70MPa, 7-10kg (comm)'!AD100</f>
        <v>14.14751329526959</v>
      </c>
      <c r="AC100" s="488">
        <f>'70MPa, 7-10kg (comm)'!AE100</f>
        <v>22.099642836986888</v>
      </c>
      <c r="AD100" s="466"/>
      <c r="AE100" s="930"/>
      <c r="AF100" s="932"/>
      <c r="AG100" s="466"/>
      <c r="AH100" s="925"/>
      <c r="AI100" s="680">
        <f t="shared" ref="AI100:AI112" si="168">$C100</f>
        <v>45</v>
      </c>
      <c r="AJ100" s="489">
        <v>25</v>
      </c>
      <c r="AK100" s="482">
        <f t="shared" ref="AK100:AK111" si="169">MIN(-33,AI100)</f>
        <v>-33</v>
      </c>
      <c r="AL100" s="490">
        <f t="shared" ref="AL100:AL111" si="170">W100</f>
        <v>6.7110051689419778</v>
      </c>
      <c r="AM100" s="466"/>
      <c r="AN100" s="925"/>
      <c r="AO100" s="475">
        <f t="shared" ref="AO100:AO112" si="171">$C100</f>
        <v>45</v>
      </c>
      <c r="AP100" s="520">
        <v>0.8896686275291068</v>
      </c>
      <c r="AQ100" s="521">
        <v>0.90986588521276646</v>
      </c>
      <c r="AR100" s="521">
        <v>0.91790627135099001</v>
      </c>
      <c r="AS100" s="521">
        <v>0.91655644642007084</v>
      </c>
      <c r="AT100" s="521">
        <v>0.91824227941438252</v>
      </c>
      <c r="AU100" s="521">
        <v>0.91907368922746113</v>
      </c>
      <c r="AV100" s="521">
        <v>0.92225740677942625</v>
      </c>
      <c r="AW100" s="521">
        <v>0.92924462968813715</v>
      </c>
      <c r="AX100" s="521">
        <v>0.93587880914944832</v>
      </c>
      <c r="AY100" s="493">
        <v>0.94358698515132988</v>
      </c>
      <c r="AZ100" s="493">
        <v>0.95109647760384897</v>
      </c>
      <c r="BA100" s="494" t="s">
        <v>381</v>
      </c>
      <c r="BB100" s="474"/>
      <c r="BC100" s="925"/>
      <c r="BD100" s="475">
        <f t="shared" ref="BD100:BD112" si="172">$C100</f>
        <v>45</v>
      </c>
      <c r="BE100" s="520">
        <v>0.91431142017331668</v>
      </c>
      <c r="BF100" s="521">
        <v>0.92006842296543745</v>
      </c>
      <c r="BG100" s="521">
        <v>0.91897193126849896</v>
      </c>
      <c r="BH100" s="521">
        <v>0.91773135954038443</v>
      </c>
      <c r="BI100" s="521">
        <v>0.91951136725366656</v>
      </c>
      <c r="BJ100" s="521">
        <v>0.92040939119137244</v>
      </c>
      <c r="BK100" s="521">
        <v>0.92365485660954261</v>
      </c>
      <c r="BL100" s="521">
        <v>0.93062093792596745</v>
      </c>
      <c r="BM100" s="521">
        <v>0.93712457832149165</v>
      </c>
      <c r="BN100" s="493">
        <v>0.94447509779594285</v>
      </c>
      <c r="BO100" s="521">
        <v>0.95118341110030391</v>
      </c>
      <c r="BP100" s="494" t="s">
        <v>381</v>
      </c>
      <c r="BQ100" s="466"/>
      <c r="BR100" s="925"/>
      <c r="BS100" s="475">
        <f t="shared" ref="BS100:BS112" si="173">$C100</f>
        <v>45</v>
      </c>
      <c r="BT100" s="495">
        <v>85</v>
      </c>
      <c r="BU100" s="496">
        <v>85</v>
      </c>
      <c r="BV100" s="496">
        <v>84.183234701900147</v>
      </c>
      <c r="BW100" s="496">
        <v>82.336345538389523</v>
      </c>
      <c r="BX100" s="496">
        <v>80.390359047456627</v>
      </c>
      <c r="BY100" s="497">
        <v>78.216390604609614</v>
      </c>
      <c r="BZ100" s="497">
        <v>73.437884656760858</v>
      </c>
      <c r="CA100" s="497">
        <v>68.202048094421272</v>
      </c>
      <c r="CB100" s="497">
        <v>62.357032244757448</v>
      </c>
      <c r="CC100" s="497">
        <v>55.833318370094894</v>
      </c>
      <c r="CD100" s="497">
        <v>47.640912484912306</v>
      </c>
      <c r="CE100" s="494" t="s">
        <v>381</v>
      </c>
      <c r="CG100" s="925"/>
      <c r="CH100" s="475">
        <f t="shared" ref="CH100:CH112" si="174">$C100</f>
        <v>45</v>
      </c>
      <c r="CI100" s="495">
        <v>85</v>
      </c>
      <c r="CJ100" s="496">
        <v>84.651507492443471</v>
      </c>
      <c r="CK100" s="496">
        <v>83.604007387925279</v>
      </c>
      <c r="CL100" s="496">
        <v>81.703753389066051</v>
      </c>
      <c r="CM100" s="496">
        <v>79.715819591988193</v>
      </c>
      <c r="CN100" s="497">
        <v>77.513476291050011</v>
      </c>
      <c r="CO100" s="497">
        <v>72.708465959965991</v>
      </c>
      <c r="CP100" s="497">
        <v>67.495064308363951</v>
      </c>
      <c r="CQ100" s="497">
        <v>61.733939520042391</v>
      </c>
      <c r="CR100" s="497">
        <v>55.39803855776757</v>
      </c>
      <c r="CS100" s="497">
        <v>47.599537416076984</v>
      </c>
      <c r="CT100" s="494" t="s">
        <v>381</v>
      </c>
      <c r="CU100" s="466"/>
      <c r="CV100" s="925"/>
      <c r="CW100" s="680">
        <f t="shared" ref="CW100:CW112" si="175">$C100</f>
        <v>45</v>
      </c>
      <c r="CX100" s="524">
        <f t="shared" si="143"/>
        <v>0.8896686275291068</v>
      </c>
      <c r="CY100" s="525">
        <f t="shared" si="144"/>
        <v>0.90986588521276646</v>
      </c>
      <c r="CZ100" s="525">
        <f t="shared" si="145"/>
        <v>0.91790627135099001</v>
      </c>
      <c r="DA100" s="525">
        <f t="shared" si="146"/>
        <v>0.91655644642007084</v>
      </c>
      <c r="DB100" s="525">
        <f t="shared" si="147"/>
        <v>0.91824227941438252</v>
      </c>
      <c r="DC100" s="526">
        <f t="shared" si="148"/>
        <v>0.91907368922746113</v>
      </c>
      <c r="DD100" s="526">
        <f t="shared" si="149"/>
        <v>0.92225740677942625</v>
      </c>
      <c r="DE100" s="526">
        <f t="shared" si="150"/>
        <v>0.92924462968813715</v>
      </c>
      <c r="DF100" s="526">
        <f t="shared" si="151"/>
        <v>0.93587880914944832</v>
      </c>
      <c r="DG100" s="526">
        <f t="shared" si="152"/>
        <v>0.94358698515132988</v>
      </c>
      <c r="DH100" s="526">
        <f>MIN(AZ100,BO100)</f>
        <v>0.95109647760384897</v>
      </c>
      <c r="DI100" s="494" t="s">
        <v>381</v>
      </c>
      <c r="DJ100" s="466"/>
      <c r="DK100" s="925"/>
      <c r="DL100" s="680">
        <f t="shared" ref="DL100:DL112" si="176">$C100</f>
        <v>45</v>
      </c>
      <c r="DM100" s="495">
        <f t="shared" si="153"/>
        <v>85</v>
      </c>
      <c r="DN100" s="496">
        <f t="shared" si="154"/>
        <v>85</v>
      </c>
      <c r="DO100" s="496">
        <f t="shared" si="155"/>
        <v>84.183234701900147</v>
      </c>
      <c r="DP100" s="496">
        <f t="shared" si="156"/>
        <v>82.336345538389523</v>
      </c>
      <c r="DQ100" s="496">
        <f t="shared" si="157"/>
        <v>80.390359047456627</v>
      </c>
      <c r="DR100" s="497">
        <f t="shared" si="158"/>
        <v>78.216390604609614</v>
      </c>
      <c r="DS100" s="497">
        <f t="shared" si="159"/>
        <v>73.437884656760858</v>
      </c>
      <c r="DT100" s="497">
        <f t="shared" si="160"/>
        <v>68.202048094421272</v>
      </c>
      <c r="DU100" s="497">
        <f t="shared" si="161"/>
        <v>62.357032244757448</v>
      </c>
      <c r="DV100" s="497">
        <f t="shared" si="162"/>
        <v>55.833318370094894</v>
      </c>
      <c r="DW100" s="497">
        <f>MAX(CD100,CS100)</f>
        <v>47.640912484912306</v>
      </c>
      <c r="DX100" s="494" t="s">
        <v>381</v>
      </c>
    </row>
    <row r="101" spans="2:128" ht="15" customHeight="1">
      <c r="B101" s="1005"/>
      <c r="C101" s="686">
        <v>40</v>
      </c>
      <c r="D101" s="476">
        <f t="shared" si="163"/>
        <v>9.2068253207669688</v>
      </c>
      <c r="E101" s="578">
        <v>71.33099967414833</v>
      </c>
      <c r="F101" s="579">
        <v>74.533046435386581</v>
      </c>
      <c r="G101" s="579">
        <v>76.831968536753692</v>
      </c>
      <c r="H101" s="579">
        <v>76.285510558349955</v>
      </c>
      <c r="I101" s="579">
        <v>76.195391696369512</v>
      </c>
      <c r="J101" s="579">
        <v>75.841906897972919</v>
      </c>
      <c r="K101" s="579">
        <v>75.181251113997604</v>
      </c>
      <c r="L101" s="579">
        <v>74.905174323436313</v>
      </c>
      <c r="M101" s="579">
        <v>74.333515261555362</v>
      </c>
      <c r="N101" s="579">
        <v>73.72416885450761</v>
      </c>
      <c r="O101" s="579">
        <v>72.645063276995572</v>
      </c>
      <c r="P101" s="480" t="s">
        <v>381</v>
      </c>
      <c r="Q101" s="466"/>
      <c r="R101" s="925"/>
      <c r="S101" s="680">
        <f t="shared" si="164"/>
        <v>40</v>
      </c>
      <c r="T101" s="481">
        <v>40</v>
      </c>
      <c r="U101" s="519">
        <v>-26</v>
      </c>
      <c r="V101" s="600">
        <f t="shared" si="142"/>
        <v>8.2861427886902721</v>
      </c>
      <c r="W101" s="681">
        <f t="shared" si="165"/>
        <v>9.2068253207669688</v>
      </c>
      <c r="X101" s="666">
        <f>'70MPa, 7-10kg (comm)'!Z101</f>
        <v>10.35767848586284</v>
      </c>
      <c r="Y101" s="488">
        <f>'70MPa, 7-10kg (comm)'!AA101</f>
        <v>11.11710048036597</v>
      </c>
      <c r="Z101" s="483">
        <f t="shared" si="166"/>
        <v>7.8781820995105249</v>
      </c>
      <c r="AA101" s="486">
        <f t="shared" si="167"/>
        <v>7.0028285328982447</v>
      </c>
      <c r="AB101" s="487">
        <f>'70MPa, 7-10kg (comm)'!AD101</f>
        <v>18.883545207050865</v>
      </c>
      <c r="AC101" s="488">
        <f>'70MPa, 7-10kg (comm)'!AE101</f>
        <v>28.786790231637035</v>
      </c>
      <c r="AD101" s="466"/>
      <c r="AE101" s="930"/>
      <c r="AF101" s="932"/>
      <c r="AG101" s="466"/>
      <c r="AH101" s="925"/>
      <c r="AI101" s="680">
        <f t="shared" si="168"/>
        <v>40</v>
      </c>
      <c r="AJ101" s="489">
        <v>25</v>
      </c>
      <c r="AK101" s="482">
        <f t="shared" si="169"/>
        <v>-33</v>
      </c>
      <c r="AL101" s="490">
        <f t="shared" si="170"/>
        <v>9.2068253207669688</v>
      </c>
      <c r="AM101" s="466"/>
      <c r="AN101" s="925"/>
      <c r="AO101" s="475">
        <f t="shared" si="171"/>
        <v>40</v>
      </c>
      <c r="AP101" s="520">
        <v>0.86708781295781789</v>
      </c>
      <c r="AQ101" s="521">
        <v>0.89475261979574161</v>
      </c>
      <c r="AR101" s="521">
        <v>0.91568404353851385</v>
      </c>
      <c r="AS101" s="521">
        <v>0.91545932016729081</v>
      </c>
      <c r="AT101" s="521">
        <v>0.91921618106272263</v>
      </c>
      <c r="AU101" s="521">
        <v>0.92119793198292077</v>
      </c>
      <c r="AV101" s="521">
        <v>0.92640131667782644</v>
      </c>
      <c r="AW101" s="521">
        <v>0.93574633118654726</v>
      </c>
      <c r="AX101" s="521">
        <v>0.94384119737547989</v>
      </c>
      <c r="AY101" s="493">
        <v>0.95296177498972057</v>
      </c>
      <c r="AZ101" s="493">
        <v>0.96154373225477396</v>
      </c>
      <c r="BA101" s="494" t="s">
        <v>381</v>
      </c>
      <c r="BB101" s="474"/>
      <c r="BC101" s="925"/>
      <c r="BD101" s="475">
        <f t="shared" si="172"/>
        <v>40</v>
      </c>
      <c r="BE101" s="520">
        <v>0.8897252130068557</v>
      </c>
      <c r="BF101" s="521">
        <v>0.91648733035741803</v>
      </c>
      <c r="BG101" s="521">
        <v>0.91666071104931612</v>
      </c>
      <c r="BH101" s="521">
        <v>0.9165421122695333</v>
      </c>
      <c r="BI101" s="521">
        <v>0.92041934738527365</v>
      </c>
      <c r="BJ101" s="521">
        <v>0.9224872050802273</v>
      </c>
      <c r="BK101" s="521">
        <v>0.9277446652066208</v>
      </c>
      <c r="BL101" s="521">
        <v>0.93707407667707843</v>
      </c>
      <c r="BM101" s="521">
        <v>0.94504549270866045</v>
      </c>
      <c r="BN101" s="493">
        <v>0.95383094953721614</v>
      </c>
      <c r="BO101" s="521">
        <v>0.96162288939909413</v>
      </c>
      <c r="BP101" s="494" t="s">
        <v>381</v>
      </c>
      <c r="BQ101" s="466"/>
      <c r="BR101" s="925"/>
      <c r="BS101" s="475">
        <f t="shared" si="173"/>
        <v>40</v>
      </c>
      <c r="BT101" s="495">
        <v>85</v>
      </c>
      <c r="BU101" s="496">
        <v>85</v>
      </c>
      <c r="BV101" s="496">
        <v>84.180606070679403</v>
      </c>
      <c r="BW101" s="496">
        <v>81.804564618707445</v>
      </c>
      <c r="BX101" s="496">
        <v>79.366628020386045</v>
      </c>
      <c r="BY101" s="497">
        <v>76.708872948605915</v>
      </c>
      <c r="BZ101" s="497">
        <v>70.998729759367961</v>
      </c>
      <c r="CA101" s="497">
        <v>64.967232325620884</v>
      </c>
      <c r="CB101" s="497">
        <v>58.406942615165285</v>
      </c>
      <c r="CC101" s="497">
        <v>51.325096804352839</v>
      </c>
      <c r="CD101" s="497">
        <v>42.671005302838552</v>
      </c>
      <c r="CE101" s="494" t="s">
        <v>381</v>
      </c>
      <c r="CG101" s="925"/>
      <c r="CH101" s="475">
        <f t="shared" si="174"/>
        <v>40</v>
      </c>
      <c r="CI101" s="495">
        <v>85</v>
      </c>
      <c r="CJ101" s="496">
        <v>85</v>
      </c>
      <c r="CK101" s="496">
        <v>83.646351363386756</v>
      </c>
      <c r="CL101" s="496">
        <v>81.214996602228339</v>
      </c>
      <c r="CM101" s="496">
        <v>78.729426701341112</v>
      </c>
      <c r="CN101" s="497">
        <v>76.033367365832234</v>
      </c>
      <c r="CO101" s="497">
        <v>70.30496631793639</v>
      </c>
      <c r="CP101" s="497">
        <v>64.295306119072805</v>
      </c>
      <c r="CQ101" s="497">
        <v>57.81206812543271</v>
      </c>
      <c r="CR101" s="497">
        <v>50.907946308206064</v>
      </c>
      <c r="CS101" s="497">
        <v>42.634287421127972</v>
      </c>
      <c r="CT101" s="494" t="s">
        <v>381</v>
      </c>
      <c r="CU101" s="466"/>
      <c r="CV101" s="925"/>
      <c r="CW101" s="680">
        <f t="shared" si="175"/>
        <v>40</v>
      </c>
      <c r="CX101" s="524">
        <f t="shared" si="143"/>
        <v>0.86708781295781789</v>
      </c>
      <c r="CY101" s="525">
        <f t="shared" si="144"/>
        <v>0.89475261979574161</v>
      </c>
      <c r="CZ101" s="525">
        <f t="shared" si="145"/>
        <v>0.91568404353851385</v>
      </c>
      <c r="DA101" s="525">
        <f t="shared" si="146"/>
        <v>0.91545932016729081</v>
      </c>
      <c r="DB101" s="525">
        <f t="shared" si="147"/>
        <v>0.91921618106272263</v>
      </c>
      <c r="DC101" s="526">
        <f t="shared" si="148"/>
        <v>0.92119793198292077</v>
      </c>
      <c r="DD101" s="526">
        <f t="shared" si="149"/>
        <v>0.92640131667782644</v>
      </c>
      <c r="DE101" s="526">
        <f t="shared" si="150"/>
        <v>0.93574633118654726</v>
      </c>
      <c r="DF101" s="526">
        <f t="shared" si="151"/>
        <v>0.94384119737547989</v>
      </c>
      <c r="DG101" s="526">
        <f t="shared" si="152"/>
        <v>0.95296177498972057</v>
      </c>
      <c r="DH101" s="526">
        <f>MIN(AZ101,BO101)</f>
        <v>0.96154373225477396</v>
      </c>
      <c r="DI101" s="494" t="s">
        <v>381</v>
      </c>
      <c r="DJ101" s="466"/>
      <c r="DK101" s="925"/>
      <c r="DL101" s="680">
        <f t="shared" si="176"/>
        <v>40</v>
      </c>
      <c r="DM101" s="495">
        <f t="shared" si="153"/>
        <v>85</v>
      </c>
      <c r="DN101" s="496">
        <f t="shared" si="154"/>
        <v>85</v>
      </c>
      <c r="DO101" s="496">
        <f t="shared" si="155"/>
        <v>84.180606070679403</v>
      </c>
      <c r="DP101" s="496">
        <f t="shared" si="156"/>
        <v>81.804564618707445</v>
      </c>
      <c r="DQ101" s="496">
        <f t="shared" si="157"/>
        <v>79.366628020386045</v>
      </c>
      <c r="DR101" s="497">
        <f t="shared" si="158"/>
        <v>76.708872948605915</v>
      </c>
      <c r="DS101" s="497">
        <f t="shared" si="159"/>
        <v>70.998729759367961</v>
      </c>
      <c r="DT101" s="497">
        <f t="shared" si="160"/>
        <v>64.967232325620884</v>
      </c>
      <c r="DU101" s="497">
        <f t="shared" si="161"/>
        <v>58.406942615165285</v>
      </c>
      <c r="DV101" s="497">
        <f t="shared" si="162"/>
        <v>51.325096804352839</v>
      </c>
      <c r="DW101" s="497">
        <f>MAX(CD101,CS101)</f>
        <v>42.671005302838552</v>
      </c>
      <c r="DX101" s="494" t="s">
        <v>381</v>
      </c>
    </row>
    <row r="102" spans="2:128" ht="15" customHeight="1">
      <c r="B102" s="1005"/>
      <c r="C102" s="686">
        <v>35</v>
      </c>
      <c r="D102" s="476">
        <f t="shared" si="163"/>
        <v>9.43462232371499</v>
      </c>
      <c r="E102" s="578">
        <v>71.444326037401709</v>
      </c>
      <c r="F102" s="579">
        <v>74.693945662658081</v>
      </c>
      <c r="G102" s="579">
        <v>76.357495977132317</v>
      </c>
      <c r="H102" s="579">
        <v>75.830970931718966</v>
      </c>
      <c r="I102" s="579">
        <v>75.795374945268989</v>
      </c>
      <c r="J102" s="579">
        <v>75.474341752830668</v>
      </c>
      <c r="K102" s="579">
        <v>74.875004945788589</v>
      </c>
      <c r="L102" s="579">
        <v>74.680971404143676</v>
      </c>
      <c r="M102" s="579">
        <v>74.176029232260191</v>
      </c>
      <c r="N102" s="579">
        <v>73.639590465876978</v>
      </c>
      <c r="O102" s="579">
        <v>72.630248746057333</v>
      </c>
      <c r="P102" s="480" t="s">
        <v>381</v>
      </c>
      <c r="Q102" s="466"/>
      <c r="R102" s="925"/>
      <c r="S102" s="680">
        <f t="shared" si="164"/>
        <v>35</v>
      </c>
      <c r="T102" s="481">
        <v>40</v>
      </c>
      <c r="U102" s="519">
        <v>-26</v>
      </c>
      <c r="V102" s="600">
        <f t="shared" si="142"/>
        <v>8.4911600913434917</v>
      </c>
      <c r="W102" s="681">
        <f t="shared" si="165"/>
        <v>9.43462232371499</v>
      </c>
      <c r="X102" s="666">
        <f>'70MPa, 7-10kg (comm)'!Z102</f>
        <v>10.613950114179364</v>
      </c>
      <c r="Y102" s="488">
        <f>'70MPa, 7-10kg (comm)'!AA102</f>
        <v>11.318968427236703</v>
      </c>
      <c r="Z102" s="483">
        <f t="shared" si="166"/>
        <v>7.7050191484542658</v>
      </c>
      <c r="AA102" s="486">
        <f t="shared" si="167"/>
        <v>6.848905909737125</v>
      </c>
      <c r="AB102" s="487">
        <f>'70MPa, 7-10kg (comm)'!AD102</f>
        <v>19.303827599189603</v>
      </c>
      <c r="AC102" s="488">
        <f>'70MPa, 7-10kg (comm)'!AE102</f>
        <v>29.252695154204957</v>
      </c>
      <c r="AD102" s="466"/>
      <c r="AE102" s="930"/>
      <c r="AF102" s="932"/>
      <c r="AG102" s="466"/>
      <c r="AH102" s="925"/>
      <c r="AI102" s="680">
        <f t="shared" si="168"/>
        <v>35</v>
      </c>
      <c r="AJ102" s="489">
        <f t="shared" ref="AJ102:AJ110" si="177">AI102-10</f>
        <v>25</v>
      </c>
      <c r="AK102" s="482">
        <f t="shared" si="169"/>
        <v>-33</v>
      </c>
      <c r="AL102" s="490">
        <f t="shared" si="170"/>
        <v>9.43462232371499</v>
      </c>
      <c r="AM102" s="466"/>
      <c r="AN102" s="925"/>
      <c r="AO102" s="475">
        <f t="shared" si="171"/>
        <v>35</v>
      </c>
      <c r="AP102" s="520">
        <v>0.86807856093912406</v>
      </c>
      <c r="AQ102" s="521">
        <v>0.89612501434691072</v>
      </c>
      <c r="AR102" s="521">
        <v>0.91192954890779232</v>
      </c>
      <c r="AS102" s="521">
        <v>0.91189853705065915</v>
      </c>
      <c r="AT102" s="521">
        <v>0.91614219376440753</v>
      </c>
      <c r="AU102" s="521">
        <v>0.91842184942689353</v>
      </c>
      <c r="AV102" s="521">
        <v>0.92412806677102166</v>
      </c>
      <c r="AW102" s="521">
        <v>0.9341678539059699</v>
      </c>
      <c r="AX102" s="521">
        <v>0.9428127841101811</v>
      </c>
      <c r="AY102" s="493">
        <v>0.95250393894463592</v>
      </c>
      <c r="AZ102" s="493">
        <v>0.96152626040968403</v>
      </c>
      <c r="BA102" s="494" t="s">
        <v>381</v>
      </c>
      <c r="BB102" s="474"/>
      <c r="BC102" s="925"/>
      <c r="BD102" s="475">
        <f t="shared" si="172"/>
        <v>35</v>
      </c>
      <c r="BE102" s="520">
        <v>0.88884169658942747</v>
      </c>
      <c r="BF102" s="521">
        <v>0.91314114478038122</v>
      </c>
      <c r="BG102" s="521">
        <v>0.91288320139229573</v>
      </c>
      <c r="BH102" s="521">
        <v>0.91291048690486454</v>
      </c>
      <c r="BI102" s="521">
        <v>0.91726538480572173</v>
      </c>
      <c r="BJ102" s="521">
        <v>0.91959246343236056</v>
      </c>
      <c r="BK102" s="521">
        <v>0.92539901774735722</v>
      </c>
      <c r="BL102" s="521">
        <v>0.93542530766666365</v>
      </c>
      <c r="BM102" s="521">
        <v>0.94395605025813112</v>
      </c>
      <c r="BN102" s="493">
        <v>0.95332234989395626</v>
      </c>
      <c r="BO102" s="521">
        <v>0.96159881248389234</v>
      </c>
      <c r="BP102" s="494" t="s">
        <v>381</v>
      </c>
      <c r="BQ102" s="466"/>
      <c r="BR102" s="925"/>
      <c r="BS102" s="475">
        <f t="shared" si="173"/>
        <v>35</v>
      </c>
      <c r="BT102" s="495">
        <v>85</v>
      </c>
      <c r="BU102" s="496">
        <v>85</v>
      </c>
      <c r="BV102" s="496">
        <v>84.040347401486287</v>
      </c>
      <c r="BW102" s="496">
        <v>81.644716133430009</v>
      </c>
      <c r="BX102" s="496">
        <v>79.195132977942507</v>
      </c>
      <c r="BY102" s="497">
        <v>76.522958200255857</v>
      </c>
      <c r="BZ102" s="497">
        <v>70.804396450389845</v>
      </c>
      <c r="CA102" s="497">
        <v>64.777791575987123</v>
      </c>
      <c r="CB102" s="497">
        <v>58.226932934030593</v>
      </c>
      <c r="CC102" s="497">
        <v>51.181670451060782</v>
      </c>
      <c r="CD102" s="497">
        <v>42.616492633257081</v>
      </c>
      <c r="CE102" s="494" t="s">
        <v>381</v>
      </c>
      <c r="CG102" s="925"/>
      <c r="CH102" s="475">
        <f t="shared" si="174"/>
        <v>35</v>
      </c>
      <c r="CI102" s="495">
        <v>85.000000000000057</v>
      </c>
      <c r="CJ102" s="496">
        <v>84.936890268726415</v>
      </c>
      <c r="CK102" s="496">
        <v>83.538378191791281</v>
      </c>
      <c r="CL102" s="496">
        <v>81.08888530139032</v>
      </c>
      <c r="CM102" s="496">
        <v>78.595892677740238</v>
      </c>
      <c r="CN102" s="497">
        <v>75.894059462816926</v>
      </c>
      <c r="CO102" s="497">
        <v>70.146434240548388</v>
      </c>
      <c r="CP102" s="497">
        <v>64.139543814240497</v>
      </c>
      <c r="CQ102" s="497">
        <v>57.66487899415948</v>
      </c>
      <c r="CR102" s="497">
        <v>50.789271315387005</v>
      </c>
      <c r="CS102" s="497">
        <v>42.582808905168484</v>
      </c>
      <c r="CT102" s="494" t="s">
        <v>381</v>
      </c>
      <c r="CU102" s="466"/>
      <c r="CV102" s="925"/>
      <c r="CW102" s="680">
        <f t="shared" si="175"/>
        <v>35</v>
      </c>
      <c r="CX102" s="524">
        <f t="shared" si="143"/>
        <v>0.86807856093912406</v>
      </c>
      <c r="CY102" s="525">
        <f t="shared" si="144"/>
        <v>0.89612501434691072</v>
      </c>
      <c r="CZ102" s="525">
        <f t="shared" si="145"/>
        <v>0.91192954890779232</v>
      </c>
      <c r="DA102" s="525">
        <f t="shared" si="146"/>
        <v>0.91189853705065915</v>
      </c>
      <c r="DB102" s="525">
        <f t="shared" si="147"/>
        <v>0.91614219376440753</v>
      </c>
      <c r="DC102" s="526">
        <f t="shared" si="148"/>
        <v>0.91842184942689353</v>
      </c>
      <c r="DD102" s="526">
        <f t="shared" si="149"/>
        <v>0.92412806677102166</v>
      </c>
      <c r="DE102" s="526">
        <f t="shared" si="150"/>
        <v>0.9341678539059699</v>
      </c>
      <c r="DF102" s="526">
        <f t="shared" si="151"/>
        <v>0.9428127841101811</v>
      </c>
      <c r="DG102" s="526">
        <f t="shared" si="152"/>
        <v>0.95250393894463592</v>
      </c>
      <c r="DH102" s="526">
        <f>MIN(AZ102,BO102)</f>
        <v>0.96152626040968403</v>
      </c>
      <c r="DI102" s="494" t="s">
        <v>381</v>
      </c>
      <c r="DJ102" s="466"/>
      <c r="DK102" s="925"/>
      <c r="DL102" s="680">
        <f t="shared" si="176"/>
        <v>35</v>
      </c>
      <c r="DM102" s="495">
        <f t="shared" si="153"/>
        <v>85.000000000000057</v>
      </c>
      <c r="DN102" s="496">
        <f t="shared" si="154"/>
        <v>85</v>
      </c>
      <c r="DO102" s="496">
        <f t="shared" si="155"/>
        <v>84.040347401486287</v>
      </c>
      <c r="DP102" s="496">
        <f t="shared" si="156"/>
        <v>81.644716133430009</v>
      </c>
      <c r="DQ102" s="496">
        <f t="shared" si="157"/>
        <v>79.195132977942507</v>
      </c>
      <c r="DR102" s="497">
        <f t="shared" si="158"/>
        <v>76.522958200255857</v>
      </c>
      <c r="DS102" s="497">
        <f t="shared" si="159"/>
        <v>70.804396450389845</v>
      </c>
      <c r="DT102" s="497">
        <f t="shared" si="160"/>
        <v>64.777791575987123</v>
      </c>
      <c r="DU102" s="497">
        <f t="shared" si="161"/>
        <v>58.226932934030593</v>
      </c>
      <c r="DV102" s="497">
        <f t="shared" si="162"/>
        <v>51.181670451060782</v>
      </c>
      <c r="DW102" s="497">
        <f>MAX(CD102,CS102)</f>
        <v>42.616492633257081</v>
      </c>
      <c r="DX102" s="494" t="s">
        <v>381</v>
      </c>
    </row>
    <row r="103" spans="2:128" ht="15" customHeight="1">
      <c r="B103" s="1005"/>
      <c r="C103" s="686">
        <v>30</v>
      </c>
      <c r="D103" s="476">
        <f t="shared" si="163"/>
        <v>11.267378484154484</v>
      </c>
      <c r="E103" s="578">
        <v>69.586721345631091</v>
      </c>
      <c r="F103" s="579">
        <v>73.447604472762649</v>
      </c>
      <c r="G103" s="579">
        <v>75.747637808439777</v>
      </c>
      <c r="H103" s="579">
        <v>75.139241002288159</v>
      </c>
      <c r="I103" s="579">
        <v>75.141434379351367</v>
      </c>
      <c r="J103" s="579">
        <v>74.756110277821264</v>
      </c>
      <c r="K103" s="579">
        <v>73.998922648948593</v>
      </c>
      <c r="L103" s="579">
        <v>73.742025767070174</v>
      </c>
      <c r="M103" s="579">
        <v>73.071600998659761</v>
      </c>
      <c r="N103" s="579">
        <v>72.402757864468555</v>
      </c>
      <c r="O103" s="579">
        <v>71.281706135708419</v>
      </c>
      <c r="P103" s="480" t="s">
        <v>381</v>
      </c>
      <c r="Q103" s="466"/>
      <c r="R103" s="925"/>
      <c r="S103" s="680">
        <f t="shared" si="164"/>
        <v>30</v>
      </c>
      <c r="T103" s="498">
        <v>36.700000000000003</v>
      </c>
      <c r="U103" s="519">
        <v>-26</v>
      </c>
      <c r="V103" s="600">
        <f t="shared" si="142"/>
        <v>10.140640635739036</v>
      </c>
      <c r="W103" s="681">
        <f t="shared" si="165"/>
        <v>11.267378484154484</v>
      </c>
      <c r="X103" s="666">
        <f>'70MPa, 7-10kg (comm)'!Z103</f>
        <v>12.675800794673796</v>
      </c>
      <c r="Y103" s="488">
        <f>'70MPa, 7-10kg (comm)'!AA103</f>
        <v>13.320564025937312</v>
      </c>
      <c r="Z103" s="483">
        <f t="shared" si="166"/>
        <v>6.3411027306165932</v>
      </c>
      <c r="AA103" s="486">
        <f t="shared" si="167"/>
        <v>5.6365357605480826</v>
      </c>
      <c r="AB103" s="487">
        <f>'70MPa, 7-10kg (comm)'!AD103</f>
        <v>22.576285411328648</v>
      </c>
      <c r="AC103" s="488">
        <f>'70MPa, 7-10kg (comm)'!AE103</f>
        <v>33.723016862018689</v>
      </c>
      <c r="AD103" s="466"/>
      <c r="AE103" s="930"/>
      <c r="AF103" s="932"/>
      <c r="AG103" s="466"/>
      <c r="AH103" s="925"/>
      <c r="AI103" s="680">
        <f t="shared" si="168"/>
        <v>30</v>
      </c>
      <c r="AJ103" s="489">
        <f t="shared" si="177"/>
        <v>20</v>
      </c>
      <c r="AK103" s="482">
        <f t="shared" si="169"/>
        <v>-33</v>
      </c>
      <c r="AL103" s="490">
        <f t="shared" si="170"/>
        <v>11.267378484154484</v>
      </c>
      <c r="AM103" s="466"/>
      <c r="AN103" s="925"/>
      <c r="AO103" s="475">
        <f t="shared" si="171"/>
        <v>30</v>
      </c>
      <c r="AP103" s="520">
        <v>0.85172843622899685</v>
      </c>
      <c r="AQ103" s="521">
        <v>0.88545040472754077</v>
      </c>
      <c r="AR103" s="521">
        <v>0.90700643195907826</v>
      </c>
      <c r="AS103" s="521">
        <v>0.90700142753595925</v>
      </c>
      <c r="AT103" s="521">
        <v>0.91223772129166025</v>
      </c>
      <c r="AU103" s="521">
        <v>0.91467332862699757</v>
      </c>
      <c r="AV103" s="521">
        <v>0.92042063183665745</v>
      </c>
      <c r="AW103" s="521">
        <v>0.93118990165886117</v>
      </c>
      <c r="AX103" s="521">
        <v>0.93965929425248274</v>
      </c>
      <c r="AY103" s="493">
        <v>0.94938995094691869</v>
      </c>
      <c r="AZ103" s="521">
        <v>0.9591571279291744</v>
      </c>
      <c r="BA103" s="494" t="s">
        <v>381</v>
      </c>
      <c r="BB103" s="474"/>
      <c r="BC103" s="925"/>
      <c r="BD103" s="475">
        <f t="shared" si="172"/>
        <v>30</v>
      </c>
      <c r="BE103" s="520">
        <v>0.87028580401999711</v>
      </c>
      <c r="BF103" s="521">
        <v>0.90274926645380038</v>
      </c>
      <c r="BG103" s="521">
        <v>0.90779052416212758</v>
      </c>
      <c r="BH103" s="521">
        <v>0.9079586484175084</v>
      </c>
      <c r="BI103" s="521">
        <v>0.91331329937073558</v>
      </c>
      <c r="BJ103" s="521">
        <v>0.91579564172243</v>
      </c>
      <c r="BK103" s="521">
        <v>0.92161506375477764</v>
      </c>
      <c r="BL103" s="521">
        <v>0.93239234144734962</v>
      </c>
      <c r="BM103" s="521">
        <v>0.9407294427181534</v>
      </c>
      <c r="BN103" s="493">
        <v>0.95011278285196143</v>
      </c>
      <c r="BO103" s="521">
        <v>0.95916927623090131</v>
      </c>
      <c r="BP103" s="494" t="s">
        <v>381</v>
      </c>
      <c r="BQ103" s="466"/>
      <c r="BR103" s="925"/>
      <c r="BS103" s="475">
        <f t="shared" si="173"/>
        <v>30</v>
      </c>
      <c r="BT103" s="495">
        <v>85</v>
      </c>
      <c r="BU103" s="496">
        <v>85</v>
      </c>
      <c r="BV103" s="496">
        <v>83.93020505449266</v>
      </c>
      <c r="BW103" s="496">
        <v>81.119908596825013</v>
      </c>
      <c r="BX103" s="496">
        <v>78.288657010709727</v>
      </c>
      <c r="BY103" s="497">
        <v>75.237879982345277</v>
      </c>
      <c r="BZ103" s="497">
        <v>68.772653367892147</v>
      </c>
      <c r="CA103" s="497">
        <v>62.114197231553646</v>
      </c>
      <c r="CB103" s="497">
        <v>54.947466469309404</v>
      </c>
      <c r="CC103" s="497">
        <v>47.345690925218619</v>
      </c>
      <c r="CD103" s="497">
        <v>37.997714040563245</v>
      </c>
      <c r="CE103" s="494" t="s">
        <v>381</v>
      </c>
      <c r="CG103" s="925"/>
      <c r="CH103" s="475">
        <f t="shared" si="174"/>
        <v>30</v>
      </c>
      <c r="CI103" s="495">
        <v>85</v>
      </c>
      <c r="CJ103" s="496">
        <v>85</v>
      </c>
      <c r="CK103" s="496">
        <v>83.496144511281827</v>
      </c>
      <c r="CL103" s="496">
        <v>80.599474685102606</v>
      </c>
      <c r="CM103" s="496">
        <v>77.728496383553676</v>
      </c>
      <c r="CN103" s="497">
        <v>74.643013009963312</v>
      </c>
      <c r="CO103" s="497">
        <v>68.153333371367737</v>
      </c>
      <c r="CP103" s="497">
        <v>61.511734291316579</v>
      </c>
      <c r="CQ103" s="497">
        <v>54.423089770997279</v>
      </c>
      <c r="CR103" s="497">
        <v>47.002698296287505</v>
      </c>
      <c r="CS103" s="564">
        <v>37.992165907578894</v>
      </c>
      <c r="CT103" s="494" t="s">
        <v>381</v>
      </c>
      <c r="CU103" s="466"/>
      <c r="CV103" s="925"/>
      <c r="CW103" s="680">
        <f t="shared" si="175"/>
        <v>30</v>
      </c>
      <c r="CX103" s="524">
        <f t="shared" si="143"/>
        <v>0.85172843622899685</v>
      </c>
      <c r="CY103" s="525">
        <f t="shared" si="144"/>
        <v>0.88545040472754077</v>
      </c>
      <c r="CZ103" s="525">
        <f t="shared" si="145"/>
        <v>0.90700643195907826</v>
      </c>
      <c r="DA103" s="525">
        <f t="shared" si="146"/>
        <v>0.90700142753595925</v>
      </c>
      <c r="DB103" s="525">
        <f t="shared" si="147"/>
        <v>0.91223772129166025</v>
      </c>
      <c r="DC103" s="526">
        <f t="shared" si="148"/>
        <v>0.91467332862699757</v>
      </c>
      <c r="DD103" s="526">
        <f t="shared" si="149"/>
        <v>0.92042063183665745</v>
      </c>
      <c r="DE103" s="526">
        <f t="shared" si="150"/>
        <v>0.93118990165886117</v>
      </c>
      <c r="DF103" s="526">
        <f t="shared" si="151"/>
        <v>0.93965929425248274</v>
      </c>
      <c r="DG103" s="526">
        <f t="shared" si="152"/>
        <v>0.94938995094691869</v>
      </c>
      <c r="DH103" s="522">
        <f>MIN(AZ103,BO103)</f>
        <v>0.9591571279291744</v>
      </c>
      <c r="DI103" s="494" t="s">
        <v>381</v>
      </c>
      <c r="DJ103" s="466"/>
      <c r="DK103" s="925"/>
      <c r="DL103" s="680">
        <f t="shared" si="176"/>
        <v>30</v>
      </c>
      <c r="DM103" s="495">
        <f t="shared" si="153"/>
        <v>85</v>
      </c>
      <c r="DN103" s="496">
        <f t="shared" si="154"/>
        <v>85</v>
      </c>
      <c r="DO103" s="496">
        <f t="shared" si="155"/>
        <v>83.93020505449266</v>
      </c>
      <c r="DP103" s="496">
        <f t="shared" si="156"/>
        <v>81.119908596825013</v>
      </c>
      <c r="DQ103" s="496">
        <f t="shared" si="157"/>
        <v>78.288657010709727</v>
      </c>
      <c r="DR103" s="497">
        <f t="shared" si="158"/>
        <v>75.237879982345277</v>
      </c>
      <c r="DS103" s="497">
        <f t="shared" si="159"/>
        <v>68.772653367892147</v>
      </c>
      <c r="DT103" s="497">
        <f t="shared" si="160"/>
        <v>62.114197231553646</v>
      </c>
      <c r="DU103" s="497">
        <f t="shared" si="161"/>
        <v>54.947466469309404</v>
      </c>
      <c r="DV103" s="497">
        <f t="shared" si="162"/>
        <v>47.345690925218619</v>
      </c>
      <c r="DW103" s="564">
        <f>MAX(CD103,CS103)</f>
        <v>37.997714040563245</v>
      </c>
      <c r="DX103" s="494" t="s">
        <v>381</v>
      </c>
    </row>
    <row r="104" spans="2:128" ht="15" customHeight="1">
      <c r="B104" s="1005"/>
      <c r="C104" s="686">
        <v>25</v>
      </c>
      <c r="D104" s="476">
        <f t="shared" si="163"/>
        <v>13.113548735808109</v>
      </c>
      <c r="E104" s="578">
        <v>67.834945454798145</v>
      </c>
      <c r="F104" s="579">
        <v>72.269643568223756</v>
      </c>
      <c r="G104" s="579">
        <v>75.137218654078652</v>
      </c>
      <c r="H104" s="579">
        <v>74.437097007798357</v>
      </c>
      <c r="I104" s="579">
        <v>74.471666172217425</v>
      </c>
      <c r="J104" s="579">
        <v>74.008313408607791</v>
      </c>
      <c r="K104" s="579">
        <v>73.076961967214572</v>
      </c>
      <c r="L104" s="579">
        <v>72.757217338311591</v>
      </c>
      <c r="M104" s="579">
        <v>71.914671312808593</v>
      </c>
      <c r="N104" s="579">
        <v>71.117514833546139</v>
      </c>
      <c r="O104" s="631" t="s">
        <v>381</v>
      </c>
      <c r="P104" s="480" t="s">
        <v>381</v>
      </c>
      <c r="Q104" s="466"/>
      <c r="R104" s="925"/>
      <c r="S104" s="680">
        <f t="shared" si="164"/>
        <v>25</v>
      </c>
      <c r="T104" s="498">
        <v>33.299999999999997</v>
      </c>
      <c r="U104" s="519">
        <v>-26</v>
      </c>
      <c r="V104" s="600">
        <f t="shared" si="142"/>
        <v>11.802193862227298</v>
      </c>
      <c r="W104" s="681">
        <f t="shared" si="165"/>
        <v>13.113548735808109</v>
      </c>
      <c r="X104" s="666">
        <f>'70MPa, 7-10kg (comm)'!Z104</f>
        <v>14.752742327784125</v>
      </c>
      <c r="Y104" s="488">
        <f>'70MPa, 7-10kg (comm)'!AA104</f>
        <v>15.314963323557615</v>
      </c>
      <c r="Z104" s="483">
        <f t="shared" si="166"/>
        <v>5.3585528207436415</v>
      </c>
      <c r="AA104" s="486">
        <f t="shared" si="167"/>
        <v>4.7631580628832362</v>
      </c>
      <c r="AB104" s="487">
        <f>'70MPa, 7-10kg (comm)'!AD104</f>
        <v>25.737712013115221</v>
      </c>
      <c r="AC104" s="488">
        <f>'70MPa, 7-10kg (comm)'!AE104</f>
        <v>37.992301110483048</v>
      </c>
      <c r="AD104" s="466"/>
      <c r="AE104" s="930"/>
      <c r="AF104" s="932"/>
      <c r="AG104" s="466"/>
      <c r="AH104" s="925"/>
      <c r="AI104" s="680">
        <f t="shared" si="168"/>
        <v>25</v>
      </c>
      <c r="AJ104" s="489">
        <f t="shared" si="177"/>
        <v>15</v>
      </c>
      <c r="AK104" s="482">
        <f t="shared" si="169"/>
        <v>-33</v>
      </c>
      <c r="AL104" s="490">
        <f t="shared" si="170"/>
        <v>13.113548735808109</v>
      </c>
      <c r="AM104" s="466"/>
      <c r="AN104" s="925"/>
      <c r="AO104" s="475">
        <f t="shared" si="171"/>
        <v>25</v>
      </c>
      <c r="AP104" s="520">
        <v>0.83609141375834772</v>
      </c>
      <c r="AQ104" s="521">
        <v>0.87526781773772655</v>
      </c>
      <c r="AR104" s="521">
        <v>0.90208072200704414</v>
      </c>
      <c r="AS104" s="521">
        <v>0.90205196384210673</v>
      </c>
      <c r="AT104" s="521">
        <v>0.90831669982034702</v>
      </c>
      <c r="AU104" s="521">
        <v>0.91080671793373336</v>
      </c>
      <c r="AV104" s="521">
        <v>0.91646885622671559</v>
      </c>
      <c r="AW104" s="521">
        <v>0.92799628146709123</v>
      </c>
      <c r="AX104" s="521">
        <v>0.93623154739118997</v>
      </c>
      <c r="AY104" s="562">
        <v>0.9460414808660722</v>
      </c>
      <c r="AZ104" s="522" t="s">
        <v>381</v>
      </c>
      <c r="BA104" s="502" t="s">
        <v>381</v>
      </c>
      <c r="BB104" s="474"/>
      <c r="BC104" s="925"/>
      <c r="BD104" s="475">
        <f t="shared" si="172"/>
        <v>25</v>
      </c>
      <c r="BE104" s="520">
        <v>0.85211119825536652</v>
      </c>
      <c r="BF104" s="521">
        <v>0.8900536694489094</v>
      </c>
      <c r="BG104" s="521">
        <v>0.90280870590244633</v>
      </c>
      <c r="BH104" s="521">
        <v>0.90292225229093448</v>
      </c>
      <c r="BI104" s="521">
        <v>0.90928220593470366</v>
      </c>
      <c r="BJ104" s="521">
        <v>0.91183971280703391</v>
      </c>
      <c r="BK104" s="521">
        <v>0.91760636554844111</v>
      </c>
      <c r="BL104" s="521">
        <v>0.92911917633083707</v>
      </c>
      <c r="BM104" s="521">
        <v>0.93722177227202796</v>
      </c>
      <c r="BN104" s="562">
        <v>0.94665027722898654</v>
      </c>
      <c r="BO104" s="522" t="s">
        <v>381</v>
      </c>
      <c r="BP104" s="502" t="s">
        <v>381</v>
      </c>
      <c r="BQ104" s="466"/>
      <c r="BR104" s="925"/>
      <c r="BS104" s="475">
        <f t="shared" si="173"/>
        <v>25</v>
      </c>
      <c r="BT104" s="495">
        <v>85</v>
      </c>
      <c r="BU104" s="496">
        <v>85</v>
      </c>
      <c r="BV104" s="496">
        <v>83.791174769989667</v>
      </c>
      <c r="BW104" s="496">
        <v>80.543333246323769</v>
      </c>
      <c r="BX104" s="496">
        <v>77.317975921264733</v>
      </c>
      <c r="BY104" s="497">
        <v>73.85046229039034</v>
      </c>
      <c r="BZ104" s="497">
        <v>66.629406746291977</v>
      </c>
      <c r="CA104" s="497">
        <v>59.32960911133992</v>
      </c>
      <c r="CB104" s="497">
        <v>51.539080780022807</v>
      </c>
      <c r="CC104" s="563">
        <v>43.375192932363667</v>
      </c>
      <c r="CD104" s="522" t="s">
        <v>381</v>
      </c>
      <c r="CE104" s="502" t="s">
        <v>381</v>
      </c>
      <c r="CG104" s="925"/>
      <c r="CH104" s="475">
        <f t="shared" si="174"/>
        <v>25</v>
      </c>
      <c r="CI104" s="495">
        <v>85</v>
      </c>
      <c r="CJ104" s="496">
        <v>85</v>
      </c>
      <c r="CK104" s="496">
        <v>83.398673695055535</v>
      </c>
      <c r="CL104" s="496">
        <v>80.071748561196372</v>
      </c>
      <c r="CM104" s="496">
        <v>76.804644925513145</v>
      </c>
      <c r="CN104" s="497">
        <v>73.304354561034629</v>
      </c>
      <c r="CO104" s="497">
        <v>66.043162197704419</v>
      </c>
      <c r="CP104" s="497">
        <v>58.770999275823598</v>
      </c>
      <c r="CQ104" s="497">
        <v>51.060011441685148</v>
      </c>
      <c r="CR104" s="563">
        <v>43.089578047185029</v>
      </c>
      <c r="CS104" s="522" t="s">
        <v>381</v>
      </c>
      <c r="CT104" s="502" t="s">
        <v>381</v>
      </c>
      <c r="CU104" s="466"/>
      <c r="CV104" s="925"/>
      <c r="CW104" s="680">
        <f t="shared" si="175"/>
        <v>25</v>
      </c>
      <c r="CX104" s="524">
        <f t="shared" si="143"/>
        <v>0.83609141375834772</v>
      </c>
      <c r="CY104" s="525">
        <f t="shared" si="144"/>
        <v>0.87526781773772655</v>
      </c>
      <c r="CZ104" s="525">
        <f t="shared" si="145"/>
        <v>0.90208072200704414</v>
      </c>
      <c r="DA104" s="525">
        <f t="shared" si="146"/>
        <v>0.90205196384210673</v>
      </c>
      <c r="DB104" s="525">
        <f t="shared" si="147"/>
        <v>0.90831669982034702</v>
      </c>
      <c r="DC104" s="526">
        <f t="shared" si="148"/>
        <v>0.91080671793373336</v>
      </c>
      <c r="DD104" s="526">
        <f t="shared" si="149"/>
        <v>0.91646885622671559</v>
      </c>
      <c r="DE104" s="526">
        <f t="shared" si="150"/>
        <v>0.92799628146709123</v>
      </c>
      <c r="DF104" s="526">
        <f t="shared" si="151"/>
        <v>0.93623154739118997</v>
      </c>
      <c r="DG104" s="567">
        <f t="shared" si="152"/>
        <v>0.9460414808660722</v>
      </c>
      <c r="DH104" s="522" t="s">
        <v>381</v>
      </c>
      <c r="DI104" s="502" t="s">
        <v>381</v>
      </c>
      <c r="DJ104" s="466"/>
      <c r="DK104" s="925"/>
      <c r="DL104" s="680">
        <f t="shared" si="176"/>
        <v>25</v>
      </c>
      <c r="DM104" s="495">
        <f t="shared" si="153"/>
        <v>85</v>
      </c>
      <c r="DN104" s="496">
        <f t="shared" si="154"/>
        <v>85</v>
      </c>
      <c r="DO104" s="496">
        <f t="shared" si="155"/>
        <v>83.791174769989667</v>
      </c>
      <c r="DP104" s="496">
        <f t="shared" si="156"/>
        <v>80.543333246323769</v>
      </c>
      <c r="DQ104" s="496">
        <f t="shared" si="157"/>
        <v>77.317975921264733</v>
      </c>
      <c r="DR104" s="497">
        <f t="shared" si="158"/>
        <v>73.85046229039034</v>
      </c>
      <c r="DS104" s="497">
        <f t="shared" si="159"/>
        <v>66.629406746291977</v>
      </c>
      <c r="DT104" s="497">
        <f t="shared" si="160"/>
        <v>59.32960911133992</v>
      </c>
      <c r="DU104" s="497">
        <f t="shared" si="161"/>
        <v>51.539080780022807</v>
      </c>
      <c r="DV104" s="563">
        <f t="shared" si="162"/>
        <v>43.375192932363667</v>
      </c>
      <c r="DW104" s="522" t="s">
        <v>381</v>
      </c>
      <c r="DX104" s="502" t="s">
        <v>381</v>
      </c>
    </row>
    <row r="105" spans="2:128" ht="15" customHeight="1">
      <c r="B105" s="1005"/>
      <c r="C105" s="581">
        <v>20</v>
      </c>
      <c r="D105" s="476">
        <f t="shared" si="163"/>
        <v>14.971270793842159</v>
      </c>
      <c r="E105" s="578">
        <v>66.651097871104383</v>
      </c>
      <c r="F105" s="579">
        <v>71.495639064341376</v>
      </c>
      <c r="G105" s="579">
        <v>74.542125538103306</v>
      </c>
      <c r="H105" s="579">
        <v>73.736843192729424</v>
      </c>
      <c r="I105" s="579">
        <v>73.799377722149501</v>
      </c>
      <c r="J105" s="579">
        <v>73.252460123787387</v>
      </c>
      <c r="K105" s="579">
        <v>72.123806753106066</v>
      </c>
      <c r="L105" s="579">
        <v>71.744498725021288</v>
      </c>
      <c r="M105" s="579">
        <v>70.704787476729592</v>
      </c>
      <c r="N105" s="579">
        <v>69.790365785283797</v>
      </c>
      <c r="O105" s="631" t="s">
        <v>381</v>
      </c>
      <c r="P105" s="480" t="s">
        <v>381</v>
      </c>
      <c r="Q105" s="466"/>
      <c r="R105" s="925"/>
      <c r="S105" s="503">
        <f t="shared" si="164"/>
        <v>20</v>
      </c>
      <c r="T105" s="481">
        <v>30</v>
      </c>
      <c r="U105" s="519">
        <v>-26</v>
      </c>
      <c r="V105" s="600">
        <f t="shared" si="142"/>
        <v>13.474143714457943</v>
      </c>
      <c r="W105" s="681">
        <f t="shared" si="165"/>
        <v>14.971270793842159</v>
      </c>
      <c r="X105" s="666">
        <f>'70MPa, 7-10kg (comm)'!Z105</f>
        <v>16.842679643072429</v>
      </c>
      <c r="Y105" s="488">
        <f>'70MPa, 7-10kg (comm)'!AA105</f>
        <v>17.340172345741106</v>
      </c>
      <c r="Z105" s="483">
        <f t="shared" si="166"/>
        <v>4.6419332080297195</v>
      </c>
      <c r="AA105" s="486">
        <f t="shared" si="167"/>
        <v>4.1261628515819728</v>
      </c>
      <c r="AB105" s="487">
        <f>'70MPa, 7-10kg (comm)'!AD105</f>
        <v>28.791579633938984</v>
      </c>
      <c r="AC105" s="488">
        <f>'70MPa, 7-10kg (comm)'!AE105</f>
        <v>42.174340398226683</v>
      </c>
      <c r="AD105" s="466"/>
      <c r="AE105" s="930"/>
      <c r="AF105" s="932"/>
      <c r="AG105" s="466"/>
      <c r="AH105" s="925"/>
      <c r="AI105" s="503">
        <f t="shared" si="168"/>
        <v>20</v>
      </c>
      <c r="AJ105" s="489">
        <f t="shared" si="177"/>
        <v>10</v>
      </c>
      <c r="AK105" s="482">
        <f t="shared" si="169"/>
        <v>-33</v>
      </c>
      <c r="AL105" s="490">
        <f t="shared" si="170"/>
        <v>14.971270793842159</v>
      </c>
      <c r="AM105" s="466"/>
      <c r="AN105" s="925"/>
      <c r="AO105" s="503">
        <f t="shared" si="171"/>
        <v>20</v>
      </c>
      <c r="AP105" s="520">
        <v>0.82540128387585188</v>
      </c>
      <c r="AQ105" s="521">
        <v>0.86852687601289569</v>
      </c>
      <c r="AR105" s="521">
        <v>0.89740260235069202</v>
      </c>
      <c r="AS105" s="521">
        <v>0.89721567622290066</v>
      </c>
      <c r="AT105" s="521">
        <v>0.90451891905643134</v>
      </c>
      <c r="AU105" s="521">
        <v>0.90702612426087958</v>
      </c>
      <c r="AV105" s="521">
        <v>0.91243226927426235</v>
      </c>
      <c r="AW105" s="521">
        <v>0.9247268124066983</v>
      </c>
      <c r="AX105" s="521">
        <v>0.93250996426400545</v>
      </c>
      <c r="AY105" s="562">
        <v>0.94251333488326483</v>
      </c>
      <c r="AZ105" s="522" t="s">
        <v>381</v>
      </c>
      <c r="BA105" s="502" t="s">
        <v>381</v>
      </c>
      <c r="BB105" s="474"/>
      <c r="BC105" s="925"/>
      <c r="BD105" s="503">
        <f t="shared" si="172"/>
        <v>20</v>
      </c>
      <c r="BE105" s="520">
        <v>0.8373323755162817</v>
      </c>
      <c r="BF105" s="521">
        <v>0.88048674928362614</v>
      </c>
      <c r="BG105" s="521">
        <v>0.89799653813837743</v>
      </c>
      <c r="BH105" s="521">
        <v>0.89802863809710221</v>
      </c>
      <c r="BI105" s="521">
        <v>0.90537025003079319</v>
      </c>
      <c r="BJ105" s="521">
        <v>0.90797760129452865</v>
      </c>
      <c r="BK105" s="521">
        <v>0.91347582437794572</v>
      </c>
      <c r="BL105" s="521">
        <v>0.925772911685665</v>
      </c>
      <c r="BM105" s="521">
        <v>0.93340664745741275</v>
      </c>
      <c r="BN105" s="562">
        <v>0.94299596110785255</v>
      </c>
      <c r="BO105" s="522" t="s">
        <v>381</v>
      </c>
      <c r="BP105" s="502" t="s">
        <v>381</v>
      </c>
      <c r="BQ105" s="466"/>
      <c r="BR105" s="925"/>
      <c r="BS105" s="503">
        <f t="shared" si="173"/>
        <v>20</v>
      </c>
      <c r="BT105" s="495">
        <v>85</v>
      </c>
      <c r="BU105" s="496">
        <v>85.000000000000114</v>
      </c>
      <c r="BV105" s="496">
        <v>83.578549215022505</v>
      </c>
      <c r="BW105" s="496">
        <v>79.868101541155895</v>
      </c>
      <c r="BX105" s="496">
        <v>76.23395725683217</v>
      </c>
      <c r="BY105" s="497">
        <v>72.373321779940341</v>
      </c>
      <c r="BZ105" s="497">
        <v>64.356493765608363</v>
      </c>
      <c r="CA105" s="497">
        <v>56.428139436389031</v>
      </c>
      <c r="CB105" s="497">
        <v>47.999945187599941</v>
      </c>
      <c r="CC105" s="563">
        <v>39.265026219033906</v>
      </c>
      <c r="CD105" s="522" t="s">
        <v>381</v>
      </c>
      <c r="CE105" s="502" t="s">
        <v>381</v>
      </c>
      <c r="CG105" s="925"/>
      <c r="CH105" s="503">
        <f t="shared" si="174"/>
        <v>20</v>
      </c>
      <c r="CI105" s="495">
        <v>85</v>
      </c>
      <c r="CJ105" s="496">
        <v>85</v>
      </c>
      <c r="CK105" s="496">
        <v>83.248838402851618</v>
      </c>
      <c r="CL105" s="496">
        <v>79.452065007706153</v>
      </c>
      <c r="CM105" s="496">
        <v>75.786018743850676</v>
      </c>
      <c r="CN105" s="497">
        <v>71.868080014912664</v>
      </c>
      <c r="CO105" s="497">
        <v>63.8208245968017</v>
      </c>
      <c r="CP105" s="497">
        <v>55.916154540936944</v>
      </c>
      <c r="CQ105" s="497">
        <v>47.567643607727817</v>
      </c>
      <c r="CR105" s="563">
        <v>39.041260191114162</v>
      </c>
      <c r="CS105" s="522" t="s">
        <v>381</v>
      </c>
      <c r="CT105" s="502" t="s">
        <v>381</v>
      </c>
      <c r="CU105" s="466"/>
      <c r="CV105" s="925"/>
      <c r="CW105" s="503">
        <f t="shared" si="175"/>
        <v>20</v>
      </c>
      <c r="CX105" s="524">
        <f t="shared" si="143"/>
        <v>0.82540128387585188</v>
      </c>
      <c r="CY105" s="525">
        <f t="shared" si="144"/>
        <v>0.86852687601289569</v>
      </c>
      <c r="CZ105" s="525">
        <f t="shared" si="145"/>
        <v>0.89740260235069202</v>
      </c>
      <c r="DA105" s="525">
        <f t="shared" si="146"/>
        <v>0.89721567622290066</v>
      </c>
      <c r="DB105" s="525">
        <f t="shared" si="147"/>
        <v>0.90451891905643134</v>
      </c>
      <c r="DC105" s="526">
        <f t="shared" si="148"/>
        <v>0.90702612426087958</v>
      </c>
      <c r="DD105" s="526">
        <f t="shared" si="149"/>
        <v>0.91243226927426235</v>
      </c>
      <c r="DE105" s="526">
        <f t="shared" si="150"/>
        <v>0.9247268124066983</v>
      </c>
      <c r="DF105" s="526">
        <f t="shared" si="151"/>
        <v>0.93250996426400545</v>
      </c>
      <c r="DG105" s="567">
        <f t="shared" si="152"/>
        <v>0.94251333488326483</v>
      </c>
      <c r="DH105" s="522" t="s">
        <v>381</v>
      </c>
      <c r="DI105" s="502" t="s">
        <v>381</v>
      </c>
      <c r="DJ105" s="466"/>
      <c r="DK105" s="925"/>
      <c r="DL105" s="503">
        <f t="shared" si="176"/>
        <v>20</v>
      </c>
      <c r="DM105" s="495">
        <f t="shared" si="153"/>
        <v>85</v>
      </c>
      <c r="DN105" s="496">
        <f t="shared" si="154"/>
        <v>85.000000000000114</v>
      </c>
      <c r="DO105" s="496">
        <f t="shared" si="155"/>
        <v>83.578549215022505</v>
      </c>
      <c r="DP105" s="496">
        <f t="shared" si="156"/>
        <v>79.868101541155895</v>
      </c>
      <c r="DQ105" s="496">
        <f t="shared" si="157"/>
        <v>76.23395725683217</v>
      </c>
      <c r="DR105" s="497">
        <f t="shared" si="158"/>
        <v>72.373321779940341</v>
      </c>
      <c r="DS105" s="497">
        <f t="shared" si="159"/>
        <v>64.356493765608363</v>
      </c>
      <c r="DT105" s="497">
        <f t="shared" si="160"/>
        <v>56.428139436389031</v>
      </c>
      <c r="DU105" s="497">
        <f t="shared" si="161"/>
        <v>47.999945187599941</v>
      </c>
      <c r="DV105" s="563">
        <f t="shared" si="162"/>
        <v>39.265026219033906</v>
      </c>
      <c r="DW105" s="522" t="s">
        <v>381</v>
      </c>
      <c r="DX105" s="502" t="s">
        <v>381</v>
      </c>
    </row>
    <row r="106" spans="2:128" ht="15" customHeight="1">
      <c r="B106" s="1005"/>
      <c r="C106" s="686">
        <v>10</v>
      </c>
      <c r="D106" s="476">
        <f t="shared" si="163"/>
        <v>17.920372963344391</v>
      </c>
      <c r="E106" s="578">
        <v>64.43709164868109</v>
      </c>
      <c r="F106" s="579">
        <v>69.948321357283831</v>
      </c>
      <c r="G106" s="579">
        <v>73.231565912655043</v>
      </c>
      <c r="H106" s="579">
        <v>72.174902888597614</v>
      </c>
      <c r="I106" s="579">
        <v>72.305129073677492</v>
      </c>
      <c r="J106" s="579">
        <v>71.58629314817577</v>
      </c>
      <c r="K106" s="579">
        <v>70.729124115477646</v>
      </c>
      <c r="L106" s="579">
        <v>69.568408441182342</v>
      </c>
      <c r="M106" s="579">
        <v>68.517903501018424</v>
      </c>
      <c r="N106" s="579">
        <v>67.010859499266388</v>
      </c>
      <c r="O106" s="631" t="s">
        <v>381</v>
      </c>
      <c r="P106" s="480" t="s">
        <v>381</v>
      </c>
      <c r="Q106" s="466"/>
      <c r="R106" s="925"/>
      <c r="S106" s="680">
        <f t="shared" si="164"/>
        <v>10</v>
      </c>
      <c r="T106" s="481">
        <f>S106+15</f>
        <v>25</v>
      </c>
      <c r="U106" s="519">
        <v>-26</v>
      </c>
      <c r="V106" s="600">
        <f t="shared" si="142"/>
        <v>16.128335667009953</v>
      </c>
      <c r="W106" s="681">
        <f t="shared" si="165"/>
        <v>17.920372963344391</v>
      </c>
      <c r="X106" s="666">
        <f>'70MPa, 7-10kg (comm)'!Z106</f>
        <v>20.16041958376244</v>
      </c>
      <c r="Y106" s="488">
        <f>'70MPa, 7-10kg (comm)'!AA106</f>
        <v>20.471880001780818</v>
      </c>
      <c r="Z106" s="483">
        <f t="shared" si="166"/>
        <v>3.7916800892632185</v>
      </c>
      <c r="AA106" s="486">
        <f t="shared" si="167"/>
        <v>3.3703823015673056</v>
      </c>
      <c r="AB106" s="487">
        <f>'70MPa, 7-10kg (comm)'!AD106</f>
        <v>33.403398535834505</v>
      </c>
      <c r="AC106" s="488">
        <f>'70MPa, 7-10kg (comm)'!AE106</f>
        <v>48.338770040908095</v>
      </c>
      <c r="AD106" s="466"/>
      <c r="AE106" s="930"/>
      <c r="AF106" s="932"/>
      <c r="AG106" s="466"/>
      <c r="AH106" s="925"/>
      <c r="AI106" s="680">
        <f t="shared" si="168"/>
        <v>10</v>
      </c>
      <c r="AJ106" s="489">
        <f t="shared" si="177"/>
        <v>0</v>
      </c>
      <c r="AK106" s="482">
        <f t="shared" si="169"/>
        <v>-33</v>
      </c>
      <c r="AL106" s="490">
        <f t="shared" si="170"/>
        <v>17.920372963344391</v>
      </c>
      <c r="AM106" s="466"/>
      <c r="AN106" s="925"/>
      <c r="AO106" s="475">
        <f t="shared" si="171"/>
        <v>10</v>
      </c>
      <c r="AP106" s="520">
        <v>0.80513706336690971</v>
      </c>
      <c r="AQ106" s="521">
        <v>0.854929644809303</v>
      </c>
      <c r="AR106" s="521">
        <v>0.88673625557990721</v>
      </c>
      <c r="AS106" s="521">
        <v>0.88575700465445406</v>
      </c>
      <c r="AT106" s="521">
        <v>0.89480489601084678</v>
      </c>
      <c r="AU106" s="521">
        <v>0.8970731797787509</v>
      </c>
      <c r="AV106" s="521">
        <v>0.90683249034873548</v>
      </c>
      <c r="AW106" s="521">
        <v>0.91474700856031244</v>
      </c>
      <c r="AX106" s="521">
        <v>0.92421016217148855</v>
      </c>
      <c r="AY106" s="562">
        <v>0.93143832421338157</v>
      </c>
      <c r="AZ106" s="522" t="s">
        <v>381</v>
      </c>
      <c r="BA106" s="502" t="s">
        <v>381</v>
      </c>
      <c r="BB106" s="474"/>
      <c r="BC106" s="925"/>
      <c r="BD106" s="475">
        <f t="shared" si="172"/>
        <v>10</v>
      </c>
      <c r="BE106" s="520">
        <v>0.81127538429757484</v>
      </c>
      <c r="BF106" s="521">
        <v>0.86110984202665553</v>
      </c>
      <c r="BG106" s="521">
        <v>0.88711549282535962</v>
      </c>
      <c r="BH106" s="521">
        <v>0.88630083719581254</v>
      </c>
      <c r="BI106" s="521">
        <v>0.89546166738132349</v>
      </c>
      <c r="BJ106" s="521">
        <v>0.89782632640374138</v>
      </c>
      <c r="BK106" s="521">
        <v>0.9077045316230089</v>
      </c>
      <c r="BL106" s="521">
        <v>0.91560455322288181</v>
      </c>
      <c r="BM106" s="521">
        <v>0.92492200547491032</v>
      </c>
      <c r="BN106" s="562">
        <v>0.93166511806798269</v>
      </c>
      <c r="BO106" s="522" t="s">
        <v>381</v>
      </c>
      <c r="BP106" s="502" t="s">
        <v>381</v>
      </c>
      <c r="BQ106" s="466"/>
      <c r="BR106" s="925"/>
      <c r="BS106" s="475">
        <f t="shared" si="173"/>
        <v>10</v>
      </c>
      <c r="BT106" s="495">
        <v>85</v>
      </c>
      <c r="BU106" s="496">
        <v>85</v>
      </c>
      <c r="BV106" s="496">
        <v>83.247656904871974</v>
      </c>
      <c r="BW106" s="496">
        <v>78.730737281136101</v>
      </c>
      <c r="BX106" s="496">
        <v>74.445298533388453</v>
      </c>
      <c r="BY106" s="497">
        <v>69.869613867134049</v>
      </c>
      <c r="BZ106" s="497">
        <v>60.813045839452784</v>
      </c>
      <c r="CA106" s="497">
        <v>51.541950780095277</v>
      </c>
      <c r="CB106" s="497">
        <v>42.237371465337063</v>
      </c>
      <c r="CC106" s="563">
        <v>32.186414506478052</v>
      </c>
      <c r="CD106" s="522" t="s">
        <v>381</v>
      </c>
      <c r="CE106" s="502" t="s">
        <v>381</v>
      </c>
      <c r="CG106" s="925"/>
      <c r="CH106" s="475">
        <f t="shared" si="174"/>
        <v>10</v>
      </c>
      <c r="CI106" s="495">
        <v>85</v>
      </c>
      <c r="CJ106" s="496">
        <v>85</v>
      </c>
      <c r="CK106" s="496">
        <v>83.039344644200526</v>
      </c>
      <c r="CL106" s="496">
        <v>78.43432969181228</v>
      </c>
      <c r="CM106" s="496">
        <v>74.098967412817785</v>
      </c>
      <c r="CN106" s="497">
        <v>69.469602850257758</v>
      </c>
      <c r="CO106" s="497">
        <v>60.375299132340423</v>
      </c>
      <c r="CP106" s="497">
        <v>51.120751042491378</v>
      </c>
      <c r="CQ106" s="497">
        <v>41.899095293639689</v>
      </c>
      <c r="CR106" s="563">
        <v>32.083225188635708</v>
      </c>
      <c r="CS106" s="522" t="s">
        <v>381</v>
      </c>
      <c r="CT106" s="502" t="s">
        <v>381</v>
      </c>
      <c r="CU106" s="466"/>
      <c r="CV106" s="925"/>
      <c r="CW106" s="680">
        <f t="shared" si="175"/>
        <v>10</v>
      </c>
      <c r="CX106" s="524">
        <f t="shared" si="143"/>
        <v>0.80513706336690971</v>
      </c>
      <c r="CY106" s="525">
        <f t="shared" si="144"/>
        <v>0.854929644809303</v>
      </c>
      <c r="CZ106" s="525">
        <f t="shared" si="145"/>
        <v>0.88673625557990721</v>
      </c>
      <c r="DA106" s="525">
        <f t="shared" si="146"/>
        <v>0.88575700465445406</v>
      </c>
      <c r="DB106" s="525">
        <f t="shared" si="147"/>
        <v>0.89480489601084678</v>
      </c>
      <c r="DC106" s="526">
        <f t="shared" si="148"/>
        <v>0.8970731797787509</v>
      </c>
      <c r="DD106" s="526">
        <f t="shared" si="149"/>
        <v>0.90683249034873548</v>
      </c>
      <c r="DE106" s="526">
        <f t="shared" si="150"/>
        <v>0.91474700856031244</v>
      </c>
      <c r="DF106" s="526">
        <f t="shared" si="151"/>
        <v>0.92421016217148855</v>
      </c>
      <c r="DG106" s="567">
        <f t="shared" si="152"/>
        <v>0.93143832421338157</v>
      </c>
      <c r="DH106" s="522" t="s">
        <v>381</v>
      </c>
      <c r="DI106" s="502" t="s">
        <v>381</v>
      </c>
      <c r="DJ106" s="466"/>
      <c r="DK106" s="925"/>
      <c r="DL106" s="680">
        <f t="shared" si="176"/>
        <v>10</v>
      </c>
      <c r="DM106" s="495">
        <f t="shared" si="153"/>
        <v>85</v>
      </c>
      <c r="DN106" s="496">
        <f t="shared" si="154"/>
        <v>85</v>
      </c>
      <c r="DO106" s="496">
        <f t="shared" si="155"/>
        <v>83.247656904871974</v>
      </c>
      <c r="DP106" s="496">
        <f t="shared" si="156"/>
        <v>78.730737281136101</v>
      </c>
      <c r="DQ106" s="496">
        <f t="shared" si="157"/>
        <v>74.445298533388453</v>
      </c>
      <c r="DR106" s="497">
        <f t="shared" si="158"/>
        <v>69.869613867134049</v>
      </c>
      <c r="DS106" s="497">
        <f t="shared" si="159"/>
        <v>60.813045839452784</v>
      </c>
      <c r="DT106" s="497">
        <f t="shared" si="160"/>
        <v>51.541950780095277</v>
      </c>
      <c r="DU106" s="497">
        <f t="shared" si="161"/>
        <v>42.237371465337063</v>
      </c>
      <c r="DV106" s="563">
        <f t="shared" si="162"/>
        <v>32.186414506478052</v>
      </c>
      <c r="DW106" s="522" t="s">
        <v>381</v>
      </c>
      <c r="DX106" s="502" t="s">
        <v>381</v>
      </c>
    </row>
    <row r="107" spans="2:128" ht="15" customHeight="1">
      <c r="B107" s="1005"/>
      <c r="C107" s="686">
        <v>0</v>
      </c>
      <c r="D107" s="476">
        <f t="shared" si="163"/>
        <v>19.88372093023256</v>
      </c>
      <c r="E107" s="578">
        <f>E38</f>
        <v>70.554859852896826</v>
      </c>
      <c r="F107" s="579">
        <f t="shared" ref="F107:N107" si="178">F38</f>
        <v>73.213060605343117</v>
      </c>
      <c r="G107" s="579">
        <f t="shared" si="178"/>
        <v>72.268340428168145</v>
      </c>
      <c r="H107" s="579">
        <f t="shared" si="178"/>
        <v>71.750158671507705</v>
      </c>
      <c r="I107" s="579">
        <f t="shared" si="178"/>
        <v>70.67061865392273</v>
      </c>
      <c r="J107" s="579">
        <f t="shared" si="178"/>
        <v>69.771154803917369</v>
      </c>
      <c r="K107" s="579">
        <f t="shared" si="178"/>
        <v>68.702746466119109</v>
      </c>
      <c r="L107" s="579">
        <f t="shared" si="178"/>
        <v>67.233682587277215</v>
      </c>
      <c r="M107" s="579">
        <f t="shared" si="178"/>
        <v>65.927496012242997</v>
      </c>
      <c r="N107" s="579">
        <f t="shared" si="178"/>
        <v>64.11380378859522</v>
      </c>
      <c r="O107" s="631" t="s">
        <v>381</v>
      </c>
      <c r="P107" s="480" t="s">
        <v>381</v>
      </c>
      <c r="Q107" s="466"/>
      <c r="R107" s="925"/>
      <c r="S107" s="680">
        <f t="shared" si="164"/>
        <v>0</v>
      </c>
      <c r="T107" s="481">
        <f>S107+15</f>
        <v>15</v>
      </c>
      <c r="U107" s="519">
        <v>-26</v>
      </c>
      <c r="V107" s="600">
        <f t="shared" si="142"/>
        <v>17.895348837209305</v>
      </c>
      <c r="W107" s="681">
        <f t="shared" si="165"/>
        <v>19.88372093023256</v>
      </c>
      <c r="X107" s="666">
        <f>'70MPa, 7-10kg (comm)'!Z107</f>
        <v>26.588601600000001</v>
      </c>
      <c r="Y107" s="488">
        <f>'70MPa, 7-10kg (comm)'!AA107</f>
        <v>26.575176500000001</v>
      </c>
      <c r="Z107" s="483">
        <f t="shared" si="166"/>
        <v>3.5814755626078991</v>
      </c>
      <c r="AA107" s="486">
        <f t="shared" si="167"/>
        <v>2.6796834483994156</v>
      </c>
      <c r="AB107" s="487">
        <f>'70MPa, 7-10kg (comm)'!AD107</f>
        <v>41.658529299999998</v>
      </c>
      <c r="AC107" s="488">
        <f>'70MPa, 7-10kg (comm)'!AE107</f>
        <v>59.490111800000001</v>
      </c>
      <c r="AD107" s="466"/>
      <c r="AE107" s="930"/>
      <c r="AF107" s="932"/>
      <c r="AG107" s="466"/>
      <c r="AH107" s="925"/>
      <c r="AI107" s="680">
        <f t="shared" si="168"/>
        <v>0</v>
      </c>
      <c r="AJ107" s="489">
        <f t="shared" si="177"/>
        <v>-10</v>
      </c>
      <c r="AK107" s="482">
        <f t="shared" si="169"/>
        <v>-33</v>
      </c>
      <c r="AL107" s="490">
        <f t="shared" si="170"/>
        <v>19.88372093023256</v>
      </c>
      <c r="AM107" s="466"/>
      <c r="AN107" s="925"/>
      <c r="AO107" s="475">
        <f t="shared" si="171"/>
        <v>0</v>
      </c>
      <c r="AP107" s="491">
        <f>AP38</f>
        <v>0.86262464781086978</v>
      </c>
      <c r="AQ107" s="492">
        <f t="shared" ref="AQ107:AY107" si="179">AQ38</f>
        <v>0.88512935896849154</v>
      </c>
      <c r="AR107" s="492">
        <f t="shared" si="179"/>
        <v>0.88293119650870322</v>
      </c>
      <c r="AS107" s="492">
        <f t="shared" si="179"/>
        <v>0.88830736496335616</v>
      </c>
      <c r="AT107" s="492">
        <f t="shared" si="179"/>
        <v>0.88923785138373057</v>
      </c>
      <c r="AU107" s="493">
        <f t="shared" si="179"/>
        <v>0.89186955744180496</v>
      </c>
      <c r="AV107" s="493">
        <f t="shared" si="179"/>
        <v>0.90348115674563001</v>
      </c>
      <c r="AW107" s="493">
        <f t="shared" si="179"/>
        <v>0.91217365792280747</v>
      </c>
      <c r="AX107" s="493">
        <f t="shared" si="179"/>
        <v>0.92269563895846007</v>
      </c>
      <c r="AY107" s="562">
        <f t="shared" si="179"/>
        <v>0.93104404242096672</v>
      </c>
      <c r="AZ107" s="522" t="s">
        <v>381</v>
      </c>
      <c r="BA107" s="502" t="s">
        <v>381</v>
      </c>
      <c r="BB107" s="474"/>
      <c r="BC107" s="925"/>
      <c r="BD107" s="475">
        <f t="shared" si="172"/>
        <v>0</v>
      </c>
      <c r="BE107" s="491">
        <f>BE38</f>
        <v>0.86027910142150599</v>
      </c>
      <c r="BF107" s="492">
        <f t="shared" ref="BF107:BN107" si="180">BF38</f>
        <v>0.88507377770006213</v>
      </c>
      <c r="BG107" s="492">
        <f t="shared" si="180"/>
        <v>0.88303584079029473</v>
      </c>
      <c r="BH107" s="492">
        <f t="shared" si="180"/>
        <v>0.88858818612426127</v>
      </c>
      <c r="BI107" s="492">
        <f t="shared" si="180"/>
        <v>0.88972092423029747</v>
      </c>
      <c r="BJ107" s="493">
        <f t="shared" si="180"/>
        <v>0.89242159716221892</v>
      </c>
      <c r="BK107" s="493">
        <f t="shared" si="180"/>
        <v>0.90417161120830958</v>
      </c>
      <c r="BL107" s="493">
        <f t="shared" si="180"/>
        <v>0.91285860338632419</v>
      </c>
      <c r="BM107" s="493">
        <f t="shared" si="180"/>
        <v>0.92321141876222934</v>
      </c>
      <c r="BN107" s="562">
        <f t="shared" si="180"/>
        <v>0.93109880451923388</v>
      </c>
      <c r="BO107" s="522" t="s">
        <v>381</v>
      </c>
      <c r="BP107" s="502" t="s">
        <v>381</v>
      </c>
      <c r="BQ107" s="466"/>
      <c r="BR107" s="925"/>
      <c r="BS107" s="475">
        <f t="shared" si="173"/>
        <v>0</v>
      </c>
      <c r="BT107" s="477">
        <f>BT38</f>
        <v>85</v>
      </c>
      <c r="BU107" s="478">
        <f t="shared" ref="BU107:CC107" si="181">BU38</f>
        <v>84.051988410622499</v>
      </c>
      <c r="BV107" s="478">
        <f t="shared" si="181"/>
        <v>80.733614060100848</v>
      </c>
      <c r="BW107" s="478">
        <f t="shared" si="181"/>
        <v>75.319531821741549</v>
      </c>
      <c r="BX107" s="478">
        <f t="shared" si="181"/>
        <v>69.679080921895974</v>
      </c>
      <c r="BY107" s="478">
        <f t="shared" si="181"/>
        <v>64.044754032999862</v>
      </c>
      <c r="BZ107" s="478">
        <f t="shared" si="181"/>
        <v>53.140366097685195</v>
      </c>
      <c r="CA107" s="478">
        <f t="shared" si="181"/>
        <v>42.163385052043957</v>
      </c>
      <c r="CB107" s="478">
        <f t="shared" si="181"/>
        <v>31.362801388492073</v>
      </c>
      <c r="CC107" s="478">
        <f t="shared" si="181"/>
        <v>19.602333170037483</v>
      </c>
      <c r="CD107" s="522" t="s">
        <v>381</v>
      </c>
      <c r="CE107" s="502" t="s">
        <v>381</v>
      </c>
      <c r="CG107" s="925"/>
      <c r="CH107" s="475">
        <f t="shared" si="174"/>
        <v>0</v>
      </c>
      <c r="CI107" s="477">
        <f>CI38</f>
        <v>85</v>
      </c>
      <c r="CJ107" s="478">
        <f t="shared" ref="CJ107:CR107" si="182">CJ38</f>
        <v>84.07930447693505</v>
      </c>
      <c r="CK107" s="478">
        <f t="shared" si="182"/>
        <v>80.676329640491048</v>
      </c>
      <c r="CL107" s="478">
        <f t="shared" si="182"/>
        <v>75.171948749872882</v>
      </c>
      <c r="CM107" s="478">
        <f t="shared" si="182"/>
        <v>69.435808961068119</v>
      </c>
      <c r="CN107" s="478">
        <f t="shared" si="182"/>
        <v>63.761162643381766</v>
      </c>
      <c r="CO107" s="478">
        <f t="shared" si="182"/>
        <v>52.80415473463519</v>
      </c>
      <c r="CP107" s="478">
        <f t="shared" si="182"/>
        <v>41.838787449025858</v>
      </c>
      <c r="CQ107" s="478">
        <f t="shared" si="182"/>
        <v>31.12677570649354</v>
      </c>
      <c r="CR107" s="478">
        <f t="shared" si="182"/>
        <v>19.578525767835742</v>
      </c>
      <c r="CS107" s="522" t="s">
        <v>381</v>
      </c>
      <c r="CT107" s="502" t="s">
        <v>381</v>
      </c>
      <c r="CU107" s="466"/>
      <c r="CV107" s="925"/>
      <c r="CW107" s="680">
        <f t="shared" si="175"/>
        <v>0</v>
      </c>
      <c r="CX107" s="524">
        <f t="shared" si="143"/>
        <v>0.86027910142150599</v>
      </c>
      <c r="CY107" s="525">
        <f t="shared" si="144"/>
        <v>0.88507377770006213</v>
      </c>
      <c r="CZ107" s="525">
        <f t="shared" si="145"/>
        <v>0.88293119650870322</v>
      </c>
      <c r="DA107" s="525">
        <f t="shared" si="146"/>
        <v>0.88830736496335616</v>
      </c>
      <c r="DB107" s="525">
        <f t="shared" si="147"/>
        <v>0.88923785138373057</v>
      </c>
      <c r="DC107" s="526">
        <f t="shared" si="148"/>
        <v>0.89186955744180496</v>
      </c>
      <c r="DD107" s="526">
        <f t="shared" si="149"/>
        <v>0.90348115674563001</v>
      </c>
      <c r="DE107" s="526">
        <f t="shared" si="150"/>
        <v>0.91217365792280747</v>
      </c>
      <c r="DF107" s="526">
        <f t="shared" si="151"/>
        <v>0.92269563895846007</v>
      </c>
      <c r="DG107" s="567">
        <f t="shared" si="152"/>
        <v>0.93104404242096672</v>
      </c>
      <c r="DH107" s="522" t="s">
        <v>381</v>
      </c>
      <c r="DI107" s="502" t="s">
        <v>381</v>
      </c>
      <c r="DJ107" s="466"/>
      <c r="DK107" s="925"/>
      <c r="DL107" s="680">
        <f t="shared" si="176"/>
        <v>0</v>
      </c>
      <c r="DM107" s="495">
        <f t="shared" si="153"/>
        <v>85</v>
      </c>
      <c r="DN107" s="496">
        <f t="shared" si="154"/>
        <v>84.07930447693505</v>
      </c>
      <c r="DO107" s="496">
        <f t="shared" si="155"/>
        <v>80.733614060100848</v>
      </c>
      <c r="DP107" s="496">
        <f t="shared" si="156"/>
        <v>75.319531821741549</v>
      </c>
      <c r="DQ107" s="496">
        <f t="shared" si="157"/>
        <v>69.679080921895974</v>
      </c>
      <c r="DR107" s="497">
        <f t="shared" si="158"/>
        <v>64.044754032999862</v>
      </c>
      <c r="DS107" s="497">
        <f t="shared" si="159"/>
        <v>53.140366097685195</v>
      </c>
      <c r="DT107" s="497">
        <f t="shared" si="160"/>
        <v>42.163385052043957</v>
      </c>
      <c r="DU107" s="497">
        <f t="shared" si="161"/>
        <v>31.362801388492073</v>
      </c>
      <c r="DV107" s="563">
        <f t="shared" si="162"/>
        <v>19.602333170037483</v>
      </c>
      <c r="DW107" s="522" t="s">
        <v>381</v>
      </c>
      <c r="DX107" s="502" t="s">
        <v>381</v>
      </c>
    </row>
    <row r="108" spans="2:128" ht="15" customHeight="1">
      <c r="B108" s="1005"/>
      <c r="C108" s="686">
        <v>-10</v>
      </c>
      <c r="D108" s="476">
        <f t="shared" si="163"/>
        <v>19.88372093023256</v>
      </c>
      <c r="E108" s="578">
        <f>E39</f>
        <v>73.004595486197275</v>
      </c>
      <c r="F108" s="579">
        <f t="shared" ref="F108:N108" si="183">F39</f>
        <v>72.478406721172064</v>
      </c>
      <c r="G108" s="579">
        <f t="shared" si="183"/>
        <v>71.532757828639063</v>
      </c>
      <c r="H108" s="579">
        <f t="shared" si="183"/>
        <v>70.962187513882995</v>
      </c>
      <c r="I108" s="579">
        <f t="shared" si="183"/>
        <v>69.571198861951046</v>
      </c>
      <c r="J108" s="579">
        <f t="shared" si="183"/>
        <v>68.118432591475937</v>
      </c>
      <c r="K108" s="579">
        <f t="shared" si="183"/>
        <v>66.27437008520667</v>
      </c>
      <c r="L108" s="579">
        <f t="shared" si="183"/>
        <v>64.569913320200286</v>
      </c>
      <c r="M108" s="579">
        <f t="shared" si="183"/>
        <v>63.088876766957512</v>
      </c>
      <c r="N108" s="579">
        <f t="shared" si="183"/>
        <v>61.198834926803954</v>
      </c>
      <c r="O108" s="631" t="s">
        <v>381</v>
      </c>
      <c r="P108" s="480" t="s">
        <v>381</v>
      </c>
      <c r="Q108" s="466"/>
      <c r="R108" s="925"/>
      <c r="S108" s="680">
        <f t="shared" si="164"/>
        <v>-10</v>
      </c>
      <c r="T108" s="481">
        <v>15</v>
      </c>
      <c r="U108" s="519">
        <v>-26</v>
      </c>
      <c r="V108" s="600">
        <f t="shared" si="142"/>
        <v>17.895348837209305</v>
      </c>
      <c r="W108" s="681">
        <f t="shared" si="165"/>
        <v>19.88372093023256</v>
      </c>
      <c r="X108" s="666">
        <f>'70MPa, 7-10kg (comm)'!Z108</f>
        <v>28.578849999999999</v>
      </c>
      <c r="Y108" s="488">
        <f>'70MPa, 7-10kg (comm)'!AA108</f>
        <v>26.832623900000002</v>
      </c>
      <c r="Z108" s="483">
        <f t="shared" si="166"/>
        <v>3.5445280573221036</v>
      </c>
      <c r="AA108" s="486">
        <f t="shared" si="167"/>
        <v>2.6265939173087003</v>
      </c>
      <c r="AB108" s="487">
        <f>'70MPa, 7-10kg (comm)'!AD108</f>
        <v>44.082379199999998</v>
      </c>
      <c r="AC108" s="488">
        <f>'70MPa, 7-10kg (comm)'!AE108</f>
        <v>59.996051999999999</v>
      </c>
      <c r="AD108" s="466"/>
      <c r="AE108" s="930"/>
      <c r="AF108" s="932"/>
      <c r="AG108" s="466"/>
      <c r="AH108" s="925"/>
      <c r="AI108" s="680">
        <f t="shared" si="168"/>
        <v>-10</v>
      </c>
      <c r="AJ108" s="489">
        <f t="shared" si="177"/>
        <v>-20</v>
      </c>
      <c r="AK108" s="482">
        <f t="shared" si="169"/>
        <v>-33</v>
      </c>
      <c r="AL108" s="490">
        <f t="shared" si="170"/>
        <v>19.88372093023256</v>
      </c>
      <c r="AM108" s="466"/>
      <c r="AN108" s="925"/>
      <c r="AO108" s="475">
        <f t="shared" si="171"/>
        <v>-10</v>
      </c>
      <c r="AP108" s="491">
        <f>AP39</f>
        <v>0.88222524485090759</v>
      </c>
      <c r="AQ108" s="492">
        <f t="shared" ref="AQ108:AY108" si="184">AQ39</f>
        <v>0.88065625397317748</v>
      </c>
      <c r="AR108" s="492">
        <f t="shared" si="184"/>
        <v>0.87851026181308423</v>
      </c>
      <c r="AS108" s="492">
        <f t="shared" si="184"/>
        <v>0.88357577864860959</v>
      </c>
      <c r="AT108" s="492">
        <f t="shared" si="184"/>
        <v>0.88198679748087905</v>
      </c>
      <c r="AU108" s="493">
        <f t="shared" si="184"/>
        <v>0.87996385107498787</v>
      </c>
      <c r="AV108" s="493">
        <f t="shared" si="184"/>
        <v>0.88513836652779809</v>
      </c>
      <c r="AW108" s="493">
        <f t="shared" si="184"/>
        <v>0.89184326814216419</v>
      </c>
      <c r="AX108" s="493">
        <f t="shared" si="184"/>
        <v>0.9009065578290032</v>
      </c>
      <c r="AY108" s="562">
        <f t="shared" si="184"/>
        <v>0.90864469158312544</v>
      </c>
      <c r="AZ108" s="522" t="s">
        <v>381</v>
      </c>
      <c r="BA108" s="502" t="s">
        <v>381</v>
      </c>
      <c r="BB108" s="474"/>
      <c r="BC108" s="925"/>
      <c r="BD108" s="475">
        <f t="shared" si="172"/>
        <v>-10</v>
      </c>
      <c r="BE108" s="491">
        <f>BE39</f>
        <v>0.88177613291947765</v>
      </c>
      <c r="BF108" s="492">
        <f t="shared" ref="BF108:BN108" si="185">BF39</f>
        <v>0.88024236815137036</v>
      </c>
      <c r="BG108" s="492">
        <f t="shared" si="185"/>
        <v>0.87823399948531911</v>
      </c>
      <c r="BH108" s="492">
        <f t="shared" si="185"/>
        <v>0.88347386834084773</v>
      </c>
      <c r="BI108" s="492">
        <f t="shared" si="185"/>
        <v>0.88204146983628717</v>
      </c>
      <c r="BJ108" s="493">
        <f t="shared" si="185"/>
        <v>0.88015645448344004</v>
      </c>
      <c r="BK108" s="493">
        <f t="shared" si="185"/>
        <v>0.88547098530212232</v>
      </c>
      <c r="BL108" s="493">
        <f t="shared" si="185"/>
        <v>0.89221286808775346</v>
      </c>
      <c r="BM108" s="493">
        <f t="shared" si="185"/>
        <v>0.90117153915738479</v>
      </c>
      <c r="BN108" s="562">
        <f t="shared" si="185"/>
        <v>0.90864868687939659</v>
      </c>
      <c r="BO108" s="522" t="s">
        <v>381</v>
      </c>
      <c r="BP108" s="502" t="s">
        <v>381</v>
      </c>
      <c r="BQ108" s="466"/>
      <c r="BR108" s="925"/>
      <c r="BS108" s="475">
        <f t="shared" si="173"/>
        <v>-10</v>
      </c>
      <c r="BT108" s="477">
        <f>BT39</f>
        <v>84.666784399761454</v>
      </c>
      <c r="BU108" s="478">
        <f t="shared" ref="BU108:CC108" si="186">BU39</f>
        <v>83.004122042720951</v>
      </c>
      <c r="BV108" s="478">
        <f t="shared" si="186"/>
        <v>79.621085499631448</v>
      </c>
      <c r="BW108" s="478">
        <f t="shared" si="186"/>
        <v>74.11104591560462</v>
      </c>
      <c r="BX108" s="478">
        <f t="shared" si="186"/>
        <v>68.284832292998857</v>
      </c>
      <c r="BY108" s="478">
        <f t="shared" si="186"/>
        <v>62.366595089194348</v>
      </c>
      <c r="BZ108" s="478">
        <f t="shared" si="186"/>
        <v>50.900961057555271</v>
      </c>
      <c r="CA108" s="478">
        <f t="shared" si="186"/>
        <v>39.569601970874437</v>
      </c>
      <c r="CB108" s="478">
        <f t="shared" si="186"/>
        <v>28.431965633971522</v>
      </c>
      <c r="CC108" s="478">
        <f t="shared" si="186"/>
        <v>16.319958753323426</v>
      </c>
      <c r="CD108" s="522" t="s">
        <v>381</v>
      </c>
      <c r="CE108" s="502" t="s">
        <v>381</v>
      </c>
      <c r="CG108" s="925"/>
      <c r="CH108" s="475">
        <f t="shared" si="174"/>
        <v>-10</v>
      </c>
      <c r="CI108" s="477">
        <f>CI39</f>
        <v>84.914528499091077</v>
      </c>
      <c r="CJ108" s="478">
        <f t="shared" ref="CJ108:CR108" si="187">CJ39</f>
        <v>83.233771540076816</v>
      </c>
      <c r="CK108" s="478">
        <f t="shared" si="187"/>
        <v>79.77314820988758</v>
      </c>
      <c r="CL108" s="478">
        <f t="shared" si="187"/>
        <v>74.165681568058616</v>
      </c>
      <c r="CM108" s="478">
        <f t="shared" si="187"/>
        <v>68.257383977396614</v>
      </c>
      <c r="CN108" s="478">
        <f t="shared" si="187"/>
        <v>62.266775172949608</v>
      </c>
      <c r="CO108" s="478">
        <f t="shared" si="187"/>
        <v>50.740548252942247</v>
      </c>
      <c r="CP108" s="478">
        <f t="shared" si="187"/>
        <v>39.39072805843854</v>
      </c>
      <c r="CQ108" s="478">
        <f t="shared" si="187"/>
        <v>28.310187905327759</v>
      </c>
      <c r="CR108" s="478">
        <f t="shared" si="187"/>
        <v>16.318222332816884</v>
      </c>
      <c r="CS108" s="522" t="s">
        <v>381</v>
      </c>
      <c r="CT108" s="502" t="s">
        <v>381</v>
      </c>
      <c r="CU108" s="466"/>
      <c r="CV108" s="925"/>
      <c r="CW108" s="680">
        <f t="shared" si="175"/>
        <v>-10</v>
      </c>
      <c r="CX108" s="524">
        <f t="shared" si="143"/>
        <v>0.88177613291947765</v>
      </c>
      <c r="CY108" s="525">
        <f t="shared" si="144"/>
        <v>0.88024236815137036</v>
      </c>
      <c r="CZ108" s="525">
        <f t="shared" si="145"/>
        <v>0.87823399948531911</v>
      </c>
      <c r="DA108" s="525">
        <f t="shared" si="146"/>
        <v>0.88347386834084773</v>
      </c>
      <c r="DB108" s="525">
        <f t="shared" si="147"/>
        <v>0.88198679748087905</v>
      </c>
      <c r="DC108" s="526">
        <f t="shared" si="148"/>
        <v>0.87996385107498787</v>
      </c>
      <c r="DD108" s="526">
        <f t="shared" si="149"/>
        <v>0.88513836652779809</v>
      </c>
      <c r="DE108" s="526">
        <f t="shared" si="150"/>
        <v>0.89184326814216419</v>
      </c>
      <c r="DF108" s="568">
        <f t="shared" si="151"/>
        <v>0.9009065578290032</v>
      </c>
      <c r="DG108" s="569">
        <f t="shared" si="152"/>
        <v>0.90864469158312544</v>
      </c>
      <c r="DH108" s="522" t="s">
        <v>381</v>
      </c>
      <c r="DI108" s="502" t="s">
        <v>381</v>
      </c>
      <c r="DJ108" s="466"/>
      <c r="DK108" s="925"/>
      <c r="DL108" s="680">
        <f t="shared" si="176"/>
        <v>-10</v>
      </c>
      <c r="DM108" s="495">
        <f t="shared" si="153"/>
        <v>84.914528499091077</v>
      </c>
      <c r="DN108" s="496">
        <f t="shared" si="154"/>
        <v>83.233771540076816</v>
      </c>
      <c r="DO108" s="496">
        <f t="shared" si="155"/>
        <v>79.77314820988758</v>
      </c>
      <c r="DP108" s="496">
        <f t="shared" si="156"/>
        <v>74.165681568058616</v>
      </c>
      <c r="DQ108" s="496">
        <f t="shared" si="157"/>
        <v>68.284832292998857</v>
      </c>
      <c r="DR108" s="497">
        <f t="shared" si="158"/>
        <v>62.366595089194348</v>
      </c>
      <c r="DS108" s="497">
        <f t="shared" si="159"/>
        <v>50.900961057555271</v>
      </c>
      <c r="DT108" s="497">
        <f t="shared" si="160"/>
        <v>39.569601970874437</v>
      </c>
      <c r="DU108" s="497">
        <f t="shared" si="161"/>
        <v>28.431965633971522</v>
      </c>
      <c r="DV108" s="566">
        <f t="shared" si="162"/>
        <v>16.319958753323426</v>
      </c>
      <c r="DW108" s="522" t="s">
        <v>381</v>
      </c>
      <c r="DX108" s="502" t="s">
        <v>381</v>
      </c>
    </row>
    <row r="109" spans="2:128" ht="15" customHeight="1">
      <c r="B109" s="1005"/>
      <c r="C109" s="686">
        <v>-20</v>
      </c>
      <c r="D109" s="476">
        <f t="shared" si="163"/>
        <v>19.88372093023256</v>
      </c>
      <c r="E109" s="578">
        <f t="shared" ref="E109:M109" si="188">E40</f>
        <v>72.256673357946113</v>
      </c>
      <c r="F109" s="579">
        <f t="shared" si="188"/>
        <v>71.752622165837863</v>
      </c>
      <c r="G109" s="579">
        <f t="shared" si="188"/>
        <v>70.825387547822658</v>
      </c>
      <c r="H109" s="579">
        <f t="shared" si="188"/>
        <v>70.304251524172912</v>
      </c>
      <c r="I109" s="579">
        <f t="shared" si="188"/>
        <v>68.934510342244252</v>
      </c>
      <c r="J109" s="579">
        <f t="shared" si="188"/>
        <v>67.487837211307223</v>
      </c>
      <c r="K109" s="579">
        <f t="shared" si="188"/>
        <v>65.199431809559428</v>
      </c>
      <c r="L109" s="579">
        <f t="shared" si="188"/>
        <v>62.178341941349146</v>
      </c>
      <c r="M109" s="579">
        <f t="shared" si="188"/>
        <v>60.152947323800149</v>
      </c>
      <c r="N109" s="631" t="s">
        <v>381</v>
      </c>
      <c r="O109" s="631" t="s">
        <v>381</v>
      </c>
      <c r="P109" s="480" t="s">
        <v>381</v>
      </c>
      <c r="Q109" s="466"/>
      <c r="R109" s="925"/>
      <c r="S109" s="680">
        <f t="shared" si="164"/>
        <v>-20</v>
      </c>
      <c r="T109" s="481">
        <v>15</v>
      </c>
      <c r="U109" s="519">
        <v>-26</v>
      </c>
      <c r="V109" s="600">
        <f t="shared" si="142"/>
        <v>17.895348837209305</v>
      </c>
      <c r="W109" s="681">
        <f t="shared" si="165"/>
        <v>19.88372093023256</v>
      </c>
      <c r="X109" s="666">
        <f>'70MPa, 7-10kg (comm)'!Z109</f>
        <v>30.701517899999999</v>
      </c>
      <c r="Y109" s="488">
        <f>'70MPa, 7-10kg (comm)'!AA109</f>
        <v>26.7972939</v>
      </c>
      <c r="Z109" s="483">
        <f t="shared" si="166"/>
        <v>3.5080266118491554</v>
      </c>
      <c r="AA109" s="486">
        <f t="shared" si="167"/>
        <v>2.6029726145533623</v>
      </c>
      <c r="AB109" s="487">
        <f>'70MPa, 7-10kg (comm)'!AD109</f>
        <v>46.600335299999998</v>
      </c>
      <c r="AC109" s="488">
        <f>'70MPa, 7-10kg (comm)'!AE109</f>
        <v>60.000220400000003</v>
      </c>
      <c r="AD109" s="466"/>
      <c r="AE109" s="930"/>
      <c r="AF109" s="932"/>
      <c r="AG109" s="466"/>
      <c r="AH109" s="925"/>
      <c r="AI109" s="680">
        <f t="shared" si="168"/>
        <v>-20</v>
      </c>
      <c r="AJ109" s="489">
        <f t="shared" si="177"/>
        <v>-30</v>
      </c>
      <c r="AK109" s="482">
        <f t="shared" si="169"/>
        <v>-33</v>
      </c>
      <c r="AL109" s="490">
        <f t="shared" si="170"/>
        <v>19.88372093023256</v>
      </c>
      <c r="AM109" s="466"/>
      <c r="AN109" s="925"/>
      <c r="AO109" s="475">
        <f t="shared" si="171"/>
        <v>-20</v>
      </c>
      <c r="AP109" s="491">
        <f t="shared" ref="AP109:AX109" si="189">AP40</f>
        <v>0.8776282076145242</v>
      </c>
      <c r="AQ109" s="492">
        <f t="shared" si="189"/>
        <v>0.87623198073871422</v>
      </c>
      <c r="AR109" s="492">
        <f t="shared" si="189"/>
        <v>0.87431556258981069</v>
      </c>
      <c r="AS109" s="492">
        <f t="shared" si="189"/>
        <v>0.87989348193044004</v>
      </c>
      <c r="AT109" s="492">
        <f t="shared" si="189"/>
        <v>0.87854004203483105</v>
      </c>
      <c r="AU109" s="493">
        <f t="shared" si="189"/>
        <v>0.8765899298677795</v>
      </c>
      <c r="AV109" s="493">
        <f t="shared" si="189"/>
        <v>0.87799079527524082</v>
      </c>
      <c r="AW109" s="493">
        <f t="shared" si="189"/>
        <v>0.87334533762195465</v>
      </c>
      <c r="AX109" s="493">
        <f t="shared" si="189"/>
        <v>0.87764922971317771</v>
      </c>
      <c r="AY109" s="522" t="s">
        <v>381</v>
      </c>
      <c r="AZ109" s="522" t="s">
        <v>381</v>
      </c>
      <c r="BA109" s="502" t="s">
        <v>381</v>
      </c>
      <c r="BB109" s="474"/>
      <c r="BC109" s="925"/>
      <c r="BD109" s="475">
        <f t="shared" si="172"/>
        <v>-20</v>
      </c>
      <c r="BE109" s="491">
        <f t="shared" ref="BE109:BM109" si="190">BE40</f>
        <v>0.87676172532263119</v>
      </c>
      <c r="BF109" s="492">
        <f t="shared" si="190"/>
        <v>0.87543856489513716</v>
      </c>
      <c r="BG109" s="492">
        <f t="shared" si="190"/>
        <v>0.87364800275067345</v>
      </c>
      <c r="BH109" s="492">
        <f t="shared" si="190"/>
        <v>0.87941445425623654</v>
      </c>
      <c r="BI109" s="492">
        <f t="shared" si="190"/>
        <v>0.87819229394567433</v>
      </c>
      <c r="BJ109" s="493">
        <f t="shared" si="190"/>
        <v>0.87638041637990793</v>
      </c>
      <c r="BK109" s="493">
        <f t="shared" si="190"/>
        <v>0.87796183961615348</v>
      </c>
      <c r="BL109" s="493">
        <f t="shared" si="190"/>
        <v>0.87342917543712106</v>
      </c>
      <c r="BM109" s="493">
        <f t="shared" si="190"/>
        <v>0.87771806563157684</v>
      </c>
      <c r="BN109" s="522" t="s">
        <v>381</v>
      </c>
      <c r="BO109" s="522" t="s">
        <v>381</v>
      </c>
      <c r="BP109" s="502" t="s">
        <v>381</v>
      </c>
      <c r="BQ109" s="466"/>
      <c r="BR109" s="925"/>
      <c r="BS109" s="475">
        <f t="shared" si="173"/>
        <v>-20</v>
      </c>
      <c r="BT109" s="477">
        <f t="shared" ref="BT109:CB109" si="191">BT40</f>
        <v>83.616931013143343</v>
      </c>
      <c r="BU109" s="478">
        <f t="shared" si="191"/>
        <v>81.944821003453086</v>
      </c>
      <c r="BV109" s="478">
        <f t="shared" si="191"/>
        <v>78.493268298084104</v>
      </c>
      <c r="BW109" s="478">
        <f t="shared" si="191"/>
        <v>72.93169743830893</v>
      </c>
      <c r="BX109" s="478">
        <f t="shared" si="191"/>
        <v>67.045302045054342</v>
      </c>
      <c r="BY109" s="478">
        <f t="shared" si="191"/>
        <v>61.083474586529633</v>
      </c>
      <c r="BZ109" s="478">
        <f t="shared" si="191"/>
        <v>49.338018202064148</v>
      </c>
      <c r="CA109" s="478">
        <f t="shared" si="191"/>
        <v>37.056500981190283</v>
      </c>
      <c r="CB109" s="478">
        <f t="shared" si="191"/>
        <v>25.303623850499633</v>
      </c>
      <c r="CC109" s="631" t="s">
        <v>381</v>
      </c>
      <c r="CD109" s="522" t="s">
        <v>381</v>
      </c>
      <c r="CE109" s="502" t="s">
        <v>381</v>
      </c>
      <c r="CG109" s="925"/>
      <c r="CH109" s="475">
        <f t="shared" si="174"/>
        <v>-20</v>
      </c>
      <c r="CI109" s="477">
        <f t="shared" ref="CI109:CQ109" si="192">CI40</f>
        <v>84.098554214279247</v>
      </c>
      <c r="CJ109" s="478">
        <f t="shared" si="192"/>
        <v>82.387215406126685</v>
      </c>
      <c r="CK109" s="478">
        <f t="shared" si="192"/>
        <v>78.862503062659798</v>
      </c>
      <c r="CL109" s="478">
        <f t="shared" si="192"/>
        <v>73.190376143867056</v>
      </c>
      <c r="CM109" s="478">
        <f t="shared" si="192"/>
        <v>67.2290638058696</v>
      </c>
      <c r="CN109" s="478">
        <f t="shared" si="192"/>
        <v>61.193430558757143</v>
      </c>
      <c r="CO109" s="478">
        <f t="shared" si="192"/>
        <v>49.353456428092564</v>
      </c>
      <c r="CP109" s="478">
        <f t="shared" si="192"/>
        <v>37.01649148673404</v>
      </c>
      <c r="CQ109" s="478">
        <f t="shared" si="192"/>
        <v>25.271902779717514</v>
      </c>
      <c r="CR109" s="631" t="s">
        <v>381</v>
      </c>
      <c r="CS109" s="522" t="s">
        <v>381</v>
      </c>
      <c r="CT109" s="502" t="s">
        <v>381</v>
      </c>
      <c r="CU109" s="466"/>
      <c r="CV109" s="925"/>
      <c r="CW109" s="680">
        <f t="shared" si="175"/>
        <v>-20</v>
      </c>
      <c r="CX109" s="524">
        <f t="shared" si="143"/>
        <v>0.87676172532263119</v>
      </c>
      <c r="CY109" s="525">
        <f t="shared" si="144"/>
        <v>0.87543856489513716</v>
      </c>
      <c r="CZ109" s="525">
        <f t="shared" si="145"/>
        <v>0.87364800275067345</v>
      </c>
      <c r="DA109" s="525">
        <f t="shared" si="146"/>
        <v>0.87941445425623654</v>
      </c>
      <c r="DB109" s="525">
        <f t="shared" si="147"/>
        <v>0.87819229394567433</v>
      </c>
      <c r="DC109" s="526">
        <f t="shared" si="148"/>
        <v>0.87638041637990793</v>
      </c>
      <c r="DD109" s="526">
        <f t="shared" si="149"/>
        <v>0.87796183961615348</v>
      </c>
      <c r="DE109" s="526">
        <f t="shared" si="150"/>
        <v>0.87334533762195465</v>
      </c>
      <c r="DF109" s="526">
        <f t="shared" si="151"/>
        <v>0.87764922971317771</v>
      </c>
      <c r="DG109" s="683" t="s">
        <v>381</v>
      </c>
      <c r="DH109" s="522" t="s">
        <v>381</v>
      </c>
      <c r="DI109" s="502" t="s">
        <v>381</v>
      </c>
      <c r="DJ109" s="466"/>
      <c r="DK109" s="925"/>
      <c r="DL109" s="680">
        <f t="shared" si="176"/>
        <v>-20</v>
      </c>
      <c r="DM109" s="495">
        <f t="shared" si="153"/>
        <v>84.098554214279247</v>
      </c>
      <c r="DN109" s="496">
        <f t="shared" si="154"/>
        <v>82.387215406126685</v>
      </c>
      <c r="DO109" s="496">
        <f t="shared" si="155"/>
        <v>78.862503062659798</v>
      </c>
      <c r="DP109" s="496">
        <f t="shared" si="156"/>
        <v>73.190376143867056</v>
      </c>
      <c r="DQ109" s="496">
        <f t="shared" si="157"/>
        <v>67.2290638058696</v>
      </c>
      <c r="DR109" s="497">
        <f t="shared" si="158"/>
        <v>61.193430558757143</v>
      </c>
      <c r="DS109" s="497">
        <f t="shared" si="159"/>
        <v>49.353456428092564</v>
      </c>
      <c r="DT109" s="497">
        <f t="shared" si="160"/>
        <v>37.056500981190283</v>
      </c>
      <c r="DU109" s="497">
        <f t="shared" si="161"/>
        <v>25.303623850499633</v>
      </c>
      <c r="DV109" s="683" t="s">
        <v>381</v>
      </c>
      <c r="DW109" s="522" t="s">
        <v>381</v>
      </c>
      <c r="DX109" s="502" t="s">
        <v>381</v>
      </c>
    </row>
    <row r="110" spans="2:128" ht="15" customHeight="1">
      <c r="B110" s="1005"/>
      <c r="C110" s="686">
        <v>-30</v>
      </c>
      <c r="D110" s="476">
        <f t="shared" si="163"/>
        <v>19.88372093023256</v>
      </c>
      <c r="E110" s="578">
        <f t="shared" ref="E110:M110" si="193">E41</f>
        <v>71.206869163896584</v>
      </c>
      <c r="F110" s="579">
        <f t="shared" si="193"/>
        <v>70.794069731625171</v>
      </c>
      <c r="G110" s="579">
        <f t="shared" si="193"/>
        <v>69.929286901489348</v>
      </c>
      <c r="H110" s="579">
        <f t="shared" si="193"/>
        <v>69.502574432740161</v>
      </c>
      <c r="I110" s="579">
        <f t="shared" si="193"/>
        <v>68.166459123538601</v>
      </c>
      <c r="J110" s="579">
        <f t="shared" si="193"/>
        <v>66.747776440708066</v>
      </c>
      <c r="K110" s="579">
        <f t="shared" si="193"/>
        <v>64.561911810293097</v>
      </c>
      <c r="L110" s="579">
        <f t="shared" si="193"/>
        <v>61.534904178718008</v>
      </c>
      <c r="M110" s="579">
        <f t="shared" si="193"/>
        <v>58.57576215710997</v>
      </c>
      <c r="N110" s="631" t="s">
        <v>381</v>
      </c>
      <c r="O110" s="631" t="s">
        <v>381</v>
      </c>
      <c r="P110" s="480" t="s">
        <v>381</v>
      </c>
      <c r="Q110" s="466"/>
      <c r="R110" s="925"/>
      <c r="S110" s="680">
        <f t="shared" si="164"/>
        <v>-30</v>
      </c>
      <c r="T110" s="481">
        <v>15</v>
      </c>
      <c r="U110" s="519">
        <v>-26</v>
      </c>
      <c r="V110" s="600">
        <f t="shared" si="142"/>
        <v>17.895348837209305</v>
      </c>
      <c r="W110" s="681">
        <f t="shared" si="165"/>
        <v>19.88372093023256</v>
      </c>
      <c r="X110" s="666">
        <f>'70MPa, 7-10kg (comm)'!Z110</f>
        <v>32.633609999999997</v>
      </c>
      <c r="Y110" s="488">
        <f>'70MPa, 7-10kg (comm)'!AA110</f>
        <v>26.7610356</v>
      </c>
      <c r="Z110" s="483">
        <f t="shared" si="166"/>
        <v>3.4598187116489849</v>
      </c>
      <c r="AA110" s="486">
        <f t="shared" si="167"/>
        <v>2.5706804011585103</v>
      </c>
      <c r="AB110" s="487">
        <f>'70MPa, 7-10kg (comm)'!AD110</f>
        <v>48.831085999999999</v>
      </c>
      <c r="AC110" s="488">
        <f>'70MPa, 7-10kg (comm)'!AE110</f>
        <v>59.997565799999997</v>
      </c>
      <c r="AD110" s="466"/>
      <c r="AE110" s="930"/>
      <c r="AF110" s="932"/>
      <c r="AG110" s="466"/>
      <c r="AH110" s="925"/>
      <c r="AI110" s="680">
        <f t="shared" si="168"/>
        <v>-30</v>
      </c>
      <c r="AJ110" s="489">
        <f t="shared" si="177"/>
        <v>-40</v>
      </c>
      <c r="AK110" s="482">
        <f t="shared" si="169"/>
        <v>-33</v>
      </c>
      <c r="AL110" s="490">
        <f t="shared" si="170"/>
        <v>19.88372093023256</v>
      </c>
      <c r="AM110" s="466"/>
      <c r="AN110" s="925"/>
      <c r="AO110" s="475">
        <f t="shared" si="171"/>
        <v>-30</v>
      </c>
      <c r="AP110" s="491">
        <f t="shared" ref="AP110:AX110" si="194">AP41</f>
        <v>0.87028572730449505</v>
      </c>
      <c r="AQ110" s="492">
        <f t="shared" si="194"/>
        <v>0.86966439910444637</v>
      </c>
      <c r="AR110" s="492">
        <f t="shared" si="194"/>
        <v>0.8683163409013257</v>
      </c>
      <c r="AS110" s="492">
        <f t="shared" si="194"/>
        <v>0.8748057623804395</v>
      </c>
      <c r="AT110" s="492">
        <f t="shared" si="194"/>
        <v>0.87371944207660079</v>
      </c>
      <c r="AU110" s="493">
        <f t="shared" si="194"/>
        <v>0.87201494850918804</v>
      </c>
      <c r="AV110" s="493">
        <f t="shared" si="194"/>
        <v>0.8742510405499192</v>
      </c>
      <c r="AW110" s="493">
        <f t="shared" si="194"/>
        <v>0.86937480398020017</v>
      </c>
      <c r="AX110" s="493">
        <f t="shared" si="194"/>
        <v>0.86525630236581119</v>
      </c>
      <c r="AY110" s="522" t="s">
        <v>381</v>
      </c>
      <c r="AZ110" s="522" t="s">
        <v>381</v>
      </c>
      <c r="BA110" s="502" t="s">
        <v>381</v>
      </c>
      <c r="BB110" s="474"/>
      <c r="BC110" s="925"/>
      <c r="BD110" s="475">
        <f t="shared" si="172"/>
        <v>-30</v>
      </c>
      <c r="BE110" s="491">
        <f t="shared" ref="BE110:BM110" si="195">BE41</f>
        <v>0.86904303728975885</v>
      </c>
      <c r="BF110" s="492">
        <f t="shared" si="195"/>
        <v>0.86852403387767563</v>
      </c>
      <c r="BG110" s="492">
        <f t="shared" si="195"/>
        <v>0.86729561365445917</v>
      </c>
      <c r="BH110" s="492">
        <f t="shared" si="195"/>
        <v>0.87393067810025071</v>
      </c>
      <c r="BI110" s="492">
        <f t="shared" si="195"/>
        <v>0.87302861857655911</v>
      </c>
      <c r="BJ110" s="493">
        <f t="shared" si="195"/>
        <v>0.87144873719023019</v>
      </c>
      <c r="BK110" s="493">
        <f t="shared" si="195"/>
        <v>0.87386788695419848</v>
      </c>
      <c r="BL110" s="493">
        <f t="shared" si="195"/>
        <v>0.86916397232392251</v>
      </c>
      <c r="BM110" s="493">
        <f t="shared" si="195"/>
        <v>0.86517480336405794</v>
      </c>
      <c r="BN110" s="522" t="s">
        <v>381</v>
      </c>
      <c r="BO110" s="522" t="s">
        <v>381</v>
      </c>
      <c r="BP110" s="502" t="s">
        <v>381</v>
      </c>
      <c r="BQ110" s="466"/>
      <c r="BR110" s="925"/>
      <c r="BS110" s="475">
        <f t="shared" si="173"/>
        <v>-30</v>
      </c>
      <c r="BT110" s="477">
        <f t="shared" ref="BT110:CB110" si="196">BT41</f>
        <v>82.594275748902973</v>
      </c>
      <c r="BU110" s="478">
        <f t="shared" si="196"/>
        <v>80.910666994581476</v>
      </c>
      <c r="BV110" s="478">
        <f t="shared" si="196"/>
        <v>77.413564391114548</v>
      </c>
      <c r="BW110" s="478">
        <f t="shared" si="196"/>
        <v>71.793908216624985</v>
      </c>
      <c r="BX110" s="478">
        <f t="shared" si="196"/>
        <v>65.87763818087511</v>
      </c>
      <c r="BY110" s="478">
        <f t="shared" si="196"/>
        <v>59.869853804131068</v>
      </c>
      <c r="BZ110" s="478">
        <f t="shared" si="196"/>
        <v>48.130116565937406</v>
      </c>
      <c r="CA110" s="478">
        <f t="shared" si="196"/>
        <v>35.84540293619898</v>
      </c>
      <c r="CB110" s="478">
        <f t="shared" si="196"/>
        <v>23.385929081291479</v>
      </c>
      <c r="CC110" s="631" t="s">
        <v>381</v>
      </c>
      <c r="CD110" s="522" t="s">
        <v>381</v>
      </c>
      <c r="CE110" s="502" t="s">
        <v>381</v>
      </c>
      <c r="CG110" s="925"/>
      <c r="CH110" s="475">
        <f t="shared" si="174"/>
        <v>-30</v>
      </c>
      <c r="CI110" s="477">
        <f t="shared" ref="CI110:CQ110" si="197">CI41</f>
        <v>83.289754518966291</v>
      </c>
      <c r="CJ110" s="478">
        <f t="shared" si="197"/>
        <v>81.549976230013527</v>
      </c>
      <c r="CK110" s="478">
        <f t="shared" si="197"/>
        <v>77.974979946401504</v>
      </c>
      <c r="CL110" s="478">
        <f t="shared" si="197"/>
        <v>72.26570562892509</v>
      </c>
      <c r="CM110" s="478">
        <f t="shared" si="197"/>
        <v>66.245419626769376</v>
      </c>
      <c r="CN110" s="478">
        <f t="shared" si="197"/>
        <v>60.167645120402057</v>
      </c>
      <c r="CO110" s="478">
        <f t="shared" si="197"/>
        <v>48.321363983378966</v>
      </c>
      <c r="CP110" s="478">
        <f t="shared" si="197"/>
        <v>35.948347491175248</v>
      </c>
      <c r="CQ110" s="478">
        <f t="shared" si="197"/>
        <v>23.423134651619513</v>
      </c>
      <c r="CR110" s="631" t="s">
        <v>381</v>
      </c>
      <c r="CS110" s="522" t="s">
        <v>381</v>
      </c>
      <c r="CT110" s="502" t="s">
        <v>381</v>
      </c>
      <c r="CU110" s="466"/>
      <c r="CV110" s="925"/>
      <c r="CW110" s="680">
        <f t="shared" si="175"/>
        <v>-30</v>
      </c>
      <c r="CX110" s="524">
        <f t="shared" si="143"/>
        <v>0.86904303728975885</v>
      </c>
      <c r="CY110" s="525">
        <f t="shared" si="144"/>
        <v>0.86852403387767563</v>
      </c>
      <c r="CZ110" s="525">
        <f t="shared" si="145"/>
        <v>0.86729561365445917</v>
      </c>
      <c r="DA110" s="525">
        <f t="shared" si="146"/>
        <v>0.87393067810025071</v>
      </c>
      <c r="DB110" s="525">
        <f t="shared" si="147"/>
        <v>0.87302861857655911</v>
      </c>
      <c r="DC110" s="526">
        <f t="shared" si="148"/>
        <v>0.87144873719023019</v>
      </c>
      <c r="DD110" s="526">
        <f t="shared" si="149"/>
        <v>0.87386788695419848</v>
      </c>
      <c r="DE110" s="526">
        <f t="shared" si="150"/>
        <v>0.86916397232392251</v>
      </c>
      <c r="DF110" s="526">
        <f t="shared" si="151"/>
        <v>0.86517480336405794</v>
      </c>
      <c r="DG110" s="683" t="s">
        <v>381</v>
      </c>
      <c r="DH110" s="522" t="s">
        <v>381</v>
      </c>
      <c r="DI110" s="502" t="s">
        <v>381</v>
      </c>
      <c r="DJ110" s="466"/>
      <c r="DK110" s="925"/>
      <c r="DL110" s="680">
        <f t="shared" si="176"/>
        <v>-30</v>
      </c>
      <c r="DM110" s="495">
        <f t="shared" si="153"/>
        <v>83.289754518966291</v>
      </c>
      <c r="DN110" s="496">
        <f t="shared" si="154"/>
        <v>81.549976230013527</v>
      </c>
      <c r="DO110" s="496">
        <f t="shared" si="155"/>
        <v>77.974979946401504</v>
      </c>
      <c r="DP110" s="496">
        <f t="shared" si="156"/>
        <v>72.26570562892509</v>
      </c>
      <c r="DQ110" s="496">
        <f t="shared" si="157"/>
        <v>66.245419626769376</v>
      </c>
      <c r="DR110" s="497">
        <f t="shared" si="158"/>
        <v>60.167645120402057</v>
      </c>
      <c r="DS110" s="497">
        <f t="shared" si="159"/>
        <v>48.321363983378966</v>
      </c>
      <c r="DT110" s="497">
        <f t="shared" si="160"/>
        <v>35.948347491175248</v>
      </c>
      <c r="DU110" s="497">
        <f t="shared" si="161"/>
        <v>23.423134651619513</v>
      </c>
      <c r="DV110" s="683" t="s">
        <v>381</v>
      </c>
      <c r="DW110" s="522" t="s">
        <v>381</v>
      </c>
      <c r="DX110" s="502" t="s">
        <v>381</v>
      </c>
    </row>
    <row r="111" spans="2:128" ht="15" customHeight="1">
      <c r="B111" s="1005"/>
      <c r="C111" s="686">
        <v>-40</v>
      </c>
      <c r="D111" s="476">
        <f t="shared" si="163"/>
        <v>19.88372093023256</v>
      </c>
      <c r="E111" s="578">
        <f t="shared" ref="E111:M111" si="198">E42</f>
        <v>70.712612684419213</v>
      </c>
      <c r="F111" s="579">
        <f t="shared" si="198"/>
        <v>70.30104555212867</v>
      </c>
      <c r="G111" s="579">
        <f t="shared" si="198"/>
        <v>69.434799453624464</v>
      </c>
      <c r="H111" s="579">
        <f t="shared" si="198"/>
        <v>69.026407544999799</v>
      </c>
      <c r="I111" s="579">
        <f t="shared" si="198"/>
        <v>67.702444819944859</v>
      </c>
      <c r="J111" s="579">
        <f t="shared" si="198"/>
        <v>66.30269945264601</v>
      </c>
      <c r="K111" s="579">
        <f t="shared" si="198"/>
        <v>64.171105104449964</v>
      </c>
      <c r="L111" s="579">
        <f t="shared" si="198"/>
        <v>61.226525421312033</v>
      </c>
      <c r="M111" s="579">
        <f t="shared" si="198"/>
        <v>58.409834873497672</v>
      </c>
      <c r="N111" s="631" t="s">
        <v>381</v>
      </c>
      <c r="O111" s="631" t="s">
        <v>381</v>
      </c>
      <c r="P111" s="480" t="s">
        <v>381</v>
      </c>
      <c r="Q111" s="466"/>
      <c r="R111" s="925"/>
      <c r="S111" s="680">
        <f t="shared" si="164"/>
        <v>-40</v>
      </c>
      <c r="T111" s="481">
        <v>15</v>
      </c>
      <c r="U111" s="519">
        <v>-26</v>
      </c>
      <c r="V111" s="600">
        <f t="shared" si="142"/>
        <v>17.895348837209305</v>
      </c>
      <c r="W111" s="681">
        <f t="shared" si="165"/>
        <v>19.88372093023256</v>
      </c>
      <c r="X111" s="666">
        <f>'70MPa, 7-10kg (comm)'!Z111</f>
        <v>34.374763700000003</v>
      </c>
      <c r="Y111" s="488">
        <f>'70MPa, 7-10kg (comm)'!AA111</f>
        <v>26.723269899999998</v>
      </c>
      <c r="Z111" s="483">
        <f t="shared" si="166"/>
        <v>3.4350233435573481</v>
      </c>
      <c r="AA111" s="486">
        <f t="shared" si="167"/>
        <v>2.555864076803291</v>
      </c>
      <c r="AB111" s="487">
        <f>'70MPa, 7-10kg (comm)'!AD111</f>
        <v>50.811304499999999</v>
      </c>
      <c r="AC111" s="488">
        <f>'70MPa, 7-10kg (comm)'!AE111</f>
        <v>59.997002100000003</v>
      </c>
      <c r="AD111" s="466"/>
      <c r="AE111" s="930"/>
      <c r="AF111" s="932"/>
      <c r="AG111" s="466"/>
      <c r="AH111" s="925"/>
      <c r="AI111" s="680">
        <f t="shared" si="168"/>
        <v>-40</v>
      </c>
      <c r="AJ111" s="489">
        <v>-40</v>
      </c>
      <c r="AK111" s="482">
        <f t="shared" si="169"/>
        <v>-40</v>
      </c>
      <c r="AL111" s="490">
        <f t="shared" si="170"/>
        <v>19.88372093023256</v>
      </c>
      <c r="AM111" s="466"/>
      <c r="AN111" s="925"/>
      <c r="AO111" s="475">
        <f t="shared" si="171"/>
        <v>-40</v>
      </c>
      <c r="AP111" s="491">
        <f t="shared" ref="AP111:AX111" si="199">AP42</f>
        <v>0.86744141616216575</v>
      </c>
      <c r="AQ111" s="492">
        <f t="shared" si="199"/>
        <v>0.86685410121962836</v>
      </c>
      <c r="AR111" s="492">
        <f t="shared" si="199"/>
        <v>0.86552373742642097</v>
      </c>
      <c r="AS111" s="492">
        <f t="shared" si="199"/>
        <v>0.87219383716904741</v>
      </c>
      <c r="AT111" s="492">
        <f t="shared" si="199"/>
        <v>0.87123155463111612</v>
      </c>
      <c r="AU111" s="493">
        <f t="shared" si="199"/>
        <v>0.8696210741861754</v>
      </c>
      <c r="AV111" s="493">
        <f t="shared" si="199"/>
        <v>0.87225198503176093</v>
      </c>
      <c r="AW111" s="493">
        <f t="shared" si="199"/>
        <v>0.86791295707792837</v>
      </c>
      <c r="AX111" s="493">
        <f t="shared" si="199"/>
        <v>0.86465302130334809</v>
      </c>
      <c r="AY111" s="522" t="s">
        <v>381</v>
      </c>
      <c r="AZ111" s="522" t="s">
        <v>381</v>
      </c>
      <c r="BA111" s="502" t="s">
        <v>381</v>
      </c>
      <c r="BB111" s="474"/>
      <c r="BC111" s="925"/>
      <c r="BD111" s="475">
        <f t="shared" si="172"/>
        <v>-40</v>
      </c>
      <c r="BE111" s="491">
        <f t="shared" ref="BE111:BM111" si="200">BE42</f>
        <v>0.86583239189791605</v>
      </c>
      <c r="BF111" s="492">
        <f t="shared" si="200"/>
        <v>0.86531856332574253</v>
      </c>
      <c r="BG111" s="492">
        <f t="shared" si="200"/>
        <v>0.86409934330206739</v>
      </c>
      <c r="BH111" s="492">
        <f t="shared" si="200"/>
        <v>0.87093139716180024</v>
      </c>
      <c r="BI111" s="492">
        <f t="shared" si="200"/>
        <v>0.87011131390854601</v>
      </c>
      <c r="BJ111" s="493">
        <f t="shared" si="200"/>
        <v>0.86866440629475206</v>
      </c>
      <c r="BK111" s="493">
        <f t="shared" si="200"/>
        <v>0.87148859810580492</v>
      </c>
      <c r="BL111" s="493">
        <f t="shared" si="200"/>
        <v>0.86738257580751421</v>
      </c>
      <c r="BM111" s="493">
        <f t="shared" si="200"/>
        <v>0.8643905466295152</v>
      </c>
      <c r="BN111" s="522" t="s">
        <v>381</v>
      </c>
      <c r="BO111" s="522" t="s">
        <v>381</v>
      </c>
      <c r="BP111" s="502" t="s">
        <v>381</v>
      </c>
      <c r="BQ111" s="466"/>
      <c r="BR111" s="925"/>
      <c r="BS111" s="475">
        <f t="shared" si="173"/>
        <v>-40</v>
      </c>
      <c r="BT111" s="477">
        <f t="shared" ref="BT111:CB111" si="201">BT42</f>
        <v>81.751114500711566</v>
      </c>
      <c r="BU111" s="478">
        <f t="shared" si="201"/>
        <v>80.047597683201076</v>
      </c>
      <c r="BV111" s="478">
        <f t="shared" si="201"/>
        <v>76.51129970503716</v>
      </c>
      <c r="BW111" s="478">
        <f t="shared" si="201"/>
        <v>70.876862180012154</v>
      </c>
      <c r="BX111" s="478">
        <f t="shared" si="201"/>
        <v>64.93738161282873</v>
      </c>
      <c r="BY111" s="478">
        <f t="shared" si="201"/>
        <v>58.943380043025456</v>
      </c>
      <c r="BZ111" s="478">
        <f t="shared" si="201"/>
        <v>47.232035770182421</v>
      </c>
      <c r="CA111" s="478">
        <f t="shared" si="201"/>
        <v>35.047665996448764</v>
      </c>
      <c r="CB111" s="478">
        <f t="shared" si="201"/>
        <v>22.854334053821734</v>
      </c>
      <c r="CC111" s="631" t="s">
        <v>381</v>
      </c>
      <c r="CD111" s="522" t="s">
        <v>381</v>
      </c>
      <c r="CE111" s="502" t="s">
        <v>381</v>
      </c>
      <c r="CG111" s="925"/>
      <c r="CH111" s="475">
        <f t="shared" si="174"/>
        <v>-40</v>
      </c>
      <c r="CI111" s="477">
        <f t="shared" ref="CI111:CQ111" si="202">CI42</f>
        <v>82.652636687212663</v>
      </c>
      <c r="CJ111" s="478">
        <f t="shared" si="202"/>
        <v>80.905522522963281</v>
      </c>
      <c r="CK111" s="478">
        <f t="shared" si="202"/>
        <v>77.299602575664821</v>
      </c>
      <c r="CL111" s="478">
        <f t="shared" si="202"/>
        <v>71.562233790532773</v>
      </c>
      <c r="CM111" s="478">
        <f t="shared" si="202"/>
        <v>65.530376185533356</v>
      </c>
      <c r="CN111" s="478">
        <f t="shared" si="202"/>
        <v>59.445530296988615</v>
      </c>
      <c r="CO111" s="478">
        <f t="shared" si="202"/>
        <v>47.607739542399358</v>
      </c>
      <c r="CP111" s="478">
        <f t="shared" si="202"/>
        <v>35.302067365508471</v>
      </c>
      <c r="CQ111" s="478">
        <f t="shared" si="202"/>
        <v>22.973987247330491</v>
      </c>
      <c r="CR111" s="631" t="s">
        <v>381</v>
      </c>
      <c r="CS111" s="522" t="s">
        <v>381</v>
      </c>
      <c r="CT111" s="502" t="s">
        <v>381</v>
      </c>
      <c r="CU111" s="466"/>
      <c r="CV111" s="925"/>
      <c r="CW111" s="680">
        <f t="shared" si="175"/>
        <v>-40</v>
      </c>
      <c r="CX111" s="524">
        <f t="shared" si="143"/>
        <v>0.86583239189791605</v>
      </c>
      <c r="CY111" s="525">
        <f t="shared" si="144"/>
        <v>0.86531856332574253</v>
      </c>
      <c r="CZ111" s="525">
        <f t="shared" si="145"/>
        <v>0.86409934330206739</v>
      </c>
      <c r="DA111" s="525">
        <f t="shared" si="146"/>
        <v>0.87093139716180024</v>
      </c>
      <c r="DB111" s="525">
        <f t="shared" si="147"/>
        <v>0.87011131390854601</v>
      </c>
      <c r="DC111" s="526">
        <f t="shared" si="148"/>
        <v>0.86866440629475206</v>
      </c>
      <c r="DD111" s="526">
        <f t="shared" si="149"/>
        <v>0.87148859810580492</v>
      </c>
      <c r="DE111" s="526">
        <f t="shared" si="150"/>
        <v>0.86738257580751421</v>
      </c>
      <c r="DF111" s="526">
        <f t="shared" si="151"/>
        <v>0.8643905466295152</v>
      </c>
      <c r="DG111" s="683" t="s">
        <v>381</v>
      </c>
      <c r="DH111" s="522" t="s">
        <v>381</v>
      </c>
      <c r="DI111" s="502" t="s">
        <v>381</v>
      </c>
      <c r="DJ111" s="466"/>
      <c r="DK111" s="925"/>
      <c r="DL111" s="680">
        <f t="shared" si="176"/>
        <v>-40</v>
      </c>
      <c r="DM111" s="495">
        <f t="shared" si="153"/>
        <v>82.652636687212663</v>
      </c>
      <c r="DN111" s="496">
        <f t="shared" si="154"/>
        <v>80.905522522963281</v>
      </c>
      <c r="DO111" s="496">
        <f t="shared" si="155"/>
        <v>77.299602575664821</v>
      </c>
      <c r="DP111" s="496">
        <f t="shared" si="156"/>
        <v>71.562233790532773</v>
      </c>
      <c r="DQ111" s="496">
        <f t="shared" si="157"/>
        <v>65.530376185533356</v>
      </c>
      <c r="DR111" s="497">
        <f t="shared" si="158"/>
        <v>59.445530296988615</v>
      </c>
      <c r="DS111" s="497">
        <f t="shared" si="159"/>
        <v>47.607739542399358</v>
      </c>
      <c r="DT111" s="497">
        <f t="shared" si="160"/>
        <v>35.302067365508471</v>
      </c>
      <c r="DU111" s="497">
        <f t="shared" si="161"/>
        <v>22.973987247330491</v>
      </c>
      <c r="DV111" s="683" t="s">
        <v>381</v>
      </c>
      <c r="DW111" s="522" t="s">
        <v>381</v>
      </c>
      <c r="DX111" s="502" t="s">
        <v>381</v>
      </c>
    </row>
    <row r="112" spans="2:128" ht="15" customHeight="1" thickBot="1">
      <c r="B112" s="1006"/>
      <c r="C112" s="687" t="s">
        <v>382</v>
      </c>
      <c r="D112" s="507" t="s">
        <v>381</v>
      </c>
      <c r="E112" s="508" t="s">
        <v>381</v>
      </c>
      <c r="F112" s="509" t="s">
        <v>381</v>
      </c>
      <c r="G112" s="509" t="s">
        <v>381</v>
      </c>
      <c r="H112" s="509" t="s">
        <v>381</v>
      </c>
      <c r="I112" s="509" t="s">
        <v>381</v>
      </c>
      <c r="J112" s="509" t="s">
        <v>381</v>
      </c>
      <c r="K112" s="509" t="s">
        <v>381</v>
      </c>
      <c r="L112" s="509" t="s">
        <v>381</v>
      </c>
      <c r="M112" s="509" t="s">
        <v>381</v>
      </c>
      <c r="N112" s="509" t="s">
        <v>381</v>
      </c>
      <c r="O112" s="509" t="s">
        <v>381</v>
      </c>
      <c r="P112" s="510" t="s">
        <v>381</v>
      </c>
      <c r="Q112" s="466"/>
      <c r="R112" s="926"/>
      <c r="S112" s="682" t="str">
        <f t="shared" si="164"/>
        <v>&lt; -40</v>
      </c>
      <c r="T112" s="511" t="s">
        <v>381</v>
      </c>
      <c r="U112" s="512" t="s">
        <v>381</v>
      </c>
      <c r="V112" s="507" t="s">
        <v>381</v>
      </c>
      <c r="W112" s="513" t="s">
        <v>381</v>
      </c>
      <c r="X112" s="513" t="s">
        <v>381</v>
      </c>
      <c r="Y112" s="513" t="s">
        <v>381</v>
      </c>
      <c r="Z112" s="507" t="s">
        <v>381</v>
      </c>
      <c r="AA112" s="514" t="s">
        <v>381</v>
      </c>
      <c r="AB112" s="511" t="s">
        <v>381</v>
      </c>
      <c r="AC112" s="512" t="s">
        <v>381</v>
      </c>
      <c r="AD112" s="466"/>
      <c r="AE112" s="931"/>
      <c r="AF112" s="933"/>
      <c r="AG112" s="466"/>
      <c r="AH112" s="926"/>
      <c r="AI112" s="682" t="str">
        <f t="shared" si="168"/>
        <v>&lt; -40</v>
      </c>
      <c r="AJ112" s="511" t="s">
        <v>381</v>
      </c>
      <c r="AK112" s="512" t="s">
        <v>381</v>
      </c>
      <c r="AL112" s="515" t="s">
        <v>381</v>
      </c>
      <c r="AM112" s="466"/>
      <c r="AN112" s="926"/>
      <c r="AO112" s="506" t="str">
        <f t="shared" si="171"/>
        <v>&lt; -40</v>
      </c>
      <c r="AP112" s="516" t="s">
        <v>381</v>
      </c>
      <c r="AQ112" s="517" t="s">
        <v>381</v>
      </c>
      <c r="AR112" s="517" t="s">
        <v>381</v>
      </c>
      <c r="AS112" s="517" t="s">
        <v>381</v>
      </c>
      <c r="AT112" s="517" t="s">
        <v>381</v>
      </c>
      <c r="AU112" s="517" t="s">
        <v>381</v>
      </c>
      <c r="AV112" s="517" t="s">
        <v>381</v>
      </c>
      <c r="AW112" s="517" t="s">
        <v>381</v>
      </c>
      <c r="AX112" s="517" t="s">
        <v>381</v>
      </c>
      <c r="AY112" s="517" t="s">
        <v>381</v>
      </c>
      <c r="AZ112" s="517" t="s">
        <v>381</v>
      </c>
      <c r="BA112" s="512" t="s">
        <v>381</v>
      </c>
      <c r="BB112" s="474"/>
      <c r="BC112" s="926"/>
      <c r="BD112" s="506" t="str">
        <f t="shared" si="172"/>
        <v>&lt; -40</v>
      </c>
      <c r="BE112" s="516" t="s">
        <v>381</v>
      </c>
      <c r="BF112" s="517" t="s">
        <v>381</v>
      </c>
      <c r="BG112" s="517" t="s">
        <v>381</v>
      </c>
      <c r="BH112" s="517" t="s">
        <v>381</v>
      </c>
      <c r="BI112" s="517" t="s">
        <v>381</v>
      </c>
      <c r="BJ112" s="517" t="s">
        <v>381</v>
      </c>
      <c r="BK112" s="517" t="s">
        <v>381</v>
      </c>
      <c r="BL112" s="517" t="s">
        <v>381</v>
      </c>
      <c r="BM112" s="517" t="s">
        <v>381</v>
      </c>
      <c r="BN112" s="517" t="s">
        <v>381</v>
      </c>
      <c r="BO112" s="517" t="s">
        <v>381</v>
      </c>
      <c r="BP112" s="512" t="s">
        <v>381</v>
      </c>
      <c r="BQ112" s="466"/>
      <c r="BR112" s="926"/>
      <c r="BS112" s="506" t="str">
        <f t="shared" si="173"/>
        <v>&lt; -40</v>
      </c>
      <c r="BT112" s="516" t="s">
        <v>381</v>
      </c>
      <c r="BU112" s="517" t="s">
        <v>381</v>
      </c>
      <c r="BV112" s="517" t="s">
        <v>381</v>
      </c>
      <c r="BW112" s="517" t="s">
        <v>381</v>
      </c>
      <c r="BX112" s="517" t="s">
        <v>381</v>
      </c>
      <c r="BY112" s="517" t="s">
        <v>381</v>
      </c>
      <c r="BZ112" s="517" t="s">
        <v>381</v>
      </c>
      <c r="CA112" s="517" t="s">
        <v>381</v>
      </c>
      <c r="CB112" s="517" t="s">
        <v>381</v>
      </c>
      <c r="CC112" s="517" t="s">
        <v>381</v>
      </c>
      <c r="CD112" s="517" t="s">
        <v>381</v>
      </c>
      <c r="CE112" s="512" t="s">
        <v>381</v>
      </c>
      <c r="CG112" s="926"/>
      <c r="CH112" s="506" t="str">
        <f t="shared" si="174"/>
        <v>&lt; -40</v>
      </c>
      <c r="CI112" s="516" t="s">
        <v>381</v>
      </c>
      <c r="CJ112" s="517" t="s">
        <v>381</v>
      </c>
      <c r="CK112" s="517" t="s">
        <v>381</v>
      </c>
      <c r="CL112" s="517" t="s">
        <v>381</v>
      </c>
      <c r="CM112" s="517" t="s">
        <v>381</v>
      </c>
      <c r="CN112" s="517" t="s">
        <v>381</v>
      </c>
      <c r="CO112" s="517" t="s">
        <v>381</v>
      </c>
      <c r="CP112" s="517" t="s">
        <v>381</v>
      </c>
      <c r="CQ112" s="517" t="s">
        <v>381</v>
      </c>
      <c r="CR112" s="517" t="s">
        <v>381</v>
      </c>
      <c r="CS112" s="517" t="s">
        <v>381</v>
      </c>
      <c r="CT112" s="512" t="s">
        <v>381</v>
      </c>
      <c r="CU112" s="466"/>
      <c r="CV112" s="926"/>
      <c r="CW112" s="682" t="str">
        <f t="shared" si="175"/>
        <v>&lt; -40</v>
      </c>
      <c r="CX112" s="516" t="s">
        <v>381</v>
      </c>
      <c r="CY112" s="517" t="s">
        <v>381</v>
      </c>
      <c r="CZ112" s="517" t="s">
        <v>381</v>
      </c>
      <c r="DA112" s="517" t="s">
        <v>381</v>
      </c>
      <c r="DB112" s="517" t="s">
        <v>381</v>
      </c>
      <c r="DC112" s="517" t="s">
        <v>381</v>
      </c>
      <c r="DD112" s="517" t="s">
        <v>381</v>
      </c>
      <c r="DE112" s="517" t="s">
        <v>381</v>
      </c>
      <c r="DF112" s="517" t="s">
        <v>381</v>
      </c>
      <c r="DG112" s="517" t="s">
        <v>381</v>
      </c>
      <c r="DH112" s="517" t="s">
        <v>381</v>
      </c>
      <c r="DI112" s="512" t="s">
        <v>381</v>
      </c>
      <c r="DJ112" s="466"/>
      <c r="DK112" s="926"/>
      <c r="DL112" s="682" t="str">
        <f t="shared" si="176"/>
        <v>&lt; -40</v>
      </c>
      <c r="DM112" s="516" t="s">
        <v>381</v>
      </c>
      <c r="DN112" s="517" t="s">
        <v>381</v>
      </c>
      <c r="DO112" s="517" t="s">
        <v>381</v>
      </c>
      <c r="DP112" s="517" t="s">
        <v>381</v>
      </c>
      <c r="DQ112" s="517" t="s">
        <v>381</v>
      </c>
      <c r="DR112" s="517" t="s">
        <v>381</v>
      </c>
      <c r="DS112" s="517" t="s">
        <v>381</v>
      </c>
      <c r="DT112" s="517" t="s">
        <v>381</v>
      </c>
      <c r="DU112" s="517" t="s">
        <v>381</v>
      </c>
      <c r="DV112" s="517" t="s">
        <v>381</v>
      </c>
      <c r="DW112" s="517" t="s">
        <v>381</v>
      </c>
      <c r="DX112" s="512" t="s">
        <v>381</v>
      </c>
    </row>
    <row r="114" spans="2:128" s="570" customFormat="1" ht="13.5" thickBot="1"/>
    <row r="115" spans="2:128" ht="13.5" thickTop="1"/>
    <row r="116" spans="2:128" ht="23.25">
      <c r="B116" s="571" t="s">
        <v>792</v>
      </c>
    </row>
    <row r="118" spans="2:128" s="445" customFormat="1" ht="18">
      <c r="B118" s="962" t="s">
        <v>724</v>
      </c>
      <c r="C118" s="962"/>
      <c r="D118" s="962"/>
      <c r="E118" s="962"/>
      <c r="F118" s="962"/>
      <c r="G118" s="962"/>
      <c r="H118" s="962"/>
      <c r="I118" s="962"/>
      <c r="J118" s="962"/>
      <c r="K118" s="962"/>
      <c r="L118" s="962"/>
      <c r="M118" s="962"/>
      <c r="N118" s="962"/>
      <c r="O118" s="962"/>
      <c r="P118" s="962"/>
      <c r="Q118" s="444"/>
      <c r="R118" s="445" t="s">
        <v>487</v>
      </c>
      <c r="S118" s="444"/>
      <c r="V118" s="963" t="s">
        <v>505</v>
      </c>
      <c r="W118" s="963"/>
      <c r="X118" s="963"/>
      <c r="Y118" s="963"/>
      <c r="Z118" s="446"/>
      <c r="AA118" s="964" t="s">
        <v>490</v>
      </c>
      <c r="AB118" s="964"/>
      <c r="AC118" s="964"/>
      <c r="AD118" s="444"/>
      <c r="AE118" s="444"/>
      <c r="AF118" s="444"/>
      <c r="AG118" s="444"/>
      <c r="AH118" s="445" t="s">
        <v>488</v>
      </c>
      <c r="AI118" s="444"/>
      <c r="AL118" s="444"/>
      <c r="AM118" s="444"/>
      <c r="AN118" s="445" t="s">
        <v>701</v>
      </c>
      <c r="AO118" s="444"/>
      <c r="BC118" s="445" t="s">
        <v>727</v>
      </c>
      <c r="BD118" s="444"/>
      <c r="BQ118" s="444"/>
      <c r="BR118" s="445" t="s">
        <v>701</v>
      </c>
      <c r="BS118" s="444"/>
      <c r="CG118" s="445" t="s">
        <v>727</v>
      </c>
      <c r="CH118" s="444"/>
      <c r="CU118" s="444"/>
      <c r="CV118" s="445" t="s">
        <v>489</v>
      </c>
      <c r="CW118" s="444"/>
      <c r="DJ118" s="444"/>
      <c r="DL118" s="444"/>
    </row>
    <row r="119" spans="2:128" ht="13.5" thickBot="1">
      <c r="C119" s="448"/>
      <c r="D119" s="449"/>
      <c r="S119" s="448"/>
      <c r="T119" s="451"/>
      <c r="U119" s="451"/>
      <c r="V119" s="449"/>
      <c r="W119" s="449"/>
      <c r="X119" s="449"/>
      <c r="Y119" s="449"/>
      <c r="Z119" s="449"/>
      <c r="AA119" s="449"/>
      <c r="AI119" s="448"/>
      <c r="AJ119" s="451"/>
      <c r="AK119" s="451"/>
      <c r="AL119" s="449"/>
      <c r="AO119" s="448"/>
      <c r="AP119" s="451"/>
      <c r="AQ119" s="451"/>
      <c r="BD119" s="448"/>
      <c r="BE119" s="451"/>
      <c r="BF119" s="451"/>
      <c r="BS119" s="448"/>
      <c r="BT119" s="451"/>
      <c r="BU119" s="451"/>
      <c r="CH119" s="448"/>
      <c r="CI119" s="451"/>
      <c r="CJ119" s="451"/>
      <c r="CW119" s="448"/>
      <c r="CX119" s="451"/>
      <c r="CY119" s="451"/>
      <c r="DL119" s="448"/>
      <c r="DM119" s="451"/>
      <c r="DN119" s="451"/>
    </row>
    <row r="120" spans="2:128" ht="84" customHeight="1" thickBot="1">
      <c r="B120" s="934" t="s">
        <v>951</v>
      </c>
      <c r="C120" s="965"/>
      <c r="D120" s="999" t="s">
        <v>886</v>
      </c>
      <c r="E120" s="1002" t="s">
        <v>933</v>
      </c>
      <c r="F120" s="1002"/>
      <c r="G120" s="1002"/>
      <c r="H120" s="1002"/>
      <c r="I120" s="1002"/>
      <c r="J120" s="1002"/>
      <c r="K120" s="1002"/>
      <c r="L120" s="1002"/>
      <c r="M120" s="1002"/>
      <c r="N120" s="1002"/>
      <c r="O120" s="1002"/>
      <c r="P120" s="1003"/>
      <c r="Q120" s="311"/>
      <c r="R120" s="934" t="str">
        <f>$B120</f>
        <v>H70-T40
7-10kg non-comm
CD-10</v>
      </c>
      <c r="S120" s="965"/>
      <c r="T120" s="957" t="s">
        <v>907</v>
      </c>
      <c r="U120" s="958"/>
      <c r="V120" s="957" t="s">
        <v>894</v>
      </c>
      <c r="W120" s="975"/>
      <c r="X120" s="975"/>
      <c r="Y120" s="958"/>
      <c r="Z120" s="976" t="s">
        <v>932</v>
      </c>
      <c r="AA120" s="977"/>
      <c r="AB120" s="957" t="s">
        <v>908</v>
      </c>
      <c r="AC120" s="958"/>
      <c r="AD120" s="311"/>
      <c r="AE120" s="978" t="s">
        <v>730</v>
      </c>
      <c r="AF120" s="980" t="s">
        <v>731</v>
      </c>
      <c r="AG120" s="311"/>
      <c r="AH120" s="934" t="str">
        <f>$B120</f>
        <v>H70-T40
7-10kg non-comm
CD-10</v>
      </c>
      <c r="AI120" s="965"/>
      <c r="AJ120" s="957" t="s">
        <v>907</v>
      </c>
      <c r="AK120" s="958"/>
      <c r="AL120" s="959" t="s">
        <v>167</v>
      </c>
      <c r="AM120" s="311"/>
      <c r="AN120" s="934" t="str">
        <f>$B120</f>
        <v>H70-T40
7-10kg non-comm
CD-10</v>
      </c>
      <c r="AO120" s="935"/>
      <c r="AP120" s="940" t="s">
        <v>530</v>
      </c>
      <c r="AQ120" s="941"/>
      <c r="AR120" s="942"/>
      <c r="AS120" s="942"/>
      <c r="AT120" s="942"/>
      <c r="AU120" s="942"/>
      <c r="AV120" s="942"/>
      <c r="AW120" s="942"/>
      <c r="AX120" s="942"/>
      <c r="AY120" s="942"/>
      <c r="AZ120" s="942"/>
      <c r="BA120" s="943"/>
      <c r="BB120" s="311"/>
      <c r="BC120" s="934" t="str">
        <f>$B120</f>
        <v>H70-T40
7-10kg non-comm
CD-10</v>
      </c>
      <c r="BD120" s="935"/>
      <c r="BE120" s="940" t="s">
        <v>530</v>
      </c>
      <c r="BF120" s="941"/>
      <c r="BG120" s="942"/>
      <c r="BH120" s="942"/>
      <c r="BI120" s="942"/>
      <c r="BJ120" s="942"/>
      <c r="BK120" s="942"/>
      <c r="BL120" s="942"/>
      <c r="BM120" s="942"/>
      <c r="BN120" s="942"/>
      <c r="BO120" s="942"/>
      <c r="BP120" s="943"/>
      <c r="BQ120" s="311"/>
      <c r="BR120" s="934" t="str">
        <f>$B120</f>
        <v>H70-T40
7-10kg non-comm
CD-10</v>
      </c>
      <c r="BS120" s="935"/>
      <c r="BT120" s="940" t="s">
        <v>911</v>
      </c>
      <c r="BU120" s="941"/>
      <c r="BV120" s="941"/>
      <c r="BW120" s="941"/>
      <c r="BX120" s="941"/>
      <c r="BY120" s="941"/>
      <c r="BZ120" s="941"/>
      <c r="CA120" s="941"/>
      <c r="CB120" s="941"/>
      <c r="CC120" s="941"/>
      <c r="CD120" s="941"/>
      <c r="CE120" s="993"/>
      <c r="CG120" s="934" t="str">
        <f>$B120</f>
        <v>H70-T40
7-10kg non-comm
CD-10</v>
      </c>
      <c r="CH120" s="935"/>
      <c r="CI120" s="940" t="s">
        <v>911</v>
      </c>
      <c r="CJ120" s="941"/>
      <c r="CK120" s="941"/>
      <c r="CL120" s="941"/>
      <c r="CM120" s="941"/>
      <c r="CN120" s="941"/>
      <c r="CO120" s="941"/>
      <c r="CP120" s="941"/>
      <c r="CQ120" s="941"/>
      <c r="CR120" s="941"/>
      <c r="CS120" s="941"/>
      <c r="CT120" s="993"/>
      <c r="CU120" s="311"/>
      <c r="CV120" s="934" t="str">
        <f>$B120</f>
        <v>H70-T40
7-10kg non-comm
CD-10</v>
      </c>
      <c r="CW120" s="935"/>
      <c r="CX120" s="940" t="s">
        <v>956</v>
      </c>
      <c r="CY120" s="941"/>
      <c r="CZ120" s="941"/>
      <c r="DA120" s="941"/>
      <c r="DB120" s="941"/>
      <c r="DC120" s="941"/>
      <c r="DD120" s="941"/>
      <c r="DE120" s="941"/>
      <c r="DF120" s="941"/>
      <c r="DG120" s="941"/>
      <c r="DH120" s="941"/>
      <c r="DI120" s="993"/>
      <c r="DJ120" s="311"/>
      <c r="DK120" s="934" t="str">
        <f>$B120</f>
        <v>H70-T40
7-10kg non-comm
CD-10</v>
      </c>
      <c r="DL120" s="935"/>
      <c r="DM120" s="940" t="s">
        <v>955</v>
      </c>
      <c r="DN120" s="941"/>
      <c r="DO120" s="941"/>
      <c r="DP120" s="941"/>
      <c r="DQ120" s="941"/>
      <c r="DR120" s="941"/>
      <c r="DS120" s="941"/>
      <c r="DT120" s="941"/>
      <c r="DU120" s="941"/>
      <c r="DV120" s="941"/>
      <c r="DW120" s="941"/>
      <c r="DX120" s="993"/>
    </row>
    <row r="121" spans="2:128" ht="14.25">
      <c r="B121" s="966"/>
      <c r="C121" s="967"/>
      <c r="D121" s="1000"/>
      <c r="E121" s="997" t="s">
        <v>891</v>
      </c>
      <c r="F121" s="997"/>
      <c r="G121" s="997"/>
      <c r="H121" s="997"/>
      <c r="I121" s="997"/>
      <c r="J121" s="997"/>
      <c r="K121" s="997"/>
      <c r="L121" s="997"/>
      <c r="M121" s="997"/>
      <c r="N121" s="997"/>
      <c r="O121" s="997"/>
      <c r="P121" s="998"/>
      <c r="Q121" s="674"/>
      <c r="R121" s="966"/>
      <c r="S121" s="967"/>
      <c r="T121" s="944" t="s">
        <v>496</v>
      </c>
      <c r="U121" s="946" t="s">
        <v>497</v>
      </c>
      <c r="V121" s="948" t="s">
        <v>525</v>
      </c>
      <c r="W121" s="989" t="s">
        <v>128</v>
      </c>
      <c r="X121" s="950" t="s">
        <v>692</v>
      </c>
      <c r="Y121" s="1130" t="s">
        <v>709</v>
      </c>
      <c r="Z121" s="953" t="s">
        <v>130</v>
      </c>
      <c r="AA121" s="955" t="s">
        <v>131</v>
      </c>
      <c r="AB121" s="988" t="s">
        <v>492</v>
      </c>
      <c r="AC121" s="946" t="s">
        <v>493</v>
      </c>
      <c r="AD121" s="674"/>
      <c r="AE121" s="979"/>
      <c r="AF121" s="981"/>
      <c r="AG121" s="674"/>
      <c r="AH121" s="966"/>
      <c r="AI121" s="967"/>
      <c r="AJ121" s="944" t="s">
        <v>498</v>
      </c>
      <c r="AK121" s="946" t="s">
        <v>497</v>
      </c>
      <c r="AL121" s="960"/>
      <c r="AM121" s="674"/>
      <c r="AN121" s="936"/>
      <c r="AO121" s="937"/>
      <c r="AP121" s="928" t="s">
        <v>891</v>
      </c>
      <c r="AQ121" s="928"/>
      <c r="AR121" s="928"/>
      <c r="AS121" s="928"/>
      <c r="AT121" s="928"/>
      <c r="AU121" s="928"/>
      <c r="AV121" s="928"/>
      <c r="AW121" s="928"/>
      <c r="AX121" s="928"/>
      <c r="AY121" s="928"/>
      <c r="AZ121" s="928"/>
      <c r="BA121" s="929"/>
      <c r="BB121" s="452"/>
      <c r="BC121" s="936"/>
      <c r="BD121" s="937"/>
      <c r="BE121" s="928" t="s">
        <v>891</v>
      </c>
      <c r="BF121" s="928"/>
      <c r="BG121" s="928"/>
      <c r="BH121" s="928"/>
      <c r="BI121" s="928"/>
      <c r="BJ121" s="928"/>
      <c r="BK121" s="928"/>
      <c r="BL121" s="928"/>
      <c r="BM121" s="928"/>
      <c r="BN121" s="928"/>
      <c r="BO121" s="928"/>
      <c r="BP121" s="929"/>
      <c r="BQ121" s="452"/>
      <c r="BR121" s="936"/>
      <c r="BS121" s="937"/>
      <c r="BT121" s="928" t="s">
        <v>891</v>
      </c>
      <c r="BU121" s="928"/>
      <c r="BV121" s="928"/>
      <c r="BW121" s="928"/>
      <c r="BX121" s="928"/>
      <c r="BY121" s="928"/>
      <c r="BZ121" s="928"/>
      <c r="CA121" s="928"/>
      <c r="CB121" s="928"/>
      <c r="CC121" s="928"/>
      <c r="CD121" s="928"/>
      <c r="CE121" s="929"/>
      <c r="CG121" s="936"/>
      <c r="CH121" s="937"/>
      <c r="CI121" s="928" t="s">
        <v>891</v>
      </c>
      <c r="CJ121" s="928"/>
      <c r="CK121" s="928"/>
      <c r="CL121" s="928"/>
      <c r="CM121" s="928"/>
      <c r="CN121" s="928"/>
      <c r="CO121" s="928"/>
      <c r="CP121" s="928"/>
      <c r="CQ121" s="928"/>
      <c r="CR121" s="928"/>
      <c r="CS121" s="928"/>
      <c r="CT121" s="929"/>
      <c r="CU121" s="674"/>
      <c r="CV121" s="936"/>
      <c r="CW121" s="937"/>
      <c r="CX121" s="928" t="s">
        <v>891</v>
      </c>
      <c r="CY121" s="928"/>
      <c r="CZ121" s="928"/>
      <c r="DA121" s="928"/>
      <c r="DB121" s="928"/>
      <c r="DC121" s="928"/>
      <c r="DD121" s="928"/>
      <c r="DE121" s="928"/>
      <c r="DF121" s="928"/>
      <c r="DG121" s="928"/>
      <c r="DH121" s="928"/>
      <c r="DI121" s="929"/>
      <c r="DJ121" s="674"/>
      <c r="DK121" s="936"/>
      <c r="DL121" s="937"/>
      <c r="DM121" s="928" t="s">
        <v>891</v>
      </c>
      <c r="DN121" s="928"/>
      <c r="DO121" s="928"/>
      <c r="DP121" s="928"/>
      <c r="DQ121" s="928"/>
      <c r="DR121" s="928"/>
      <c r="DS121" s="928"/>
      <c r="DT121" s="928"/>
      <c r="DU121" s="928"/>
      <c r="DV121" s="928"/>
      <c r="DW121" s="928"/>
      <c r="DX121" s="929"/>
    </row>
    <row r="122" spans="2:128" ht="13.5" thickBot="1">
      <c r="B122" s="968"/>
      <c r="C122" s="969"/>
      <c r="D122" s="1001"/>
      <c r="E122" s="583">
        <v>0.5</v>
      </c>
      <c r="F122" s="583">
        <v>2</v>
      </c>
      <c r="G122" s="583">
        <v>5</v>
      </c>
      <c r="H122" s="583">
        <v>10</v>
      </c>
      <c r="I122" s="583">
        <v>15</v>
      </c>
      <c r="J122" s="584">
        <v>20</v>
      </c>
      <c r="K122" s="585">
        <v>30</v>
      </c>
      <c r="L122" s="584">
        <v>40</v>
      </c>
      <c r="M122" s="584">
        <v>50</v>
      </c>
      <c r="N122" s="584">
        <v>60</v>
      </c>
      <c r="O122" s="584">
        <v>70</v>
      </c>
      <c r="P122" s="586" t="s">
        <v>379</v>
      </c>
      <c r="Q122" s="674"/>
      <c r="R122" s="968"/>
      <c r="S122" s="969"/>
      <c r="T122" s="945"/>
      <c r="U122" s="947"/>
      <c r="V122" s="949"/>
      <c r="W122" s="1129"/>
      <c r="X122" s="951"/>
      <c r="Y122" s="1131"/>
      <c r="Z122" s="954"/>
      <c r="AA122" s="956"/>
      <c r="AB122" s="945"/>
      <c r="AC122" s="947"/>
      <c r="AD122" s="674"/>
      <c r="AE122" s="945"/>
      <c r="AF122" s="947"/>
      <c r="AG122" s="674"/>
      <c r="AH122" s="968"/>
      <c r="AI122" s="969"/>
      <c r="AJ122" s="945"/>
      <c r="AK122" s="947"/>
      <c r="AL122" s="961"/>
      <c r="AM122" s="674"/>
      <c r="AN122" s="938"/>
      <c r="AO122" s="939"/>
      <c r="AP122" s="675">
        <v>0.5</v>
      </c>
      <c r="AQ122" s="676">
        <v>2</v>
      </c>
      <c r="AR122" s="458">
        <v>5</v>
      </c>
      <c r="AS122" s="458">
        <v>10</v>
      </c>
      <c r="AT122" s="458">
        <v>15</v>
      </c>
      <c r="AU122" s="459">
        <v>20</v>
      </c>
      <c r="AV122" s="460">
        <v>30</v>
      </c>
      <c r="AW122" s="459">
        <v>40</v>
      </c>
      <c r="AX122" s="459">
        <v>50</v>
      </c>
      <c r="AY122" s="459">
        <v>60</v>
      </c>
      <c r="AZ122" s="459">
        <v>70</v>
      </c>
      <c r="BA122" s="456" t="s">
        <v>379</v>
      </c>
      <c r="BB122" s="452"/>
      <c r="BC122" s="938"/>
      <c r="BD122" s="939"/>
      <c r="BE122" s="675">
        <v>0.5</v>
      </c>
      <c r="BF122" s="676">
        <v>2</v>
      </c>
      <c r="BG122" s="458">
        <v>5</v>
      </c>
      <c r="BH122" s="458">
        <v>10</v>
      </c>
      <c r="BI122" s="458">
        <v>15</v>
      </c>
      <c r="BJ122" s="459">
        <v>20</v>
      </c>
      <c r="BK122" s="460">
        <v>30</v>
      </c>
      <c r="BL122" s="459">
        <v>40</v>
      </c>
      <c r="BM122" s="459">
        <v>50</v>
      </c>
      <c r="BN122" s="459">
        <v>60</v>
      </c>
      <c r="BO122" s="459">
        <v>70</v>
      </c>
      <c r="BP122" s="456" t="s">
        <v>379</v>
      </c>
      <c r="BQ122" s="452"/>
      <c r="BR122" s="938"/>
      <c r="BS122" s="939"/>
      <c r="BT122" s="675">
        <v>0.5</v>
      </c>
      <c r="BU122" s="676">
        <v>2</v>
      </c>
      <c r="BV122" s="458">
        <v>5</v>
      </c>
      <c r="BW122" s="458">
        <v>10</v>
      </c>
      <c r="BX122" s="458">
        <v>15</v>
      </c>
      <c r="BY122" s="459">
        <v>20</v>
      </c>
      <c r="BZ122" s="460">
        <v>30</v>
      </c>
      <c r="CA122" s="459">
        <v>40</v>
      </c>
      <c r="CB122" s="459">
        <v>50</v>
      </c>
      <c r="CC122" s="459">
        <v>60</v>
      </c>
      <c r="CD122" s="459">
        <v>70</v>
      </c>
      <c r="CE122" s="456" t="s">
        <v>379</v>
      </c>
      <c r="CG122" s="938"/>
      <c r="CH122" s="939"/>
      <c r="CI122" s="675">
        <v>0.5</v>
      </c>
      <c r="CJ122" s="676">
        <v>2</v>
      </c>
      <c r="CK122" s="458">
        <v>5</v>
      </c>
      <c r="CL122" s="458">
        <v>10</v>
      </c>
      <c r="CM122" s="458">
        <v>15</v>
      </c>
      <c r="CN122" s="459">
        <v>20</v>
      </c>
      <c r="CO122" s="460">
        <v>30</v>
      </c>
      <c r="CP122" s="459">
        <v>40</v>
      </c>
      <c r="CQ122" s="459">
        <v>50</v>
      </c>
      <c r="CR122" s="459">
        <v>60</v>
      </c>
      <c r="CS122" s="459">
        <v>70</v>
      </c>
      <c r="CT122" s="456" t="s">
        <v>379</v>
      </c>
      <c r="CU122" s="674"/>
      <c r="CV122" s="938"/>
      <c r="CW122" s="939"/>
      <c r="CX122" s="675">
        <v>0.5</v>
      </c>
      <c r="CY122" s="676">
        <v>2</v>
      </c>
      <c r="CZ122" s="676">
        <v>5</v>
      </c>
      <c r="DA122" s="676">
        <v>10</v>
      </c>
      <c r="DB122" s="676">
        <v>15</v>
      </c>
      <c r="DC122" s="677">
        <v>20</v>
      </c>
      <c r="DD122" s="460">
        <v>30</v>
      </c>
      <c r="DE122" s="677">
        <v>40</v>
      </c>
      <c r="DF122" s="677">
        <v>50</v>
      </c>
      <c r="DG122" s="677">
        <v>60</v>
      </c>
      <c r="DH122" s="677">
        <v>70</v>
      </c>
      <c r="DI122" s="678" t="s">
        <v>379</v>
      </c>
      <c r="DJ122" s="674"/>
      <c r="DK122" s="938"/>
      <c r="DL122" s="939"/>
      <c r="DM122" s="675">
        <v>0.5</v>
      </c>
      <c r="DN122" s="676">
        <v>2</v>
      </c>
      <c r="DO122" s="676">
        <v>5</v>
      </c>
      <c r="DP122" s="676">
        <v>10</v>
      </c>
      <c r="DQ122" s="676">
        <v>15</v>
      </c>
      <c r="DR122" s="677">
        <v>20</v>
      </c>
      <c r="DS122" s="460">
        <v>30</v>
      </c>
      <c r="DT122" s="677">
        <v>40</v>
      </c>
      <c r="DU122" s="677">
        <v>50</v>
      </c>
      <c r="DV122" s="677">
        <v>60</v>
      </c>
      <c r="DW122" s="677">
        <v>70</v>
      </c>
      <c r="DX122" s="678" t="s">
        <v>379</v>
      </c>
    </row>
    <row r="123" spans="2:128" ht="15" customHeight="1">
      <c r="B123" s="994" t="s">
        <v>890</v>
      </c>
      <c r="C123" s="688" t="s">
        <v>380</v>
      </c>
      <c r="D123" s="462" t="s">
        <v>381</v>
      </c>
      <c r="E123" s="463" t="s">
        <v>381</v>
      </c>
      <c r="F123" s="464" t="s">
        <v>381</v>
      </c>
      <c r="G123" s="464" t="s">
        <v>381</v>
      </c>
      <c r="H123" s="464" t="s">
        <v>381</v>
      </c>
      <c r="I123" s="464" t="s">
        <v>381</v>
      </c>
      <c r="J123" s="464" t="s">
        <v>381</v>
      </c>
      <c r="K123" s="464" t="s">
        <v>381</v>
      </c>
      <c r="L123" s="464" t="s">
        <v>381</v>
      </c>
      <c r="M123" s="464" t="s">
        <v>381</v>
      </c>
      <c r="N123" s="464" t="s">
        <v>381</v>
      </c>
      <c r="O123" s="464" t="s">
        <v>381</v>
      </c>
      <c r="P123" s="465" t="s">
        <v>381</v>
      </c>
      <c r="Q123" s="466"/>
      <c r="R123" s="924" t="s">
        <v>890</v>
      </c>
      <c r="S123" s="679" t="str">
        <f>$C123</f>
        <v>&gt; 50</v>
      </c>
      <c r="T123" s="467" t="s">
        <v>381</v>
      </c>
      <c r="U123" s="468" t="s">
        <v>381</v>
      </c>
      <c r="V123" s="462" t="s">
        <v>381</v>
      </c>
      <c r="W123" s="469" t="s">
        <v>381</v>
      </c>
      <c r="X123" s="469" t="s">
        <v>381</v>
      </c>
      <c r="Y123" s="469" t="s">
        <v>381</v>
      </c>
      <c r="Z123" s="462" t="s">
        <v>381</v>
      </c>
      <c r="AA123" s="470" t="s">
        <v>381</v>
      </c>
      <c r="AB123" s="467" t="s">
        <v>381</v>
      </c>
      <c r="AC123" s="468" t="s">
        <v>381</v>
      </c>
      <c r="AD123" s="466"/>
      <c r="AE123" s="930">
        <f>(87.5-2)/4.3</f>
        <v>19.88372093023256</v>
      </c>
      <c r="AF123" s="932">
        <f>AE123/(1-(2.5+7)/(87.5-2))</f>
        <v>22.369186046511629</v>
      </c>
      <c r="AG123" s="466"/>
      <c r="AH123" s="924" t="s">
        <v>890</v>
      </c>
      <c r="AI123" s="679" t="str">
        <f>$C123</f>
        <v>&gt; 50</v>
      </c>
      <c r="AJ123" s="467" t="s">
        <v>381</v>
      </c>
      <c r="AK123" s="468" t="s">
        <v>381</v>
      </c>
      <c r="AL123" s="529" t="s">
        <v>381</v>
      </c>
      <c r="AM123" s="466"/>
      <c r="AN123" s="924" t="s">
        <v>890</v>
      </c>
      <c r="AO123" s="461" t="str">
        <f>$C123</f>
        <v>&gt; 50</v>
      </c>
      <c r="AP123" s="472" t="s">
        <v>381</v>
      </c>
      <c r="AQ123" s="473" t="s">
        <v>381</v>
      </c>
      <c r="AR123" s="473" t="s">
        <v>381</v>
      </c>
      <c r="AS123" s="473" t="s">
        <v>381</v>
      </c>
      <c r="AT123" s="473" t="s">
        <v>381</v>
      </c>
      <c r="AU123" s="473" t="s">
        <v>381</v>
      </c>
      <c r="AV123" s="473" t="s">
        <v>381</v>
      </c>
      <c r="AW123" s="473" t="s">
        <v>381</v>
      </c>
      <c r="AX123" s="473" t="s">
        <v>381</v>
      </c>
      <c r="AY123" s="473" t="s">
        <v>381</v>
      </c>
      <c r="AZ123" s="473" t="s">
        <v>381</v>
      </c>
      <c r="BA123" s="468" t="s">
        <v>381</v>
      </c>
      <c r="BB123" s="474"/>
      <c r="BC123" s="924" t="s">
        <v>890</v>
      </c>
      <c r="BD123" s="461" t="str">
        <f>$C123</f>
        <v>&gt; 50</v>
      </c>
      <c r="BE123" s="472" t="s">
        <v>381</v>
      </c>
      <c r="BF123" s="473" t="s">
        <v>381</v>
      </c>
      <c r="BG123" s="473" t="s">
        <v>381</v>
      </c>
      <c r="BH123" s="473" t="s">
        <v>381</v>
      </c>
      <c r="BI123" s="473" t="s">
        <v>381</v>
      </c>
      <c r="BJ123" s="473" t="s">
        <v>381</v>
      </c>
      <c r="BK123" s="473" t="s">
        <v>381</v>
      </c>
      <c r="BL123" s="473" t="s">
        <v>381</v>
      </c>
      <c r="BM123" s="473" t="s">
        <v>381</v>
      </c>
      <c r="BN123" s="473" t="s">
        <v>381</v>
      </c>
      <c r="BO123" s="473" t="s">
        <v>381</v>
      </c>
      <c r="BP123" s="468" t="s">
        <v>381</v>
      </c>
      <c r="BQ123" s="466"/>
      <c r="BR123" s="924" t="s">
        <v>890</v>
      </c>
      <c r="BS123" s="461" t="str">
        <f>$C123</f>
        <v>&gt; 50</v>
      </c>
      <c r="BT123" s="472" t="s">
        <v>381</v>
      </c>
      <c r="BU123" s="473" t="s">
        <v>381</v>
      </c>
      <c r="BV123" s="473" t="s">
        <v>381</v>
      </c>
      <c r="BW123" s="473" t="s">
        <v>381</v>
      </c>
      <c r="BX123" s="473" t="s">
        <v>381</v>
      </c>
      <c r="BY123" s="473" t="s">
        <v>381</v>
      </c>
      <c r="BZ123" s="473" t="s">
        <v>381</v>
      </c>
      <c r="CA123" s="473" t="s">
        <v>381</v>
      </c>
      <c r="CB123" s="473" t="s">
        <v>381</v>
      </c>
      <c r="CC123" s="473" t="s">
        <v>381</v>
      </c>
      <c r="CD123" s="473" t="s">
        <v>381</v>
      </c>
      <c r="CE123" s="468" t="s">
        <v>381</v>
      </c>
      <c r="CG123" s="924" t="s">
        <v>890</v>
      </c>
      <c r="CH123" s="461" t="str">
        <f>$C123</f>
        <v>&gt; 50</v>
      </c>
      <c r="CI123" s="472" t="s">
        <v>381</v>
      </c>
      <c r="CJ123" s="473" t="s">
        <v>381</v>
      </c>
      <c r="CK123" s="473" t="s">
        <v>381</v>
      </c>
      <c r="CL123" s="473" t="s">
        <v>381</v>
      </c>
      <c r="CM123" s="473" t="s">
        <v>381</v>
      </c>
      <c r="CN123" s="473" t="s">
        <v>381</v>
      </c>
      <c r="CO123" s="473" t="s">
        <v>381</v>
      </c>
      <c r="CP123" s="473" t="s">
        <v>381</v>
      </c>
      <c r="CQ123" s="473" t="s">
        <v>381</v>
      </c>
      <c r="CR123" s="473" t="s">
        <v>381</v>
      </c>
      <c r="CS123" s="473" t="s">
        <v>381</v>
      </c>
      <c r="CT123" s="468" t="s">
        <v>381</v>
      </c>
      <c r="CU123" s="466"/>
      <c r="CV123" s="924" t="s">
        <v>890</v>
      </c>
      <c r="CW123" s="679" t="str">
        <f>$C123</f>
        <v>&gt; 50</v>
      </c>
      <c r="CX123" s="472" t="s">
        <v>381</v>
      </c>
      <c r="CY123" s="473" t="s">
        <v>381</v>
      </c>
      <c r="CZ123" s="473" t="s">
        <v>381</v>
      </c>
      <c r="DA123" s="473" t="s">
        <v>381</v>
      </c>
      <c r="DB123" s="473" t="s">
        <v>381</v>
      </c>
      <c r="DC123" s="473" t="s">
        <v>381</v>
      </c>
      <c r="DD123" s="473" t="s">
        <v>381</v>
      </c>
      <c r="DE123" s="473" t="s">
        <v>381</v>
      </c>
      <c r="DF123" s="473" t="s">
        <v>381</v>
      </c>
      <c r="DG123" s="473" t="s">
        <v>381</v>
      </c>
      <c r="DH123" s="473" t="s">
        <v>381</v>
      </c>
      <c r="DI123" s="468" t="s">
        <v>381</v>
      </c>
      <c r="DJ123" s="466"/>
      <c r="DK123" s="924" t="s">
        <v>890</v>
      </c>
      <c r="DL123" s="679" t="str">
        <f>$C123</f>
        <v>&gt; 50</v>
      </c>
      <c r="DM123" s="472" t="s">
        <v>381</v>
      </c>
      <c r="DN123" s="473" t="s">
        <v>381</v>
      </c>
      <c r="DO123" s="473" t="s">
        <v>381</v>
      </c>
      <c r="DP123" s="473" t="s">
        <v>381</v>
      </c>
      <c r="DQ123" s="473" t="s">
        <v>381</v>
      </c>
      <c r="DR123" s="473" t="s">
        <v>381</v>
      </c>
      <c r="DS123" s="473" t="s">
        <v>381</v>
      </c>
      <c r="DT123" s="473" t="s">
        <v>381</v>
      </c>
      <c r="DU123" s="473" t="s">
        <v>381</v>
      </c>
      <c r="DV123" s="473" t="s">
        <v>381</v>
      </c>
      <c r="DW123" s="473" t="s">
        <v>381</v>
      </c>
      <c r="DX123" s="468" t="s">
        <v>381</v>
      </c>
    </row>
    <row r="124" spans="2:128" ht="15" customHeight="1">
      <c r="B124" s="995"/>
      <c r="C124" s="689">
        <v>50</v>
      </c>
      <c r="D124" s="476">
        <f>W124</f>
        <v>13.186676297179611</v>
      </c>
      <c r="E124" s="578">
        <v>75.399713960913914</v>
      </c>
      <c r="F124" s="579">
        <v>77.345178062360645</v>
      </c>
      <c r="G124" s="579">
        <v>77.44812709651741</v>
      </c>
      <c r="H124" s="579">
        <v>76.904640831647427</v>
      </c>
      <c r="I124" s="579">
        <v>76.88562864860171</v>
      </c>
      <c r="J124" s="579">
        <v>76.505798912437456</v>
      </c>
      <c r="K124" s="579">
        <v>75.743622314816051</v>
      </c>
      <c r="L124" s="579">
        <v>75.402002766997512</v>
      </c>
      <c r="M124" s="579">
        <v>74.676043311304454</v>
      </c>
      <c r="N124" s="579">
        <v>73.915773201734069</v>
      </c>
      <c r="O124" s="579">
        <v>72.647545367429885</v>
      </c>
      <c r="P124" s="480" t="s">
        <v>381</v>
      </c>
      <c r="Q124" s="466"/>
      <c r="R124" s="925"/>
      <c r="S124" s="680">
        <f>$C124</f>
        <v>50</v>
      </c>
      <c r="T124" s="481">
        <v>50</v>
      </c>
      <c r="U124" s="482">
        <v>-33</v>
      </c>
      <c r="V124" s="600">
        <f t="shared" ref="V124:V136" si="203">W124*0.9</f>
        <v>11.86800866746165</v>
      </c>
      <c r="W124" s="681">
        <f>IF(MIN(X124,Y124)*(1-(2.5+7)/(87.5-2))&gt;$AE$7,$AE$7,MIN(X124,Y124)*(1-(2.5+7)/(87.5-2)))</f>
        <v>13.186676297179611</v>
      </c>
      <c r="X124" s="666">
        <f>'70MPa, 7-10kg (comm)'!Z124</f>
        <v>14.835010834327063</v>
      </c>
      <c r="Y124" s="488">
        <f>'70MPa, 7-10kg (comm)'!AA124</f>
        <v>16.663557572261467</v>
      </c>
      <c r="Z124" s="483">
        <f>(F124-2)/W124</f>
        <v>5.713735316189994</v>
      </c>
      <c r="AA124" s="486">
        <f>(F124-2)/MIN(X124,Y124)</f>
        <v>5.078875836613328</v>
      </c>
      <c r="AB124" s="487">
        <f>'70MPa, 7-10kg (comm)'!AD124</f>
        <v>26.025565809308166</v>
      </c>
      <c r="AC124" s="488">
        <f>'70MPa, 7-10kg (comm)'!AE124</f>
        <v>41.077804666996911</v>
      </c>
      <c r="AD124" s="466"/>
      <c r="AE124" s="930"/>
      <c r="AF124" s="932"/>
      <c r="AG124" s="466"/>
      <c r="AH124" s="925"/>
      <c r="AI124" s="680">
        <f>$C124</f>
        <v>50</v>
      </c>
      <c r="AJ124" s="489">
        <v>25</v>
      </c>
      <c r="AK124" s="482">
        <f t="shared" ref="AK124:AK136" si="204">MIN(-40,AI124)</f>
        <v>-40</v>
      </c>
      <c r="AL124" s="490">
        <f>W124</f>
        <v>13.186676297179611</v>
      </c>
      <c r="AM124" s="466"/>
      <c r="AN124" s="925"/>
      <c r="AO124" s="475">
        <f>$C124</f>
        <v>50</v>
      </c>
      <c r="AP124" s="491">
        <v>0.9021252019682674</v>
      </c>
      <c r="AQ124" s="492">
        <v>0.9185009372800661</v>
      </c>
      <c r="AR124" s="492">
        <v>0.92067984881626896</v>
      </c>
      <c r="AS124" s="492">
        <v>0.91892291993466035</v>
      </c>
      <c r="AT124" s="492">
        <v>0.9216693249392427</v>
      </c>
      <c r="AU124" s="493">
        <v>0.92181133784174674</v>
      </c>
      <c r="AV124" s="493">
        <v>0.92289940597656073</v>
      </c>
      <c r="AW124" s="493">
        <v>0.92847854059967205</v>
      </c>
      <c r="AX124" s="493">
        <v>0.9320647950005162</v>
      </c>
      <c r="AY124" s="493">
        <v>0.93665014011908831</v>
      </c>
      <c r="AZ124" s="493">
        <v>0.94078313149406789</v>
      </c>
      <c r="BA124" s="494" t="s">
        <v>381</v>
      </c>
      <c r="BB124" s="474"/>
      <c r="BC124" s="925"/>
      <c r="BD124" s="475">
        <f>$C124</f>
        <v>50</v>
      </c>
      <c r="BE124" s="491">
        <v>0.92413947133951602</v>
      </c>
      <c r="BF124" s="492">
        <v>0.9233143601614141</v>
      </c>
      <c r="BG124" s="492">
        <v>0.92211407635840348</v>
      </c>
      <c r="BH124" s="492">
        <v>0.92045635109263335</v>
      </c>
      <c r="BI124" s="492">
        <v>0.92327709902564448</v>
      </c>
      <c r="BJ124" s="493">
        <v>0.92344273583474668</v>
      </c>
      <c r="BK124" s="493">
        <v>0.92456133832024645</v>
      </c>
      <c r="BL124" s="493">
        <v>0.93008540654678085</v>
      </c>
      <c r="BM124" s="493">
        <v>0.93351406988285834</v>
      </c>
      <c r="BN124" s="493">
        <v>0.93772829190126883</v>
      </c>
      <c r="BO124" s="493">
        <v>0.94089114204313162</v>
      </c>
      <c r="BP124" s="494" t="s">
        <v>381</v>
      </c>
      <c r="BQ124" s="466"/>
      <c r="BR124" s="925"/>
      <c r="BS124" s="475">
        <f>$C124</f>
        <v>50</v>
      </c>
      <c r="BT124" s="495">
        <v>85</v>
      </c>
      <c r="BU124" s="496">
        <v>85</v>
      </c>
      <c r="BV124" s="496">
        <v>84.268184801947314</v>
      </c>
      <c r="BW124" s="496">
        <v>82.754934606413514</v>
      </c>
      <c r="BX124" s="496">
        <v>81.179321376748419</v>
      </c>
      <c r="BY124" s="497">
        <v>79.392131504356428</v>
      </c>
      <c r="BZ124" s="497">
        <v>75.359861807886844</v>
      </c>
      <c r="CA124" s="497">
        <v>70.908837609450487</v>
      </c>
      <c r="CB124" s="497">
        <v>65.828847441294783</v>
      </c>
      <c r="CC124" s="497">
        <v>60.150353729037938</v>
      </c>
      <c r="CD124" s="497">
        <v>52.545207181751081</v>
      </c>
      <c r="CE124" s="494" t="s">
        <v>381</v>
      </c>
      <c r="CG124" s="925"/>
      <c r="CH124" s="475">
        <f>$C124</f>
        <v>50</v>
      </c>
      <c r="CI124" s="495">
        <v>84.758082911103031</v>
      </c>
      <c r="CJ124" s="496">
        <v>84.371104581750359</v>
      </c>
      <c r="CK124" s="496">
        <v>83.488001285039019</v>
      </c>
      <c r="CL124" s="496">
        <v>81.917159172880474</v>
      </c>
      <c r="CM124" s="496">
        <v>80.320255183410467</v>
      </c>
      <c r="CN124" s="497">
        <v>78.518816157698097</v>
      </c>
      <c r="CO124" s="497">
        <v>74.482587574979675</v>
      </c>
      <c r="CP124" s="497">
        <v>70.074624723366952</v>
      </c>
      <c r="CQ124" s="497">
        <v>65.089741604400501</v>
      </c>
      <c r="CR124" s="497">
        <v>59.611404342682789</v>
      </c>
      <c r="CS124" s="497">
        <v>52.492751467646286</v>
      </c>
      <c r="CT124" s="494" t="s">
        <v>381</v>
      </c>
      <c r="CU124" s="466"/>
      <c r="CV124" s="925"/>
      <c r="CW124" s="680">
        <f>$C124</f>
        <v>50</v>
      </c>
      <c r="CX124" s="524">
        <f t="shared" ref="CX124:CX136" si="205">MIN(AP124,BE124)</f>
        <v>0.9021252019682674</v>
      </c>
      <c r="CY124" s="525">
        <f t="shared" ref="CY124:CY136" si="206">MIN(AQ124,BF124)</f>
        <v>0.9185009372800661</v>
      </c>
      <c r="CZ124" s="525">
        <f t="shared" ref="CZ124:CZ136" si="207">MIN(AR124,BG124)</f>
        <v>0.92067984881626896</v>
      </c>
      <c r="DA124" s="525">
        <f t="shared" ref="DA124:DA136" si="208">MIN(AS124,BH124)</f>
        <v>0.91892291993466035</v>
      </c>
      <c r="DB124" s="525">
        <f t="shared" ref="DB124:DB136" si="209">MIN(AT124,BI124)</f>
        <v>0.9216693249392427</v>
      </c>
      <c r="DC124" s="526">
        <f t="shared" ref="DC124:DC136" si="210">MIN(AU124,BJ124)</f>
        <v>0.92181133784174674</v>
      </c>
      <c r="DD124" s="526">
        <f t="shared" ref="DD124:DD136" si="211">MIN(AV124,BK124)</f>
        <v>0.92289940597656073</v>
      </c>
      <c r="DE124" s="526">
        <f t="shared" ref="DE124:DE136" si="212">MIN(AW124,BL124)</f>
        <v>0.92847854059967205</v>
      </c>
      <c r="DF124" s="526">
        <f t="shared" ref="DF124:DF136" si="213">MIN(AX124,BM124)</f>
        <v>0.9320647950005162</v>
      </c>
      <c r="DG124" s="526">
        <f t="shared" ref="DG124:DG133" si="214">MIN(AY124,BN124)</f>
        <v>0.93665014011908831</v>
      </c>
      <c r="DH124" s="526">
        <f>MIN(AZ124,BO124)</f>
        <v>0.94078313149406789</v>
      </c>
      <c r="DI124" s="494" t="s">
        <v>381</v>
      </c>
      <c r="DJ124" s="466"/>
      <c r="DK124" s="925"/>
      <c r="DL124" s="680">
        <f>$C124</f>
        <v>50</v>
      </c>
      <c r="DM124" s="495">
        <f t="shared" ref="DM124:DM136" si="215">MAX(BT124,CI124)</f>
        <v>85</v>
      </c>
      <c r="DN124" s="496">
        <f t="shared" ref="DN124:DN136" si="216">MAX(BU124,CJ124)</f>
        <v>85</v>
      </c>
      <c r="DO124" s="496">
        <f t="shared" ref="DO124:DO136" si="217">MAX(BV124,CK124)</f>
        <v>84.268184801947314</v>
      </c>
      <c r="DP124" s="496">
        <f t="shared" ref="DP124:DP136" si="218">MAX(BW124,CL124)</f>
        <v>82.754934606413514</v>
      </c>
      <c r="DQ124" s="496">
        <f t="shared" ref="DQ124:DQ136" si="219">MAX(BX124,CM124)</f>
        <v>81.179321376748419</v>
      </c>
      <c r="DR124" s="497">
        <f t="shared" ref="DR124:DR136" si="220">MAX(BY124,CN124)</f>
        <v>79.392131504356428</v>
      </c>
      <c r="DS124" s="497">
        <f t="shared" ref="DS124:DS136" si="221">MAX(BZ124,CO124)</f>
        <v>75.359861807886844</v>
      </c>
      <c r="DT124" s="497">
        <f t="shared" ref="DT124:DT136" si="222">MAX(CA124,CP124)</f>
        <v>70.908837609450487</v>
      </c>
      <c r="DU124" s="497">
        <f t="shared" ref="DU124:DU136" si="223">MAX(CB124,CQ124)</f>
        <v>65.828847441294783</v>
      </c>
      <c r="DV124" s="497">
        <f t="shared" ref="DV124:DV133" si="224">MAX(CC124,CR124)</f>
        <v>60.150353729037938</v>
      </c>
      <c r="DW124" s="497">
        <f>MAX(CD124,CS124)</f>
        <v>52.545207181751081</v>
      </c>
      <c r="DX124" s="494" t="s">
        <v>381</v>
      </c>
    </row>
    <row r="125" spans="2:128" ht="15" customHeight="1">
      <c r="B125" s="995"/>
      <c r="C125" s="689">
        <v>45</v>
      </c>
      <c r="D125" s="476">
        <f t="shared" ref="D125:D136" si="225">W125</f>
        <v>16.791551454556622</v>
      </c>
      <c r="E125" s="578">
        <v>72.774030731514458</v>
      </c>
      <c r="F125" s="579">
        <v>75.421771330953561</v>
      </c>
      <c r="G125" s="579">
        <v>77.277545247630925</v>
      </c>
      <c r="H125" s="579">
        <v>76.715565511474267</v>
      </c>
      <c r="I125" s="579">
        <v>76.803931726062729</v>
      </c>
      <c r="J125" s="579">
        <v>76.419052710512204</v>
      </c>
      <c r="K125" s="579">
        <v>75.637941335857448</v>
      </c>
      <c r="L125" s="579">
        <v>75.369354689572845</v>
      </c>
      <c r="M125" s="579">
        <v>74.634721084328589</v>
      </c>
      <c r="N125" s="579">
        <v>73.895735816806621</v>
      </c>
      <c r="O125" s="579">
        <v>72.632892199993506</v>
      </c>
      <c r="P125" s="480" t="s">
        <v>381</v>
      </c>
      <c r="Q125" s="466"/>
      <c r="R125" s="925"/>
      <c r="S125" s="680">
        <f t="shared" ref="S125:S137" si="226">$C125</f>
        <v>45</v>
      </c>
      <c r="T125" s="481">
        <v>45</v>
      </c>
      <c r="U125" s="482">
        <v>-33</v>
      </c>
      <c r="V125" s="600">
        <f t="shared" si="203"/>
        <v>15.11239630910096</v>
      </c>
      <c r="W125" s="681">
        <f t="shared" ref="W125:W134" si="227">IF(MIN(X125,Y125)*(1-(2.5+7)/(87.5-2))&gt;$AE$7,$AE$7,MIN(X125,Y125)*(1-(2.5+7)/(87.5-2)))</f>
        <v>16.791551454556622</v>
      </c>
      <c r="X125" s="666">
        <f>'70MPa, 7-10kg (comm)'!Z125</f>
        <v>18.890495386376202</v>
      </c>
      <c r="Y125" s="488">
        <f>'70MPa, 7-10kg (comm)'!AA125</f>
        <v>20.397480920896957</v>
      </c>
      <c r="Z125" s="483">
        <f t="shared" ref="Z125:Z136" si="228">(F125-2)/W125</f>
        <v>4.3725424377644115</v>
      </c>
      <c r="AA125" s="486">
        <f t="shared" ref="AA125:AA136" si="229">(F125-2)/MIN(X125,Y125)</f>
        <v>3.886704389123921</v>
      </c>
      <c r="AB125" s="487">
        <f>'70MPa, 7-10kg (comm)'!AD125</f>
        <v>31.888577285886551</v>
      </c>
      <c r="AC125" s="488">
        <f>'70MPa, 7-10kg (comm)'!AE125</f>
        <v>48.556767284157225</v>
      </c>
      <c r="AD125" s="466"/>
      <c r="AE125" s="930"/>
      <c r="AF125" s="932"/>
      <c r="AG125" s="466"/>
      <c r="AH125" s="925"/>
      <c r="AI125" s="680">
        <f t="shared" ref="AI125:AI137" si="230">$C125</f>
        <v>45</v>
      </c>
      <c r="AJ125" s="489">
        <v>25</v>
      </c>
      <c r="AK125" s="482">
        <f t="shared" si="204"/>
        <v>-40</v>
      </c>
      <c r="AL125" s="490">
        <f t="shared" ref="AL125:AL136" si="231">W125</f>
        <v>16.791551454556622</v>
      </c>
      <c r="AM125" s="466"/>
      <c r="AN125" s="925"/>
      <c r="AO125" s="475">
        <f t="shared" ref="AO125:AO137" si="232">$C125</f>
        <v>45</v>
      </c>
      <c r="AP125" s="491">
        <v>0.87963910188738403</v>
      </c>
      <c r="AQ125" s="492">
        <v>0.9023122102955381</v>
      </c>
      <c r="AR125" s="492">
        <v>0.91930630700252203</v>
      </c>
      <c r="AS125" s="492">
        <v>0.91842432508269167</v>
      </c>
      <c r="AT125" s="492">
        <v>0.92308005541000115</v>
      </c>
      <c r="AU125" s="493">
        <v>0.92415626215606606</v>
      </c>
      <c r="AV125" s="493">
        <v>0.92689609603851908</v>
      </c>
      <c r="AW125" s="493">
        <v>0.93467373462868308</v>
      </c>
      <c r="AX125" s="493">
        <v>0.93961932525611092</v>
      </c>
      <c r="AY125" s="493">
        <v>0.94562328979147348</v>
      </c>
      <c r="AZ125" s="493">
        <v>0.95102018187853155</v>
      </c>
      <c r="BA125" s="494" t="s">
        <v>381</v>
      </c>
      <c r="BB125" s="474"/>
      <c r="BC125" s="925"/>
      <c r="BD125" s="475">
        <f t="shared" ref="BD125:BD137" si="233">$C125</f>
        <v>45</v>
      </c>
      <c r="BE125" s="491">
        <v>0.90602898188738923</v>
      </c>
      <c r="BF125" s="492">
        <v>0.92114747494749483</v>
      </c>
      <c r="BG125" s="492">
        <v>0.92053398335619452</v>
      </c>
      <c r="BH125" s="492">
        <v>0.91981625490430952</v>
      </c>
      <c r="BI125" s="492">
        <v>0.92450074049348463</v>
      </c>
      <c r="BJ125" s="493">
        <v>0.92563332524239306</v>
      </c>
      <c r="BK125" s="493">
        <v>0.92841835224486746</v>
      </c>
      <c r="BL125" s="493">
        <v>0.93616076562773498</v>
      </c>
      <c r="BM125" s="493">
        <v>0.94097832926497704</v>
      </c>
      <c r="BN125" s="493">
        <v>0.94663691522667792</v>
      </c>
      <c r="BO125" s="493">
        <v>0.95111993350075796</v>
      </c>
      <c r="BP125" s="494" t="s">
        <v>381</v>
      </c>
      <c r="BQ125" s="466"/>
      <c r="BR125" s="925"/>
      <c r="BS125" s="475">
        <f t="shared" ref="BS125:BS137" si="234">$C125</f>
        <v>45</v>
      </c>
      <c r="BT125" s="495">
        <v>85.000000000000114</v>
      </c>
      <c r="BU125" s="496">
        <v>85.000000000000057</v>
      </c>
      <c r="BV125" s="496">
        <v>84.237089457973667</v>
      </c>
      <c r="BW125" s="496">
        <v>82.148463657387424</v>
      </c>
      <c r="BX125" s="496">
        <v>80.06001751642826</v>
      </c>
      <c r="BY125" s="497">
        <v>77.752134511999941</v>
      </c>
      <c r="BZ125" s="497">
        <v>72.784528921538538</v>
      </c>
      <c r="CA125" s="497">
        <v>67.568512344012717</v>
      </c>
      <c r="CB125" s="497">
        <v>61.825589111390165</v>
      </c>
      <c r="CC125" s="497">
        <v>55.62615072283667</v>
      </c>
      <c r="CD125" s="497">
        <v>47.562953329393473</v>
      </c>
      <c r="CE125" s="494" t="s">
        <v>381</v>
      </c>
      <c r="CG125" s="925"/>
      <c r="CH125" s="475">
        <f t="shared" ref="CH125:CH137" si="235">$C125</f>
        <v>45</v>
      </c>
      <c r="CI125" s="495">
        <v>85</v>
      </c>
      <c r="CJ125" s="496">
        <v>84.801206083811223</v>
      </c>
      <c r="CK125" s="496">
        <v>83.575049986708677</v>
      </c>
      <c r="CL125" s="496">
        <v>81.420684034029492</v>
      </c>
      <c r="CM125" s="496">
        <v>79.306780130088896</v>
      </c>
      <c r="CN125" s="497">
        <v>76.969320045202466</v>
      </c>
      <c r="CO125" s="497">
        <v>71.992829141685149</v>
      </c>
      <c r="CP125" s="497">
        <v>66.812762656968289</v>
      </c>
      <c r="CQ125" s="497">
        <v>61.147636367311733</v>
      </c>
      <c r="CR125" s="497">
        <v>55.130030457745391</v>
      </c>
      <c r="CS125" s="497">
        <v>47.515519312098959</v>
      </c>
      <c r="CT125" s="494" t="s">
        <v>381</v>
      </c>
      <c r="CU125" s="466"/>
      <c r="CV125" s="925"/>
      <c r="CW125" s="680">
        <f t="shared" ref="CW125:CW137" si="236">$C125</f>
        <v>45</v>
      </c>
      <c r="CX125" s="524">
        <f t="shared" si="205"/>
        <v>0.87963910188738403</v>
      </c>
      <c r="CY125" s="525">
        <f t="shared" si="206"/>
        <v>0.9023122102955381</v>
      </c>
      <c r="CZ125" s="525">
        <f t="shared" si="207"/>
        <v>0.91930630700252203</v>
      </c>
      <c r="DA125" s="525">
        <f t="shared" si="208"/>
        <v>0.91842432508269167</v>
      </c>
      <c r="DB125" s="525">
        <f t="shared" si="209"/>
        <v>0.92308005541000115</v>
      </c>
      <c r="DC125" s="526">
        <f t="shared" si="210"/>
        <v>0.92415626215606606</v>
      </c>
      <c r="DD125" s="526">
        <f t="shared" si="211"/>
        <v>0.92689609603851908</v>
      </c>
      <c r="DE125" s="526">
        <f t="shared" si="212"/>
        <v>0.93467373462868308</v>
      </c>
      <c r="DF125" s="526">
        <f t="shared" si="213"/>
        <v>0.93961932525611092</v>
      </c>
      <c r="DG125" s="526">
        <f t="shared" si="214"/>
        <v>0.94562328979147348</v>
      </c>
      <c r="DH125" s="526">
        <f>MIN(AZ125,BO125)</f>
        <v>0.95102018187853155</v>
      </c>
      <c r="DI125" s="494" t="s">
        <v>381</v>
      </c>
      <c r="DJ125" s="466"/>
      <c r="DK125" s="925"/>
      <c r="DL125" s="680">
        <f t="shared" ref="DL125:DL137" si="237">$C125</f>
        <v>45</v>
      </c>
      <c r="DM125" s="495">
        <f t="shared" si="215"/>
        <v>85.000000000000114</v>
      </c>
      <c r="DN125" s="496">
        <f t="shared" si="216"/>
        <v>85.000000000000057</v>
      </c>
      <c r="DO125" s="496">
        <f t="shared" si="217"/>
        <v>84.237089457973667</v>
      </c>
      <c r="DP125" s="496">
        <f t="shared" si="218"/>
        <v>82.148463657387424</v>
      </c>
      <c r="DQ125" s="496">
        <f t="shared" si="219"/>
        <v>80.06001751642826</v>
      </c>
      <c r="DR125" s="497">
        <f t="shared" si="220"/>
        <v>77.752134511999941</v>
      </c>
      <c r="DS125" s="497">
        <f t="shared" si="221"/>
        <v>72.784528921538538</v>
      </c>
      <c r="DT125" s="497">
        <f t="shared" si="222"/>
        <v>67.568512344012717</v>
      </c>
      <c r="DU125" s="497">
        <f t="shared" si="223"/>
        <v>61.825589111390165</v>
      </c>
      <c r="DV125" s="497">
        <f t="shared" si="224"/>
        <v>55.62615072283667</v>
      </c>
      <c r="DW125" s="497">
        <f>MAX(CD125,CS125)</f>
        <v>47.562953329393473</v>
      </c>
      <c r="DX125" s="494" t="s">
        <v>381</v>
      </c>
    </row>
    <row r="126" spans="2:128" ht="15" customHeight="1">
      <c r="B126" s="995"/>
      <c r="C126" s="689">
        <v>40</v>
      </c>
      <c r="D126" s="476">
        <f t="shared" si="225"/>
        <v>19.88372093023256</v>
      </c>
      <c r="E126" s="578">
        <v>71.402570629214452</v>
      </c>
      <c r="F126" s="579">
        <v>74.780960357818842</v>
      </c>
      <c r="G126" s="579">
        <v>77.065639056819066</v>
      </c>
      <c r="H126" s="579">
        <v>76.484399314278079</v>
      </c>
      <c r="I126" s="579">
        <v>76.6582215114056</v>
      </c>
      <c r="J126" s="579">
        <v>76.267792291408014</v>
      </c>
      <c r="K126" s="579">
        <v>75.478709382814969</v>
      </c>
      <c r="L126" s="579">
        <v>75.280597984474468</v>
      </c>
      <c r="M126" s="579">
        <v>74.55324489352023</v>
      </c>
      <c r="N126" s="579">
        <v>73.848220671549399</v>
      </c>
      <c r="O126" s="579">
        <v>72.617300077511146</v>
      </c>
      <c r="P126" s="480" t="s">
        <v>381</v>
      </c>
      <c r="Q126" s="466"/>
      <c r="R126" s="925"/>
      <c r="S126" s="680">
        <f t="shared" si="226"/>
        <v>40</v>
      </c>
      <c r="T126" s="481">
        <v>40</v>
      </c>
      <c r="U126" s="482">
        <v>-33</v>
      </c>
      <c r="V126" s="600">
        <f t="shared" si="203"/>
        <v>17.895348837209305</v>
      </c>
      <c r="W126" s="681">
        <f t="shared" si="227"/>
        <v>19.88372093023256</v>
      </c>
      <c r="X126" s="666">
        <f>'70MPa, 7-10kg (comm)'!Z126</f>
        <v>22.758436434584304</v>
      </c>
      <c r="Y126" s="488">
        <f>'70MPa, 7-10kg (comm)'!AA126</f>
        <v>23.991065175574128</v>
      </c>
      <c r="Z126" s="483">
        <f t="shared" si="228"/>
        <v>3.6603290004517075</v>
      </c>
      <c r="AA126" s="486">
        <f t="shared" si="229"/>
        <v>3.1979771794524083</v>
      </c>
      <c r="AB126" s="487">
        <f>'70MPa, 7-10kg (comm)'!AD126</f>
        <v>37.109325891880673</v>
      </c>
      <c r="AC126" s="488">
        <f>'70MPa, 7-10kg (comm)'!AE126</f>
        <v>55.329226586022052</v>
      </c>
      <c r="AD126" s="466"/>
      <c r="AE126" s="930"/>
      <c r="AF126" s="932"/>
      <c r="AG126" s="466"/>
      <c r="AH126" s="925"/>
      <c r="AI126" s="680">
        <f t="shared" si="230"/>
        <v>40</v>
      </c>
      <c r="AJ126" s="489">
        <v>25</v>
      </c>
      <c r="AK126" s="482">
        <f t="shared" si="204"/>
        <v>-40</v>
      </c>
      <c r="AL126" s="490">
        <f t="shared" si="231"/>
        <v>19.88372093023256</v>
      </c>
      <c r="AM126" s="466"/>
      <c r="AN126" s="925"/>
      <c r="AO126" s="475">
        <f t="shared" si="232"/>
        <v>40</v>
      </c>
      <c r="AP126" s="491">
        <v>0.86771361768593758</v>
      </c>
      <c r="AQ126" s="492">
        <v>0.89686651183289701</v>
      </c>
      <c r="AR126" s="492">
        <v>0.9179693330043619</v>
      </c>
      <c r="AS126" s="492">
        <v>0.91801416530537883</v>
      </c>
      <c r="AT126" s="492">
        <v>0.92432644341616599</v>
      </c>
      <c r="AU126" s="493">
        <v>0.926299788045718</v>
      </c>
      <c r="AV126" s="493">
        <v>0.93079925452555123</v>
      </c>
      <c r="AW126" s="493">
        <v>0.94071908405376314</v>
      </c>
      <c r="AX126" s="493">
        <v>0.94715189879537243</v>
      </c>
      <c r="AY126" s="493">
        <v>0.95467916711088652</v>
      </c>
      <c r="AZ126" s="493">
        <v>0.96150413298923965</v>
      </c>
      <c r="BA126" s="494" t="s">
        <v>381</v>
      </c>
      <c r="BB126" s="474"/>
      <c r="BC126" s="925"/>
      <c r="BD126" s="475">
        <f t="shared" si="233"/>
        <v>40</v>
      </c>
      <c r="BE126" s="491">
        <v>0.88808201362945716</v>
      </c>
      <c r="BF126" s="492">
        <v>0.91792669198265697</v>
      </c>
      <c r="BG126" s="492">
        <v>0.91898269842873737</v>
      </c>
      <c r="BH126" s="492">
        <v>0.91913121551102372</v>
      </c>
      <c r="BI126" s="492">
        <v>0.92552547354226822</v>
      </c>
      <c r="BJ126" s="493">
        <v>0.92761023949158994</v>
      </c>
      <c r="BK126" s="493">
        <v>0.93216311747509972</v>
      </c>
      <c r="BL126" s="493">
        <v>0.94208725617053179</v>
      </c>
      <c r="BM126" s="493">
        <v>0.94840621807713177</v>
      </c>
      <c r="BN126" s="493">
        <v>0.9556190267134812</v>
      </c>
      <c r="BO126" s="493">
        <v>0.96159534841309124</v>
      </c>
      <c r="BP126" s="494" t="s">
        <v>381</v>
      </c>
      <c r="BQ126" s="466"/>
      <c r="BR126" s="925"/>
      <c r="BS126" s="475">
        <f t="shared" si="234"/>
        <v>40</v>
      </c>
      <c r="BT126" s="495">
        <v>85.000000000000057</v>
      </c>
      <c r="BU126" s="496">
        <v>85</v>
      </c>
      <c r="BV126" s="496">
        <v>84.003117464812078</v>
      </c>
      <c r="BW126" s="496">
        <v>81.331320721914651</v>
      </c>
      <c r="BX126" s="496">
        <v>78.733897430796318</v>
      </c>
      <c r="BY126" s="497">
        <v>75.924709360820117</v>
      </c>
      <c r="BZ126" s="497">
        <v>70.047470673943579</v>
      </c>
      <c r="CA126" s="497">
        <v>64.101946718479809</v>
      </c>
      <c r="CB126" s="497">
        <v>57.727506188713065</v>
      </c>
      <c r="CC126" s="497">
        <v>51.032771762467327</v>
      </c>
      <c r="CD126" s="497">
        <v>42.572031917034366</v>
      </c>
      <c r="CE126" s="494" t="s">
        <v>381</v>
      </c>
      <c r="CG126" s="925"/>
      <c r="CH126" s="475">
        <f t="shared" si="235"/>
        <v>40</v>
      </c>
      <c r="CI126" s="495">
        <v>85</v>
      </c>
      <c r="CJ126" s="496">
        <v>85</v>
      </c>
      <c r="CK126" s="496">
        <v>83.464234479102615</v>
      </c>
      <c r="CL126" s="496">
        <v>80.725608028896488</v>
      </c>
      <c r="CM126" s="496">
        <v>78.091395265108019</v>
      </c>
      <c r="CN126" s="497">
        <v>75.243789665461662</v>
      </c>
      <c r="CO126" s="497">
        <v>69.33895056007708</v>
      </c>
      <c r="CP126" s="497">
        <v>63.41620906713031</v>
      </c>
      <c r="CQ126" s="497">
        <v>57.108855959083911</v>
      </c>
      <c r="CR126" s="497">
        <v>50.582321108690927</v>
      </c>
      <c r="CS126" s="497">
        <v>42.529610048762869</v>
      </c>
      <c r="CT126" s="494" t="s">
        <v>381</v>
      </c>
      <c r="CU126" s="466"/>
      <c r="CV126" s="925"/>
      <c r="CW126" s="680">
        <f t="shared" si="236"/>
        <v>40</v>
      </c>
      <c r="CX126" s="524">
        <f t="shared" si="205"/>
        <v>0.86771361768593758</v>
      </c>
      <c r="CY126" s="525">
        <f t="shared" si="206"/>
        <v>0.89686651183289701</v>
      </c>
      <c r="CZ126" s="525">
        <f t="shared" si="207"/>
        <v>0.9179693330043619</v>
      </c>
      <c r="DA126" s="525">
        <f t="shared" si="208"/>
        <v>0.91801416530537883</v>
      </c>
      <c r="DB126" s="525">
        <f t="shared" si="209"/>
        <v>0.92432644341616599</v>
      </c>
      <c r="DC126" s="526">
        <f t="shared" si="210"/>
        <v>0.926299788045718</v>
      </c>
      <c r="DD126" s="526">
        <f t="shared" si="211"/>
        <v>0.93079925452555123</v>
      </c>
      <c r="DE126" s="526">
        <f t="shared" si="212"/>
        <v>0.94071908405376314</v>
      </c>
      <c r="DF126" s="526">
        <f t="shared" si="213"/>
        <v>0.94715189879537243</v>
      </c>
      <c r="DG126" s="526">
        <f t="shared" si="214"/>
        <v>0.95467916711088652</v>
      </c>
      <c r="DH126" s="526">
        <f>MIN(AZ126,BO126)</f>
        <v>0.96150413298923965</v>
      </c>
      <c r="DI126" s="494" t="s">
        <v>381</v>
      </c>
      <c r="DJ126" s="466"/>
      <c r="DK126" s="925"/>
      <c r="DL126" s="680">
        <f t="shared" si="237"/>
        <v>40</v>
      </c>
      <c r="DM126" s="495">
        <f t="shared" si="215"/>
        <v>85.000000000000057</v>
      </c>
      <c r="DN126" s="496">
        <f t="shared" si="216"/>
        <v>85</v>
      </c>
      <c r="DO126" s="496">
        <f t="shared" si="217"/>
        <v>84.003117464812078</v>
      </c>
      <c r="DP126" s="496">
        <f t="shared" si="218"/>
        <v>81.331320721914651</v>
      </c>
      <c r="DQ126" s="496">
        <f t="shared" si="219"/>
        <v>78.733897430796318</v>
      </c>
      <c r="DR126" s="497">
        <f t="shared" si="220"/>
        <v>75.924709360820117</v>
      </c>
      <c r="DS126" s="497">
        <f t="shared" si="221"/>
        <v>70.047470673943579</v>
      </c>
      <c r="DT126" s="497">
        <f t="shared" si="222"/>
        <v>64.101946718479809</v>
      </c>
      <c r="DU126" s="497">
        <f t="shared" si="223"/>
        <v>57.727506188713065</v>
      </c>
      <c r="DV126" s="497">
        <f t="shared" si="224"/>
        <v>51.032771762467327</v>
      </c>
      <c r="DW126" s="497">
        <f>MAX(CD126,CS126)</f>
        <v>42.572031917034366</v>
      </c>
      <c r="DX126" s="494" t="s">
        <v>381</v>
      </c>
    </row>
    <row r="127" spans="2:128" ht="15" customHeight="1">
      <c r="B127" s="995"/>
      <c r="C127" s="689">
        <v>35</v>
      </c>
      <c r="D127" s="476">
        <f t="shared" si="225"/>
        <v>19.88372093023256</v>
      </c>
      <c r="E127" s="578">
        <v>72.11123571461637</v>
      </c>
      <c r="F127" s="579">
        <v>75.502215523688207</v>
      </c>
      <c r="G127" s="579">
        <v>76.61289333794025</v>
      </c>
      <c r="H127" s="579">
        <v>76.044677058855314</v>
      </c>
      <c r="I127" s="579">
        <v>76.262185380270324</v>
      </c>
      <c r="J127" s="579">
        <v>75.896820588566271</v>
      </c>
      <c r="K127" s="579">
        <v>75.161121584264734</v>
      </c>
      <c r="L127" s="579">
        <v>75.036555771429988</v>
      </c>
      <c r="M127" s="579">
        <v>74.376471338051445</v>
      </c>
      <c r="N127" s="579">
        <v>73.748201146494551</v>
      </c>
      <c r="O127" s="579">
        <v>72.601232923149851</v>
      </c>
      <c r="P127" s="480" t="s">
        <v>381</v>
      </c>
      <c r="Q127" s="466"/>
      <c r="R127" s="925"/>
      <c r="S127" s="680">
        <f t="shared" si="226"/>
        <v>35</v>
      </c>
      <c r="T127" s="481">
        <v>40</v>
      </c>
      <c r="U127" s="482">
        <v>-33</v>
      </c>
      <c r="V127" s="600">
        <f t="shared" si="203"/>
        <v>17.895348837209305</v>
      </c>
      <c r="W127" s="681">
        <f t="shared" si="227"/>
        <v>19.88372093023256</v>
      </c>
      <c r="X127" s="666">
        <f>'70MPa, 7-10kg (comm)'!Z127</f>
        <v>23.103779569977437</v>
      </c>
      <c r="Y127" s="488">
        <f>'70MPa, 7-10kg (comm)'!AA127</f>
        <v>24.241575192572341</v>
      </c>
      <c r="Z127" s="483">
        <f t="shared" si="228"/>
        <v>3.6966026520685293</v>
      </c>
      <c r="AA127" s="486">
        <f t="shared" si="229"/>
        <v>3.1813935594850373</v>
      </c>
      <c r="AB127" s="487">
        <f>'70MPa, 7-10kg (comm)'!AD127</f>
        <v>37.566902037777382</v>
      </c>
      <c r="AC127" s="488">
        <f>'70MPa, 7-10kg (comm)'!AE127</f>
        <v>55.7909118804344</v>
      </c>
      <c r="AD127" s="466"/>
      <c r="AE127" s="930"/>
      <c r="AF127" s="932"/>
      <c r="AG127" s="466"/>
      <c r="AH127" s="925"/>
      <c r="AI127" s="680">
        <f t="shared" si="230"/>
        <v>35</v>
      </c>
      <c r="AJ127" s="489">
        <f t="shared" ref="AJ127:AJ135" si="238">AI127-10</f>
        <v>25</v>
      </c>
      <c r="AK127" s="482">
        <f t="shared" si="204"/>
        <v>-40</v>
      </c>
      <c r="AL127" s="490">
        <f t="shared" si="231"/>
        <v>19.88372093023256</v>
      </c>
      <c r="AM127" s="466"/>
      <c r="AN127" s="925"/>
      <c r="AO127" s="475">
        <f t="shared" si="232"/>
        <v>35</v>
      </c>
      <c r="AP127" s="491">
        <v>0.8738914793158189</v>
      </c>
      <c r="AQ127" s="492">
        <v>0.90299397903803758</v>
      </c>
      <c r="AR127" s="492">
        <v>0.91458889444393088</v>
      </c>
      <c r="AS127" s="492">
        <v>0.9147700155827756</v>
      </c>
      <c r="AT127" s="492">
        <v>0.92144517125842595</v>
      </c>
      <c r="AU127" s="493">
        <v>0.9236256544500594</v>
      </c>
      <c r="AV127" s="493">
        <v>0.92852820444816897</v>
      </c>
      <c r="AW127" s="493">
        <v>0.93905228583987976</v>
      </c>
      <c r="AX127" s="561">
        <v>0.94601407213100541</v>
      </c>
      <c r="AY127" s="493">
        <v>0.95413313348238926</v>
      </c>
      <c r="AZ127" s="493">
        <v>0.96148479487284422</v>
      </c>
      <c r="BA127" s="494" t="s">
        <v>381</v>
      </c>
      <c r="BB127" s="474"/>
      <c r="BC127" s="925"/>
      <c r="BD127" s="475">
        <f t="shared" si="233"/>
        <v>35</v>
      </c>
      <c r="BE127" s="491">
        <v>0.89164875727442583</v>
      </c>
      <c r="BF127" s="492">
        <v>0.91559731474783246</v>
      </c>
      <c r="BG127" s="492">
        <v>0.91556220626682649</v>
      </c>
      <c r="BH127" s="492">
        <v>0.91583391486945143</v>
      </c>
      <c r="BI127" s="492">
        <v>0.92259606002685624</v>
      </c>
      <c r="BJ127" s="493">
        <v>0.92482772949036662</v>
      </c>
      <c r="BK127" s="493">
        <v>0.92982514205873035</v>
      </c>
      <c r="BL127" s="493">
        <v>0.94034095224959846</v>
      </c>
      <c r="BM127" s="561">
        <v>0.94720117199723175</v>
      </c>
      <c r="BN127" s="493">
        <v>0.95501176812386301</v>
      </c>
      <c r="BO127" s="493">
        <v>0.96156829668377541</v>
      </c>
      <c r="BP127" s="494" t="s">
        <v>381</v>
      </c>
      <c r="BQ127" s="466"/>
      <c r="BR127" s="925"/>
      <c r="BS127" s="475">
        <f t="shared" si="234"/>
        <v>35</v>
      </c>
      <c r="BT127" s="495">
        <v>85</v>
      </c>
      <c r="BU127" s="496">
        <v>85</v>
      </c>
      <c r="BV127" s="496">
        <v>83.771681165932108</v>
      </c>
      <c r="BW127" s="496">
        <v>81.079297915073667</v>
      </c>
      <c r="BX127" s="496">
        <v>78.488354798438436</v>
      </c>
      <c r="BY127" s="497">
        <v>75.670540196245241</v>
      </c>
      <c r="BZ127" s="497">
        <v>69.801311463902167</v>
      </c>
      <c r="CA127" s="497">
        <v>63.874022726424499</v>
      </c>
      <c r="CB127" s="497">
        <v>57.522213286057905</v>
      </c>
      <c r="CC127" s="497">
        <v>50.865879041989039</v>
      </c>
      <c r="CD127" s="497">
        <v>42.513000741215627</v>
      </c>
      <c r="CE127" s="494" t="s">
        <v>381</v>
      </c>
      <c r="CG127" s="925"/>
      <c r="CH127" s="475">
        <f t="shared" si="235"/>
        <v>35</v>
      </c>
      <c r="CI127" s="495">
        <v>85</v>
      </c>
      <c r="CJ127" s="496">
        <v>84.82862362496391</v>
      </c>
      <c r="CK127" s="496">
        <v>83.247637365727286</v>
      </c>
      <c r="CL127" s="496">
        <v>80.501405988639647</v>
      </c>
      <c r="CM127" s="496">
        <v>77.868785520338406</v>
      </c>
      <c r="CN127" s="497">
        <v>75.033801120568484</v>
      </c>
      <c r="CO127" s="497">
        <v>69.129522531879289</v>
      </c>
      <c r="CP127" s="497">
        <v>63.225767146082148</v>
      </c>
      <c r="CQ127" s="497">
        <v>56.937327370718016</v>
      </c>
      <c r="CR127" s="497">
        <v>50.444505847363928</v>
      </c>
      <c r="CS127" s="497">
        <v>42.474223199512515</v>
      </c>
      <c r="CT127" s="494" t="s">
        <v>381</v>
      </c>
      <c r="CU127" s="466"/>
      <c r="CV127" s="925"/>
      <c r="CW127" s="680">
        <f t="shared" si="236"/>
        <v>35</v>
      </c>
      <c r="CX127" s="524">
        <f t="shared" si="205"/>
        <v>0.8738914793158189</v>
      </c>
      <c r="CY127" s="525">
        <f t="shared" si="206"/>
        <v>0.90299397903803758</v>
      </c>
      <c r="CZ127" s="525">
        <f t="shared" si="207"/>
        <v>0.91458889444393088</v>
      </c>
      <c r="DA127" s="525">
        <f t="shared" si="208"/>
        <v>0.9147700155827756</v>
      </c>
      <c r="DB127" s="525">
        <f t="shared" si="209"/>
        <v>0.92144517125842595</v>
      </c>
      <c r="DC127" s="526">
        <f t="shared" si="210"/>
        <v>0.9236256544500594</v>
      </c>
      <c r="DD127" s="526">
        <f t="shared" si="211"/>
        <v>0.92852820444816897</v>
      </c>
      <c r="DE127" s="526">
        <f t="shared" si="212"/>
        <v>0.93905228583987976</v>
      </c>
      <c r="DF127" s="568">
        <f t="shared" si="213"/>
        <v>0.94601407213100541</v>
      </c>
      <c r="DG127" s="526">
        <f t="shared" si="214"/>
        <v>0.95413313348238926</v>
      </c>
      <c r="DH127" s="526">
        <f>MIN(AZ127,BO127)</f>
        <v>0.96148479487284422</v>
      </c>
      <c r="DI127" s="494" t="s">
        <v>381</v>
      </c>
      <c r="DJ127" s="466"/>
      <c r="DK127" s="925"/>
      <c r="DL127" s="680">
        <f t="shared" si="237"/>
        <v>35</v>
      </c>
      <c r="DM127" s="495">
        <f t="shared" si="215"/>
        <v>85</v>
      </c>
      <c r="DN127" s="496">
        <f t="shared" si="216"/>
        <v>85</v>
      </c>
      <c r="DO127" s="496">
        <f t="shared" si="217"/>
        <v>83.771681165932108</v>
      </c>
      <c r="DP127" s="496">
        <f t="shared" si="218"/>
        <v>81.079297915073667</v>
      </c>
      <c r="DQ127" s="496">
        <f t="shared" si="219"/>
        <v>78.488354798438436</v>
      </c>
      <c r="DR127" s="497">
        <f t="shared" si="220"/>
        <v>75.670540196245241</v>
      </c>
      <c r="DS127" s="497">
        <f t="shared" si="221"/>
        <v>69.801311463902167</v>
      </c>
      <c r="DT127" s="497">
        <f t="shared" si="222"/>
        <v>63.874022726424499</v>
      </c>
      <c r="DU127" s="497">
        <f t="shared" si="223"/>
        <v>57.522213286057905</v>
      </c>
      <c r="DV127" s="497">
        <f t="shared" si="224"/>
        <v>50.865879041989039</v>
      </c>
      <c r="DW127" s="497">
        <f>MAX(CD127,CS127)</f>
        <v>42.513000741215627</v>
      </c>
      <c r="DX127" s="494" t="s">
        <v>381</v>
      </c>
    </row>
    <row r="128" spans="2:128" ht="15" customHeight="1">
      <c r="B128" s="995"/>
      <c r="C128" s="689">
        <v>30</v>
      </c>
      <c r="D128" s="476">
        <f t="shared" si="225"/>
        <v>19.88372093023256</v>
      </c>
      <c r="E128" s="578">
        <v>76.40685761031456</v>
      </c>
      <c r="F128" s="579">
        <v>76.195826415810274</v>
      </c>
      <c r="G128" s="579">
        <v>75.805821345570536</v>
      </c>
      <c r="H128" s="579">
        <v>75.1663243957898</v>
      </c>
      <c r="I128" s="579">
        <v>75.377844997248872</v>
      </c>
      <c r="J128" s="579">
        <v>74.957420397224382</v>
      </c>
      <c r="K128" s="579">
        <v>74.104267614104742</v>
      </c>
      <c r="L128" s="579">
        <v>73.926886278934504</v>
      </c>
      <c r="M128" s="579">
        <v>73.155219741732779</v>
      </c>
      <c r="N128" s="579">
        <v>72.435672128209674</v>
      </c>
      <c r="O128" s="579">
        <v>71.265615893132662</v>
      </c>
      <c r="P128" s="480" t="s">
        <v>381</v>
      </c>
      <c r="Q128" s="466"/>
      <c r="R128" s="925"/>
      <c r="S128" s="680">
        <f t="shared" si="226"/>
        <v>30</v>
      </c>
      <c r="T128" s="498">
        <v>36.700000000000003</v>
      </c>
      <c r="U128" s="482">
        <v>-33</v>
      </c>
      <c r="V128" s="600">
        <f t="shared" si="203"/>
        <v>17.895348837209305</v>
      </c>
      <c r="W128" s="681">
        <f t="shared" si="227"/>
        <v>19.88372093023256</v>
      </c>
      <c r="X128" s="666">
        <f>'70MPa, 7-10kg (comm)'!Z128</f>
        <v>25.781663865696235</v>
      </c>
      <c r="Y128" s="488">
        <f>'70MPa, 7-10kg (comm)'!AA128</f>
        <v>26.589185384615305</v>
      </c>
      <c r="Z128" s="483">
        <f t="shared" si="228"/>
        <v>3.7314860068770077</v>
      </c>
      <c r="AA128" s="486">
        <f t="shared" si="229"/>
        <v>2.8778525234956405</v>
      </c>
      <c r="AB128" s="487">
        <f>'70MPa, 7-10kg (comm)'!AD128</f>
        <v>40.982635378505783</v>
      </c>
      <c r="AC128" s="488">
        <f>'70MPa, 7-10kg (comm)'!AE128</f>
        <v>60.007827443615923</v>
      </c>
      <c r="AD128" s="466"/>
      <c r="AE128" s="930"/>
      <c r="AF128" s="932"/>
      <c r="AG128" s="466"/>
      <c r="AH128" s="925"/>
      <c r="AI128" s="680">
        <f t="shared" si="230"/>
        <v>30</v>
      </c>
      <c r="AJ128" s="489">
        <f t="shared" si="238"/>
        <v>20</v>
      </c>
      <c r="AK128" s="482">
        <f t="shared" si="204"/>
        <v>-40</v>
      </c>
      <c r="AL128" s="490">
        <f t="shared" si="231"/>
        <v>19.88372093023256</v>
      </c>
      <c r="AM128" s="466"/>
      <c r="AN128" s="925"/>
      <c r="AO128" s="475">
        <f t="shared" si="232"/>
        <v>30</v>
      </c>
      <c r="AP128" s="491">
        <v>0.91071554670358934</v>
      </c>
      <c r="AQ128" s="492">
        <v>0.91040710837666083</v>
      </c>
      <c r="AR128" s="492">
        <v>0.91019189921765598</v>
      </c>
      <c r="AS128" s="492">
        <v>0.91018561395573372</v>
      </c>
      <c r="AT128" s="492">
        <v>0.91731046333567556</v>
      </c>
      <c r="AU128" s="493">
        <v>0.91953477921589644</v>
      </c>
      <c r="AV128" s="493">
        <v>0.92436700065303579</v>
      </c>
      <c r="AW128" s="493">
        <v>0.93536663625530925</v>
      </c>
      <c r="AX128" s="493">
        <v>0.94226775344314451</v>
      </c>
      <c r="AY128" s="493">
        <v>0.95055038735576214</v>
      </c>
      <c r="AZ128" s="493">
        <v>0.95913956461775784</v>
      </c>
      <c r="BA128" s="494" t="s">
        <v>381</v>
      </c>
      <c r="BB128" s="474"/>
      <c r="BC128" s="925"/>
      <c r="BD128" s="475">
        <f t="shared" si="233"/>
        <v>30</v>
      </c>
      <c r="BE128" s="491">
        <v>0.91136676832552099</v>
      </c>
      <c r="BF128" s="492">
        <v>0.91113983973002866</v>
      </c>
      <c r="BG128" s="492">
        <v>0.91104868326607913</v>
      </c>
      <c r="BH128" s="492">
        <v>0.91116206239305142</v>
      </c>
      <c r="BI128" s="492">
        <v>0.91837527990674772</v>
      </c>
      <c r="BJ128" s="493">
        <v>0.92065782176715838</v>
      </c>
      <c r="BK128" s="493">
        <v>0.92559013904756227</v>
      </c>
      <c r="BL128" s="493">
        <v>0.93658169337568153</v>
      </c>
      <c r="BM128" s="493">
        <v>0.943376457110495</v>
      </c>
      <c r="BN128" s="493">
        <v>0.95131706684767436</v>
      </c>
      <c r="BO128" s="493">
        <v>0.95915389198408685</v>
      </c>
      <c r="BP128" s="494" t="s">
        <v>381</v>
      </c>
      <c r="BQ128" s="466"/>
      <c r="BR128" s="925"/>
      <c r="BS128" s="475">
        <f t="shared" si="234"/>
        <v>30</v>
      </c>
      <c r="BT128" s="495">
        <v>84.953254866801402</v>
      </c>
      <c r="BU128" s="496">
        <v>84.149315785875217</v>
      </c>
      <c r="BV128" s="496">
        <v>82.45538068401089</v>
      </c>
      <c r="BW128" s="496">
        <v>79.515896611037945</v>
      </c>
      <c r="BX128" s="496">
        <v>76.666813902414347</v>
      </c>
      <c r="BY128" s="497">
        <v>73.581296922647496</v>
      </c>
      <c r="BZ128" s="497">
        <v>67.205736814311649</v>
      </c>
      <c r="CA128" s="497">
        <v>60.837420423804808</v>
      </c>
      <c r="CB128" s="497">
        <v>54.037350379567151</v>
      </c>
      <c r="CC128" s="497">
        <v>46.936917714480764</v>
      </c>
      <c r="CD128" s="497">
        <v>37.937529866621112</v>
      </c>
      <c r="CE128" s="494" t="s">
        <v>381</v>
      </c>
      <c r="CG128" s="925"/>
      <c r="CH128" s="475">
        <f t="shared" si="235"/>
        <v>30</v>
      </c>
      <c r="CI128" s="495">
        <v>84.586591220716244</v>
      </c>
      <c r="CJ128" s="496">
        <v>83.748522312107895</v>
      </c>
      <c r="CK128" s="496">
        <v>81.997921546536531</v>
      </c>
      <c r="CL128" s="496">
        <v>78.985575852519361</v>
      </c>
      <c r="CM128" s="496">
        <v>76.09929986874991</v>
      </c>
      <c r="CN128" s="497">
        <v>72.987008774744154</v>
      </c>
      <c r="CO128" s="497">
        <v>66.578526692118047</v>
      </c>
      <c r="CP128" s="497">
        <v>60.232198737304557</v>
      </c>
      <c r="CQ128" s="497">
        <v>53.496716597674983</v>
      </c>
      <c r="CR128" s="497">
        <v>46.573848194265338</v>
      </c>
      <c r="CS128" s="497">
        <v>37.931011801183246</v>
      </c>
      <c r="CT128" s="494" t="s">
        <v>381</v>
      </c>
      <c r="CU128" s="466"/>
      <c r="CV128" s="925"/>
      <c r="CW128" s="680">
        <f t="shared" si="236"/>
        <v>30</v>
      </c>
      <c r="CX128" s="524">
        <f t="shared" si="205"/>
        <v>0.91071554670358934</v>
      </c>
      <c r="CY128" s="525">
        <f t="shared" si="206"/>
        <v>0.91040710837666083</v>
      </c>
      <c r="CZ128" s="525">
        <f t="shared" si="207"/>
        <v>0.91019189921765598</v>
      </c>
      <c r="DA128" s="525">
        <f t="shared" si="208"/>
        <v>0.91018561395573372</v>
      </c>
      <c r="DB128" s="525">
        <f t="shared" si="209"/>
        <v>0.91731046333567556</v>
      </c>
      <c r="DC128" s="526">
        <f t="shared" si="210"/>
        <v>0.91953477921589644</v>
      </c>
      <c r="DD128" s="526">
        <f t="shared" si="211"/>
        <v>0.92436700065303579</v>
      </c>
      <c r="DE128" s="526">
        <f t="shared" si="212"/>
        <v>0.93536663625530925</v>
      </c>
      <c r="DF128" s="526">
        <f t="shared" si="213"/>
        <v>0.94226775344314451</v>
      </c>
      <c r="DG128" s="526">
        <f t="shared" si="214"/>
        <v>0.95055038735576214</v>
      </c>
      <c r="DH128" s="526">
        <f>MIN(AZ128,BO128)</f>
        <v>0.95913956461775784</v>
      </c>
      <c r="DI128" s="494" t="s">
        <v>381</v>
      </c>
      <c r="DJ128" s="466"/>
      <c r="DK128" s="925"/>
      <c r="DL128" s="680">
        <f t="shared" si="237"/>
        <v>30</v>
      </c>
      <c r="DM128" s="495">
        <f t="shared" si="215"/>
        <v>84.953254866801402</v>
      </c>
      <c r="DN128" s="496">
        <f t="shared" si="216"/>
        <v>84.149315785875217</v>
      </c>
      <c r="DO128" s="496">
        <f t="shared" si="217"/>
        <v>82.45538068401089</v>
      </c>
      <c r="DP128" s="496">
        <f t="shared" si="218"/>
        <v>79.515896611037945</v>
      </c>
      <c r="DQ128" s="496">
        <f t="shared" si="219"/>
        <v>76.666813902414347</v>
      </c>
      <c r="DR128" s="497">
        <f t="shared" si="220"/>
        <v>73.581296922647496</v>
      </c>
      <c r="DS128" s="497">
        <f t="shared" si="221"/>
        <v>67.205736814311649</v>
      </c>
      <c r="DT128" s="497">
        <f t="shared" si="222"/>
        <v>60.837420423804808</v>
      </c>
      <c r="DU128" s="497">
        <f t="shared" si="223"/>
        <v>54.037350379567151</v>
      </c>
      <c r="DV128" s="497">
        <f t="shared" si="224"/>
        <v>46.936917714480764</v>
      </c>
      <c r="DW128" s="497">
        <f>MAX(CD128,CS128)</f>
        <v>37.937529866621112</v>
      </c>
      <c r="DX128" s="494" t="s">
        <v>381</v>
      </c>
    </row>
    <row r="129" spans="2:128" ht="15" customHeight="1">
      <c r="B129" s="995"/>
      <c r="C129" s="689">
        <v>25</v>
      </c>
      <c r="D129" s="476">
        <f t="shared" si="225"/>
        <v>19.88372093023256</v>
      </c>
      <c r="E129" s="578">
        <v>75.658354943101969</v>
      </c>
      <c r="F129" s="579">
        <v>75.427447933439112</v>
      </c>
      <c r="G129" s="579">
        <v>74.996019983302091</v>
      </c>
      <c r="H129" s="579">
        <v>74.280711512365102</v>
      </c>
      <c r="I129" s="579">
        <v>74.489701474077094</v>
      </c>
      <c r="J129" s="579">
        <v>74.012187020376643</v>
      </c>
      <c r="K129" s="579">
        <v>73.030246793968928</v>
      </c>
      <c r="L129" s="579">
        <v>72.803031979361492</v>
      </c>
      <c r="M129" s="579">
        <v>71.910199640605015</v>
      </c>
      <c r="N129" s="579">
        <v>71.09976728815505</v>
      </c>
      <c r="O129" s="631" t="s">
        <v>381</v>
      </c>
      <c r="P129" s="480" t="s">
        <v>381</v>
      </c>
      <c r="Q129" s="466"/>
      <c r="R129" s="925"/>
      <c r="S129" s="680">
        <f t="shared" si="226"/>
        <v>25</v>
      </c>
      <c r="T129" s="498">
        <v>33.299999999999997</v>
      </c>
      <c r="U129" s="482">
        <v>-33</v>
      </c>
      <c r="V129" s="600">
        <f t="shared" si="203"/>
        <v>17.895348837209305</v>
      </c>
      <c r="W129" s="681">
        <f t="shared" si="227"/>
        <v>19.88372093023256</v>
      </c>
      <c r="X129" s="666">
        <f>'70MPa, 7-10kg (comm)'!Z129</f>
        <v>24.16291188371288</v>
      </c>
      <c r="Y129" s="488">
        <f>'70MPa, 7-10kg (comm)'!AA129</f>
        <v>24.785455262089169</v>
      </c>
      <c r="Z129" s="483">
        <f t="shared" si="228"/>
        <v>3.6928424106875806</v>
      </c>
      <c r="AA129" s="486">
        <f t="shared" si="229"/>
        <v>3.0388493028827877</v>
      </c>
      <c r="AB129" s="487">
        <f>'70MPa, 7-10kg (comm)'!AD129</f>
        <v>40.617660618947227</v>
      </c>
      <c r="AC129" s="488">
        <f>'70MPa, 7-10kg (comm)'!AE129</f>
        <v>59.197738253455292</v>
      </c>
      <c r="AD129" s="466"/>
      <c r="AE129" s="930"/>
      <c r="AF129" s="932"/>
      <c r="AG129" s="466"/>
      <c r="AH129" s="925"/>
      <c r="AI129" s="680">
        <f t="shared" si="230"/>
        <v>25</v>
      </c>
      <c r="AJ129" s="489">
        <f t="shared" si="238"/>
        <v>15</v>
      </c>
      <c r="AK129" s="482">
        <f t="shared" si="204"/>
        <v>-40</v>
      </c>
      <c r="AL129" s="490">
        <f t="shared" si="231"/>
        <v>19.88372093023256</v>
      </c>
      <c r="AM129" s="466"/>
      <c r="AN129" s="925"/>
      <c r="AO129" s="475">
        <f t="shared" si="232"/>
        <v>25</v>
      </c>
      <c r="AP129" s="491">
        <v>0.90634882283233487</v>
      </c>
      <c r="AQ129" s="492">
        <v>0.90600399523557007</v>
      </c>
      <c r="AR129" s="492">
        <v>0.90570525332694363</v>
      </c>
      <c r="AS129" s="492">
        <v>0.9055687098095957</v>
      </c>
      <c r="AT129" s="492">
        <v>0.91316974237585202</v>
      </c>
      <c r="AU129" s="493">
        <v>0.91537147521907014</v>
      </c>
      <c r="AV129" s="493">
        <v>0.92008282418403686</v>
      </c>
      <c r="AW129" s="493">
        <v>0.93159573966910592</v>
      </c>
      <c r="AX129" s="493">
        <v>0.93838825278245164</v>
      </c>
      <c r="AY129" s="562">
        <v>0.94686978588608972</v>
      </c>
      <c r="AZ129" s="522" t="s">
        <v>381</v>
      </c>
      <c r="BA129" s="502" t="s">
        <v>381</v>
      </c>
      <c r="BB129" s="474"/>
      <c r="BC129" s="925"/>
      <c r="BD129" s="475">
        <f t="shared" si="233"/>
        <v>25</v>
      </c>
      <c r="BE129" s="491">
        <v>0.90687400508709648</v>
      </c>
      <c r="BF129" s="492">
        <v>0.90659984492548085</v>
      </c>
      <c r="BG129" s="492">
        <v>0.9064616465558073</v>
      </c>
      <c r="BH129" s="492">
        <v>0.90644509191851652</v>
      </c>
      <c r="BI129" s="492">
        <v>0.91415856273513851</v>
      </c>
      <c r="BJ129" s="493">
        <v>0.91640087085575506</v>
      </c>
      <c r="BK129" s="493">
        <v>0.92122804629050858</v>
      </c>
      <c r="BL129" s="493">
        <v>0.93272674754233065</v>
      </c>
      <c r="BM129" s="493">
        <v>0.93941408811600369</v>
      </c>
      <c r="BN129" s="562">
        <v>0.94751611723035567</v>
      </c>
      <c r="BO129" s="522" t="s">
        <v>381</v>
      </c>
      <c r="BP129" s="502" t="s">
        <v>381</v>
      </c>
      <c r="BQ129" s="466"/>
      <c r="BR129" s="925"/>
      <c r="BS129" s="475">
        <f t="shared" si="234"/>
        <v>25</v>
      </c>
      <c r="BT129" s="495">
        <v>83.87727138886828</v>
      </c>
      <c r="BU129" s="496">
        <v>82.998060153543307</v>
      </c>
      <c r="BV129" s="496">
        <v>81.149728065065034</v>
      </c>
      <c r="BW129" s="496">
        <v>77.907473034010863</v>
      </c>
      <c r="BX129" s="496">
        <v>74.807228222210256</v>
      </c>
      <c r="BY129" s="497">
        <v>71.468497213295706</v>
      </c>
      <c r="BZ129" s="497">
        <v>64.562014365334022</v>
      </c>
      <c r="CA129" s="497">
        <v>57.740015987286753</v>
      </c>
      <c r="CB129" s="497">
        <v>50.475082451044543</v>
      </c>
      <c r="CC129" s="563">
        <v>42.909285815740887</v>
      </c>
      <c r="CD129" s="522" t="s">
        <v>381</v>
      </c>
      <c r="CE129" s="502" t="s">
        <v>381</v>
      </c>
      <c r="CG129" s="925"/>
      <c r="CH129" s="475">
        <f t="shared" si="235"/>
        <v>25</v>
      </c>
      <c r="CI129" s="495">
        <v>83.59233066006523</v>
      </c>
      <c r="CJ129" s="496">
        <v>82.670503298553371</v>
      </c>
      <c r="CK129" s="496">
        <v>80.745714605196184</v>
      </c>
      <c r="CL129" s="496">
        <v>77.43220137766312</v>
      </c>
      <c r="CM129" s="496">
        <v>74.289523144901651</v>
      </c>
      <c r="CN129" s="497">
        <v>70.922059024409265</v>
      </c>
      <c r="CO129" s="497">
        <v>63.974652889796033</v>
      </c>
      <c r="CP129" s="497">
        <v>57.177756070963987</v>
      </c>
      <c r="CQ129" s="497">
        <v>49.979219343476323</v>
      </c>
      <c r="CR129" s="563">
        <v>42.607055159358296</v>
      </c>
      <c r="CS129" s="522" t="s">
        <v>381</v>
      </c>
      <c r="CT129" s="502" t="s">
        <v>381</v>
      </c>
      <c r="CU129" s="466"/>
      <c r="CV129" s="925"/>
      <c r="CW129" s="680">
        <f t="shared" si="236"/>
        <v>25</v>
      </c>
      <c r="CX129" s="524">
        <f t="shared" si="205"/>
        <v>0.90634882283233487</v>
      </c>
      <c r="CY129" s="525">
        <f t="shared" si="206"/>
        <v>0.90600399523557007</v>
      </c>
      <c r="CZ129" s="525">
        <f t="shared" si="207"/>
        <v>0.90570525332694363</v>
      </c>
      <c r="DA129" s="525">
        <f t="shared" si="208"/>
        <v>0.9055687098095957</v>
      </c>
      <c r="DB129" s="525">
        <f t="shared" si="209"/>
        <v>0.91316974237585202</v>
      </c>
      <c r="DC129" s="526">
        <f t="shared" si="210"/>
        <v>0.91537147521907014</v>
      </c>
      <c r="DD129" s="526">
        <f t="shared" si="211"/>
        <v>0.92008282418403686</v>
      </c>
      <c r="DE129" s="526">
        <f t="shared" si="212"/>
        <v>0.93159573966910592</v>
      </c>
      <c r="DF129" s="526">
        <f t="shared" si="213"/>
        <v>0.93838825278245164</v>
      </c>
      <c r="DG129" s="567">
        <f t="shared" si="214"/>
        <v>0.94686978588608972</v>
      </c>
      <c r="DH129" s="522" t="s">
        <v>381</v>
      </c>
      <c r="DI129" s="502" t="s">
        <v>381</v>
      </c>
      <c r="DJ129" s="466"/>
      <c r="DK129" s="925"/>
      <c r="DL129" s="680">
        <f t="shared" si="237"/>
        <v>25</v>
      </c>
      <c r="DM129" s="495">
        <f t="shared" si="215"/>
        <v>83.87727138886828</v>
      </c>
      <c r="DN129" s="496">
        <f t="shared" si="216"/>
        <v>82.998060153543307</v>
      </c>
      <c r="DO129" s="496">
        <f t="shared" si="217"/>
        <v>81.149728065065034</v>
      </c>
      <c r="DP129" s="496">
        <f t="shared" si="218"/>
        <v>77.907473034010863</v>
      </c>
      <c r="DQ129" s="496">
        <f t="shared" si="219"/>
        <v>74.807228222210256</v>
      </c>
      <c r="DR129" s="497">
        <f t="shared" si="220"/>
        <v>71.468497213295706</v>
      </c>
      <c r="DS129" s="497">
        <f t="shared" si="221"/>
        <v>64.562014365334022</v>
      </c>
      <c r="DT129" s="497">
        <f t="shared" si="222"/>
        <v>57.740015987286753</v>
      </c>
      <c r="DU129" s="497">
        <f t="shared" si="223"/>
        <v>50.475082451044543</v>
      </c>
      <c r="DV129" s="563">
        <f t="shared" si="224"/>
        <v>42.909285815740887</v>
      </c>
      <c r="DW129" s="522" t="s">
        <v>381</v>
      </c>
      <c r="DX129" s="502" t="s">
        <v>381</v>
      </c>
    </row>
    <row r="130" spans="2:128" ht="15" customHeight="1">
      <c r="B130" s="995"/>
      <c r="C130" s="589">
        <v>20</v>
      </c>
      <c r="D130" s="476">
        <f t="shared" si="225"/>
        <v>19.88372093023256</v>
      </c>
      <c r="E130" s="578">
        <v>74.910193485252535</v>
      </c>
      <c r="F130" s="579">
        <v>74.658011460089682</v>
      </c>
      <c r="G130" s="579">
        <v>74.182999732725904</v>
      </c>
      <c r="H130" s="579">
        <v>73.384132220542639</v>
      </c>
      <c r="I130" s="579">
        <v>73.594624798982068</v>
      </c>
      <c r="J130" s="579">
        <v>73.057581755190768</v>
      </c>
      <c r="K130" s="579">
        <v>71.928981144237326</v>
      </c>
      <c r="L130" s="579">
        <v>71.663194033399492</v>
      </c>
      <c r="M130" s="579">
        <v>70.627539253705763</v>
      </c>
      <c r="N130" s="579">
        <v>69.739511925478681</v>
      </c>
      <c r="O130" s="631" t="s">
        <v>381</v>
      </c>
      <c r="P130" s="480" t="s">
        <v>381</v>
      </c>
      <c r="Q130" s="466"/>
      <c r="R130" s="925"/>
      <c r="S130" s="503">
        <f t="shared" si="226"/>
        <v>20</v>
      </c>
      <c r="T130" s="481">
        <v>30</v>
      </c>
      <c r="U130" s="482">
        <v>-33</v>
      </c>
      <c r="V130" s="600">
        <f t="shared" si="203"/>
        <v>17.895348837209305</v>
      </c>
      <c r="W130" s="681">
        <f t="shared" si="227"/>
        <v>19.88372093023256</v>
      </c>
      <c r="X130" s="666">
        <f>'70MPa, 7-10kg (comm)'!Z130</f>
        <v>26.191490928703136</v>
      </c>
      <c r="Y130" s="488">
        <f>'70MPa, 7-10kg (comm)'!AA130</f>
        <v>25.178783585333512</v>
      </c>
      <c r="Z130" s="483">
        <f t="shared" si="228"/>
        <v>3.6541456055951533</v>
      </c>
      <c r="AA130" s="486">
        <f t="shared" si="229"/>
        <v>2.8856839415551643</v>
      </c>
      <c r="AB130" s="487">
        <f>'70MPa, 7-10kg (comm)'!AD130</f>
        <v>43.255103375661889</v>
      </c>
      <c r="AC130" s="488">
        <f>'70MPa, 7-10kg (comm)'!AE130</f>
        <v>59.995026480846441</v>
      </c>
      <c r="AD130" s="466"/>
      <c r="AE130" s="930"/>
      <c r="AF130" s="932"/>
      <c r="AG130" s="466"/>
      <c r="AH130" s="925"/>
      <c r="AI130" s="503">
        <f t="shared" si="230"/>
        <v>20</v>
      </c>
      <c r="AJ130" s="489">
        <f t="shared" si="238"/>
        <v>10</v>
      </c>
      <c r="AK130" s="482">
        <f t="shared" si="204"/>
        <v>-40</v>
      </c>
      <c r="AL130" s="490">
        <f t="shared" si="231"/>
        <v>19.88372093023256</v>
      </c>
      <c r="AM130" s="466"/>
      <c r="AN130" s="925"/>
      <c r="AO130" s="503">
        <f t="shared" si="232"/>
        <v>20</v>
      </c>
      <c r="AP130" s="491">
        <v>0.9019019210307837</v>
      </c>
      <c r="AQ130" s="492">
        <v>0.90147558374888281</v>
      </c>
      <c r="AR130" s="492">
        <v>0.90119903589834283</v>
      </c>
      <c r="AS130" s="492">
        <v>0.90080595518771445</v>
      </c>
      <c r="AT130" s="492">
        <v>0.90893537889230325</v>
      </c>
      <c r="AU130" s="493">
        <v>0.91113383271640014</v>
      </c>
      <c r="AV130" s="493">
        <v>0.91559224770781322</v>
      </c>
      <c r="AW130" s="493">
        <v>0.92773245981180519</v>
      </c>
      <c r="AX130" s="493">
        <v>0.93424885858331774</v>
      </c>
      <c r="AY130" s="562">
        <v>0.94309169840892815</v>
      </c>
      <c r="AZ130" s="522" t="s">
        <v>381</v>
      </c>
      <c r="BA130" s="502" t="s">
        <v>381</v>
      </c>
      <c r="BB130" s="474"/>
      <c r="BC130" s="925"/>
      <c r="BD130" s="503">
        <f t="shared" si="233"/>
        <v>20</v>
      </c>
      <c r="BE130" s="491">
        <v>0.9023775842762225</v>
      </c>
      <c r="BF130" s="492">
        <v>0.90201981061817627</v>
      </c>
      <c r="BG130" s="492">
        <v>0.90183352637535918</v>
      </c>
      <c r="BH130" s="492">
        <v>0.90158154059886053</v>
      </c>
      <c r="BI130" s="492">
        <v>0.90982382604827972</v>
      </c>
      <c r="BJ130" s="493">
        <v>0.91212127033280777</v>
      </c>
      <c r="BK130" s="493">
        <v>0.91664359424227215</v>
      </c>
      <c r="BL130" s="493">
        <v>0.92879007023544535</v>
      </c>
      <c r="BM130" s="493">
        <v>0.93519517112393613</v>
      </c>
      <c r="BN130" s="562">
        <v>0.94361222131185141</v>
      </c>
      <c r="BO130" s="522" t="s">
        <v>381</v>
      </c>
      <c r="BP130" s="502" t="s">
        <v>381</v>
      </c>
      <c r="BQ130" s="466"/>
      <c r="BR130" s="925"/>
      <c r="BS130" s="503">
        <f t="shared" si="234"/>
        <v>20</v>
      </c>
      <c r="BT130" s="495">
        <v>82.822248428168194</v>
      </c>
      <c r="BU130" s="496">
        <v>81.878416737785827</v>
      </c>
      <c r="BV130" s="496">
        <v>79.819310301785691</v>
      </c>
      <c r="BW130" s="496">
        <v>76.294797389156116</v>
      </c>
      <c r="BX130" s="496">
        <v>72.941164983501665</v>
      </c>
      <c r="BY130" s="497">
        <v>69.315369355720406</v>
      </c>
      <c r="BZ130" s="497">
        <v>61.854848249907036</v>
      </c>
      <c r="CA130" s="497">
        <v>54.580133720796631</v>
      </c>
      <c r="CB130" s="497">
        <v>46.822594318127329</v>
      </c>
      <c r="CC130" s="563">
        <v>38.776296548601444</v>
      </c>
      <c r="CD130" s="522" t="s">
        <v>381</v>
      </c>
      <c r="CE130" s="502" t="s">
        <v>381</v>
      </c>
      <c r="CG130" s="925"/>
      <c r="CH130" s="503">
        <f t="shared" si="235"/>
        <v>20</v>
      </c>
      <c r="CI130" s="495">
        <v>82.561105208433744</v>
      </c>
      <c r="CJ130" s="496">
        <v>81.580826171044606</v>
      </c>
      <c r="CK130" s="496">
        <v>79.473314263511298</v>
      </c>
      <c r="CL130" s="496">
        <v>75.881808221327731</v>
      </c>
      <c r="CM130" s="496">
        <v>72.470508924874338</v>
      </c>
      <c r="CN130" s="497">
        <v>68.801374508885459</v>
      </c>
      <c r="CO130" s="497">
        <v>61.315180865771367</v>
      </c>
      <c r="CP130" s="497">
        <v>54.06033159064085</v>
      </c>
      <c r="CQ130" s="497">
        <v>46.372278234594056</v>
      </c>
      <c r="CR130" s="563">
        <v>38.535402330302972</v>
      </c>
      <c r="CS130" s="522" t="s">
        <v>381</v>
      </c>
      <c r="CT130" s="502" t="s">
        <v>381</v>
      </c>
      <c r="CU130" s="466"/>
      <c r="CV130" s="925"/>
      <c r="CW130" s="503">
        <f t="shared" si="236"/>
        <v>20</v>
      </c>
      <c r="CX130" s="524">
        <f t="shared" si="205"/>
        <v>0.9019019210307837</v>
      </c>
      <c r="CY130" s="525">
        <f t="shared" si="206"/>
        <v>0.90147558374888281</v>
      </c>
      <c r="CZ130" s="525">
        <f t="shared" si="207"/>
        <v>0.90119903589834283</v>
      </c>
      <c r="DA130" s="525">
        <f t="shared" si="208"/>
        <v>0.90080595518771445</v>
      </c>
      <c r="DB130" s="525">
        <f t="shared" si="209"/>
        <v>0.90893537889230325</v>
      </c>
      <c r="DC130" s="526">
        <f t="shared" si="210"/>
        <v>0.91113383271640014</v>
      </c>
      <c r="DD130" s="526">
        <f t="shared" si="211"/>
        <v>0.91559224770781322</v>
      </c>
      <c r="DE130" s="526">
        <f t="shared" si="212"/>
        <v>0.92773245981180519</v>
      </c>
      <c r="DF130" s="526">
        <f t="shared" si="213"/>
        <v>0.93424885858331774</v>
      </c>
      <c r="DG130" s="567">
        <f t="shared" si="214"/>
        <v>0.94309169840892815</v>
      </c>
      <c r="DH130" s="522" t="s">
        <v>381</v>
      </c>
      <c r="DI130" s="502" t="s">
        <v>381</v>
      </c>
      <c r="DJ130" s="466"/>
      <c r="DK130" s="925"/>
      <c r="DL130" s="503">
        <f t="shared" si="237"/>
        <v>20</v>
      </c>
      <c r="DM130" s="495">
        <f t="shared" si="215"/>
        <v>82.822248428168194</v>
      </c>
      <c r="DN130" s="496">
        <f t="shared" si="216"/>
        <v>81.878416737785827</v>
      </c>
      <c r="DO130" s="496">
        <f t="shared" si="217"/>
        <v>79.819310301785691</v>
      </c>
      <c r="DP130" s="496">
        <f t="shared" si="218"/>
        <v>76.294797389156116</v>
      </c>
      <c r="DQ130" s="496">
        <f t="shared" si="219"/>
        <v>72.941164983501665</v>
      </c>
      <c r="DR130" s="497">
        <f t="shared" si="220"/>
        <v>69.315369355720406</v>
      </c>
      <c r="DS130" s="497">
        <f t="shared" si="221"/>
        <v>61.854848249907036</v>
      </c>
      <c r="DT130" s="497">
        <f t="shared" si="222"/>
        <v>54.580133720796631</v>
      </c>
      <c r="DU130" s="497">
        <f t="shared" si="223"/>
        <v>46.822594318127329</v>
      </c>
      <c r="DV130" s="563">
        <f t="shared" si="224"/>
        <v>38.776296548601444</v>
      </c>
      <c r="DW130" s="522" t="s">
        <v>381</v>
      </c>
      <c r="DX130" s="502" t="s">
        <v>381</v>
      </c>
    </row>
    <row r="131" spans="2:128" ht="15" customHeight="1">
      <c r="B131" s="995"/>
      <c r="C131" s="689">
        <v>10</v>
      </c>
      <c r="D131" s="476">
        <f t="shared" si="225"/>
        <v>19.88372093023256</v>
      </c>
      <c r="E131" s="578">
        <v>73.519030086398772</v>
      </c>
      <c r="F131" s="579">
        <v>73.131525172702112</v>
      </c>
      <c r="G131" s="579">
        <v>72.546805155099278</v>
      </c>
      <c r="H131" s="579">
        <v>71.515462173306901</v>
      </c>
      <c r="I131" s="579">
        <v>71.785379609819046</v>
      </c>
      <c r="J131" s="579">
        <v>71.119316717686189</v>
      </c>
      <c r="K131" s="579">
        <v>70.396862013222105</v>
      </c>
      <c r="L131" s="579">
        <v>69.332439638771476</v>
      </c>
      <c r="M131" s="579">
        <v>68.380964481080028</v>
      </c>
      <c r="N131" s="579">
        <v>66.945436477427918</v>
      </c>
      <c r="O131" s="631" t="s">
        <v>381</v>
      </c>
      <c r="P131" s="480" t="s">
        <v>381</v>
      </c>
      <c r="Q131" s="466"/>
      <c r="R131" s="925"/>
      <c r="S131" s="680">
        <f t="shared" si="226"/>
        <v>10</v>
      </c>
      <c r="T131" s="481">
        <f>S131+15</f>
        <v>25</v>
      </c>
      <c r="U131" s="482">
        <v>-33</v>
      </c>
      <c r="V131" s="600">
        <f t="shared" si="203"/>
        <v>17.895348837209305</v>
      </c>
      <c r="W131" s="681">
        <f t="shared" si="227"/>
        <v>19.88372093023256</v>
      </c>
      <c r="X131" s="666">
        <f>'70MPa, 7-10kg (comm)'!Z131</f>
        <v>29.427595955934031</v>
      </c>
      <c r="Y131" s="488">
        <f>'70MPa, 7-10kg (comm)'!AA131</f>
        <v>25.105832977025024</v>
      </c>
      <c r="Z131" s="483">
        <f t="shared" si="228"/>
        <v>3.577374950206071</v>
      </c>
      <c r="AA131" s="486">
        <f t="shared" si="229"/>
        <v>2.8332668841458615</v>
      </c>
      <c r="AB131" s="487">
        <f>'70MPa, 7-10kg (comm)'!AD131</f>
        <v>47.304225824062407</v>
      </c>
      <c r="AC131" s="488">
        <f>'70MPa, 7-10kg (comm)'!AE131</f>
        <v>59.997018680692015</v>
      </c>
      <c r="AD131" s="466"/>
      <c r="AE131" s="930"/>
      <c r="AF131" s="932"/>
      <c r="AG131" s="466"/>
      <c r="AH131" s="925"/>
      <c r="AI131" s="680">
        <f t="shared" si="230"/>
        <v>10</v>
      </c>
      <c r="AJ131" s="489">
        <f t="shared" si="238"/>
        <v>0</v>
      </c>
      <c r="AK131" s="482">
        <f t="shared" si="204"/>
        <v>-40</v>
      </c>
      <c r="AL131" s="490">
        <f t="shared" si="231"/>
        <v>19.88372093023256</v>
      </c>
      <c r="AM131" s="466"/>
      <c r="AN131" s="925"/>
      <c r="AO131" s="475">
        <f t="shared" si="232"/>
        <v>10</v>
      </c>
      <c r="AP131" s="491">
        <v>0.8931170799288457</v>
      </c>
      <c r="AQ131" s="492">
        <v>0.89180575554589159</v>
      </c>
      <c r="AR131" s="492">
        <v>0.89098823468165944</v>
      </c>
      <c r="AS131" s="492">
        <v>0.8893899607331659</v>
      </c>
      <c r="AT131" s="492">
        <v>0.89886899967482126</v>
      </c>
      <c r="AU131" s="493">
        <v>0.9007024441126813</v>
      </c>
      <c r="AV131" s="493">
        <v>0.90997329890334044</v>
      </c>
      <c r="AW131" s="493">
        <v>0.91701391785116082</v>
      </c>
      <c r="AX131" s="493">
        <v>0.92563375256763114</v>
      </c>
      <c r="AY131" s="562">
        <v>0.93176629355152785</v>
      </c>
      <c r="AZ131" s="522" t="s">
        <v>381</v>
      </c>
      <c r="BA131" s="502" t="s">
        <v>381</v>
      </c>
      <c r="BB131" s="474"/>
      <c r="BC131" s="925"/>
      <c r="BD131" s="475">
        <f t="shared" si="233"/>
        <v>10</v>
      </c>
      <c r="BE131" s="491">
        <v>0.89340198699342921</v>
      </c>
      <c r="BF131" s="492">
        <v>0.89215893675373348</v>
      </c>
      <c r="BG131" s="492">
        <v>0.89141952998692853</v>
      </c>
      <c r="BH131" s="492">
        <v>0.88999937619338076</v>
      </c>
      <c r="BI131" s="492">
        <v>0.89958521260216662</v>
      </c>
      <c r="BJ131" s="493">
        <v>0.90151723870224942</v>
      </c>
      <c r="BK131" s="493">
        <v>0.91088355937356802</v>
      </c>
      <c r="BL131" s="493">
        <v>0.91792736569088973</v>
      </c>
      <c r="BM131" s="493">
        <v>0.92640590176071846</v>
      </c>
      <c r="BN131" s="562">
        <v>0.93204385459089845</v>
      </c>
      <c r="BO131" s="522" t="s">
        <v>381</v>
      </c>
      <c r="BP131" s="502" t="s">
        <v>381</v>
      </c>
      <c r="BQ131" s="466"/>
      <c r="BR131" s="925"/>
      <c r="BS131" s="475">
        <f t="shared" si="234"/>
        <v>10</v>
      </c>
      <c r="BT131" s="495">
        <v>81.096909276991795</v>
      </c>
      <c r="BU131" s="496">
        <v>79.973337695732354</v>
      </c>
      <c r="BV131" s="496">
        <v>77.658009299864418</v>
      </c>
      <c r="BW131" s="496">
        <v>73.615496536407704</v>
      </c>
      <c r="BX131" s="496">
        <v>69.855683637488255</v>
      </c>
      <c r="BY131" s="497">
        <v>65.772297588223566</v>
      </c>
      <c r="BZ131" s="497">
        <v>57.692522555417163</v>
      </c>
      <c r="CA131" s="497">
        <v>49.355644527897439</v>
      </c>
      <c r="CB131" s="497">
        <v>40.953356958904934</v>
      </c>
      <c r="CC131" s="563">
        <v>31.748758925131114</v>
      </c>
      <c r="CD131" s="522" t="s">
        <v>381</v>
      </c>
      <c r="CE131" s="502" t="s">
        <v>381</v>
      </c>
      <c r="CG131" s="925"/>
      <c r="CH131" s="475">
        <f t="shared" si="235"/>
        <v>10</v>
      </c>
      <c r="CI131" s="495">
        <v>80.942145495166969</v>
      </c>
      <c r="CJ131" s="496">
        <v>79.791489703376527</v>
      </c>
      <c r="CK131" s="496">
        <v>77.41197801836563</v>
      </c>
      <c r="CL131" s="496">
        <v>73.296138004745671</v>
      </c>
      <c r="CM131" s="496">
        <v>69.478303417985927</v>
      </c>
      <c r="CN131" s="497">
        <v>65.353525815684407</v>
      </c>
      <c r="CO131" s="497">
        <v>57.235354249096261</v>
      </c>
      <c r="CP131" s="497">
        <v>48.91366579267136</v>
      </c>
      <c r="CQ131" s="497">
        <v>40.587995217726011</v>
      </c>
      <c r="CR131" s="563">
        <v>31.622499667235942</v>
      </c>
      <c r="CS131" s="522" t="s">
        <v>381</v>
      </c>
      <c r="CT131" s="502" t="s">
        <v>381</v>
      </c>
      <c r="CU131" s="466"/>
      <c r="CV131" s="925"/>
      <c r="CW131" s="680">
        <f t="shared" si="236"/>
        <v>10</v>
      </c>
      <c r="CX131" s="524">
        <f t="shared" si="205"/>
        <v>0.8931170799288457</v>
      </c>
      <c r="CY131" s="525">
        <f t="shared" si="206"/>
        <v>0.89180575554589159</v>
      </c>
      <c r="CZ131" s="525">
        <f t="shared" si="207"/>
        <v>0.89098823468165944</v>
      </c>
      <c r="DA131" s="525">
        <f t="shared" si="208"/>
        <v>0.8893899607331659</v>
      </c>
      <c r="DB131" s="525">
        <f t="shared" si="209"/>
        <v>0.89886899967482126</v>
      </c>
      <c r="DC131" s="526">
        <f t="shared" si="210"/>
        <v>0.9007024441126813</v>
      </c>
      <c r="DD131" s="526">
        <f t="shared" si="211"/>
        <v>0.90997329890334044</v>
      </c>
      <c r="DE131" s="526">
        <f t="shared" si="212"/>
        <v>0.91701391785116082</v>
      </c>
      <c r="DF131" s="526">
        <f t="shared" si="213"/>
        <v>0.92563375256763114</v>
      </c>
      <c r="DG131" s="567">
        <f t="shared" si="214"/>
        <v>0.93176629355152785</v>
      </c>
      <c r="DH131" s="522" t="s">
        <v>381</v>
      </c>
      <c r="DI131" s="502" t="s">
        <v>381</v>
      </c>
      <c r="DJ131" s="466"/>
      <c r="DK131" s="925"/>
      <c r="DL131" s="680">
        <f t="shared" si="237"/>
        <v>10</v>
      </c>
      <c r="DM131" s="495">
        <f t="shared" si="215"/>
        <v>81.096909276991795</v>
      </c>
      <c r="DN131" s="496">
        <f t="shared" si="216"/>
        <v>79.973337695732354</v>
      </c>
      <c r="DO131" s="496">
        <f t="shared" si="217"/>
        <v>77.658009299864418</v>
      </c>
      <c r="DP131" s="496">
        <f t="shared" si="218"/>
        <v>73.615496536407704</v>
      </c>
      <c r="DQ131" s="496">
        <f t="shared" si="219"/>
        <v>69.855683637488255</v>
      </c>
      <c r="DR131" s="497">
        <f t="shared" si="220"/>
        <v>65.772297588223566</v>
      </c>
      <c r="DS131" s="497">
        <f t="shared" si="221"/>
        <v>57.692522555417163</v>
      </c>
      <c r="DT131" s="497">
        <f t="shared" si="222"/>
        <v>49.355644527897439</v>
      </c>
      <c r="DU131" s="497">
        <f t="shared" si="223"/>
        <v>40.953356958904934</v>
      </c>
      <c r="DV131" s="563">
        <f t="shared" si="224"/>
        <v>31.748758925131114</v>
      </c>
      <c r="DW131" s="522" t="s">
        <v>381</v>
      </c>
      <c r="DX131" s="502" t="s">
        <v>381</v>
      </c>
    </row>
    <row r="132" spans="2:128" ht="15" customHeight="1">
      <c r="B132" s="995"/>
      <c r="C132" s="689">
        <v>0</v>
      </c>
      <c r="D132" s="476">
        <f t="shared" si="225"/>
        <v>19.88372093023256</v>
      </c>
      <c r="E132" s="578">
        <v>72.756470493822562</v>
      </c>
      <c r="F132" s="579">
        <v>72.244385074254296</v>
      </c>
      <c r="G132" s="579">
        <v>71.355159569879504</v>
      </c>
      <c r="H132" s="579">
        <v>70.928992008987279</v>
      </c>
      <c r="I132" s="579">
        <v>69.945256605702752</v>
      </c>
      <c r="J132" s="579">
        <v>69.136522198360467</v>
      </c>
      <c r="K132" s="579">
        <v>68.232676497770569</v>
      </c>
      <c r="L132" s="579">
        <v>66.923173092000766</v>
      </c>
      <c r="M132" s="579">
        <v>65.757263301851694</v>
      </c>
      <c r="N132" s="579">
        <v>64.068460498104969</v>
      </c>
      <c r="O132" s="631" t="s">
        <v>381</v>
      </c>
      <c r="P132" s="480" t="s">
        <v>381</v>
      </c>
      <c r="Q132" s="466"/>
      <c r="R132" s="925"/>
      <c r="S132" s="680">
        <f t="shared" si="226"/>
        <v>0</v>
      </c>
      <c r="T132" s="481">
        <f>S132+15</f>
        <v>15</v>
      </c>
      <c r="U132" s="482">
        <v>-33</v>
      </c>
      <c r="V132" s="600">
        <f t="shared" si="203"/>
        <v>17.895348837209305</v>
      </c>
      <c r="W132" s="681">
        <f t="shared" si="227"/>
        <v>19.88372093023256</v>
      </c>
      <c r="X132" s="666">
        <f>'70MPa, 7-10kg (comm)'!Z132</f>
        <v>35.348489624122735</v>
      </c>
      <c r="Y132" s="488">
        <f>'70MPa, 7-10kg (comm)'!AA132</f>
        <v>24.978601337967319</v>
      </c>
      <c r="Z132" s="483">
        <f t="shared" si="228"/>
        <v>3.5327585475940753</v>
      </c>
      <c r="AA132" s="486">
        <f t="shared" si="229"/>
        <v>2.8121824806692945</v>
      </c>
      <c r="AB132" s="487">
        <f>'70MPa, 7-10kg (comm)'!AD132</f>
        <v>54.280064946796713</v>
      </c>
      <c r="AC132" s="488">
        <f>'70MPa, 7-10kg (comm)'!AE132</f>
        <v>60.004112684770824</v>
      </c>
      <c r="AD132" s="466"/>
      <c r="AE132" s="930"/>
      <c r="AF132" s="932"/>
      <c r="AG132" s="466"/>
      <c r="AH132" s="925"/>
      <c r="AI132" s="680">
        <f t="shared" si="230"/>
        <v>0</v>
      </c>
      <c r="AJ132" s="489">
        <f t="shared" si="238"/>
        <v>-10</v>
      </c>
      <c r="AK132" s="482">
        <f t="shared" si="204"/>
        <v>-40</v>
      </c>
      <c r="AL132" s="490">
        <f t="shared" si="231"/>
        <v>19.88372093023256</v>
      </c>
      <c r="AM132" s="466"/>
      <c r="AN132" s="925"/>
      <c r="AO132" s="475">
        <f t="shared" si="232"/>
        <v>0</v>
      </c>
      <c r="AP132" s="491">
        <v>0.89156770302777844</v>
      </c>
      <c r="AQ132" s="492">
        <v>0.88965868888774791</v>
      </c>
      <c r="AR132" s="492">
        <v>0.88720139569961332</v>
      </c>
      <c r="AS132" s="492">
        <v>0.89225113118724886</v>
      </c>
      <c r="AT132" s="492">
        <v>0.89283796150038719</v>
      </c>
      <c r="AU132" s="493">
        <v>0.89509441879896179</v>
      </c>
      <c r="AV132" s="493">
        <v>0.90598869042116248</v>
      </c>
      <c r="AW132" s="493">
        <v>0.91396119662528119</v>
      </c>
      <c r="AX132" s="493">
        <v>0.92370941580936949</v>
      </c>
      <c r="AY132" s="562">
        <v>0.93119058149723499</v>
      </c>
      <c r="AZ132" s="522" t="s">
        <v>381</v>
      </c>
      <c r="BA132" s="502" t="s">
        <v>381</v>
      </c>
      <c r="BB132" s="474"/>
      <c r="BC132" s="925"/>
      <c r="BD132" s="475">
        <f t="shared" si="233"/>
        <v>0</v>
      </c>
      <c r="BE132" s="491">
        <v>0.8915800618533456</v>
      </c>
      <c r="BF132" s="492">
        <v>0.88975277472069314</v>
      </c>
      <c r="BG132" s="492">
        <v>0.88740816214767082</v>
      </c>
      <c r="BH132" s="492">
        <v>0.89265800856031574</v>
      </c>
      <c r="BI132" s="492">
        <v>0.89339772193396483</v>
      </c>
      <c r="BJ132" s="493">
        <v>0.89572064502365722</v>
      </c>
      <c r="BK132" s="493">
        <v>0.90674795559351862</v>
      </c>
      <c r="BL132" s="493">
        <v>0.91471036519048954</v>
      </c>
      <c r="BM132" s="493">
        <v>0.92430416699549922</v>
      </c>
      <c r="BN132" s="562">
        <v>0.93127836201424063</v>
      </c>
      <c r="BO132" s="522" t="s">
        <v>381</v>
      </c>
      <c r="BP132" s="502" t="s">
        <v>381</v>
      </c>
      <c r="BQ132" s="466"/>
      <c r="BR132" s="925"/>
      <c r="BS132" s="475">
        <f t="shared" si="234"/>
        <v>0</v>
      </c>
      <c r="BT132" s="495">
        <v>78.331564021542505</v>
      </c>
      <c r="BU132" s="496">
        <v>76.938714007300092</v>
      </c>
      <c r="BV132" s="496">
        <v>74.035634963079275</v>
      </c>
      <c r="BW132" s="496">
        <v>69.32088373084008</v>
      </c>
      <c r="BX132" s="496">
        <v>64.363023761875638</v>
      </c>
      <c r="BY132" s="497">
        <v>59.398362204480847</v>
      </c>
      <c r="BZ132" s="497">
        <v>49.73542344175452</v>
      </c>
      <c r="CA132" s="497">
        <v>39.903833510803885</v>
      </c>
      <c r="CB132" s="497">
        <v>30.140499135069017</v>
      </c>
      <c r="CC132" s="563">
        <v>19.339606211963716</v>
      </c>
      <c r="CD132" s="522" t="s">
        <v>381</v>
      </c>
      <c r="CE132" s="502" t="s">
        <v>381</v>
      </c>
      <c r="CG132" s="925"/>
      <c r="CH132" s="475">
        <f t="shared" si="235"/>
        <v>0</v>
      </c>
      <c r="CI132" s="495">
        <v>78.326320818540978</v>
      </c>
      <c r="CJ132" s="496">
        <v>76.890568659581575</v>
      </c>
      <c r="CK132" s="496">
        <v>73.92350501229501</v>
      </c>
      <c r="CL132" s="496">
        <v>69.106396862350238</v>
      </c>
      <c r="CM132" s="496">
        <v>64.077274056627815</v>
      </c>
      <c r="CN132" s="497">
        <v>59.075066720598571</v>
      </c>
      <c r="CO132" s="497">
        <v>49.364098905284493</v>
      </c>
      <c r="CP132" s="497">
        <v>39.549492583361214</v>
      </c>
      <c r="CQ132" s="497">
        <v>29.87086331912079</v>
      </c>
      <c r="CR132" s="563">
        <v>19.301472921876798</v>
      </c>
      <c r="CS132" s="522" t="s">
        <v>381</v>
      </c>
      <c r="CT132" s="502" t="s">
        <v>381</v>
      </c>
      <c r="CU132" s="466"/>
      <c r="CV132" s="925"/>
      <c r="CW132" s="680">
        <f t="shared" si="236"/>
        <v>0</v>
      </c>
      <c r="CX132" s="524">
        <f t="shared" si="205"/>
        <v>0.89156770302777844</v>
      </c>
      <c r="CY132" s="525">
        <f t="shared" si="206"/>
        <v>0.88965868888774791</v>
      </c>
      <c r="CZ132" s="525">
        <f t="shared" si="207"/>
        <v>0.88720139569961332</v>
      </c>
      <c r="DA132" s="525">
        <f t="shared" si="208"/>
        <v>0.89225113118724886</v>
      </c>
      <c r="DB132" s="525">
        <f t="shared" si="209"/>
        <v>0.89283796150038719</v>
      </c>
      <c r="DC132" s="526">
        <f t="shared" si="210"/>
        <v>0.89509441879896179</v>
      </c>
      <c r="DD132" s="526">
        <f t="shared" si="211"/>
        <v>0.90598869042116248</v>
      </c>
      <c r="DE132" s="526">
        <f t="shared" si="212"/>
        <v>0.91396119662528119</v>
      </c>
      <c r="DF132" s="526">
        <f t="shared" si="213"/>
        <v>0.92370941580936949</v>
      </c>
      <c r="DG132" s="567">
        <f t="shared" si="214"/>
        <v>0.93119058149723499</v>
      </c>
      <c r="DH132" s="522" t="s">
        <v>381</v>
      </c>
      <c r="DI132" s="502" t="s">
        <v>381</v>
      </c>
      <c r="DJ132" s="466"/>
      <c r="DK132" s="925"/>
      <c r="DL132" s="680">
        <f t="shared" si="237"/>
        <v>0</v>
      </c>
      <c r="DM132" s="495">
        <f t="shared" si="215"/>
        <v>78.331564021542505</v>
      </c>
      <c r="DN132" s="496">
        <f t="shared" si="216"/>
        <v>76.938714007300092</v>
      </c>
      <c r="DO132" s="496">
        <f t="shared" si="217"/>
        <v>74.035634963079275</v>
      </c>
      <c r="DP132" s="496">
        <f t="shared" si="218"/>
        <v>69.32088373084008</v>
      </c>
      <c r="DQ132" s="496">
        <f t="shared" si="219"/>
        <v>64.363023761875638</v>
      </c>
      <c r="DR132" s="497">
        <f t="shared" si="220"/>
        <v>59.398362204480847</v>
      </c>
      <c r="DS132" s="497">
        <f t="shared" si="221"/>
        <v>49.73542344175452</v>
      </c>
      <c r="DT132" s="497">
        <f t="shared" si="222"/>
        <v>39.903833510803885</v>
      </c>
      <c r="DU132" s="497">
        <f t="shared" si="223"/>
        <v>30.140499135069017</v>
      </c>
      <c r="DV132" s="563">
        <f t="shared" si="224"/>
        <v>19.339606211963716</v>
      </c>
      <c r="DW132" s="522" t="s">
        <v>381</v>
      </c>
      <c r="DX132" s="502" t="s">
        <v>381</v>
      </c>
    </row>
    <row r="133" spans="2:128" ht="15" customHeight="1">
      <c r="B133" s="995"/>
      <c r="C133" s="689">
        <v>-10</v>
      </c>
      <c r="D133" s="476">
        <f t="shared" si="225"/>
        <v>19.88372093023256</v>
      </c>
      <c r="E133" s="578">
        <f>E17</f>
        <v>72.267281481628004</v>
      </c>
      <c r="F133" s="579">
        <f t="shared" ref="F133:N133" si="239">F17</f>
        <v>71.768294860691725</v>
      </c>
      <c r="G133" s="579">
        <f t="shared" si="239"/>
        <v>70.875754204366729</v>
      </c>
      <c r="H133" s="579">
        <f t="shared" si="239"/>
        <v>70.390662970469762</v>
      </c>
      <c r="I133" s="579">
        <f t="shared" si="239"/>
        <v>69.084396697665227</v>
      </c>
      <c r="J133" s="579">
        <f t="shared" si="239"/>
        <v>67.71261951858007</v>
      </c>
      <c r="K133" s="579">
        <f t="shared" si="239"/>
        <v>66.009308404278414</v>
      </c>
      <c r="L133" s="579">
        <f t="shared" si="239"/>
        <v>64.420822838152461</v>
      </c>
      <c r="M133" s="579">
        <f t="shared" si="239"/>
        <v>63.026089743818218</v>
      </c>
      <c r="N133" s="579">
        <f t="shared" si="239"/>
        <v>61.195660874531363</v>
      </c>
      <c r="O133" s="631" t="s">
        <v>381</v>
      </c>
      <c r="P133" s="480" t="s">
        <v>381</v>
      </c>
      <c r="Q133" s="466"/>
      <c r="R133" s="925"/>
      <c r="S133" s="680">
        <f t="shared" si="226"/>
        <v>-10</v>
      </c>
      <c r="T133" s="481">
        <v>15</v>
      </c>
      <c r="U133" s="482">
        <v>-33</v>
      </c>
      <c r="V133" s="600">
        <f t="shared" si="203"/>
        <v>17.895348837209305</v>
      </c>
      <c r="W133" s="681">
        <f t="shared" si="227"/>
        <v>19.88372093023256</v>
      </c>
      <c r="X133" s="666">
        <f>'70MPa, 7-10kg (comm)'!Z133</f>
        <v>42.682820599999999</v>
      </c>
      <c r="Y133" s="488">
        <f>'70MPa, 7-10kg (comm)'!AA133</f>
        <v>26.337325283350477</v>
      </c>
      <c r="Z133" s="483">
        <f t="shared" si="228"/>
        <v>3.5088148292511625</v>
      </c>
      <c r="AA133" s="486">
        <f t="shared" si="229"/>
        <v>2.6490273446558663</v>
      </c>
      <c r="AB133" s="487">
        <f>'70MPa, 7-10kg (comm)'!AD133</f>
        <v>60.000540800000003</v>
      </c>
      <c r="AC133" s="488">
        <f>'70MPa, 7-10kg (comm)'!AE133</f>
        <v>59.99980686731363</v>
      </c>
      <c r="AD133" s="466"/>
      <c r="AE133" s="930"/>
      <c r="AF133" s="932"/>
      <c r="AG133" s="466"/>
      <c r="AH133" s="925"/>
      <c r="AI133" s="680">
        <f t="shared" si="230"/>
        <v>-10</v>
      </c>
      <c r="AJ133" s="489">
        <f t="shared" si="238"/>
        <v>-20</v>
      </c>
      <c r="AK133" s="482">
        <f t="shared" si="204"/>
        <v>-40</v>
      </c>
      <c r="AL133" s="490">
        <f t="shared" si="231"/>
        <v>19.88372093023256</v>
      </c>
      <c r="AM133" s="466"/>
      <c r="AN133" s="925"/>
      <c r="AO133" s="475">
        <f t="shared" si="232"/>
        <v>-10</v>
      </c>
      <c r="AP133" s="491">
        <f>AP17</f>
        <v>0.88798715957569674</v>
      </c>
      <c r="AQ133" s="492">
        <f t="shared" ref="AQ133:AY133" si="240">AQ17</f>
        <v>0.88617925118373697</v>
      </c>
      <c r="AR133" s="492">
        <f t="shared" si="240"/>
        <v>0.88369412402654302</v>
      </c>
      <c r="AS133" s="492">
        <f t="shared" si="240"/>
        <v>0.88828397612507259</v>
      </c>
      <c r="AT133" s="492">
        <f t="shared" si="240"/>
        <v>0.88613072167096862</v>
      </c>
      <c r="AU133" s="493">
        <f t="shared" si="240"/>
        <v>0.88355335193014239</v>
      </c>
      <c r="AV133" s="493">
        <f t="shared" si="240"/>
        <v>0.88769922567399084</v>
      </c>
      <c r="AW133" s="493">
        <f t="shared" si="240"/>
        <v>0.89334339574358768</v>
      </c>
      <c r="AX133" s="493">
        <f t="shared" si="240"/>
        <v>0.90136789873771161</v>
      </c>
      <c r="AY133" s="562">
        <f t="shared" si="240"/>
        <v>0.90862588019680379</v>
      </c>
      <c r="AZ133" s="522" t="s">
        <v>381</v>
      </c>
      <c r="BA133" s="502" t="s">
        <v>381</v>
      </c>
      <c r="BB133" s="474"/>
      <c r="BC133" s="925"/>
      <c r="BD133" s="475">
        <f t="shared" si="233"/>
        <v>-10</v>
      </c>
      <c r="BE133" s="491">
        <f>BE17</f>
        <v>0.88787736025089325</v>
      </c>
      <c r="BF133" s="492">
        <f t="shared" ref="BF133:BN133" si="241">BF17</f>
        <v>0.88614642650885256</v>
      </c>
      <c r="BG133" s="492">
        <f t="shared" si="241"/>
        <v>0.88376677264639958</v>
      </c>
      <c r="BH133" s="492">
        <f t="shared" si="241"/>
        <v>0.88851270637084179</v>
      </c>
      <c r="BI133" s="492">
        <f t="shared" si="241"/>
        <v>0.88651957521726865</v>
      </c>
      <c r="BJ133" s="493">
        <f t="shared" si="241"/>
        <v>0.88404247911754608</v>
      </c>
      <c r="BK133" s="493">
        <f t="shared" si="241"/>
        <v>0.8882914432579202</v>
      </c>
      <c r="BL133" s="493">
        <f t="shared" si="241"/>
        <v>0.89394431495990578</v>
      </c>
      <c r="BM133" s="493">
        <f t="shared" si="241"/>
        <v>0.90176815867889881</v>
      </c>
      <c r="BN133" s="562">
        <f t="shared" si="241"/>
        <v>0.90863101785770872</v>
      </c>
      <c r="BO133" s="522" t="s">
        <v>381</v>
      </c>
      <c r="BP133" s="502" t="s">
        <v>381</v>
      </c>
      <c r="BQ133" s="466"/>
      <c r="BR133" s="925"/>
      <c r="BS133" s="475">
        <f t="shared" si="234"/>
        <v>-10</v>
      </c>
      <c r="BT133" s="477">
        <f>BT17</f>
        <v>77.953821387104796</v>
      </c>
      <c r="BU133" s="478">
        <f t="shared" ref="BU133:CC133" si="242">BU17</f>
        <v>76.547612520016912</v>
      </c>
      <c r="BV133" s="478">
        <f t="shared" si="242"/>
        <v>73.629945035933389</v>
      </c>
      <c r="BW133" s="478">
        <f t="shared" si="242"/>
        <v>68.865505733108535</v>
      </c>
      <c r="BX133" s="478">
        <f t="shared" si="242"/>
        <v>63.780250417912541</v>
      </c>
      <c r="BY133" s="478">
        <f t="shared" si="242"/>
        <v>58.567184674802725</v>
      </c>
      <c r="BZ133" s="478">
        <f t="shared" si="242"/>
        <v>48.372330260527846</v>
      </c>
      <c r="CA133" s="478">
        <f t="shared" si="242"/>
        <v>38.153114816696004</v>
      </c>
      <c r="CB133" s="478">
        <f t="shared" si="242"/>
        <v>27.931062064896373</v>
      </c>
      <c r="CC133" s="478">
        <f t="shared" si="242"/>
        <v>16.313713695199155</v>
      </c>
      <c r="CD133" s="522" t="s">
        <v>381</v>
      </c>
      <c r="CE133" s="502" t="s">
        <v>381</v>
      </c>
      <c r="CG133" s="925"/>
      <c r="CH133" s="475">
        <f t="shared" si="235"/>
        <v>-10</v>
      </c>
      <c r="CI133" s="477">
        <f>CI17</f>
        <v>78.02036489221274</v>
      </c>
      <c r="CJ133" s="478">
        <f t="shared" ref="CJ133:CR133" si="243">CJ17</f>
        <v>76.578023503834643</v>
      </c>
      <c r="CK133" s="478">
        <f t="shared" si="243"/>
        <v>73.593776024155545</v>
      </c>
      <c r="CL133" s="478">
        <f t="shared" si="243"/>
        <v>68.740668226461807</v>
      </c>
      <c r="CM133" s="478">
        <f t="shared" si="243"/>
        <v>63.576653122470084</v>
      </c>
      <c r="CN133" s="478">
        <f t="shared" si="243"/>
        <v>58.316417212286098</v>
      </c>
      <c r="CO133" s="478">
        <f t="shared" si="243"/>
        <v>48.077365962088138</v>
      </c>
      <c r="CP133" s="478">
        <f t="shared" si="243"/>
        <v>37.868864183030951</v>
      </c>
      <c r="CQ133" s="478">
        <f t="shared" si="243"/>
        <v>27.748593043518429</v>
      </c>
      <c r="CR133" s="478">
        <f t="shared" si="243"/>
        <v>16.311470922701027</v>
      </c>
      <c r="CS133" s="522" t="s">
        <v>381</v>
      </c>
      <c r="CT133" s="502" t="s">
        <v>381</v>
      </c>
      <c r="CU133" s="466"/>
      <c r="CV133" s="925"/>
      <c r="CW133" s="680">
        <f t="shared" si="236"/>
        <v>-10</v>
      </c>
      <c r="CX133" s="524">
        <f t="shared" si="205"/>
        <v>0.88787736025089325</v>
      </c>
      <c r="CY133" s="525">
        <f t="shared" si="206"/>
        <v>0.88614642650885256</v>
      </c>
      <c r="CZ133" s="525">
        <f t="shared" si="207"/>
        <v>0.88369412402654302</v>
      </c>
      <c r="DA133" s="525">
        <f t="shared" si="208"/>
        <v>0.88828397612507259</v>
      </c>
      <c r="DB133" s="525">
        <f t="shared" si="209"/>
        <v>0.88613072167096862</v>
      </c>
      <c r="DC133" s="526">
        <f t="shared" si="210"/>
        <v>0.88355335193014239</v>
      </c>
      <c r="DD133" s="526">
        <f t="shared" si="211"/>
        <v>0.88769922567399084</v>
      </c>
      <c r="DE133" s="526">
        <f t="shared" si="212"/>
        <v>0.89334339574358768</v>
      </c>
      <c r="DF133" s="526">
        <f t="shared" si="213"/>
        <v>0.90136789873771161</v>
      </c>
      <c r="DG133" s="569">
        <f t="shared" si="214"/>
        <v>0.90862588019680379</v>
      </c>
      <c r="DH133" s="522" t="s">
        <v>381</v>
      </c>
      <c r="DI133" s="502" t="s">
        <v>381</v>
      </c>
      <c r="DJ133" s="466"/>
      <c r="DK133" s="925"/>
      <c r="DL133" s="680">
        <f t="shared" si="237"/>
        <v>-10</v>
      </c>
      <c r="DM133" s="495">
        <f t="shared" si="215"/>
        <v>78.02036489221274</v>
      </c>
      <c r="DN133" s="496">
        <f t="shared" si="216"/>
        <v>76.578023503834643</v>
      </c>
      <c r="DO133" s="496">
        <f t="shared" si="217"/>
        <v>73.629945035933389</v>
      </c>
      <c r="DP133" s="496">
        <f t="shared" si="218"/>
        <v>68.865505733108535</v>
      </c>
      <c r="DQ133" s="496">
        <f t="shared" si="219"/>
        <v>63.780250417912541</v>
      </c>
      <c r="DR133" s="497">
        <f t="shared" si="220"/>
        <v>58.567184674802725</v>
      </c>
      <c r="DS133" s="497">
        <f t="shared" si="221"/>
        <v>48.372330260527846</v>
      </c>
      <c r="DT133" s="497">
        <f t="shared" si="222"/>
        <v>38.153114816696004</v>
      </c>
      <c r="DU133" s="497">
        <f t="shared" si="223"/>
        <v>27.931062064896373</v>
      </c>
      <c r="DV133" s="566">
        <f t="shared" si="224"/>
        <v>16.313713695199155</v>
      </c>
      <c r="DW133" s="522" t="s">
        <v>381</v>
      </c>
      <c r="DX133" s="502" t="s">
        <v>381</v>
      </c>
    </row>
    <row r="134" spans="2:128" ht="15" customHeight="1">
      <c r="B134" s="995"/>
      <c r="C134" s="689">
        <v>-20</v>
      </c>
      <c r="D134" s="476">
        <f t="shared" si="225"/>
        <v>19.88372093023256</v>
      </c>
      <c r="E134" s="578">
        <f t="shared" ref="E134:M134" si="244">E18</f>
        <v>71.515150451006818</v>
      </c>
      <c r="F134" s="579">
        <f t="shared" si="244"/>
        <v>71.038996717348383</v>
      </c>
      <c r="G134" s="579">
        <f t="shared" si="244"/>
        <v>70.164220375232048</v>
      </c>
      <c r="H134" s="579">
        <f t="shared" si="244"/>
        <v>69.729107845106512</v>
      </c>
      <c r="I134" s="579">
        <f t="shared" si="244"/>
        <v>68.445712675277463</v>
      </c>
      <c r="J134" s="579">
        <f t="shared" si="244"/>
        <v>67.080276951645459</v>
      </c>
      <c r="K134" s="579">
        <f t="shared" si="244"/>
        <v>64.935511101071839</v>
      </c>
      <c r="L134" s="579">
        <f t="shared" si="244"/>
        <v>62.041156553552696</v>
      </c>
      <c r="M134" s="579">
        <f t="shared" si="244"/>
        <v>60.105409032247024</v>
      </c>
      <c r="N134" s="631" t="s">
        <v>381</v>
      </c>
      <c r="O134" s="631" t="s">
        <v>381</v>
      </c>
      <c r="P134" s="480" t="s">
        <v>381</v>
      </c>
      <c r="Q134" s="466"/>
      <c r="R134" s="925"/>
      <c r="S134" s="680">
        <f t="shared" si="226"/>
        <v>-20</v>
      </c>
      <c r="T134" s="481">
        <v>15</v>
      </c>
      <c r="U134" s="482">
        <v>-33</v>
      </c>
      <c r="V134" s="600">
        <f t="shared" si="203"/>
        <v>17.895348837209305</v>
      </c>
      <c r="W134" s="681">
        <f t="shared" si="227"/>
        <v>19.88372093023256</v>
      </c>
      <c r="X134" s="666">
        <f>'70MPa, 7-10kg (comm)'!Z134</f>
        <v>42.608245599999997</v>
      </c>
      <c r="Y134" s="488">
        <f>'70MPa, 7-10kg (comm)'!AA134</f>
        <v>26.299744845967894</v>
      </c>
      <c r="Z134" s="483">
        <f t="shared" si="228"/>
        <v>3.4721366770128426</v>
      </c>
      <c r="AA134" s="486">
        <f t="shared" si="229"/>
        <v>2.6250823770989169</v>
      </c>
      <c r="AB134" s="487">
        <f>'70MPa, 7-10kg (comm)'!AD134</f>
        <v>59.997642900000002</v>
      </c>
      <c r="AC134" s="488">
        <f>'70MPa, 7-10kg (comm)'!AE134</f>
        <v>60.000507452182845</v>
      </c>
      <c r="AD134" s="466"/>
      <c r="AE134" s="930"/>
      <c r="AF134" s="932"/>
      <c r="AG134" s="466"/>
      <c r="AH134" s="925"/>
      <c r="AI134" s="680">
        <f t="shared" si="230"/>
        <v>-20</v>
      </c>
      <c r="AJ134" s="489">
        <f t="shared" si="238"/>
        <v>-30</v>
      </c>
      <c r="AK134" s="482">
        <f t="shared" si="204"/>
        <v>-40</v>
      </c>
      <c r="AL134" s="490">
        <f t="shared" si="231"/>
        <v>19.88372093023256</v>
      </c>
      <c r="AM134" s="466"/>
      <c r="AN134" s="925"/>
      <c r="AO134" s="475">
        <f t="shared" si="232"/>
        <v>-20</v>
      </c>
      <c r="AP134" s="491">
        <f t="shared" ref="AP134:AX134" si="245">AP18</f>
        <v>0.88325824308804046</v>
      </c>
      <c r="AQ134" s="492">
        <f t="shared" si="245"/>
        <v>0.88170983966758121</v>
      </c>
      <c r="AR134" s="492">
        <f t="shared" si="245"/>
        <v>0.87941375498660901</v>
      </c>
      <c r="AS134" s="492">
        <f t="shared" si="245"/>
        <v>0.88453788267782429</v>
      </c>
      <c r="AT134" s="492">
        <f t="shared" si="245"/>
        <v>0.88261258532659204</v>
      </c>
      <c r="AU134" s="493">
        <f t="shared" si="245"/>
        <v>0.88013569110673806</v>
      </c>
      <c r="AV134" s="493">
        <f t="shared" si="245"/>
        <v>0.88043052246110398</v>
      </c>
      <c r="AW134" s="493">
        <f t="shared" si="245"/>
        <v>0.87466516535965577</v>
      </c>
      <c r="AX134" s="493">
        <f t="shared" si="245"/>
        <v>0.87790856258702188</v>
      </c>
      <c r="AY134" s="522" t="s">
        <v>381</v>
      </c>
      <c r="AZ134" s="522" t="s">
        <v>381</v>
      </c>
      <c r="BA134" s="502" t="s">
        <v>381</v>
      </c>
      <c r="BB134" s="474"/>
      <c r="BC134" s="925"/>
      <c r="BD134" s="475">
        <f t="shared" si="233"/>
        <v>-20</v>
      </c>
      <c r="BE134" s="491">
        <f t="shared" ref="BE134:BM134" si="246">BE18</f>
        <v>0.88275337924433106</v>
      </c>
      <c r="BF134" s="492">
        <f t="shared" si="246"/>
        <v>0.8812473119121127</v>
      </c>
      <c r="BG134" s="492">
        <f t="shared" si="246"/>
        <v>0.87908713500767677</v>
      </c>
      <c r="BH134" s="492">
        <f t="shared" si="246"/>
        <v>0.88437226253544976</v>
      </c>
      <c r="BI134" s="492">
        <f t="shared" si="246"/>
        <v>0.88259832691312656</v>
      </c>
      <c r="BJ134" s="493">
        <f t="shared" si="246"/>
        <v>0.88019442052071262</v>
      </c>
      <c r="BK134" s="493">
        <f t="shared" si="246"/>
        <v>0.88067130110252023</v>
      </c>
      <c r="BL134" s="493">
        <f t="shared" si="246"/>
        <v>0.87495865524022809</v>
      </c>
      <c r="BM134" s="493">
        <f t="shared" si="246"/>
        <v>0.87807448732899174</v>
      </c>
      <c r="BN134" s="522" t="s">
        <v>381</v>
      </c>
      <c r="BO134" s="522" t="s">
        <v>381</v>
      </c>
      <c r="BP134" s="502" t="s">
        <v>381</v>
      </c>
      <c r="BQ134" s="466"/>
      <c r="BR134" s="925"/>
      <c r="BS134" s="475">
        <f t="shared" si="234"/>
        <v>-20</v>
      </c>
      <c r="BT134" s="477">
        <f t="shared" ref="BT134:CB134" si="247">BT18</f>
        <v>76.936542355725948</v>
      </c>
      <c r="BU134" s="478">
        <f t="shared" si="247"/>
        <v>75.487479391356686</v>
      </c>
      <c r="BV134" s="478">
        <f t="shared" si="247"/>
        <v>72.514145814711171</v>
      </c>
      <c r="BW134" s="478">
        <f t="shared" si="247"/>
        <v>67.69266331328204</v>
      </c>
      <c r="BX134" s="478">
        <f t="shared" si="247"/>
        <v>62.554861368176901</v>
      </c>
      <c r="BY134" s="478">
        <f t="shared" si="247"/>
        <v>57.289800832815821</v>
      </c>
      <c r="BZ134" s="478">
        <f t="shared" si="247"/>
        <v>46.855587388355545</v>
      </c>
      <c r="CA134" s="478">
        <f t="shared" si="247"/>
        <v>35.762678100827287</v>
      </c>
      <c r="CB134" s="478">
        <f t="shared" si="247"/>
        <v>24.957488285419146</v>
      </c>
      <c r="CC134" s="631" t="s">
        <v>381</v>
      </c>
      <c r="CD134" s="522" t="s">
        <v>381</v>
      </c>
      <c r="CE134" s="502" t="s">
        <v>381</v>
      </c>
      <c r="CG134" s="925"/>
      <c r="CH134" s="475">
        <f t="shared" si="235"/>
        <v>-20</v>
      </c>
      <c r="CI134" s="477">
        <f t="shared" ref="CI134:CQ134" si="248">CI18</f>
        <v>77.211458119745856</v>
      </c>
      <c r="CJ134" s="478">
        <f t="shared" si="248"/>
        <v>75.740069179429071</v>
      </c>
      <c r="CK134" s="478">
        <f t="shared" si="248"/>
        <v>72.690601814468124</v>
      </c>
      <c r="CL134" s="478">
        <f t="shared" si="248"/>
        <v>67.780815379468663</v>
      </c>
      <c r="CM134" s="478">
        <f t="shared" si="248"/>
        <v>62.562037339687151</v>
      </c>
      <c r="CN134" s="478">
        <f t="shared" si="248"/>
        <v>57.259674101306096</v>
      </c>
      <c r="CO134" s="478">
        <f t="shared" si="248"/>
        <v>46.737141996558094</v>
      </c>
      <c r="CP134" s="478">
        <f t="shared" si="248"/>
        <v>35.62328349242766</v>
      </c>
      <c r="CQ134" s="478">
        <f t="shared" si="248"/>
        <v>24.881169604592998</v>
      </c>
      <c r="CR134" s="631" t="s">
        <v>381</v>
      </c>
      <c r="CS134" s="522" t="s">
        <v>381</v>
      </c>
      <c r="CT134" s="502" t="s">
        <v>381</v>
      </c>
      <c r="CU134" s="466"/>
      <c r="CV134" s="925"/>
      <c r="CW134" s="680">
        <f t="shared" si="236"/>
        <v>-20</v>
      </c>
      <c r="CX134" s="524">
        <f t="shared" si="205"/>
        <v>0.88275337924433106</v>
      </c>
      <c r="CY134" s="525">
        <f t="shared" si="206"/>
        <v>0.8812473119121127</v>
      </c>
      <c r="CZ134" s="525">
        <f t="shared" si="207"/>
        <v>0.87908713500767677</v>
      </c>
      <c r="DA134" s="525">
        <f t="shared" si="208"/>
        <v>0.88437226253544976</v>
      </c>
      <c r="DB134" s="525">
        <f t="shared" si="209"/>
        <v>0.88259832691312656</v>
      </c>
      <c r="DC134" s="526">
        <f t="shared" si="210"/>
        <v>0.88013569110673806</v>
      </c>
      <c r="DD134" s="526">
        <f t="shared" si="211"/>
        <v>0.88043052246110398</v>
      </c>
      <c r="DE134" s="526">
        <f t="shared" si="212"/>
        <v>0.87466516535965577</v>
      </c>
      <c r="DF134" s="526">
        <f t="shared" si="213"/>
        <v>0.87790856258702188</v>
      </c>
      <c r="DG134" s="522" t="s">
        <v>381</v>
      </c>
      <c r="DH134" s="522" t="s">
        <v>381</v>
      </c>
      <c r="DI134" s="502" t="s">
        <v>381</v>
      </c>
      <c r="DJ134" s="466"/>
      <c r="DK134" s="925"/>
      <c r="DL134" s="680">
        <f t="shared" si="237"/>
        <v>-20</v>
      </c>
      <c r="DM134" s="495">
        <f t="shared" si="215"/>
        <v>77.211458119745856</v>
      </c>
      <c r="DN134" s="496">
        <f t="shared" si="216"/>
        <v>75.740069179429071</v>
      </c>
      <c r="DO134" s="496">
        <f t="shared" si="217"/>
        <v>72.690601814468124</v>
      </c>
      <c r="DP134" s="496">
        <f t="shared" si="218"/>
        <v>67.780815379468663</v>
      </c>
      <c r="DQ134" s="496">
        <f t="shared" si="219"/>
        <v>62.562037339687151</v>
      </c>
      <c r="DR134" s="497">
        <f t="shared" si="220"/>
        <v>57.289800832815821</v>
      </c>
      <c r="DS134" s="497">
        <f t="shared" si="221"/>
        <v>46.855587388355545</v>
      </c>
      <c r="DT134" s="497">
        <f t="shared" si="222"/>
        <v>35.762678100827287</v>
      </c>
      <c r="DU134" s="497">
        <f t="shared" si="223"/>
        <v>24.957488285419146</v>
      </c>
      <c r="DV134" s="522" t="s">
        <v>381</v>
      </c>
      <c r="DW134" s="522" t="s">
        <v>381</v>
      </c>
      <c r="DX134" s="502" t="s">
        <v>381</v>
      </c>
    </row>
    <row r="135" spans="2:128" ht="15" customHeight="1">
      <c r="B135" s="995"/>
      <c r="C135" s="689">
        <v>-30</v>
      </c>
      <c r="D135" s="476">
        <f t="shared" si="225"/>
        <v>19.88372093023256</v>
      </c>
      <c r="E135" s="578">
        <f t="shared" ref="E135:M135" si="249">E19</f>
        <v>70.459620650542689</v>
      </c>
      <c r="F135" s="579">
        <f t="shared" si="249"/>
        <v>70.07611712580659</v>
      </c>
      <c r="G135" s="579">
        <f t="shared" si="249"/>
        <v>69.263125169919078</v>
      </c>
      <c r="H135" s="579">
        <f t="shared" si="249"/>
        <v>68.924252276557581</v>
      </c>
      <c r="I135" s="579">
        <f t="shared" si="249"/>
        <v>67.674809244494099</v>
      </c>
      <c r="J135" s="579">
        <f t="shared" si="249"/>
        <v>66.339800111070971</v>
      </c>
      <c r="K135" s="579">
        <f t="shared" si="249"/>
        <v>64.297273392729409</v>
      </c>
      <c r="L135" s="579">
        <f t="shared" si="249"/>
        <v>61.397479798424961</v>
      </c>
      <c r="M135" s="579">
        <f t="shared" si="249"/>
        <v>58.535458805613231</v>
      </c>
      <c r="N135" s="631" t="s">
        <v>381</v>
      </c>
      <c r="O135" s="631" t="s">
        <v>381</v>
      </c>
      <c r="P135" s="480" t="s">
        <v>381</v>
      </c>
      <c r="Q135" s="466"/>
      <c r="R135" s="925"/>
      <c r="S135" s="680">
        <f t="shared" si="226"/>
        <v>-30</v>
      </c>
      <c r="T135" s="481">
        <v>15</v>
      </c>
      <c r="U135" s="482">
        <v>-33</v>
      </c>
      <c r="V135" s="600">
        <f t="shared" si="203"/>
        <v>17.895348837209305</v>
      </c>
      <c r="W135" s="681">
        <f>IF(MIN(X135,Y135)*(1-(2.5+7)/(87.5-2))&gt;$AE$7,$AE$7,MIN(X135,Y135)*(1-(2.5+7)/(87.5-2)))</f>
        <v>19.88372093023256</v>
      </c>
      <c r="X135" s="666">
        <f>'70MPa, 7-10kg (comm)'!Z135</f>
        <v>42.547624800000001</v>
      </c>
      <c r="Y135" s="488">
        <f>'70MPa, 7-10kg (comm)'!AA135</f>
        <v>26.263774318198205</v>
      </c>
      <c r="Z135" s="483">
        <f t="shared" si="228"/>
        <v>3.4237111536955358</v>
      </c>
      <c r="AA135" s="486">
        <f t="shared" si="229"/>
        <v>2.5920157666994785</v>
      </c>
      <c r="AB135" s="487">
        <f>'70MPa, 7-10kg (comm)'!AD135</f>
        <v>60.000461100000003</v>
      </c>
      <c r="AC135" s="488">
        <f>'70MPa, 7-10kg (comm)'!AE135</f>
        <v>60.001088737584958</v>
      </c>
      <c r="AD135" s="466"/>
      <c r="AE135" s="930"/>
      <c r="AF135" s="932"/>
      <c r="AG135" s="466"/>
      <c r="AH135" s="925"/>
      <c r="AI135" s="680">
        <f t="shared" si="230"/>
        <v>-30</v>
      </c>
      <c r="AJ135" s="489">
        <f t="shared" si="238"/>
        <v>-40</v>
      </c>
      <c r="AK135" s="482">
        <f t="shared" si="204"/>
        <v>-40</v>
      </c>
      <c r="AL135" s="490">
        <f t="shared" si="231"/>
        <v>19.88372093023256</v>
      </c>
      <c r="AM135" s="466"/>
      <c r="AN135" s="925"/>
      <c r="AO135" s="475">
        <f t="shared" si="232"/>
        <v>-30</v>
      </c>
      <c r="AP135" s="491">
        <f t="shared" ref="AP135:AX135" si="250">AP19</f>
        <v>0.87592021815887611</v>
      </c>
      <c r="AQ135" s="492">
        <f t="shared" si="250"/>
        <v>0.8751779660844603</v>
      </c>
      <c r="AR135" s="492">
        <f t="shared" si="250"/>
        <v>0.87348794126000917</v>
      </c>
      <c r="AS135" s="492">
        <f t="shared" si="250"/>
        <v>0.87954476532436576</v>
      </c>
      <c r="AT135" s="492">
        <f t="shared" si="250"/>
        <v>0.87797738749361365</v>
      </c>
      <c r="AU135" s="493">
        <f t="shared" si="250"/>
        <v>0.87574163627677193</v>
      </c>
      <c r="AV135" s="493">
        <f t="shared" si="250"/>
        <v>0.87691041839370043</v>
      </c>
      <c r="AW135" s="493">
        <f t="shared" si="250"/>
        <v>0.87090074264583972</v>
      </c>
      <c r="AX135" s="493">
        <f t="shared" si="250"/>
        <v>0.86563561561004576</v>
      </c>
      <c r="AY135" s="522" t="s">
        <v>381</v>
      </c>
      <c r="AZ135" s="522" t="s">
        <v>381</v>
      </c>
      <c r="BA135" s="502" t="s">
        <v>381</v>
      </c>
      <c r="BB135" s="474"/>
      <c r="BC135" s="925"/>
      <c r="BD135" s="475">
        <f t="shared" si="233"/>
        <v>-30</v>
      </c>
      <c r="BE135" s="491">
        <f t="shared" ref="BE135:BM135" si="251">BE19</f>
        <v>0.87500998239027061</v>
      </c>
      <c r="BF135" s="492">
        <f t="shared" si="251"/>
        <v>0.8743430056220538</v>
      </c>
      <c r="BG135" s="492">
        <f t="shared" si="251"/>
        <v>0.87276974647972205</v>
      </c>
      <c r="BH135" s="492">
        <f t="shared" si="251"/>
        <v>0.87898807291917991</v>
      </c>
      <c r="BI135" s="492">
        <f t="shared" si="251"/>
        <v>0.8775531375945943</v>
      </c>
      <c r="BJ135" s="493">
        <f t="shared" si="251"/>
        <v>0.87544854031183617</v>
      </c>
      <c r="BK135" s="493">
        <f t="shared" si="251"/>
        <v>0.87679812791601253</v>
      </c>
      <c r="BL135" s="493">
        <f t="shared" si="251"/>
        <v>0.87090172748819472</v>
      </c>
      <c r="BM135" s="493">
        <f t="shared" si="251"/>
        <v>0.86565894535723531</v>
      </c>
      <c r="BN135" s="522" t="s">
        <v>381</v>
      </c>
      <c r="BO135" s="522" t="s">
        <v>381</v>
      </c>
      <c r="BP135" s="502" t="s">
        <v>381</v>
      </c>
      <c r="BQ135" s="466"/>
      <c r="BR135" s="925"/>
      <c r="BS135" s="475">
        <f t="shared" si="234"/>
        <v>-30</v>
      </c>
      <c r="BT135" s="477">
        <f t="shared" ref="BT135:CB135" si="252">BT19</f>
        <v>75.838375563498857</v>
      </c>
      <c r="BU135" s="478">
        <f t="shared" si="252"/>
        <v>74.379588993897741</v>
      </c>
      <c r="BV135" s="478">
        <f t="shared" si="252"/>
        <v>71.339214521712421</v>
      </c>
      <c r="BW135" s="478">
        <f t="shared" si="252"/>
        <v>66.468518712805974</v>
      </c>
      <c r="BX135" s="478">
        <f t="shared" si="252"/>
        <v>61.26763331611626</v>
      </c>
      <c r="BY135" s="478">
        <f t="shared" si="252"/>
        <v>55.974680054509207</v>
      </c>
      <c r="BZ135" s="478">
        <f t="shared" si="252"/>
        <v>45.536139467485604</v>
      </c>
      <c r="CA135" s="478">
        <f t="shared" si="252"/>
        <v>34.451860135525493</v>
      </c>
      <c r="CB135" s="478">
        <f t="shared" si="252"/>
        <v>23.01552314631687</v>
      </c>
      <c r="CC135" s="631" t="s">
        <v>381</v>
      </c>
      <c r="CD135" s="522" t="s">
        <v>381</v>
      </c>
      <c r="CE135" s="502" t="s">
        <v>381</v>
      </c>
      <c r="CG135" s="925"/>
      <c r="CH135" s="475">
        <f t="shared" si="235"/>
        <v>-30</v>
      </c>
      <c r="CI135" s="477">
        <f t="shared" ref="CI135:CQ135" si="253">CI19</f>
        <v>76.33512174158372</v>
      </c>
      <c r="CJ135" s="478">
        <f t="shared" si="253"/>
        <v>74.833600280831718</v>
      </c>
      <c r="CK135" s="478">
        <f t="shared" si="253"/>
        <v>71.726398304298741</v>
      </c>
      <c r="CL135" s="478">
        <f t="shared" si="253"/>
        <v>66.762887777928682</v>
      </c>
      <c r="CM135" s="478">
        <f t="shared" si="253"/>
        <v>61.488292319164458</v>
      </c>
      <c r="CN135" s="478">
        <f t="shared" si="253"/>
        <v>56.125120135048974</v>
      </c>
      <c r="CO135" s="478">
        <f t="shared" si="253"/>
        <v>45.591714792778795</v>
      </c>
      <c r="CP135" s="478">
        <f t="shared" si="253"/>
        <v>34.450689933624247</v>
      </c>
      <c r="CQ135" s="478">
        <f t="shared" si="253"/>
        <v>23.004808504029491</v>
      </c>
      <c r="CR135" s="631" t="s">
        <v>381</v>
      </c>
      <c r="CS135" s="522" t="s">
        <v>381</v>
      </c>
      <c r="CT135" s="502" t="s">
        <v>381</v>
      </c>
      <c r="CU135" s="466"/>
      <c r="CV135" s="925"/>
      <c r="CW135" s="680">
        <f t="shared" si="236"/>
        <v>-30</v>
      </c>
      <c r="CX135" s="524">
        <f t="shared" si="205"/>
        <v>0.87500998239027061</v>
      </c>
      <c r="CY135" s="525">
        <f t="shared" si="206"/>
        <v>0.8743430056220538</v>
      </c>
      <c r="CZ135" s="525">
        <f t="shared" si="207"/>
        <v>0.87276974647972205</v>
      </c>
      <c r="DA135" s="525">
        <f t="shared" si="208"/>
        <v>0.87898807291917991</v>
      </c>
      <c r="DB135" s="525">
        <f t="shared" si="209"/>
        <v>0.8775531375945943</v>
      </c>
      <c r="DC135" s="526">
        <f t="shared" si="210"/>
        <v>0.87544854031183617</v>
      </c>
      <c r="DD135" s="526">
        <f t="shared" si="211"/>
        <v>0.87679812791601253</v>
      </c>
      <c r="DE135" s="526">
        <f t="shared" si="212"/>
        <v>0.87090074264583972</v>
      </c>
      <c r="DF135" s="526">
        <f t="shared" si="213"/>
        <v>0.86563561561004576</v>
      </c>
      <c r="DG135" s="522" t="s">
        <v>381</v>
      </c>
      <c r="DH135" s="522" t="s">
        <v>381</v>
      </c>
      <c r="DI135" s="502" t="s">
        <v>381</v>
      </c>
      <c r="DJ135" s="466"/>
      <c r="DK135" s="925"/>
      <c r="DL135" s="680">
        <f t="shared" si="237"/>
        <v>-30</v>
      </c>
      <c r="DM135" s="495">
        <f t="shared" si="215"/>
        <v>76.33512174158372</v>
      </c>
      <c r="DN135" s="496">
        <f t="shared" si="216"/>
        <v>74.833600280831718</v>
      </c>
      <c r="DO135" s="496">
        <f t="shared" si="217"/>
        <v>71.726398304298741</v>
      </c>
      <c r="DP135" s="496">
        <f t="shared" si="218"/>
        <v>66.762887777928682</v>
      </c>
      <c r="DQ135" s="496">
        <f t="shared" si="219"/>
        <v>61.488292319164458</v>
      </c>
      <c r="DR135" s="497">
        <f t="shared" si="220"/>
        <v>56.125120135048974</v>
      </c>
      <c r="DS135" s="497">
        <f t="shared" si="221"/>
        <v>45.591714792778795</v>
      </c>
      <c r="DT135" s="497">
        <f t="shared" si="222"/>
        <v>34.451860135525493</v>
      </c>
      <c r="DU135" s="497">
        <f t="shared" si="223"/>
        <v>23.01552314631687</v>
      </c>
      <c r="DV135" s="522" t="s">
        <v>381</v>
      </c>
      <c r="DW135" s="522" t="s">
        <v>381</v>
      </c>
      <c r="DX135" s="502" t="s">
        <v>381</v>
      </c>
    </row>
    <row r="136" spans="2:128" ht="15" customHeight="1">
      <c r="B136" s="995"/>
      <c r="C136" s="689">
        <v>-40</v>
      </c>
      <c r="D136" s="476">
        <f t="shared" si="225"/>
        <v>19.88372093023256</v>
      </c>
      <c r="E136" s="578">
        <f t="shared" ref="E136:M136" si="254">E20</f>
        <v>69.959351572217173</v>
      </c>
      <c r="F136" s="579">
        <f t="shared" si="254"/>
        <v>69.577264654226397</v>
      </c>
      <c r="G136" s="579">
        <f t="shared" si="254"/>
        <v>68.761071885910752</v>
      </c>
      <c r="H136" s="579">
        <f t="shared" si="254"/>
        <v>68.444289355212405</v>
      </c>
      <c r="I136" s="579">
        <f t="shared" si="254"/>
        <v>67.208530567589449</v>
      </c>
      <c r="J136" s="579">
        <f t="shared" si="254"/>
        <v>65.889044634648172</v>
      </c>
      <c r="K136" s="579">
        <f t="shared" si="254"/>
        <v>63.90421924124022</v>
      </c>
      <c r="L136" s="579">
        <f t="shared" si="254"/>
        <v>61.087203170239128</v>
      </c>
      <c r="M136" s="579">
        <f t="shared" si="254"/>
        <v>58.369330546467602</v>
      </c>
      <c r="N136" s="631" t="s">
        <v>381</v>
      </c>
      <c r="O136" s="631" t="s">
        <v>381</v>
      </c>
      <c r="P136" s="480" t="s">
        <v>381</v>
      </c>
      <c r="Q136" s="466"/>
      <c r="R136" s="925"/>
      <c r="S136" s="680">
        <f t="shared" si="226"/>
        <v>-40</v>
      </c>
      <c r="T136" s="481">
        <v>15</v>
      </c>
      <c r="U136" s="482">
        <v>-33</v>
      </c>
      <c r="V136" s="600">
        <f t="shared" si="203"/>
        <v>17.895348837209305</v>
      </c>
      <c r="W136" s="681">
        <f>IF(MIN(X136,Y136)*(1-(2.5+7)/(87.5-2))&gt;$AE$7,$AE$7,MIN(X136,Y136)*(1-(2.5+7)/(87.5-2)))</f>
        <v>19.88372093023256</v>
      </c>
      <c r="X136" s="666">
        <f>'70MPa, 7-10kg (comm)'!Z136</f>
        <v>42.481558499999998</v>
      </c>
      <c r="Y136" s="488">
        <f>'70MPa, 7-10kg (comm)'!AA136</f>
        <v>26.226724322223404</v>
      </c>
      <c r="Z136" s="483">
        <f t="shared" si="228"/>
        <v>3.3986226668207427</v>
      </c>
      <c r="AA136" s="486">
        <f t="shared" si="229"/>
        <v>2.5766566889546443</v>
      </c>
      <c r="AB136" s="487">
        <f>'70MPa, 7-10kg (comm)'!AD136</f>
        <v>59.999724399999998</v>
      </c>
      <c r="AC136" s="488">
        <f>'70MPa, 7-10kg (comm)'!AE136</f>
        <v>60.000226872067842</v>
      </c>
      <c r="AD136" s="466"/>
      <c r="AE136" s="930"/>
      <c r="AF136" s="932"/>
      <c r="AG136" s="466"/>
      <c r="AH136" s="925"/>
      <c r="AI136" s="680">
        <f t="shared" si="230"/>
        <v>-40</v>
      </c>
      <c r="AJ136" s="489">
        <v>-40</v>
      </c>
      <c r="AK136" s="482">
        <f t="shared" si="204"/>
        <v>-40</v>
      </c>
      <c r="AL136" s="490">
        <f t="shared" si="231"/>
        <v>19.88372093023256</v>
      </c>
      <c r="AM136" s="466"/>
      <c r="AN136" s="925"/>
      <c r="AO136" s="475">
        <f t="shared" si="232"/>
        <v>-40</v>
      </c>
      <c r="AP136" s="491">
        <f t="shared" ref="AP136:AX136" si="255">AP20</f>
        <v>0.87301687787534632</v>
      </c>
      <c r="AQ136" s="492">
        <f t="shared" si="255"/>
        <v>0.87229237256125924</v>
      </c>
      <c r="AR136" s="492">
        <f t="shared" si="255"/>
        <v>0.87066918800055371</v>
      </c>
      <c r="AS136" s="492">
        <f t="shared" si="255"/>
        <v>0.87698992887275429</v>
      </c>
      <c r="AT136" s="492">
        <f t="shared" si="255"/>
        <v>0.87551583713704395</v>
      </c>
      <c r="AU136" s="493">
        <f t="shared" si="255"/>
        <v>0.87340739470440754</v>
      </c>
      <c r="AV136" s="493">
        <f t="shared" si="255"/>
        <v>0.87503721884942698</v>
      </c>
      <c r="AW136" s="493">
        <f t="shared" si="255"/>
        <v>0.86958856926215622</v>
      </c>
      <c r="AX136" s="493">
        <f t="shared" si="255"/>
        <v>0.86519686720886324</v>
      </c>
      <c r="AY136" s="522" t="s">
        <v>381</v>
      </c>
      <c r="AZ136" s="522" t="s">
        <v>381</v>
      </c>
      <c r="BA136" s="502" t="s">
        <v>381</v>
      </c>
      <c r="BB136" s="474"/>
      <c r="BC136" s="925"/>
      <c r="BD136" s="475">
        <f t="shared" si="233"/>
        <v>-40</v>
      </c>
      <c r="BE136" s="491">
        <f t="shared" ref="BE136:BM136" si="256">BE20</f>
        <v>0.87174706401259505</v>
      </c>
      <c r="BF136" s="492">
        <f t="shared" si="256"/>
        <v>0.87111397185575534</v>
      </c>
      <c r="BG136" s="492">
        <f t="shared" si="256"/>
        <v>0.86955066854707685</v>
      </c>
      <c r="BH136" s="492">
        <f t="shared" si="256"/>
        <v>0.8760295776699214</v>
      </c>
      <c r="BI136" s="492">
        <f t="shared" si="256"/>
        <v>0.87471523057012823</v>
      </c>
      <c r="BJ136" s="493">
        <f t="shared" si="256"/>
        <v>0.87273045490396917</v>
      </c>
      <c r="BK136" s="493">
        <f t="shared" si="256"/>
        <v>0.87453056886204761</v>
      </c>
      <c r="BL136" s="493">
        <f t="shared" si="256"/>
        <v>0.86927830839909925</v>
      </c>
      <c r="BM136" s="493">
        <f t="shared" si="256"/>
        <v>0.8650572217154846</v>
      </c>
      <c r="BN136" s="522" t="s">
        <v>381</v>
      </c>
      <c r="BO136" s="522" t="s">
        <v>381</v>
      </c>
      <c r="BP136" s="502" t="s">
        <v>381</v>
      </c>
      <c r="BQ136" s="466"/>
      <c r="BR136" s="925"/>
      <c r="BS136" s="475">
        <f t="shared" si="234"/>
        <v>-40</v>
      </c>
      <c r="BT136" s="477">
        <f t="shared" ref="BT136:CB136" si="257">BT20</f>
        <v>74.981440449125131</v>
      </c>
      <c r="BU136" s="478">
        <f t="shared" si="257"/>
        <v>73.511599320323072</v>
      </c>
      <c r="BV136" s="478">
        <f t="shared" si="257"/>
        <v>70.407072760966855</v>
      </c>
      <c r="BW136" s="478">
        <f t="shared" si="257"/>
        <v>65.498656527007356</v>
      </c>
      <c r="BX136" s="478">
        <f t="shared" si="257"/>
        <v>60.290538285871875</v>
      </c>
      <c r="BY136" s="478">
        <f t="shared" si="257"/>
        <v>54.98266524633712</v>
      </c>
      <c r="BZ136" s="478">
        <f t="shared" si="257"/>
        <v>44.565060795854251</v>
      </c>
      <c r="CA136" s="478">
        <f t="shared" si="257"/>
        <v>33.570598520614212</v>
      </c>
      <c r="CB136" s="478">
        <f t="shared" si="257"/>
        <v>22.406364167189086</v>
      </c>
      <c r="CC136" s="631" t="s">
        <v>381</v>
      </c>
      <c r="CD136" s="522" t="s">
        <v>381</v>
      </c>
      <c r="CE136" s="502" t="s">
        <v>381</v>
      </c>
      <c r="CG136" s="925"/>
      <c r="CH136" s="475">
        <f t="shared" si="235"/>
        <v>-40</v>
      </c>
      <c r="CI136" s="477">
        <f t="shared" ref="CI136:CQ136" si="258">CI20</f>
        <v>75.676047929416868</v>
      </c>
      <c r="CJ136" s="478">
        <f t="shared" si="258"/>
        <v>74.154957506237864</v>
      </c>
      <c r="CK136" s="478">
        <f t="shared" si="258"/>
        <v>71.007827394860939</v>
      </c>
      <c r="CL136" s="478">
        <f t="shared" si="258"/>
        <v>66.007411799650285</v>
      </c>
      <c r="CM136" s="478">
        <f t="shared" si="258"/>
        <v>60.708861911472653</v>
      </c>
      <c r="CN136" s="478">
        <f t="shared" si="258"/>
        <v>55.330819911869597</v>
      </c>
      <c r="CO136" s="478">
        <f t="shared" si="258"/>
        <v>44.809795993793465</v>
      </c>
      <c r="CP136" s="478">
        <f t="shared" si="258"/>
        <v>33.720142534803621</v>
      </c>
      <c r="CQ136" s="478">
        <f t="shared" si="258"/>
        <v>22.470504668937323</v>
      </c>
      <c r="CR136" s="631" t="s">
        <v>381</v>
      </c>
      <c r="CS136" s="522" t="s">
        <v>381</v>
      </c>
      <c r="CT136" s="502" t="s">
        <v>381</v>
      </c>
      <c r="CU136" s="466"/>
      <c r="CV136" s="925"/>
      <c r="CW136" s="680">
        <f t="shared" si="236"/>
        <v>-40</v>
      </c>
      <c r="CX136" s="524">
        <f t="shared" si="205"/>
        <v>0.87174706401259505</v>
      </c>
      <c r="CY136" s="525">
        <f t="shared" si="206"/>
        <v>0.87111397185575534</v>
      </c>
      <c r="CZ136" s="525">
        <f t="shared" si="207"/>
        <v>0.86955066854707685</v>
      </c>
      <c r="DA136" s="525">
        <f t="shared" si="208"/>
        <v>0.8760295776699214</v>
      </c>
      <c r="DB136" s="525">
        <f t="shared" si="209"/>
        <v>0.87471523057012823</v>
      </c>
      <c r="DC136" s="526">
        <f t="shared" si="210"/>
        <v>0.87273045490396917</v>
      </c>
      <c r="DD136" s="526">
        <f t="shared" si="211"/>
        <v>0.87453056886204761</v>
      </c>
      <c r="DE136" s="526">
        <f t="shared" si="212"/>
        <v>0.86927830839909925</v>
      </c>
      <c r="DF136" s="526">
        <f t="shared" si="213"/>
        <v>0.8650572217154846</v>
      </c>
      <c r="DG136" s="522" t="s">
        <v>381</v>
      </c>
      <c r="DH136" s="522" t="s">
        <v>381</v>
      </c>
      <c r="DI136" s="502" t="s">
        <v>381</v>
      </c>
      <c r="DJ136" s="466"/>
      <c r="DK136" s="925"/>
      <c r="DL136" s="680">
        <f t="shared" si="237"/>
        <v>-40</v>
      </c>
      <c r="DM136" s="495">
        <f t="shared" si="215"/>
        <v>75.676047929416868</v>
      </c>
      <c r="DN136" s="496">
        <f t="shared" si="216"/>
        <v>74.154957506237864</v>
      </c>
      <c r="DO136" s="496">
        <f t="shared" si="217"/>
        <v>71.007827394860939</v>
      </c>
      <c r="DP136" s="496">
        <f t="shared" si="218"/>
        <v>66.007411799650285</v>
      </c>
      <c r="DQ136" s="496">
        <f t="shared" si="219"/>
        <v>60.708861911472653</v>
      </c>
      <c r="DR136" s="497">
        <f t="shared" si="220"/>
        <v>55.330819911869597</v>
      </c>
      <c r="DS136" s="497">
        <f t="shared" si="221"/>
        <v>44.809795993793465</v>
      </c>
      <c r="DT136" s="497">
        <f t="shared" si="222"/>
        <v>33.720142534803621</v>
      </c>
      <c r="DU136" s="497">
        <f t="shared" si="223"/>
        <v>22.470504668937323</v>
      </c>
      <c r="DV136" s="522" t="s">
        <v>381</v>
      </c>
      <c r="DW136" s="522" t="s">
        <v>381</v>
      </c>
      <c r="DX136" s="502" t="s">
        <v>381</v>
      </c>
    </row>
    <row r="137" spans="2:128" ht="15" customHeight="1" thickBot="1">
      <c r="B137" s="996"/>
      <c r="C137" s="690" t="s">
        <v>382</v>
      </c>
      <c r="D137" s="507" t="s">
        <v>381</v>
      </c>
      <c r="E137" s="508" t="s">
        <v>381</v>
      </c>
      <c r="F137" s="509" t="s">
        <v>381</v>
      </c>
      <c r="G137" s="509" t="s">
        <v>381</v>
      </c>
      <c r="H137" s="509" t="s">
        <v>381</v>
      </c>
      <c r="I137" s="509" t="s">
        <v>381</v>
      </c>
      <c r="J137" s="509" t="s">
        <v>381</v>
      </c>
      <c r="K137" s="509" t="s">
        <v>381</v>
      </c>
      <c r="L137" s="509" t="s">
        <v>381</v>
      </c>
      <c r="M137" s="509" t="s">
        <v>381</v>
      </c>
      <c r="N137" s="509" t="s">
        <v>381</v>
      </c>
      <c r="O137" s="509" t="s">
        <v>381</v>
      </c>
      <c r="P137" s="510" t="s">
        <v>381</v>
      </c>
      <c r="Q137" s="466"/>
      <c r="R137" s="926"/>
      <c r="S137" s="682" t="str">
        <f t="shared" si="226"/>
        <v>&lt; -40</v>
      </c>
      <c r="T137" s="511" t="s">
        <v>381</v>
      </c>
      <c r="U137" s="512" t="s">
        <v>381</v>
      </c>
      <c r="V137" s="507" t="s">
        <v>381</v>
      </c>
      <c r="W137" s="513" t="s">
        <v>381</v>
      </c>
      <c r="X137" s="513" t="s">
        <v>381</v>
      </c>
      <c r="Y137" s="513" t="s">
        <v>381</v>
      </c>
      <c r="Z137" s="507" t="s">
        <v>381</v>
      </c>
      <c r="AA137" s="514" t="s">
        <v>381</v>
      </c>
      <c r="AB137" s="511" t="s">
        <v>381</v>
      </c>
      <c r="AC137" s="512" t="s">
        <v>381</v>
      </c>
      <c r="AD137" s="466"/>
      <c r="AE137" s="931"/>
      <c r="AF137" s="933"/>
      <c r="AG137" s="466"/>
      <c r="AH137" s="926"/>
      <c r="AI137" s="682" t="str">
        <f t="shared" si="230"/>
        <v>&lt; -40</v>
      </c>
      <c r="AJ137" s="511" t="s">
        <v>381</v>
      </c>
      <c r="AK137" s="512" t="s">
        <v>381</v>
      </c>
      <c r="AL137" s="515" t="s">
        <v>381</v>
      </c>
      <c r="AM137" s="466"/>
      <c r="AN137" s="926"/>
      <c r="AO137" s="506" t="str">
        <f t="shared" si="232"/>
        <v>&lt; -40</v>
      </c>
      <c r="AP137" s="516" t="s">
        <v>381</v>
      </c>
      <c r="AQ137" s="517" t="s">
        <v>381</v>
      </c>
      <c r="AR137" s="517" t="s">
        <v>381</v>
      </c>
      <c r="AS137" s="517" t="s">
        <v>381</v>
      </c>
      <c r="AT137" s="517" t="s">
        <v>381</v>
      </c>
      <c r="AU137" s="517" t="s">
        <v>381</v>
      </c>
      <c r="AV137" s="517" t="s">
        <v>381</v>
      </c>
      <c r="AW137" s="517" t="s">
        <v>381</v>
      </c>
      <c r="AX137" s="517" t="s">
        <v>381</v>
      </c>
      <c r="AY137" s="517" t="s">
        <v>381</v>
      </c>
      <c r="AZ137" s="517" t="s">
        <v>381</v>
      </c>
      <c r="BA137" s="512" t="s">
        <v>381</v>
      </c>
      <c r="BB137" s="474"/>
      <c r="BC137" s="926"/>
      <c r="BD137" s="506" t="str">
        <f t="shared" si="233"/>
        <v>&lt; -40</v>
      </c>
      <c r="BE137" s="516" t="s">
        <v>381</v>
      </c>
      <c r="BF137" s="517" t="s">
        <v>381</v>
      </c>
      <c r="BG137" s="517" t="s">
        <v>381</v>
      </c>
      <c r="BH137" s="517" t="s">
        <v>381</v>
      </c>
      <c r="BI137" s="517" t="s">
        <v>381</v>
      </c>
      <c r="BJ137" s="517" t="s">
        <v>381</v>
      </c>
      <c r="BK137" s="517" t="s">
        <v>381</v>
      </c>
      <c r="BL137" s="517" t="s">
        <v>381</v>
      </c>
      <c r="BM137" s="517" t="s">
        <v>381</v>
      </c>
      <c r="BN137" s="517" t="s">
        <v>381</v>
      </c>
      <c r="BO137" s="517" t="s">
        <v>381</v>
      </c>
      <c r="BP137" s="512" t="s">
        <v>381</v>
      </c>
      <c r="BQ137" s="466"/>
      <c r="BR137" s="926"/>
      <c r="BS137" s="506" t="str">
        <f t="shared" si="234"/>
        <v>&lt; -40</v>
      </c>
      <c r="BT137" s="516" t="s">
        <v>381</v>
      </c>
      <c r="BU137" s="517" t="s">
        <v>381</v>
      </c>
      <c r="BV137" s="517" t="s">
        <v>381</v>
      </c>
      <c r="BW137" s="517" t="s">
        <v>381</v>
      </c>
      <c r="BX137" s="517" t="s">
        <v>381</v>
      </c>
      <c r="BY137" s="517" t="s">
        <v>381</v>
      </c>
      <c r="BZ137" s="517" t="s">
        <v>381</v>
      </c>
      <c r="CA137" s="517" t="s">
        <v>381</v>
      </c>
      <c r="CB137" s="517" t="s">
        <v>381</v>
      </c>
      <c r="CC137" s="517" t="s">
        <v>381</v>
      </c>
      <c r="CD137" s="517" t="s">
        <v>381</v>
      </c>
      <c r="CE137" s="512" t="s">
        <v>381</v>
      </c>
      <c r="CG137" s="926"/>
      <c r="CH137" s="506" t="str">
        <f t="shared" si="235"/>
        <v>&lt; -40</v>
      </c>
      <c r="CI137" s="516" t="s">
        <v>381</v>
      </c>
      <c r="CJ137" s="517" t="s">
        <v>381</v>
      </c>
      <c r="CK137" s="517" t="s">
        <v>381</v>
      </c>
      <c r="CL137" s="517" t="s">
        <v>381</v>
      </c>
      <c r="CM137" s="517" t="s">
        <v>381</v>
      </c>
      <c r="CN137" s="517" t="s">
        <v>381</v>
      </c>
      <c r="CO137" s="517" t="s">
        <v>381</v>
      </c>
      <c r="CP137" s="517" t="s">
        <v>381</v>
      </c>
      <c r="CQ137" s="517" t="s">
        <v>381</v>
      </c>
      <c r="CR137" s="517" t="s">
        <v>381</v>
      </c>
      <c r="CS137" s="517" t="s">
        <v>381</v>
      </c>
      <c r="CT137" s="512" t="s">
        <v>381</v>
      </c>
      <c r="CU137" s="466"/>
      <c r="CV137" s="926"/>
      <c r="CW137" s="682" t="str">
        <f t="shared" si="236"/>
        <v>&lt; -40</v>
      </c>
      <c r="CX137" s="516" t="s">
        <v>381</v>
      </c>
      <c r="CY137" s="517" t="s">
        <v>381</v>
      </c>
      <c r="CZ137" s="517" t="s">
        <v>381</v>
      </c>
      <c r="DA137" s="517" t="s">
        <v>381</v>
      </c>
      <c r="DB137" s="517" t="s">
        <v>381</v>
      </c>
      <c r="DC137" s="517" t="s">
        <v>381</v>
      </c>
      <c r="DD137" s="517" t="s">
        <v>381</v>
      </c>
      <c r="DE137" s="517" t="s">
        <v>381</v>
      </c>
      <c r="DF137" s="517" t="s">
        <v>381</v>
      </c>
      <c r="DG137" s="517" t="s">
        <v>381</v>
      </c>
      <c r="DH137" s="517" t="s">
        <v>381</v>
      </c>
      <c r="DI137" s="512" t="s">
        <v>381</v>
      </c>
      <c r="DJ137" s="466"/>
      <c r="DK137" s="926"/>
      <c r="DL137" s="682" t="str">
        <f t="shared" si="237"/>
        <v>&lt; -40</v>
      </c>
      <c r="DM137" s="516" t="s">
        <v>381</v>
      </c>
      <c r="DN137" s="517" t="s">
        <v>381</v>
      </c>
      <c r="DO137" s="517" t="s">
        <v>381</v>
      </c>
      <c r="DP137" s="517" t="s">
        <v>381</v>
      </c>
      <c r="DQ137" s="517" t="s">
        <v>381</v>
      </c>
      <c r="DR137" s="517" t="s">
        <v>381</v>
      </c>
      <c r="DS137" s="517" t="s">
        <v>381</v>
      </c>
      <c r="DT137" s="517" t="s">
        <v>381</v>
      </c>
      <c r="DU137" s="517" t="s">
        <v>381</v>
      </c>
      <c r="DV137" s="517" t="s">
        <v>381</v>
      </c>
      <c r="DW137" s="517" t="s">
        <v>381</v>
      </c>
      <c r="DX137" s="512" t="s">
        <v>381</v>
      </c>
    </row>
    <row r="140" spans="2:128" ht="18">
      <c r="B140" s="962" t="s">
        <v>725</v>
      </c>
      <c r="C140" s="962"/>
      <c r="D140" s="962"/>
      <c r="E140" s="962"/>
      <c r="F140" s="962"/>
      <c r="G140" s="962"/>
      <c r="H140" s="962"/>
      <c r="I140" s="962"/>
      <c r="J140" s="962"/>
      <c r="K140" s="962"/>
      <c r="L140" s="962"/>
      <c r="M140" s="962"/>
      <c r="N140" s="962"/>
      <c r="O140" s="962"/>
      <c r="P140" s="962"/>
      <c r="Q140" s="444"/>
      <c r="R140" s="445" t="s">
        <v>487</v>
      </c>
      <c r="S140" s="444"/>
      <c r="T140" s="445"/>
      <c r="U140" s="445"/>
      <c r="V140" s="963" t="s">
        <v>505</v>
      </c>
      <c r="W140" s="963"/>
      <c r="X140" s="963"/>
      <c r="Y140" s="963"/>
      <c r="Z140" s="445"/>
      <c r="AA140" s="964" t="s">
        <v>490</v>
      </c>
      <c r="AB140" s="964"/>
      <c r="AC140" s="964"/>
      <c r="AD140" s="444"/>
      <c r="AE140" s="444"/>
      <c r="AF140" s="444"/>
      <c r="AG140" s="444"/>
      <c r="AH140" s="445" t="s">
        <v>488</v>
      </c>
      <c r="AI140" s="444"/>
      <c r="AJ140" s="445"/>
      <c r="AK140" s="445"/>
      <c r="AL140" s="444"/>
      <c r="AM140" s="444"/>
      <c r="AN140" s="445" t="s">
        <v>701</v>
      </c>
      <c r="AO140" s="444"/>
      <c r="BC140" s="445" t="s">
        <v>727</v>
      </c>
      <c r="BD140" s="444"/>
      <c r="BQ140" s="444"/>
      <c r="BR140" s="445" t="s">
        <v>701</v>
      </c>
      <c r="BS140" s="444"/>
      <c r="CG140" s="445" t="s">
        <v>727</v>
      </c>
      <c r="CH140" s="444"/>
      <c r="CU140" s="444"/>
      <c r="CV140" s="445" t="s">
        <v>489</v>
      </c>
      <c r="CW140" s="444"/>
      <c r="DJ140" s="444"/>
      <c r="DK140" s="445"/>
      <c r="DL140" s="444"/>
    </row>
    <row r="141" spans="2:128" ht="13.5" thickBot="1">
      <c r="C141" s="448"/>
      <c r="D141" s="449"/>
      <c r="S141" s="448"/>
      <c r="T141" s="451"/>
      <c r="U141" s="451"/>
      <c r="V141" s="449"/>
      <c r="W141" s="449"/>
      <c r="X141" s="449"/>
      <c r="Y141" s="449"/>
      <c r="Z141" s="449"/>
      <c r="AA141" s="449"/>
      <c r="AI141" s="448"/>
      <c r="AJ141" s="451"/>
      <c r="AK141" s="451"/>
      <c r="AL141" s="449"/>
      <c r="AO141" s="448"/>
      <c r="AP141" s="451"/>
      <c r="AQ141" s="451"/>
      <c r="BD141" s="448"/>
      <c r="BE141" s="451"/>
      <c r="BF141" s="451"/>
      <c r="BS141" s="448"/>
      <c r="BT141" s="451"/>
      <c r="BU141" s="451"/>
      <c r="CH141" s="448"/>
      <c r="CI141" s="451"/>
      <c r="CJ141" s="451"/>
      <c r="CW141" s="448"/>
      <c r="CX141" s="451"/>
      <c r="CY141" s="451"/>
      <c r="DL141" s="448"/>
      <c r="DM141" s="451"/>
      <c r="DN141" s="451"/>
    </row>
    <row r="142" spans="2:128" ht="78.75" customHeight="1" thickBot="1">
      <c r="B142" s="934" t="s">
        <v>952</v>
      </c>
      <c r="C142" s="965"/>
      <c r="D142" s="999" t="s">
        <v>886</v>
      </c>
      <c r="E142" s="1002" t="s">
        <v>933</v>
      </c>
      <c r="F142" s="1002"/>
      <c r="G142" s="1002"/>
      <c r="H142" s="1002"/>
      <c r="I142" s="1002"/>
      <c r="J142" s="1002"/>
      <c r="K142" s="1002"/>
      <c r="L142" s="1002"/>
      <c r="M142" s="1002"/>
      <c r="N142" s="1002"/>
      <c r="O142" s="1002"/>
      <c r="P142" s="1003"/>
      <c r="Q142" s="311"/>
      <c r="R142" s="934" t="str">
        <f>$B142</f>
        <v>H70-T30
7-10kg non-comm
CD-10</v>
      </c>
      <c r="S142" s="965"/>
      <c r="T142" s="957" t="s">
        <v>907</v>
      </c>
      <c r="U142" s="958"/>
      <c r="V142" s="957" t="s">
        <v>894</v>
      </c>
      <c r="W142" s="975"/>
      <c r="X142" s="975"/>
      <c r="Y142" s="958"/>
      <c r="Z142" s="976" t="s">
        <v>932</v>
      </c>
      <c r="AA142" s="977"/>
      <c r="AB142" s="957" t="s">
        <v>908</v>
      </c>
      <c r="AC142" s="958"/>
      <c r="AD142" s="311"/>
      <c r="AE142" s="978" t="s">
        <v>730</v>
      </c>
      <c r="AF142" s="980" t="s">
        <v>731</v>
      </c>
      <c r="AG142" s="311"/>
      <c r="AH142" s="934" t="str">
        <f>$B142</f>
        <v>H70-T30
7-10kg non-comm
CD-10</v>
      </c>
      <c r="AI142" s="965"/>
      <c r="AJ142" s="957" t="s">
        <v>907</v>
      </c>
      <c r="AK142" s="958"/>
      <c r="AL142" s="959" t="s">
        <v>167</v>
      </c>
      <c r="AM142" s="311"/>
      <c r="AN142" s="934" t="str">
        <f>$B142</f>
        <v>H70-T30
7-10kg non-comm
CD-10</v>
      </c>
      <c r="AO142" s="935"/>
      <c r="AP142" s="940" t="s">
        <v>530</v>
      </c>
      <c r="AQ142" s="941"/>
      <c r="AR142" s="942"/>
      <c r="AS142" s="942"/>
      <c r="AT142" s="942"/>
      <c r="AU142" s="942"/>
      <c r="AV142" s="942"/>
      <c r="AW142" s="942"/>
      <c r="AX142" s="942"/>
      <c r="AY142" s="942"/>
      <c r="AZ142" s="942"/>
      <c r="BA142" s="943"/>
      <c r="BB142" s="311"/>
      <c r="BC142" s="934" t="str">
        <f>$B142</f>
        <v>H70-T30
7-10kg non-comm
CD-10</v>
      </c>
      <c r="BD142" s="935"/>
      <c r="BE142" s="940" t="s">
        <v>530</v>
      </c>
      <c r="BF142" s="941"/>
      <c r="BG142" s="942"/>
      <c r="BH142" s="942"/>
      <c r="BI142" s="942"/>
      <c r="BJ142" s="942"/>
      <c r="BK142" s="942"/>
      <c r="BL142" s="942"/>
      <c r="BM142" s="942"/>
      <c r="BN142" s="942"/>
      <c r="BO142" s="942"/>
      <c r="BP142" s="943"/>
      <c r="BQ142" s="311"/>
      <c r="BR142" s="934" t="str">
        <f>$B142</f>
        <v>H70-T30
7-10kg non-comm
CD-10</v>
      </c>
      <c r="BS142" s="935"/>
      <c r="BT142" s="940" t="s">
        <v>911</v>
      </c>
      <c r="BU142" s="941"/>
      <c r="BV142" s="941"/>
      <c r="BW142" s="941"/>
      <c r="BX142" s="941"/>
      <c r="BY142" s="941"/>
      <c r="BZ142" s="941"/>
      <c r="CA142" s="941"/>
      <c r="CB142" s="941"/>
      <c r="CC142" s="941"/>
      <c r="CD142" s="941"/>
      <c r="CE142" s="993"/>
      <c r="CG142" s="934" t="str">
        <f>$B142</f>
        <v>H70-T30
7-10kg non-comm
CD-10</v>
      </c>
      <c r="CH142" s="935"/>
      <c r="CI142" s="940" t="s">
        <v>911</v>
      </c>
      <c r="CJ142" s="941"/>
      <c r="CK142" s="941"/>
      <c r="CL142" s="941"/>
      <c r="CM142" s="941"/>
      <c r="CN142" s="941"/>
      <c r="CO142" s="941"/>
      <c r="CP142" s="941"/>
      <c r="CQ142" s="941"/>
      <c r="CR142" s="941"/>
      <c r="CS142" s="941"/>
      <c r="CT142" s="993"/>
      <c r="CU142" s="311"/>
      <c r="CV142" s="934" t="str">
        <f>$B142</f>
        <v>H70-T30
7-10kg non-comm
CD-10</v>
      </c>
      <c r="CW142" s="935"/>
      <c r="CX142" s="940" t="s">
        <v>956</v>
      </c>
      <c r="CY142" s="941"/>
      <c r="CZ142" s="941"/>
      <c r="DA142" s="941"/>
      <c r="DB142" s="941"/>
      <c r="DC142" s="941"/>
      <c r="DD142" s="941"/>
      <c r="DE142" s="941"/>
      <c r="DF142" s="941"/>
      <c r="DG142" s="941"/>
      <c r="DH142" s="941"/>
      <c r="DI142" s="993"/>
      <c r="DJ142" s="311"/>
      <c r="DK142" s="934" t="str">
        <f>$B142</f>
        <v>H70-T30
7-10kg non-comm
CD-10</v>
      </c>
      <c r="DL142" s="935"/>
      <c r="DM142" s="940" t="s">
        <v>955</v>
      </c>
      <c r="DN142" s="941"/>
      <c r="DO142" s="941"/>
      <c r="DP142" s="941"/>
      <c r="DQ142" s="941"/>
      <c r="DR142" s="941"/>
      <c r="DS142" s="941"/>
      <c r="DT142" s="941"/>
      <c r="DU142" s="941"/>
      <c r="DV142" s="941"/>
      <c r="DW142" s="941"/>
      <c r="DX142" s="993"/>
    </row>
    <row r="143" spans="2:128" ht="14.25">
      <c r="B143" s="966"/>
      <c r="C143" s="967"/>
      <c r="D143" s="1000"/>
      <c r="E143" s="997" t="s">
        <v>891</v>
      </c>
      <c r="F143" s="997"/>
      <c r="G143" s="997"/>
      <c r="H143" s="997"/>
      <c r="I143" s="997"/>
      <c r="J143" s="997"/>
      <c r="K143" s="997"/>
      <c r="L143" s="997"/>
      <c r="M143" s="997"/>
      <c r="N143" s="997"/>
      <c r="O143" s="997"/>
      <c r="P143" s="998"/>
      <c r="Q143" s="674"/>
      <c r="R143" s="966"/>
      <c r="S143" s="967"/>
      <c r="T143" s="944" t="s">
        <v>496</v>
      </c>
      <c r="U143" s="946" t="s">
        <v>497</v>
      </c>
      <c r="V143" s="948" t="s">
        <v>525</v>
      </c>
      <c r="W143" s="989" t="s">
        <v>128</v>
      </c>
      <c r="X143" s="950" t="s">
        <v>692</v>
      </c>
      <c r="Y143" s="1130" t="s">
        <v>709</v>
      </c>
      <c r="Z143" s="953" t="s">
        <v>130</v>
      </c>
      <c r="AA143" s="955" t="s">
        <v>131</v>
      </c>
      <c r="AB143" s="988" t="str">
        <f>AB121</f>
        <v>174l
7kg</v>
      </c>
      <c r="AC143" s="946" t="s">
        <v>493</v>
      </c>
      <c r="AD143" s="674"/>
      <c r="AE143" s="979"/>
      <c r="AF143" s="981"/>
      <c r="AG143" s="674"/>
      <c r="AH143" s="966"/>
      <c r="AI143" s="967"/>
      <c r="AJ143" s="944" t="s">
        <v>498</v>
      </c>
      <c r="AK143" s="946" t="s">
        <v>497</v>
      </c>
      <c r="AL143" s="960"/>
      <c r="AM143" s="674"/>
      <c r="AN143" s="936"/>
      <c r="AO143" s="937"/>
      <c r="AP143" s="928" t="s">
        <v>891</v>
      </c>
      <c r="AQ143" s="928"/>
      <c r="AR143" s="928"/>
      <c r="AS143" s="928"/>
      <c r="AT143" s="928"/>
      <c r="AU143" s="928"/>
      <c r="AV143" s="928"/>
      <c r="AW143" s="928"/>
      <c r="AX143" s="928"/>
      <c r="AY143" s="928"/>
      <c r="AZ143" s="928"/>
      <c r="BA143" s="929"/>
      <c r="BB143" s="452"/>
      <c r="BC143" s="936"/>
      <c r="BD143" s="937"/>
      <c r="BE143" s="928" t="s">
        <v>891</v>
      </c>
      <c r="BF143" s="928"/>
      <c r="BG143" s="928"/>
      <c r="BH143" s="928"/>
      <c r="BI143" s="928"/>
      <c r="BJ143" s="928"/>
      <c r="BK143" s="928"/>
      <c r="BL143" s="928"/>
      <c r="BM143" s="928"/>
      <c r="BN143" s="928"/>
      <c r="BO143" s="928"/>
      <c r="BP143" s="929"/>
      <c r="BQ143" s="452"/>
      <c r="BR143" s="936"/>
      <c r="BS143" s="937"/>
      <c r="BT143" s="928" t="s">
        <v>891</v>
      </c>
      <c r="BU143" s="928"/>
      <c r="BV143" s="928"/>
      <c r="BW143" s="928"/>
      <c r="BX143" s="928"/>
      <c r="BY143" s="928"/>
      <c r="BZ143" s="928"/>
      <c r="CA143" s="928"/>
      <c r="CB143" s="928"/>
      <c r="CC143" s="928"/>
      <c r="CD143" s="928"/>
      <c r="CE143" s="929"/>
      <c r="CG143" s="936"/>
      <c r="CH143" s="937"/>
      <c r="CI143" s="928" t="s">
        <v>891</v>
      </c>
      <c r="CJ143" s="928"/>
      <c r="CK143" s="928"/>
      <c r="CL143" s="928"/>
      <c r="CM143" s="928"/>
      <c r="CN143" s="928"/>
      <c r="CO143" s="928"/>
      <c r="CP143" s="928"/>
      <c r="CQ143" s="928"/>
      <c r="CR143" s="928"/>
      <c r="CS143" s="928"/>
      <c r="CT143" s="929"/>
      <c r="CU143" s="674"/>
      <c r="CV143" s="936"/>
      <c r="CW143" s="937"/>
      <c r="CX143" s="928" t="s">
        <v>891</v>
      </c>
      <c r="CY143" s="928"/>
      <c r="CZ143" s="928"/>
      <c r="DA143" s="928"/>
      <c r="DB143" s="928"/>
      <c r="DC143" s="928"/>
      <c r="DD143" s="928"/>
      <c r="DE143" s="928"/>
      <c r="DF143" s="928"/>
      <c r="DG143" s="928"/>
      <c r="DH143" s="928"/>
      <c r="DI143" s="929"/>
      <c r="DJ143" s="674"/>
      <c r="DK143" s="936"/>
      <c r="DL143" s="937"/>
      <c r="DM143" s="928" t="s">
        <v>891</v>
      </c>
      <c r="DN143" s="928"/>
      <c r="DO143" s="928"/>
      <c r="DP143" s="928"/>
      <c r="DQ143" s="928"/>
      <c r="DR143" s="928"/>
      <c r="DS143" s="928"/>
      <c r="DT143" s="928"/>
      <c r="DU143" s="928"/>
      <c r="DV143" s="928"/>
      <c r="DW143" s="928"/>
      <c r="DX143" s="929"/>
    </row>
    <row r="144" spans="2:128" ht="13.5" thickBot="1">
      <c r="B144" s="968"/>
      <c r="C144" s="969"/>
      <c r="D144" s="1001"/>
      <c r="E144" s="583">
        <v>0.5</v>
      </c>
      <c r="F144" s="583">
        <v>2</v>
      </c>
      <c r="G144" s="583">
        <v>5</v>
      </c>
      <c r="H144" s="583">
        <v>10</v>
      </c>
      <c r="I144" s="583">
        <v>15</v>
      </c>
      <c r="J144" s="584">
        <v>20</v>
      </c>
      <c r="K144" s="585">
        <v>30</v>
      </c>
      <c r="L144" s="584">
        <v>40</v>
      </c>
      <c r="M144" s="584">
        <v>50</v>
      </c>
      <c r="N144" s="584">
        <v>60</v>
      </c>
      <c r="O144" s="584">
        <v>70</v>
      </c>
      <c r="P144" s="586" t="s">
        <v>379</v>
      </c>
      <c r="Q144" s="674"/>
      <c r="R144" s="968"/>
      <c r="S144" s="969"/>
      <c r="T144" s="945"/>
      <c r="U144" s="947"/>
      <c r="V144" s="949"/>
      <c r="W144" s="1129"/>
      <c r="X144" s="951"/>
      <c r="Y144" s="1131"/>
      <c r="Z144" s="954"/>
      <c r="AA144" s="956"/>
      <c r="AB144" s="945"/>
      <c r="AC144" s="947"/>
      <c r="AD144" s="674"/>
      <c r="AE144" s="945"/>
      <c r="AF144" s="947"/>
      <c r="AG144" s="674"/>
      <c r="AH144" s="968"/>
      <c r="AI144" s="969"/>
      <c r="AJ144" s="945"/>
      <c r="AK144" s="947"/>
      <c r="AL144" s="961"/>
      <c r="AM144" s="674"/>
      <c r="AN144" s="938"/>
      <c r="AO144" s="939"/>
      <c r="AP144" s="675">
        <v>0.5</v>
      </c>
      <c r="AQ144" s="676">
        <v>2</v>
      </c>
      <c r="AR144" s="458">
        <v>5</v>
      </c>
      <c r="AS144" s="458">
        <v>10</v>
      </c>
      <c r="AT144" s="458">
        <v>15</v>
      </c>
      <c r="AU144" s="459">
        <v>20</v>
      </c>
      <c r="AV144" s="460">
        <v>30</v>
      </c>
      <c r="AW144" s="459">
        <v>40</v>
      </c>
      <c r="AX144" s="459">
        <v>50</v>
      </c>
      <c r="AY144" s="459">
        <v>60</v>
      </c>
      <c r="AZ144" s="459">
        <v>70</v>
      </c>
      <c r="BA144" s="456" t="s">
        <v>379</v>
      </c>
      <c r="BB144" s="452"/>
      <c r="BC144" s="938"/>
      <c r="BD144" s="939"/>
      <c r="BE144" s="675">
        <v>0.5</v>
      </c>
      <c r="BF144" s="676">
        <v>2</v>
      </c>
      <c r="BG144" s="458">
        <v>5</v>
      </c>
      <c r="BH144" s="458">
        <v>10</v>
      </c>
      <c r="BI144" s="458">
        <v>15</v>
      </c>
      <c r="BJ144" s="459">
        <v>20</v>
      </c>
      <c r="BK144" s="460">
        <v>30</v>
      </c>
      <c r="BL144" s="459">
        <v>40</v>
      </c>
      <c r="BM144" s="459">
        <v>50</v>
      </c>
      <c r="BN144" s="459">
        <v>60</v>
      </c>
      <c r="BO144" s="459">
        <v>70</v>
      </c>
      <c r="BP144" s="456" t="s">
        <v>379</v>
      </c>
      <c r="BQ144" s="452"/>
      <c r="BR144" s="938"/>
      <c r="BS144" s="939"/>
      <c r="BT144" s="675">
        <v>0.5</v>
      </c>
      <c r="BU144" s="676">
        <v>2</v>
      </c>
      <c r="BV144" s="458">
        <v>5</v>
      </c>
      <c r="BW144" s="458">
        <v>10</v>
      </c>
      <c r="BX144" s="458">
        <v>15</v>
      </c>
      <c r="BY144" s="459">
        <v>20</v>
      </c>
      <c r="BZ144" s="460">
        <v>30</v>
      </c>
      <c r="CA144" s="459">
        <v>40</v>
      </c>
      <c r="CB144" s="459">
        <v>50</v>
      </c>
      <c r="CC144" s="459">
        <v>60</v>
      </c>
      <c r="CD144" s="459">
        <v>70</v>
      </c>
      <c r="CE144" s="456" t="s">
        <v>379</v>
      </c>
      <c r="CG144" s="938"/>
      <c r="CH144" s="939"/>
      <c r="CI144" s="675">
        <v>0.5</v>
      </c>
      <c r="CJ144" s="676">
        <v>2</v>
      </c>
      <c r="CK144" s="458">
        <v>5</v>
      </c>
      <c r="CL144" s="458">
        <v>10</v>
      </c>
      <c r="CM144" s="458">
        <v>15</v>
      </c>
      <c r="CN144" s="459">
        <v>20</v>
      </c>
      <c r="CO144" s="460">
        <v>30</v>
      </c>
      <c r="CP144" s="459">
        <v>40</v>
      </c>
      <c r="CQ144" s="459">
        <v>50</v>
      </c>
      <c r="CR144" s="459">
        <v>60</v>
      </c>
      <c r="CS144" s="459">
        <v>70</v>
      </c>
      <c r="CT144" s="456" t="s">
        <v>379</v>
      </c>
      <c r="CU144" s="674"/>
      <c r="CV144" s="938"/>
      <c r="CW144" s="939"/>
      <c r="CX144" s="675">
        <v>0.5</v>
      </c>
      <c r="CY144" s="676">
        <v>2</v>
      </c>
      <c r="CZ144" s="676">
        <v>5</v>
      </c>
      <c r="DA144" s="676">
        <v>10</v>
      </c>
      <c r="DB144" s="676">
        <v>15</v>
      </c>
      <c r="DC144" s="677">
        <v>20</v>
      </c>
      <c r="DD144" s="460">
        <v>30</v>
      </c>
      <c r="DE144" s="677">
        <v>40</v>
      </c>
      <c r="DF144" s="677">
        <v>50</v>
      </c>
      <c r="DG144" s="677">
        <v>60</v>
      </c>
      <c r="DH144" s="677">
        <v>70</v>
      </c>
      <c r="DI144" s="678" t="s">
        <v>379</v>
      </c>
      <c r="DJ144" s="674"/>
      <c r="DK144" s="938"/>
      <c r="DL144" s="939"/>
      <c r="DM144" s="675">
        <v>0.5</v>
      </c>
      <c r="DN144" s="676">
        <v>2</v>
      </c>
      <c r="DO144" s="676">
        <v>5</v>
      </c>
      <c r="DP144" s="676">
        <v>10</v>
      </c>
      <c r="DQ144" s="676">
        <v>15</v>
      </c>
      <c r="DR144" s="677">
        <v>20</v>
      </c>
      <c r="DS144" s="460">
        <v>30</v>
      </c>
      <c r="DT144" s="677">
        <v>40</v>
      </c>
      <c r="DU144" s="677">
        <v>50</v>
      </c>
      <c r="DV144" s="677">
        <v>60</v>
      </c>
      <c r="DW144" s="677">
        <v>70</v>
      </c>
      <c r="DX144" s="678" t="s">
        <v>379</v>
      </c>
    </row>
    <row r="145" spans="2:128" ht="15" customHeight="1">
      <c r="B145" s="994" t="s">
        <v>890</v>
      </c>
      <c r="C145" s="688" t="s">
        <v>380</v>
      </c>
      <c r="D145" s="462" t="s">
        <v>381</v>
      </c>
      <c r="E145" s="463" t="s">
        <v>381</v>
      </c>
      <c r="F145" s="464" t="s">
        <v>381</v>
      </c>
      <c r="G145" s="464" t="s">
        <v>381</v>
      </c>
      <c r="H145" s="464" t="s">
        <v>381</v>
      </c>
      <c r="I145" s="464" t="s">
        <v>381</v>
      </c>
      <c r="J145" s="464" t="s">
        <v>381</v>
      </c>
      <c r="K145" s="464" t="s">
        <v>381</v>
      </c>
      <c r="L145" s="464" t="s">
        <v>381</v>
      </c>
      <c r="M145" s="464" t="s">
        <v>381</v>
      </c>
      <c r="N145" s="464" t="s">
        <v>381</v>
      </c>
      <c r="O145" s="464" t="s">
        <v>381</v>
      </c>
      <c r="P145" s="465" t="s">
        <v>381</v>
      </c>
      <c r="Q145" s="466"/>
      <c r="R145" s="924" t="s">
        <v>890</v>
      </c>
      <c r="S145" s="679" t="str">
        <f>$C145</f>
        <v>&gt; 50</v>
      </c>
      <c r="T145" s="467" t="s">
        <v>381</v>
      </c>
      <c r="U145" s="468" t="s">
        <v>381</v>
      </c>
      <c r="V145" s="462" t="s">
        <v>381</v>
      </c>
      <c r="W145" s="469" t="s">
        <v>381</v>
      </c>
      <c r="X145" s="469" t="s">
        <v>381</v>
      </c>
      <c r="Y145" s="469" t="s">
        <v>381</v>
      </c>
      <c r="Z145" s="462" t="s">
        <v>381</v>
      </c>
      <c r="AA145" s="470" t="s">
        <v>381</v>
      </c>
      <c r="AB145" s="467" t="s">
        <v>381</v>
      </c>
      <c r="AC145" s="468" t="s">
        <v>381</v>
      </c>
      <c r="AD145" s="466"/>
      <c r="AE145" s="930">
        <f>AE123</f>
        <v>19.88372093023256</v>
      </c>
      <c r="AF145" s="932">
        <f>AF123</f>
        <v>22.369186046511629</v>
      </c>
      <c r="AG145" s="466"/>
      <c r="AH145" s="924" t="s">
        <v>890</v>
      </c>
      <c r="AI145" s="679" t="str">
        <f>$C145</f>
        <v>&gt; 50</v>
      </c>
      <c r="AJ145" s="467" t="s">
        <v>381</v>
      </c>
      <c r="AK145" s="468" t="s">
        <v>381</v>
      </c>
      <c r="AL145" s="529" t="s">
        <v>381</v>
      </c>
      <c r="AM145" s="466"/>
      <c r="AN145" s="924" t="s">
        <v>890</v>
      </c>
      <c r="AO145" s="461" t="str">
        <f>$C145</f>
        <v>&gt; 50</v>
      </c>
      <c r="AP145" s="472" t="s">
        <v>381</v>
      </c>
      <c r="AQ145" s="473" t="s">
        <v>381</v>
      </c>
      <c r="AR145" s="473" t="s">
        <v>381</v>
      </c>
      <c r="AS145" s="473" t="s">
        <v>381</v>
      </c>
      <c r="AT145" s="473" t="s">
        <v>381</v>
      </c>
      <c r="AU145" s="473" t="s">
        <v>381</v>
      </c>
      <c r="AV145" s="473" t="s">
        <v>381</v>
      </c>
      <c r="AW145" s="473" t="s">
        <v>381</v>
      </c>
      <c r="AX145" s="473" t="s">
        <v>381</v>
      </c>
      <c r="AY145" s="473" t="s">
        <v>381</v>
      </c>
      <c r="AZ145" s="473" t="s">
        <v>381</v>
      </c>
      <c r="BA145" s="468" t="s">
        <v>381</v>
      </c>
      <c r="BB145" s="474"/>
      <c r="BC145" s="924" t="s">
        <v>890</v>
      </c>
      <c r="BD145" s="461" t="str">
        <f>$C145</f>
        <v>&gt; 50</v>
      </c>
      <c r="BE145" s="472" t="s">
        <v>381</v>
      </c>
      <c r="BF145" s="473" t="s">
        <v>381</v>
      </c>
      <c r="BG145" s="473" t="s">
        <v>381</v>
      </c>
      <c r="BH145" s="473" t="s">
        <v>381</v>
      </c>
      <c r="BI145" s="473" t="s">
        <v>381</v>
      </c>
      <c r="BJ145" s="473" t="s">
        <v>381</v>
      </c>
      <c r="BK145" s="473" t="s">
        <v>381</v>
      </c>
      <c r="BL145" s="473" t="s">
        <v>381</v>
      </c>
      <c r="BM145" s="473" t="s">
        <v>381</v>
      </c>
      <c r="BN145" s="473" t="s">
        <v>381</v>
      </c>
      <c r="BO145" s="473" t="s">
        <v>381</v>
      </c>
      <c r="BP145" s="468" t="s">
        <v>381</v>
      </c>
      <c r="BQ145" s="466"/>
      <c r="BR145" s="924" t="s">
        <v>890</v>
      </c>
      <c r="BS145" s="461" t="str">
        <f>$C145</f>
        <v>&gt; 50</v>
      </c>
      <c r="BT145" s="472" t="s">
        <v>381</v>
      </c>
      <c r="BU145" s="473" t="s">
        <v>381</v>
      </c>
      <c r="BV145" s="473" t="s">
        <v>381</v>
      </c>
      <c r="BW145" s="473" t="s">
        <v>381</v>
      </c>
      <c r="BX145" s="473" t="s">
        <v>381</v>
      </c>
      <c r="BY145" s="473" t="s">
        <v>381</v>
      </c>
      <c r="BZ145" s="473" t="s">
        <v>381</v>
      </c>
      <c r="CA145" s="473" t="s">
        <v>381</v>
      </c>
      <c r="CB145" s="473" t="s">
        <v>381</v>
      </c>
      <c r="CC145" s="473" t="s">
        <v>381</v>
      </c>
      <c r="CD145" s="473" t="s">
        <v>381</v>
      </c>
      <c r="CE145" s="468" t="s">
        <v>381</v>
      </c>
      <c r="CG145" s="924" t="s">
        <v>890</v>
      </c>
      <c r="CH145" s="461" t="str">
        <f>$C145</f>
        <v>&gt; 50</v>
      </c>
      <c r="CI145" s="472" t="s">
        <v>381</v>
      </c>
      <c r="CJ145" s="473" t="s">
        <v>381</v>
      </c>
      <c r="CK145" s="473" t="s">
        <v>381</v>
      </c>
      <c r="CL145" s="473" t="s">
        <v>381</v>
      </c>
      <c r="CM145" s="473" t="s">
        <v>381</v>
      </c>
      <c r="CN145" s="473" t="s">
        <v>381</v>
      </c>
      <c r="CO145" s="473" t="s">
        <v>381</v>
      </c>
      <c r="CP145" s="473" t="s">
        <v>381</v>
      </c>
      <c r="CQ145" s="473" t="s">
        <v>381</v>
      </c>
      <c r="CR145" s="473" t="s">
        <v>381</v>
      </c>
      <c r="CS145" s="473" t="s">
        <v>381</v>
      </c>
      <c r="CT145" s="468" t="s">
        <v>381</v>
      </c>
      <c r="CU145" s="466"/>
      <c r="CV145" s="924" t="s">
        <v>890</v>
      </c>
      <c r="CW145" s="679" t="str">
        <f>$C145</f>
        <v>&gt; 50</v>
      </c>
      <c r="CX145" s="472" t="s">
        <v>381</v>
      </c>
      <c r="CY145" s="473" t="s">
        <v>381</v>
      </c>
      <c r="CZ145" s="473" t="s">
        <v>381</v>
      </c>
      <c r="DA145" s="473" t="s">
        <v>381</v>
      </c>
      <c r="DB145" s="473" t="s">
        <v>381</v>
      </c>
      <c r="DC145" s="473" t="s">
        <v>381</v>
      </c>
      <c r="DD145" s="473" t="s">
        <v>381</v>
      </c>
      <c r="DE145" s="473" t="s">
        <v>381</v>
      </c>
      <c r="DF145" s="473" t="s">
        <v>381</v>
      </c>
      <c r="DG145" s="473" t="s">
        <v>381</v>
      </c>
      <c r="DH145" s="473" t="s">
        <v>381</v>
      </c>
      <c r="DI145" s="468" t="s">
        <v>381</v>
      </c>
      <c r="DJ145" s="466"/>
      <c r="DK145" s="924" t="s">
        <v>890</v>
      </c>
      <c r="DL145" s="679" t="str">
        <f>$C145</f>
        <v>&gt; 50</v>
      </c>
      <c r="DM145" s="472" t="s">
        <v>381</v>
      </c>
      <c r="DN145" s="473" t="s">
        <v>381</v>
      </c>
      <c r="DO145" s="473" t="s">
        <v>381</v>
      </c>
      <c r="DP145" s="473" t="s">
        <v>381</v>
      </c>
      <c r="DQ145" s="473" t="s">
        <v>381</v>
      </c>
      <c r="DR145" s="473" t="s">
        <v>381</v>
      </c>
      <c r="DS145" s="473" t="s">
        <v>381</v>
      </c>
      <c r="DT145" s="473" t="s">
        <v>381</v>
      </c>
      <c r="DU145" s="473" t="s">
        <v>381</v>
      </c>
      <c r="DV145" s="473" t="s">
        <v>381</v>
      </c>
      <c r="DW145" s="473" t="s">
        <v>381</v>
      </c>
      <c r="DX145" s="468" t="s">
        <v>381</v>
      </c>
    </row>
    <row r="146" spans="2:128" ht="15" customHeight="1">
      <c r="B146" s="995"/>
      <c r="C146" s="689">
        <v>50</v>
      </c>
      <c r="D146" s="476">
        <f>W146</f>
        <v>4.7556010740098875</v>
      </c>
      <c r="E146" s="578">
        <v>75.125037106726765</v>
      </c>
      <c r="F146" s="579">
        <v>76.988282854236786</v>
      </c>
      <c r="G146" s="579">
        <v>77.367143270408945</v>
      </c>
      <c r="H146" s="579">
        <v>76.764715646384204</v>
      </c>
      <c r="I146" s="579">
        <v>76.401231474873612</v>
      </c>
      <c r="J146" s="579">
        <v>75.972581490354145</v>
      </c>
      <c r="K146" s="579">
        <v>75.21610096899488</v>
      </c>
      <c r="L146" s="579">
        <v>74.756591616062963</v>
      </c>
      <c r="M146" s="579">
        <v>74.210244247523065</v>
      </c>
      <c r="N146" s="579">
        <v>73.620673933380971</v>
      </c>
      <c r="O146" s="579">
        <v>72.647089750419298</v>
      </c>
      <c r="P146" s="480" t="s">
        <v>381</v>
      </c>
      <c r="Q146" s="466"/>
      <c r="R146" s="925"/>
      <c r="S146" s="680">
        <f>$C146</f>
        <v>50</v>
      </c>
      <c r="T146" s="481">
        <v>50</v>
      </c>
      <c r="U146" s="519">
        <v>-26</v>
      </c>
      <c r="V146" s="600">
        <f t="shared" ref="V146:V158" si="259">W146*0.9</f>
        <v>4.2800409666088992</v>
      </c>
      <c r="W146" s="681">
        <f>IF(MIN(X146,Y146)*(1-(2.5+7)/(87.5-2))&gt;$AE$29,$AE$7,MIN(X146,Y146)*(1-(2.5+7)/(87.5-2)))</f>
        <v>4.7556010740098875</v>
      </c>
      <c r="X146" s="666">
        <f>'70MPa, 7-10kg (comm)'!Z146</f>
        <v>5.3500512082611236</v>
      </c>
      <c r="Y146" s="488">
        <f>'70MPa, 7-10kg (comm)'!AA146</f>
        <v>5.997973190659061</v>
      </c>
      <c r="Z146" s="483">
        <f>(F146-2)/W146</f>
        <v>15.768413222055067</v>
      </c>
      <c r="AA146" s="486">
        <f>(F146-2)/MIN(X146,Y146)</f>
        <v>14.016367308493392</v>
      </c>
      <c r="AB146" s="487">
        <f>'70MPa, 7-10kg (comm)'!AD146</f>
        <v>10.230710736327103</v>
      </c>
      <c r="AC146" s="488">
        <f>'70MPa, 7-10kg (comm)'!AE146</f>
        <v>16.36197351260062</v>
      </c>
      <c r="AD146" s="466"/>
      <c r="AE146" s="930"/>
      <c r="AF146" s="932"/>
      <c r="AG146" s="466"/>
      <c r="AH146" s="925"/>
      <c r="AI146" s="680">
        <f>$C146</f>
        <v>50</v>
      </c>
      <c r="AJ146" s="489">
        <v>25</v>
      </c>
      <c r="AK146" s="482">
        <f>MIN(-33,AI146)</f>
        <v>-33</v>
      </c>
      <c r="AL146" s="490">
        <f>W146</f>
        <v>4.7556010740098875</v>
      </c>
      <c r="AM146" s="466"/>
      <c r="AN146" s="925"/>
      <c r="AO146" s="475">
        <f>$C146</f>
        <v>50</v>
      </c>
      <c r="AP146" s="520">
        <v>0.89979379821775629</v>
      </c>
      <c r="AQ146" s="521">
        <v>0.91551464245451486</v>
      </c>
      <c r="AR146" s="521">
        <v>0.91988950954502668</v>
      </c>
      <c r="AS146" s="521">
        <v>0.91755132455712318</v>
      </c>
      <c r="AT146" s="521">
        <v>0.91745601753691686</v>
      </c>
      <c r="AU146" s="521">
        <v>0.91716523209655498</v>
      </c>
      <c r="AV146" s="521">
        <v>0.91824894529490486</v>
      </c>
      <c r="AW146" s="521">
        <v>0.92292542880930395</v>
      </c>
      <c r="AX146" s="521">
        <v>0.9281353226716057</v>
      </c>
      <c r="AY146" s="493">
        <v>0.93453484143042442</v>
      </c>
      <c r="AZ146" s="493">
        <v>0.94093481916778976</v>
      </c>
      <c r="BA146" s="494" t="s">
        <v>381</v>
      </c>
      <c r="BB146" s="474"/>
      <c r="BC146" s="925"/>
      <c r="BD146" s="475">
        <f>$C146</f>
        <v>50</v>
      </c>
      <c r="BE146" s="520">
        <v>0.92376310185597299</v>
      </c>
      <c r="BF146" s="521">
        <v>0.92267508726842706</v>
      </c>
      <c r="BG146" s="521">
        <v>0.9209523921613112</v>
      </c>
      <c r="BH146" s="521">
        <v>0.91868875773886849</v>
      </c>
      <c r="BI146" s="521">
        <v>0.91860461838192609</v>
      </c>
      <c r="BJ146" s="521">
        <v>0.91832970876720588</v>
      </c>
      <c r="BK146" s="521">
        <v>0.91948324792941349</v>
      </c>
      <c r="BL146" s="521">
        <v>0.92413256922220433</v>
      </c>
      <c r="BM146" s="521">
        <v>0.9292288654939771</v>
      </c>
      <c r="BN146" s="493">
        <v>0.93532536963072388</v>
      </c>
      <c r="BO146" s="521">
        <v>0.94102760685083053</v>
      </c>
      <c r="BP146" s="494" t="s">
        <v>381</v>
      </c>
      <c r="BQ146" s="466"/>
      <c r="BR146" s="925"/>
      <c r="BS146" s="475">
        <f>$C146</f>
        <v>50</v>
      </c>
      <c r="BT146" s="495">
        <v>85</v>
      </c>
      <c r="BU146" s="496">
        <v>85</v>
      </c>
      <c r="BV146" s="496">
        <v>84.342727670973716</v>
      </c>
      <c r="BW146" s="496">
        <v>82.865378643487531</v>
      </c>
      <c r="BX146" s="496">
        <v>81.263049355692232</v>
      </c>
      <c r="BY146" s="497">
        <v>79.464635266406006</v>
      </c>
      <c r="BZ146" s="497">
        <v>75.43672472728764</v>
      </c>
      <c r="CA146" s="497">
        <v>70.901197886421954</v>
      </c>
      <c r="CB146" s="497">
        <v>65.757437877540951</v>
      </c>
      <c r="CC146" s="497">
        <v>59.903716423379478</v>
      </c>
      <c r="CD146" s="497">
        <v>52.469623148585768</v>
      </c>
      <c r="CE146" s="494" t="s">
        <v>381</v>
      </c>
      <c r="CG146" s="925"/>
      <c r="CH146" s="475">
        <f>$C146</f>
        <v>50</v>
      </c>
      <c r="CI146" s="495">
        <v>84.974755323054723</v>
      </c>
      <c r="CJ146" s="496">
        <v>84.583812812876445</v>
      </c>
      <c r="CK146" s="496">
        <v>83.764623600492001</v>
      </c>
      <c r="CL146" s="496">
        <v>82.253621245928244</v>
      </c>
      <c r="CM146" s="496">
        <v>80.638635719381199</v>
      </c>
      <c r="CN146" s="497">
        <v>78.832657110492292</v>
      </c>
      <c r="CO146" s="497">
        <v>74.782822252509618</v>
      </c>
      <c r="CP146" s="497">
        <v>70.269637200949887</v>
      </c>
      <c r="CQ146" s="497">
        <v>65.198564583180257</v>
      </c>
      <c r="CR146" s="497">
        <v>59.509092370717269</v>
      </c>
      <c r="CS146" s="497">
        <v>52.424555980755166</v>
      </c>
      <c r="CT146" s="494" t="s">
        <v>381</v>
      </c>
      <c r="CU146" s="466"/>
      <c r="CV146" s="925"/>
      <c r="CW146" s="680">
        <f>$C146</f>
        <v>50</v>
      </c>
      <c r="CX146" s="524">
        <f t="shared" ref="CX146:CX158" si="260">MIN(AP146,BE146)</f>
        <v>0.89979379821775629</v>
      </c>
      <c r="CY146" s="525">
        <f t="shared" ref="CY146:CY158" si="261">MIN(AQ146,BF146)</f>
        <v>0.91551464245451486</v>
      </c>
      <c r="CZ146" s="525">
        <f t="shared" ref="CZ146:CZ158" si="262">MIN(AR146,BG146)</f>
        <v>0.91988950954502668</v>
      </c>
      <c r="DA146" s="525">
        <f t="shared" ref="DA146:DA158" si="263">MIN(AS146,BH146)</f>
        <v>0.91755132455712318</v>
      </c>
      <c r="DB146" s="525">
        <f t="shared" ref="DB146:DB158" si="264">MIN(AT146,BI146)</f>
        <v>0.91745601753691686</v>
      </c>
      <c r="DC146" s="526">
        <f t="shared" ref="DC146:DC158" si="265">MIN(AU146,BJ146)</f>
        <v>0.91716523209655498</v>
      </c>
      <c r="DD146" s="526">
        <f t="shared" ref="DD146:DD158" si="266">MIN(AV146,BK146)</f>
        <v>0.91824894529490486</v>
      </c>
      <c r="DE146" s="526">
        <f t="shared" ref="DE146:DE158" si="267">MIN(AW146,BL146)</f>
        <v>0.92292542880930395</v>
      </c>
      <c r="DF146" s="526">
        <f t="shared" ref="DF146:DF158" si="268">MIN(AX146,BM146)</f>
        <v>0.9281353226716057</v>
      </c>
      <c r="DG146" s="526">
        <f t="shared" ref="DG146:DG155" si="269">MIN(AY146,BN146)</f>
        <v>0.93453484143042442</v>
      </c>
      <c r="DH146" s="526">
        <f>MIN(AZ146,BO146)</f>
        <v>0.94093481916778976</v>
      </c>
      <c r="DI146" s="494" t="s">
        <v>381</v>
      </c>
      <c r="DJ146" s="466"/>
      <c r="DK146" s="925"/>
      <c r="DL146" s="680">
        <f>$C146</f>
        <v>50</v>
      </c>
      <c r="DM146" s="495">
        <f t="shared" ref="DM146:DM158" si="270">MAX(BT146,CI146)</f>
        <v>85</v>
      </c>
      <c r="DN146" s="496">
        <f t="shared" ref="DN146:DN158" si="271">MAX(BU146,CJ146)</f>
        <v>85</v>
      </c>
      <c r="DO146" s="496">
        <f t="shared" ref="DO146:DO158" si="272">MAX(BV146,CK146)</f>
        <v>84.342727670973716</v>
      </c>
      <c r="DP146" s="496">
        <f t="shared" ref="DP146:DP158" si="273">MAX(BW146,CL146)</f>
        <v>82.865378643487531</v>
      </c>
      <c r="DQ146" s="496">
        <f t="shared" ref="DQ146:DQ158" si="274">MAX(BX146,CM146)</f>
        <v>81.263049355692232</v>
      </c>
      <c r="DR146" s="497">
        <f t="shared" ref="DR146:DR158" si="275">MAX(BY146,CN146)</f>
        <v>79.464635266406006</v>
      </c>
      <c r="DS146" s="497">
        <f t="shared" ref="DS146:DS158" si="276">MAX(BZ146,CO146)</f>
        <v>75.43672472728764</v>
      </c>
      <c r="DT146" s="497">
        <f t="shared" ref="DT146:DT158" si="277">MAX(CA146,CP146)</f>
        <v>70.901197886421954</v>
      </c>
      <c r="DU146" s="497">
        <f t="shared" ref="DU146:DU158" si="278">MAX(CB146,CQ146)</f>
        <v>65.757437877540951</v>
      </c>
      <c r="DV146" s="497">
        <f t="shared" ref="DV146:DV155" si="279">MAX(CC146,CR146)</f>
        <v>59.903716423379478</v>
      </c>
      <c r="DW146" s="497">
        <f>MAX(CD146,CS146)</f>
        <v>52.469623148585768</v>
      </c>
      <c r="DX146" s="494" t="s">
        <v>381</v>
      </c>
    </row>
    <row r="147" spans="2:128" ht="15" customHeight="1">
      <c r="B147" s="995"/>
      <c r="C147" s="689">
        <v>45</v>
      </c>
      <c r="D147" s="476">
        <f t="shared" ref="D147:D158" si="280">W147</f>
        <v>7.2565101255770212</v>
      </c>
      <c r="E147" s="578">
        <v>73.197197484228369</v>
      </c>
      <c r="F147" s="579">
        <v>75.750911216415929</v>
      </c>
      <c r="G147" s="579">
        <v>76.911734019230508</v>
      </c>
      <c r="H147" s="579">
        <v>76.351551828525572</v>
      </c>
      <c r="I147" s="579">
        <v>76.157626804541849</v>
      </c>
      <c r="J147" s="579">
        <v>75.784811681255462</v>
      </c>
      <c r="K147" s="579">
        <v>75.109077221372331</v>
      </c>
      <c r="L147" s="579">
        <v>74.780405183394294</v>
      </c>
      <c r="M147" s="579">
        <v>74.237946119669218</v>
      </c>
      <c r="N147" s="579">
        <v>73.652637149923208</v>
      </c>
      <c r="O147" s="579">
        <v>72.635101923430796</v>
      </c>
      <c r="P147" s="480" t="s">
        <v>381</v>
      </c>
      <c r="Q147" s="466"/>
      <c r="R147" s="925"/>
      <c r="S147" s="680">
        <f t="shared" ref="S147:S159" si="281">$C147</f>
        <v>45</v>
      </c>
      <c r="T147" s="481">
        <v>45</v>
      </c>
      <c r="U147" s="519">
        <v>-26</v>
      </c>
      <c r="V147" s="600">
        <f t="shared" si="259"/>
        <v>6.5308591130193197</v>
      </c>
      <c r="W147" s="681">
        <f t="shared" ref="W147:W158" si="282">IF(MIN(X147,Y147)*(1-(2.5+7)/(87.5-2))&gt;$AE$29,$AE$7,MIN(X147,Y147)*(1-(2.5+7)/(87.5-2)))</f>
        <v>7.2565101255770212</v>
      </c>
      <c r="X147" s="666">
        <f>'70MPa, 7-10kg (comm)'!Z147</f>
        <v>8.1635738912741491</v>
      </c>
      <c r="Y147" s="488">
        <f>'70MPa, 7-10kg (comm)'!AA147</f>
        <v>8.7935447251652565</v>
      </c>
      <c r="Z147" s="483">
        <f t="shared" ref="Z147:Z158" si="283">(F147-2)/W147</f>
        <v>10.163413257905628</v>
      </c>
      <c r="AA147" s="486">
        <f t="shared" ref="AA147:AA158" si="284">(F147-2)/MIN(X147,Y147)</f>
        <v>9.0341451181383352</v>
      </c>
      <c r="AB147" s="487">
        <f>'70MPa, 7-10kg (comm)'!AD147</f>
        <v>15.232556985185601</v>
      </c>
      <c r="AC147" s="488">
        <f>'70MPa, 7-10kg (comm)'!AE147</f>
        <v>23.347683906897554</v>
      </c>
      <c r="AD147" s="466"/>
      <c r="AE147" s="930"/>
      <c r="AF147" s="932"/>
      <c r="AG147" s="466"/>
      <c r="AH147" s="925"/>
      <c r="AI147" s="680">
        <f t="shared" ref="AI147:AI159" si="285">$C147</f>
        <v>45</v>
      </c>
      <c r="AJ147" s="489">
        <v>25</v>
      </c>
      <c r="AK147" s="482">
        <f t="shared" ref="AK147:AK158" si="286">MIN(-33,AI147)</f>
        <v>-33</v>
      </c>
      <c r="AL147" s="490">
        <f t="shared" ref="AL147:AL158" si="287">W147</f>
        <v>7.2565101255770212</v>
      </c>
      <c r="AM147" s="466"/>
      <c r="AN147" s="925"/>
      <c r="AO147" s="475">
        <f t="shared" ref="AO147:AO159" si="288">$C147</f>
        <v>45</v>
      </c>
      <c r="AP147" s="520">
        <v>0.88329349207546259</v>
      </c>
      <c r="AQ147" s="521">
        <v>0.90509907481806884</v>
      </c>
      <c r="AR147" s="521">
        <v>0.91631772437168801</v>
      </c>
      <c r="AS147" s="521">
        <v>0.9151532422938059</v>
      </c>
      <c r="AT147" s="521">
        <v>0.91730174600335057</v>
      </c>
      <c r="AU147" s="521">
        <v>0.91834705582031428</v>
      </c>
      <c r="AV147" s="521">
        <v>0.92179398073369834</v>
      </c>
      <c r="AW147" s="521">
        <v>0.92917596023841109</v>
      </c>
      <c r="AX147" s="521">
        <v>0.93599355724174449</v>
      </c>
      <c r="AY147" s="493">
        <v>0.9438027338250653</v>
      </c>
      <c r="AZ147" s="493">
        <v>0.9511210106836625</v>
      </c>
      <c r="BA147" s="494" t="s">
        <v>381</v>
      </c>
      <c r="BB147" s="474"/>
      <c r="BC147" s="925"/>
      <c r="BD147" s="475">
        <f t="shared" ref="BD147:BD159" si="289">$C147</f>
        <v>45</v>
      </c>
      <c r="BE147" s="520">
        <v>0.90340867005771885</v>
      </c>
      <c r="BF147" s="521">
        <v>0.91816068527767669</v>
      </c>
      <c r="BG147" s="521">
        <v>0.91720857215856999</v>
      </c>
      <c r="BH147" s="521">
        <v>0.91613804387219111</v>
      </c>
      <c r="BI147" s="521">
        <v>0.91836263738574808</v>
      </c>
      <c r="BJ147" s="521">
        <v>0.91941124853078837</v>
      </c>
      <c r="BK147" s="521">
        <v>0.92296877301066294</v>
      </c>
      <c r="BL147" s="521">
        <v>0.93036552567783803</v>
      </c>
      <c r="BM147" s="521">
        <v>0.93707364127681281</v>
      </c>
      <c r="BN147" s="493">
        <v>0.94460950038452574</v>
      </c>
      <c r="BO147" s="521">
        <v>0.95121170375356856</v>
      </c>
      <c r="BP147" s="494" t="s">
        <v>381</v>
      </c>
      <c r="BQ147" s="466"/>
      <c r="BR147" s="925"/>
      <c r="BS147" s="475">
        <f t="shared" ref="BS147:BS159" si="290">$C147</f>
        <v>45</v>
      </c>
      <c r="BT147" s="495">
        <v>85</v>
      </c>
      <c r="BU147" s="496">
        <v>85</v>
      </c>
      <c r="BV147" s="496">
        <v>84.207699506409455</v>
      </c>
      <c r="BW147" s="496">
        <v>82.267213023790575</v>
      </c>
      <c r="BX147" s="496">
        <v>80.229769070575159</v>
      </c>
      <c r="BY147" s="497">
        <v>77.975912901775843</v>
      </c>
      <c r="BZ147" s="497">
        <v>73.084092511039714</v>
      </c>
      <c r="CA147" s="497">
        <v>67.768005082730966</v>
      </c>
      <c r="CB147" s="497">
        <v>61.897934026178703</v>
      </c>
      <c r="CC147" s="497">
        <v>55.459616081040302</v>
      </c>
      <c r="CD147" s="497">
        <v>47.524564474138401</v>
      </c>
      <c r="CE147" s="494" t="s">
        <v>381</v>
      </c>
      <c r="CG147" s="925"/>
      <c r="CH147" s="475">
        <f t="shared" ref="CH147:CH159" si="291">$C147</f>
        <v>45</v>
      </c>
      <c r="CI147" s="495">
        <v>85</v>
      </c>
      <c r="CJ147" s="496">
        <v>84.834244284406822</v>
      </c>
      <c r="CK147" s="496">
        <v>83.723547330100558</v>
      </c>
      <c r="CL147" s="496">
        <v>81.732873098864687</v>
      </c>
      <c r="CM147" s="496">
        <v>79.664771832058676</v>
      </c>
      <c r="CN147" s="497">
        <v>77.398828016509214</v>
      </c>
      <c r="CO147" s="497">
        <v>72.465626556875122</v>
      </c>
      <c r="CP147" s="497">
        <v>67.163866579339825</v>
      </c>
      <c r="CQ147" s="497">
        <v>61.357734992772606</v>
      </c>
      <c r="CR147" s="497">
        <v>55.064996797780367</v>
      </c>
      <c r="CS147" s="497">
        <v>47.481492121753519</v>
      </c>
      <c r="CT147" s="494" t="s">
        <v>381</v>
      </c>
      <c r="CU147" s="466"/>
      <c r="CV147" s="925"/>
      <c r="CW147" s="680">
        <f t="shared" ref="CW147:CW159" si="292">$C147</f>
        <v>45</v>
      </c>
      <c r="CX147" s="524">
        <f t="shared" si="260"/>
        <v>0.88329349207546259</v>
      </c>
      <c r="CY147" s="525">
        <f t="shared" si="261"/>
        <v>0.90509907481806884</v>
      </c>
      <c r="CZ147" s="525">
        <f t="shared" si="262"/>
        <v>0.91631772437168801</v>
      </c>
      <c r="DA147" s="525">
        <f t="shared" si="263"/>
        <v>0.9151532422938059</v>
      </c>
      <c r="DB147" s="525">
        <f t="shared" si="264"/>
        <v>0.91730174600335057</v>
      </c>
      <c r="DC147" s="526">
        <f t="shared" si="265"/>
        <v>0.91834705582031428</v>
      </c>
      <c r="DD147" s="526">
        <f t="shared" si="266"/>
        <v>0.92179398073369834</v>
      </c>
      <c r="DE147" s="526">
        <f t="shared" si="267"/>
        <v>0.92917596023841109</v>
      </c>
      <c r="DF147" s="526">
        <f t="shared" si="268"/>
        <v>0.93599355724174449</v>
      </c>
      <c r="DG147" s="526">
        <f t="shared" si="269"/>
        <v>0.9438027338250653</v>
      </c>
      <c r="DH147" s="526">
        <f>MIN(AZ147,BO147)</f>
        <v>0.9511210106836625</v>
      </c>
      <c r="DI147" s="494" t="s">
        <v>381</v>
      </c>
      <c r="DJ147" s="466"/>
      <c r="DK147" s="925"/>
      <c r="DL147" s="680">
        <f t="shared" ref="DL147:DL159" si="293">$C147</f>
        <v>45</v>
      </c>
      <c r="DM147" s="495">
        <f t="shared" si="270"/>
        <v>85</v>
      </c>
      <c r="DN147" s="496">
        <f t="shared" si="271"/>
        <v>85</v>
      </c>
      <c r="DO147" s="496">
        <f t="shared" si="272"/>
        <v>84.207699506409455</v>
      </c>
      <c r="DP147" s="496">
        <f t="shared" si="273"/>
        <v>82.267213023790575</v>
      </c>
      <c r="DQ147" s="496">
        <f t="shared" si="274"/>
        <v>80.229769070575159</v>
      </c>
      <c r="DR147" s="497">
        <f t="shared" si="275"/>
        <v>77.975912901775843</v>
      </c>
      <c r="DS147" s="497">
        <f t="shared" si="276"/>
        <v>73.084092511039714</v>
      </c>
      <c r="DT147" s="497">
        <f t="shared" si="277"/>
        <v>67.768005082730966</v>
      </c>
      <c r="DU147" s="497">
        <f t="shared" si="278"/>
        <v>61.897934026178703</v>
      </c>
      <c r="DV147" s="497">
        <f t="shared" si="279"/>
        <v>55.459616081040302</v>
      </c>
      <c r="DW147" s="497">
        <f>MAX(CD147,CS147)</f>
        <v>47.524564474138401</v>
      </c>
      <c r="DX147" s="494" t="s">
        <v>381</v>
      </c>
    </row>
    <row r="148" spans="2:128" ht="15" customHeight="1">
      <c r="B148" s="995"/>
      <c r="C148" s="689">
        <v>40</v>
      </c>
      <c r="D148" s="476">
        <f t="shared" si="280"/>
        <v>9.8905455500623507</v>
      </c>
      <c r="E148" s="578">
        <v>71.214767323827843</v>
      </c>
      <c r="F148" s="579">
        <v>74.631823574742796</v>
      </c>
      <c r="G148" s="579">
        <v>76.670000859611349</v>
      </c>
      <c r="H148" s="579">
        <v>76.120711638232606</v>
      </c>
      <c r="I148" s="579">
        <v>76.056522279942669</v>
      </c>
      <c r="J148" s="579">
        <v>75.706112576730376</v>
      </c>
      <c r="K148" s="579">
        <v>75.045238245830859</v>
      </c>
      <c r="L148" s="579">
        <v>74.794444008600152</v>
      </c>
      <c r="M148" s="579">
        <v>74.238979571416877</v>
      </c>
      <c r="N148" s="579">
        <v>73.661986007680881</v>
      </c>
      <c r="O148" s="579">
        <v>72.62165081342232</v>
      </c>
      <c r="P148" s="480" t="s">
        <v>381</v>
      </c>
      <c r="Q148" s="466"/>
      <c r="R148" s="925"/>
      <c r="S148" s="680">
        <f t="shared" si="281"/>
        <v>40</v>
      </c>
      <c r="T148" s="481">
        <v>40</v>
      </c>
      <c r="U148" s="519">
        <v>-26</v>
      </c>
      <c r="V148" s="600">
        <f t="shared" si="259"/>
        <v>8.9014909950561165</v>
      </c>
      <c r="W148" s="681">
        <f t="shared" si="282"/>
        <v>9.8905455500623507</v>
      </c>
      <c r="X148" s="666">
        <f>'70MPa, 7-10kg (comm)'!Z148</f>
        <v>11.126863743820145</v>
      </c>
      <c r="Y148" s="488">
        <f>'70MPa, 7-10kg (comm)'!AA148</f>
        <v>11.738347607588548</v>
      </c>
      <c r="Z148" s="483">
        <f t="shared" si="283"/>
        <v>7.3435608993565493</v>
      </c>
      <c r="AA148" s="486">
        <f t="shared" si="284"/>
        <v>6.5276096883169323</v>
      </c>
      <c r="AB148" s="487">
        <f>'70MPa, 7-10kg (comm)'!AD148</f>
        <v>20.148951834920034</v>
      </c>
      <c r="AC148" s="488">
        <f>'70MPa, 7-10kg (comm)'!AE148</f>
        <v>30.220133187400208</v>
      </c>
      <c r="AD148" s="466"/>
      <c r="AE148" s="930"/>
      <c r="AF148" s="932"/>
      <c r="AG148" s="466"/>
      <c r="AH148" s="925"/>
      <c r="AI148" s="680">
        <f t="shared" si="285"/>
        <v>40</v>
      </c>
      <c r="AJ148" s="489">
        <v>25</v>
      </c>
      <c r="AK148" s="482">
        <f t="shared" si="286"/>
        <v>-33</v>
      </c>
      <c r="AL148" s="490">
        <f t="shared" si="287"/>
        <v>9.8905455500623507</v>
      </c>
      <c r="AM148" s="466"/>
      <c r="AN148" s="925"/>
      <c r="AO148" s="475">
        <f t="shared" si="288"/>
        <v>40</v>
      </c>
      <c r="AP148" s="520">
        <v>0.86607076006423322</v>
      </c>
      <c r="AQ148" s="521">
        <v>0.89559533978518024</v>
      </c>
      <c r="AR148" s="521">
        <v>0.91452605859741876</v>
      </c>
      <c r="AS148" s="521">
        <v>0.91443885742454167</v>
      </c>
      <c r="AT148" s="521">
        <v>0.91860561802448237</v>
      </c>
      <c r="AU148" s="521">
        <v>0.92071948585958552</v>
      </c>
      <c r="AV148" s="521">
        <v>0.92612183279589089</v>
      </c>
      <c r="AW148" s="521">
        <v>0.93579220397235985</v>
      </c>
      <c r="AX148" s="521">
        <v>0.94402588861843362</v>
      </c>
      <c r="AY148" s="493">
        <v>0.95322817761308232</v>
      </c>
      <c r="AZ148" s="493">
        <v>0.96158658554741994</v>
      </c>
      <c r="BA148" s="494" t="s">
        <v>381</v>
      </c>
      <c r="BB148" s="474"/>
      <c r="BC148" s="925"/>
      <c r="BD148" s="475">
        <f t="shared" si="289"/>
        <v>40</v>
      </c>
      <c r="BE148" s="520">
        <v>0.88262945495199008</v>
      </c>
      <c r="BF148" s="521">
        <v>0.9110309128716344</v>
      </c>
      <c r="BG148" s="521">
        <v>0.91526111161267576</v>
      </c>
      <c r="BH148" s="521">
        <v>0.91528910214844172</v>
      </c>
      <c r="BI148" s="521">
        <v>0.91953872462870812</v>
      </c>
      <c r="BJ148" s="521">
        <v>0.92173349056209553</v>
      </c>
      <c r="BK148" s="521">
        <v>0.92723339152920681</v>
      </c>
      <c r="BL148" s="521">
        <v>0.93691097731981487</v>
      </c>
      <c r="BM148" s="521">
        <v>0.94507190605594538</v>
      </c>
      <c r="BN148" s="493">
        <v>0.95401959614417253</v>
      </c>
      <c r="BO148" s="521">
        <v>0.96167202624052894</v>
      </c>
      <c r="BP148" s="494" t="s">
        <v>381</v>
      </c>
      <c r="BQ148" s="466"/>
      <c r="BR148" s="925"/>
      <c r="BS148" s="475">
        <f t="shared" si="290"/>
        <v>40</v>
      </c>
      <c r="BT148" s="495">
        <v>85</v>
      </c>
      <c r="BU148" s="496">
        <v>85</v>
      </c>
      <c r="BV148" s="496">
        <v>84.075270630068701</v>
      </c>
      <c r="BW148" s="496">
        <v>81.598143020214053</v>
      </c>
      <c r="BX148" s="496">
        <v>79.070377498212821</v>
      </c>
      <c r="BY148" s="497">
        <v>76.354312142731274</v>
      </c>
      <c r="BZ148" s="497">
        <v>70.535699958132852</v>
      </c>
      <c r="CA148" s="497">
        <v>64.455528965471331</v>
      </c>
      <c r="CB148" s="497">
        <v>57.901866212593944</v>
      </c>
      <c r="CC148" s="497">
        <v>50.930500014655763</v>
      </c>
      <c r="CD148" s="497">
        <v>42.5520617454792</v>
      </c>
      <c r="CE148" s="494" t="s">
        <v>381</v>
      </c>
      <c r="CG148" s="925"/>
      <c r="CH148" s="475">
        <f t="shared" si="291"/>
        <v>40</v>
      </c>
      <c r="CI148" s="495">
        <v>85</v>
      </c>
      <c r="CJ148" s="496">
        <v>85</v>
      </c>
      <c r="CK148" s="496">
        <v>83.663985537818647</v>
      </c>
      <c r="CL148" s="496">
        <v>81.136468445886976</v>
      </c>
      <c r="CM148" s="496">
        <v>78.565242036493231</v>
      </c>
      <c r="CN148" s="497">
        <v>75.805891851026004</v>
      </c>
      <c r="CO148" s="497">
        <v>69.957502566844383</v>
      </c>
      <c r="CP148" s="497">
        <v>63.887009728171165</v>
      </c>
      <c r="CQ148" s="497">
        <v>57.387061158581218</v>
      </c>
      <c r="CR148" s="497">
        <v>50.55057522132293</v>
      </c>
      <c r="CS148" s="497">
        <v>42.512400020237791</v>
      </c>
      <c r="CT148" s="494" t="s">
        <v>381</v>
      </c>
      <c r="CU148" s="466"/>
      <c r="CV148" s="925"/>
      <c r="CW148" s="680">
        <f t="shared" si="292"/>
        <v>40</v>
      </c>
      <c r="CX148" s="524">
        <f t="shared" si="260"/>
        <v>0.86607076006423322</v>
      </c>
      <c r="CY148" s="525">
        <f t="shared" si="261"/>
        <v>0.89559533978518024</v>
      </c>
      <c r="CZ148" s="525">
        <f t="shared" si="262"/>
        <v>0.91452605859741876</v>
      </c>
      <c r="DA148" s="525">
        <f t="shared" si="263"/>
        <v>0.91443885742454167</v>
      </c>
      <c r="DB148" s="525">
        <f t="shared" si="264"/>
        <v>0.91860561802448237</v>
      </c>
      <c r="DC148" s="526">
        <f t="shared" si="265"/>
        <v>0.92071948585958552</v>
      </c>
      <c r="DD148" s="526">
        <f t="shared" si="266"/>
        <v>0.92612183279589089</v>
      </c>
      <c r="DE148" s="526">
        <f t="shared" si="267"/>
        <v>0.93579220397235985</v>
      </c>
      <c r="DF148" s="526">
        <f t="shared" si="268"/>
        <v>0.94402588861843362</v>
      </c>
      <c r="DG148" s="526">
        <f t="shared" si="269"/>
        <v>0.95322817761308232</v>
      </c>
      <c r="DH148" s="526">
        <f>MIN(AZ148,BO148)</f>
        <v>0.96158658554741994</v>
      </c>
      <c r="DI148" s="494" t="s">
        <v>381</v>
      </c>
      <c r="DJ148" s="466"/>
      <c r="DK148" s="925"/>
      <c r="DL148" s="680">
        <f t="shared" si="293"/>
        <v>40</v>
      </c>
      <c r="DM148" s="495">
        <f t="shared" si="270"/>
        <v>85</v>
      </c>
      <c r="DN148" s="496">
        <f t="shared" si="271"/>
        <v>85</v>
      </c>
      <c r="DO148" s="496">
        <f t="shared" si="272"/>
        <v>84.075270630068701</v>
      </c>
      <c r="DP148" s="496">
        <f t="shared" si="273"/>
        <v>81.598143020214053</v>
      </c>
      <c r="DQ148" s="496">
        <f t="shared" si="274"/>
        <v>79.070377498212821</v>
      </c>
      <c r="DR148" s="497">
        <f t="shared" si="275"/>
        <v>76.354312142731274</v>
      </c>
      <c r="DS148" s="497">
        <f t="shared" si="276"/>
        <v>70.535699958132852</v>
      </c>
      <c r="DT148" s="497">
        <f t="shared" si="277"/>
        <v>64.455528965471331</v>
      </c>
      <c r="DU148" s="497">
        <f t="shared" si="278"/>
        <v>57.901866212593944</v>
      </c>
      <c r="DV148" s="497">
        <f t="shared" si="279"/>
        <v>50.930500014655763</v>
      </c>
      <c r="DW148" s="497">
        <f>MAX(CD148,CS148)</f>
        <v>42.5520617454792</v>
      </c>
      <c r="DX148" s="494" t="s">
        <v>381</v>
      </c>
    </row>
    <row r="149" spans="2:128" ht="15" customHeight="1">
      <c r="B149" s="995"/>
      <c r="C149" s="689">
        <v>35</v>
      </c>
      <c r="D149" s="476">
        <f t="shared" si="280"/>
        <v>10.141365093144545</v>
      </c>
      <c r="E149" s="578">
        <v>71.113282940464998</v>
      </c>
      <c r="F149" s="579">
        <v>74.470680951685623</v>
      </c>
      <c r="G149" s="579">
        <v>76.199634069827482</v>
      </c>
      <c r="H149" s="579">
        <v>75.669445026834822</v>
      </c>
      <c r="I149" s="579">
        <v>75.659955852928064</v>
      </c>
      <c r="J149" s="579">
        <v>75.338539701804592</v>
      </c>
      <c r="K149" s="579">
        <v>74.740014907326454</v>
      </c>
      <c r="L149" s="579">
        <v>74.569913150339275</v>
      </c>
      <c r="M149" s="579">
        <v>74.081049198054501</v>
      </c>
      <c r="N149" s="579">
        <v>73.576854527800364</v>
      </c>
      <c r="O149" s="579">
        <v>72.606803530078153</v>
      </c>
      <c r="P149" s="480" t="s">
        <v>381</v>
      </c>
      <c r="Q149" s="466"/>
      <c r="R149" s="925"/>
      <c r="S149" s="680">
        <f t="shared" si="281"/>
        <v>35</v>
      </c>
      <c r="T149" s="481">
        <v>40</v>
      </c>
      <c r="U149" s="519">
        <v>-26</v>
      </c>
      <c r="V149" s="600">
        <f t="shared" si="259"/>
        <v>9.1272285838300906</v>
      </c>
      <c r="W149" s="681">
        <f t="shared" si="282"/>
        <v>10.141365093144545</v>
      </c>
      <c r="X149" s="666">
        <f>'70MPa, 7-10kg (comm)'!Z149</f>
        <v>11.409035729787615</v>
      </c>
      <c r="Y149" s="488">
        <f>'70MPa, 7-10kg (comm)'!AA149</f>
        <v>11.971777074743784</v>
      </c>
      <c r="Z149" s="483">
        <f t="shared" si="283"/>
        <v>7.1460479221554731</v>
      </c>
      <c r="AA149" s="486">
        <f t="shared" si="284"/>
        <v>6.3520425974715309</v>
      </c>
      <c r="AB149" s="487">
        <f>'70MPa, 7-10kg (comm)'!AD149</f>
        <v>20.605582391261322</v>
      </c>
      <c r="AC149" s="488">
        <f>'70MPa, 7-10kg (comm)'!AE149</f>
        <v>30.751598463765912</v>
      </c>
      <c r="AD149" s="466"/>
      <c r="AE149" s="930"/>
      <c r="AF149" s="932"/>
      <c r="AG149" s="466"/>
      <c r="AH149" s="925"/>
      <c r="AI149" s="680">
        <f t="shared" si="285"/>
        <v>35</v>
      </c>
      <c r="AJ149" s="489">
        <f t="shared" ref="AJ149:AJ157" si="294">AI149-10</f>
        <v>25</v>
      </c>
      <c r="AK149" s="482">
        <f t="shared" si="286"/>
        <v>-33</v>
      </c>
      <c r="AL149" s="490">
        <f t="shared" si="287"/>
        <v>10.141365093144545</v>
      </c>
      <c r="AM149" s="466"/>
      <c r="AN149" s="925"/>
      <c r="AO149" s="475">
        <f t="shared" si="288"/>
        <v>35</v>
      </c>
      <c r="AP149" s="520">
        <v>0.86518200808105894</v>
      </c>
      <c r="AQ149" s="521">
        <v>0.89422022275044144</v>
      </c>
      <c r="AR149" s="521">
        <v>0.91070700924759951</v>
      </c>
      <c r="AS149" s="521">
        <v>0.91084745869813954</v>
      </c>
      <c r="AT149" s="521">
        <v>0.91544240969413715</v>
      </c>
      <c r="AU149" s="521">
        <v>0.91787029331063719</v>
      </c>
      <c r="AV149" s="521">
        <v>0.92380548530382922</v>
      </c>
      <c r="AW149" s="521">
        <v>0.93418807485559263</v>
      </c>
      <c r="AX149" s="521">
        <v>0.94298115057994514</v>
      </c>
      <c r="AY149" s="493">
        <v>0.95276009319095445</v>
      </c>
      <c r="AZ149" s="493">
        <v>0.9615689414174251</v>
      </c>
      <c r="BA149" s="494" t="s">
        <v>381</v>
      </c>
      <c r="BB149" s="474"/>
      <c r="BC149" s="925"/>
      <c r="BD149" s="475">
        <f t="shared" si="289"/>
        <v>35</v>
      </c>
      <c r="BE149" s="520">
        <v>0.87926867279035947</v>
      </c>
      <c r="BF149" s="521">
        <v>0.90836511027993705</v>
      </c>
      <c r="BG149" s="521">
        <v>0.91140149720779884</v>
      </c>
      <c r="BH149" s="521">
        <v>0.91163125935028</v>
      </c>
      <c r="BI149" s="521">
        <v>0.91633950761038785</v>
      </c>
      <c r="BJ149" s="521">
        <v>0.91880179999666411</v>
      </c>
      <c r="BK149" s="521">
        <v>0.92483954806829249</v>
      </c>
      <c r="BL149" s="521">
        <v>0.93524748058023754</v>
      </c>
      <c r="BM149" s="521">
        <v>0.94396380892652498</v>
      </c>
      <c r="BN149" s="493">
        <v>0.95350130643900055</v>
      </c>
      <c r="BO149" s="521">
        <v>0.96164764792201907</v>
      </c>
      <c r="BP149" s="494" t="s">
        <v>381</v>
      </c>
      <c r="BQ149" s="466"/>
      <c r="BR149" s="925"/>
      <c r="BS149" s="475">
        <f t="shared" si="290"/>
        <v>35</v>
      </c>
      <c r="BT149" s="495">
        <v>85</v>
      </c>
      <c r="BU149" s="496">
        <v>85</v>
      </c>
      <c r="BV149" s="496">
        <v>83.996083535394604</v>
      </c>
      <c r="BW149" s="496">
        <v>81.483551916166249</v>
      </c>
      <c r="BX149" s="496">
        <v>78.95584416344343</v>
      </c>
      <c r="BY149" s="497">
        <v>76.197491893338949</v>
      </c>
      <c r="BZ149" s="497">
        <v>70.361359420631644</v>
      </c>
      <c r="CA149" s="497">
        <v>64.274773763242834</v>
      </c>
      <c r="CB149" s="497">
        <v>57.729217823384161</v>
      </c>
      <c r="CC149" s="497">
        <v>50.789554546349549</v>
      </c>
      <c r="CD149" s="497">
        <v>42.4974334891306</v>
      </c>
      <c r="CE149" s="494" t="s">
        <v>381</v>
      </c>
      <c r="CG149" s="925"/>
      <c r="CH149" s="475">
        <f t="shared" si="291"/>
        <v>35</v>
      </c>
      <c r="CI149" s="495">
        <v>85</v>
      </c>
      <c r="CJ149" s="496">
        <v>85</v>
      </c>
      <c r="CK149" s="496">
        <v>83.623020400538152</v>
      </c>
      <c r="CL149" s="496">
        <v>81.053660854685077</v>
      </c>
      <c r="CM149" s="496">
        <v>78.474619566481678</v>
      </c>
      <c r="CN149" s="497">
        <v>75.694329442671446</v>
      </c>
      <c r="CO149" s="497">
        <v>69.824220001455785</v>
      </c>
      <c r="CP149" s="497">
        <v>63.738702691217064</v>
      </c>
      <c r="CQ149" s="497">
        <v>57.245743448913728</v>
      </c>
      <c r="CR149" s="497">
        <v>50.433749107666713</v>
      </c>
      <c r="CS149" s="497">
        <v>42.460911658171348</v>
      </c>
      <c r="CT149" s="494" t="s">
        <v>381</v>
      </c>
      <c r="CU149" s="466"/>
      <c r="CV149" s="925"/>
      <c r="CW149" s="680">
        <f t="shared" si="292"/>
        <v>35</v>
      </c>
      <c r="CX149" s="524">
        <f t="shared" si="260"/>
        <v>0.86518200808105894</v>
      </c>
      <c r="CY149" s="525">
        <f t="shared" si="261"/>
        <v>0.89422022275044144</v>
      </c>
      <c r="CZ149" s="525">
        <f t="shared" si="262"/>
        <v>0.91070700924759951</v>
      </c>
      <c r="DA149" s="525">
        <f t="shared" si="263"/>
        <v>0.91084745869813954</v>
      </c>
      <c r="DB149" s="525">
        <f t="shared" si="264"/>
        <v>0.91544240969413715</v>
      </c>
      <c r="DC149" s="526">
        <f t="shared" si="265"/>
        <v>0.91787029331063719</v>
      </c>
      <c r="DD149" s="526">
        <f t="shared" si="266"/>
        <v>0.92380548530382922</v>
      </c>
      <c r="DE149" s="526">
        <f t="shared" si="267"/>
        <v>0.93418807485559263</v>
      </c>
      <c r="DF149" s="526">
        <f t="shared" si="268"/>
        <v>0.94298115057994514</v>
      </c>
      <c r="DG149" s="526">
        <f t="shared" si="269"/>
        <v>0.95276009319095445</v>
      </c>
      <c r="DH149" s="526">
        <f>MIN(AZ149,BO149)</f>
        <v>0.9615689414174251</v>
      </c>
      <c r="DI149" s="494" t="s">
        <v>381</v>
      </c>
      <c r="DJ149" s="466"/>
      <c r="DK149" s="925"/>
      <c r="DL149" s="680">
        <f t="shared" si="293"/>
        <v>35</v>
      </c>
      <c r="DM149" s="495">
        <f t="shared" si="270"/>
        <v>85</v>
      </c>
      <c r="DN149" s="496">
        <f t="shared" si="271"/>
        <v>85</v>
      </c>
      <c r="DO149" s="496">
        <f t="shared" si="272"/>
        <v>83.996083535394604</v>
      </c>
      <c r="DP149" s="496">
        <f t="shared" si="273"/>
        <v>81.483551916166249</v>
      </c>
      <c r="DQ149" s="496">
        <f t="shared" si="274"/>
        <v>78.95584416344343</v>
      </c>
      <c r="DR149" s="497">
        <f t="shared" si="275"/>
        <v>76.197491893338949</v>
      </c>
      <c r="DS149" s="497">
        <f t="shared" si="276"/>
        <v>70.361359420631644</v>
      </c>
      <c r="DT149" s="497">
        <f t="shared" si="277"/>
        <v>64.274773763242834</v>
      </c>
      <c r="DU149" s="497">
        <f t="shared" si="278"/>
        <v>57.729217823384161</v>
      </c>
      <c r="DV149" s="497">
        <f t="shared" si="279"/>
        <v>50.789554546349549</v>
      </c>
      <c r="DW149" s="497">
        <f>MAX(CD149,CS149)</f>
        <v>42.4974334891306</v>
      </c>
      <c r="DX149" s="494" t="s">
        <v>381</v>
      </c>
    </row>
    <row r="150" spans="2:128" ht="15" customHeight="1">
      <c r="B150" s="995"/>
      <c r="C150" s="689">
        <v>30</v>
      </c>
      <c r="D150" s="476">
        <f t="shared" si="280"/>
        <v>12.040770982378719</v>
      </c>
      <c r="E150" s="578">
        <v>69.522852805405762</v>
      </c>
      <c r="F150" s="579">
        <v>73.509423106102602</v>
      </c>
      <c r="G150" s="579">
        <v>75.586778405491714</v>
      </c>
      <c r="H150" s="579">
        <v>74.973392392476583</v>
      </c>
      <c r="I150" s="579">
        <v>75.00037281882291</v>
      </c>
      <c r="J150" s="579">
        <v>74.611254941070641</v>
      </c>
      <c r="K150" s="579">
        <v>73.854453812359637</v>
      </c>
      <c r="L150" s="579">
        <v>73.623993600255318</v>
      </c>
      <c r="M150" s="579">
        <v>72.974430907507156</v>
      </c>
      <c r="N150" s="579">
        <v>72.341332050472829</v>
      </c>
      <c r="O150" s="579">
        <v>71.268770476559013</v>
      </c>
      <c r="P150" s="480" t="s">
        <v>381</v>
      </c>
      <c r="Q150" s="466"/>
      <c r="R150" s="925"/>
      <c r="S150" s="680">
        <f t="shared" si="281"/>
        <v>30</v>
      </c>
      <c r="T150" s="498">
        <v>36.700000000000003</v>
      </c>
      <c r="U150" s="519">
        <v>-26</v>
      </c>
      <c r="V150" s="600">
        <f t="shared" si="259"/>
        <v>10.836693884140848</v>
      </c>
      <c r="W150" s="681">
        <f t="shared" si="282"/>
        <v>12.040770982378719</v>
      </c>
      <c r="X150" s="666">
        <f>'70MPa, 7-10kg (comm)'!Z150</f>
        <v>13.545867355176059</v>
      </c>
      <c r="Y150" s="488">
        <f>'70MPa, 7-10kg (comm)'!AA150</f>
        <v>14.020301621252111</v>
      </c>
      <c r="Z150" s="483">
        <f t="shared" si="283"/>
        <v>5.93894055544735</v>
      </c>
      <c r="AA150" s="486">
        <f t="shared" si="284"/>
        <v>5.279058271508756</v>
      </c>
      <c r="AB150" s="487">
        <f>'70MPa, 7-10kg (comm)'!AD150</f>
        <v>23.937596275806932</v>
      </c>
      <c r="AC150" s="488">
        <f>'70MPa, 7-10kg (comm)'!AE150</f>
        <v>35.260800836705897</v>
      </c>
      <c r="AD150" s="466"/>
      <c r="AE150" s="930"/>
      <c r="AF150" s="932"/>
      <c r="AG150" s="466"/>
      <c r="AH150" s="925"/>
      <c r="AI150" s="680">
        <f t="shared" si="285"/>
        <v>30</v>
      </c>
      <c r="AJ150" s="489">
        <f t="shared" si="294"/>
        <v>20</v>
      </c>
      <c r="AK150" s="482">
        <f t="shared" si="286"/>
        <v>-33</v>
      </c>
      <c r="AL150" s="490">
        <f t="shared" si="287"/>
        <v>12.040770982378719</v>
      </c>
      <c r="AM150" s="466"/>
      <c r="AN150" s="925"/>
      <c r="AO150" s="475">
        <f t="shared" si="288"/>
        <v>30</v>
      </c>
      <c r="AP150" s="520">
        <v>0.85116207665524957</v>
      </c>
      <c r="AQ150" s="521">
        <v>0.88598225430947708</v>
      </c>
      <c r="AR150" s="521">
        <v>0.90585683305100195</v>
      </c>
      <c r="AS150" s="521">
        <v>0.90600714133106308</v>
      </c>
      <c r="AT150" s="521">
        <v>0.91160760214238357</v>
      </c>
      <c r="AU150" s="521">
        <v>0.91415904480280885</v>
      </c>
      <c r="AV150" s="521">
        <v>0.92014040730934943</v>
      </c>
      <c r="AW150" s="521">
        <v>0.93123071719756112</v>
      </c>
      <c r="AX150" s="521">
        <v>0.93985447253661858</v>
      </c>
      <c r="AY150" s="493">
        <v>0.94965913092844823</v>
      </c>
      <c r="AZ150" s="521">
        <v>0.9591709912725187</v>
      </c>
      <c r="BA150" s="494" t="s">
        <v>381</v>
      </c>
      <c r="BB150" s="474"/>
      <c r="BC150" s="925"/>
      <c r="BD150" s="475">
        <f t="shared" si="289"/>
        <v>30</v>
      </c>
      <c r="BE150" s="520">
        <v>0.8631540844802007</v>
      </c>
      <c r="BF150" s="521">
        <v>0.89695560066806979</v>
      </c>
      <c r="BG150" s="521">
        <v>0.90641401506603214</v>
      </c>
      <c r="BH150" s="521">
        <v>0.90667497340037406</v>
      </c>
      <c r="BI150" s="521">
        <v>0.91239974190583506</v>
      </c>
      <c r="BJ150" s="521">
        <v>0.91504396900599128</v>
      </c>
      <c r="BK150" s="521">
        <v>0.92111491788926336</v>
      </c>
      <c r="BL150" s="521">
        <v>0.9322274281109374</v>
      </c>
      <c r="BM150" s="521">
        <v>0.9407699657161972</v>
      </c>
      <c r="BN150" s="493">
        <v>0.9503203373955309</v>
      </c>
      <c r="BO150" s="521">
        <v>0.95918385742782974</v>
      </c>
      <c r="BP150" s="494" t="s">
        <v>381</v>
      </c>
      <c r="BQ150" s="466"/>
      <c r="BR150" s="925"/>
      <c r="BS150" s="475">
        <f t="shared" si="290"/>
        <v>30</v>
      </c>
      <c r="BT150" s="495">
        <v>85</v>
      </c>
      <c r="BU150" s="496">
        <v>85</v>
      </c>
      <c r="BV150" s="496">
        <v>83.816141281446932</v>
      </c>
      <c r="BW150" s="496">
        <v>80.883389535680919</v>
      </c>
      <c r="BX150" s="496">
        <v>77.98545372066242</v>
      </c>
      <c r="BY150" s="497">
        <v>74.835911236077962</v>
      </c>
      <c r="BZ150" s="497">
        <v>68.269535641362609</v>
      </c>
      <c r="CA150" s="497">
        <v>61.569639477096814</v>
      </c>
      <c r="CB150" s="497">
        <v>54.428078572169881</v>
      </c>
      <c r="CC150" s="497">
        <v>46.953507686455339</v>
      </c>
      <c r="CD150" s="497">
        <v>37.93656259478184</v>
      </c>
      <c r="CE150" s="494" t="s">
        <v>381</v>
      </c>
      <c r="CG150" s="925"/>
      <c r="CH150" s="475">
        <f t="shared" si="291"/>
        <v>30</v>
      </c>
      <c r="CI150" s="495">
        <v>85</v>
      </c>
      <c r="CJ150" s="496">
        <v>85</v>
      </c>
      <c r="CK150" s="496">
        <v>83.515023941079008</v>
      </c>
      <c r="CL150" s="496">
        <v>80.513586621951731</v>
      </c>
      <c r="CM150" s="496">
        <v>77.553012819167094</v>
      </c>
      <c r="CN150" s="497">
        <v>74.372259455635159</v>
      </c>
      <c r="CO150" s="497">
        <v>67.764191692175231</v>
      </c>
      <c r="CP150" s="497">
        <v>61.073732102239347</v>
      </c>
      <c r="CQ150" s="497">
        <v>53.979265765977367</v>
      </c>
      <c r="CR150" s="497">
        <v>46.63988353963358</v>
      </c>
      <c r="CS150" s="564">
        <v>37.930652968535462</v>
      </c>
      <c r="CT150" s="494" t="s">
        <v>381</v>
      </c>
      <c r="CU150" s="466"/>
      <c r="CV150" s="925"/>
      <c r="CW150" s="680">
        <f t="shared" si="292"/>
        <v>30</v>
      </c>
      <c r="CX150" s="524">
        <f t="shared" si="260"/>
        <v>0.85116207665524957</v>
      </c>
      <c r="CY150" s="525">
        <f t="shared" si="261"/>
        <v>0.88598225430947708</v>
      </c>
      <c r="CZ150" s="525">
        <f t="shared" si="262"/>
        <v>0.90585683305100195</v>
      </c>
      <c r="DA150" s="525">
        <f t="shared" si="263"/>
        <v>0.90600714133106308</v>
      </c>
      <c r="DB150" s="525">
        <f t="shared" si="264"/>
        <v>0.91160760214238357</v>
      </c>
      <c r="DC150" s="526">
        <f t="shared" si="265"/>
        <v>0.91415904480280885</v>
      </c>
      <c r="DD150" s="526">
        <f t="shared" si="266"/>
        <v>0.92014040730934943</v>
      </c>
      <c r="DE150" s="526">
        <f t="shared" si="267"/>
        <v>0.93123071719756112</v>
      </c>
      <c r="DF150" s="526">
        <f t="shared" si="268"/>
        <v>0.93985447253661858</v>
      </c>
      <c r="DG150" s="526">
        <f t="shared" si="269"/>
        <v>0.94965913092844823</v>
      </c>
      <c r="DH150" s="522">
        <f>MIN(AZ150,BO150)</f>
        <v>0.9591709912725187</v>
      </c>
      <c r="DI150" s="494" t="s">
        <v>381</v>
      </c>
      <c r="DJ150" s="466"/>
      <c r="DK150" s="925"/>
      <c r="DL150" s="680">
        <f t="shared" si="293"/>
        <v>30</v>
      </c>
      <c r="DM150" s="495">
        <f t="shared" si="270"/>
        <v>85</v>
      </c>
      <c r="DN150" s="496">
        <f t="shared" si="271"/>
        <v>85</v>
      </c>
      <c r="DO150" s="496">
        <f t="shared" si="272"/>
        <v>83.816141281446932</v>
      </c>
      <c r="DP150" s="496">
        <f t="shared" si="273"/>
        <v>80.883389535680919</v>
      </c>
      <c r="DQ150" s="496">
        <f t="shared" si="274"/>
        <v>77.98545372066242</v>
      </c>
      <c r="DR150" s="497">
        <f t="shared" si="275"/>
        <v>74.835911236077962</v>
      </c>
      <c r="DS150" s="497">
        <f t="shared" si="276"/>
        <v>68.269535641362609</v>
      </c>
      <c r="DT150" s="497">
        <f t="shared" si="277"/>
        <v>61.569639477096814</v>
      </c>
      <c r="DU150" s="497">
        <f t="shared" si="278"/>
        <v>54.428078572169881</v>
      </c>
      <c r="DV150" s="497">
        <f t="shared" si="279"/>
        <v>46.953507686455339</v>
      </c>
      <c r="DW150" s="564">
        <f>MAX(CD150,CS150)</f>
        <v>37.93656259478184</v>
      </c>
      <c r="DX150" s="494" t="s">
        <v>381</v>
      </c>
    </row>
    <row r="151" spans="2:128" ht="15" customHeight="1">
      <c r="B151" s="995"/>
      <c r="C151" s="689">
        <v>25</v>
      </c>
      <c r="D151" s="476">
        <f t="shared" si="280"/>
        <v>13.965945499290298</v>
      </c>
      <c r="E151" s="578">
        <v>67.697441682688805</v>
      </c>
      <c r="F151" s="579">
        <v>72.242615154332867</v>
      </c>
      <c r="G151" s="579">
        <v>74.996466731923675</v>
      </c>
      <c r="H151" s="579">
        <v>74.285977470275924</v>
      </c>
      <c r="I151" s="579">
        <v>74.346125651581332</v>
      </c>
      <c r="J151" s="579">
        <v>73.879754876039314</v>
      </c>
      <c r="K151" s="579">
        <v>72.942147401813969</v>
      </c>
      <c r="L151" s="579">
        <v>72.650198912891199</v>
      </c>
      <c r="M151" s="579">
        <v>71.826156831838162</v>
      </c>
      <c r="N151" s="579">
        <v>71.062290149237356</v>
      </c>
      <c r="O151" s="631" t="s">
        <v>381</v>
      </c>
      <c r="P151" s="480" t="s">
        <v>381</v>
      </c>
      <c r="Q151" s="466"/>
      <c r="R151" s="925"/>
      <c r="S151" s="680">
        <f t="shared" si="281"/>
        <v>25</v>
      </c>
      <c r="T151" s="498">
        <v>33.299999999999997</v>
      </c>
      <c r="U151" s="519">
        <v>-26</v>
      </c>
      <c r="V151" s="600">
        <f t="shared" si="259"/>
        <v>12.569350949361269</v>
      </c>
      <c r="W151" s="681">
        <f t="shared" si="282"/>
        <v>13.965945499290298</v>
      </c>
      <c r="X151" s="666">
        <f>'70MPa, 7-10kg (comm)'!Z151</f>
        <v>15.711688686701585</v>
      </c>
      <c r="Y151" s="488">
        <f>'70MPa, 7-10kg (comm)'!AA151</f>
        <v>16.087392250182504</v>
      </c>
      <c r="Z151" s="483">
        <f t="shared" si="283"/>
        <v>5.0295638886677851</v>
      </c>
      <c r="AA151" s="486">
        <f t="shared" si="284"/>
        <v>4.4707234565935874</v>
      </c>
      <c r="AB151" s="487">
        <f>'70MPa, 7-10kg (comm)'!AD151</f>
        <v>27.173816479295038</v>
      </c>
      <c r="AC151" s="488">
        <f>'70MPa, 7-10kg (comm)'!AE151</f>
        <v>39.628227545530045</v>
      </c>
      <c r="AD151" s="466"/>
      <c r="AE151" s="930"/>
      <c r="AF151" s="932"/>
      <c r="AG151" s="466"/>
      <c r="AH151" s="925"/>
      <c r="AI151" s="680">
        <f t="shared" si="285"/>
        <v>25</v>
      </c>
      <c r="AJ151" s="489">
        <f t="shared" si="294"/>
        <v>15</v>
      </c>
      <c r="AK151" s="482">
        <f t="shared" si="286"/>
        <v>-33</v>
      </c>
      <c r="AL151" s="490">
        <f t="shared" si="287"/>
        <v>13.965945499290298</v>
      </c>
      <c r="AM151" s="466"/>
      <c r="AN151" s="925"/>
      <c r="AO151" s="475">
        <f t="shared" si="288"/>
        <v>25</v>
      </c>
      <c r="AP151" s="520">
        <v>0.83485487784438273</v>
      </c>
      <c r="AQ151" s="521">
        <v>0.87503309784427385</v>
      </c>
      <c r="AR151" s="521">
        <v>0.90105368678573261</v>
      </c>
      <c r="AS151" s="521">
        <v>0.90115981010779178</v>
      </c>
      <c r="AT151" s="521">
        <v>0.90782489267428634</v>
      </c>
      <c r="AU151" s="521">
        <v>0.91046400904978497</v>
      </c>
      <c r="AV151" s="521">
        <v>0.91627844357124388</v>
      </c>
      <c r="AW151" s="521">
        <v>0.92816164924660549</v>
      </c>
      <c r="AX151" s="521">
        <v>0.93650317617681078</v>
      </c>
      <c r="AY151" s="562">
        <v>0.9463472080601476</v>
      </c>
      <c r="AZ151" s="522" t="s">
        <v>381</v>
      </c>
      <c r="BA151" s="502" t="s">
        <v>381</v>
      </c>
      <c r="BB151" s="474"/>
      <c r="BC151" s="925"/>
      <c r="BD151" s="475">
        <f t="shared" si="289"/>
        <v>25</v>
      </c>
      <c r="BE151" s="520">
        <v>0.8434666688996143</v>
      </c>
      <c r="BF151" s="521">
        <v>0.88367213148396984</v>
      </c>
      <c r="BG151" s="521">
        <v>0.90151792488970939</v>
      </c>
      <c r="BH151" s="521">
        <v>0.90177670470763627</v>
      </c>
      <c r="BI151" s="521">
        <v>0.90853088689654904</v>
      </c>
      <c r="BJ151" s="521">
        <v>0.9112527307045637</v>
      </c>
      <c r="BK151" s="521">
        <v>0.9171994955319358</v>
      </c>
      <c r="BL151" s="521">
        <v>0.929078902515453</v>
      </c>
      <c r="BM151" s="521">
        <v>0.93735032015803077</v>
      </c>
      <c r="BN151" s="562">
        <v>0.94691224745300184</v>
      </c>
      <c r="BO151" s="522" t="s">
        <v>381</v>
      </c>
      <c r="BP151" s="502" t="s">
        <v>381</v>
      </c>
      <c r="BQ151" s="466"/>
      <c r="BR151" s="925"/>
      <c r="BS151" s="475">
        <f t="shared" si="290"/>
        <v>25</v>
      </c>
      <c r="BT151" s="495">
        <v>85.000000000000057</v>
      </c>
      <c r="BU151" s="496">
        <v>85</v>
      </c>
      <c r="BV151" s="496">
        <v>83.701410048981543</v>
      </c>
      <c r="BW151" s="496">
        <v>80.314356215675772</v>
      </c>
      <c r="BX151" s="496">
        <v>77.000343450543639</v>
      </c>
      <c r="BY151" s="497">
        <v>73.448699924673832</v>
      </c>
      <c r="BZ151" s="497">
        <v>66.105514079333716</v>
      </c>
      <c r="CA151" s="497">
        <v>58.775846561973609</v>
      </c>
      <c r="CB151" s="497">
        <v>51.01803668780655</v>
      </c>
      <c r="CC151" s="563">
        <v>42.992757934334286</v>
      </c>
      <c r="CD151" s="522" t="s">
        <v>381</v>
      </c>
      <c r="CE151" s="502" t="s">
        <v>381</v>
      </c>
      <c r="CG151" s="925"/>
      <c r="CH151" s="475">
        <f t="shared" si="291"/>
        <v>25</v>
      </c>
      <c r="CI151" s="495">
        <v>85</v>
      </c>
      <c r="CJ151" s="496">
        <v>85</v>
      </c>
      <c r="CK151" s="496">
        <v>83.448357211732088</v>
      </c>
      <c r="CL151" s="496">
        <v>79.987462962533499</v>
      </c>
      <c r="CM151" s="496">
        <v>76.621221661128857</v>
      </c>
      <c r="CN151" s="497">
        <v>73.031930356956863</v>
      </c>
      <c r="CO151" s="497">
        <v>65.643970904721044</v>
      </c>
      <c r="CP151" s="497">
        <v>58.317847900616059</v>
      </c>
      <c r="CQ151" s="497">
        <v>50.608550510409536</v>
      </c>
      <c r="CR151" s="563">
        <v>42.727762467856735</v>
      </c>
      <c r="CS151" s="522" t="s">
        <v>381</v>
      </c>
      <c r="CT151" s="502" t="s">
        <v>381</v>
      </c>
      <c r="CU151" s="466"/>
      <c r="CV151" s="925"/>
      <c r="CW151" s="680">
        <f t="shared" si="292"/>
        <v>25</v>
      </c>
      <c r="CX151" s="524">
        <f t="shared" si="260"/>
        <v>0.83485487784438273</v>
      </c>
      <c r="CY151" s="525">
        <f t="shared" si="261"/>
        <v>0.87503309784427385</v>
      </c>
      <c r="CZ151" s="525">
        <f t="shared" si="262"/>
        <v>0.90105368678573261</v>
      </c>
      <c r="DA151" s="525">
        <f t="shared" si="263"/>
        <v>0.90115981010779178</v>
      </c>
      <c r="DB151" s="525">
        <f t="shared" si="264"/>
        <v>0.90782489267428634</v>
      </c>
      <c r="DC151" s="526">
        <f t="shared" si="265"/>
        <v>0.91046400904978497</v>
      </c>
      <c r="DD151" s="526">
        <f t="shared" si="266"/>
        <v>0.91627844357124388</v>
      </c>
      <c r="DE151" s="526">
        <f t="shared" si="267"/>
        <v>0.92816164924660549</v>
      </c>
      <c r="DF151" s="526">
        <f t="shared" si="268"/>
        <v>0.93650317617681078</v>
      </c>
      <c r="DG151" s="567">
        <f t="shared" si="269"/>
        <v>0.9463472080601476</v>
      </c>
      <c r="DH151" s="522" t="s">
        <v>381</v>
      </c>
      <c r="DI151" s="502" t="s">
        <v>381</v>
      </c>
      <c r="DJ151" s="466"/>
      <c r="DK151" s="925"/>
      <c r="DL151" s="680">
        <f t="shared" si="293"/>
        <v>25</v>
      </c>
      <c r="DM151" s="495">
        <f t="shared" si="270"/>
        <v>85.000000000000057</v>
      </c>
      <c r="DN151" s="496">
        <f t="shared" si="271"/>
        <v>85</v>
      </c>
      <c r="DO151" s="496">
        <f t="shared" si="272"/>
        <v>83.701410048981543</v>
      </c>
      <c r="DP151" s="496">
        <f t="shared" si="273"/>
        <v>80.314356215675772</v>
      </c>
      <c r="DQ151" s="496">
        <f t="shared" si="274"/>
        <v>77.000343450543639</v>
      </c>
      <c r="DR151" s="497">
        <f t="shared" si="275"/>
        <v>73.448699924673832</v>
      </c>
      <c r="DS151" s="497">
        <f t="shared" si="276"/>
        <v>66.105514079333716</v>
      </c>
      <c r="DT151" s="497">
        <f t="shared" si="277"/>
        <v>58.775846561973609</v>
      </c>
      <c r="DU151" s="497">
        <f t="shared" si="278"/>
        <v>51.01803668780655</v>
      </c>
      <c r="DV151" s="563">
        <f t="shared" si="279"/>
        <v>42.992757934334286</v>
      </c>
      <c r="DW151" s="522" t="s">
        <v>381</v>
      </c>
      <c r="DX151" s="502" t="s">
        <v>381</v>
      </c>
    </row>
    <row r="152" spans="2:128" ht="15" customHeight="1">
      <c r="B152" s="995"/>
      <c r="C152" s="589">
        <v>20</v>
      </c>
      <c r="D152" s="476">
        <f t="shared" si="280"/>
        <v>15.885462089210016</v>
      </c>
      <c r="E152" s="578">
        <v>66.120137896530309</v>
      </c>
      <c r="F152" s="579">
        <v>71.149318282676077</v>
      </c>
      <c r="G152" s="579">
        <v>74.394699587380856</v>
      </c>
      <c r="H152" s="579">
        <v>73.579014750535976</v>
      </c>
      <c r="I152" s="579">
        <v>73.665449918182844</v>
      </c>
      <c r="J152" s="579">
        <v>73.114632921359942</v>
      </c>
      <c r="K152" s="579">
        <v>71.980952544934638</v>
      </c>
      <c r="L152" s="579">
        <v>71.634686365045397</v>
      </c>
      <c r="M152" s="579">
        <v>70.614973394106613</v>
      </c>
      <c r="N152" s="579">
        <v>69.737718057827948</v>
      </c>
      <c r="O152" s="631" t="s">
        <v>381</v>
      </c>
      <c r="P152" s="480" t="s">
        <v>381</v>
      </c>
      <c r="Q152" s="466"/>
      <c r="R152" s="925"/>
      <c r="S152" s="503">
        <f t="shared" si="281"/>
        <v>20</v>
      </c>
      <c r="T152" s="481">
        <v>30</v>
      </c>
      <c r="U152" s="519">
        <v>-26</v>
      </c>
      <c r="V152" s="600">
        <f t="shared" si="259"/>
        <v>14.296915880289015</v>
      </c>
      <c r="W152" s="681">
        <f t="shared" si="282"/>
        <v>15.885462089210016</v>
      </c>
      <c r="X152" s="666">
        <f>'70MPa, 7-10kg (comm)'!Z152</f>
        <v>17.871144850361269</v>
      </c>
      <c r="Y152" s="488">
        <f>'70MPa, 7-10kg (comm)'!AA152</f>
        <v>18.160579608728078</v>
      </c>
      <c r="Z152" s="483">
        <f t="shared" si="283"/>
        <v>4.3529938187724992</v>
      </c>
      <c r="AA152" s="486">
        <f t="shared" si="284"/>
        <v>3.8693278389088883</v>
      </c>
      <c r="AB152" s="487">
        <f>'70MPa, 7-10kg (comm)'!AD152</f>
        <v>30.269711458022737</v>
      </c>
      <c r="AC152" s="488">
        <f>'70MPa, 7-10kg (comm)'!AE152</f>
        <v>43.840820686737267</v>
      </c>
      <c r="AD152" s="466"/>
      <c r="AE152" s="930"/>
      <c r="AF152" s="932"/>
      <c r="AG152" s="466"/>
      <c r="AH152" s="925"/>
      <c r="AI152" s="503">
        <f t="shared" si="285"/>
        <v>20</v>
      </c>
      <c r="AJ152" s="489">
        <f t="shared" si="294"/>
        <v>10</v>
      </c>
      <c r="AK152" s="482">
        <f t="shared" si="286"/>
        <v>-33</v>
      </c>
      <c r="AL152" s="490">
        <f t="shared" si="287"/>
        <v>15.885462089210016</v>
      </c>
      <c r="AM152" s="466"/>
      <c r="AN152" s="925"/>
      <c r="AO152" s="503">
        <f t="shared" si="288"/>
        <v>20</v>
      </c>
      <c r="AP152" s="520">
        <v>0.82057408005616916</v>
      </c>
      <c r="AQ152" s="521">
        <v>0.86549766816433094</v>
      </c>
      <c r="AR152" s="521">
        <v>0.8961790346603673</v>
      </c>
      <c r="AS152" s="521">
        <v>0.89623734962450352</v>
      </c>
      <c r="AT152" s="521">
        <v>0.90388504818595616</v>
      </c>
      <c r="AU152" s="521">
        <v>0.90652575611808062</v>
      </c>
      <c r="AV152" s="521">
        <v>0.91216746919842273</v>
      </c>
      <c r="AW152" s="521">
        <v>0.924855565651441</v>
      </c>
      <c r="AX152" s="521">
        <v>0.93276776821449303</v>
      </c>
      <c r="AY152" s="562">
        <v>0.94281603500638811</v>
      </c>
      <c r="AZ152" s="522" t="s">
        <v>381</v>
      </c>
      <c r="BA152" s="502" t="s">
        <v>381</v>
      </c>
      <c r="BB152" s="474"/>
      <c r="BC152" s="925"/>
      <c r="BD152" s="503">
        <f t="shared" si="289"/>
        <v>20</v>
      </c>
      <c r="BE152" s="520">
        <v>0.82617886818934749</v>
      </c>
      <c r="BF152" s="521">
        <v>0.87119103589302815</v>
      </c>
      <c r="BG152" s="521">
        <v>0.89653174260589763</v>
      </c>
      <c r="BH152" s="521">
        <v>0.89669752469368891</v>
      </c>
      <c r="BI152" s="521">
        <v>0.90447913571538607</v>
      </c>
      <c r="BJ152" s="521">
        <v>0.90723342515278693</v>
      </c>
      <c r="BK152" s="521">
        <v>0.91299035429023712</v>
      </c>
      <c r="BL152" s="521">
        <v>0.92569124013131354</v>
      </c>
      <c r="BM152" s="521">
        <v>0.93353070103962732</v>
      </c>
      <c r="BN152" s="562">
        <v>0.94327300618065602</v>
      </c>
      <c r="BO152" s="522" t="s">
        <v>381</v>
      </c>
      <c r="BP152" s="502" t="s">
        <v>381</v>
      </c>
      <c r="BQ152" s="466"/>
      <c r="BR152" s="925"/>
      <c r="BS152" s="503">
        <f t="shared" si="290"/>
        <v>20</v>
      </c>
      <c r="BT152" s="495">
        <v>85</v>
      </c>
      <c r="BU152" s="496">
        <v>85</v>
      </c>
      <c r="BV152" s="496">
        <v>83.554572763523339</v>
      </c>
      <c r="BW152" s="496">
        <v>79.684572784896886</v>
      </c>
      <c r="BX152" s="496">
        <v>75.949887283368724</v>
      </c>
      <c r="BY152" s="497">
        <v>71.989002216120895</v>
      </c>
      <c r="BZ152" s="497">
        <v>63.841526890928066</v>
      </c>
      <c r="CA152" s="497">
        <v>55.871649068858787</v>
      </c>
      <c r="CB152" s="497">
        <v>47.479473241230394</v>
      </c>
      <c r="CC152" s="563">
        <v>38.896290571589759</v>
      </c>
      <c r="CD152" s="522" t="s">
        <v>381</v>
      </c>
      <c r="CE152" s="502" t="s">
        <v>381</v>
      </c>
      <c r="CG152" s="925"/>
      <c r="CH152" s="503">
        <f t="shared" si="291"/>
        <v>20</v>
      </c>
      <c r="CI152" s="495">
        <v>85</v>
      </c>
      <c r="CJ152" s="496">
        <v>85</v>
      </c>
      <c r="CK152" s="496">
        <v>83.36272467448687</v>
      </c>
      <c r="CL152" s="496">
        <v>79.433595932481381</v>
      </c>
      <c r="CM152" s="496">
        <v>75.638944287727327</v>
      </c>
      <c r="CN152" s="497">
        <v>71.624575112552407</v>
      </c>
      <c r="CO152" s="497">
        <v>63.423857371118643</v>
      </c>
      <c r="CP152" s="497">
        <v>55.459013600489243</v>
      </c>
      <c r="CQ152" s="497">
        <v>47.111432699555635</v>
      </c>
      <c r="CR152" s="563">
        <v>38.684453586533188</v>
      </c>
      <c r="CS152" s="522" t="s">
        <v>381</v>
      </c>
      <c r="CT152" s="502" t="s">
        <v>381</v>
      </c>
      <c r="CU152" s="466"/>
      <c r="CV152" s="925"/>
      <c r="CW152" s="503">
        <f t="shared" si="292"/>
        <v>20</v>
      </c>
      <c r="CX152" s="524">
        <f t="shared" si="260"/>
        <v>0.82057408005616916</v>
      </c>
      <c r="CY152" s="525">
        <f t="shared" si="261"/>
        <v>0.86549766816433094</v>
      </c>
      <c r="CZ152" s="525">
        <f t="shared" si="262"/>
        <v>0.8961790346603673</v>
      </c>
      <c r="DA152" s="525">
        <f t="shared" si="263"/>
        <v>0.89623734962450352</v>
      </c>
      <c r="DB152" s="525">
        <f t="shared" si="264"/>
        <v>0.90388504818595616</v>
      </c>
      <c r="DC152" s="526">
        <f t="shared" si="265"/>
        <v>0.90652575611808062</v>
      </c>
      <c r="DD152" s="526">
        <f t="shared" si="266"/>
        <v>0.91216746919842273</v>
      </c>
      <c r="DE152" s="526">
        <f t="shared" si="267"/>
        <v>0.924855565651441</v>
      </c>
      <c r="DF152" s="526">
        <f t="shared" si="268"/>
        <v>0.93276776821449303</v>
      </c>
      <c r="DG152" s="567">
        <f t="shared" si="269"/>
        <v>0.94281603500638811</v>
      </c>
      <c r="DH152" s="522" t="s">
        <v>381</v>
      </c>
      <c r="DI152" s="502" t="s">
        <v>381</v>
      </c>
      <c r="DJ152" s="466"/>
      <c r="DK152" s="925"/>
      <c r="DL152" s="503">
        <f t="shared" si="293"/>
        <v>20</v>
      </c>
      <c r="DM152" s="495">
        <f t="shared" si="270"/>
        <v>85</v>
      </c>
      <c r="DN152" s="496">
        <f t="shared" si="271"/>
        <v>85</v>
      </c>
      <c r="DO152" s="496">
        <f t="shared" si="272"/>
        <v>83.554572763523339</v>
      </c>
      <c r="DP152" s="496">
        <f t="shared" si="273"/>
        <v>79.684572784896886</v>
      </c>
      <c r="DQ152" s="496">
        <f t="shared" si="274"/>
        <v>75.949887283368724</v>
      </c>
      <c r="DR152" s="497">
        <f t="shared" si="275"/>
        <v>71.989002216120895</v>
      </c>
      <c r="DS152" s="497">
        <f t="shared" si="276"/>
        <v>63.841526890928066</v>
      </c>
      <c r="DT152" s="497">
        <f t="shared" si="277"/>
        <v>55.871649068858787</v>
      </c>
      <c r="DU152" s="497">
        <f t="shared" si="278"/>
        <v>47.479473241230394</v>
      </c>
      <c r="DV152" s="563">
        <f t="shared" si="279"/>
        <v>38.896290571589759</v>
      </c>
      <c r="DW152" s="522" t="s">
        <v>381</v>
      </c>
      <c r="DX152" s="502" t="s">
        <v>381</v>
      </c>
    </row>
    <row r="153" spans="2:128" ht="15" customHeight="1">
      <c r="B153" s="995"/>
      <c r="C153" s="689">
        <v>10</v>
      </c>
      <c r="D153" s="476">
        <f t="shared" si="280"/>
        <v>18.917817679328209</v>
      </c>
      <c r="E153" s="578">
        <v>64.440248003377988</v>
      </c>
      <c r="F153" s="579">
        <v>70.015665541123482</v>
      </c>
      <c r="G153" s="579">
        <v>73.088154444366808</v>
      </c>
      <c r="H153" s="579">
        <v>72.011016230225621</v>
      </c>
      <c r="I153" s="579">
        <v>72.17406634058743</v>
      </c>
      <c r="J153" s="579">
        <v>71.448558820303845</v>
      </c>
      <c r="K153" s="579">
        <v>70.609733783202756</v>
      </c>
      <c r="L153" s="579">
        <v>69.462709034564242</v>
      </c>
      <c r="M153" s="579">
        <v>68.443596223973174</v>
      </c>
      <c r="N153" s="579">
        <v>66.967189974508443</v>
      </c>
      <c r="O153" s="631" t="s">
        <v>381</v>
      </c>
      <c r="P153" s="480" t="s">
        <v>381</v>
      </c>
      <c r="Q153" s="466"/>
      <c r="R153" s="925"/>
      <c r="S153" s="680">
        <f t="shared" si="281"/>
        <v>10</v>
      </c>
      <c r="T153" s="481">
        <f>S153+15</f>
        <v>25</v>
      </c>
      <c r="U153" s="519">
        <v>-26</v>
      </c>
      <c r="V153" s="600">
        <f t="shared" si="259"/>
        <v>17.02603591139539</v>
      </c>
      <c r="W153" s="681">
        <f t="shared" si="282"/>
        <v>18.917817679328209</v>
      </c>
      <c r="X153" s="666">
        <f>'70MPa, 7-10kg (comm)'!Z153</f>
        <v>21.282544889244235</v>
      </c>
      <c r="Y153" s="488">
        <f>'70MPa, 7-10kg (comm)'!AA153</f>
        <v>21.3526802491841</v>
      </c>
      <c r="Z153" s="483">
        <f t="shared" si="283"/>
        <v>3.5953230279539721</v>
      </c>
      <c r="AA153" s="486">
        <f t="shared" si="284"/>
        <v>3.1958426915146418</v>
      </c>
      <c r="AB153" s="487">
        <f>'70MPa, 7-10kg (comm)'!AD153</f>
        <v>34.929079491752034</v>
      </c>
      <c r="AC153" s="488">
        <f>'70MPa, 7-10kg (comm)'!AE153</f>
        <v>50.038263253454268</v>
      </c>
      <c r="AD153" s="466"/>
      <c r="AE153" s="930"/>
      <c r="AF153" s="932"/>
      <c r="AG153" s="466"/>
      <c r="AH153" s="925"/>
      <c r="AI153" s="680">
        <f t="shared" si="285"/>
        <v>10</v>
      </c>
      <c r="AJ153" s="489">
        <f t="shared" si="294"/>
        <v>0</v>
      </c>
      <c r="AK153" s="482">
        <f t="shared" si="286"/>
        <v>-33</v>
      </c>
      <c r="AL153" s="490">
        <f t="shared" si="287"/>
        <v>18.917817679328209</v>
      </c>
      <c r="AM153" s="466"/>
      <c r="AN153" s="925"/>
      <c r="AO153" s="475">
        <f t="shared" si="288"/>
        <v>10</v>
      </c>
      <c r="AP153" s="520">
        <v>0.8054519593980749</v>
      </c>
      <c r="AQ153" s="521">
        <v>0.85552484218776481</v>
      </c>
      <c r="AR153" s="521">
        <v>0.88568458897261892</v>
      </c>
      <c r="AS153" s="521">
        <v>0.88478999463031993</v>
      </c>
      <c r="AT153" s="521">
        <v>0.8943045830233205</v>
      </c>
      <c r="AU153" s="521">
        <v>0.89668002144670211</v>
      </c>
      <c r="AV153" s="521">
        <v>0.90685967895591069</v>
      </c>
      <c r="AW153" s="521">
        <v>0.91496998590322887</v>
      </c>
      <c r="AX153" s="521">
        <v>0.92462272764064024</v>
      </c>
      <c r="AY153" s="562">
        <v>0.93173136163883763</v>
      </c>
      <c r="AZ153" s="522" t="s">
        <v>381</v>
      </c>
      <c r="BA153" s="502" t="s">
        <v>381</v>
      </c>
      <c r="BB153" s="474"/>
      <c r="BC153" s="925"/>
      <c r="BD153" s="475">
        <f t="shared" si="289"/>
        <v>10</v>
      </c>
      <c r="BE153" s="520">
        <v>0.80516620924238258</v>
      </c>
      <c r="BF153" s="521">
        <v>0.85572834091538907</v>
      </c>
      <c r="BG153" s="521">
        <v>0.88581770090331124</v>
      </c>
      <c r="BH153" s="521">
        <v>0.88508076839767202</v>
      </c>
      <c r="BI153" s="521">
        <v>0.89474365124596744</v>
      </c>
      <c r="BJ153" s="521">
        <v>0.89719736986031662</v>
      </c>
      <c r="BK153" s="521">
        <v>0.9074897929684006</v>
      </c>
      <c r="BL153" s="521">
        <v>0.91564153377525992</v>
      </c>
      <c r="BM153" s="521">
        <v>0.92522438744970947</v>
      </c>
      <c r="BN153" s="562">
        <v>0.93196902485465793</v>
      </c>
      <c r="BO153" s="522" t="s">
        <v>381</v>
      </c>
      <c r="BP153" s="502" t="s">
        <v>381</v>
      </c>
      <c r="BQ153" s="466"/>
      <c r="BR153" s="925"/>
      <c r="BS153" s="475">
        <f t="shared" si="290"/>
        <v>10</v>
      </c>
      <c r="BT153" s="495">
        <v>85.000000000000057</v>
      </c>
      <c r="BU153" s="496">
        <v>85</v>
      </c>
      <c r="BV153" s="496">
        <v>83.140582697729542</v>
      </c>
      <c r="BW153" s="496">
        <v>78.477131292710794</v>
      </c>
      <c r="BX153" s="496">
        <v>74.098951338695372</v>
      </c>
      <c r="BY153" s="497">
        <v>69.421405389648939</v>
      </c>
      <c r="BZ153" s="497">
        <v>60.256962928545988</v>
      </c>
      <c r="CA153" s="497">
        <v>50.95238423553733</v>
      </c>
      <c r="CB153" s="497">
        <v>41.707816435693061</v>
      </c>
      <c r="CC153" s="563">
        <v>31.86020988868237</v>
      </c>
      <c r="CD153" s="522" t="s">
        <v>381</v>
      </c>
      <c r="CE153" s="502" t="s">
        <v>381</v>
      </c>
      <c r="CG153" s="925"/>
      <c r="CH153" s="475">
        <f t="shared" si="291"/>
        <v>10</v>
      </c>
      <c r="CI153" s="495">
        <v>85</v>
      </c>
      <c r="CJ153" s="496">
        <v>85.000000000000057</v>
      </c>
      <c r="CK153" s="496">
        <v>83.069735902276875</v>
      </c>
      <c r="CL153" s="496">
        <v>78.317887929028004</v>
      </c>
      <c r="CM153" s="496">
        <v>73.870254077166209</v>
      </c>
      <c r="CN153" s="497">
        <v>69.158295301489758</v>
      </c>
      <c r="CO153" s="497">
        <v>59.934794009055651</v>
      </c>
      <c r="CP153" s="497">
        <v>50.623348081505654</v>
      </c>
      <c r="CQ153" s="497">
        <v>41.424698551669842</v>
      </c>
      <c r="CR153" s="563">
        <v>31.752513451914883</v>
      </c>
      <c r="CS153" s="522" t="s">
        <v>381</v>
      </c>
      <c r="CT153" s="502" t="s">
        <v>381</v>
      </c>
      <c r="CU153" s="466"/>
      <c r="CV153" s="925"/>
      <c r="CW153" s="680">
        <f t="shared" si="292"/>
        <v>10</v>
      </c>
      <c r="CX153" s="524">
        <f t="shared" si="260"/>
        <v>0.80516620924238258</v>
      </c>
      <c r="CY153" s="525">
        <f t="shared" si="261"/>
        <v>0.85552484218776481</v>
      </c>
      <c r="CZ153" s="525">
        <f t="shared" si="262"/>
        <v>0.88568458897261892</v>
      </c>
      <c r="DA153" s="525">
        <f t="shared" si="263"/>
        <v>0.88478999463031993</v>
      </c>
      <c r="DB153" s="525">
        <f t="shared" si="264"/>
        <v>0.8943045830233205</v>
      </c>
      <c r="DC153" s="526">
        <f t="shared" si="265"/>
        <v>0.89668002144670211</v>
      </c>
      <c r="DD153" s="526">
        <f t="shared" si="266"/>
        <v>0.90685967895591069</v>
      </c>
      <c r="DE153" s="526">
        <f t="shared" si="267"/>
        <v>0.91496998590322887</v>
      </c>
      <c r="DF153" s="526">
        <f t="shared" si="268"/>
        <v>0.92462272764064024</v>
      </c>
      <c r="DG153" s="567">
        <f t="shared" si="269"/>
        <v>0.93173136163883763</v>
      </c>
      <c r="DH153" s="522" t="s">
        <v>381</v>
      </c>
      <c r="DI153" s="502" t="s">
        <v>381</v>
      </c>
      <c r="DJ153" s="466"/>
      <c r="DK153" s="925"/>
      <c r="DL153" s="680">
        <f t="shared" si="293"/>
        <v>10</v>
      </c>
      <c r="DM153" s="495">
        <f t="shared" si="270"/>
        <v>85.000000000000057</v>
      </c>
      <c r="DN153" s="496">
        <f t="shared" si="271"/>
        <v>85.000000000000057</v>
      </c>
      <c r="DO153" s="496">
        <f t="shared" si="272"/>
        <v>83.140582697729542</v>
      </c>
      <c r="DP153" s="496">
        <f t="shared" si="273"/>
        <v>78.477131292710794</v>
      </c>
      <c r="DQ153" s="496">
        <f t="shared" si="274"/>
        <v>74.098951338695372</v>
      </c>
      <c r="DR153" s="497">
        <f t="shared" si="275"/>
        <v>69.421405389648939</v>
      </c>
      <c r="DS153" s="497">
        <f t="shared" si="276"/>
        <v>60.256962928545988</v>
      </c>
      <c r="DT153" s="497">
        <f t="shared" si="277"/>
        <v>50.95238423553733</v>
      </c>
      <c r="DU153" s="497">
        <f t="shared" si="278"/>
        <v>41.707816435693061</v>
      </c>
      <c r="DV153" s="563">
        <f t="shared" si="279"/>
        <v>31.86020988868237</v>
      </c>
      <c r="DW153" s="522" t="s">
        <v>381</v>
      </c>
      <c r="DX153" s="502" t="s">
        <v>381</v>
      </c>
    </row>
    <row r="154" spans="2:128" ht="15" customHeight="1">
      <c r="B154" s="995"/>
      <c r="C154" s="689">
        <v>0</v>
      </c>
      <c r="D154" s="476">
        <f t="shared" si="280"/>
        <v>19.88372093023256</v>
      </c>
      <c r="E154" s="578">
        <v>72.536361280665261</v>
      </c>
      <c r="F154" s="579">
        <v>72.952049048079147</v>
      </c>
      <c r="G154" s="579">
        <v>72.010011064382837</v>
      </c>
      <c r="H154" s="579">
        <v>71.50201794569513</v>
      </c>
      <c r="I154" s="579">
        <v>70.430152975451691</v>
      </c>
      <c r="J154" s="579">
        <v>69.545738600328917</v>
      </c>
      <c r="K154" s="579">
        <v>68.510857486155373</v>
      </c>
      <c r="L154" s="579">
        <v>67.087829882473926</v>
      </c>
      <c r="M154" s="579">
        <v>65.835127628303724</v>
      </c>
      <c r="N154" s="579">
        <v>64.082276337074319</v>
      </c>
      <c r="O154" s="631" t="s">
        <v>381</v>
      </c>
      <c r="P154" s="480" t="s">
        <v>381</v>
      </c>
      <c r="Q154" s="466"/>
      <c r="R154" s="925"/>
      <c r="S154" s="680">
        <f t="shared" si="281"/>
        <v>0</v>
      </c>
      <c r="T154" s="481">
        <f>S154+15</f>
        <v>15</v>
      </c>
      <c r="U154" s="519">
        <v>-26</v>
      </c>
      <c r="V154" s="600">
        <f t="shared" si="259"/>
        <v>17.895348837209305</v>
      </c>
      <c r="W154" s="681">
        <f t="shared" si="282"/>
        <v>19.88372093023256</v>
      </c>
      <c r="X154" s="666">
        <f>'70MPa, 7-10kg (comm)'!Z154</f>
        <v>27.97868126244942</v>
      </c>
      <c r="Y154" s="488">
        <f>'70MPa, 7-10kg (comm)'!AA154</f>
        <v>26.849734871179471</v>
      </c>
      <c r="Z154" s="483">
        <f t="shared" si="283"/>
        <v>3.5683486655759098</v>
      </c>
      <c r="AA154" s="486">
        <f t="shared" si="284"/>
        <v>2.6425605090141557</v>
      </c>
      <c r="AB154" s="487">
        <f>'70MPa, 7-10kg (comm)'!AD154</f>
        <v>43.3609803562736</v>
      </c>
      <c r="AC154" s="488">
        <f>'70MPa, 7-10kg (comm)'!AE154</f>
        <v>60.003257107140676</v>
      </c>
      <c r="AD154" s="466"/>
      <c r="AE154" s="930"/>
      <c r="AF154" s="932"/>
      <c r="AG154" s="466"/>
      <c r="AH154" s="925"/>
      <c r="AI154" s="680">
        <f t="shared" si="285"/>
        <v>0</v>
      </c>
      <c r="AJ154" s="489">
        <f t="shared" si="294"/>
        <v>-10</v>
      </c>
      <c r="AK154" s="482">
        <f t="shared" si="286"/>
        <v>-33</v>
      </c>
      <c r="AL154" s="490">
        <f t="shared" si="287"/>
        <v>19.88372093023256</v>
      </c>
      <c r="AM154" s="466"/>
      <c r="AN154" s="925"/>
      <c r="AO154" s="475">
        <f t="shared" si="288"/>
        <v>0</v>
      </c>
      <c r="AP154" s="520">
        <v>0.88492716034369734</v>
      </c>
      <c r="AQ154" s="521">
        <v>0.88406460566087863</v>
      </c>
      <c r="AR154" s="521">
        <v>0.88194783374192176</v>
      </c>
      <c r="AS154" s="521">
        <v>0.88752256126435891</v>
      </c>
      <c r="AT154" s="521">
        <v>0.88858465068544756</v>
      </c>
      <c r="AU154" s="521">
        <v>0.89136963725229479</v>
      </c>
      <c r="AV154" s="521">
        <v>0.90327472472803749</v>
      </c>
      <c r="AW154" s="521">
        <v>0.91228200088133382</v>
      </c>
      <c r="AX154" s="521">
        <v>0.92304524265346033</v>
      </c>
      <c r="AY154" s="562">
        <v>0.93122289880784703</v>
      </c>
      <c r="AZ154" s="522" t="s">
        <v>381</v>
      </c>
      <c r="BA154" s="502" t="s">
        <v>381</v>
      </c>
      <c r="BB154" s="474"/>
      <c r="BC154" s="925"/>
      <c r="BD154" s="475">
        <f t="shared" si="289"/>
        <v>0</v>
      </c>
      <c r="BE154" s="520">
        <v>0.87758143922496346</v>
      </c>
      <c r="BF154" s="521">
        <v>0.88374782301883026</v>
      </c>
      <c r="BG154" s="521">
        <v>0.88180090974866809</v>
      </c>
      <c r="BH154" s="521">
        <v>0.88756377437789857</v>
      </c>
      <c r="BI154" s="521">
        <v>0.88880570934378034</v>
      </c>
      <c r="BJ154" s="521">
        <v>0.89168467966567677</v>
      </c>
      <c r="BK154" s="521">
        <v>0.9037435323538503</v>
      </c>
      <c r="BL154" s="521">
        <v>0.91279126410270339</v>
      </c>
      <c r="BM154" s="521">
        <v>0.92347874898357174</v>
      </c>
      <c r="BN154" s="562">
        <v>0.93129673546349978</v>
      </c>
      <c r="BO154" s="522" t="s">
        <v>381</v>
      </c>
      <c r="BP154" s="502" t="s">
        <v>381</v>
      </c>
      <c r="BQ154" s="466"/>
      <c r="BR154" s="925"/>
      <c r="BS154" s="475">
        <f t="shared" si="290"/>
        <v>0</v>
      </c>
      <c r="BT154" s="495">
        <v>85</v>
      </c>
      <c r="BU154" s="496">
        <v>83.38634091014346</v>
      </c>
      <c r="BV154" s="496">
        <v>80.031226871441532</v>
      </c>
      <c r="BW154" s="496">
        <v>74.561363347381416</v>
      </c>
      <c r="BX154" s="496">
        <v>68.892646293170728</v>
      </c>
      <c r="BY154" s="497">
        <v>63.240886130596024</v>
      </c>
      <c r="BZ154" s="497">
        <v>52.353264439480057</v>
      </c>
      <c r="CA154" s="497">
        <v>41.450255086945965</v>
      </c>
      <c r="CB154" s="497">
        <v>30.789078555787633</v>
      </c>
      <c r="CC154" s="563">
        <v>19.386032546310702</v>
      </c>
      <c r="CD154" s="522" t="s">
        <v>381</v>
      </c>
      <c r="CE154" s="502" t="s">
        <v>381</v>
      </c>
      <c r="CG154" s="925"/>
      <c r="CH154" s="475">
        <f t="shared" si="291"/>
        <v>0</v>
      </c>
      <c r="CI154" s="495">
        <v>85</v>
      </c>
      <c r="CJ154" s="496">
        <v>83.568453164594672</v>
      </c>
      <c r="CK154" s="496">
        <v>80.113481865115176</v>
      </c>
      <c r="CL154" s="496">
        <v>74.540344171750931</v>
      </c>
      <c r="CM154" s="496">
        <v>68.77842347971594</v>
      </c>
      <c r="CN154" s="497">
        <v>63.081751670312912</v>
      </c>
      <c r="CO154" s="497">
        <v>52.123686250205971</v>
      </c>
      <c r="CP154" s="497">
        <v>41.204321266659747</v>
      </c>
      <c r="CQ154" s="497">
        <v>30.592446351758547</v>
      </c>
      <c r="CR154" s="563">
        <v>19.354032442387819</v>
      </c>
      <c r="CS154" s="522" t="s">
        <v>381</v>
      </c>
      <c r="CT154" s="502" t="s">
        <v>381</v>
      </c>
      <c r="CU154" s="466"/>
      <c r="CV154" s="925"/>
      <c r="CW154" s="680">
        <f t="shared" si="292"/>
        <v>0</v>
      </c>
      <c r="CX154" s="524">
        <f t="shared" si="260"/>
        <v>0.87758143922496346</v>
      </c>
      <c r="CY154" s="525">
        <f t="shared" si="261"/>
        <v>0.88374782301883026</v>
      </c>
      <c r="CZ154" s="525">
        <f t="shared" si="262"/>
        <v>0.88180090974866809</v>
      </c>
      <c r="DA154" s="525">
        <f t="shared" si="263"/>
        <v>0.88752256126435891</v>
      </c>
      <c r="DB154" s="525">
        <f t="shared" si="264"/>
        <v>0.88858465068544756</v>
      </c>
      <c r="DC154" s="526">
        <f t="shared" si="265"/>
        <v>0.89136963725229479</v>
      </c>
      <c r="DD154" s="526">
        <f t="shared" si="266"/>
        <v>0.90327472472803749</v>
      </c>
      <c r="DE154" s="526">
        <f t="shared" si="267"/>
        <v>0.91228200088133382</v>
      </c>
      <c r="DF154" s="526">
        <f t="shared" si="268"/>
        <v>0.92304524265346033</v>
      </c>
      <c r="DG154" s="567">
        <f t="shared" si="269"/>
        <v>0.93122289880784703</v>
      </c>
      <c r="DH154" s="522" t="s">
        <v>381</v>
      </c>
      <c r="DI154" s="502" t="s">
        <v>381</v>
      </c>
      <c r="DJ154" s="466"/>
      <c r="DK154" s="925"/>
      <c r="DL154" s="680">
        <f t="shared" si="293"/>
        <v>0</v>
      </c>
      <c r="DM154" s="495">
        <f t="shared" si="270"/>
        <v>85</v>
      </c>
      <c r="DN154" s="496">
        <f t="shared" si="271"/>
        <v>83.568453164594672</v>
      </c>
      <c r="DO154" s="496">
        <f t="shared" si="272"/>
        <v>80.113481865115176</v>
      </c>
      <c r="DP154" s="496">
        <f t="shared" si="273"/>
        <v>74.561363347381416</v>
      </c>
      <c r="DQ154" s="496">
        <f t="shared" si="274"/>
        <v>68.892646293170728</v>
      </c>
      <c r="DR154" s="497">
        <f t="shared" si="275"/>
        <v>63.240886130596024</v>
      </c>
      <c r="DS154" s="497">
        <f t="shared" si="276"/>
        <v>52.353264439480057</v>
      </c>
      <c r="DT154" s="497">
        <f t="shared" si="277"/>
        <v>41.450255086945965</v>
      </c>
      <c r="DU154" s="497">
        <f t="shared" si="278"/>
        <v>30.789078555787633</v>
      </c>
      <c r="DV154" s="563">
        <f t="shared" si="279"/>
        <v>19.386032546310702</v>
      </c>
      <c r="DW154" s="522" t="s">
        <v>381</v>
      </c>
      <c r="DX154" s="502" t="s">
        <v>381</v>
      </c>
    </row>
    <row r="155" spans="2:128" ht="15" customHeight="1">
      <c r="B155" s="995"/>
      <c r="C155" s="689">
        <v>-10</v>
      </c>
      <c r="D155" s="476">
        <f t="shared" si="280"/>
        <v>19.88372093023256</v>
      </c>
      <c r="E155" s="578">
        <f>E39</f>
        <v>73.004595486197275</v>
      </c>
      <c r="F155" s="579">
        <f t="shared" ref="F155:N155" si="295">F39</f>
        <v>72.478406721172064</v>
      </c>
      <c r="G155" s="579">
        <f t="shared" si="295"/>
        <v>71.532757828639063</v>
      </c>
      <c r="H155" s="579">
        <f t="shared" si="295"/>
        <v>70.962187513882995</v>
      </c>
      <c r="I155" s="579">
        <f t="shared" si="295"/>
        <v>69.571198861951046</v>
      </c>
      <c r="J155" s="579">
        <f t="shared" si="295"/>
        <v>68.118432591475937</v>
      </c>
      <c r="K155" s="579">
        <f t="shared" si="295"/>
        <v>66.27437008520667</v>
      </c>
      <c r="L155" s="579">
        <f t="shared" si="295"/>
        <v>64.569913320200286</v>
      </c>
      <c r="M155" s="579">
        <f t="shared" si="295"/>
        <v>63.088876766957512</v>
      </c>
      <c r="N155" s="579">
        <f t="shared" si="295"/>
        <v>61.198834926803954</v>
      </c>
      <c r="O155" s="631" t="s">
        <v>381</v>
      </c>
      <c r="P155" s="480" t="s">
        <v>381</v>
      </c>
      <c r="Q155" s="466"/>
      <c r="R155" s="925"/>
      <c r="S155" s="680">
        <f t="shared" si="281"/>
        <v>-10</v>
      </c>
      <c r="T155" s="481">
        <v>15</v>
      </c>
      <c r="U155" s="519">
        <v>-26</v>
      </c>
      <c r="V155" s="600">
        <f t="shared" si="259"/>
        <v>17.895348837209305</v>
      </c>
      <c r="W155" s="681">
        <f t="shared" si="282"/>
        <v>19.88372093023256</v>
      </c>
      <c r="X155" s="666">
        <f>'70MPa, 7-10kg (comm)'!Z155</f>
        <v>28.578849999999999</v>
      </c>
      <c r="Y155" s="488">
        <f>'70MPa, 7-10kg (comm)'!AA155</f>
        <v>26.832623900000002</v>
      </c>
      <c r="Z155" s="483">
        <f t="shared" si="283"/>
        <v>3.5445280573221036</v>
      </c>
      <c r="AA155" s="486">
        <f t="shared" si="284"/>
        <v>2.6265939173087003</v>
      </c>
      <c r="AB155" s="487">
        <f>'70MPa, 7-10kg (comm)'!AD155</f>
        <v>44.082379199999998</v>
      </c>
      <c r="AC155" s="488">
        <f>'70MPa, 7-10kg (comm)'!AE155</f>
        <v>59.996051999999999</v>
      </c>
      <c r="AD155" s="466"/>
      <c r="AE155" s="930"/>
      <c r="AF155" s="932"/>
      <c r="AG155" s="466"/>
      <c r="AH155" s="925"/>
      <c r="AI155" s="680">
        <f t="shared" si="285"/>
        <v>-10</v>
      </c>
      <c r="AJ155" s="489">
        <f t="shared" si="294"/>
        <v>-20</v>
      </c>
      <c r="AK155" s="482">
        <f t="shared" si="286"/>
        <v>-33</v>
      </c>
      <c r="AL155" s="490">
        <f t="shared" si="287"/>
        <v>19.88372093023256</v>
      </c>
      <c r="AM155" s="466"/>
      <c r="AN155" s="925"/>
      <c r="AO155" s="475">
        <f t="shared" si="288"/>
        <v>-10</v>
      </c>
      <c r="AP155" s="491">
        <f>AP39</f>
        <v>0.88222524485090759</v>
      </c>
      <c r="AQ155" s="492">
        <f t="shared" ref="AQ155:AY155" si="296">AQ39</f>
        <v>0.88065625397317748</v>
      </c>
      <c r="AR155" s="492">
        <f t="shared" si="296"/>
        <v>0.87851026181308423</v>
      </c>
      <c r="AS155" s="492">
        <f t="shared" si="296"/>
        <v>0.88357577864860959</v>
      </c>
      <c r="AT155" s="492">
        <f t="shared" si="296"/>
        <v>0.88198679748087905</v>
      </c>
      <c r="AU155" s="493">
        <f t="shared" si="296"/>
        <v>0.87996385107498787</v>
      </c>
      <c r="AV155" s="493">
        <f t="shared" si="296"/>
        <v>0.88513836652779809</v>
      </c>
      <c r="AW155" s="493">
        <f t="shared" si="296"/>
        <v>0.89184326814216419</v>
      </c>
      <c r="AX155" s="493">
        <f t="shared" si="296"/>
        <v>0.9009065578290032</v>
      </c>
      <c r="AY155" s="562">
        <f t="shared" si="296"/>
        <v>0.90864469158312544</v>
      </c>
      <c r="AZ155" s="522" t="s">
        <v>381</v>
      </c>
      <c r="BA155" s="502" t="s">
        <v>381</v>
      </c>
      <c r="BB155" s="474"/>
      <c r="BC155" s="925"/>
      <c r="BD155" s="475">
        <f t="shared" si="289"/>
        <v>-10</v>
      </c>
      <c r="BE155" s="491">
        <f>BE39</f>
        <v>0.88177613291947765</v>
      </c>
      <c r="BF155" s="492">
        <f t="shared" ref="BF155:BN155" si="297">BF39</f>
        <v>0.88024236815137036</v>
      </c>
      <c r="BG155" s="492">
        <f t="shared" si="297"/>
        <v>0.87823399948531911</v>
      </c>
      <c r="BH155" s="492">
        <f t="shared" si="297"/>
        <v>0.88347386834084773</v>
      </c>
      <c r="BI155" s="492">
        <f t="shared" si="297"/>
        <v>0.88204146983628717</v>
      </c>
      <c r="BJ155" s="493">
        <f t="shared" si="297"/>
        <v>0.88015645448344004</v>
      </c>
      <c r="BK155" s="493">
        <f t="shared" si="297"/>
        <v>0.88547098530212232</v>
      </c>
      <c r="BL155" s="493">
        <f t="shared" si="297"/>
        <v>0.89221286808775346</v>
      </c>
      <c r="BM155" s="493">
        <f t="shared" si="297"/>
        <v>0.90117153915738479</v>
      </c>
      <c r="BN155" s="562">
        <f t="shared" si="297"/>
        <v>0.90864868687939659</v>
      </c>
      <c r="BO155" s="522" t="s">
        <v>381</v>
      </c>
      <c r="BP155" s="502" t="s">
        <v>381</v>
      </c>
      <c r="BQ155" s="466"/>
      <c r="BR155" s="925"/>
      <c r="BS155" s="475">
        <f t="shared" si="290"/>
        <v>-10</v>
      </c>
      <c r="BT155" s="477">
        <f>BT39</f>
        <v>84.666784399761454</v>
      </c>
      <c r="BU155" s="478">
        <f t="shared" ref="BU155:CC155" si="298">BU39</f>
        <v>83.004122042720951</v>
      </c>
      <c r="BV155" s="478">
        <f t="shared" si="298"/>
        <v>79.621085499631448</v>
      </c>
      <c r="BW155" s="478">
        <f t="shared" si="298"/>
        <v>74.11104591560462</v>
      </c>
      <c r="BX155" s="478">
        <f t="shared" si="298"/>
        <v>68.284832292998857</v>
      </c>
      <c r="BY155" s="478">
        <f t="shared" si="298"/>
        <v>62.366595089194348</v>
      </c>
      <c r="BZ155" s="478">
        <f t="shared" si="298"/>
        <v>50.900961057555271</v>
      </c>
      <c r="CA155" s="478">
        <f t="shared" si="298"/>
        <v>39.569601970874437</v>
      </c>
      <c r="CB155" s="478">
        <f t="shared" si="298"/>
        <v>28.431965633971522</v>
      </c>
      <c r="CC155" s="478">
        <f t="shared" si="298"/>
        <v>16.319958753323426</v>
      </c>
      <c r="CD155" s="522" t="s">
        <v>381</v>
      </c>
      <c r="CE155" s="502" t="s">
        <v>381</v>
      </c>
      <c r="CG155" s="925"/>
      <c r="CH155" s="475">
        <f t="shared" si="291"/>
        <v>-10</v>
      </c>
      <c r="CI155" s="477">
        <f>CI39</f>
        <v>84.914528499091077</v>
      </c>
      <c r="CJ155" s="478">
        <f t="shared" ref="CJ155:CR155" si="299">CJ39</f>
        <v>83.233771540076816</v>
      </c>
      <c r="CK155" s="478">
        <f t="shared" si="299"/>
        <v>79.77314820988758</v>
      </c>
      <c r="CL155" s="478">
        <f t="shared" si="299"/>
        <v>74.165681568058616</v>
      </c>
      <c r="CM155" s="478">
        <f t="shared" si="299"/>
        <v>68.257383977396614</v>
      </c>
      <c r="CN155" s="478">
        <f t="shared" si="299"/>
        <v>62.266775172949608</v>
      </c>
      <c r="CO155" s="478">
        <f t="shared" si="299"/>
        <v>50.740548252942247</v>
      </c>
      <c r="CP155" s="478">
        <f t="shared" si="299"/>
        <v>39.39072805843854</v>
      </c>
      <c r="CQ155" s="478">
        <f t="shared" si="299"/>
        <v>28.310187905327759</v>
      </c>
      <c r="CR155" s="478">
        <f t="shared" si="299"/>
        <v>16.318222332816884</v>
      </c>
      <c r="CS155" s="522" t="s">
        <v>381</v>
      </c>
      <c r="CT155" s="502" t="s">
        <v>381</v>
      </c>
      <c r="CU155" s="466"/>
      <c r="CV155" s="925"/>
      <c r="CW155" s="680">
        <f t="shared" si="292"/>
        <v>-10</v>
      </c>
      <c r="CX155" s="524">
        <f t="shared" si="260"/>
        <v>0.88177613291947765</v>
      </c>
      <c r="CY155" s="525">
        <f t="shared" si="261"/>
        <v>0.88024236815137036</v>
      </c>
      <c r="CZ155" s="525">
        <f t="shared" si="262"/>
        <v>0.87823399948531911</v>
      </c>
      <c r="DA155" s="525">
        <f t="shared" si="263"/>
        <v>0.88347386834084773</v>
      </c>
      <c r="DB155" s="525">
        <f t="shared" si="264"/>
        <v>0.88198679748087905</v>
      </c>
      <c r="DC155" s="526">
        <f t="shared" si="265"/>
        <v>0.87996385107498787</v>
      </c>
      <c r="DD155" s="526">
        <f t="shared" si="266"/>
        <v>0.88513836652779809</v>
      </c>
      <c r="DE155" s="526">
        <f t="shared" si="267"/>
        <v>0.89184326814216419</v>
      </c>
      <c r="DF155" s="568">
        <f t="shared" si="268"/>
        <v>0.9009065578290032</v>
      </c>
      <c r="DG155" s="569">
        <f t="shared" si="269"/>
        <v>0.90864469158312544</v>
      </c>
      <c r="DH155" s="522" t="s">
        <v>381</v>
      </c>
      <c r="DI155" s="502" t="s">
        <v>381</v>
      </c>
      <c r="DJ155" s="466"/>
      <c r="DK155" s="925"/>
      <c r="DL155" s="680">
        <f t="shared" si="293"/>
        <v>-10</v>
      </c>
      <c r="DM155" s="495">
        <f t="shared" si="270"/>
        <v>84.914528499091077</v>
      </c>
      <c r="DN155" s="496">
        <f t="shared" si="271"/>
        <v>83.233771540076816</v>
      </c>
      <c r="DO155" s="496">
        <f t="shared" si="272"/>
        <v>79.77314820988758</v>
      </c>
      <c r="DP155" s="496">
        <f t="shared" si="273"/>
        <v>74.165681568058616</v>
      </c>
      <c r="DQ155" s="496">
        <f t="shared" si="274"/>
        <v>68.284832292998857</v>
      </c>
      <c r="DR155" s="497">
        <f t="shared" si="275"/>
        <v>62.366595089194348</v>
      </c>
      <c r="DS155" s="497">
        <f t="shared" si="276"/>
        <v>50.900961057555271</v>
      </c>
      <c r="DT155" s="497">
        <f t="shared" si="277"/>
        <v>39.569601970874437</v>
      </c>
      <c r="DU155" s="497">
        <f t="shared" si="278"/>
        <v>28.431965633971522</v>
      </c>
      <c r="DV155" s="566">
        <f t="shared" si="279"/>
        <v>16.319958753323426</v>
      </c>
      <c r="DW155" s="522" t="s">
        <v>381</v>
      </c>
      <c r="DX155" s="502" t="s">
        <v>381</v>
      </c>
    </row>
    <row r="156" spans="2:128" ht="15" customHeight="1">
      <c r="B156" s="995"/>
      <c r="C156" s="689">
        <v>-20</v>
      </c>
      <c r="D156" s="476">
        <f t="shared" si="280"/>
        <v>19.88372093023256</v>
      </c>
      <c r="E156" s="578">
        <f t="shared" ref="E156:M156" si="300">E40</f>
        <v>72.256673357946113</v>
      </c>
      <c r="F156" s="579">
        <f t="shared" si="300"/>
        <v>71.752622165837863</v>
      </c>
      <c r="G156" s="579">
        <f t="shared" si="300"/>
        <v>70.825387547822658</v>
      </c>
      <c r="H156" s="579">
        <f t="shared" si="300"/>
        <v>70.304251524172912</v>
      </c>
      <c r="I156" s="579">
        <f t="shared" si="300"/>
        <v>68.934510342244252</v>
      </c>
      <c r="J156" s="579">
        <f t="shared" si="300"/>
        <v>67.487837211307223</v>
      </c>
      <c r="K156" s="579">
        <f t="shared" si="300"/>
        <v>65.199431809559428</v>
      </c>
      <c r="L156" s="579">
        <f t="shared" si="300"/>
        <v>62.178341941349146</v>
      </c>
      <c r="M156" s="579">
        <f t="shared" si="300"/>
        <v>60.152947323800149</v>
      </c>
      <c r="N156" s="631" t="s">
        <v>381</v>
      </c>
      <c r="O156" s="631" t="s">
        <v>381</v>
      </c>
      <c r="P156" s="480" t="s">
        <v>381</v>
      </c>
      <c r="Q156" s="466"/>
      <c r="R156" s="925"/>
      <c r="S156" s="680">
        <f t="shared" si="281"/>
        <v>-20</v>
      </c>
      <c r="T156" s="481">
        <v>15</v>
      </c>
      <c r="U156" s="519">
        <v>-26</v>
      </c>
      <c r="V156" s="600">
        <f t="shared" si="259"/>
        <v>17.895348837209305</v>
      </c>
      <c r="W156" s="681">
        <f t="shared" si="282"/>
        <v>19.88372093023256</v>
      </c>
      <c r="X156" s="666">
        <f>'70MPa, 7-10kg (comm)'!Z156</f>
        <v>30.701517899999999</v>
      </c>
      <c r="Y156" s="488">
        <f>'70MPa, 7-10kg (comm)'!AA156</f>
        <v>26.7972939</v>
      </c>
      <c r="Z156" s="483">
        <f t="shared" si="283"/>
        <v>3.5080266118491554</v>
      </c>
      <c r="AA156" s="486">
        <f t="shared" si="284"/>
        <v>2.6029726145533623</v>
      </c>
      <c r="AB156" s="487">
        <f>'70MPa, 7-10kg (comm)'!AD156</f>
        <v>46.600335299999998</v>
      </c>
      <c r="AC156" s="488">
        <f>'70MPa, 7-10kg (comm)'!AE156</f>
        <v>60.000220400000003</v>
      </c>
      <c r="AD156" s="466"/>
      <c r="AE156" s="930"/>
      <c r="AF156" s="932"/>
      <c r="AG156" s="466"/>
      <c r="AH156" s="925"/>
      <c r="AI156" s="680">
        <f t="shared" si="285"/>
        <v>-20</v>
      </c>
      <c r="AJ156" s="489">
        <f t="shared" si="294"/>
        <v>-30</v>
      </c>
      <c r="AK156" s="482">
        <f t="shared" si="286"/>
        <v>-33</v>
      </c>
      <c r="AL156" s="490">
        <f t="shared" si="287"/>
        <v>19.88372093023256</v>
      </c>
      <c r="AM156" s="466"/>
      <c r="AN156" s="925"/>
      <c r="AO156" s="475">
        <f t="shared" si="288"/>
        <v>-20</v>
      </c>
      <c r="AP156" s="491">
        <f t="shared" ref="AP156:AX156" si="301">AP40</f>
        <v>0.8776282076145242</v>
      </c>
      <c r="AQ156" s="492">
        <f t="shared" si="301"/>
        <v>0.87623198073871422</v>
      </c>
      <c r="AR156" s="492">
        <f t="shared" si="301"/>
        <v>0.87431556258981069</v>
      </c>
      <c r="AS156" s="492">
        <f t="shared" si="301"/>
        <v>0.87989348193044004</v>
      </c>
      <c r="AT156" s="492">
        <f t="shared" si="301"/>
        <v>0.87854004203483105</v>
      </c>
      <c r="AU156" s="493">
        <f t="shared" si="301"/>
        <v>0.8765899298677795</v>
      </c>
      <c r="AV156" s="493">
        <f t="shared" si="301"/>
        <v>0.87799079527524082</v>
      </c>
      <c r="AW156" s="493">
        <f t="shared" si="301"/>
        <v>0.87334533762195465</v>
      </c>
      <c r="AX156" s="493">
        <f t="shared" si="301"/>
        <v>0.87764922971317771</v>
      </c>
      <c r="AY156" s="522" t="s">
        <v>381</v>
      </c>
      <c r="AZ156" s="522" t="s">
        <v>381</v>
      </c>
      <c r="BA156" s="502" t="s">
        <v>381</v>
      </c>
      <c r="BB156" s="474"/>
      <c r="BC156" s="925"/>
      <c r="BD156" s="475">
        <f t="shared" si="289"/>
        <v>-20</v>
      </c>
      <c r="BE156" s="491">
        <f t="shared" ref="BE156:BM156" si="302">BE40</f>
        <v>0.87676172532263119</v>
      </c>
      <c r="BF156" s="492">
        <f t="shared" si="302"/>
        <v>0.87543856489513716</v>
      </c>
      <c r="BG156" s="492">
        <f t="shared" si="302"/>
        <v>0.87364800275067345</v>
      </c>
      <c r="BH156" s="492">
        <f t="shared" si="302"/>
        <v>0.87941445425623654</v>
      </c>
      <c r="BI156" s="492">
        <f t="shared" si="302"/>
        <v>0.87819229394567433</v>
      </c>
      <c r="BJ156" s="493">
        <f t="shared" si="302"/>
        <v>0.87638041637990793</v>
      </c>
      <c r="BK156" s="493">
        <f t="shared" si="302"/>
        <v>0.87796183961615348</v>
      </c>
      <c r="BL156" s="493">
        <f t="shared" si="302"/>
        <v>0.87342917543712106</v>
      </c>
      <c r="BM156" s="493">
        <f t="shared" si="302"/>
        <v>0.87771806563157684</v>
      </c>
      <c r="BN156" s="522" t="s">
        <v>381</v>
      </c>
      <c r="BO156" s="522" t="s">
        <v>381</v>
      </c>
      <c r="BP156" s="502" t="s">
        <v>381</v>
      </c>
      <c r="BQ156" s="466"/>
      <c r="BR156" s="925"/>
      <c r="BS156" s="475">
        <f t="shared" si="290"/>
        <v>-20</v>
      </c>
      <c r="BT156" s="477">
        <f t="shared" ref="BT156:CB156" si="303">BT40</f>
        <v>83.616931013143343</v>
      </c>
      <c r="BU156" s="478">
        <f t="shared" si="303"/>
        <v>81.944821003453086</v>
      </c>
      <c r="BV156" s="478">
        <f t="shared" si="303"/>
        <v>78.493268298084104</v>
      </c>
      <c r="BW156" s="478">
        <f t="shared" si="303"/>
        <v>72.93169743830893</v>
      </c>
      <c r="BX156" s="478">
        <f t="shared" si="303"/>
        <v>67.045302045054342</v>
      </c>
      <c r="BY156" s="478">
        <f t="shared" si="303"/>
        <v>61.083474586529633</v>
      </c>
      <c r="BZ156" s="478">
        <f t="shared" si="303"/>
        <v>49.338018202064148</v>
      </c>
      <c r="CA156" s="478">
        <f t="shared" si="303"/>
        <v>37.056500981190283</v>
      </c>
      <c r="CB156" s="478">
        <f t="shared" si="303"/>
        <v>25.303623850499633</v>
      </c>
      <c r="CC156" s="631" t="s">
        <v>381</v>
      </c>
      <c r="CD156" s="522" t="s">
        <v>381</v>
      </c>
      <c r="CE156" s="502" t="s">
        <v>381</v>
      </c>
      <c r="CG156" s="925"/>
      <c r="CH156" s="475">
        <f t="shared" si="291"/>
        <v>-20</v>
      </c>
      <c r="CI156" s="477">
        <f t="shared" ref="CI156:CQ156" si="304">CI40</f>
        <v>84.098554214279247</v>
      </c>
      <c r="CJ156" s="478">
        <f t="shared" si="304"/>
        <v>82.387215406126685</v>
      </c>
      <c r="CK156" s="478">
        <f t="shared" si="304"/>
        <v>78.862503062659798</v>
      </c>
      <c r="CL156" s="478">
        <f t="shared" si="304"/>
        <v>73.190376143867056</v>
      </c>
      <c r="CM156" s="478">
        <f t="shared" si="304"/>
        <v>67.2290638058696</v>
      </c>
      <c r="CN156" s="478">
        <f t="shared" si="304"/>
        <v>61.193430558757143</v>
      </c>
      <c r="CO156" s="478">
        <f t="shared" si="304"/>
        <v>49.353456428092564</v>
      </c>
      <c r="CP156" s="478">
        <f t="shared" si="304"/>
        <v>37.01649148673404</v>
      </c>
      <c r="CQ156" s="478">
        <f t="shared" si="304"/>
        <v>25.271902779717514</v>
      </c>
      <c r="CR156" s="631" t="s">
        <v>381</v>
      </c>
      <c r="CS156" s="522" t="s">
        <v>381</v>
      </c>
      <c r="CT156" s="502" t="s">
        <v>381</v>
      </c>
      <c r="CU156" s="466"/>
      <c r="CV156" s="925"/>
      <c r="CW156" s="680">
        <f t="shared" si="292"/>
        <v>-20</v>
      </c>
      <c r="CX156" s="524">
        <f t="shared" si="260"/>
        <v>0.87676172532263119</v>
      </c>
      <c r="CY156" s="525">
        <f t="shared" si="261"/>
        <v>0.87543856489513716</v>
      </c>
      <c r="CZ156" s="525">
        <f t="shared" si="262"/>
        <v>0.87364800275067345</v>
      </c>
      <c r="DA156" s="525">
        <f t="shared" si="263"/>
        <v>0.87941445425623654</v>
      </c>
      <c r="DB156" s="525">
        <f t="shared" si="264"/>
        <v>0.87819229394567433</v>
      </c>
      <c r="DC156" s="526">
        <f t="shared" si="265"/>
        <v>0.87638041637990793</v>
      </c>
      <c r="DD156" s="526">
        <f t="shared" si="266"/>
        <v>0.87796183961615348</v>
      </c>
      <c r="DE156" s="526">
        <f t="shared" si="267"/>
        <v>0.87334533762195465</v>
      </c>
      <c r="DF156" s="526">
        <f t="shared" si="268"/>
        <v>0.87764922971317771</v>
      </c>
      <c r="DG156" s="683" t="s">
        <v>381</v>
      </c>
      <c r="DH156" s="522" t="s">
        <v>381</v>
      </c>
      <c r="DI156" s="502" t="s">
        <v>381</v>
      </c>
      <c r="DJ156" s="466"/>
      <c r="DK156" s="925"/>
      <c r="DL156" s="680">
        <f t="shared" si="293"/>
        <v>-20</v>
      </c>
      <c r="DM156" s="495">
        <f t="shared" si="270"/>
        <v>84.098554214279247</v>
      </c>
      <c r="DN156" s="496">
        <f t="shared" si="271"/>
        <v>82.387215406126685</v>
      </c>
      <c r="DO156" s="496">
        <f t="shared" si="272"/>
        <v>78.862503062659798</v>
      </c>
      <c r="DP156" s="496">
        <f t="shared" si="273"/>
        <v>73.190376143867056</v>
      </c>
      <c r="DQ156" s="496">
        <f t="shared" si="274"/>
        <v>67.2290638058696</v>
      </c>
      <c r="DR156" s="497">
        <f t="shared" si="275"/>
        <v>61.193430558757143</v>
      </c>
      <c r="DS156" s="497">
        <f t="shared" si="276"/>
        <v>49.353456428092564</v>
      </c>
      <c r="DT156" s="497">
        <f t="shared" si="277"/>
        <v>37.056500981190283</v>
      </c>
      <c r="DU156" s="497">
        <f t="shared" si="278"/>
        <v>25.303623850499633</v>
      </c>
      <c r="DV156" s="683" t="s">
        <v>381</v>
      </c>
      <c r="DW156" s="522" t="s">
        <v>381</v>
      </c>
      <c r="DX156" s="502" t="s">
        <v>381</v>
      </c>
    </row>
    <row r="157" spans="2:128" ht="15" customHeight="1">
      <c r="B157" s="995"/>
      <c r="C157" s="689">
        <v>-30</v>
      </c>
      <c r="D157" s="476">
        <f t="shared" si="280"/>
        <v>19.88372093023256</v>
      </c>
      <c r="E157" s="578">
        <f t="shared" ref="E157:M157" si="305">E41</f>
        <v>71.206869163896584</v>
      </c>
      <c r="F157" s="579">
        <f t="shared" si="305"/>
        <v>70.794069731625171</v>
      </c>
      <c r="G157" s="579">
        <f t="shared" si="305"/>
        <v>69.929286901489348</v>
      </c>
      <c r="H157" s="579">
        <f t="shared" si="305"/>
        <v>69.502574432740161</v>
      </c>
      <c r="I157" s="579">
        <f t="shared" si="305"/>
        <v>68.166459123538601</v>
      </c>
      <c r="J157" s="579">
        <f t="shared" si="305"/>
        <v>66.747776440708066</v>
      </c>
      <c r="K157" s="579">
        <f t="shared" si="305"/>
        <v>64.561911810293097</v>
      </c>
      <c r="L157" s="579">
        <f t="shared" si="305"/>
        <v>61.534904178718008</v>
      </c>
      <c r="M157" s="579">
        <f t="shared" si="305"/>
        <v>58.57576215710997</v>
      </c>
      <c r="N157" s="631" t="s">
        <v>381</v>
      </c>
      <c r="O157" s="631" t="s">
        <v>381</v>
      </c>
      <c r="P157" s="480" t="s">
        <v>381</v>
      </c>
      <c r="Q157" s="466"/>
      <c r="R157" s="925"/>
      <c r="S157" s="680">
        <f t="shared" si="281"/>
        <v>-30</v>
      </c>
      <c r="T157" s="481">
        <v>15</v>
      </c>
      <c r="U157" s="519">
        <v>-26</v>
      </c>
      <c r="V157" s="600">
        <f t="shared" si="259"/>
        <v>17.895348837209305</v>
      </c>
      <c r="W157" s="681">
        <f t="shared" si="282"/>
        <v>19.88372093023256</v>
      </c>
      <c r="X157" s="666">
        <f>'70MPa, 7-10kg (comm)'!Z157</f>
        <v>32.633609999999997</v>
      </c>
      <c r="Y157" s="488">
        <f>'70MPa, 7-10kg (comm)'!AA157</f>
        <v>26.7610356</v>
      </c>
      <c r="Z157" s="483">
        <f t="shared" si="283"/>
        <v>3.4598187116489849</v>
      </c>
      <c r="AA157" s="486">
        <f t="shared" si="284"/>
        <v>2.5706804011585103</v>
      </c>
      <c r="AB157" s="487">
        <f>'70MPa, 7-10kg (comm)'!AD157</f>
        <v>48.831085999999999</v>
      </c>
      <c r="AC157" s="488">
        <f>'70MPa, 7-10kg (comm)'!AE157</f>
        <v>59.997565799999997</v>
      </c>
      <c r="AD157" s="466"/>
      <c r="AE157" s="930"/>
      <c r="AF157" s="932"/>
      <c r="AG157" s="466"/>
      <c r="AH157" s="925"/>
      <c r="AI157" s="680">
        <f t="shared" si="285"/>
        <v>-30</v>
      </c>
      <c r="AJ157" s="489">
        <f t="shared" si="294"/>
        <v>-40</v>
      </c>
      <c r="AK157" s="482">
        <f t="shared" si="286"/>
        <v>-33</v>
      </c>
      <c r="AL157" s="490">
        <f t="shared" si="287"/>
        <v>19.88372093023256</v>
      </c>
      <c r="AM157" s="466"/>
      <c r="AN157" s="925"/>
      <c r="AO157" s="475">
        <f t="shared" si="288"/>
        <v>-30</v>
      </c>
      <c r="AP157" s="491">
        <f t="shared" ref="AP157:AX157" si="306">AP41</f>
        <v>0.87028572730449505</v>
      </c>
      <c r="AQ157" s="492">
        <f t="shared" si="306"/>
        <v>0.86966439910444637</v>
      </c>
      <c r="AR157" s="492">
        <f t="shared" si="306"/>
        <v>0.8683163409013257</v>
      </c>
      <c r="AS157" s="492">
        <f t="shared" si="306"/>
        <v>0.8748057623804395</v>
      </c>
      <c r="AT157" s="492">
        <f t="shared" si="306"/>
        <v>0.87371944207660079</v>
      </c>
      <c r="AU157" s="493">
        <f t="shared" si="306"/>
        <v>0.87201494850918804</v>
      </c>
      <c r="AV157" s="493">
        <f t="shared" si="306"/>
        <v>0.8742510405499192</v>
      </c>
      <c r="AW157" s="493">
        <f t="shared" si="306"/>
        <v>0.86937480398020017</v>
      </c>
      <c r="AX157" s="493">
        <f t="shared" si="306"/>
        <v>0.86525630236581119</v>
      </c>
      <c r="AY157" s="522" t="s">
        <v>381</v>
      </c>
      <c r="AZ157" s="522" t="s">
        <v>381</v>
      </c>
      <c r="BA157" s="502" t="s">
        <v>381</v>
      </c>
      <c r="BB157" s="474"/>
      <c r="BC157" s="925"/>
      <c r="BD157" s="475">
        <f t="shared" si="289"/>
        <v>-30</v>
      </c>
      <c r="BE157" s="491">
        <f t="shared" ref="BE157:BM157" si="307">BE41</f>
        <v>0.86904303728975885</v>
      </c>
      <c r="BF157" s="492">
        <f t="shared" si="307"/>
        <v>0.86852403387767563</v>
      </c>
      <c r="BG157" s="492">
        <f t="shared" si="307"/>
        <v>0.86729561365445917</v>
      </c>
      <c r="BH157" s="492">
        <f t="shared" si="307"/>
        <v>0.87393067810025071</v>
      </c>
      <c r="BI157" s="492">
        <f t="shared" si="307"/>
        <v>0.87302861857655911</v>
      </c>
      <c r="BJ157" s="493">
        <f t="shared" si="307"/>
        <v>0.87144873719023019</v>
      </c>
      <c r="BK157" s="493">
        <f t="shared" si="307"/>
        <v>0.87386788695419848</v>
      </c>
      <c r="BL157" s="493">
        <f t="shared" si="307"/>
        <v>0.86916397232392251</v>
      </c>
      <c r="BM157" s="493">
        <f t="shared" si="307"/>
        <v>0.86517480336405794</v>
      </c>
      <c r="BN157" s="522" t="s">
        <v>381</v>
      </c>
      <c r="BO157" s="522" t="s">
        <v>381</v>
      </c>
      <c r="BP157" s="502" t="s">
        <v>381</v>
      </c>
      <c r="BQ157" s="466"/>
      <c r="BR157" s="925"/>
      <c r="BS157" s="475">
        <f t="shared" si="290"/>
        <v>-30</v>
      </c>
      <c r="BT157" s="477">
        <f t="shared" ref="BT157:CB157" si="308">BT41</f>
        <v>82.594275748902973</v>
      </c>
      <c r="BU157" s="478">
        <f t="shared" si="308"/>
        <v>80.910666994581476</v>
      </c>
      <c r="BV157" s="478">
        <f t="shared" si="308"/>
        <v>77.413564391114548</v>
      </c>
      <c r="BW157" s="478">
        <f t="shared" si="308"/>
        <v>71.793908216624985</v>
      </c>
      <c r="BX157" s="478">
        <f t="shared" si="308"/>
        <v>65.87763818087511</v>
      </c>
      <c r="BY157" s="478">
        <f t="shared" si="308"/>
        <v>59.869853804131068</v>
      </c>
      <c r="BZ157" s="478">
        <f t="shared" si="308"/>
        <v>48.130116565937406</v>
      </c>
      <c r="CA157" s="478">
        <f t="shared" si="308"/>
        <v>35.84540293619898</v>
      </c>
      <c r="CB157" s="478">
        <f t="shared" si="308"/>
        <v>23.385929081291479</v>
      </c>
      <c r="CC157" s="631" t="s">
        <v>381</v>
      </c>
      <c r="CD157" s="522" t="s">
        <v>381</v>
      </c>
      <c r="CE157" s="502" t="s">
        <v>381</v>
      </c>
      <c r="CG157" s="925"/>
      <c r="CH157" s="475">
        <f t="shared" si="291"/>
        <v>-30</v>
      </c>
      <c r="CI157" s="477">
        <f t="shared" ref="CI157:CQ157" si="309">CI41</f>
        <v>83.289754518966291</v>
      </c>
      <c r="CJ157" s="478">
        <f t="shared" si="309"/>
        <v>81.549976230013527</v>
      </c>
      <c r="CK157" s="478">
        <f t="shared" si="309"/>
        <v>77.974979946401504</v>
      </c>
      <c r="CL157" s="478">
        <f t="shared" si="309"/>
        <v>72.26570562892509</v>
      </c>
      <c r="CM157" s="478">
        <f t="shared" si="309"/>
        <v>66.245419626769376</v>
      </c>
      <c r="CN157" s="478">
        <f t="shared" si="309"/>
        <v>60.167645120402057</v>
      </c>
      <c r="CO157" s="478">
        <f t="shared" si="309"/>
        <v>48.321363983378966</v>
      </c>
      <c r="CP157" s="478">
        <f t="shared" si="309"/>
        <v>35.948347491175248</v>
      </c>
      <c r="CQ157" s="478">
        <f t="shared" si="309"/>
        <v>23.423134651619513</v>
      </c>
      <c r="CR157" s="631" t="s">
        <v>381</v>
      </c>
      <c r="CS157" s="522" t="s">
        <v>381</v>
      </c>
      <c r="CT157" s="502" t="s">
        <v>381</v>
      </c>
      <c r="CU157" s="466"/>
      <c r="CV157" s="925"/>
      <c r="CW157" s="680">
        <f t="shared" si="292"/>
        <v>-30</v>
      </c>
      <c r="CX157" s="524">
        <f t="shared" si="260"/>
        <v>0.86904303728975885</v>
      </c>
      <c r="CY157" s="525">
        <f t="shared" si="261"/>
        <v>0.86852403387767563</v>
      </c>
      <c r="CZ157" s="525">
        <f t="shared" si="262"/>
        <v>0.86729561365445917</v>
      </c>
      <c r="DA157" s="525">
        <f t="shared" si="263"/>
        <v>0.87393067810025071</v>
      </c>
      <c r="DB157" s="525">
        <f t="shared" si="264"/>
        <v>0.87302861857655911</v>
      </c>
      <c r="DC157" s="526">
        <f t="shared" si="265"/>
        <v>0.87144873719023019</v>
      </c>
      <c r="DD157" s="526">
        <f t="shared" si="266"/>
        <v>0.87386788695419848</v>
      </c>
      <c r="DE157" s="526">
        <f t="shared" si="267"/>
        <v>0.86916397232392251</v>
      </c>
      <c r="DF157" s="526">
        <f t="shared" si="268"/>
        <v>0.86517480336405794</v>
      </c>
      <c r="DG157" s="683" t="s">
        <v>381</v>
      </c>
      <c r="DH157" s="522" t="s">
        <v>381</v>
      </c>
      <c r="DI157" s="502" t="s">
        <v>381</v>
      </c>
      <c r="DJ157" s="466"/>
      <c r="DK157" s="925"/>
      <c r="DL157" s="680">
        <f t="shared" si="293"/>
        <v>-30</v>
      </c>
      <c r="DM157" s="495">
        <f t="shared" si="270"/>
        <v>83.289754518966291</v>
      </c>
      <c r="DN157" s="496">
        <f t="shared" si="271"/>
        <v>81.549976230013527</v>
      </c>
      <c r="DO157" s="496">
        <f t="shared" si="272"/>
        <v>77.974979946401504</v>
      </c>
      <c r="DP157" s="496">
        <f t="shared" si="273"/>
        <v>72.26570562892509</v>
      </c>
      <c r="DQ157" s="496">
        <f t="shared" si="274"/>
        <v>66.245419626769376</v>
      </c>
      <c r="DR157" s="497">
        <f t="shared" si="275"/>
        <v>60.167645120402057</v>
      </c>
      <c r="DS157" s="497">
        <f t="shared" si="276"/>
        <v>48.321363983378966</v>
      </c>
      <c r="DT157" s="497">
        <f t="shared" si="277"/>
        <v>35.948347491175248</v>
      </c>
      <c r="DU157" s="497">
        <f t="shared" si="278"/>
        <v>23.423134651619513</v>
      </c>
      <c r="DV157" s="683" t="s">
        <v>381</v>
      </c>
      <c r="DW157" s="522" t="s">
        <v>381</v>
      </c>
      <c r="DX157" s="502" t="s">
        <v>381</v>
      </c>
    </row>
    <row r="158" spans="2:128" ht="15" customHeight="1">
      <c r="B158" s="995"/>
      <c r="C158" s="689">
        <v>-40</v>
      </c>
      <c r="D158" s="476">
        <f t="shared" si="280"/>
        <v>19.88372093023256</v>
      </c>
      <c r="E158" s="578">
        <f t="shared" ref="E158:M158" si="310">E42</f>
        <v>70.712612684419213</v>
      </c>
      <c r="F158" s="579">
        <f t="shared" si="310"/>
        <v>70.30104555212867</v>
      </c>
      <c r="G158" s="579">
        <f t="shared" si="310"/>
        <v>69.434799453624464</v>
      </c>
      <c r="H158" s="579">
        <f t="shared" si="310"/>
        <v>69.026407544999799</v>
      </c>
      <c r="I158" s="579">
        <f t="shared" si="310"/>
        <v>67.702444819944859</v>
      </c>
      <c r="J158" s="579">
        <f t="shared" si="310"/>
        <v>66.30269945264601</v>
      </c>
      <c r="K158" s="579">
        <f t="shared" si="310"/>
        <v>64.171105104449964</v>
      </c>
      <c r="L158" s="579">
        <f t="shared" si="310"/>
        <v>61.226525421312033</v>
      </c>
      <c r="M158" s="579">
        <f t="shared" si="310"/>
        <v>58.409834873497672</v>
      </c>
      <c r="N158" s="631" t="s">
        <v>381</v>
      </c>
      <c r="O158" s="631" t="s">
        <v>381</v>
      </c>
      <c r="P158" s="480" t="s">
        <v>381</v>
      </c>
      <c r="Q158" s="466"/>
      <c r="R158" s="925"/>
      <c r="S158" s="680">
        <f t="shared" si="281"/>
        <v>-40</v>
      </c>
      <c r="T158" s="481">
        <v>15</v>
      </c>
      <c r="U158" s="519">
        <v>-26</v>
      </c>
      <c r="V158" s="600">
        <f t="shared" si="259"/>
        <v>17.895348837209305</v>
      </c>
      <c r="W158" s="681">
        <f t="shared" si="282"/>
        <v>19.88372093023256</v>
      </c>
      <c r="X158" s="666">
        <f>'70MPa, 7-10kg (comm)'!Z158</f>
        <v>34.374763700000003</v>
      </c>
      <c r="Y158" s="488">
        <f>'70MPa, 7-10kg (comm)'!AA158</f>
        <v>26.723269899999998</v>
      </c>
      <c r="Z158" s="483">
        <f t="shared" si="283"/>
        <v>3.4350233435573481</v>
      </c>
      <c r="AA158" s="486">
        <f t="shared" si="284"/>
        <v>2.555864076803291</v>
      </c>
      <c r="AB158" s="487">
        <f>'70MPa, 7-10kg (comm)'!AD158</f>
        <v>50.811304499999999</v>
      </c>
      <c r="AC158" s="488">
        <f>'70MPa, 7-10kg (comm)'!AE158</f>
        <v>59.997002100000003</v>
      </c>
      <c r="AD158" s="466"/>
      <c r="AE158" s="930"/>
      <c r="AF158" s="932"/>
      <c r="AG158" s="466"/>
      <c r="AH158" s="925"/>
      <c r="AI158" s="680">
        <f t="shared" si="285"/>
        <v>-40</v>
      </c>
      <c r="AJ158" s="489">
        <v>-40</v>
      </c>
      <c r="AK158" s="482">
        <f t="shared" si="286"/>
        <v>-40</v>
      </c>
      <c r="AL158" s="490">
        <f t="shared" si="287"/>
        <v>19.88372093023256</v>
      </c>
      <c r="AM158" s="466"/>
      <c r="AN158" s="925"/>
      <c r="AO158" s="475">
        <f t="shared" si="288"/>
        <v>-40</v>
      </c>
      <c r="AP158" s="491">
        <f t="shared" ref="AP158:AX158" si="311">AP42</f>
        <v>0.86744141616216575</v>
      </c>
      <c r="AQ158" s="492">
        <f t="shared" si="311"/>
        <v>0.86685410121962836</v>
      </c>
      <c r="AR158" s="492">
        <f t="shared" si="311"/>
        <v>0.86552373742642097</v>
      </c>
      <c r="AS158" s="492">
        <f t="shared" si="311"/>
        <v>0.87219383716904741</v>
      </c>
      <c r="AT158" s="492">
        <f t="shared" si="311"/>
        <v>0.87123155463111612</v>
      </c>
      <c r="AU158" s="493">
        <f t="shared" si="311"/>
        <v>0.8696210741861754</v>
      </c>
      <c r="AV158" s="493">
        <f t="shared" si="311"/>
        <v>0.87225198503176093</v>
      </c>
      <c r="AW158" s="493">
        <f t="shared" si="311"/>
        <v>0.86791295707792837</v>
      </c>
      <c r="AX158" s="493">
        <f t="shared" si="311"/>
        <v>0.86465302130334809</v>
      </c>
      <c r="AY158" s="522" t="s">
        <v>381</v>
      </c>
      <c r="AZ158" s="522" t="s">
        <v>381</v>
      </c>
      <c r="BA158" s="502" t="s">
        <v>381</v>
      </c>
      <c r="BB158" s="474"/>
      <c r="BC158" s="925"/>
      <c r="BD158" s="475">
        <f t="shared" si="289"/>
        <v>-40</v>
      </c>
      <c r="BE158" s="491">
        <f t="shared" ref="BE158:BM158" si="312">BE42</f>
        <v>0.86583239189791605</v>
      </c>
      <c r="BF158" s="492">
        <f t="shared" si="312"/>
        <v>0.86531856332574253</v>
      </c>
      <c r="BG158" s="492">
        <f t="shared" si="312"/>
        <v>0.86409934330206739</v>
      </c>
      <c r="BH158" s="492">
        <f t="shared" si="312"/>
        <v>0.87093139716180024</v>
      </c>
      <c r="BI158" s="492">
        <f t="shared" si="312"/>
        <v>0.87011131390854601</v>
      </c>
      <c r="BJ158" s="493">
        <f t="shared" si="312"/>
        <v>0.86866440629475206</v>
      </c>
      <c r="BK158" s="493">
        <f t="shared" si="312"/>
        <v>0.87148859810580492</v>
      </c>
      <c r="BL158" s="493">
        <f t="shared" si="312"/>
        <v>0.86738257580751421</v>
      </c>
      <c r="BM158" s="493">
        <f t="shared" si="312"/>
        <v>0.8643905466295152</v>
      </c>
      <c r="BN158" s="522" t="s">
        <v>381</v>
      </c>
      <c r="BO158" s="522" t="s">
        <v>381</v>
      </c>
      <c r="BP158" s="502" t="s">
        <v>381</v>
      </c>
      <c r="BQ158" s="466"/>
      <c r="BR158" s="925"/>
      <c r="BS158" s="475">
        <f t="shared" si="290"/>
        <v>-40</v>
      </c>
      <c r="BT158" s="477">
        <f t="shared" ref="BT158:CB158" si="313">BT42</f>
        <v>81.751114500711566</v>
      </c>
      <c r="BU158" s="478">
        <f t="shared" si="313"/>
        <v>80.047597683201076</v>
      </c>
      <c r="BV158" s="478">
        <f t="shared" si="313"/>
        <v>76.51129970503716</v>
      </c>
      <c r="BW158" s="478">
        <f t="shared" si="313"/>
        <v>70.876862180012154</v>
      </c>
      <c r="BX158" s="478">
        <f t="shared" si="313"/>
        <v>64.93738161282873</v>
      </c>
      <c r="BY158" s="478">
        <f t="shared" si="313"/>
        <v>58.943380043025456</v>
      </c>
      <c r="BZ158" s="478">
        <f t="shared" si="313"/>
        <v>47.232035770182421</v>
      </c>
      <c r="CA158" s="478">
        <f t="shared" si="313"/>
        <v>35.047665996448764</v>
      </c>
      <c r="CB158" s="478">
        <f t="shared" si="313"/>
        <v>22.854334053821734</v>
      </c>
      <c r="CC158" s="631" t="s">
        <v>381</v>
      </c>
      <c r="CD158" s="522" t="s">
        <v>381</v>
      </c>
      <c r="CE158" s="502" t="s">
        <v>381</v>
      </c>
      <c r="CG158" s="925"/>
      <c r="CH158" s="475">
        <f t="shared" si="291"/>
        <v>-40</v>
      </c>
      <c r="CI158" s="477">
        <f t="shared" ref="CI158:CQ158" si="314">CI42</f>
        <v>82.652636687212663</v>
      </c>
      <c r="CJ158" s="478">
        <f t="shared" si="314"/>
        <v>80.905522522963281</v>
      </c>
      <c r="CK158" s="478">
        <f t="shared" si="314"/>
        <v>77.299602575664821</v>
      </c>
      <c r="CL158" s="478">
        <f t="shared" si="314"/>
        <v>71.562233790532773</v>
      </c>
      <c r="CM158" s="478">
        <f t="shared" si="314"/>
        <v>65.530376185533356</v>
      </c>
      <c r="CN158" s="478">
        <f t="shared" si="314"/>
        <v>59.445530296988615</v>
      </c>
      <c r="CO158" s="478">
        <f t="shared" si="314"/>
        <v>47.607739542399358</v>
      </c>
      <c r="CP158" s="478">
        <f t="shared" si="314"/>
        <v>35.302067365508471</v>
      </c>
      <c r="CQ158" s="478">
        <f t="shared" si="314"/>
        <v>22.973987247330491</v>
      </c>
      <c r="CR158" s="631" t="s">
        <v>381</v>
      </c>
      <c r="CS158" s="522" t="s">
        <v>381</v>
      </c>
      <c r="CT158" s="502" t="s">
        <v>381</v>
      </c>
      <c r="CU158" s="466"/>
      <c r="CV158" s="925"/>
      <c r="CW158" s="680">
        <f t="shared" si="292"/>
        <v>-40</v>
      </c>
      <c r="CX158" s="524">
        <f t="shared" si="260"/>
        <v>0.86583239189791605</v>
      </c>
      <c r="CY158" s="525">
        <f t="shared" si="261"/>
        <v>0.86531856332574253</v>
      </c>
      <c r="CZ158" s="525">
        <f t="shared" si="262"/>
        <v>0.86409934330206739</v>
      </c>
      <c r="DA158" s="525">
        <f t="shared" si="263"/>
        <v>0.87093139716180024</v>
      </c>
      <c r="DB158" s="525">
        <f t="shared" si="264"/>
        <v>0.87011131390854601</v>
      </c>
      <c r="DC158" s="526">
        <f t="shared" si="265"/>
        <v>0.86866440629475206</v>
      </c>
      <c r="DD158" s="526">
        <f t="shared" si="266"/>
        <v>0.87148859810580492</v>
      </c>
      <c r="DE158" s="526">
        <f t="shared" si="267"/>
        <v>0.86738257580751421</v>
      </c>
      <c r="DF158" s="526">
        <f t="shared" si="268"/>
        <v>0.8643905466295152</v>
      </c>
      <c r="DG158" s="683" t="s">
        <v>381</v>
      </c>
      <c r="DH158" s="522" t="s">
        <v>381</v>
      </c>
      <c r="DI158" s="502" t="s">
        <v>381</v>
      </c>
      <c r="DJ158" s="466"/>
      <c r="DK158" s="925"/>
      <c r="DL158" s="680">
        <f t="shared" si="293"/>
        <v>-40</v>
      </c>
      <c r="DM158" s="495">
        <f t="shared" si="270"/>
        <v>82.652636687212663</v>
      </c>
      <c r="DN158" s="496">
        <f t="shared" si="271"/>
        <v>80.905522522963281</v>
      </c>
      <c r="DO158" s="496">
        <f t="shared" si="272"/>
        <v>77.299602575664821</v>
      </c>
      <c r="DP158" s="496">
        <f t="shared" si="273"/>
        <v>71.562233790532773</v>
      </c>
      <c r="DQ158" s="496">
        <f t="shared" si="274"/>
        <v>65.530376185533356</v>
      </c>
      <c r="DR158" s="497">
        <f t="shared" si="275"/>
        <v>59.445530296988615</v>
      </c>
      <c r="DS158" s="497">
        <f t="shared" si="276"/>
        <v>47.607739542399358</v>
      </c>
      <c r="DT158" s="497">
        <f t="shared" si="277"/>
        <v>35.302067365508471</v>
      </c>
      <c r="DU158" s="497">
        <f t="shared" si="278"/>
        <v>22.973987247330491</v>
      </c>
      <c r="DV158" s="683" t="s">
        <v>381</v>
      </c>
      <c r="DW158" s="522" t="s">
        <v>381</v>
      </c>
      <c r="DX158" s="502" t="s">
        <v>381</v>
      </c>
    </row>
    <row r="159" spans="2:128" ht="15" customHeight="1" thickBot="1">
      <c r="B159" s="996"/>
      <c r="C159" s="690" t="s">
        <v>382</v>
      </c>
      <c r="D159" s="507" t="s">
        <v>381</v>
      </c>
      <c r="E159" s="508" t="s">
        <v>381</v>
      </c>
      <c r="F159" s="509" t="s">
        <v>381</v>
      </c>
      <c r="G159" s="509" t="s">
        <v>381</v>
      </c>
      <c r="H159" s="509" t="s">
        <v>381</v>
      </c>
      <c r="I159" s="509" t="s">
        <v>381</v>
      </c>
      <c r="J159" s="509" t="s">
        <v>381</v>
      </c>
      <c r="K159" s="509" t="s">
        <v>381</v>
      </c>
      <c r="L159" s="509" t="s">
        <v>381</v>
      </c>
      <c r="M159" s="509" t="s">
        <v>381</v>
      </c>
      <c r="N159" s="509" t="s">
        <v>381</v>
      </c>
      <c r="O159" s="509" t="s">
        <v>381</v>
      </c>
      <c r="P159" s="510" t="s">
        <v>381</v>
      </c>
      <c r="Q159" s="466"/>
      <c r="R159" s="926"/>
      <c r="S159" s="682" t="str">
        <f t="shared" si="281"/>
        <v>&lt; -40</v>
      </c>
      <c r="T159" s="511" t="s">
        <v>381</v>
      </c>
      <c r="U159" s="512" t="s">
        <v>381</v>
      </c>
      <c r="V159" s="507" t="s">
        <v>381</v>
      </c>
      <c r="W159" s="513" t="s">
        <v>381</v>
      </c>
      <c r="X159" s="513" t="s">
        <v>381</v>
      </c>
      <c r="Y159" s="513" t="s">
        <v>381</v>
      </c>
      <c r="Z159" s="507" t="s">
        <v>381</v>
      </c>
      <c r="AA159" s="514" t="s">
        <v>381</v>
      </c>
      <c r="AB159" s="511" t="s">
        <v>381</v>
      </c>
      <c r="AC159" s="512" t="s">
        <v>381</v>
      </c>
      <c r="AD159" s="466"/>
      <c r="AE159" s="931"/>
      <c r="AF159" s="933"/>
      <c r="AG159" s="466"/>
      <c r="AH159" s="926"/>
      <c r="AI159" s="682" t="str">
        <f t="shared" si="285"/>
        <v>&lt; -40</v>
      </c>
      <c r="AJ159" s="511" t="s">
        <v>381</v>
      </c>
      <c r="AK159" s="512" t="s">
        <v>381</v>
      </c>
      <c r="AL159" s="515" t="s">
        <v>381</v>
      </c>
      <c r="AM159" s="466"/>
      <c r="AN159" s="926"/>
      <c r="AO159" s="506" t="str">
        <f t="shared" si="288"/>
        <v>&lt; -40</v>
      </c>
      <c r="AP159" s="516" t="s">
        <v>381</v>
      </c>
      <c r="AQ159" s="517" t="s">
        <v>381</v>
      </c>
      <c r="AR159" s="517" t="s">
        <v>381</v>
      </c>
      <c r="AS159" s="517" t="s">
        <v>381</v>
      </c>
      <c r="AT159" s="517" t="s">
        <v>381</v>
      </c>
      <c r="AU159" s="517" t="s">
        <v>381</v>
      </c>
      <c r="AV159" s="517" t="s">
        <v>381</v>
      </c>
      <c r="AW159" s="517" t="s">
        <v>381</v>
      </c>
      <c r="AX159" s="517" t="s">
        <v>381</v>
      </c>
      <c r="AY159" s="517" t="s">
        <v>381</v>
      </c>
      <c r="AZ159" s="517" t="s">
        <v>381</v>
      </c>
      <c r="BA159" s="512" t="s">
        <v>381</v>
      </c>
      <c r="BB159" s="474"/>
      <c r="BC159" s="926"/>
      <c r="BD159" s="506" t="str">
        <f t="shared" si="289"/>
        <v>&lt; -40</v>
      </c>
      <c r="BE159" s="516" t="s">
        <v>381</v>
      </c>
      <c r="BF159" s="517" t="s">
        <v>381</v>
      </c>
      <c r="BG159" s="517" t="s">
        <v>381</v>
      </c>
      <c r="BH159" s="517" t="s">
        <v>381</v>
      </c>
      <c r="BI159" s="517" t="s">
        <v>381</v>
      </c>
      <c r="BJ159" s="517" t="s">
        <v>381</v>
      </c>
      <c r="BK159" s="517" t="s">
        <v>381</v>
      </c>
      <c r="BL159" s="517" t="s">
        <v>381</v>
      </c>
      <c r="BM159" s="517" t="s">
        <v>381</v>
      </c>
      <c r="BN159" s="517" t="s">
        <v>381</v>
      </c>
      <c r="BO159" s="517" t="s">
        <v>381</v>
      </c>
      <c r="BP159" s="512" t="s">
        <v>381</v>
      </c>
      <c r="BQ159" s="466"/>
      <c r="BR159" s="926"/>
      <c r="BS159" s="506" t="str">
        <f t="shared" si="290"/>
        <v>&lt; -40</v>
      </c>
      <c r="BT159" s="516" t="s">
        <v>381</v>
      </c>
      <c r="BU159" s="517" t="s">
        <v>381</v>
      </c>
      <c r="BV159" s="517" t="s">
        <v>381</v>
      </c>
      <c r="BW159" s="517" t="s">
        <v>381</v>
      </c>
      <c r="BX159" s="517" t="s">
        <v>381</v>
      </c>
      <c r="BY159" s="517" t="s">
        <v>381</v>
      </c>
      <c r="BZ159" s="517" t="s">
        <v>381</v>
      </c>
      <c r="CA159" s="517" t="s">
        <v>381</v>
      </c>
      <c r="CB159" s="517" t="s">
        <v>381</v>
      </c>
      <c r="CC159" s="517" t="s">
        <v>381</v>
      </c>
      <c r="CD159" s="517" t="s">
        <v>381</v>
      </c>
      <c r="CE159" s="512" t="s">
        <v>381</v>
      </c>
      <c r="CG159" s="926"/>
      <c r="CH159" s="506" t="str">
        <f t="shared" si="291"/>
        <v>&lt; -40</v>
      </c>
      <c r="CI159" s="516" t="s">
        <v>381</v>
      </c>
      <c r="CJ159" s="517" t="s">
        <v>381</v>
      </c>
      <c r="CK159" s="517" t="s">
        <v>381</v>
      </c>
      <c r="CL159" s="517" t="s">
        <v>381</v>
      </c>
      <c r="CM159" s="517" t="s">
        <v>381</v>
      </c>
      <c r="CN159" s="517" t="s">
        <v>381</v>
      </c>
      <c r="CO159" s="517" t="s">
        <v>381</v>
      </c>
      <c r="CP159" s="517" t="s">
        <v>381</v>
      </c>
      <c r="CQ159" s="517" t="s">
        <v>381</v>
      </c>
      <c r="CR159" s="517" t="s">
        <v>381</v>
      </c>
      <c r="CS159" s="517" t="s">
        <v>381</v>
      </c>
      <c r="CT159" s="512" t="s">
        <v>381</v>
      </c>
      <c r="CU159" s="466"/>
      <c r="CV159" s="926"/>
      <c r="CW159" s="682" t="str">
        <f t="shared" si="292"/>
        <v>&lt; -40</v>
      </c>
      <c r="CX159" s="516" t="s">
        <v>381</v>
      </c>
      <c r="CY159" s="517" t="s">
        <v>381</v>
      </c>
      <c r="CZ159" s="517" t="s">
        <v>381</v>
      </c>
      <c r="DA159" s="517" t="s">
        <v>381</v>
      </c>
      <c r="DB159" s="517" t="s">
        <v>381</v>
      </c>
      <c r="DC159" s="517" t="s">
        <v>381</v>
      </c>
      <c r="DD159" s="517" t="s">
        <v>381</v>
      </c>
      <c r="DE159" s="517" t="s">
        <v>381</v>
      </c>
      <c r="DF159" s="517" t="s">
        <v>381</v>
      </c>
      <c r="DG159" s="517" t="s">
        <v>381</v>
      </c>
      <c r="DH159" s="517" t="s">
        <v>381</v>
      </c>
      <c r="DI159" s="512" t="s">
        <v>381</v>
      </c>
      <c r="DJ159" s="466"/>
      <c r="DK159" s="926"/>
      <c r="DL159" s="682" t="str">
        <f t="shared" si="293"/>
        <v>&lt; -40</v>
      </c>
      <c r="DM159" s="516" t="s">
        <v>381</v>
      </c>
      <c r="DN159" s="517" t="s">
        <v>381</v>
      </c>
      <c r="DO159" s="517" t="s">
        <v>381</v>
      </c>
      <c r="DP159" s="517" t="s">
        <v>381</v>
      </c>
      <c r="DQ159" s="517" t="s">
        <v>381</v>
      </c>
      <c r="DR159" s="517" t="s">
        <v>381</v>
      </c>
      <c r="DS159" s="517" t="s">
        <v>381</v>
      </c>
      <c r="DT159" s="517" t="s">
        <v>381</v>
      </c>
      <c r="DU159" s="517" t="s">
        <v>381</v>
      </c>
      <c r="DV159" s="517" t="s">
        <v>381</v>
      </c>
      <c r="DW159" s="517" t="s">
        <v>381</v>
      </c>
      <c r="DX159" s="512" t="s">
        <v>381</v>
      </c>
    </row>
  </sheetData>
  <mergeCells count="406">
    <mergeCell ref="CI143:CT143"/>
    <mergeCell ref="CX143:DI143"/>
    <mergeCell ref="DM143:DX143"/>
    <mergeCell ref="B145:B159"/>
    <mergeCell ref="R145:R159"/>
    <mergeCell ref="AE145:AE159"/>
    <mergeCell ref="AF145:AF159"/>
    <mergeCell ref="AH145:AH159"/>
    <mergeCell ref="AN145:AN159"/>
    <mergeCell ref="BC145:BC159"/>
    <mergeCell ref="BR145:BR159"/>
    <mergeCell ref="CG145:CG159"/>
    <mergeCell ref="CV145:CV159"/>
    <mergeCell ref="DK145:DK159"/>
    <mergeCell ref="BR142:BS144"/>
    <mergeCell ref="BT142:CE142"/>
    <mergeCell ref="CG142:CH144"/>
    <mergeCell ref="CI142:CT142"/>
    <mergeCell ref="CV142:CW144"/>
    <mergeCell ref="CX142:DI142"/>
    <mergeCell ref="DK142:DL144"/>
    <mergeCell ref="DM142:DX142"/>
    <mergeCell ref="E143:P143"/>
    <mergeCell ref="T143:T144"/>
    <mergeCell ref="AJ143:AJ144"/>
    <mergeCell ref="AK143:AK144"/>
    <mergeCell ref="AP143:BA143"/>
    <mergeCell ref="BE143:BP143"/>
    <mergeCell ref="BT143:CE143"/>
    <mergeCell ref="AE142:AE144"/>
    <mergeCell ref="AF142:AF144"/>
    <mergeCell ref="AH142:AI144"/>
    <mergeCell ref="AJ142:AK142"/>
    <mergeCell ref="AL142:AL144"/>
    <mergeCell ref="AN142:AO144"/>
    <mergeCell ref="AP142:BA142"/>
    <mergeCell ref="BC142:BD144"/>
    <mergeCell ref="BE142:BP142"/>
    <mergeCell ref="B140:P140"/>
    <mergeCell ref="V140:Y140"/>
    <mergeCell ref="AA140:AC140"/>
    <mergeCell ref="B142:C144"/>
    <mergeCell ref="D142:D144"/>
    <mergeCell ref="E142:P142"/>
    <mergeCell ref="R142:S144"/>
    <mergeCell ref="T142:U142"/>
    <mergeCell ref="V142:Y142"/>
    <mergeCell ref="Z142:AA142"/>
    <mergeCell ref="AB142:AC142"/>
    <mergeCell ref="U143:U144"/>
    <mergeCell ref="V143:V144"/>
    <mergeCell ref="W143:W144"/>
    <mergeCell ref="X143:X144"/>
    <mergeCell ref="Y143:Y144"/>
    <mergeCell ref="Z143:Z144"/>
    <mergeCell ref="AA143:AA144"/>
    <mergeCell ref="AB143:AB144"/>
    <mergeCell ref="AC143:AC144"/>
    <mergeCell ref="CI121:CT121"/>
    <mergeCell ref="CX121:DI121"/>
    <mergeCell ref="DM121:DX121"/>
    <mergeCell ref="B123:B137"/>
    <mergeCell ref="R123:R137"/>
    <mergeCell ref="AE123:AE137"/>
    <mergeCell ref="AF123:AF137"/>
    <mergeCell ref="AH123:AH137"/>
    <mergeCell ref="AN123:AN137"/>
    <mergeCell ref="BC123:BC137"/>
    <mergeCell ref="BR123:BR137"/>
    <mergeCell ref="CG123:CG137"/>
    <mergeCell ref="CV123:CV137"/>
    <mergeCell ref="DK123:DK137"/>
    <mergeCell ref="BR120:BS122"/>
    <mergeCell ref="BT120:CE120"/>
    <mergeCell ref="CG120:CH122"/>
    <mergeCell ref="CI120:CT120"/>
    <mergeCell ref="CV120:CW122"/>
    <mergeCell ref="CX120:DI120"/>
    <mergeCell ref="DK120:DL122"/>
    <mergeCell ref="DM120:DX120"/>
    <mergeCell ref="E121:P121"/>
    <mergeCell ref="T121:T122"/>
    <mergeCell ref="AJ121:AJ122"/>
    <mergeCell ref="AK121:AK122"/>
    <mergeCell ref="AP121:BA121"/>
    <mergeCell ref="BE121:BP121"/>
    <mergeCell ref="BT121:CE121"/>
    <mergeCell ref="AE120:AE122"/>
    <mergeCell ref="AF120:AF122"/>
    <mergeCell ref="AH120:AI122"/>
    <mergeCell ref="AJ120:AK120"/>
    <mergeCell ref="AL120:AL122"/>
    <mergeCell ref="AN120:AO122"/>
    <mergeCell ref="AP120:BA120"/>
    <mergeCell ref="BC120:BD122"/>
    <mergeCell ref="BE120:BP120"/>
    <mergeCell ref="B118:P118"/>
    <mergeCell ref="V118:Y118"/>
    <mergeCell ref="AA118:AC118"/>
    <mergeCell ref="B120:C122"/>
    <mergeCell ref="D120:D122"/>
    <mergeCell ref="E120:P120"/>
    <mergeCell ref="R120:S122"/>
    <mergeCell ref="T120:U120"/>
    <mergeCell ref="V120:Y120"/>
    <mergeCell ref="Z120:AA120"/>
    <mergeCell ref="AB120:AC120"/>
    <mergeCell ref="U121:U122"/>
    <mergeCell ref="V121:V122"/>
    <mergeCell ref="W121:W122"/>
    <mergeCell ref="X121:X122"/>
    <mergeCell ref="Y121:Y122"/>
    <mergeCell ref="Z121:Z122"/>
    <mergeCell ref="AA121:AA122"/>
    <mergeCell ref="AB121:AB122"/>
    <mergeCell ref="AC121:AC122"/>
    <mergeCell ref="CI96:CT96"/>
    <mergeCell ref="CX96:DI96"/>
    <mergeCell ref="DM96:DX96"/>
    <mergeCell ref="B98:B112"/>
    <mergeCell ref="R98:R112"/>
    <mergeCell ref="AE98:AE112"/>
    <mergeCell ref="AF98:AF112"/>
    <mergeCell ref="AH98:AH112"/>
    <mergeCell ref="AN98:AN112"/>
    <mergeCell ref="BC98:BC112"/>
    <mergeCell ref="BR98:BR112"/>
    <mergeCell ref="CG98:CG112"/>
    <mergeCell ref="CV98:CV112"/>
    <mergeCell ref="DK98:DK112"/>
    <mergeCell ref="BR95:BS97"/>
    <mergeCell ref="BT95:CE95"/>
    <mergeCell ref="CG95:CH97"/>
    <mergeCell ref="CI95:CT95"/>
    <mergeCell ref="CV95:CW97"/>
    <mergeCell ref="CX95:DI95"/>
    <mergeCell ref="DK95:DL97"/>
    <mergeCell ref="DM95:DX95"/>
    <mergeCell ref="E96:P96"/>
    <mergeCell ref="T96:T97"/>
    <mergeCell ref="AJ96:AJ97"/>
    <mergeCell ref="AK96:AK97"/>
    <mergeCell ref="AP96:BA96"/>
    <mergeCell ref="BE96:BP96"/>
    <mergeCell ref="BT96:CE96"/>
    <mergeCell ref="AE95:AE97"/>
    <mergeCell ref="AF95:AF97"/>
    <mergeCell ref="AH95:AI97"/>
    <mergeCell ref="AJ95:AK95"/>
    <mergeCell ref="AL95:AL97"/>
    <mergeCell ref="AN95:AO97"/>
    <mergeCell ref="AP95:BA95"/>
    <mergeCell ref="BC95:BD97"/>
    <mergeCell ref="BE95:BP95"/>
    <mergeCell ref="B93:P93"/>
    <mergeCell ref="V93:Y93"/>
    <mergeCell ref="AA93:AC93"/>
    <mergeCell ref="B95:C97"/>
    <mergeCell ref="D95:D97"/>
    <mergeCell ref="E95:P95"/>
    <mergeCell ref="R95:S97"/>
    <mergeCell ref="T95:U95"/>
    <mergeCell ref="V95:Y95"/>
    <mergeCell ref="Z95:AA95"/>
    <mergeCell ref="AB95:AC95"/>
    <mergeCell ref="U96:U97"/>
    <mergeCell ref="V96:V97"/>
    <mergeCell ref="W96:W97"/>
    <mergeCell ref="X96:X97"/>
    <mergeCell ref="Y96:Y97"/>
    <mergeCell ref="Z96:Z97"/>
    <mergeCell ref="AA96:AA97"/>
    <mergeCell ref="AB96:AB97"/>
    <mergeCell ref="AC96:AC97"/>
    <mergeCell ref="CI74:CT74"/>
    <mergeCell ref="CX74:DI74"/>
    <mergeCell ref="DM74:DX74"/>
    <mergeCell ref="B76:B90"/>
    <mergeCell ref="R76:R90"/>
    <mergeCell ref="AE76:AE90"/>
    <mergeCell ref="AF76:AF90"/>
    <mergeCell ref="AH76:AH90"/>
    <mergeCell ref="AN76:AN90"/>
    <mergeCell ref="BC76:BC90"/>
    <mergeCell ref="BR76:BR90"/>
    <mergeCell ref="CG76:CG90"/>
    <mergeCell ref="CV76:CV90"/>
    <mergeCell ref="DK76:DK90"/>
    <mergeCell ref="BR73:BS75"/>
    <mergeCell ref="BT73:CE73"/>
    <mergeCell ref="CG73:CH75"/>
    <mergeCell ref="CI73:CT73"/>
    <mergeCell ref="CV73:CW75"/>
    <mergeCell ref="CX73:DI73"/>
    <mergeCell ref="DK73:DL75"/>
    <mergeCell ref="DM73:DX73"/>
    <mergeCell ref="E74:P74"/>
    <mergeCell ref="T74:T75"/>
    <mergeCell ref="AJ74:AJ75"/>
    <mergeCell ref="AK74:AK75"/>
    <mergeCell ref="AP74:BA74"/>
    <mergeCell ref="BE74:BP74"/>
    <mergeCell ref="BT74:CE74"/>
    <mergeCell ref="AE73:AE75"/>
    <mergeCell ref="AF73:AF75"/>
    <mergeCell ref="AH73:AI75"/>
    <mergeCell ref="AJ73:AK73"/>
    <mergeCell ref="AL73:AL75"/>
    <mergeCell ref="AN73:AO75"/>
    <mergeCell ref="AP73:BA73"/>
    <mergeCell ref="BC73:BD75"/>
    <mergeCell ref="BE73:BP73"/>
    <mergeCell ref="B71:P71"/>
    <mergeCell ref="V71:Y71"/>
    <mergeCell ref="AA71:AC71"/>
    <mergeCell ref="B73:C75"/>
    <mergeCell ref="D73:D75"/>
    <mergeCell ref="E73:P73"/>
    <mergeCell ref="R73:S75"/>
    <mergeCell ref="T73:U73"/>
    <mergeCell ref="V73:Y73"/>
    <mergeCell ref="Z73:AA73"/>
    <mergeCell ref="AB73:AC73"/>
    <mergeCell ref="U74:U75"/>
    <mergeCell ref="V74:V75"/>
    <mergeCell ref="W74:W75"/>
    <mergeCell ref="X74:X75"/>
    <mergeCell ref="Y74:Y75"/>
    <mergeCell ref="Z74:Z75"/>
    <mergeCell ref="AA74:AA75"/>
    <mergeCell ref="AB74:AB75"/>
    <mergeCell ref="AC74:AC75"/>
    <mergeCell ref="CI4:CT4"/>
    <mergeCell ref="AP5:BA5"/>
    <mergeCell ref="BE5:BP5"/>
    <mergeCell ref="BT5:CE5"/>
    <mergeCell ref="CI5:CT5"/>
    <mergeCell ref="AN7:AN21"/>
    <mergeCell ref="BC7:BC21"/>
    <mergeCell ref="BR7:BR21"/>
    <mergeCell ref="CG7:CG21"/>
    <mergeCell ref="BE4:BP4"/>
    <mergeCell ref="BR4:BS6"/>
    <mergeCell ref="BT4:CE4"/>
    <mergeCell ref="CG4:CH6"/>
    <mergeCell ref="AN51:AN65"/>
    <mergeCell ref="BC51:BC65"/>
    <mergeCell ref="BR51:BR65"/>
    <mergeCell ref="CG51:CG65"/>
    <mergeCell ref="AN26:AO28"/>
    <mergeCell ref="AP26:BA26"/>
    <mergeCell ref="BC26:BD28"/>
    <mergeCell ref="BE26:BP26"/>
    <mergeCell ref="BR26:BS28"/>
    <mergeCell ref="BT26:CE26"/>
    <mergeCell ref="CG26:CH28"/>
    <mergeCell ref="CG29:CG43"/>
    <mergeCell ref="BT48:CE48"/>
    <mergeCell ref="CG48:CH50"/>
    <mergeCell ref="X5:X6"/>
    <mergeCell ref="Y5:Y6"/>
    <mergeCell ref="X27:X28"/>
    <mergeCell ref="Y27:Y28"/>
    <mergeCell ref="X49:X50"/>
    <mergeCell ref="Y49:Y50"/>
    <mergeCell ref="AL4:AL6"/>
    <mergeCell ref="AL26:AL28"/>
    <mergeCell ref="AL48:AL50"/>
    <mergeCell ref="AE4:AE6"/>
    <mergeCell ref="AF4:AF6"/>
    <mergeCell ref="AE7:AE21"/>
    <mergeCell ref="AF7:AF21"/>
    <mergeCell ref="AE26:AE28"/>
    <mergeCell ref="AF26:AF28"/>
    <mergeCell ref="AE29:AE43"/>
    <mergeCell ref="AF29:AF43"/>
    <mergeCell ref="AE48:AE50"/>
    <mergeCell ref="AF48:AF50"/>
    <mergeCell ref="AH7:AH21"/>
    <mergeCell ref="B29:B43"/>
    <mergeCell ref="R29:R43"/>
    <mergeCell ref="AH29:AH43"/>
    <mergeCell ref="CV29:CV43"/>
    <mergeCell ref="W27:W28"/>
    <mergeCell ref="DK26:DL28"/>
    <mergeCell ref="DM26:DX26"/>
    <mergeCell ref="DM27:DX27"/>
    <mergeCell ref="CX27:DI27"/>
    <mergeCell ref="AJ27:AJ28"/>
    <mergeCell ref="AK27:AK28"/>
    <mergeCell ref="DK29:DK43"/>
    <mergeCell ref="E26:P26"/>
    <mergeCell ref="AJ26:AK26"/>
    <mergeCell ref="AA27:AA28"/>
    <mergeCell ref="Z26:AA26"/>
    <mergeCell ref="Z27:Z28"/>
    <mergeCell ref="AB26:AC26"/>
    <mergeCell ref="AH26:AI28"/>
    <mergeCell ref="CI26:CT26"/>
    <mergeCell ref="CI27:CT27"/>
    <mergeCell ref="AN29:AN43"/>
    <mergeCell ref="BC29:BC43"/>
    <mergeCell ref="BR29:BR43"/>
    <mergeCell ref="DM5:DX5"/>
    <mergeCell ref="CV7:CV21"/>
    <mergeCell ref="DK7:DK21"/>
    <mergeCell ref="CX5:DI5"/>
    <mergeCell ref="AB5:AB6"/>
    <mergeCell ref="DK4:DL6"/>
    <mergeCell ref="CX26:DI26"/>
    <mergeCell ref="AA5:AA6"/>
    <mergeCell ref="AH4:AI6"/>
    <mergeCell ref="CX4:DI4"/>
    <mergeCell ref="DM4:DX4"/>
    <mergeCell ref="AJ5:AJ6"/>
    <mergeCell ref="AK5:AK6"/>
    <mergeCell ref="AJ4:AK4"/>
    <mergeCell ref="CV4:CW6"/>
    <mergeCell ref="CV26:CW28"/>
    <mergeCell ref="AC27:AC28"/>
    <mergeCell ref="AB27:AB28"/>
    <mergeCell ref="AN4:AO6"/>
    <mergeCell ref="AP27:BA27"/>
    <mergeCell ref="BE27:BP27"/>
    <mergeCell ref="BT27:CE27"/>
    <mergeCell ref="AP4:BA4"/>
    <mergeCell ref="BC4:BD6"/>
    <mergeCell ref="R26:S28"/>
    <mergeCell ref="E27:P27"/>
    <mergeCell ref="B26:C28"/>
    <mergeCell ref="D26:D28"/>
    <mergeCell ref="B24:P24"/>
    <mergeCell ref="V24:Y24"/>
    <mergeCell ref="AA24:AC24"/>
    <mergeCell ref="V26:Y26"/>
    <mergeCell ref="V27:V28"/>
    <mergeCell ref="T27:T28"/>
    <mergeCell ref="U27:U28"/>
    <mergeCell ref="AA2:AC2"/>
    <mergeCell ref="Z4:AA4"/>
    <mergeCell ref="V48:Y48"/>
    <mergeCell ref="Z48:AA48"/>
    <mergeCell ref="AB48:AC48"/>
    <mergeCell ref="E5:P5"/>
    <mergeCell ref="AC5:AC6"/>
    <mergeCell ref="B2:P2"/>
    <mergeCell ref="V2:Y2"/>
    <mergeCell ref="Z5:Z6"/>
    <mergeCell ref="AB4:AC4"/>
    <mergeCell ref="T5:T6"/>
    <mergeCell ref="B4:C6"/>
    <mergeCell ref="D4:D6"/>
    <mergeCell ref="E4:P4"/>
    <mergeCell ref="R4:S6"/>
    <mergeCell ref="T4:U4"/>
    <mergeCell ref="V4:Y4"/>
    <mergeCell ref="U5:U6"/>
    <mergeCell ref="V5:V6"/>
    <mergeCell ref="W5:W6"/>
    <mergeCell ref="B7:B21"/>
    <mergeCell ref="R7:R21"/>
    <mergeCell ref="T26:U26"/>
    <mergeCell ref="DK51:DK65"/>
    <mergeCell ref="CV48:CW50"/>
    <mergeCell ref="R48:S50"/>
    <mergeCell ref="T48:U48"/>
    <mergeCell ref="B46:P46"/>
    <mergeCell ref="V46:Y46"/>
    <mergeCell ref="AA46:AC46"/>
    <mergeCell ref="B48:C50"/>
    <mergeCell ref="D48:D50"/>
    <mergeCell ref="E48:P48"/>
    <mergeCell ref="Z49:Z50"/>
    <mergeCell ref="AA49:AA50"/>
    <mergeCell ref="AH48:AI50"/>
    <mergeCell ref="AJ48:AK48"/>
    <mergeCell ref="B51:B65"/>
    <mergeCell ref="R51:R65"/>
    <mergeCell ref="AH51:AH65"/>
    <mergeCell ref="CV51:CV65"/>
    <mergeCell ref="AB49:AB50"/>
    <mergeCell ref="AC49:AC50"/>
    <mergeCell ref="AJ49:AJ50"/>
    <mergeCell ref="AK49:AK50"/>
    <mergeCell ref="AE51:AE65"/>
    <mergeCell ref="AF51:AF65"/>
    <mergeCell ref="DM48:DX48"/>
    <mergeCell ref="E49:P49"/>
    <mergeCell ref="T49:T50"/>
    <mergeCell ref="U49:U50"/>
    <mergeCell ref="V49:V50"/>
    <mergeCell ref="W49:W50"/>
    <mergeCell ref="CX48:DI48"/>
    <mergeCell ref="DK48:DL50"/>
    <mergeCell ref="CX49:DI49"/>
    <mergeCell ref="DM49:DX49"/>
    <mergeCell ref="AN48:AO50"/>
    <mergeCell ref="AP48:BA48"/>
    <mergeCell ref="BC48:BD50"/>
    <mergeCell ref="BE48:BP48"/>
    <mergeCell ref="BR48:BS50"/>
    <mergeCell ref="CI48:CT48"/>
    <mergeCell ref="AP49:BA49"/>
    <mergeCell ref="BE49:BP49"/>
    <mergeCell ref="BT49:CE49"/>
    <mergeCell ref="CI49:CT49"/>
  </mergeCells>
  <phoneticPr fontId="55"/>
  <conditionalFormatting sqref="AB3:AB4 AC3 AA2:AB2 AJ1:AL3 CX1:CY1 DY1:KU43 DO28:DX34 DO6:DX12 DO1:DX3 CV7 CV29 CW1:CW3 CV1:CV4 CV22:CV26 AM1:AM43 CW7:CW25 CW29:CW43 CZ1:DN6 Z1:AC1 Y1:Y2 Z3:AA3 T1:X1 V2:X2 B24:P24 A1:C43 D1:D4 D7 V5:V6 A66:AD68 Q8:S20 E30:O30 Q30:S42 CZ30:DH34 DJ30:DW34 CZ8:DH12 DJ8:DN20 T5:X5 AB43 AB29:AB30 AB65 AB52:AB53 AB7 D22:AD25 AD65 AB21 T7:X7 W51:X51 W49:W50 W65:X65 AD1:AD21 AJ4:AK5 AD26:AD43 AG21:AK21 AG7:AK7 AG65:AK65 AG43:AK43 AG22:AL25 AG30:AI42 AG8:AI20 AG1:AI6 CU1:CU43 DJ40:DU42 CZ40:DF42 CZ35:DG39 DX35:DX42 DJ35:DV39 CZ13:DG17 CZ18:DF20 DO21:DX25 DO18:DU20 DO13:DV17 DX13:DX20 AG66:AM70 W8:W20 CX3:CY6 D27:W28 D29:E29 G29:X29 D43:X43 D21:X21 E1:S7 CX30:CY43 CX29 CX7 CZ7:DM7 CZ29:DM29 CX8:CY28 CY43:DX43 CU66:KU70 W30:W42 W52:W64 CU113:KU113 AG113:AM113 A113:AD113 A70:AD70 A69 C69:AD69 A160:AD65536 AG160:AM65536 CU160:KU65536 AG26:AK29 T3:Y4 AB26:AC26 D26:Y26 CX5:DI5 DM5:DX5 DM27:DX27 CX26:DI27 CZ21:DN28">
    <cfRule type="cellIs" dxfId="3500" priority="1515" operator="equal">
      <formula>"no fueling"</formula>
    </cfRule>
  </conditionalFormatting>
  <conditionalFormatting sqref="AB5">
    <cfRule type="cellIs" dxfId="3499" priority="1512" operator="equal">
      <formula>"no fueling"</formula>
    </cfRule>
  </conditionalFormatting>
  <conditionalFormatting sqref="AL1:AL3 AL66:AL70 AL22:AL25 AL113 AL160:AL65536">
    <cfRule type="cellIs" dxfId="3498" priority="1510" operator="equal">
      <formula>"no fueling"</formula>
    </cfRule>
  </conditionalFormatting>
  <conditionalFormatting sqref="DO28:DX34 CV7 CV29 CV4 CV22:CV26 CW7:CW25 CW29:CW43 DJ8:DN20 DX35:DX42 CX8:DH12 CX13:DG17 CX18:DF20 DO21:DX25 DO18:DU20 DO13:DV17 DX13:DX20 DO6:DX12 CX30:DH34 CX35:DG39 CX40:DF42 DJ30:DW34 DJ35:DV39 DJ40:DU42 CX4:DN6 CX29 CZ29:DM29 CX7 CZ7:DM7 CX43:DX43 CX21:DN28">
    <cfRule type="cellIs" dxfId="3497" priority="1509" operator="equal">
      <formula>"no fueling"</formula>
    </cfRule>
  </conditionalFormatting>
  <conditionalFormatting sqref="DM4:DN4">
    <cfRule type="cellIs" dxfId="3496" priority="1508" operator="equal">
      <formula>"no fueling"</formula>
    </cfRule>
  </conditionalFormatting>
  <conditionalFormatting sqref="DM26:DN26">
    <cfRule type="cellIs" dxfId="3495" priority="1507" operator="equal">
      <formula>"no fueling"</formula>
    </cfRule>
  </conditionalFormatting>
  <conditionalFormatting sqref="V5:V7 X5 X7">
    <cfRule type="cellIs" dxfId="3494" priority="1493" operator="equal">
      <formula>"no fueling"</formula>
    </cfRule>
  </conditionalFormatting>
  <conditionalFormatting sqref="V27:V29 X29">
    <cfRule type="cellIs" dxfId="3493" priority="1492" operator="equal">
      <formula>"no fueling"</formula>
    </cfRule>
  </conditionalFormatting>
  <conditionalFormatting sqref="D26 E26:P28">
    <cfRule type="cellIs" dxfId="3492" priority="1485" operator="equal">
      <formula>"no fueling"</formula>
    </cfRule>
  </conditionalFormatting>
  <conditionalFormatting sqref="D4 E4:P6">
    <cfRule type="cellIs" dxfId="3491" priority="1486" operator="equal">
      <formula>"no fueling"</formula>
    </cfRule>
  </conditionalFormatting>
  <conditionalFormatting sqref="AA2:AB2 AA24:AB24">
    <cfRule type="cellIs" dxfId="3490" priority="1489" operator="equal">
      <formula>"no fueling"</formula>
    </cfRule>
  </conditionalFormatting>
  <conditionalFormatting sqref="B7:B21 B29:B43">
    <cfRule type="cellIs" dxfId="3489" priority="1484" operator="equal">
      <formula>"no fueling"</formula>
    </cfRule>
  </conditionalFormatting>
  <conditionalFormatting sqref="CV7:CV21">
    <cfRule type="cellIs" dxfId="3488" priority="1483" operator="equal">
      <formula>"no fueling"</formula>
    </cfRule>
  </conditionalFormatting>
  <conditionalFormatting sqref="CV29:CV43">
    <cfRule type="cellIs" dxfId="3487" priority="1482" operator="equal">
      <formula>"no fueling"</formula>
    </cfRule>
  </conditionalFormatting>
  <conditionalFormatting sqref="AH7:AH21 AH29:AH43">
    <cfRule type="cellIs" dxfId="3486" priority="1481" operator="equal">
      <formula>"no fueling"</formula>
    </cfRule>
  </conditionalFormatting>
  <conditionalFormatting sqref="DK7:DK21 DK29:DK43">
    <cfRule type="cellIs" dxfId="3485" priority="1480" operator="equal">
      <formula>"no fueling"</formula>
    </cfRule>
  </conditionalFormatting>
  <conditionalFormatting sqref="R29:R43 R7:R21">
    <cfRule type="cellIs" dxfId="3484" priority="1479" operator="equal">
      <formula>"no fueling"</formula>
    </cfRule>
  </conditionalFormatting>
  <conditionalFormatting sqref="CX5:DI5 DM5:DX5 CX27:DI27 DM27:DX27">
    <cfRule type="cellIs" dxfId="3483" priority="1478" operator="equal">
      <formula>"no fueling"</formula>
    </cfRule>
  </conditionalFormatting>
  <conditionalFormatting sqref="AB51 DY44:KU65 DO44:DX47 CV44:CV48 AM44:AM65 CW44:CW47 A44:AD47 DO49:DX52 A52:C64 E52:O54 Q52:S64 A49:V49 A48:Y48 AB48:AC48 AD48:AD64 AG48:AK51 AG52:AI64 AG44:AL47 CU44:CU65 CX65 CX57:DG61 CX62:DF64 DX53:DX64 DO53:DW56 CX44:DN49 DI57:DV61 DI62:DU64 CX52:DN56 CZ50:DL50 A50:D50 G50:V50 A65:V65 A51:V51 CX51 CZ51:DM51 DO65:DX65 CZ65:DM65 R51:R65 CV51:CW65 DK51:DK65">
    <cfRule type="cellIs" dxfId="3482" priority="1477" operator="equal">
      <formula>"no fueling"</formula>
    </cfRule>
  </conditionalFormatting>
  <conditionalFormatting sqref="AA46:AB46">
    <cfRule type="cellIs" dxfId="3481" priority="1469" operator="equal">
      <formula>"no fueling"</formula>
    </cfRule>
  </conditionalFormatting>
  <conditionalFormatting sqref="AL44:AL47">
    <cfRule type="cellIs" dxfId="3480" priority="1475" operator="equal">
      <formula>"no fueling"</formula>
    </cfRule>
  </conditionalFormatting>
  <conditionalFormatting sqref="DO44:DX47 CV51 CV44:CV48 CW44:CW47 CW51:CW65 CX65 CX44:DN49 CX57:DG61 CX62:DF64 DO50:DX52 DX53:DX64 CX53:DW56 DI57:DV61 DI62:DU64 CX52:DN52 CZ50:DL50 CX51 CZ51:DM51 DO65:DX65 CZ65:DM65">
    <cfRule type="cellIs" dxfId="3479" priority="1474" operator="equal">
      <formula>"no fueling"</formula>
    </cfRule>
  </conditionalFormatting>
  <conditionalFormatting sqref="DM48:DN48">
    <cfRule type="cellIs" dxfId="3478" priority="1473" operator="equal">
      <formula>"no fueling"</formula>
    </cfRule>
  </conditionalFormatting>
  <conditionalFormatting sqref="V49:V51 X51">
    <cfRule type="cellIs" dxfId="3477" priority="1471" operator="equal">
      <formula>"no fueling"</formula>
    </cfRule>
  </conditionalFormatting>
  <conditionalFormatting sqref="D48 E48:P49 G50:P50">
    <cfRule type="cellIs" dxfId="3476" priority="1467" operator="equal">
      <formula>"no fueling"</formula>
    </cfRule>
  </conditionalFormatting>
  <conditionalFormatting sqref="B51:B65">
    <cfRule type="cellIs" dxfId="3475" priority="1466" operator="equal">
      <formula>"no fueling"</formula>
    </cfRule>
  </conditionalFormatting>
  <conditionalFormatting sqref="CV51:CV65">
    <cfRule type="cellIs" dxfId="3474" priority="1465" operator="equal">
      <formula>"no fueling"</formula>
    </cfRule>
  </conditionalFormatting>
  <conditionalFormatting sqref="AH51:AH65">
    <cfRule type="cellIs" dxfId="3473" priority="1464" operator="equal">
      <formula>"no fueling"</formula>
    </cfRule>
  </conditionalFormatting>
  <conditionalFormatting sqref="DK51:DK65">
    <cfRule type="cellIs" dxfId="3472" priority="1463" operator="equal">
      <formula>"no fueling"</formula>
    </cfRule>
  </conditionalFormatting>
  <conditionalFormatting sqref="R51:R65">
    <cfRule type="cellIs" dxfId="3471" priority="1462" operator="equal">
      <formula>"no fueling"</formula>
    </cfRule>
  </conditionalFormatting>
  <conditionalFormatting sqref="DM49:DX49 CX49:DI49">
    <cfRule type="cellIs" dxfId="3470" priority="1461" operator="equal">
      <formula>"no fueling"</formula>
    </cfRule>
  </conditionalFormatting>
  <conditionalFormatting sqref="U8:U20">
    <cfRule type="cellIs" dxfId="3469" priority="1460" operator="equal">
      <formula>"no fueling"</formula>
    </cfRule>
  </conditionalFormatting>
  <conditionalFormatting sqref="AJ8:AK20">
    <cfRule type="cellIs" dxfId="3468" priority="1459" operator="equal">
      <formula>"no fueling"</formula>
    </cfRule>
  </conditionalFormatting>
  <conditionalFormatting sqref="U52:U64">
    <cfRule type="cellIs" dxfId="3467" priority="1452" operator="equal">
      <formula>"no fueling"</formula>
    </cfRule>
  </conditionalFormatting>
  <conditionalFormatting sqref="AJ30:AK42">
    <cfRule type="cellIs" dxfId="3466" priority="1457" operator="equal">
      <formula>"no fueling"</formula>
    </cfRule>
  </conditionalFormatting>
  <conditionalFormatting sqref="AJ52:AK64">
    <cfRule type="cellIs" dxfId="3465" priority="1455" operator="equal">
      <formula>"no fueling"</formula>
    </cfRule>
  </conditionalFormatting>
  <conditionalFormatting sqref="U30:U42">
    <cfRule type="cellIs" dxfId="3464" priority="1453" operator="equal">
      <formula>"no fueling"</formula>
    </cfRule>
  </conditionalFormatting>
  <conditionalFormatting sqref="V8:V20">
    <cfRule type="cellIs" dxfId="3463" priority="1451" operator="equal">
      <formula>"no fueling"</formula>
    </cfRule>
  </conditionalFormatting>
  <conditionalFormatting sqref="V8:V20">
    <cfRule type="cellIs" dxfId="3462" priority="1450" operator="equal">
      <formula>"no fueling"</formula>
    </cfRule>
  </conditionalFormatting>
  <conditionalFormatting sqref="V30:V42">
    <cfRule type="cellIs" dxfId="3461" priority="1448" operator="equal">
      <formula>"no fueling"</formula>
    </cfRule>
  </conditionalFormatting>
  <conditionalFormatting sqref="V30:V42">
    <cfRule type="cellIs" dxfId="3460" priority="1447" operator="equal">
      <formula>"no fueling"</formula>
    </cfRule>
  </conditionalFormatting>
  <conditionalFormatting sqref="V52:V64">
    <cfRule type="cellIs" dxfId="3459" priority="1445" operator="equal">
      <formula>"no fueling"</formula>
    </cfRule>
  </conditionalFormatting>
  <conditionalFormatting sqref="V52:V64">
    <cfRule type="cellIs" dxfId="3458" priority="1444" operator="equal">
      <formula>"no fueling"</formula>
    </cfRule>
  </conditionalFormatting>
  <conditionalFormatting sqref="D8:D20">
    <cfRule type="cellIs" dxfId="3457" priority="1436" operator="equal">
      <formula>"no fueling"</formula>
    </cfRule>
  </conditionalFormatting>
  <conditionalFormatting sqref="D30:D42">
    <cfRule type="cellIs" dxfId="3456" priority="1435" operator="equal">
      <formula>"no fueling"</formula>
    </cfRule>
  </conditionalFormatting>
  <conditionalFormatting sqref="D52:D64">
    <cfRule type="cellIs" dxfId="3455" priority="1434" operator="equal">
      <formula>"no fueling"</formula>
    </cfRule>
  </conditionalFormatting>
  <conditionalFormatting sqref="AB15:AB18">
    <cfRule type="cellIs" dxfId="3454" priority="1433" operator="equal">
      <formula>"no fueling"</formula>
    </cfRule>
  </conditionalFormatting>
  <conditionalFormatting sqref="AB35:AB42">
    <cfRule type="cellIs" dxfId="3453" priority="1432" operator="equal">
      <formula>"no fueling"</formula>
    </cfRule>
  </conditionalFormatting>
  <conditionalFormatting sqref="AB57:AB64">
    <cfRule type="cellIs" dxfId="3452" priority="1431" operator="equal">
      <formula>"no fueling"</formula>
    </cfRule>
  </conditionalFormatting>
  <conditionalFormatting sqref="P8:P20">
    <cfRule type="cellIs" dxfId="3451" priority="1430" operator="equal">
      <formula>"no fueling"</formula>
    </cfRule>
  </conditionalFormatting>
  <conditionalFormatting sqref="AB19:AB20">
    <cfRule type="cellIs" dxfId="3450" priority="1429" operator="equal">
      <formula>"no fueling"</formula>
    </cfRule>
  </conditionalFormatting>
  <conditionalFormatting sqref="Y5">
    <cfRule type="cellIs" dxfId="3449" priority="1407" operator="equal">
      <formula>"no fueling"</formula>
    </cfRule>
  </conditionalFormatting>
  <conditionalFormatting sqref="Y7">
    <cfRule type="cellIs" dxfId="3448" priority="1403" operator="equal">
      <formula>"no fueling"</formula>
    </cfRule>
  </conditionalFormatting>
  <conditionalFormatting sqref="AB9:AB14">
    <cfRule type="cellIs" dxfId="3447" priority="1421" operator="equal">
      <formula>"no fueling"</formula>
    </cfRule>
  </conditionalFormatting>
  <conditionalFormatting sqref="AB31:AB34">
    <cfRule type="cellIs" dxfId="3446" priority="1419" operator="equal">
      <formula>"no fueling"</formula>
    </cfRule>
  </conditionalFormatting>
  <conditionalFormatting sqref="AB54:AB56">
    <cfRule type="cellIs" dxfId="3445" priority="1417" operator="equal">
      <formula>"no fueling"</formula>
    </cfRule>
  </conditionalFormatting>
  <conditionalFormatting sqref="AB8">
    <cfRule type="cellIs" dxfId="3444" priority="1415" operator="equal">
      <formula>"no fueling"</formula>
    </cfRule>
  </conditionalFormatting>
  <conditionalFormatting sqref="E8:O12 E13:N17 E18:M20">
    <cfRule type="cellIs" dxfId="3443" priority="1412" operator="equal">
      <formula>"no fueling"</formula>
    </cfRule>
  </conditionalFormatting>
  <conditionalFormatting sqref="E35:N39 E31:O34 E40:M42">
    <cfRule type="cellIs" dxfId="3442" priority="1411" operator="equal">
      <formula>"no fueling"</formula>
    </cfRule>
  </conditionalFormatting>
  <conditionalFormatting sqref="E55:O56 E57:N61 E62:M64">
    <cfRule type="cellIs" dxfId="3441" priority="1410" operator="equal">
      <formula>"no fueling"</formula>
    </cfRule>
  </conditionalFormatting>
  <conditionalFormatting sqref="DI30:DI42">
    <cfRule type="cellIs" dxfId="3440" priority="1409" operator="equal">
      <formula>"no fueling"</formula>
    </cfRule>
  </conditionalFormatting>
  <conditionalFormatting sqref="DI8:DI20">
    <cfRule type="cellIs" dxfId="3439" priority="1408" operator="equal">
      <formula>"no fueling"</formula>
    </cfRule>
  </conditionalFormatting>
  <conditionalFormatting sqref="Y5">
    <cfRule type="cellIs" dxfId="3438" priority="1406" operator="equal">
      <formula>"no fueling"</formula>
    </cfRule>
  </conditionalFormatting>
  <conditionalFormatting sqref="AC54:AC56">
    <cfRule type="cellIs" dxfId="3437" priority="1379" operator="equal">
      <formula>"no fueling"</formula>
    </cfRule>
  </conditionalFormatting>
  <conditionalFormatting sqref="Y21">
    <cfRule type="cellIs" dxfId="3436" priority="1404" operator="equal">
      <formula>"no fueling"</formula>
    </cfRule>
  </conditionalFormatting>
  <conditionalFormatting sqref="AC65 AC52:AC53">
    <cfRule type="cellIs" dxfId="3435" priority="1382" operator="equal">
      <formula>"no fueling"</formula>
    </cfRule>
  </conditionalFormatting>
  <conditionalFormatting sqref="Y8">
    <cfRule type="cellIs" dxfId="3434" priority="1367" operator="equal">
      <formula>"no fueling"</formula>
    </cfRule>
  </conditionalFormatting>
  <conditionalFormatting sqref="AC57:AC64">
    <cfRule type="cellIs" dxfId="3433" priority="1380" operator="equal">
      <formula>"no fueling"</formula>
    </cfRule>
  </conditionalFormatting>
  <conditionalFormatting sqref="Y29">
    <cfRule type="cellIs" dxfId="3432" priority="1399" operator="equal">
      <formula>"no fueling"</formula>
    </cfRule>
  </conditionalFormatting>
  <conditionalFormatting sqref="Y43">
    <cfRule type="cellIs" dxfId="3431" priority="1398" operator="equal">
      <formula>"no fueling"</formula>
    </cfRule>
  </conditionalFormatting>
  <conditionalFormatting sqref="AC31:AC34">
    <cfRule type="cellIs" dxfId="3430" priority="1383" operator="equal">
      <formula>"no fueling"</formula>
    </cfRule>
  </conditionalFormatting>
  <conditionalFormatting sqref="Y13:Y20">
    <cfRule type="cellIs" dxfId="3429" priority="1366" operator="equal">
      <formula>"no fueling"</formula>
    </cfRule>
  </conditionalFormatting>
  <conditionalFormatting sqref="AC51">
    <cfRule type="cellIs" dxfId="3428" priority="1381" operator="equal">
      <formula>"no fueling"</formula>
    </cfRule>
  </conditionalFormatting>
  <conditionalFormatting sqref="Y51">
    <cfRule type="cellIs" dxfId="3427" priority="1394" operator="equal">
      <formula>"no fueling"</formula>
    </cfRule>
  </conditionalFormatting>
  <conditionalFormatting sqref="Y65">
    <cfRule type="cellIs" dxfId="3426" priority="1393" operator="equal">
      <formula>"no fueling"</formula>
    </cfRule>
  </conditionalFormatting>
  <conditionalFormatting sqref="AC5">
    <cfRule type="cellIs" dxfId="3425" priority="1392" operator="equal">
      <formula>"no fueling"</formula>
    </cfRule>
  </conditionalFormatting>
  <conditionalFormatting sqref="AC27">
    <cfRule type="cellIs" dxfId="3424" priority="1391" operator="equal">
      <formula>"no fueling"</formula>
    </cfRule>
  </conditionalFormatting>
  <conditionalFormatting sqref="AC49">
    <cfRule type="cellIs" dxfId="3423" priority="1390" operator="equal">
      <formula>"no fueling"</formula>
    </cfRule>
  </conditionalFormatting>
  <conditionalFormatting sqref="AL4 AL21 AL7">
    <cfRule type="cellIs" dxfId="3422" priority="1341" operator="equal">
      <formula>"no fueling"</formula>
    </cfRule>
  </conditionalFormatting>
  <conditionalFormatting sqref="AB27">
    <cfRule type="cellIs" dxfId="3421" priority="1349" operator="equal">
      <formula>"no fueling"</formula>
    </cfRule>
  </conditionalFormatting>
  <conditionalFormatting sqref="AC29:AC43">
    <cfRule type="cellIs" dxfId="3420" priority="1385" operator="equal">
      <formula>"no fueling"</formula>
    </cfRule>
  </conditionalFormatting>
  <conditionalFormatting sqref="AC35:AC42">
    <cfRule type="cellIs" dxfId="3419" priority="1384" operator="equal">
      <formula>"no fueling"</formula>
    </cfRule>
  </conditionalFormatting>
  <conditionalFormatting sqref="AC7:AC21">
    <cfRule type="cellIs" dxfId="3418" priority="1378" operator="equal">
      <formula>"no fueling"</formula>
    </cfRule>
  </conditionalFormatting>
  <conditionalFormatting sqref="AC13:AC20">
    <cfRule type="cellIs" dxfId="3417" priority="1377" operator="equal">
      <formula>"no fueling"</formula>
    </cfRule>
  </conditionalFormatting>
  <conditionalFormatting sqref="AC9:AC12">
    <cfRule type="cellIs" dxfId="3416" priority="1376" operator="equal">
      <formula>"no fueling"</formula>
    </cfRule>
  </conditionalFormatting>
  <conditionalFormatting sqref="X27">
    <cfRule type="cellIs" dxfId="3415" priority="1375" operator="equal">
      <formula>"no fueling"</formula>
    </cfRule>
  </conditionalFormatting>
  <conditionalFormatting sqref="X27">
    <cfRule type="cellIs" dxfId="3414" priority="1374" operator="equal">
      <formula>"no fueling"</formula>
    </cfRule>
  </conditionalFormatting>
  <conditionalFormatting sqref="Y27">
    <cfRule type="cellIs" dxfId="3413" priority="1373" operator="equal">
      <formula>"no fueling"</formula>
    </cfRule>
  </conditionalFormatting>
  <conditionalFormatting sqref="Y27">
    <cfRule type="cellIs" dxfId="3412" priority="1372" operator="equal">
      <formula>"no fueling"</formula>
    </cfRule>
  </conditionalFormatting>
  <conditionalFormatting sqref="X49">
    <cfRule type="cellIs" dxfId="3411" priority="1371" operator="equal">
      <formula>"no fueling"</formula>
    </cfRule>
  </conditionalFormatting>
  <conditionalFormatting sqref="X49">
    <cfRule type="cellIs" dxfId="3410" priority="1370" operator="equal">
      <formula>"no fueling"</formula>
    </cfRule>
  </conditionalFormatting>
  <conditionalFormatting sqref="Y49">
    <cfRule type="cellIs" dxfId="3409" priority="1369" operator="equal">
      <formula>"no fueling"</formula>
    </cfRule>
  </conditionalFormatting>
  <conditionalFormatting sqref="Y49">
    <cfRule type="cellIs" dxfId="3408" priority="1368" operator="equal">
      <formula>"no fueling"</formula>
    </cfRule>
  </conditionalFormatting>
  <conditionalFormatting sqref="Y9:Y12">
    <cfRule type="cellIs" dxfId="3407" priority="1365" operator="equal">
      <formula>"no fueling"</formula>
    </cfRule>
  </conditionalFormatting>
  <conditionalFormatting sqref="X8:X20">
    <cfRule type="cellIs" dxfId="3406" priority="1364" operator="equal">
      <formula>"no fueling"</formula>
    </cfRule>
  </conditionalFormatting>
  <conditionalFormatting sqref="X13:X20">
    <cfRule type="cellIs" dxfId="3405" priority="1363" operator="equal">
      <formula>"no fueling"</formula>
    </cfRule>
  </conditionalFormatting>
  <conditionalFormatting sqref="X9:X12">
    <cfRule type="cellIs" dxfId="3404" priority="1362" operator="equal">
      <formula>"no fueling"</formula>
    </cfRule>
  </conditionalFormatting>
  <conditionalFormatting sqref="Y30">
    <cfRule type="cellIs" dxfId="3403" priority="1361" operator="equal">
      <formula>"no fueling"</formula>
    </cfRule>
  </conditionalFormatting>
  <conditionalFormatting sqref="Y35:Y42">
    <cfRule type="cellIs" dxfId="3402" priority="1360" operator="equal">
      <formula>"no fueling"</formula>
    </cfRule>
  </conditionalFormatting>
  <conditionalFormatting sqref="Y31:Y34">
    <cfRule type="cellIs" dxfId="3401" priority="1359" operator="equal">
      <formula>"no fueling"</formula>
    </cfRule>
  </conditionalFormatting>
  <conditionalFormatting sqref="X30:X42">
    <cfRule type="cellIs" dxfId="3400" priority="1358" operator="equal">
      <formula>"no fueling"</formula>
    </cfRule>
  </conditionalFormatting>
  <conditionalFormatting sqref="X35:X42">
    <cfRule type="cellIs" dxfId="3399" priority="1357" operator="equal">
      <formula>"no fueling"</formula>
    </cfRule>
  </conditionalFormatting>
  <conditionalFormatting sqref="X31:X34">
    <cfRule type="cellIs" dxfId="3398" priority="1356" operator="equal">
      <formula>"no fueling"</formula>
    </cfRule>
  </conditionalFormatting>
  <conditionalFormatting sqref="AL26 AL43 AL29">
    <cfRule type="cellIs" dxfId="3397" priority="1339" operator="equal">
      <formula>"no fueling"</formula>
    </cfRule>
  </conditionalFormatting>
  <conditionalFormatting sqref="AB49">
    <cfRule type="cellIs" dxfId="3396" priority="1348" operator="equal">
      <formula>"no fueling"</formula>
    </cfRule>
  </conditionalFormatting>
  <conditionalFormatting sqref="AL30:AL42">
    <cfRule type="cellIs" dxfId="3395" priority="1338" operator="equal">
      <formula>"no fueling"</formula>
    </cfRule>
  </conditionalFormatting>
  <conditionalFormatting sqref="AL48 AL65 AL51">
    <cfRule type="cellIs" dxfId="3394" priority="1337" operator="equal">
      <formula>"no fueling"</formula>
    </cfRule>
  </conditionalFormatting>
  <conditionalFormatting sqref="AL52:AL64">
    <cfRule type="cellIs" dxfId="3393" priority="1336" operator="equal">
      <formula>"no fueling"</formula>
    </cfRule>
  </conditionalFormatting>
  <conditionalFormatting sqref="AL8:AL20">
    <cfRule type="cellIs" dxfId="3392" priority="1340" operator="equal">
      <formula>"no fueling"</formula>
    </cfRule>
  </conditionalFormatting>
  <conditionalFormatting sqref="P52:P64">
    <cfRule type="cellIs" dxfId="3391" priority="1320" operator="equal">
      <formula>"no fueling"</formula>
    </cfRule>
  </conditionalFormatting>
  <conditionalFormatting sqref="AP1:AQ1 BV6:CE25 BV1:CE3 AO1:AO3 AN1:AN4 AO7:AO25 AN7:AN26 AN29:AO43 CF1:CF65 BV28:CE47 AO44:AO47 AN44:AN48 AN51:AO65 BV49:CE51 AY30:BB33 BQ1:BU4 AY35:BB42 AY34 BA34:BB34 AR1:BB29 AP3:AQ5 AP30:AS42 BE30:BH42 BQ5:CE5 BQ27:CE27 CG5:CT5 CG27:CT27 AP65 AP57:AY64 BA57:BB64 BP57:BP64 BE57:BN64 CG52:CT64 AP44:BB49 BE52:BP56 AR50:BB50 BG50:BS50 BQ28:BS28 BQ6:BS6 AP7:AQ20 AP29:AQ29 AP51:BB56 BQ51:BU51 BQ7:BU7 AN66:CT70 CG65:CI65 CK65:CT65 BQ65:BT65 BV65:CE65 BE44:BU49 BQ43:BT43 AP43 AR43:BB43 AR65:BB65 AP22:AQ27 AP21 BQ22:BU26 BQ21:BT21 BQ52:CE64 BQ29:BU42 BQ8:BS20 AN113:CT113 AN160:CT65536">
    <cfRule type="cellIs" dxfId="3390" priority="1319" operator="equal">
      <formula>"no fueling"</formula>
    </cfRule>
  </conditionalFormatting>
  <conditionalFormatting sqref="AT30 AT32:AT42 AU30:AX42">
    <cfRule type="cellIs" dxfId="3389" priority="1318" operator="equal">
      <formula>"no fueling"</formula>
    </cfRule>
  </conditionalFormatting>
  <conditionalFormatting sqref="AT31">
    <cfRule type="cellIs" dxfId="3388" priority="1317" operator="equal">
      <formula>"no fueling"</formula>
    </cfRule>
  </conditionalFormatting>
  <conditionalFormatting sqref="BE1:BF1 BD1:BD3 BC1:BC4 BD7:BD25 BC7:BC26 BC29:BD43 BD44:BD47 BC44:BC48 BC51:BD65 BN35:BP42 BN30:BN34 BP30:BP34 BG1:BP29 BE43 BE65 BE51 BE3:BF5 BE8:BF20 BE29 BE7 BG51:BP51 BG65:BP65 BG43:BP43 BE22:BF27 BE21">
    <cfRule type="cellIs" dxfId="3387" priority="1316" operator="equal">
      <formula>"no fueling"</formula>
    </cfRule>
  </conditionalFormatting>
  <conditionalFormatting sqref="BI30 BI32:BI42 BJ30:BM42">
    <cfRule type="cellIs" dxfId="3386" priority="1315" operator="equal">
      <formula>"no fueling"</formula>
    </cfRule>
  </conditionalFormatting>
  <conditionalFormatting sqref="X52:Y64">
    <cfRule type="cellIs" dxfId="3385" priority="1332" operator="equal">
      <formula>"no fueling"</formula>
    </cfRule>
  </conditionalFormatting>
  <conditionalFormatting sqref="AE1:AF3 AE22:AF25 AE66:AF70 AE44:AF47 AE113:AF113 AE160:AF65536">
    <cfRule type="cellIs" dxfId="3384" priority="1329" operator="equal">
      <formula>"no fueling"</formula>
    </cfRule>
  </conditionalFormatting>
  <conditionalFormatting sqref="AE4:AF4 AE7">
    <cfRule type="cellIs" dxfId="3383" priority="1328" operator="equal">
      <formula>"no fueling"</formula>
    </cfRule>
  </conditionalFormatting>
  <conditionalFormatting sqref="AE48:AF48 AE51">
    <cfRule type="cellIs" dxfId="3382" priority="1326" operator="equal">
      <formula>"no fueling"</formula>
    </cfRule>
  </conditionalFormatting>
  <conditionalFormatting sqref="AE26:AF26 AE29">
    <cfRule type="cellIs" dxfId="3381" priority="1327" operator="equal">
      <formula>"no fueling"</formula>
    </cfRule>
  </conditionalFormatting>
  <conditionalFormatting sqref="O57:O64">
    <cfRule type="cellIs" dxfId="3380" priority="1325" operator="equal">
      <formula>"no fueling"</formula>
    </cfRule>
  </conditionalFormatting>
  <conditionalFormatting sqref="O57:O64">
    <cfRule type="cellIs" dxfId="3379" priority="1324" operator="equal">
      <formula>"no fueling"</formula>
    </cfRule>
  </conditionalFormatting>
  <conditionalFormatting sqref="N62:N64">
    <cfRule type="cellIs" dxfId="3378" priority="1323" operator="equal">
      <formula>"no fueling"</formula>
    </cfRule>
  </conditionalFormatting>
  <conditionalFormatting sqref="N62:N64">
    <cfRule type="cellIs" dxfId="3377" priority="1322" operator="equal">
      <formula>"no fueling"</formula>
    </cfRule>
  </conditionalFormatting>
  <conditionalFormatting sqref="P30:P42">
    <cfRule type="cellIs" dxfId="3376" priority="1321" operator="equal">
      <formula>"no fueling"</formula>
    </cfRule>
  </conditionalFormatting>
  <conditionalFormatting sqref="DW35:DW42">
    <cfRule type="cellIs" dxfId="3375" priority="1301" operator="equal">
      <formula>"no fueling"</formula>
    </cfRule>
  </conditionalFormatting>
  <conditionalFormatting sqref="BI31">
    <cfRule type="cellIs" dxfId="3374" priority="1314" operator="equal">
      <formula>"no fueling"</formula>
    </cfRule>
  </conditionalFormatting>
  <conditionalFormatting sqref="CK1:CT3 CK28:CT47 CK49:CT51 CG1:CJ4 CK6:CT25 CG8:CH20 CG30:CH42 CG6:CH6 CG28:CH28 CG51:CI51 CG50:CH50 CG7:CI7 CG29:CI29 CG22:CJ26 CG21:CI21 CG44:CJ49 CG43:CI43">
    <cfRule type="cellIs" dxfId="3373" priority="1313" operator="equal">
      <formula>"no fueling"</formula>
    </cfRule>
  </conditionalFormatting>
  <conditionalFormatting sqref="BO30:BO34">
    <cfRule type="cellIs" dxfId="3372" priority="1312" operator="equal">
      <formula>"no fueling"</formula>
    </cfRule>
  </conditionalFormatting>
  <conditionalFormatting sqref="AZ34">
    <cfRule type="cellIs" dxfId="3371" priority="1311" operator="equal">
      <formula>"no fueling"</formula>
    </cfRule>
  </conditionalFormatting>
  <conditionalFormatting sqref="AZ57:AZ64">
    <cfRule type="cellIs" dxfId="3370" priority="1310" operator="equal">
      <formula>"no fueling"</formula>
    </cfRule>
  </conditionalFormatting>
  <conditionalFormatting sqref="BO57:BO64">
    <cfRule type="cellIs" dxfId="3369" priority="1309" operator="equal">
      <formula>"no fueling"</formula>
    </cfRule>
  </conditionalFormatting>
  <conditionalFormatting sqref="DH57:DH64">
    <cfRule type="cellIs" dxfId="3368" priority="1308" operator="equal">
      <formula>"no fueling"</formula>
    </cfRule>
  </conditionalFormatting>
  <conditionalFormatting sqref="DW57:DW64">
    <cfRule type="cellIs" dxfId="3367" priority="1307" operator="equal">
      <formula>"no fueling"</formula>
    </cfRule>
  </conditionalFormatting>
  <conditionalFormatting sqref="DG62:DG64">
    <cfRule type="cellIs" dxfId="3366" priority="1306" operator="equal">
      <formula>"no fueling"</formula>
    </cfRule>
  </conditionalFormatting>
  <conditionalFormatting sqref="DV62:DV64">
    <cfRule type="cellIs" dxfId="3365" priority="1305" operator="equal">
      <formula>"no fueling"</formula>
    </cfRule>
  </conditionalFormatting>
  <conditionalFormatting sqref="DV40:DV42">
    <cfRule type="cellIs" dxfId="3364" priority="1304" operator="equal">
      <formula>"no fueling"</formula>
    </cfRule>
  </conditionalFormatting>
  <conditionalFormatting sqref="DG40:DG42">
    <cfRule type="cellIs" dxfId="3363" priority="1303" operator="equal">
      <formula>"no fueling"</formula>
    </cfRule>
  </conditionalFormatting>
  <conditionalFormatting sqref="DH35:DH42">
    <cfRule type="cellIs" dxfId="3362" priority="1302" operator="equal">
      <formula>"no fueling"</formula>
    </cfRule>
  </conditionalFormatting>
  <conditionalFormatting sqref="O35:O42">
    <cfRule type="cellIs" dxfId="3361" priority="1300" operator="equal">
      <formula>"no fueling"</formula>
    </cfRule>
  </conditionalFormatting>
  <conditionalFormatting sqref="O35:O42">
    <cfRule type="cellIs" dxfId="3360" priority="1299" operator="equal">
      <formula>"no fueling"</formula>
    </cfRule>
  </conditionalFormatting>
  <conditionalFormatting sqref="N40:N42">
    <cfRule type="cellIs" dxfId="3359" priority="1298" operator="equal">
      <formula>"no fueling"</formula>
    </cfRule>
  </conditionalFormatting>
  <conditionalFormatting sqref="N40:N42">
    <cfRule type="cellIs" dxfId="3358" priority="1297" operator="equal">
      <formula>"no fueling"</formula>
    </cfRule>
  </conditionalFormatting>
  <conditionalFormatting sqref="O13:O20">
    <cfRule type="cellIs" dxfId="3357" priority="1296" operator="equal">
      <formula>"no fueling"</formula>
    </cfRule>
  </conditionalFormatting>
  <conditionalFormatting sqref="O13:O20">
    <cfRule type="cellIs" dxfId="3356" priority="1295" operator="equal">
      <formula>"no fueling"</formula>
    </cfRule>
  </conditionalFormatting>
  <conditionalFormatting sqref="N18:N20">
    <cfRule type="cellIs" dxfId="3355" priority="1294" operator="equal">
      <formula>"no fueling"</formula>
    </cfRule>
  </conditionalFormatting>
  <conditionalFormatting sqref="N18:N20">
    <cfRule type="cellIs" dxfId="3354" priority="1293" operator="equal">
      <formula>"no fueling"</formula>
    </cfRule>
  </conditionalFormatting>
  <conditionalFormatting sqref="DH13:DH20">
    <cfRule type="cellIs" dxfId="3353" priority="1292" operator="equal">
      <formula>"no fueling"</formula>
    </cfRule>
  </conditionalFormatting>
  <conditionalFormatting sqref="DG18:DG20">
    <cfRule type="cellIs" dxfId="3352" priority="1291" operator="equal">
      <formula>"no fueling"</formula>
    </cfRule>
  </conditionalFormatting>
  <conditionalFormatting sqref="DV18:DV20">
    <cfRule type="cellIs" dxfId="3351" priority="1290" operator="equal">
      <formula>"no fueling"</formula>
    </cfRule>
  </conditionalFormatting>
  <conditionalFormatting sqref="DW13:DW20">
    <cfRule type="cellIs" dxfId="3350" priority="1289" operator="equal">
      <formula>"no fueling"</formula>
    </cfRule>
  </conditionalFormatting>
  <conditionalFormatting sqref="Z48:AA65">
    <cfRule type="cellIs" dxfId="3349" priority="1284" operator="equal">
      <formula>"no fueling"</formula>
    </cfRule>
  </conditionalFormatting>
  <conditionalFormatting sqref="Z4:AA21">
    <cfRule type="cellIs" dxfId="3348" priority="1287" operator="equal">
      <formula>"no fueling"</formula>
    </cfRule>
  </conditionalFormatting>
  <conditionalFormatting sqref="Z26:AA43">
    <cfRule type="cellIs" dxfId="3347" priority="1286" operator="equal">
      <formula>"no fueling"</formula>
    </cfRule>
  </conditionalFormatting>
  <conditionalFormatting sqref="CI6:CJ6">
    <cfRule type="cellIs" dxfId="3346" priority="1283" operator="equal">
      <formula>"no fueling"</formula>
    </cfRule>
  </conditionalFormatting>
  <conditionalFormatting sqref="CI6:CJ6">
    <cfRule type="cellIs" dxfId="3345" priority="1282" operator="equal">
      <formula>"no fueling"</formula>
    </cfRule>
  </conditionalFormatting>
  <conditionalFormatting sqref="CI28:CJ28">
    <cfRule type="cellIs" dxfId="3344" priority="1281" operator="equal">
      <formula>"no fueling"</formula>
    </cfRule>
  </conditionalFormatting>
  <conditionalFormatting sqref="CI28:CJ28">
    <cfRule type="cellIs" dxfId="3343" priority="1280" operator="equal">
      <formula>"no fueling"</formula>
    </cfRule>
  </conditionalFormatting>
  <conditionalFormatting sqref="CI50:CJ50">
    <cfRule type="cellIs" dxfId="3342" priority="1279" operator="equal">
      <formula>"no fueling"</formula>
    </cfRule>
  </conditionalFormatting>
  <conditionalFormatting sqref="CI50:CJ50">
    <cfRule type="cellIs" dxfId="3341" priority="1278" operator="equal">
      <formula>"no fueling"</formula>
    </cfRule>
  </conditionalFormatting>
  <conditionalFormatting sqref="CX50:CY50">
    <cfRule type="cellIs" dxfId="3340" priority="1277" operator="equal">
      <formula>"no fueling"</formula>
    </cfRule>
  </conditionalFormatting>
  <conditionalFormatting sqref="CX50:CY50">
    <cfRule type="cellIs" dxfId="3339" priority="1276" operator="equal">
      <formula>"no fueling"</formula>
    </cfRule>
  </conditionalFormatting>
  <conditionalFormatting sqref="DM50:DN50">
    <cfRule type="cellIs" dxfId="3338" priority="1275" operator="equal">
      <formula>"no fueling"</formula>
    </cfRule>
  </conditionalFormatting>
  <conditionalFormatting sqref="DM50:DN50">
    <cfRule type="cellIs" dxfId="3337" priority="1274" operator="equal">
      <formula>"no fueling"</formula>
    </cfRule>
  </conditionalFormatting>
  <conditionalFormatting sqref="BE6:BF6">
    <cfRule type="cellIs" dxfId="3336" priority="1273" operator="equal">
      <formula>"no fueling"</formula>
    </cfRule>
  </conditionalFormatting>
  <conditionalFormatting sqref="BE6:BF6">
    <cfRule type="cellIs" dxfId="3335" priority="1272" operator="equal">
      <formula>"no fueling"</formula>
    </cfRule>
  </conditionalFormatting>
  <conditionalFormatting sqref="AP6:AQ6">
    <cfRule type="cellIs" dxfId="3334" priority="1271" operator="equal">
      <formula>"no fueling"</formula>
    </cfRule>
  </conditionalFormatting>
  <conditionalFormatting sqref="AP6:AQ6">
    <cfRule type="cellIs" dxfId="3333" priority="1270" operator="equal">
      <formula>"no fueling"</formula>
    </cfRule>
  </conditionalFormatting>
  <conditionalFormatting sqref="AP28:AQ28">
    <cfRule type="cellIs" dxfId="3332" priority="1269" operator="equal">
      <formula>"no fueling"</formula>
    </cfRule>
  </conditionalFormatting>
  <conditionalFormatting sqref="AP28:AQ28">
    <cfRule type="cellIs" dxfId="3331" priority="1268" operator="equal">
      <formula>"no fueling"</formula>
    </cfRule>
  </conditionalFormatting>
  <conditionalFormatting sqref="BE28:BF28">
    <cfRule type="cellIs" dxfId="3330" priority="1267" operator="equal">
      <formula>"no fueling"</formula>
    </cfRule>
  </conditionalFormatting>
  <conditionalFormatting sqref="BE28:BF28">
    <cfRule type="cellIs" dxfId="3329" priority="1266" operator="equal">
      <formula>"no fueling"</formula>
    </cfRule>
  </conditionalFormatting>
  <conditionalFormatting sqref="BE50:BF50">
    <cfRule type="cellIs" dxfId="3328" priority="1265" operator="equal">
      <formula>"no fueling"</formula>
    </cfRule>
  </conditionalFormatting>
  <conditionalFormatting sqref="BE50:BF50">
    <cfRule type="cellIs" dxfId="3327" priority="1264" operator="equal">
      <formula>"no fueling"</formula>
    </cfRule>
  </conditionalFormatting>
  <conditionalFormatting sqref="AP50:AQ50">
    <cfRule type="cellIs" dxfId="3326" priority="1263" operator="equal">
      <formula>"no fueling"</formula>
    </cfRule>
  </conditionalFormatting>
  <conditionalFormatting sqref="AP50:AQ50">
    <cfRule type="cellIs" dxfId="3325" priority="1262" operator="equal">
      <formula>"no fueling"</formula>
    </cfRule>
  </conditionalFormatting>
  <conditionalFormatting sqref="BT50:BU50">
    <cfRule type="cellIs" dxfId="3324" priority="1261" operator="equal">
      <formula>"no fueling"</formula>
    </cfRule>
  </conditionalFormatting>
  <conditionalFormatting sqref="BT50:BU50">
    <cfRule type="cellIs" dxfId="3323" priority="1260" operator="equal">
      <formula>"no fueling"</formula>
    </cfRule>
  </conditionalFormatting>
  <conditionalFormatting sqref="BT28:BU28">
    <cfRule type="cellIs" dxfId="3322" priority="1259" operator="equal">
      <formula>"no fueling"</formula>
    </cfRule>
  </conditionalFormatting>
  <conditionalFormatting sqref="BT28:BU28">
    <cfRule type="cellIs" dxfId="3321" priority="1258" operator="equal">
      <formula>"no fueling"</formula>
    </cfRule>
  </conditionalFormatting>
  <conditionalFormatting sqref="BT6:BU6">
    <cfRule type="cellIs" dxfId="3320" priority="1257" operator="equal">
      <formula>"no fueling"</formula>
    </cfRule>
  </conditionalFormatting>
  <conditionalFormatting sqref="BT6:BU6">
    <cfRule type="cellIs" dxfId="3319" priority="1256" operator="equal">
      <formula>"no fueling"</formula>
    </cfRule>
  </conditionalFormatting>
  <conditionalFormatting sqref="E6:F6">
    <cfRule type="cellIs" dxfId="3318" priority="1255" operator="equal">
      <formula>"no fueling"</formula>
    </cfRule>
  </conditionalFormatting>
  <conditionalFormatting sqref="E28:F28">
    <cfRule type="cellIs" dxfId="3317" priority="1254" operator="equal">
      <formula>"no fueling"</formula>
    </cfRule>
  </conditionalFormatting>
  <conditionalFormatting sqref="E50:F50">
    <cfRule type="cellIs" dxfId="3316" priority="1253" operator="equal">
      <formula>"no fueling"</formula>
    </cfRule>
  </conditionalFormatting>
  <conditionalFormatting sqref="E50:F50">
    <cfRule type="cellIs" dxfId="3315" priority="1252" operator="equal">
      <formula>"no fueling"</formula>
    </cfRule>
  </conditionalFormatting>
  <conditionalFormatting sqref="BU21">
    <cfRule type="cellIs" dxfId="3314" priority="1211" operator="equal">
      <formula>"no fueling"</formula>
    </cfRule>
  </conditionalFormatting>
  <conditionalFormatting sqref="F29">
    <cfRule type="cellIs" dxfId="3313" priority="1251" operator="equal">
      <formula>"no fueling"</formula>
    </cfRule>
  </conditionalFormatting>
  <conditionalFormatting sqref="BF7">
    <cfRule type="cellIs" dxfId="3312" priority="1250" operator="equal">
      <formula>"no fueling"</formula>
    </cfRule>
  </conditionalFormatting>
  <conditionalFormatting sqref="BF29">
    <cfRule type="cellIs" dxfId="3311" priority="1249" operator="equal">
      <formula>"no fueling"</formula>
    </cfRule>
  </conditionalFormatting>
  <conditionalFormatting sqref="BF51">
    <cfRule type="cellIs" dxfId="3310" priority="1248" operator="equal">
      <formula>"no fueling"</formula>
    </cfRule>
  </conditionalFormatting>
  <conditionalFormatting sqref="CJ7">
    <cfRule type="cellIs" dxfId="3309" priority="1247" operator="equal">
      <formula>"no fueling"</formula>
    </cfRule>
  </conditionalFormatting>
  <conditionalFormatting sqref="CJ29">
    <cfRule type="cellIs" dxfId="3308" priority="1246" operator="equal">
      <formula>"no fueling"</formula>
    </cfRule>
  </conditionalFormatting>
  <conditionalFormatting sqref="CJ51">
    <cfRule type="cellIs" dxfId="3307" priority="1245" operator="equal">
      <formula>"no fueling"</formula>
    </cfRule>
  </conditionalFormatting>
  <conditionalFormatting sqref="CY51">
    <cfRule type="cellIs" dxfId="3306" priority="1244" operator="equal">
      <formula>"no fueling"</formula>
    </cfRule>
  </conditionalFormatting>
  <conditionalFormatting sqref="CY29">
    <cfRule type="cellIs" dxfId="3305" priority="1243" operator="equal">
      <formula>"no fueling"</formula>
    </cfRule>
  </conditionalFormatting>
  <conditionalFormatting sqref="CY7">
    <cfRule type="cellIs" dxfId="3304" priority="1242" operator="equal">
      <formula>"no fueling"</formula>
    </cfRule>
  </conditionalFormatting>
  <conditionalFormatting sqref="DN7">
    <cfRule type="cellIs" dxfId="3303" priority="1241" operator="equal">
      <formula>"no fueling"</formula>
    </cfRule>
  </conditionalFormatting>
  <conditionalFormatting sqref="DN29">
    <cfRule type="cellIs" dxfId="3302" priority="1240" operator="equal">
      <formula>"no fueling"</formula>
    </cfRule>
  </conditionalFormatting>
  <conditionalFormatting sqref="DN51">
    <cfRule type="cellIs" dxfId="3301" priority="1239" operator="equal">
      <formula>"no fueling"</formula>
    </cfRule>
  </conditionalFormatting>
  <conditionalFormatting sqref="CJ21">
    <cfRule type="cellIs" dxfId="3300" priority="1238" operator="equal">
      <formula>"no fueling"</formula>
    </cfRule>
  </conditionalFormatting>
  <conditionalFormatting sqref="CJ21">
    <cfRule type="cellIs" dxfId="3299" priority="1237" operator="equal">
      <formula>"no fueling"</formula>
    </cfRule>
  </conditionalFormatting>
  <conditionalFormatting sqref="CJ43">
    <cfRule type="cellIs" dxfId="3298" priority="1236" operator="equal">
      <formula>"no fueling"</formula>
    </cfRule>
  </conditionalFormatting>
  <conditionalFormatting sqref="CJ43">
    <cfRule type="cellIs" dxfId="3297" priority="1235" operator="equal">
      <formula>"no fueling"</formula>
    </cfRule>
  </conditionalFormatting>
  <conditionalFormatting sqref="DN65">
    <cfRule type="cellIs" dxfId="3296" priority="1234" operator="equal">
      <formula>"no fueling"</formula>
    </cfRule>
  </conditionalFormatting>
  <conditionalFormatting sqref="DN65">
    <cfRule type="cellIs" dxfId="3295" priority="1233" operator="equal">
      <formula>"no fueling"</formula>
    </cfRule>
  </conditionalFormatting>
  <conditionalFormatting sqref="CY65">
    <cfRule type="cellIs" dxfId="3294" priority="1232" operator="equal">
      <formula>"no fueling"</formula>
    </cfRule>
  </conditionalFormatting>
  <conditionalFormatting sqref="CY65">
    <cfRule type="cellIs" dxfId="3293" priority="1231" operator="equal">
      <formula>"no fueling"</formula>
    </cfRule>
  </conditionalFormatting>
  <conditionalFormatting sqref="CJ65">
    <cfRule type="cellIs" dxfId="3292" priority="1230" operator="equal">
      <formula>"no fueling"</formula>
    </cfRule>
  </conditionalFormatting>
  <conditionalFormatting sqref="CJ65">
    <cfRule type="cellIs" dxfId="3291" priority="1229" operator="equal">
      <formula>"no fueling"</formula>
    </cfRule>
  </conditionalFormatting>
  <conditionalFormatting sqref="BU65">
    <cfRule type="cellIs" dxfId="3290" priority="1228" operator="equal">
      <formula>"no fueling"</formula>
    </cfRule>
  </conditionalFormatting>
  <conditionalFormatting sqref="BU65">
    <cfRule type="cellIs" dxfId="3289" priority="1227" operator="equal">
      <formula>"no fueling"</formula>
    </cfRule>
  </conditionalFormatting>
  <conditionalFormatting sqref="BF65">
    <cfRule type="cellIs" dxfId="3288" priority="1226" operator="equal">
      <formula>"no fueling"</formula>
    </cfRule>
  </conditionalFormatting>
  <conditionalFormatting sqref="BF65">
    <cfRule type="cellIs" dxfId="3287" priority="1225" operator="equal">
      <formula>"no fueling"</formula>
    </cfRule>
  </conditionalFormatting>
  <conditionalFormatting sqref="BF43">
    <cfRule type="cellIs" dxfId="3286" priority="1224" operator="equal">
      <formula>"no fueling"</formula>
    </cfRule>
  </conditionalFormatting>
  <conditionalFormatting sqref="BF43">
    <cfRule type="cellIs" dxfId="3285" priority="1223" operator="equal">
      <formula>"no fueling"</formula>
    </cfRule>
  </conditionalFormatting>
  <conditionalFormatting sqref="BU43">
    <cfRule type="cellIs" dxfId="3284" priority="1222" operator="equal">
      <formula>"no fueling"</formula>
    </cfRule>
  </conditionalFormatting>
  <conditionalFormatting sqref="BU43">
    <cfRule type="cellIs" dxfId="3283" priority="1221" operator="equal">
      <formula>"no fueling"</formula>
    </cfRule>
  </conditionalFormatting>
  <conditionalFormatting sqref="AQ43">
    <cfRule type="cellIs" dxfId="3282" priority="1220" operator="equal">
      <formula>"no fueling"</formula>
    </cfRule>
  </conditionalFormatting>
  <conditionalFormatting sqref="AQ43">
    <cfRule type="cellIs" dxfId="3281" priority="1219" operator="equal">
      <formula>"no fueling"</formula>
    </cfRule>
  </conditionalFormatting>
  <conditionalFormatting sqref="AQ65">
    <cfRule type="cellIs" dxfId="3280" priority="1218" operator="equal">
      <formula>"no fueling"</formula>
    </cfRule>
  </conditionalFormatting>
  <conditionalFormatting sqref="AQ65">
    <cfRule type="cellIs" dxfId="3279" priority="1217" operator="equal">
      <formula>"no fueling"</formula>
    </cfRule>
  </conditionalFormatting>
  <conditionalFormatting sqref="AQ21">
    <cfRule type="cellIs" dxfId="3278" priority="1216" operator="equal">
      <formula>"no fueling"</formula>
    </cfRule>
  </conditionalFormatting>
  <conditionalFormatting sqref="AQ21">
    <cfRule type="cellIs" dxfId="3277" priority="1215" operator="equal">
      <formula>"no fueling"</formula>
    </cfRule>
  </conditionalFormatting>
  <conditionalFormatting sqref="BF21">
    <cfRule type="cellIs" dxfId="3276" priority="1214" operator="equal">
      <formula>"no fueling"</formula>
    </cfRule>
  </conditionalFormatting>
  <conditionalFormatting sqref="BF21">
    <cfRule type="cellIs" dxfId="3275" priority="1213" operator="equal">
      <formula>"no fueling"</formula>
    </cfRule>
  </conditionalFormatting>
  <conditionalFormatting sqref="BU21">
    <cfRule type="cellIs" dxfId="3274" priority="1212" operator="equal">
      <formula>"no fueling"</formula>
    </cfRule>
  </conditionalFormatting>
  <conditionalFormatting sqref="CI30:CJ42">
    <cfRule type="cellIs" dxfId="3273" priority="1210" operator="equal">
      <formula>"no fueling"</formula>
    </cfRule>
  </conditionalFormatting>
  <conditionalFormatting sqref="BT8:BU20">
    <cfRule type="cellIs" dxfId="3272" priority="1209" operator="equal">
      <formula>"no fueling"</formula>
    </cfRule>
  </conditionalFormatting>
  <conditionalFormatting sqref="CI8:CJ20">
    <cfRule type="cellIs" dxfId="3271" priority="1208" operator="equal">
      <formula>"no fueling"</formula>
    </cfRule>
  </conditionalFormatting>
  <conditionalFormatting sqref="T8:T20">
    <cfRule type="cellIs" dxfId="3270" priority="1207" operator="equal">
      <formula>"no fueling"</formula>
    </cfRule>
  </conditionalFormatting>
  <conditionalFormatting sqref="T30:T42">
    <cfRule type="cellIs" dxfId="3269" priority="1206" operator="equal">
      <formula>"no fueling"</formula>
    </cfRule>
  </conditionalFormatting>
  <conditionalFormatting sqref="T52:T64">
    <cfRule type="cellIs" dxfId="3268" priority="1205" operator="equal">
      <formula>"no fueling"</formula>
    </cfRule>
  </conditionalFormatting>
  <conditionalFormatting sqref="AB72:AB73 AC72 AA71:AB71 AJ71:AL72 DY71:KU112 DO97:DX103 DO71:DX72 CV76 CV98 CW71:CW72 CV71:CV73 CV91:CV95 AM71:AM112 CW76:CW94 CW98:CW112 CZ71:DN75 Z72:AA72 V71:Y71 T72:Y73 A94:C112 D71:D73 D76 V74:V75 DO74:DX81 CX95:DI96 Q77:S89 E99:O99 Q99:S111 CZ99:DH103 DJ99:DN103 CZ77:DH81 T74:U74 W74:X74 AB112 AB98:AB99 AB76 A93:AD93 D91:AD92 D94:AD94 AB90 T76:X76 AB95:AC95 AD71:AD90 AJ73:AK74 AD95:AD112 AG95:AK98 AG90:AK90 AG76:AK76 AG112:AK112 AG91:AL94 AG99:AI111 AG77:AI89 AG71:AI75 CU71:CU112 DJ109:DU111 CZ109:DF111 CZ104:DG108 DX104:DX111 DJ104:DV108 CZ82:DG86 CZ87:DF89 DO90:DX94 DO87:DU89 DO82:DV86 DX82:DX89 W77:W89 CX72:CY75 D96:W97 D98:E98 G98:X98 D112:X112 D90:X90 E71:S76 CX99:CY112 CX98 CX76 CZ76:DM76 CZ98:DM98 DJ96:DX96 CZ90:DI94 DJ77:DN95 CX77:CY94 CX97:DN97 CZ112:DX112 W99:W111 D95:Y95 E95:P97 A71:C92">
    <cfRule type="cellIs" dxfId="3267" priority="1204" operator="equal">
      <formula>"no fueling"</formula>
    </cfRule>
  </conditionalFormatting>
  <conditionalFormatting sqref="AB74">
    <cfRule type="cellIs" dxfId="3266" priority="1203" operator="equal">
      <formula>"no fueling"</formula>
    </cfRule>
  </conditionalFormatting>
  <conditionalFormatting sqref="AL71:AL72 AL91:AL94">
    <cfRule type="cellIs" dxfId="3265" priority="1202" operator="equal">
      <formula>"no fueling"</formula>
    </cfRule>
  </conditionalFormatting>
  <conditionalFormatting sqref="DO97:DX103 CV76 CV98 CV73 CV91:CV95 CW76:CW94 CW98:CW112 DJ77:DN89 DX104:DX111 CX77:DH81 CX82:DG86 CX87:DF89 DO90:DX94 DO87:DU89 DO82:DV86 DX82:DX89 DO75:DX81 CX99:DH103 CX104:DG108 CX109:DF111 DJ99:DN103 DJ104:DV108 DJ109:DU111 CX73:DN75 CX98 CZ98:DM98 CX76 CZ76:DM76 CX90:DN97 CX112:DX112">
    <cfRule type="cellIs" dxfId="3264" priority="1201" operator="equal">
      <formula>"no fueling"</formula>
    </cfRule>
  </conditionalFormatting>
  <conditionalFormatting sqref="DM73:DN73">
    <cfRule type="cellIs" dxfId="3263" priority="1200" operator="equal">
      <formula>"no fueling"</formula>
    </cfRule>
  </conditionalFormatting>
  <conditionalFormatting sqref="DM95:DN95">
    <cfRule type="cellIs" dxfId="3262" priority="1199" operator="equal">
      <formula>"no fueling"</formula>
    </cfRule>
  </conditionalFormatting>
  <conditionalFormatting sqref="V74:V76 X74 X76">
    <cfRule type="cellIs" dxfId="3261" priority="1198" operator="equal">
      <formula>"no fueling"</formula>
    </cfRule>
  </conditionalFormatting>
  <conditionalFormatting sqref="V96:V98 X98">
    <cfRule type="cellIs" dxfId="3260" priority="1197" operator="equal">
      <formula>"no fueling"</formula>
    </cfRule>
  </conditionalFormatting>
  <conditionalFormatting sqref="D95 E95:P97">
    <cfRule type="cellIs" dxfId="3259" priority="1194" operator="equal">
      <formula>"no fueling"</formula>
    </cfRule>
  </conditionalFormatting>
  <conditionalFormatting sqref="D73 E73:P75">
    <cfRule type="cellIs" dxfId="3258" priority="1195" operator="equal">
      <formula>"no fueling"</formula>
    </cfRule>
  </conditionalFormatting>
  <conditionalFormatting sqref="AA71:AB71 AA93:AB93">
    <cfRule type="cellIs" dxfId="3257" priority="1196" operator="equal">
      <formula>"no fueling"</formula>
    </cfRule>
  </conditionalFormatting>
  <conditionalFormatting sqref="B98:B112 B76:B90">
    <cfRule type="cellIs" dxfId="3256" priority="1193" operator="equal">
      <formula>"no fueling"</formula>
    </cfRule>
  </conditionalFormatting>
  <conditionalFormatting sqref="CV76:CV90">
    <cfRule type="cellIs" dxfId="3255" priority="1192" operator="equal">
      <formula>"no fueling"</formula>
    </cfRule>
  </conditionalFormatting>
  <conditionalFormatting sqref="CV98:CV112">
    <cfRule type="cellIs" dxfId="3254" priority="1191" operator="equal">
      <formula>"no fueling"</formula>
    </cfRule>
  </conditionalFormatting>
  <conditionalFormatting sqref="AH76:AH90 AH98:AH112">
    <cfRule type="cellIs" dxfId="3253" priority="1190" operator="equal">
      <formula>"no fueling"</formula>
    </cfRule>
  </conditionalFormatting>
  <conditionalFormatting sqref="DK76:DK90 DK98:DK112">
    <cfRule type="cellIs" dxfId="3252" priority="1189" operator="equal">
      <formula>"no fueling"</formula>
    </cfRule>
  </conditionalFormatting>
  <conditionalFormatting sqref="R98:R112 R76:R90">
    <cfRule type="cellIs" dxfId="3251" priority="1188" operator="equal">
      <formula>"no fueling"</formula>
    </cfRule>
  </conditionalFormatting>
  <conditionalFormatting sqref="CX74:DI74 DM74:DX74 DM96:DX96 CX96:DI96">
    <cfRule type="cellIs" dxfId="3250" priority="1187" operator="equal">
      <formula>"no fueling"</formula>
    </cfRule>
  </conditionalFormatting>
  <conditionalFormatting sqref="U77:U89">
    <cfRule type="cellIs" dxfId="3249" priority="1186" operator="equal">
      <formula>"no fueling"</formula>
    </cfRule>
  </conditionalFormatting>
  <conditionalFormatting sqref="AJ77:AK89">
    <cfRule type="cellIs" dxfId="3248" priority="1185" operator="equal">
      <formula>"no fueling"</formula>
    </cfRule>
  </conditionalFormatting>
  <conditionalFormatting sqref="AJ99:AK111">
    <cfRule type="cellIs" dxfId="3247" priority="1184" operator="equal">
      <formula>"no fueling"</formula>
    </cfRule>
  </conditionalFormatting>
  <conditionalFormatting sqref="U99:U111">
    <cfRule type="cellIs" dxfId="3246" priority="1183" operator="equal">
      <formula>"no fueling"</formula>
    </cfRule>
  </conditionalFormatting>
  <conditionalFormatting sqref="V77:V89">
    <cfRule type="cellIs" dxfId="3245" priority="1182" operator="equal">
      <formula>"no fueling"</formula>
    </cfRule>
  </conditionalFormatting>
  <conditionalFormatting sqref="V77:V89">
    <cfRule type="cellIs" dxfId="3244" priority="1181" operator="equal">
      <formula>"no fueling"</formula>
    </cfRule>
  </conditionalFormatting>
  <conditionalFormatting sqref="V99:V111">
    <cfRule type="cellIs" dxfId="3243" priority="1180" operator="equal">
      <formula>"no fueling"</formula>
    </cfRule>
  </conditionalFormatting>
  <conditionalFormatting sqref="V99:V111">
    <cfRule type="cellIs" dxfId="3242" priority="1179" operator="equal">
      <formula>"no fueling"</formula>
    </cfRule>
  </conditionalFormatting>
  <conditionalFormatting sqref="D77:D89">
    <cfRule type="cellIs" dxfId="3241" priority="1178" operator="equal">
      <formula>"no fueling"</formula>
    </cfRule>
  </conditionalFormatting>
  <conditionalFormatting sqref="D99:D111">
    <cfRule type="cellIs" dxfId="3240" priority="1177" operator="equal">
      <formula>"no fueling"</formula>
    </cfRule>
  </conditionalFormatting>
  <conditionalFormatting sqref="AB84:AB87">
    <cfRule type="cellIs" dxfId="3239" priority="1176" operator="equal">
      <formula>"no fueling"</formula>
    </cfRule>
  </conditionalFormatting>
  <conditionalFormatting sqref="AB104:AB111">
    <cfRule type="cellIs" dxfId="3238" priority="1175" operator="equal">
      <formula>"no fueling"</formula>
    </cfRule>
  </conditionalFormatting>
  <conditionalFormatting sqref="P77:P89">
    <cfRule type="cellIs" dxfId="3237" priority="1174" operator="equal">
      <formula>"no fueling"</formula>
    </cfRule>
  </conditionalFormatting>
  <conditionalFormatting sqref="AB88:AB89">
    <cfRule type="cellIs" dxfId="3236" priority="1173" operator="equal">
      <formula>"no fueling"</formula>
    </cfRule>
  </conditionalFormatting>
  <conditionalFormatting sqref="Y74">
    <cfRule type="cellIs" dxfId="3235" priority="1165" operator="equal">
      <formula>"no fueling"</formula>
    </cfRule>
  </conditionalFormatting>
  <conditionalFormatting sqref="Y76">
    <cfRule type="cellIs" dxfId="3234" priority="1162" operator="equal">
      <formula>"no fueling"</formula>
    </cfRule>
  </conditionalFormatting>
  <conditionalFormatting sqref="AB78:AB83">
    <cfRule type="cellIs" dxfId="3233" priority="1172" operator="equal">
      <formula>"no fueling"</formula>
    </cfRule>
  </conditionalFormatting>
  <conditionalFormatting sqref="AB100:AB103">
    <cfRule type="cellIs" dxfId="3232" priority="1171" operator="equal">
      <formula>"no fueling"</formula>
    </cfRule>
  </conditionalFormatting>
  <conditionalFormatting sqref="AB77">
    <cfRule type="cellIs" dxfId="3231" priority="1170" operator="equal">
      <formula>"no fueling"</formula>
    </cfRule>
  </conditionalFormatting>
  <conditionalFormatting sqref="E77:O81 E82:N86 E87:M89">
    <cfRule type="cellIs" dxfId="3230" priority="1169" operator="equal">
      <formula>"no fueling"</formula>
    </cfRule>
  </conditionalFormatting>
  <conditionalFormatting sqref="E104:N106 E100:O103">
    <cfRule type="cellIs" dxfId="3229" priority="1168" operator="equal">
      <formula>"no fueling"</formula>
    </cfRule>
  </conditionalFormatting>
  <conditionalFormatting sqref="DI99:DI111">
    <cfRule type="cellIs" dxfId="3228" priority="1167" operator="equal">
      <formula>"no fueling"</formula>
    </cfRule>
  </conditionalFormatting>
  <conditionalFormatting sqref="DI77:DI89">
    <cfRule type="cellIs" dxfId="3227" priority="1166" operator="equal">
      <formula>"no fueling"</formula>
    </cfRule>
  </conditionalFormatting>
  <conditionalFormatting sqref="Y74">
    <cfRule type="cellIs" dxfId="3226" priority="1164" operator="equal">
      <formula>"no fueling"</formula>
    </cfRule>
  </conditionalFormatting>
  <conditionalFormatting sqref="Y90">
    <cfRule type="cellIs" dxfId="3225" priority="1163" operator="equal">
      <formula>"no fueling"</formula>
    </cfRule>
  </conditionalFormatting>
  <conditionalFormatting sqref="Y77">
    <cfRule type="cellIs" dxfId="3224" priority="1147" operator="equal">
      <formula>"no fueling"</formula>
    </cfRule>
  </conditionalFormatting>
  <conditionalFormatting sqref="Y98">
    <cfRule type="cellIs" dxfId="3223" priority="1161" operator="equal">
      <formula>"no fueling"</formula>
    </cfRule>
  </conditionalFormatting>
  <conditionalFormatting sqref="Y112">
    <cfRule type="cellIs" dxfId="3222" priority="1160" operator="equal">
      <formula>"no fueling"</formula>
    </cfRule>
  </conditionalFormatting>
  <conditionalFormatting sqref="AC100:AC103">
    <cfRule type="cellIs" dxfId="3221" priority="1155" operator="equal">
      <formula>"no fueling"</formula>
    </cfRule>
  </conditionalFormatting>
  <conditionalFormatting sqref="Y82:Y89">
    <cfRule type="cellIs" dxfId="3220" priority="1146" operator="equal">
      <formula>"no fueling"</formula>
    </cfRule>
  </conditionalFormatting>
  <conditionalFormatting sqref="AC74">
    <cfRule type="cellIs" dxfId="3219" priority="1159" operator="equal">
      <formula>"no fueling"</formula>
    </cfRule>
  </conditionalFormatting>
  <conditionalFormatting sqref="AC96">
    <cfRule type="cellIs" dxfId="3218" priority="1158" operator="equal">
      <formula>"no fueling"</formula>
    </cfRule>
  </conditionalFormatting>
  <conditionalFormatting sqref="AL73 AL90 AL76">
    <cfRule type="cellIs" dxfId="3217" priority="1134" operator="equal">
      <formula>"no fueling"</formula>
    </cfRule>
  </conditionalFormatting>
  <conditionalFormatting sqref="AB96">
    <cfRule type="cellIs" dxfId="3216" priority="1135" operator="equal">
      <formula>"no fueling"</formula>
    </cfRule>
  </conditionalFormatting>
  <conditionalFormatting sqref="AC98:AC112">
    <cfRule type="cellIs" dxfId="3215" priority="1157" operator="equal">
      <formula>"no fueling"</formula>
    </cfRule>
  </conditionalFormatting>
  <conditionalFormatting sqref="AC104:AC111">
    <cfRule type="cellIs" dxfId="3214" priority="1156" operator="equal">
      <formula>"no fueling"</formula>
    </cfRule>
  </conditionalFormatting>
  <conditionalFormatting sqref="AC76:AC90">
    <cfRule type="cellIs" dxfId="3213" priority="1154" operator="equal">
      <formula>"no fueling"</formula>
    </cfRule>
  </conditionalFormatting>
  <conditionalFormatting sqref="AC82:AC89">
    <cfRule type="cellIs" dxfId="3212" priority="1153" operator="equal">
      <formula>"no fueling"</formula>
    </cfRule>
  </conditionalFormatting>
  <conditionalFormatting sqref="AC78:AC81">
    <cfRule type="cellIs" dxfId="3211" priority="1152" operator="equal">
      <formula>"no fueling"</formula>
    </cfRule>
  </conditionalFormatting>
  <conditionalFormatting sqref="X96">
    <cfRule type="cellIs" dxfId="3210" priority="1151" operator="equal">
      <formula>"no fueling"</formula>
    </cfRule>
  </conditionalFormatting>
  <conditionalFormatting sqref="X96">
    <cfRule type="cellIs" dxfId="3209" priority="1150" operator="equal">
      <formula>"no fueling"</formula>
    </cfRule>
  </conditionalFormatting>
  <conditionalFormatting sqref="Y96">
    <cfRule type="cellIs" dxfId="3208" priority="1149" operator="equal">
      <formula>"no fueling"</formula>
    </cfRule>
  </conditionalFormatting>
  <conditionalFormatting sqref="Y96">
    <cfRule type="cellIs" dxfId="3207" priority="1148" operator="equal">
      <formula>"no fueling"</formula>
    </cfRule>
  </conditionalFormatting>
  <conditionalFormatting sqref="Y78:Y81">
    <cfRule type="cellIs" dxfId="3206" priority="1145" operator="equal">
      <formula>"no fueling"</formula>
    </cfRule>
  </conditionalFormatting>
  <conditionalFormatting sqref="X77:X89">
    <cfRule type="cellIs" dxfId="3205" priority="1144" operator="equal">
      <formula>"no fueling"</formula>
    </cfRule>
  </conditionalFormatting>
  <conditionalFormatting sqref="X82:X89">
    <cfRule type="cellIs" dxfId="3204" priority="1143" operator="equal">
      <formula>"no fueling"</formula>
    </cfRule>
  </conditionalFormatting>
  <conditionalFormatting sqref="X78:X81">
    <cfRule type="cellIs" dxfId="3203" priority="1142" operator="equal">
      <formula>"no fueling"</formula>
    </cfRule>
  </conditionalFormatting>
  <conditionalFormatting sqref="Y99">
    <cfRule type="cellIs" dxfId="3202" priority="1141" operator="equal">
      <formula>"no fueling"</formula>
    </cfRule>
  </conditionalFormatting>
  <conditionalFormatting sqref="Y104:Y111">
    <cfRule type="cellIs" dxfId="3201" priority="1140" operator="equal">
      <formula>"no fueling"</formula>
    </cfRule>
  </conditionalFormatting>
  <conditionalFormatting sqref="Y100:Y103">
    <cfRule type="cellIs" dxfId="3200" priority="1139" operator="equal">
      <formula>"no fueling"</formula>
    </cfRule>
  </conditionalFormatting>
  <conditionalFormatting sqref="X99:X111">
    <cfRule type="cellIs" dxfId="3199" priority="1138" operator="equal">
      <formula>"no fueling"</formula>
    </cfRule>
  </conditionalFormatting>
  <conditionalFormatting sqref="X104:X111">
    <cfRule type="cellIs" dxfId="3198" priority="1137" operator="equal">
      <formula>"no fueling"</formula>
    </cfRule>
  </conditionalFormatting>
  <conditionalFormatting sqref="X100:X103">
    <cfRule type="cellIs" dxfId="3197" priority="1136" operator="equal">
      <formula>"no fueling"</formula>
    </cfRule>
  </conditionalFormatting>
  <conditionalFormatting sqref="AL95 AL112 AL98">
    <cfRule type="cellIs" dxfId="3196" priority="1132" operator="equal">
      <formula>"no fueling"</formula>
    </cfRule>
  </conditionalFormatting>
  <conditionalFormatting sqref="AL99:AL111">
    <cfRule type="cellIs" dxfId="3195" priority="1131" operator="equal">
      <formula>"no fueling"</formula>
    </cfRule>
  </conditionalFormatting>
  <conditionalFormatting sqref="AL77:AL89">
    <cfRule type="cellIs" dxfId="3194" priority="1133" operator="equal">
      <formula>"no fueling"</formula>
    </cfRule>
  </conditionalFormatting>
  <conditionalFormatting sqref="BV75:CE84 BV71:CE72 AO71:AO72 AN71:AN73 AO76:AO94 AN76:AN95 AN98:AO112 CF71:CF112 BV97:CE106 AY99:BB102 BQ71:BU73 AY104:BB106 AY103 BA103:BB103 AR71:BB85 AP72:AQ74 AP99:AS106 BE99:BH106 BQ74:CE74 BQ96:CE96 CG74:CT74 CG96:CT96 BQ97:BS97 BQ75:BS75 AP76:AQ85 AP98:AQ98 BQ76:BU76 BQ112:BT112 AP112 AR112:BB112 AP91:AQ96 AP90 BQ91:BU95 BQ90:BT90 BQ98:BU106 BQ77:BS89 BV90:CE94 CD85:CE89 BQ107:BS111 BV112:CE112 CD107:CE111 AR90:BB98 AP86:BB89 AZ107:BB111">
    <cfRule type="cellIs" dxfId="3193" priority="1126" operator="equal">
      <formula>"no fueling"</formula>
    </cfRule>
  </conditionalFormatting>
  <conditionalFormatting sqref="AT99 AT101:AT106 AU99:AX106">
    <cfRule type="cellIs" dxfId="3192" priority="1125" operator="equal">
      <formula>"no fueling"</formula>
    </cfRule>
  </conditionalFormatting>
  <conditionalFormatting sqref="AT100">
    <cfRule type="cellIs" dxfId="3191" priority="1124" operator="equal">
      <formula>"no fueling"</formula>
    </cfRule>
  </conditionalFormatting>
  <conditionalFormatting sqref="BD71:BD72 BC71:BC73 BD76:BD94 BC76:BC95 BC98:BD112 BN104:BP106 BN99:BN103 BP99:BP103 BG71:BP84 BE112 BE72:BF74 BE77:BF84 BE98 BE76 BG112:BP112 BE91:BF96 BE90 BG90:BP98 BO85:BP89 BO107:BP111">
    <cfRule type="cellIs" dxfId="3190" priority="1123" operator="equal">
      <formula>"no fueling"</formula>
    </cfRule>
  </conditionalFormatting>
  <conditionalFormatting sqref="BI99 BI101:BI106 BJ99:BM106">
    <cfRule type="cellIs" dxfId="3189" priority="1122" operator="equal">
      <formula>"no fueling"</formula>
    </cfRule>
  </conditionalFormatting>
  <conditionalFormatting sqref="AE71:AF72 AE91:AF94">
    <cfRule type="cellIs" dxfId="3188" priority="1130" operator="equal">
      <formula>"no fueling"</formula>
    </cfRule>
  </conditionalFormatting>
  <conditionalFormatting sqref="AE73:AF73 AE76">
    <cfRule type="cellIs" dxfId="3187" priority="1129" operator="equal">
      <formula>"no fueling"</formula>
    </cfRule>
  </conditionalFormatting>
  <conditionalFormatting sqref="AE95:AF95 AE98">
    <cfRule type="cellIs" dxfId="3186" priority="1128" operator="equal">
      <formula>"no fueling"</formula>
    </cfRule>
  </conditionalFormatting>
  <conditionalFormatting sqref="P99:P111">
    <cfRule type="cellIs" dxfId="3185" priority="1127" operator="equal">
      <formula>"no fueling"</formula>
    </cfRule>
  </conditionalFormatting>
  <conditionalFormatting sqref="DW104:DW111">
    <cfRule type="cellIs" dxfId="3184" priority="1114" operator="equal">
      <formula>"no fueling"</formula>
    </cfRule>
  </conditionalFormatting>
  <conditionalFormatting sqref="BI100">
    <cfRule type="cellIs" dxfId="3183" priority="1121" operator="equal">
      <formula>"no fueling"</formula>
    </cfRule>
  </conditionalFormatting>
  <conditionalFormatting sqref="CK71:CT72 CK97:CT106 CG71:CJ73 CK75:CT84 CG77:CH89 CG99:CH111 CG75:CH75 CG97:CH97 CG76:CI76 CG98:CI98 CG91:CJ95 CG90:CI90 CG112:CI112 CK90:CT94 CS85:CT89 CK112:CT112 CS107:CT111">
    <cfRule type="cellIs" dxfId="3182" priority="1120" operator="equal">
      <formula>"no fueling"</formula>
    </cfRule>
  </conditionalFormatting>
  <conditionalFormatting sqref="BO99:BO103">
    <cfRule type="cellIs" dxfId="3181" priority="1119" operator="equal">
      <formula>"no fueling"</formula>
    </cfRule>
  </conditionalFormatting>
  <conditionalFormatting sqref="AZ103">
    <cfRule type="cellIs" dxfId="3180" priority="1118" operator="equal">
      <formula>"no fueling"</formula>
    </cfRule>
  </conditionalFormatting>
  <conditionalFormatting sqref="DV109:DV111">
    <cfRule type="cellIs" dxfId="3179" priority="1117" operator="equal">
      <formula>"no fueling"</formula>
    </cfRule>
  </conditionalFormatting>
  <conditionalFormatting sqref="DG109:DG111">
    <cfRule type="cellIs" dxfId="3178" priority="1116" operator="equal">
      <formula>"no fueling"</formula>
    </cfRule>
  </conditionalFormatting>
  <conditionalFormatting sqref="DH104:DH111">
    <cfRule type="cellIs" dxfId="3177" priority="1115" operator="equal">
      <formula>"no fueling"</formula>
    </cfRule>
  </conditionalFormatting>
  <conditionalFormatting sqref="O104:O111">
    <cfRule type="cellIs" dxfId="3176" priority="1113" operator="equal">
      <formula>"no fueling"</formula>
    </cfRule>
  </conditionalFormatting>
  <conditionalFormatting sqref="O104:O111">
    <cfRule type="cellIs" dxfId="3175" priority="1112" operator="equal">
      <formula>"no fueling"</formula>
    </cfRule>
  </conditionalFormatting>
  <conditionalFormatting sqref="O82:O89">
    <cfRule type="cellIs" dxfId="3174" priority="1109" operator="equal">
      <formula>"no fueling"</formula>
    </cfRule>
  </conditionalFormatting>
  <conditionalFormatting sqref="O82:O89">
    <cfRule type="cellIs" dxfId="3173" priority="1108" operator="equal">
      <formula>"no fueling"</formula>
    </cfRule>
  </conditionalFormatting>
  <conditionalFormatting sqref="N87:N89">
    <cfRule type="cellIs" dxfId="3172" priority="1107" operator="equal">
      <formula>"no fueling"</formula>
    </cfRule>
  </conditionalFormatting>
  <conditionalFormatting sqref="N87:N89">
    <cfRule type="cellIs" dxfId="3171" priority="1106" operator="equal">
      <formula>"no fueling"</formula>
    </cfRule>
  </conditionalFormatting>
  <conditionalFormatting sqref="DH82:DH89">
    <cfRule type="cellIs" dxfId="3170" priority="1105" operator="equal">
      <formula>"no fueling"</formula>
    </cfRule>
  </conditionalFormatting>
  <conditionalFormatting sqref="DG87:DG89">
    <cfRule type="cellIs" dxfId="3169" priority="1104" operator="equal">
      <formula>"no fueling"</formula>
    </cfRule>
  </conditionalFormatting>
  <conditionalFormatting sqref="DV87:DV89">
    <cfRule type="cellIs" dxfId="3168" priority="1103" operator="equal">
      <formula>"no fueling"</formula>
    </cfRule>
  </conditionalFormatting>
  <conditionalFormatting sqref="DW82:DW89">
    <cfRule type="cellIs" dxfId="3167" priority="1102" operator="equal">
      <formula>"no fueling"</formula>
    </cfRule>
  </conditionalFormatting>
  <conditionalFormatting sqref="Z73:AA90">
    <cfRule type="cellIs" dxfId="3166" priority="1101" operator="equal">
      <formula>"no fueling"</formula>
    </cfRule>
  </conditionalFormatting>
  <conditionalFormatting sqref="Z95:AA112">
    <cfRule type="cellIs" dxfId="3165" priority="1100" operator="equal">
      <formula>"no fueling"</formula>
    </cfRule>
  </conditionalFormatting>
  <conditionalFormatting sqref="CI75:CJ75">
    <cfRule type="cellIs" dxfId="3164" priority="1099" operator="equal">
      <formula>"no fueling"</formula>
    </cfRule>
  </conditionalFormatting>
  <conditionalFormatting sqref="CI75:CJ75">
    <cfRule type="cellIs" dxfId="3163" priority="1098" operator="equal">
      <formula>"no fueling"</formula>
    </cfRule>
  </conditionalFormatting>
  <conditionalFormatting sqref="CI97:CJ97">
    <cfRule type="cellIs" dxfId="3162" priority="1097" operator="equal">
      <formula>"no fueling"</formula>
    </cfRule>
  </conditionalFormatting>
  <conditionalFormatting sqref="CI97:CJ97">
    <cfRule type="cellIs" dxfId="3161" priority="1096" operator="equal">
      <formula>"no fueling"</formula>
    </cfRule>
  </conditionalFormatting>
  <conditionalFormatting sqref="BE75:BF75">
    <cfRule type="cellIs" dxfId="3160" priority="1095" operator="equal">
      <formula>"no fueling"</formula>
    </cfRule>
  </conditionalFormatting>
  <conditionalFormatting sqref="BE75:BF75">
    <cfRule type="cellIs" dxfId="3159" priority="1094" operator="equal">
      <formula>"no fueling"</formula>
    </cfRule>
  </conditionalFormatting>
  <conditionalFormatting sqref="AP75:AQ75">
    <cfRule type="cellIs" dxfId="3158" priority="1093" operator="equal">
      <formula>"no fueling"</formula>
    </cfRule>
  </conditionalFormatting>
  <conditionalFormatting sqref="AP75:AQ75">
    <cfRule type="cellIs" dxfId="3157" priority="1092" operator="equal">
      <formula>"no fueling"</formula>
    </cfRule>
  </conditionalFormatting>
  <conditionalFormatting sqref="AP97:AQ97">
    <cfRule type="cellIs" dxfId="3156" priority="1091" operator="equal">
      <formula>"no fueling"</formula>
    </cfRule>
  </conditionalFormatting>
  <conditionalFormatting sqref="AP97:AQ97">
    <cfRule type="cellIs" dxfId="3155" priority="1090" operator="equal">
      <formula>"no fueling"</formula>
    </cfRule>
  </conditionalFormatting>
  <conditionalFormatting sqref="BE97:BF97">
    <cfRule type="cellIs" dxfId="3154" priority="1089" operator="equal">
      <formula>"no fueling"</formula>
    </cfRule>
  </conditionalFormatting>
  <conditionalFormatting sqref="BE97:BF97">
    <cfRule type="cellIs" dxfId="3153" priority="1088" operator="equal">
      <formula>"no fueling"</formula>
    </cfRule>
  </conditionalFormatting>
  <conditionalFormatting sqref="BT97:BU97">
    <cfRule type="cellIs" dxfId="3152" priority="1087" operator="equal">
      <formula>"no fueling"</formula>
    </cfRule>
  </conditionalFormatting>
  <conditionalFormatting sqref="BT97:BU97">
    <cfRule type="cellIs" dxfId="3151" priority="1086" operator="equal">
      <formula>"no fueling"</formula>
    </cfRule>
  </conditionalFormatting>
  <conditionalFormatting sqref="BT75:BU75">
    <cfRule type="cellIs" dxfId="3150" priority="1085" operator="equal">
      <formula>"no fueling"</formula>
    </cfRule>
  </conditionalFormatting>
  <conditionalFormatting sqref="BT75:BU75">
    <cfRule type="cellIs" dxfId="3149" priority="1084" operator="equal">
      <formula>"no fueling"</formula>
    </cfRule>
  </conditionalFormatting>
  <conditionalFormatting sqref="E75:F75">
    <cfRule type="cellIs" dxfId="3148" priority="1083" operator="equal">
      <formula>"no fueling"</formula>
    </cfRule>
  </conditionalFormatting>
  <conditionalFormatting sqref="E97:F97">
    <cfRule type="cellIs" dxfId="3147" priority="1082" operator="equal">
      <formula>"no fueling"</formula>
    </cfRule>
  </conditionalFormatting>
  <conditionalFormatting sqref="BU90">
    <cfRule type="cellIs" dxfId="3146" priority="1057" operator="equal">
      <formula>"no fueling"</formula>
    </cfRule>
  </conditionalFormatting>
  <conditionalFormatting sqref="F98">
    <cfRule type="cellIs" dxfId="3145" priority="1081" operator="equal">
      <formula>"no fueling"</formula>
    </cfRule>
  </conditionalFormatting>
  <conditionalFormatting sqref="BF76">
    <cfRule type="cellIs" dxfId="3144" priority="1080" operator="equal">
      <formula>"no fueling"</formula>
    </cfRule>
  </conditionalFormatting>
  <conditionalFormatting sqref="BF98">
    <cfRule type="cellIs" dxfId="3143" priority="1079" operator="equal">
      <formula>"no fueling"</formula>
    </cfRule>
  </conditionalFormatting>
  <conditionalFormatting sqref="CJ76">
    <cfRule type="cellIs" dxfId="3142" priority="1078" operator="equal">
      <formula>"no fueling"</formula>
    </cfRule>
  </conditionalFormatting>
  <conditionalFormatting sqref="CJ98">
    <cfRule type="cellIs" dxfId="3141" priority="1077" operator="equal">
      <formula>"no fueling"</formula>
    </cfRule>
  </conditionalFormatting>
  <conditionalFormatting sqref="CY98">
    <cfRule type="cellIs" dxfId="3140" priority="1076" operator="equal">
      <formula>"no fueling"</formula>
    </cfRule>
  </conditionalFormatting>
  <conditionalFormatting sqref="CY76">
    <cfRule type="cellIs" dxfId="3139" priority="1075" operator="equal">
      <formula>"no fueling"</formula>
    </cfRule>
  </conditionalFormatting>
  <conditionalFormatting sqref="DN76">
    <cfRule type="cellIs" dxfId="3138" priority="1074" operator="equal">
      <formula>"no fueling"</formula>
    </cfRule>
  </conditionalFormatting>
  <conditionalFormatting sqref="DN98">
    <cfRule type="cellIs" dxfId="3137" priority="1073" operator="equal">
      <formula>"no fueling"</formula>
    </cfRule>
  </conditionalFormatting>
  <conditionalFormatting sqref="CJ90">
    <cfRule type="cellIs" dxfId="3136" priority="1072" operator="equal">
      <formula>"no fueling"</formula>
    </cfRule>
  </conditionalFormatting>
  <conditionalFormatting sqref="CJ90">
    <cfRule type="cellIs" dxfId="3135" priority="1071" operator="equal">
      <formula>"no fueling"</formula>
    </cfRule>
  </conditionalFormatting>
  <conditionalFormatting sqref="CJ112">
    <cfRule type="cellIs" dxfId="3134" priority="1070" operator="equal">
      <formula>"no fueling"</formula>
    </cfRule>
  </conditionalFormatting>
  <conditionalFormatting sqref="CJ112">
    <cfRule type="cellIs" dxfId="3133" priority="1069" operator="equal">
      <formula>"no fueling"</formula>
    </cfRule>
  </conditionalFormatting>
  <conditionalFormatting sqref="BF112">
    <cfRule type="cellIs" dxfId="3132" priority="1068" operator="equal">
      <formula>"no fueling"</formula>
    </cfRule>
  </conditionalFormatting>
  <conditionalFormatting sqref="BF112">
    <cfRule type="cellIs" dxfId="3131" priority="1067" operator="equal">
      <formula>"no fueling"</formula>
    </cfRule>
  </conditionalFormatting>
  <conditionalFormatting sqref="BU112">
    <cfRule type="cellIs" dxfId="3130" priority="1066" operator="equal">
      <formula>"no fueling"</formula>
    </cfRule>
  </conditionalFormatting>
  <conditionalFormatting sqref="BU112">
    <cfRule type="cellIs" dxfId="3129" priority="1065" operator="equal">
      <formula>"no fueling"</formula>
    </cfRule>
  </conditionalFormatting>
  <conditionalFormatting sqref="AQ112">
    <cfRule type="cellIs" dxfId="3128" priority="1064" operator="equal">
      <formula>"no fueling"</formula>
    </cfRule>
  </conditionalFormatting>
  <conditionalFormatting sqref="AQ112">
    <cfRule type="cellIs" dxfId="3127" priority="1063" operator="equal">
      <formula>"no fueling"</formula>
    </cfRule>
  </conditionalFormatting>
  <conditionalFormatting sqref="AQ90">
    <cfRule type="cellIs" dxfId="3126" priority="1062" operator="equal">
      <formula>"no fueling"</formula>
    </cfRule>
  </conditionalFormatting>
  <conditionalFormatting sqref="AQ90">
    <cfRule type="cellIs" dxfId="3125" priority="1061" operator="equal">
      <formula>"no fueling"</formula>
    </cfRule>
  </conditionalFormatting>
  <conditionalFormatting sqref="BF90">
    <cfRule type="cellIs" dxfId="3124" priority="1060" operator="equal">
      <formula>"no fueling"</formula>
    </cfRule>
  </conditionalFormatting>
  <conditionalFormatting sqref="BF90">
    <cfRule type="cellIs" dxfId="3123" priority="1059" operator="equal">
      <formula>"no fueling"</formula>
    </cfRule>
  </conditionalFormatting>
  <conditionalFormatting sqref="BU90">
    <cfRule type="cellIs" dxfId="3122" priority="1058" operator="equal">
      <formula>"no fueling"</formula>
    </cfRule>
  </conditionalFormatting>
  <conditionalFormatting sqref="CI99:CJ106">
    <cfRule type="cellIs" dxfId="3121" priority="1056" operator="equal">
      <formula>"no fueling"</formula>
    </cfRule>
  </conditionalFormatting>
  <conditionalFormatting sqref="BT77:BU84">
    <cfRule type="cellIs" dxfId="3120" priority="1055" operator="equal">
      <formula>"no fueling"</formula>
    </cfRule>
  </conditionalFormatting>
  <conditionalFormatting sqref="CI77:CJ84">
    <cfRule type="cellIs" dxfId="3119" priority="1054" operator="equal">
      <formula>"no fueling"</formula>
    </cfRule>
  </conditionalFormatting>
  <conditionalFormatting sqref="T77:T89">
    <cfRule type="cellIs" dxfId="3118" priority="1053" operator="equal">
      <formula>"no fueling"</formula>
    </cfRule>
  </conditionalFormatting>
  <conditionalFormatting sqref="T99:T111">
    <cfRule type="cellIs" dxfId="3117" priority="1052" operator="equal">
      <formula>"no fueling"</formula>
    </cfRule>
  </conditionalFormatting>
  <conditionalFormatting sqref="B69">
    <cfRule type="cellIs" dxfId="3116" priority="1051" operator="equal">
      <formula>"no fueling"</formula>
    </cfRule>
  </conditionalFormatting>
  <conditionalFormatting sqref="A114:AD115 AG114:AM117 CU114:KU117 A117:AD117 A116 C116:AD116">
    <cfRule type="cellIs" dxfId="3115" priority="1050" operator="equal">
      <formula>"no fueling"</formula>
    </cfRule>
  </conditionalFormatting>
  <conditionalFormatting sqref="AL114:AL117">
    <cfRule type="cellIs" dxfId="3114" priority="1049" operator="equal">
      <formula>"no fueling"</formula>
    </cfRule>
  </conditionalFormatting>
  <conditionalFormatting sqref="AN114:CT117">
    <cfRule type="cellIs" dxfId="3113" priority="1047" operator="equal">
      <formula>"no fueling"</formula>
    </cfRule>
  </conditionalFormatting>
  <conditionalFormatting sqref="AE114:AF117">
    <cfRule type="cellIs" dxfId="3112" priority="1048" operator="equal">
      <formula>"no fueling"</formula>
    </cfRule>
  </conditionalFormatting>
  <conditionalFormatting sqref="AB119:AB120 AC119 AA118:AB118 AJ118:AL119 DY118:KU159 DO144:DX150 DO118:DX119 CV123 CV145 CW118:CW119 CV118:CV120 CV138:CV142 AM118:AM159 CW123:CW141 CW145:CW159 CZ118:DN122 Z119:AA119 V118:Y118 T119:Y120 A141:C159 D118:D120 D123 V121:V122 DO121:DX128 CX142:DI143 Q124:S136 E146:O146 Q146:S158 CZ146:DH150 DJ146:DN150 CZ124:DH128 T121:U121 W121:X121 AB159 AB145:AB146 AB123 A140:AD140 D138:AD139 D141:AD141 AB137 T123:X123 AB142:AC142 AD118:AD137 AJ120:AK121 AD142:AD159 AG142:AK145 AG137:AK137 AG123:AK123 AG159:AK159 AG138:AL141 AG146:AI158 AG124:AI136 AG118:AI122 CU118:CU159 DJ156:DU158 CZ156:DF158 CZ151:DG155 DX151:DX158 DJ151:DV155 CZ129:DG133 CZ134:DF136 DO137:DX141 DO134:DU136 DO129:DV133 DX129:DX136 W124:W136 CX119:CY122 D143:W144 D145:E145 G145:X145 D159:X159 D137:X137 E118:S123 CX146:CY159 CX145 CX123 CZ123:DM123 CZ145:DM145 DJ143:DX143 CZ137:DI141 DJ124:DN142 CX124:CY141 CX144:DN144 CZ159:DX159 W146:W158 D142:Y142 E142:P144 A118:C139">
    <cfRule type="cellIs" dxfId="3111" priority="1046" operator="equal">
      <formula>"no fueling"</formula>
    </cfRule>
  </conditionalFormatting>
  <conditionalFormatting sqref="AB121">
    <cfRule type="cellIs" dxfId="3110" priority="1045" operator="equal">
      <formula>"no fueling"</formula>
    </cfRule>
  </conditionalFormatting>
  <conditionalFormatting sqref="AL118:AL119 AL138:AL141">
    <cfRule type="cellIs" dxfId="3109" priority="1044" operator="equal">
      <formula>"no fueling"</formula>
    </cfRule>
  </conditionalFormatting>
  <conditionalFormatting sqref="DO144:DX150 CV123 CV145 CV120 CV138:CV142 CW123:CW141 CW145:CW159 DJ124:DN136 DX151:DX158 CX124:DH128 CX129:DG133 CX134:DF136 DO137:DX141 DO134:DU136 DO129:DV133 DX129:DX136 DO122:DX128 CX146:DH150 CX151:DG155 CX156:DF158 DJ146:DN150 DJ151:DV155 DJ156:DU158 CX120:DN122 CX145 CZ145:DM145 CX123 CZ123:DM123 CX137:DN144 CX159:DX159">
    <cfRule type="cellIs" dxfId="3108" priority="1043" operator="equal">
      <formula>"no fueling"</formula>
    </cfRule>
  </conditionalFormatting>
  <conditionalFormatting sqref="DM120:DN120">
    <cfRule type="cellIs" dxfId="3107" priority="1042" operator="equal">
      <formula>"no fueling"</formula>
    </cfRule>
  </conditionalFormatting>
  <conditionalFormatting sqref="DM142:DN142">
    <cfRule type="cellIs" dxfId="3106" priority="1041" operator="equal">
      <formula>"no fueling"</formula>
    </cfRule>
  </conditionalFormatting>
  <conditionalFormatting sqref="V121:V123 X121 X123">
    <cfRule type="cellIs" dxfId="3105" priority="1040" operator="equal">
      <formula>"no fueling"</formula>
    </cfRule>
  </conditionalFormatting>
  <conditionalFormatting sqref="V143:V145 X145">
    <cfRule type="cellIs" dxfId="3104" priority="1039" operator="equal">
      <formula>"no fueling"</formula>
    </cfRule>
  </conditionalFormatting>
  <conditionalFormatting sqref="D142 E142:P144">
    <cfRule type="cellIs" dxfId="3103" priority="1036" operator="equal">
      <formula>"no fueling"</formula>
    </cfRule>
  </conditionalFormatting>
  <conditionalFormatting sqref="D120 E120:P122">
    <cfRule type="cellIs" dxfId="3102" priority="1037" operator="equal">
      <formula>"no fueling"</formula>
    </cfRule>
  </conditionalFormatting>
  <conditionalFormatting sqref="AA118:AB118 AA140:AB140">
    <cfRule type="cellIs" dxfId="3101" priority="1038" operator="equal">
      <formula>"no fueling"</formula>
    </cfRule>
  </conditionalFormatting>
  <conditionalFormatting sqref="B145:B159 B123:B137">
    <cfRule type="cellIs" dxfId="3100" priority="1035" operator="equal">
      <formula>"no fueling"</formula>
    </cfRule>
  </conditionalFormatting>
  <conditionalFormatting sqref="CV123:CV137">
    <cfRule type="cellIs" dxfId="3099" priority="1034" operator="equal">
      <formula>"no fueling"</formula>
    </cfRule>
  </conditionalFormatting>
  <conditionalFormatting sqref="CV145:CV159">
    <cfRule type="cellIs" dxfId="3098" priority="1033" operator="equal">
      <formula>"no fueling"</formula>
    </cfRule>
  </conditionalFormatting>
  <conditionalFormatting sqref="AH123:AH137 AH145:AH159">
    <cfRule type="cellIs" dxfId="3097" priority="1032" operator="equal">
      <formula>"no fueling"</formula>
    </cfRule>
  </conditionalFormatting>
  <conditionalFormatting sqref="DK123:DK137 DK145:DK159">
    <cfRule type="cellIs" dxfId="3096" priority="1031" operator="equal">
      <formula>"no fueling"</formula>
    </cfRule>
  </conditionalFormatting>
  <conditionalFormatting sqref="R145:R159 R123:R137">
    <cfRule type="cellIs" dxfId="3095" priority="1030" operator="equal">
      <formula>"no fueling"</formula>
    </cfRule>
  </conditionalFormatting>
  <conditionalFormatting sqref="CX121:DI121 DM121:DX121 DM143:DX143 CX143:DI143">
    <cfRule type="cellIs" dxfId="3094" priority="1029" operator="equal">
      <formula>"no fueling"</formula>
    </cfRule>
  </conditionalFormatting>
  <conditionalFormatting sqref="U124:U136">
    <cfRule type="cellIs" dxfId="3093" priority="1028" operator="equal">
      <formula>"no fueling"</formula>
    </cfRule>
  </conditionalFormatting>
  <conditionalFormatting sqref="AJ124:AK136">
    <cfRule type="cellIs" dxfId="3092" priority="1027" operator="equal">
      <formula>"no fueling"</formula>
    </cfRule>
  </conditionalFormatting>
  <conditionalFormatting sqref="AJ146:AK158">
    <cfRule type="cellIs" dxfId="3091" priority="1026" operator="equal">
      <formula>"no fueling"</formula>
    </cfRule>
  </conditionalFormatting>
  <conditionalFormatting sqref="U146:U158">
    <cfRule type="cellIs" dxfId="3090" priority="1025" operator="equal">
      <formula>"no fueling"</formula>
    </cfRule>
  </conditionalFormatting>
  <conditionalFormatting sqref="V124:V136">
    <cfRule type="cellIs" dxfId="3089" priority="1024" operator="equal">
      <formula>"no fueling"</formula>
    </cfRule>
  </conditionalFormatting>
  <conditionalFormatting sqref="V124:V136">
    <cfRule type="cellIs" dxfId="3088" priority="1023" operator="equal">
      <formula>"no fueling"</formula>
    </cfRule>
  </conditionalFormatting>
  <conditionalFormatting sqref="V146:V158">
    <cfRule type="cellIs" dxfId="3087" priority="1022" operator="equal">
      <formula>"no fueling"</formula>
    </cfRule>
  </conditionalFormatting>
  <conditionalFormatting sqref="V146:V158">
    <cfRule type="cellIs" dxfId="3086" priority="1021" operator="equal">
      <formula>"no fueling"</formula>
    </cfRule>
  </conditionalFormatting>
  <conditionalFormatting sqref="D124:D136">
    <cfRule type="cellIs" dxfId="3085" priority="1020" operator="equal">
      <formula>"no fueling"</formula>
    </cfRule>
  </conditionalFormatting>
  <conditionalFormatting sqref="D146:D158">
    <cfRule type="cellIs" dxfId="3084" priority="1019" operator="equal">
      <formula>"no fueling"</formula>
    </cfRule>
  </conditionalFormatting>
  <conditionalFormatting sqref="AB131:AB134">
    <cfRule type="cellIs" dxfId="3083" priority="1018" operator="equal">
      <formula>"no fueling"</formula>
    </cfRule>
  </conditionalFormatting>
  <conditionalFormatting sqref="AB151:AB158">
    <cfRule type="cellIs" dxfId="3082" priority="1017" operator="equal">
      <formula>"no fueling"</formula>
    </cfRule>
  </conditionalFormatting>
  <conditionalFormatting sqref="P124:P136">
    <cfRule type="cellIs" dxfId="3081" priority="1016" operator="equal">
      <formula>"no fueling"</formula>
    </cfRule>
  </conditionalFormatting>
  <conditionalFormatting sqref="AB135:AB136">
    <cfRule type="cellIs" dxfId="3080" priority="1015" operator="equal">
      <formula>"no fueling"</formula>
    </cfRule>
  </conditionalFormatting>
  <conditionalFormatting sqref="Y121">
    <cfRule type="cellIs" dxfId="3079" priority="1007" operator="equal">
      <formula>"no fueling"</formula>
    </cfRule>
  </conditionalFormatting>
  <conditionalFormatting sqref="Y123">
    <cfRule type="cellIs" dxfId="3078" priority="1004" operator="equal">
      <formula>"no fueling"</formula>
    </cfRule>
  </conditionalFormatting>
  <conditionalFormatting sqref="AB125:AB130">
    <cfRule type="cellIs" dxfId="3077" priority="1014" operator="equal">
      <formula>"no fueling"</formula>
    </cfRule>
  </conditionalFormatting>
  <conditionalFormatting sqref="AB147:AB150">
    <cfRule type="cellIs" dxfId="3076" priority="1013" operator="equal">
      <formula>"no fueling"</formula>
    </cfRule>
  </conditionalFormatting>
  <conditionalFormatting sqref="AB124">
    <cfRule type="cellIs" dxfId="3075" priority="1012" operator="equal">
      <formula>"no fueling"</formula>
    </cfRule>
  </conditionalFormatting>
  <conditionalFormatting sqref="E124:O128 E129:N133 E134:M136">
    <cfRule type="cellIs" dxfId="3074" priority="1011" operator="equal">
      <formula>"no fueling"</formula>
    </cfRule>
  </conditionalFormatting>
  <conditionalFormatting sqref="E151:N154 E147:O150">
    <cfRule type="cellIs" dxfId="3073" priority="1010" operator="equal">
      <formula>"no fueling"</formula>
    </cfRule>
  </conditionalFormatting>
  <conditionalFormatting sqref="DI146:DI158">
    <cfRule type="cellIs" dxfId="3072" priority="1009" operator="equal">
      <formula>"no fueling"</formula>
    </cfRule>
  </conditionalFormatting>
  <conditionalFormatting sqref="DI124:DI136">
    <cfRule type="cellIs" dxfId="3071" priority="1008" operator="equal">
      <formula>"no fueling"</formula>
    </cfRule>
  </conditionalFormatting>
  <conditionalFormatting sqref="Y121">
    <cfRule type="cellIs" dxfId="3070" priority="1006" operator="equal">
      <formula>"no fueling"</formula>
    </cfRule>
  </conditionalFormatting>
  <conditionalFormatting sqref="Y137">
    <cfRule type="cellIs" dxfId="3069" priority="1005" operator="equal">
      <formula>"no fueling"</formula>
    </cfRule>
  </conditionalFormatting>
  <conditionalFormatting sqref="Y124">
    <cfRule type="cellIs" dxfId="3068" priority="989" operator="equal">
      <formula>"no fueling"</formula>
    </cfRule>
  </conditionalFormatting>
  <conditionalFormatting sqref="Y145">
    <cfRule type="cellIs" dxfId="3067" priority="1003" operator="equal">
      <formula>"no fueling"</formula>
    </cfRule>
  </conditionalFormatting>
  <conditionalFormatting sqref="Y159">
    <cfRule type="cellIs" dxfId="3066" priority="1002" operator="equal">
      <formula>"no fueling"</formula>
    </cfRule>
  </conditionalFormatting>
  <conditionalFormatting sqref="AC147:AC150">
    <cfRule type="cellIs" dxfId="3065" priority="997" operator="equal">
      <formula>"no fueling"</formula>
    </cfRule>
  </conditionalFormatting>
  <conditionalFormatting sqref="Y129:Y136">
    <cfRule type="cellIs" dxfId="3064" priority="988" operator="equal">
      <formula>"no fueling"</formula>
    </cfRule>
  </conditionalFormatting>
  <conditionalFormatting sqref="AC121">
    <cfRule type="cellIs" dxfId="3063" priority="1001" operator="equal">
      <formula>"no fueling"</formula>
    </cfRule>
  </conditionalFormatting>
  <conditionalFormatting sqref="AC143">
    <cfRule type="cellIs" dxfId="3062" priority="1000" operator="equal">
      <formula>"no fueling"</formula>
    </cfRule>
  </conditionalFormatting>
  <conditionalFormatting sqref="AL120 AL137 AL123">
    <cfRule type="cellIs" dxfId="3061" priority="976" operator="equal">
      <formula>"no fueling"</formula>
    </cfRule>
  </conditionalFormatting>
  <conditionalFormatting sqref="AB143">
    <cfRule type="cellIs" dxfId="3060" priority="977" operator="equal">
      <formula>"no fueling"</formula>
    </cfRule>
  </conditionalFormatting>
  <conditionalFormatting sqref="AC145:AC159">
    <cfRule type="cellIs" dxfId="3059" priority="999" operator="equal">
      <formula>"no fueling"</formula>
    </cfRule>
  </conditionalFormatting>
  <conditionalFormatting sqref="AC151:AC158">
    <cfRule type="cellIs" dxfId="3058" priority="998" operator="equal">
      <formula>"no fueling"</formula>
    </cfRule>
  </conditionalFormatting>
  <conditionalFormatting sqref="AC123:AC137">
    <cfRule type="cellIs" dxfId="3057" priority="996" operator="equal">
      <formula>"no fueling"</formula>
    </cfRule>
  </conditionalFormatting>
  <conditionalFormatting sqref="AC129:AC136">
    <cfRule type="cellIs" dxfId="3056" priority="995" operator="equal">
      <formula>"no fueling"</formula>
    </cfRule>
  </conditionalFormatting>
  <conditionalFormatting sqref="AC125:AC128">
    <cfRule type="cellIs" dxfId="3055" priority="994" operator="equal">
      <formula>"no fueling"</formula>
    </cfRule>
  </conditionalFormatting>
  <conditionalFormatting sqref="X143">
    <cfRule type="cellIs" dxfId="3054" priority="993" operator="equal">
      <formula>"no fueling"</formula>
    </cfRule>
  </conditionalFormatting>
  <conditionalFormatting sqref="X143">
    <cfRule type="cellIs" dxfId="3053" priority="992" operator="equal">
      <formula>"no fueling"</formula>
    </cfRule>
  </conditionalFormatting>
  <conditionalFormatting sqref="Y143">
    <cfRule type="cellIs" dxfId="3052" priority="991" operator="equal">
      <formula>"no fueling"</formula>
    </cfRule>
  </conditionalFormatting>
  <conditionalFormatting sqref="Y143">
    <cfRule type="cellIs" dxfId="3051" priority="990" operator="equal">
      <formula>"no fueling"</formula>
    </cfRule>
  </conditionalFormatting>
  <conditionalFormatting sqref="Y125:Y128">
    <cfRule type="cellIs" dxfId="3050" priority="987" operator="equal">
      <formula>"no fueling"</formula>
    </cfRule>
  </conditionalFormatting>
  <conditionalFormatting sqref="X124:X136">
    <cfRule type="cellIs" dxfId="3049" priority="986" operator="equal">
      <formula>"no fueling"</formula>
    </cfRule>
  </conditionalFormatting>
  <conditionalFormatting sqref="X129:X136">
    <cfRule type="cellIs" dxfId="3048" priority="985" operator="equal">
      <formula>"no fueling"</formula>
    </cfRule>
  </conditionalFormatting>
  <conditionalFormatting sqref="X125:X128">
    <cfRule type="cellIs" dxfId="3047" priority="984" operator="equal">
      <formula>"no fueling"</formula>
    </cfRule>
  </conditionalFormatting>
  <conditionalFormatting sqref="Y146">
    <cfRule type="cellIs" dxfId="3046" priority="983" operator="equal">
      <formula>"no fueling"</formula>
    </cfRule>
  </conditionalFormatting>
  <conditionalFormatting sqref="Y151:Y158">
    <cfRule type="cellIs" dxfId="3045" priority="982" operator="equal">
      <formula>"no fueling"</formula>
    </cfRule>
  </conditionalFormatting>
  <conditionalFormatting sqref="Y147:Y150">
    <cfRule type="cellIs" dxfId="3044" priority="981" operator="equal">
      <formula>"no fueling"</formula>
    </cfRule>
  </conditionalFormatting>
  <conditionalFormatting sqref="X146:X158">
    <cfRule type="cellIs" dxfId="3043" priority="980" operator="equal">
      <formula>"no fueling"</formula>
    </cfRule>
  </conditionalFormatting>
  <conditionalFormatting sqref="X151:X158">
    <cfRule type="cellIs" dxfId="3042" priority="979" operator="equal">
      <formula>"no fueling"</formula>
    </cfRule>
  </conditionalFormatting>
  <conditionalFormatting sqref="X147:X150">
    <cfRule type="cellIs" dxfId="3041" priority="978" operator="equal">
      <formula>"no fueling"</formula>
    </cfRule>
  </conditionalFormatting>
  <conditionalFormatting sqref="AL142 AL159 AL145">
    <cfRule type="cellIs" dxfId="3040" priority="974" operator="equal">
      <formula>"no fueling"</formula>
    </cfRule>
  </conditionalFormatting>
  <conditionalFormatting sqref="AL146:AL158">
    <cfRule type="cellIs" dxfId="3039" priority="973" operator="equal">
      <formula>"no fueling"</formula>
    </cfRule>
  </conditionalFormatting>
  <conditionalFormatting sqref="AL124:AL136">
    <cfRule type="cellIs" dxfId="3038" priority="975" operator="equal">
      <formula>"no fueling"</formula>
    </cfRule>
  </conditionalFormatting>
  <conditionalFormatting sqref="BV122:CE132 BV118:CE119 AO118:AO119 AN118:AN120 AO123:AO141 AN123:AN142 AN145:AO159 CF118:CF159 BV144:CE154 AY146:BB149 BQ118:BU120 AY151:BB154 AY150 BA150:BB150 AP119:AQ121 AP146:AS154 BE146:BH154 BQ121:CE121 BQ143:CE143 CG121:CT121 CG143:CT143 BQ144:BS144 BQ122:BS122 AP145:AQ145 BQ123:BU123 BQ159:BT159 AP159 AR159:BB159 AP138:AQ143 AP137 BQ138:BU142 BQ137:BT137 BQ145:BU154 BQ124:BS136 BQ155:BS158 BV159:CE159 CD155:CE158 BV137:CE141 CD133:CE136 AR118:BB145 AP123:AQ136 AZ155:BB158 AP121:BA121 AP143:BA143">
    <cfRule type="cellIs" dxfId="3037" priority="968" operator="equal">
      <formula>"no fueling"</formula>
    </cfRule>
  </conditionalFormatting>
  <conditionalFormatting sqref="AT146 AT148:AT154 AU146:AX154">
    <cfRule type="cellIs" dxfId="3036" priority="967" operator="equal">
      <formula>"no fueling"</formula>
    </cfRule>
  </conditionalFormatting>
  <conditionalFormatting sqref="AT147">
    <cfRule type="cellIs" dxfId="3035" priority="966" operator="equal">
      <formula>"no fueling"</formula>
    </cfRule>
  </conditionalFormatting>
  <conditionalFormatting sqref="BD118:BD119 BC118:BC120 BD123:BD141 BC123:BC142 BC145:BD159 BN151:BP154 BN146:BN150 BP146:BP150 BG118:BP132 BE159 BE119:BF121 BE124:BF132 BE145 BE123 BG159:BP159 BE138:BF143 BE137 BG137:BP145 BO133:BP136 BO155:BP158">
    <cfRule type="cellIs" dxfId="3034" priority="965" operator="equal">
      <formula>"no fueling"</formula>
    </cfRule>
  </conditionalFormatting>
  <conditionalFormatting sqref="BI146 BI148:BI154 BJ146:BM154">
    <cfRule type="cellIs" dxfId="3033" priority="964" operator="equal">
      <formula>"no fueling"</formula>
    </cfRule>
  </conditionalFormatting>
  <conditionalFormatting sqref="AE118:AF119 AE138:AF141">
    <cfRule type="cellIs" dxfId="3032" priority="972" operator="equal">
      <formula>"no fueling"</formula>
    </cfRule>
  </conditionalFormatting>
  <conditionalFormatting sqref="AE120:AF120 AE123">
    <cfRule type="cellIs" dxfId="3031" priority="971" operator="equal">
      <formula>"no fueling"</formula>
    </cfRule>
  </conditionalFormatting>
  <conditionalFormatting sqref="AE142:AF142 AE145">
    <cfRule type="cellIs" dxfId="3030" priority="970" operator="equal">
      <formula>"no fueling"</formula>
    </cfRule>
  </conditionalFormatting>
  <conditionalFormatting sqref="P146:P158">
    <cfRule type="cellIs" dxfId="3029" priority="969" operator="equal">
      <formula>"no fueling"</formula>
    </cfRule>
  </conditionalFormatting>
  <conditionalFormatting sqref="DW151:DW158">
    <cfRule type="cellIs" dxfId="3028" priority="956" operator="equal">
      <formula>"no fueling"</formula>
    </cfRule>
  </conditionalFormatting>
  <conditionalFormatting sqref="BI147">
    <cfRule type="cellIs" dxfId="3027" priority="963" operator="equal">
      <formula>"no fueling"</formula>
    </cfRule>
  </conditionalFormatting>
  <conditionalFormatting sqref="CK118:CT119 CK144:CT154 CG118:CJ120 CK122:CT132 CG124:CH136 CG146:CH158 CG122:CH122 CG144:CH144 CG123:CI123 CG145:CI145 CG138:CJ142 CG137:CI137 CG159:CI159 CK137:CT141 CS133:CT136 CK159:CT159 CS155:CT158">
    <cfRule type="cellIs" dxfId="3026" priority="962" operator="equal">
      <formula>"no fueling"</formula>
    </cfRule>
  </conditionalFormatting>
  <conditionalFormatting sqref="BO146:BO150">
    <cfRule type="cellIs" dxfId="3025" priority="961" operator="equal">
      <formula>"no fueling"</formula>
    </cfRule>
  </conditionalFormatting>
  <conditionalFormatting sqref="AZ150">
    <cfRule type="cellIs" dxfId="3024" priority="960" operator="equal">
      <formula>"no fueling"</formula>
    </cfRule>
  </conditionalFormatting>
  <conditionalFormatting sqref="DV156:DV158">
    <cfRule type="cellIs" dxfId="3023" priority="959" operator="equal">
      <formula>"no fueling"</formula>
    </cfRule>
  </conditionalFormatting>
  <conditionalFormatting sqref="DG156:DG158">
    <cfRule type="cellIs" dxfId="3022" priority="958" operator="equal">
      <formula>"no fueling"</formula>
    </cfRule>
  </conditionalFormatting>
  <conditionalFormatting sqref="DH151:DH158">
    <cfRule type="cellIs" dxfId="3021" priority="957" operator="equal">
      <formula>"no fueling"</formula>
    </cfRule>
  </conditionalFormatting>
  <conditionalFormatting sqref="O151:O158">
    <cfRule type="cellIs" dxfId="3020" priority="955" operator="equal">
      <formula>"no fueling"</formula>
    </cfRule>
  </conditionalFormatting>
  <conditionalFormatting sqref="O151:O158">
    <cfRule type="cellIs" dxfId="3019" priority="954" operator="equal">
      <formula>"no fueling"</formula>
    </cfRule>
  </conditionalFormatting>
  <conditionalFormatting sqref="O129:O136">
    <cfRule type="cellIs" dxfId="3018" priority="951" operator="equal">
      <formula>"no fueling"</formula>
    </cfRule>
  </conditionalFormatting>
  <conditionalFormatting sqref="O129:O136">
    <cfRule type="cellIs" dxfId="3017" priority="950" operator="equal">
      <formula>"no fueling"</formula>
    </cfRule>
  </conditionalFormatting>
  <conditionalFormatting sqref="N134:N136">
    <cfRule type="cellIs" dxfId="3016" priority="949" operator="equal">
      <formula>"no fueling"</formula>
    </cfRule>
  </conditionalFormatting>
  <conditionalFormatting sqref="N134:N136">
    <cfRule type="cellIs" dxfId="3015" priority="948" operator="equal">
      <formula>"no fueling"</formula>
    </cfRule>
  </conditionalFormatting>
  <conditionalFormatting sqref="DH129:DH136">
    <cfRule type="cellIs" dxfId="3014" priority="947" operator="equal">
      <formula>"no fueling"</formula>
    </cfRule>
  </conditionalFormatting>
  <conditionalFormatting sqref="DG134:DG136">
    <cfRule type="cellIs" dxfId="3013" priority="946" operator="equal">
      <formula>"no fueling"</formula>
    </cfRule>
  </conditionalFormatting>
  <conditionalFormatting sqref="DV134:DV136">
    <cfRule type="cellIs" dxfId="3012" priority="945" operator="equal">
      <formula>"no fueling"</formula>
    </cfRule>
  </conditionalFormatting>
  <conditionalFormatting sqref="DW129:DW136">
    <cfRule type="cellIs" dxfId="3011" priority="944" operator="equal">
      <formula>"no fueling"</formula>
    </cfRule>
  </conditionalFormatting>
  <conditionalFormatting sqref="Z120:AA137">
    <cfRule type="cellIs" dxfId="3010" priority="943" operator="equal">
      <formula>"no fueling"</formula>
    </cfRule>
  </conditionalFormatting>
  <conditionalFormatting sqref="Z142:AA159">
    <cfRule type="cellIs" dxfId="3009" priority="942" operator="equal">
      <formula>"no fueling"</formula>
    </cfRule>
  </conditionalFormatting>
  <conditionalFormatting sqref="CI122:CJ122">
    <cfRule type="cellIs" dxfId="3008" priority="941" operator="equal">
      <formula>"no fueling"</formula>
    </cfRule>
  </conditionalFormatting>
  <conditionalFormatting sqref="CI122:CJ122">
    <cfRule type="cellIs" dxfId="3007" priority="940" operator="equal">
      <formula>"no fueling"</formula>
    </cfRule>
  </conditionalFormatting>
  <conditionalFormatting sqref="CI144:CJ144">
    <cfRule type="cellIs" dxfId="3006" priority="939" operator="equal">
      <formula>"no fueling"</formula>
    </cfRule>
  </conditionalFormatting>
  <conditionalFormatting sqref="CI144:CJ144">
    <cfRule type="cellIs" dxfId="3005" priority="938" operator="equal">
      <formula>"no fueling"</formula>
    </cfRule>
  </conditionalFormatting>
  <conditionalFormatting sqref="BE122:BF122">
    <cfRule type="cellIs" dxfId="3004" priority="937" operator="equal">
      <formula>"no fueling"</formula>
    </cfRule>
  </conditionalFormatting>
  <conditionalFormatting sqref="BE122:BF122">
    <cfRule type="cellIs" dxfId="3003" priority="936" operator="equal">
      <formula>"no fueling"</formula>
    </cfRule>
  </conditionalFormatting>
  <conditionalFormatting sqref="AP122:AQ122">
    <cfRule type="cellIs" dxfId="3002" priority="935" operator="equal">
      <formula>"no fueling"</formula>
    </cfRule>
  </conditionalFormatting>
  <conditionalFormatting sqref="AP122:AQ122">
    <cfRule type="cellIs" dxfId="3001" priority="934" operator="equal">
      <formula>"no fueling"</formula>
    </cfRule>
  </conditionalFormatting>
  <conditionalFormatting sqref="AP144:AQ144">
    <cfRule type="cellIs" dxfId="3000" priority="933" operator="equal">
      <formula>"no fueling"</formula>
    </cfRule>
  </conditionalFormatting>
  <conditionalFormatting sqref="AP144:AQ144">
    <cfRule type="cellIs" dxfId="2999" priority="932" operator="equal">
      <formula>"no fueling"</formula>
    </cfRule>
  </conditionalFormatting>
  <conditionalFormatting sqref="BE144:BF144">
    <cfRule type="cellIs" dxfId="2998" priority="931" operator="equal">
      <formula>"no fueling"</formula>
    </cfRule>
  </conditionalFormatting>
  <conditionalFormatting sqref="BE144:BF144">
    <cfRule type="cellIs" dxfId="2997" priority="930" operator="equal">
      <formula>"no fueling"</formula>
    </cfRule>
  </conditionalFormatting>
  <conditionalFormatting sqref="BT144:BU144">
    <cfRule type="cellIs" dxfId="2996" priority="929" operator="equal">
      <formula>"no fueling"</formula>
    </cfRule>
  </conditionalFormatting>
  <conditionalFormatting sqref="BT144:BU144">
    <cfRule type="cellIs" dxfId="2995" priority="928" operator="equal">
      <formula>"no fueling"</formula>
    </cfRule>
  </conditionalFormatting>
  <conditionalFormatting sqref="BT122:BU122">
    <cfRule type="cellIs" dxfId="2994" priority="927" operator="equal">
      <formula>"no fueling"</formula>
    </cfRule>
  </conditionalFormatting>
  <conditionalFormatting sqref="BT122:BU122">
    <cfRule type="cellIs" dxfId="2993" priority="926" operator="equal">
      <formula>"no fueling"</formula>
    </cfRule>
  </conditionalFormatting>
  <conditionalFormatting sqref="E122:F122">
    <cfRule type="cellIs" dxfId="2992" priority="925" operator="equal">
      <formula>"no fueling"</formula>
    </cfRule>
  </conditionalFormatting>
  <conditionalFormatting sqref="E144:F144">
    <cfRule type="cellIs" dxfId="2991" priority="924" operator="equal">
      <formula>"no fueling"</formula>
    </cfRule>
  </conditionalFormatting>
  <conditionalFormatting sqref="BU137">
    <cfRule type="cellIs" dxfId="2990" priority="899" operator="equal">
      <formula>"no fueling"</formula>
    </cfRule>
  </conditionalFormatting>
  <conditionalFormatting sqref="F145">
    <cfRule type="cellIs" dxfId="2989" priority="923" operator="equal">
      <formula>"no fueling"</formula>
    </cfRule>
  </conditionalFormatting>
  <conditionalFormatting sqref="BF123">
    <cfRule type="cellIs" dxfId="2988" priority="922" operator="equal">
      <formula>"no fueling"</formula>
    </cfRule>
  </conditionalFormatting>
  <conditionalFormatting sqref="BF145">
    <cfRule type="cellIs" dxfId="2987" priority="921" operator="equal">
      <formula>"no fueling"</formula>
    </cfRule>
  </conditionalFormatting>
  <conditionalFormatting sqref="CJ123">
    <cfRule type="cellIs" dxfId="2986" priority="920" operator="equal">
      <formula>"no fueling"</formula>
    </cfRule>
  </conditionalFormatting>
  <conditionalFormatting sqref="CJ145">
    <cfRule type="cellIs" dxfId="2985" priority="919" operator="equal">
      <formula>"no fueling"</formula>
    </cfRule>
  </conditionalFormatting>
  <conditionalFormatting sqref="CY145">
    <cfRule type="cellIs" dxfId="2984" priority="918" operator="equal">
      <formula>"no fueling"</formula>
    </cfRule>
  </conditionalFormatting>
  <conditionalFormatting sqref="CY123">
    <cfRule type="cellIs" dxfId="2983" priority="917" operator="equal">
      <formula>"no fueling"</formula>
    </cfRule>
  </conditionalFormatting>
  <conditionalFormatting sqref="DN123">
    <cfRule type="cellIs" dxfId="2982" priority="916" operator="equal">
      <formula>"no fueling"</formula>
    </cfRule>
  </conditionalFormatting>
  <conditionalFormatting sqref="DN145">
    <cfRule type="cellIs" dxfId="2981" priority="915" operator="equal">
      <formula>"no fueling"</formula>
    </cfRule>
  </conditionalFormatting>
  <conditionalFormatting sqref="CJ137">
    <cfRule type="cellIs" dxfId="2980" priority="914" operator="equal">
      <formula>"no fueling"</formula>
    </cfRule>
  </conditionalFormatting>
  <conditionalFormatting sqref="CJ137">
    <cfRule type="cellIs" dxfId="2979" priority="913" operator="equal">
      <formula>"no fueling"</formula>
    </cfRule>
  </conditionalFormatting>
  <conditionalFormatting sqref="CJ159">
    <cfRule type="cellIs" dxfId="2978" priority="912" operator="equal">
      <formula>"no fueling"</formula>
    </cfRule>
  </conditionalFormatting>
  <conditionalFormatting sqref="CJ159">
    <cfRule type="cellIs" dxfId="2977" priority="911" operator="equal">
      <formula>"no fueling"</formula>
    </cfRule>
  </conditionalFormatting>
  <conditionalFormatting sqref="BF159">
    <cfRule type="cellIs" dxfId="2976" priority="910" operator="equal">
      <formula>"no fueling"</formula>
    </cfRule>
  </conditionalFormatting>
  <conditionalFormatting sqref="BF159">
    <cfRule type="cellIs" dxfId="2975" priority="909" operator="equal">
      <formula>"no fueling"</formula>
    </cfRule>
  </conditionalFormatting>
  <conditionalFormatting sqref="BU159">
    <cfRule type="cellIs" dxfId="2974" priority="908" operator="equal">
      <formula>"no fueling"</formula>
    </cfRule>
  </conditionalFormatting>
  <conditionalFormatting sqref="BU159">
    <cfRule type="cellIs" dxfId="2973" priority="907" operator="equal">
      <formula>"no fueling"</formula>
    </cfRule>
  </conditionalFormatting>
  <conditionalFormatting sqref="AQ159">
    <cfRule type="cellIs" dxfId="2972" priority="906" operator="equal">
      <formula>"no fueling"</formula>
    </cfRule>
  </conditionalFormatting>
  <conditionalFormatting sqref="AQ159">
    <cfRule type="cellIs" dxfId="2971" priority="905" operator="equal">
      <formula>"no fueling"</formula>
    </cfRule>
  </conditionalFormatting>
  <conditionalFormatting sqref="AQ137">
    <cfRule type="cellIs" dxfId="2970" priority="904" operator="equal">
      <formula>"no fueling"</formula>
    </cfRule>
  </conditionalFormatting>
  <conditionalFormatting sqref="AQ137">
    <cfRule type="cellIs" dxfId="2969" priority="903" operator="equal">
      <formula>"no fueling"</formula>
    </cfRule>
  </conditionalFormatting>
  <conditionalFormatting sqref="BF137">
    <cfRule type="cellIs" dxfId="2968" priority="902" operator="equal">
      <formula>"no fueling"</formula>
    </cfRule>
  </conditionalFormatting>
  <conditionalFormatting sqref="BF137">
    <cfRule type="cellIs" dxfId="2967" priority="901" operator="equal">
      <formula>"no fueling"</formula>
    </cfRule>
  </conditionalFormatting>
  <conditionalFormatting sqref="BU137">
    <cfRule type="cellIs" dxfId="2966" priority="900" operator="equal">
      <formula>"no fueling"</formula>
    </cfRule>
  </conditionalFormatting>
  <conditionalFormatting sqref="CI146:CJ154">
    <cfRule type="cellIs" dxfId="2965" priority="898" operator="equal">
      <formula>"no fueling"</formula>
    </cfRule>
  </conditionalFormatting>
  <conditionalFormatting sqref="BT124:BU132">
    <cfRule type="cellIs" dxfId="2964" priority="897" operator="equal">
      <formula>"no fueling"</formula>
    </cfRule>
  </conditionalFormatting>
  <conditionalFormatting sqref="CI124:CJ132">
    <cfRule type="cellIs" dxfId="2963" priority="896" operator="equal">
      <formula>"no fueling"</formula>
    </cfRule>
  </conditionalFormatting>
  <conditionalFormatting sqref="T124:T136">
    <cfRule type="cellIs" dxfId="2962" priority="895" operator="equal">
      <formula>"no fueling"</formula>
    </cfRule>
  </conditionalFormatting>
  <conditionalFormatting sqref="T146:T158">
    <cfRule type="cellIs" dxfId="2961" priority="894" operator="equal">
      <formula>"no fueling"</formula>
    </cfRule>
  </conditionalFormatting>
  <conditionalFormatting sqref="B116">
    <cfRule type="cellIs" dxfId="2960" priority="893" operator="equal">
      <formula>"no fueling"</formula>
    </cfRule>
  </conditionalFormatting>
  <conditionalFormatting sqref="E107:N108 E109:M111">
    <cfRule type="cellIs" dxfId="2959" priority="892" operator="equal">
      <formula>"no fueling"</formula>
    </cfRule>
  </conditionalFormatting>
  <conditionalFormatting sqref="N109:N111">
    <cfRule type="cellIs" dxfId="2958" priority="891" operator="equal">
      <formula>"no fueling"</formula>
    </cfRule>
  </conditionalFormatting>
  <conditionalFormatting sqref="N109:N111">
    <cfRule type="cellIs" dxfId="2957" priority="890" operator="equal">
      <formula>"no fueling"</formula>
    </cfRule>
  </conditionalFormatting>
  <conditionalFormatting sqref="BT85:CC86 BT87:CB89">
    <cfRule type="cellIs" dxfId="2956" priority="889" operator="equal">
      <formula>"no fueling"</formula>
    </cfRule>
  </conditionalFormatting>
  <conditionalFormatting sqref="CC87:CC89">
    <cfRule type="cellIs" dxfId="2955" priority="888" operator="equal">
      <formula>"no fueling"</formula>
    </cfRule>
  </conditionalFormatting>
  <conditionalFormatting sqref="CC87:CC89">
    <cfRule type="cellIs" dxfId="2954" priority="887" operator="equal">
      <formula>"no fueling"</formula>
    </cfRule>
  </conditionalFormatting>
  <conditionalFormatting sqref="CI85:CR86 CI87:CQ89">
    <cfRule type="cellIs" dxfId="2953" priority="886" operator="equal">
      <formula>"no fueling"</formula>
    </cfRule>
  </conditionalFormatting>
  <conditionalFormatting sqref="CR87:CR89">
    <cfRule type="cellIs" dxfId="2952" priority="885" operator="equal">
      <formula>"no fueling"</formula>
    </cfRule>
  </conditionalFormatting>
  <conditionalFormatting sqref="CR87:CR89">
    <cfRule type="cellIs" dxfId="2951" priority="884" operator="equal">
      <formula>"no fueling"</formula>
    </cfRule>
  </conditionalFormatting>
  <conditionalFormatting sqref="CI107:CR108 CI109:CQ111">
    <cfRule type="cellIs" dxfId="2950" priority="883" operator="equal">
      <formula>"no fueling"</formula>
    </cfRule>
  </conditionalFormatting>
  <conditionalFormatting sqref="CR109:CR111">
    <cfRule type="cellIs" dxfId="2949" priority="882" operator="equal">
      <formula>"no fueling"</formula>
    </cfRule>
  </conditionalFormatting>
  <conditionalFormatting sqref="CR109:CR111">
    <cfRule type="cellIs" dxfId="2948" priority="881" operator="equal">
      <formula>"no fueling"</formula>
    </cfRule>
  </conditionalFormatting>
  <conditionalFormatting sqref="BT107:CC108 BT109:CB111">
    <cfRule type="cellIs" dxfId="2947" priority="880" operator="equal">
      <formula>"no fueling"</formula>
    </cfRule>
  </conditionalFormatting>
  <conditionalFormatting sqref="CC109:CC111">
    <cfRule type="cellIs" dxfId="2946" priority="879" operator="equal">
      <formula>"no fueling"</formula>
    </cfRule>
  </conditionalFormatting>
  <conditionalFormatting sqref="CC109:CC111">
    <cfRule type="cellIs" dxfId="2945" priority="878" operator="equal">
      <formula>"no fueling"</formula>
    </cfRule>
  </conditionalFormatting>
  <conditionalFormatting sqref="BE85:BN89">
    <cfRule type="cellIs" dxfId="2944" priority="877" operator="equal">
      <formula>"no fueling"</formula>
    </cfRule>
  </conditionalFormatting>
  <conditionalFormatting sqref="BE107:BN111">
    <cfRule type="cellIs" dxfId="2943" priority="876" operator="equal">
      <formula>"no fueling"</formula>
    </cfRule>
  </conditionalFormatting>
  <conditionalFormatting sqref="AP107:AY111">
    <cfRule type="cellIs" dxfId="2942" priority="875" operator="equal">
      <formula>"no fueling"</formula>
    </cfRule>
  </conditionalFormatting>
  <conditionalFormatting sqref="E155:N155 E156:M158">
    <cfRule type="cellIs" dxfId="2941" priority="874" operator="equal">
      <formula>"no fueling"</formula>
    </cfRule>
  </conditionalFormatting>
  <conditionalFormatting sqref="N156:N158">
    <cfRule type="cellIs" dxfId="2940" priority="873" operator="equal">
      <formula>"no fueling"</formula>
    </cfRule>
  </conditionalFormatting>
  <conditionalFormatting sqref="N156:N158">
    <cfRule type="cellIs" dxfId="2939" priority="872" operator="equal">
      <formula>"no fueling"</formula>
    </cfRule>
  </conditionalFormatting>
  <conditionalFormatting sqref="BT155:CC155 BT156:CB158">
    <cfRule type="cellIs" dxfId="2938" priority="871" operator="equal">
      <formula>"no fueling"</formula>
    </cfRule>
  </conditionalFormatting>
  <conditionalFormatting sqref="CC156:CC158">
    <cfRule type="cellIs" dxfId="2937" priority="870" operator="equal">
      <formula>"no fueling"</formula>
    </cfRule>
  </conditionalFormatting>
  <conditionalFormatting sqref="CC156:CC158">
    <cfRule type="cellIs" dxfId="2936" priority="869" operator="equal">
      <formula>"no fueling"</formula>
    </cfRule>
  </conditionalFormatting>
  <conditionalFormatting sqref="BT133:CC133 BT134:CB136">
    <cfRule type="cellIs" dxfId="2935" priority="868" operator="equal">
      <formula>"no fueling"</formula>
    </cfRule>
  </conditionalFormatting>
  <conditionalFormatting sqref="CC134:CC136">
    <cfRule type="cellIs" dxfId="2934" priority="867" operator="equal">
      <formula>"no fueling"</formula>
    </cfRule>
  </conditionalFormatting>
  <conditionalFormatting sqref="CC134:CC136">
    <cfRule type="cellIs" dxfId="2933" priority="866" operator="equal">
      <formula>"no fueling"</formula>
    </cfRule>
  </conditionalFormatting>
  <conditionalFormatting sqref="CI133:CR133 CI134:CQ136">
    <cfRule type="cellIs" dxfId="2932" priority="865" operator="equal">
      <formula>"no fueling"</formula>
    </cfRule>
  </conditionalFormatting>
  <conditionalFormatting sqref="CR134:CR136">
    <cfRule type="cellIs" dxfId="2931" priority="864" operator="equal">
      <formula>"no fueling"</formula>
    </cfRule>
  </conditionalFormatting>
  <conditionalFormatting sqref="CR134:CR136">
    <cfRule type="cellIs" dxfId="2930" priority="863" operator="equal">
      <formula>"no fueling"</formula>
    </cfRule>
  </conditionalFormatting>
  <conditionalFormatting sqref="CI155:CR155 CI156:CQ158">
    <cfRule type="cellIs" dxfId="2929" priority="862" operator="equal">
      <formula>"no fueling"</formula>
    </cfRule>
  </conditionalFormatting>
  <conditionalFormatting sqref="CR156:CR158">
    <cfRule type="cellIs" dxfId="2928" priority="861" operator="equal">
      <formula>"no fueling"</formula>
    </cfRule>
  </conditionalFormatting>
  <conditionalFormatting sqref="CR156:CR158">
    <cfRule type="cellIs" dxfId="2927" priority="860" operator="equal">
      <formula>"no fueling"</formula>
    </cfRule>
  </conditionalFormatting>
  <conditionalFormatting sqref="BE133:BN136">
    <cfRule type="cellIs" dxfId="2926" priority="859" operator="equal">
      <formula>"no fueling"</formula>
    </cfRule>
  </conditionalFormatting>
  <conditionalFormatting sqref="BE155:BN158">
    <cfRule type="cellIs" dxfId="2925" priority="858" operator="equal">
      <formula>"no fueling"</formula>
    </cfRule>
  </conditionalFormatting>
  <conditionalFormatting sqref="AP155:AY158">
    <cfRule type="cellIs" dxfId="2924" priority="857" operator="equal">
      <formula>"no fueling"</formula>
    </cfRule>
  </conditionalFormatting>
  <conditionalFormatting sqref="D4 E4:P6">
    <cfRule type="cellIs" dxfId="2923" priority="856" operator="equal">
      <formula>"no fueling"</formula>
    </cfRule>
  </conditionalFormatting>
  <conditionalFormatting sqref="D4 E4:P6">
    <cfRule type="cellIs" dxfId="2922" priority="855" operator="equal">
      <formula>"no fueling"</formula>
    </cfRule>
  </conditionalFormatting>
  <conditionalFormatting sqref="D26 E26:P28">
    <cfRule type="cellIs" dxfId="2921" priority="854" operator="equal">
      <formula>"no fueling"</formula>
    </cfRule>
  </conditionalFormatting>
  <conditionalFormatting sqref="D26 E26:P28">
    <cfRule type="cellIs" dxfId="2920" priority="853" operator="equal">
      <formula>"no fueling"</formula>
    </cfRule>
  </conditionalFormatting>
  <conditionalFormatting sqref="D48 E48:P50">
    <cfRule type="cellIs" dxfId="2919" priority="852" operator="equal">
      <formula>"no fueling"</formula>
    </cfRule>
  </conditionalFormatting>
  <conditionalFormatting sqref="D48 E48:P50">
    <cfRule type="cellIs" dxfId="2918" priority="851" operator="equal">
      <formula>"no fueling"</formula>
    </cfRule>
  </conditionalFormatting>
  <conditionalFormatting sqref="D73 E73:P75">
    <cfRule type="cellIs" dxfId="2917" priority="850" operator="equal">
      <formula>"no fueling"</formula>
    </cfRule>
  </conditionalFormatting>
  <conditionalFormatting sqref="D73 E73:P75">
    <cfRule type="cellIs" dxfId="2916" priority="849" operator="equal">
      <formula>"no fueling"</formula>
    </cfRule>
  </conditionalFormatting>
  <conditionalFormatting sqref="D95 E95:P97">
    <cfRule type="cellIs" dxfId="2915" priority="848" operator="equal">
      <formula>"no fueling"</formula>
    </cfRule>
  </conditionalFormatting>
  <conditionalFormatting sqref="E97:F97">
    <cfRule type="cellIs" dxfId="2914" priority="847" operator="equal">
      <formula>"no fueling"</formula>
    </cfRule>
  </conditionalFormatting>
  <conditionalFormatting sqref="D95 E95:P97">
    <cfRule type="cellIs" dxfId="2913" priority="846" operator="equal">
      <formula>"no fueling"</formula>
    </cfRule>
  </conditionalFormatting>
  <conditionalFormatting sqref="D95 E95:P97">
    <cfRule type="cellIs" dxfId="2912" priority="845" operator="equal">
      <formula>"no fueling"</formula>
    </cfRule>
  </conditionalFormatting>
  <conditionalFormatting sqref="D120 E120:P122">
    <cfRule type="cellIs" dxfId="2911" priority="844" operator="equal">
      <formula>"no fueling"</formula>
    </cfRule>
  </conditionalFormatting>
  <conditionalFormatting sqref="D120 E120:P122">
    <cfRule type="cellIs" dxfId="2910" priority="843" operator="equal">
      <formula>"no fueling"</formula>
    </cfRule>
  </conditionalFormatting>
  <conditionalFormatting sqref="E122:F122">
    <cfRule type="cellIs" dxfId="2909" priority="842" operator="equal">
      <formula>"no fueling"</formula>
    </cfRule>
  </conditionalFormatting>
  <conditionalFormatting sqref="D120 E120:P122">
    <cfRule type="cellIs" dxfId="2908" priority="841" operator="equal">
      <formula>"no fueling"</formula>
    </cfRule>
  </conditionalFormatting>
  <conditionalFormatting sqref="D120 E120:P122">
    <cfRule type="cellIs" dxfId="2907" priority="840" operator="equal">
      <formula>"no fueling"</formula>
    </cfRule>
  </conditionalFormatting>
  <conditionalFormatting sqref="D142 E142:P144">
    <cfRule type="cellIs" dxfId="2906" priority="839" operator="equal">
      <formula>"no fueling"</formula>
    </cfRule>
  </conditionalFormatting>
  <conditionalFormatting sqref="E144:F144">
    <cfRule type="cellIs" dxfId="2905" priority="838" operator="equal">
      <formula>"no fueling"</formula>
    </cfRule>
  </conditionalFormatting>
  <conditionalFormatting sqref="D142 E142:P144">
    <cfRule type="cellIs" dxfId="2904" priority="837" operator="equal">
      <formula>"no fueling"</formula>
    </cfRule>
  </conditionalFormatting>
  <conditionalFormatting sqref="D142 E142:P144">
    <cfRule type="cellIs" dxfId="2903" priority="836" operator="equal">
      <formula>"no fueling"</formula>
    </cfRule>
  </conditionalFormatting>
  <conditionalFormatting sqref="E144:F144">
    <cfRule type="cellIs" dxfId="2902" priority="835" operator="equal">
      <formula>"no fueling"</formula>
    </cfRule>
  </conditionalFormatting>
  <conditionalFormatting sqref="D142 E142:P144">
    <cfRule type="cellIs" dxfId="2901" priority="834" operator="equal">
      <formula>"no fueling"</formula>
    </cfRule>
  </conditionalFormatting>
  <conditionalFormatting sqref="D142 E142:P144">
    <cfRule type="cellIs" dxfId="2900" priority="833" operator="equal">
      <formula>"no fueling"</formula>
    </cfRule>
  </conditionalFormatting>
  <conditionalFormatting sqref="B98:B112">
    <cfRule type="cellIs" dxfId="2899" priority="832" operator="equal">
      <formula>"no fueling"</formula>
    </cfRule>
  </conditionalFormatting>
  <conditionalFormatting sqref="B98:B112">
    <cfRule type="cellIs" dxfId="2898" priority="831" operator="equal">
      <formula>"no fueling"</formula>
    </cfRule>
  </conditionalFormatting>
  <conditionalFormatting sqref="B76:B90">
    <cfRule type="cellIs" dxfId="2897" priority="830" operator="equal">
      <formula>"no fueling"</formula>
    </cfRule>
  </conditionalFormatting>
  <conditionalFormatting sqref="B76:B90">
    <cfRule type="cellIs" dxfId="2896" priority="829" operator="equal">
      <formula>"no fueling"</formula>
    </cfRule>
  </conditionalFormatting>
  <conditionalFormatting sqref="B51:B65">
    <cfRule type="cellIs" dxfId="2895" priority="828" operator="equal">
      <formula>"no fueling"</formula>
    </cfRule>
  </conditionalFormatting>
  <conditionalFormatting sqref="B51:B65">
    <cfRule type="cellIs" dxfId="2894" priority="827" operator="equal">
      <formula>"no fueling"</formula>
    </cfRule>
  </conditionalFormatting>
  <conditionalFormatting sqref="B51:B65">
    <cfRule type="cellIs" dxfId="2893" priority="826" operator="equal">
      <formula>"no fueling"</formula>
    </cfRule>
  </conditionalFormatting>
  <conditionalFormatting sqref="B51:B65">
    <cfRule type="cellIs" dxfId="2892" priority="825" operator="equal">
      <formula>"no fueling"</formula>
    </cfRule>
  </conditionalFormatting>
  <conditionalFormatting sqref="B29:B43">
    <cfRule type="cellIs" dxfId="2891" priority="824" operator="equal">
      <formula>"no fueling"</formula>
    </cfRule>
  </conditionalFormatting>
  <conditionalFormatting sqref="B29:B43">
    <cfRule type="cellIs" dxfId="2890" priority="823" operator="equal">
      <formula>"no fueling"</formula>
    </cfRule>
  </conditionalFormatting>
  <conditionalFormatting sqref="B29:B43">
    <cfRule type="cellIs" dxfId="2889" priority="822" operator="equal">
      <formula>"no fueling"</formula>
    </cfRule>
  </conditionalFormatting>
  <conditionalFormatting sqref="B29:B43">
    <cfRule type="cellIs" dxfId="2888" priority="821" operator="equal">
      <formula>"no fueling"</formula>
    </cfRule>
  </conditionalFormatting>
  <conditionalFormatting sqref="B29:B43">
    <cfRule type="cellIs" dxfId="2887" priority="820" operator="equal">
      <formula>"no fueling"</formula>
    </cfRule>
  </conditionalFormatting>
  <conditionalFormatting sqref="B29:B43">
    <cfRule type="cellIs" dxfId="2886" priority="819" operator="equal">
      <formula>"no fueling"</formula>
    </cfRule>
  </conditionalFormatting>
  <conditionalFormatting sqref="B7:B21">
    <cfRule type="cellIs" dxfId="2885" priority="818" operator="equal">
      <formula>"no fueling"</formula>
    </cfRule>
  </conditionalFormatting>
  <conditionalFormatting sqref="B7:B21">
    <cfRule type="cellIs" dxfId="2884" priority="817" operator="equal">
      <formula>"no fueling"</formula>
    </cfRule>
  </conditionalFormatting>
  <conditionalFormatting sqref="B7:B21">
    <cfRule type="cellIs" dxfId="2883" priority="816" operator="equal">
      <formula>"no fueling"</formula>
    </cfRule>
  </conditionalFormatting>
  <conditionalFormatting sqref="B7:B21">
    <cfRule type="cellIs" dxfId="2882" priority="815" operator="equal">
      <formula>"no fueling"</formula>
    </cfRule>
  </conditionalFormatting>
  <conditionalFormatting sqref="B7:B21">
    <cfRule type="cellIs" dxfId="2881" priority="814" operator="equal">
      <formula>"no fueling"</formula>
    </cfRule>
  </conditionalFormatting>
  <conditionalFormatting sqref="B7:B21">
    <cfRule type="cellIs" dxfId="2880" priority="813" operator="equal">
      <formula>"no fueling"</formula>
    </cfRule>
  </conditionalFormatting>
  <conditionalFormatting sqref="R7:R21">
    <cfRule type="cellIs" dxfId="2879" priority="812" operator="equal">
      <formula>"no fueling"</formula>
    </cfRule>
  </conditionalFormatting>
  <conditionalFormatting sqref="R7:R21">
    <cfRule type="cellIs" dxfId="2878" priority="811" operator="equal">
      <formula>"no fueling"</formula>
    </cfRule>
  </conditionalFormatting>
  <conditionalFormatting sqref="R7:R21">
    <cfRule type="cellIs" dxfId="2877" priority="810" operator="equal">
      <formula>"no fueling"</formula>
    </cfRule>
  </conditionalFormatting>
  <conditionalFormatting sqref="R7:R21">
    <cfRule type="cellIs" dxfId="2876" priority="809" operator="equal">
      <formula>"no fueling"</formula>
    </cfRule>
  </conditionalFormatting>
  <conditionalFormatting sqref="R7:R21">
    <cfRule type="cellIs" dxfId="2875" priority="808" operator="equal">
      <formula>"no fueling"</formula>
    </cfRule>
  </conditionalFormatting>
  <conditionalFormatting sqref="R7:R21">
    <cfRule type="cellIs" dxfId="2874" priority="807" operator="equal">
      <formula>"no fueling"</formula>
    </cfRule>
  </conditionalFormatting>
  <conditionalFormatting sqref="R29:R43">
    <cfRule type="cellIs" dxfId="2873" priority="806" operator="equal">
      <formula>"no fueling"</formula>
    </cfRule>
  </conditionalFormatting>
  <conditionalFormatting sqref="R29:R43">
    <cfRule type="cellIs" dxfId="2872" priority="805" operator="equal">
      <formula>"no fueling"</formula>
    </cfRule>
  </conditionalFormatting>
  <conditionalFormatting sqref="R29:R43">
    <cfRule type="cellIs" dxfId="2871" priority="804" operator="equal">
      <formula>"no fueling"</formula>
    </cfRule>
  </conditionalFormatting>
  <conditionalFormatting sqref="R29:R43">
    <cfRule type="cellIs" dxfId="2870" priority="803" operator="equal">
      <formula>"no fueling"</formula>
    </cfRule>
  </conditionalFormatting>
  <conditionalFormatting sqref="R29:R43">
    <cfRule type="cellIs" dxfId="2869" priority="802" operator="equal">
      <formula>"no fueling"</formula>
    </cfRule>
  </conditionalFormatting>
  <conditionalFormatting sqref="R29:R43">
    <cfRule type="cellIs" dxfId="2868" priority="801" operator="equal">
      <formula>"no fueling"</formula>
    </cfRule>
  </conditionalFormatting>
  <conditionalFormatting sqref="R51:R65">
    <cfRule type="cellIs" dxfId="2867" priority="800" operator="equal">
      <formula>"no fueling"</formula>
    </cfRule>
  </conditionalFormatting>
  <conditionalFormatting sqref="R51:R65">
    <cfRule type="cellIs" dxfId="2866" priority="799" operator="equal">
      <formula>"no fueling"</formula>
    </cfRule>
  </conditionalFormatting>
  <conditionalFormatting sqref="R51:R65">
    <cfRule type="cellIs" dxfId="2865" priority="798" operator="equal">
      <formula>"no fueling"</formula>
    </cfRule>
  </conditionalFormatting>
  <conditionalFormatting sqref="R51:R65">
    <cfRule type="cellIs" dxfId="2864" priority="797" operator="equal">
      <formula>"no fueling"</formula>
    </cfRule>
  </conditionalFormatting>
  <conditionalFormatting sqref="R51:R65">
    <cfRule type="cellIs" dxfId="2863" priority="796" operator="equal">
      <formula>"no fueling"</formula>
    </cfRule>
  </conditionalFormatting>
  <conditionalFormatting sqref="R76:R90">
    <cfRule type="cellIs" dxfId="2862" priority="795" operator="equal">
      <formula>"no fueling"</formula>
    </cfRule>
  </conditionalFormatting>
  <conditionalFormatting sqref="R76:R90">
    <cfRule type="cellIs" dxfId="2861" priority="794" operator="equal">
      <formula>"no fueling"</formula>
    </cfRule>
  </conditionalFormatting>
  <conditionalFormatting sqref="R76:R90">
    <cfRule type="cellIs" dxfId="2860" priority="793" operator="equal">
      <formula>"no fueling"</formula>
    </cfRule>
  </conditionalFormatting>
  <conditionalFormatting sqref="R76:R90">
    <cfRule type="cellIs" dxfId="2859" priority="792" operator="equal">
      <formula>"no fueling"</formula>
    </cfRule>
  </conditionalFormatting>
  <conditionalFormatting sqref="R76:R90">
    <cfRule type="cellIs" dxfId="2858" priority="791" operator="equal">
      <formula>"no fueling"</formula>
    </cfRule>
  </conditionalFormatting>
  <conditionalFormatting sqref="R76:R90">
    <cfRule type="cellIs" dxfId="2857" priority="790" operator="equal">
      <formula>"no fueling"</formula>
    </cfRule>
  </conditionalFormatting>
  <conditionalFormatting sqref="R98:R112">
    <cfRule type="cellIs" dxfId="2856" priority="789" operator="equal">
      <formula>"no fueling"</formula>
    </cfRule>
  </conditionalFormatting>
  <conditionalFormatting sqref="R98:R112">
    <cfRule type="cellIs" dxfId="2855" priority="788" operator="equal">
      <formula>"no fueling"</formula>
    </cfRule>
  </conditionalFormatting>
  <conditionalFormatting sqref="R98:R112">
    <cfRule type="cellIs" dxfId="2854" priority="787" operator="equal">
      <formula>"no fueling"</formula>
    </cfRule>
  </conditionalFormatting>
  <conditionalFormatting sqref="R98:R112">
    <cfRule type="cellIs" dxfId="2853" priority="786" operator="equal">
      <formula>"no fueling"</formula>
    </cfRule>
  </conditionalFormatting>
  <conditionalFormatting sqref="R98:R112">
    <cfRule type="cellIs" dxfId="2852" priority="785" operator="equal">
      <formula>"no fueling"</formula>
    </cfRule>
  </conditionalFormatting>
  <conditionalFormatting sqref="R98:R112">
    <cfRule type="cellIs" dxfId="2851" priority="784" operator="equal">
      <formula>"no fueling"</formula>
    </cfRule>
  </conditionalFormatting>
  <conditionalFormatting sqref="R123:R137">
    <cfRule type="cellIs" dxfId="2850" priority="783" operator="equal">
      <formula>"no fueling"</formula>
    </cfRule>
  </conditionalFormatting>
  <conditionalFormatting sqref="R123:R137">
    <cfRule type="cellIs" dxfId="2849" priority="782" operator="equal">
      <formula>"no fueling"</formula>
    </cfRule>
  </conditionalFormatting>
  <conditionalFormatting sqref="R123:R137">
    <cfRule type="cellIs" dxfId="2848" priority="781" operator="equal">
      <formula>"no fueling"</formula>
    </cfRule>
  </conditionalFormatting>
  <conditionalFormatting sqref="R123:R137">
    <cfRule type="cellIs" dxfId="2847" priority="780" operator="equal">
      <formula>"no fueling"</formula>
    </cfRule>
  </conditionalFormatting>
  <conditionalFormatting sqref="R123:R137">
    <cfRule type="cellIs" dxfId="2846" priority="779" operator="equal">
      <formula>"no fueling"</formula>
    </cfRule>
  </conditionalFormatting>
  <conditionalFormatting sqref="R123:R137">
    <cfRule type="cellIs" dxfId="2845" priority="778" operator="equal">
      <formula>"no fueling"</formula>
    </cfRule>
  </conditionalFormatting>
  <conditionalFormatting sqref="R145:R159">
    <cfRule type="cellIs" dxfId="2844" priority="777" operator="equal">
      <formula>"no fueling"</formula>
    </cfRule>
  </conditionalFormatting>
  <conditionalFormatting sqref="R145:R159">
    <cfRule type="cellIs" dxfId="2843" priority="776" operator="equal">
      <formula>"no fueling"</formula>
    </cfRule>
  </conditionalFormatting>
  <conditionalFormatting sqref="R145:R159">
    <cfRule type="cellIs" dxfId="2842" priority="775" operator="equal">
      <formula>"no fueling"</formula>
    </cfRule>
  </conditionalFormatting>
  <conditionalFormatting sqref="R145:R159">
    <cfRule type="cellIs" dxfId="2841" priority="774" operator="equal">
      <formula>"no fueling"</formula>
    </cfRule>
  </conditionalFormatting>
  <conditionalFormatting sqref="R145:R159">
    <cfRule type="cellIs" dxfId="2840" priority="773" operator="equal">
      <formula>"no fueling"</formula>
    </cfRule>
  </conditionalFormatting>
  <conditionalFormatting sqref="R145:R159">
    <cfRule type="cellIs" dxfId="2839" priority="772" operator="equal">
      <formula>"no fueling"</formula>
    </cfRule>
  </conditionalFormatting>
  <conditionalFormatting sqref="AH7:AH21">
    <cfRule type="cellIs" dxfId="2838" priority="771" operator="equal">
      <formula>"no fueling"</formula>
    </cfRule>
  </conditionalFormatting>
  <conditionalFormatting sqref="AH7:AH21">
    <cfRule type="cellIs" dxfId="2837" priority="770" operator="equal">
      <formula>"no fueling"</formula>
    </cfRule>
  </conditionalFormatting>
  <conditionalFormatting sqref="AH7:AH21">
    <cfRule type="cellIs" dxfId="2836" priority="769" operator="equal">
      <formula>"no fueling"</formula>
    </cfRule>
  </conditionalFormatting>
  <conditionalFormatting sqref="AH7:AH21">
    <cfRule type="cellIs" dxfId="2835" priority="768" operator="equal">
      <formula>"no fueling"</formula>
    </cfRule>
  </conditionalFormatting>
  <conditionalFormatting sqref="AH7:AH21">
    <cfRule type="cellIs" dxfId="2834" priority="767" operator="equal">
      <formula>"no fueling"</formula>
    </cfRule>
  </conditionalFormatting>
  <conditionalFormatting sqref="AH7:AH21">
    <cfRule type="cellIs" dxfId="2833" priority="766" operator="equal">
      <formula>"no fueling"</formula>
    </cfRule>
  </conditionalFormatting>
  <conditionalFormatting sqref="AN7:AN21">
    <cfRule type="cellIs" dxfId="2832" priority="765" operator="equal">
      <formula>"no fueling"</formula>
    </cfRule>
  </conditionalFormatting>
  <conditionalFormatting sqref="AN7:AN21">
    <cfRule type="cellIs" dxfId="2831" priority="764" operator="equal">
      <formula>"no fueling"</formula>
    </cfRule>
  </conditionalFormatting>
  <conditionalFormatting sqref="AN7:AN21">
    <cfRule type="cellIs" dxfId="2830" priority="763" operator="equal">
      <formula>"no fueling"</formula>
    </cfRule>
  </conditionalFormatting>
  <conditionalFormatting sqref="AN7:AN21">
    <cfRule type="cellIs" dxfId="2829" priority="762" operator="equal">
      <formula>"no fueling"</formula>
    </cfRule>
  </conditionalFormatting>
  <conditionalFormatting sqref="AN7:AN21">
    <cfRule type="cellIs" dxfId="2828" priority="761" operator="equal">
      <formula>"no fueling"</formula>
    </cfRule>
  </conditionalFormatting>
  <conditionalFormatting sqref="AN7:AN21">
    <cfRule type="cellIs" dxfId="2827" priority="760" operator="equal">
      <formula>"no fueling"</formula>
    </cfRule>
  </conditionalFormatting>
  <conditionalFormatting sqref="BC7:BC21">
    <cfRule type="cellIs" dxfId="2826" priority="759" operator="equal">
      <formula>"no fueling"</formula>
    </cfRule>
  </conditionalFormatting>
  <conditionalFormatting sqref="BC7:BC21">
    <cfRule type="cellIs" dxfId="2825" priority="758" operator="equal">
      <formula>"no fueling"</formula>
    </cfRule>
  </conditionalFormatting>
  <conditionalFormatting sqref="BC7:BC21">
    <cfRule type="cellIs" dxfId="2824" priority="757" operator="equal">
      <formula>"no fueling"</formula>
    </cfRule>
  </conditionalFormatting>
  <conditionalFormatting sqref="BC7:BC21">
    <cfRule type="cellIs" dxfId="2823" priority="756" operator="equal">
      <formula>"no fueling"</formula>
    </cfRule>
  </conditionalFormatting>
  <conditionalFormatting sqref="BC7:BC21">
    <cfRule type="cellIs" dxfId="2822" priority="755" operator="equal">
      <formula>"no fueling"</formula>
    </cfRule>
  </conditionalFormatting>
  <conditionalFormatting sqref="BC7:BC21">
    <cfRule type="cellIs" dxfId="2821" priority="754" operator="equal">
      <formula>"no fueling"</formula>
    </cfRule>
  </conditionalFormatting>
  <conditionalFormatting sqref="BR7:BR21">
    <cfRule type="cellIs" dxfId="2820" priority="753" operator="equal">
      <formula>"no fueling"</formula>
    </cfRule>
  </conditionalFormatting>
  <conditionalFormatting sqref="BR7:BR21">
    <cfRule type="cellIs" dxfId="2819" priority="752" operator="equal">
      <formula>"no fueling"</formula>
    </cfRule>
  </conditionalFormatting>
  <conditionalFormatting sqref="BR7:BR21">
    <cfRule type="cellIs" dxfId="2818" priority="751" operator="equal">
      <formula>"no fueling"</formula>
    </cfRule>
  </conditionalFormatting>
  <conditionalFormatting sqref="BR7:BR21">
    <cfRule type="cellIs" dxfId="2817" priority="750" operator="equal">
      <formula>"no fueling"</formula>
    </cfRule>
  </conditionalFormatting>
  <conditionalFormatting sqref="BR7:BR21">
    <cfRule type="cellIs" dxfId="2816" priority="749" operator="equal">
      <formula>"no fueling"</formula>
    </cfRule>
  </conditionalFormatting>
  <conditionalFormatting sqref="BR7:BR21">
    <cfRule type="cellIs" dxfId="2815" priority="748" operator="equal">
      <formula>"no fueling"</formula>
    </cfRule>
  </conditionalFormatting>
  <conditionalFormatting sqref="CG7:CG21">
    <cfRule type="cellIs" dxfId="2814" priority="747" operator="equal">
      <formula>"no fueling"</formula>
    </cfRule>
  </conditionalFormatting>
  <conditionalFormatting sqref="CG7:CG21">
    <cfRule type="cellIs" dxfId="2813" priority="746" operator="equal">
      <formula>"no fueling"</formula>
    </cfRule>
  </conditionalFormatting>
  <conditionalFormatting sqref="CG7:CG21">
    <cfRule type="cellIs" dxfId="2812" priority="745" operator="equal">
      <formula>"no fueling"</formula>
    </cfRule>
  </conditionalFormatting>
  <conditionalFormatting sqref="CG7:CG21">
    <cfRule type="cellIs" dxfId="2811" priority="744" operator="equal">
      <formula>"no fueling"</formula>
    </cfRule>
  </conditionalFormatting>
  <conditionalFormatting sqref="CG7:CG21">
    <cfRule type="cellIs" dxfId="2810" priority="743" operator="equal">
      <formula>"no fueling"</formula>
    </cfRule>
  </conditionalFormatting>
  <conditionalFormatting sqref="CG7:CG21">
    <cfRule type="cellIs" dxfId="2809" priority="742" operator="equal">
      <formula>"no fueling"</formula>
    </cfRule>
  </conditionalFormatting>
  <conditionalFormatting sqref="CV7:CV21">
    <cfRule type="cellIs" dxfId="2808" priority="741" operator="equal">
      <formula>"no fueling"</formula>
    </cfRule>
  </conditionalFormatting>
  <conditionalFormatting sqref="CV7:CV21">
    <cfRule type="cellIs" dxfId="2807" priority="740" operator="equal">
      <formula>"no fueling"</formula>
    </cfRule>
  </conditionalFormatting>
  <conditionalFormatting sqref="CV7:CV21">
    <cfRule type="cellIs" dxfId="2806" priority="739" operator="equal">
      <formula>"no fueling"</formula>
    </cfRule>
  </conditionalFormatting>
  <conditionalFormatting sqref="CV7:CV21">
    <cfRule type="cellIs" dxfId="2805" priority="738" operator="equal">
      <formula>"no fueling"</formula>
    </cfRule>
  </conditionalFormatting>
  <conditionalFormatting sqref="CV7:CV21">
    <cfRule type="cellIs" dxfId="2804" priority="737" operator="equal">
      <formula>"no fueling"</formula>
    </cfRule>
  </conditionalFormatting>
  <conditionalFormatting sqref="CV7:CV21">
    <cfRule type="cellIs" dxfId="2803" priority="736" operator="equal">
      <formula>"no fueling"</formula>
    </cfRule>
  </conditionalFormatting>
  <conditionalFormatting sqref="DK7:DK21">
    <cfRule type="cellIs" dxfId="2802" priority="735" operator="equal">
      <formula>"no fueling"</formula>
    </cfRule>
  </conditionalFormatting>
  <conditionalFormatting sqref="DK7:DK21">
    <cfRule type="cellIs" dxfId="2801" priority="734" operator="equal">
      <formula>"no fueling"</formula>
    </cfRule>
  </conditionalFormatting>
  <conditionalFormatting sqref="DK7:DK21">
    <cfRule type="cellIs" dxfId="2800" priority="733" operator="equal">
      <formula>"no fueling"</formula>
    </cfRule>
  </conditionalFormatting>
  <conditionalFormatting sqref="DK7:DK21">
    <cfRule type="cellIs" dxfId="2799" priority="732" operator="equal">
      <formula>"no fueling"</formula>
    </cfRule>
  </conditionalFormatting>
  <conditionalFormatting sqref="DK7:DK21">
    <cfRule type="cellIs" dxfId="2798" priority="731" operator="equal">
      <formula>"no fueling"</formula>
    </cfRule>
  </conditionalFormatting>
  <conditionalFormatting sqref="DK7:DK21">
    <cfRule type="cellIs" dxfId="2797" priority="730" operator="equal">
      <formula>"no fueling"</formula>
    </cfRule>
  </conditionalFormatting>
  <conditionalFormatting sqref="DK29:DK43">
    <cfRule type="cellIs" dxfId="2796" priority="729" operator="equal">
      <formula>"no fueling"</formula>
    </cfRule>
  </conditionalFormatting>
  <conditionalFormatting sqref="DK29:DK43">
    <cfRule type="cellIs" dxfId="2795" priority="728" operator="equal">
      <formula>"no fueling"</formula>
    </cfRule>
  </conditionalFormatting>
  <conditionalFormatting sqref="DK29:DK43">
    <cfRule type="cellIs" dxfId="2794" priority="727" operator="equal">
      <formula>"no fueling"</formula>
    </cfRule>
  </conditionalFormatting>
  <conditionalFormatting sqref="DK29:DK43">
    <cfRule type="cellIs" dxfId="2793" priority="726" operator="equal">
      <formula>"no fueling"</formula>
    </cfRule>
  </conditionalFormatting>
  <conditionalFormatting sqref="DK29:DK43">
    <cfRule type="cellIs" dxfId="2792" priority="725" operator="equal">
      <formula>"no fueling"</formula>
    </cfRule>
  </conditionalFormatting>
  <conditionalFormatting sqref="DK29:DK43">
    <cfRule type="cellIs" dxfId="2791" priority="724" operator="equal">
      <formula>"no fueling"</formula>
    </cfRule>
  </conditionalFormatting>
  <conditionalFormatting sqref="CG29:CG43">
    <cfRule type="cellIs" dxfId="2790" priority="723" operator="equal">
      <formula>"no fueling"</formula>
    </cfRule>
  </conditionalFormatting>
  <conditionalFormatting sqref="CG29:CG43">
    <cfRule type="cellIs" dxfId="2789" priority="722" operator="equal">
      <formula>"no fueling"</formula>
    </cfRule>
  </conditionalFormatting>
  <conditionalFormatting sqref="CG29:CG43">
    <cfRule type="cellIs" dxfId="2788" priority="721" operator="equal">
      <formula>"no fueling"</formula>
    </cfRule>
  </conditionalFormatting>
  <conditionalFormatting sqref="CG29:CG43">
    <cfRule type="cellIs" dxfId="2787" priority="720" operator="equal">
      <formula>"no fueling"</formula>
    </cfRule>
  </conditionalFormatting>
  <conditionalFormatting sqref="CG29:CG43">
    <cfRule type="cellIs" dxfId="2786" priority="719" operator="equal">
      <formula>"no fueling"</formula>
    </cfRule>
  </conditionalFormatting>
  <conditionalFormatting sqref="CG29:CG43">
    <cfRule type="cellIs" dxfId="2785" priority="718" operator="equal">
      <formula>"no fueling"</formula>
    </cfRule>
  </conditionalFormatting>
  <conditionalFormatting sqref="CV29:CV43">
    <cfRule type="cellIs" dxfId="2784" priority="717" operator="equal">
      <formula>"no fueling"</formula>
    </cfRule>
  </conditionalFormatting>
  <conditionalFormatting sqref="CV29:CV43">
    <cfRule type="cellIs" dxfId="2783" priority="716" operator="equal">
      <formula>"no fueling"</formula>
    </cfRule>
  </conditionalFormatting>
  <conditionalFormatting sqref="CV29:CV43">
    <cfRule type="cellIs" dxfId="2782" priority="715" operator="equal">
      <formula>"no fueling"</formula>
    </cfRule>
  </conditionalFormatting>
  <conditionalFormatting sqref="CV29:CV43">
    <cfRule type="cellIs" dxfId="2781" priority="714" operator="equal">
      <formula>"no fueling"</formula>
    </cfRule>
  </conditionalFormatting>
  <conditionalFormatting sqref="CV29:CV43">
    <cfRule type="cellIs" dxfId="2780" priority="713" operator="equal">
      <formula>"no fueling"</formula>
    </cfRule>
  </conditionalFormatting>
  <conditionalFormatting sqref="CV29:CV43">
    <cfRule type="cellIs" dxfId="2779" priority="712" operator="equal">
      <formula>"no fueling"</formula>
    </cfRule>
  </conditionalFormatting>
  <conditionalFormatting sqref="CG51:CG65">
    <cfRule type="cellIs" dxfId="2778" priority="711" operator="equal">
      <formula>"no fueling"</formula>
    </cfRule>
  </conditionalFormatting>
  <conditionalFormatting sqref="CG51:CG65">
    <cfRule type="cellIs" dxfId="2777" priority="710" operator="equal">
      <formula>"no fueling"</formula>
    </cfRule>
  </conditionalFormatting>
  <conditionalFormatting sqref="CG51:CG65">
    <cfRule type="cellIs" dxfId="2776" priority="709" operator="equal">
      <formula>"no fueling"</formula>
    </cfRule>
  </conditionalFormatting>
  <conditionalFormatting sqref="CG51:CG65">
    <cfRule type="cellIs" dxfId="2775" priority="708" operator="equal">
      <formula>"no fueling"</formula>
    </cfRule>
  </conditionalFormatting>
  <conditionalFormatting sqref="CG51:CG65">
    <cfRule type="cellIs" dxfId="2774" priority="707" operator="equal">
      <formula>"no fueling"</formula>
    </cfRule>
  </conditionalFormatting>
  <conditionalFormatting sqref="CG51:CG65">
    <cfRule type="cellIs" dxfId="2773" priority="706" operator="equal">
      <formula>"no fueling"</formula>
    </cfRule>
  </conditionalFormatting>
  <conditionalFormatting sqref="CV51:CV65">
    <cfRule type="cellIs" dxfId="2772" priority="705" operator="equal">
      <formula>"no fueling"</formula>
    </cfRule>
  </conditionalFormatting>
  <conditionalFormatting sqref="CV51:CV65">
    <cfRule type="cellIs" dxfId="2771" priority="704" operator="equal">
      <formula>"no fueling"</formula>
    </cfRule>
  </conditionalFormatting>
  <conditionalFormatting sqref="CV51:CV65">
    <cfRule type="cellIs" dxfId="2770" priority="703" operator="equal">
      <formula>"no fueling"</formula>
    </cfRule>
  </conditionalFormatting>
  <conditionalFormatting sqref="CV51:CV65">
    <cfRule type="cellIs" dxfId="2769" priority="702" operator="equal">
      <formula>"no fueling"</formula>
    </cfRule>
  </conditionalFormatting>
  <conditionalFormatting sqref="CV51:CV65">
    <cfRule type="cellIs" dxfId="2768" priority="701" operator="equal">
      <formula>"no fueling"</formula>
    </cfRule>
  </conditionalFormatting>
  <conditionalFormatting sqref="DK51:DK65">
    <cfRule type="cellIs" dxfId="2767" priority="700" operator="equal">
      <formula>"no fueling"</formula>
    </cfRule>
  </conditionalFormatting>
  <conditionalFormatting sqref="DK51:DK65">
    <cfRule type="cellIs" dxfId="2766" priority="699" operator="equal">
      <formula>"no fueling"</formula>
    </cfRule>
  </conditionalFormatting>
  <conditionalFormatting sqref="DK51:DK65">
    <cfRule type="cellIs" dxfId="2765" priority="698" operator="equal">
      <formula>"no fueling"</formula>
    </cfRule>
  </conditionalFormatting>
  <conditionalFormatting sqref="DK51:DK65">
    <cfRule type="cellIs" dxfId="2764" priority="697" operator="equal">
      <formula>"no fueling"</formula>
    </cfRule>
  </conditionalFormatting>
  <conditionalFormatting sqref="DK51:DK65">
    <cfRule type="cellIs" dxfId="2763" priority="696" operator="equal">
      <formula>"no fueling"</formula>
    </cfRule>
  </conditionalFormatting>
  <conditionalFormatting sqref="DK76:DK90">
    <cfRule type="cellIs" dxfId="2762" priority="695" operator="equal">
      <formula>"no fueling"</formula>
    </cfRule>
  </conditionalFormatting>
  <conditionalFormatting sqref="DK76:DK90">
    <cfRule type="cellIs" dxfId="2761" priority="694" operator="equal">
      <formula>"no fueling"</formula>
    </cfRule>
  </conditionalFormatting>
  <conditionalFormatting sqref="DK76:DK90">
    <cfRule type="cellIs" dxfId="2760" priority="693" operator="equal">
      <formula>"no fueling"</formula>
    </cfRule>
  </conditionalFormatting>
  <conditionalFormatting sqref="DK76:DK90">
    <cfRule type="cellIs" dxfId="2759" priority="692" operator="equal">
      <formula>"no fueling"</formula>
    </cfRule>
  </conditionalFormatting>
  <conditionalFormatting sqref="DK76:DK90">
    <cfRule type="cellIs" dxfId="2758" priority="691" operator="equal">
      <formula>"no fueling"</formula>
    </cfRule>
  </conditionalFormatting>
  <conditionalFormatting sqref="DK76:DK90">
    <cfRule type="cellIs" dxfId="2757" priority="690" operator="equal">
      <formula>"no fueling"</formula>
    </cfRule>
  </conditionalFormatting>
  <conditionalFormatting sqref="DK98:DK112">
    <cfRule type="cellIs" dxfId="2756" priority="689" operator="equal">
      <formula>"no fueling"</formula>
    </cfRule>
  </conditionalFormatting>
  <conditionalFormatting sqref="DK98:DK112">
    <cfRule type="cellIs" dxfId="2755" priority="688" operator="equal">
      <formula>"no fueling"</formula>
    </cfRule>
  </conditionalFormatting>
  <conditionalFormatting sqref="DK98:DK112">
    <cfRule type="cellIs" dxfId="2754" priority="687" operator="equal">
      <formula>"no fueling"</formula>
    </cfRule>
  </conditionalFormatting>
  <conditionalFormatting sqref="DK98:DK112">
    <cfRule type="cellIs" dxfId="2753" priority="686" operator="equal">
      <formula>"no fueling"</formula>
    </cfRule>
  </conditionalFormatting>
  <conditionalFormatting sqref="DK98:DK112">
    <cfRule type="cellIs" dxfId="2752" priority="685" operator="equal">
      <formula>"no fueling"</formula>
    </cfRule>
  </conditionalFormatting>
  <conditionalFormatting sqref="DK98:DK112">
    <cfRule type="cellIs" dxfId="2751" priority="684" operator="equal">
      <formula>"no fueling"</formula>
    </cfRule>
  </conditionalFormatting>
  <conditionalFormatting sqref="DK123:DK137">
    <cfRule type="cellIs" dxfId="2750" priority="683" operator="equal">
      <formula>"no fueling"</formula>
    </cfRule>
  </conditionalFormatting>
  <conditionalFormatting sqref="DK123:DK137">
    <cfRule type="cellIs" dxfId="2749" priority="682" operator="equal">
      <formula>"no fueling"</formula>
    </cfRule>
  </conditionalFormatting>
  <conditionalFormatting sqref="DK123:DK137">
    <cfRule type="cellIs" dxfId="2748" priority="681" operator="equal">
      <formula>"no fueling"</formula>
    </cfRule>
  </conditionalFormatting>
  <conditionalFormatting sqref="DK123:DK137">
    <cfRule type="cellIs" dxfId="2747" priority="680" operator="equal">
      <formula>"no fueling"</formula>
    </cfRule>
  </conditionalFormatting>
  <conditionalFormatting sqref="DK123:DK137">
    <cfRule type="cellIs" dxfId="2746" priority="679" operator="equal">
      <formula>"no fueling"</formula>
    </cfRule>
  </conditionalFormatting>
  <conditionalFormatting sqref="DK123:DK137">
    <cfRule type="cellIs" dxfId="2745" priority="678" operator="equal">
      <formula>"no fueling"</formula>
    </cfRule>
  </conditionalFormatting>
  <conditionalFormatting sqref="DK145:DK159">
    <cfRule type="cellIs" dxfId="2744" priority="677" operator="equal">
      <formula>"no fueling"</formula>
    </cfRule>
  </conditionalFormatting>
  <conditionalFormatting sqref="DK145:DK159">
    <cfRule type="cellIs" dxfId="2743" priority="676" operator="equal">
      <formula>"no fueling"</formula>
    </cfRule>
  </conditionalFormatting>
  <conditionalFormatting sqref="DK145:DK159">
    <cfRule type="cellIs" dxfId="2742" priority="675" operator="equal">
      <formula>"no fueling"</formula>
    </cfRule>
  </conditionalFormatting>
  <conditionalFormatting sqref="DK145:DK159">
    <cfRule type="cellIs" dxfId="2741" priority="674" operator="equal">
      <formula>"no fueling"</formula>
    </cfRule>
  </conditionalFormatting>
  <conditionalFormatting sqref="DK145:DK159">
    <cfRule type="cellIs" dxfId="2740" priority="673" operator="equal">
      <formula>"no fueling"</formula>
    </cfRule>
  </conditionalFormatting>
  <conditionalFormatting sqref="DK145:DK159">
    <cfRule type="cellIs" dxfId="2739" priority="672" operator="equal">
      <formula>"no fueling"</formula>
    </cfRule>
  </conditionalFormatting>
  <conditionalFormatting sqref="CV145:CV159">
    <cfRule type="cellIs" dxfId="2738" priority="671" operator="equal">
      <formula>"no fueling"</formula>
    </cfRule>
  </conditionalFormatting>
  <conditionalFormatting sqref="CV145:CV159">
    <cfRule type="cellIs" dxfId="2737" priority="670" operator="equal">
      <formula>"no fueling"</formula>
    </cfRule>
  </conditionalFormatting>
  <conditionalFormatting sqref="CV145:CV159">
    <cfRule type="cellIs" dxfId="2736" priority="669" operator="equal">
      <formula>"no fueling"</formula>
    </cfRule>
  </conditionalFormatting>
  <conditionalFormatting sqref="CV145:CV159">
    <cfRule type="cellIs" dxfId="2735" priority="668" operator="equal">
      <formula>"no fueling"</formula>
    </cfRule>
  </conditionalFormatting>
  <conditionalFormatting sqref="CV145:CV159">
    <cfRule type="cellIs" dxfId="2734" priority="667" operator="equal">
      <formula>"no fueling"</formula>
    </cfRule>
  </conditionalFormatting>
  <conditionalFormatting sqref="CV145:CV159">
    <cfRule type="cellIs" dxfId="2733" priority="666" operator="equal">
      <formula>"no fueling"</formula>
    </cfRule>
  </conditionalFormatting>
  <conditionalFormatting sqref="CG145:CG159">
    <cfRule type="cellIs" dxfId="2732" priority="665" operator="equal">
      <formula>"no fueling"</formula>
    </cfRule>
  </conditionalFormatting>
  <conditionalFormatting sqref="CG145:CG159">
    <cfRule type="cellIs" dxfId="2731" priority="664" operator="equal">
      <formula>"no fueling"</formula>
    </cfRule>
  </conditionalFormatting>
  <conditionalFormatting sqref="CG145:CG159">
    <cfRule type="cellIs" dxfId="2730" priority="663" operator="equal">
      <formula>"no fueling"</formula>
    </cfRule>
  </conditionalFormatting>
  <conditionalFormatting sqref="CG145:CG159">
    <cfRule type="cellIs" dxfId="2729" priority="662" operator="equal">
      <formula>"no fueling"</formula>
    </cfRule>
  </conditionalFormatting>
  <conditionalFormatting sqref="CG145:CG159">
    <cfRule type="cellIs" dxfId="2728" priority="661" operator="equal">
      <formula>"no fueling"</formula>
    </cfRule>
  </conditionalFormatting>
  <conditionalFormatting sqref="CG145:CG159">
    <cfRule type="cellIs" dxfId="2727" priority="660" operator="equal">
      <formula>"no fueling"</formula>
    </cfRule>
  </conditionalFormatting>
  <conditionalFormatting sqref="CG123:CG137">
    <cfRule type="cellIs" dxfId="2726" priority="659" operator="equal">
      <formula>"no fueling"</formula>
    </cfRule>
  </conditionalFormatting>
  <conditionalFormatting sqref="CG123:CG137">
    <cfRule type="cellIs" dxfId="2725" priority="658" operator="equal">
      <formula>"no fueling"</formula>
    </cfRule>
  </conditionalFormatting>
  <conditionalFormatting sqref="CG123:CG137">
    <cfRule type="cellIs" dxfId="2724" priority="657" operator="equal">
      <formula>"no fueling"</formula>
    </cfRule>
  </conditionalFormatting>
  <conditionalFormatting sqref="CG123:CG137">
    <cfRule type="cellIs" dxfId="2723" priority="656" operator="equal">
      <formula>"no fueling"</formula>
    </cfRule>
  </conditionalFormatting>
  <conditionalFormatting sqref="CG123:CG137">
    <cfRule type="cellIs" dxfId="2722" priority="655" operator="equal">
      <formula>"no fueling"</formula>
    </cfRule>
  </conditionalFormatting>
  <conditionalFormatting sqref="CG123:CG137">
    <cfRule type="cellIs" dxfId="2721" priority="654" operator="equal">
      <formula>"no fueling"</formula>
    </cfRule>
  </conditionalFormatting>
  <conditionalFormatting sqref="CV123:CV137">
    <cfRule type="cellIs" dxfId="2720" priority="653" operator="equal">
      <formula>"no fueling"</formula>
    </cfRule>
  </conditionalFormatting>
  <conditionalFormatting sqref="CV123:CV137">
    <cfRule type="cellIs" dxfId="2719" priority="652" operator="equal">
      <formula>"no fueling"</formula>
    </cfRule>
  </conditionalFormatting>
  <conditionalFormatting sqref="CV123:CV137">
    <cfRule type="cellIs" dxfId="2718" priority="651" operator="equal">
      <formula>"no fueling"</formula>
    </cfRule>
  </conditionalFormatting>
  <conditionalFormatting sqref="CV123:CV137">
    <cfRule type="cellIs" dxfId="2717" priority="650" operator="equal">
      <formula>"no fueling"</formula>
    </cfRule>
  </conditionalFormatting>
  <conditionalFormatting sqref="CV123:CV137">
    <cfRule type="cellIs" dxfId="2716" priority="649" operator="equal">
      <formula>"no fueling"</formula>
    </cfRule>
  </conditionalFormatting>
  <conditionalFormatting sqref="CV123:CV137">
    <cfRule type="cellIs" dxfId="2715" priority="648" operator="equal">
      <formula>"no fueling"</formula>
    </cfRule>
  </conditionalFormatting>
  <conditionalFormatting sqref="CV98:CV112">
    <cfRule type="cellIs" dxfId="2714" priority="647" operator="equal">
      <formula>"no fueling"</formula>
    </cfRule>
  </conditionalFormatting>
  <conditionalFormatting sqref="CV98:CV112">
    <cfRule type="cellIs" dxfId="2713" priority="646" operator="equal">
      <formula>"no fueling"</formula>
    </cfRule>
  </conditionalFormatting>
  <conditionalFormatting sqref="CV98:CV112">
    <cfRule type="cellIs" dxfId="2712" priority="645" operator="equal">
      <formula>"no fueling"</formula>
    </cfRule>
  </conditionalFormatting>
  <conditionalFormatting sqref="CV98:CV112">
    <cfRule type="cellIs" dxfId="2711" priority="644" operator="equal">
      <formula>"no fueling"</formula>
    </cfRule>
  </conditionalFormatting>
  <conditionalFormatting sqref="CV98:CV112">
    <cfRule type="cellIs" dxfId="2710" priority="643" operator="equal">
      <formula>"no fueling"</formula>
    </cfRule>
  </conditionalFormatting>
  <conditionalFormatting sqref="CV98:CV112">
    <cfRule type="cellIs" dxfId="2709" priority="642" operator="equal">
      <formula>"no fueling"</formula>
    </cfRule>
  </conditionalFormatting>
  <conditionalFormatting sqref="CG98:CG112">
    <cfRule type="cellIs" dxfId="2708" priority="641" operator="equal">
      <formula>"no fueling"</formula>
    </cfRule>
  </conditionalFormatting>
  <conditionalFormatting sqref="CG98:CG112">
    <cfRule type="cellIs" dxfId="2707" priority="640" operator="equal">
      <formula>"no fueling"</formula>
    </cfRule>
  </conditionalFormatting>
  <conditionalFormatting sqref="CG98:CG112">
    <cfRule type="cellIs" dxfId="2706" priority="639" operator="equal">
      <formula>"no fueling"</formula>
    </cfRule>
  </conditionalFormatting>
  <conditionalFormatting sqref="CG98:CG112">
    <cfRule type="cellIs" dxfId="2705" priority="638" operator="equal">
      <formula>"no fueling"</formula>
    </cfRule>
  </conditionalFormatting>
  <conditionalFormatting sqref="CG98:CG112">
    <cfRule type="cellIs" dxfId="2704" priority="637" operator="equal">
      <formula>"no fueling"</formula>
    </cfRule>
  </conditionalFormatting>
  <conditionalFormatting sqref="CG98:CG112">
    <cfRule type="cellIs" dxfId="2703" priority="636" operator="equal">
      <formula>"no fueling"</formula>
    </cfRule>
  </conditionalFormatting>
  <conditionalFormatting sqref="CG76:CG90">
    <cfRule type="cellIs" dxfId="2702" priority="635" operator="equal">
      <formula>"no fueling"</formula>
    </cfRule>
  </conditionalFormatting>
  <conditionalFormatting sqref="CG76:CG90">
    <cfRule type="cellIs" dxfId="2701" priority="634" operator="equal">
      <formula>"no fueling"</formula>
    </cfRule>
  </conditionalFormatting>
  <conditionalFormatting sqref="CG76:CG90">
    <cfRule type="cellIs" dxfId="2700" priority="633" operator="equal">
      <formula>"no fueling"</formula>
    </cfRule>
  </conditionalFormatting>
  <conditionalFormatting sqref="CG76:CG90">
    <cfRule type="cellIs" dxfId="2699" priority="632" operator="equal">
      <formula>"no fueling"</formula>
    </cfRule>
  </conditionalFormatting>
  <conditionalFormatting sqref="CG76:CG90">
    <cfRule type="cellIs" dxfId="2698" priority="631" operator="equal">
      <formula>"no fueling"</formula>
    </cfRule>
  </conditionalFormatting>
  <conditionalFormatting sqref="CG76:CG90">
    <cfRule type="cellIs" dxfId="2697" priority="630" operator="equal">
      <formula>"no fueling"</formula>
    </cfRule>
  </conditionalFormatting>
  <conditionalFormatting sqref="CV76:CV90">
    <cfRule type="cellIs" dxfId="2696" priority="629" operator="equal">
      <formula>"no fueling"</formula>
    </cfRule>
  </conditionalFormatting>
  <conditionalFormatting sqref="CV76:CV90">
    <cfRule type="cellIs" dxfId="2695" priority="628" operator="equal">
      <formula>"no fueling"</formula>
    </cfRule>
  </conditionalFormatting>
  <conditionalFormatting sqref="CV76:CV90">
    <cfRule type="cellIs" dxfId="2694" priority="627" operator="equal">
      <formula>"no fueling"</formula>
    </cfRule>
  </conditionalFormatting>
  <conditionalFormatting sqref="CV76:CV90">
    <cfRule type="cellIs" dxfId="2693" priority="626" operator="equal">
      <formula>"no fueling"</formula>
    </cfRule>
  </conditionalFormatting>
  <conditionalFormatting sqref="CV76:CV90">
    <cfRule type="cellIs" dxfId="2692" priority="625" operator="equal">
      <formula>"no fueling"</formula>
    </cfRule>
  </conditionalFormatting>
  <conditionalFormatting sqref="CV76:CV90">
    <cfRule type="cellIs" dxfId="2691" priority="624" operator="equal">
      <formula>"no fueling"</formula>
    </cfRule>
  </conditionalFormatting>
  <conditionalFormatting sqref="BR51:BR65">
    <cfRule type="cellIs" dxfId="2690" priority="623" operator="equal">
      <formula>"no fueling"</formula>
    </cfRule>
  </conditionalFormatting>
  <conditionalFormatting sqref="BR51:BR65">
    <cfRule type="cellIs" dxfId="2689" priority="622" operator="equal">
      <formula>"no fueling"</formula>
    </cfRule>
  </conditionalFormatting>
  <conditionalFormatting sqref="BR51:BR65">
    <cfRule type="cellIs" dxfId="2688" priority="621" operator="equal">
      <formula>"no fueling"</formula>
    </cfRule>
  </conditionalFormatting>
  <conditionalFormatting sqref="BR51:BR65">
    <cfRule type="cellIs" dxfId="2687" priority="620" operator="equal">
      <formula>"no fueling"</formula>
    </cfRule>
  </conditionalFormatting>
  <conditionalFormatting sqref="BR51:BR65">
    <cfRule type="cellIs" dxfId="2686" priority="619" operator="equal">
      <formula>"no fueling"</formula>
    </cfRule>
  </conditionalFormatting>
  <conditionalFormatting sqref="BR51:BR65">
    <cfRule type="cellIs" dxfId="2685" priority="618" operator="equal">
      <formula>"no fueling"</formula>
    </cfRule>
  </conditionalFormatting>
  <conditionalFormatting sqref="BR76:BR90">
    <cfRule type="cellIs" dxfId="2684" priority="617" operator="equal">
      <formula>"no fueling"</formula>
    </cfRule>
  </conditionalFormatting>
  <conditionalFormatting sqref="BR76:BR90">
    <cfRule type="cellIs" dxfId="2683" priority="616" operator="equal">
      <formula>"no fueling"</formula>
    </cfRule>
  </conditionalFormatting>
  <conditionalFormatting sqref="BR76:BR90">
    <cfRule type="cellIs" dxfId="2682" priority="615" operator="equal">
      <formula>"no fueling"</formula>
    </cfRule>
  </conditionalFormatting>
  <conditionalFormatting sqref="BR76:BR90">
    <cfRule type="cellIs" dxfId="2681" priority="614" operator="equal">
      <formula>"no fueling"</formula>
    </cfRule>
  </conditionalFormatting>
  <conditionalFormatting sqref="BR76:BR90">
    <cfRule type="cellIs" dxfId="2680" priority="613" operator="equal">
      <formula>"no fueling"</formula>
    </cfRule>
  </conditionalFormatting>
  <conditionalFormatting sqref="BR76:BR90">
    <cfRule type="cellIs" dxfId="2679" priority="612" operator="equal">
      <formula>"no fueling"</formula>
    </cfRule>
  </conditionalFormatting>
  <conditionalFormatting sqref="BR98:BR112">
    <cfRule type="cellIs" dxfId="2678" priority="611" operator="equal">
      <formula>"no fueling"</formula>
    </cfRule>
  </conditionalFormatting>
  <conditionalFormatting sqref="BR98:BR112">
    <cfRule type="cellIs" dxfId="2677" priority="610" operator="equal">
      <formula>"no fueling"</formula>
    </cfRule>
  </conditionalFormatting>
  <conditionalFormatting sqref="BR98:BR112">
    <cfRule type="cellIs" dxfId="2676" priority="609" operator="equal">
      <formula>"no fueling"</formula>
    </cfRule>
  </conditionalFormatting>
  <conditionalFormatting sqref="BR98:BR112">
    <cfRule type="cellIs" dxfId="2675" priority="608" operator="equal">
      <formula>"no fueling"</formula>
    </cfRule>
  </conditionalFormatting>
  <conditionalFormatting sqref="BR98:BR112">
    <cfRule type="cellIs" dxfId="2674" priority="607" operator="equal">
      <formula>"no fueling"</formula>
    </cfRule>
  </conditionalFormatting>
  <conditionalFormatting sqref="BR98:BR112">
    <cfRule type="cellIs" dxfId="2673" priority="606" operator="equal">
      <formula>"no fueling"</formula>
    </cfRule>
  </conditionalFormatting>
  <conditionalFormatting sqref="BR123:BR137">
    <cfRule type="cellIs" dxfId="2672" priority="605" operator="equal">
      <formula>"no fueling"</formula>
    </cfRule>
  </conditionalFormatting>
  <conditionalFormatting sqref="BR123:BR137">
    <cfRule type="cellIs" dxfId="2671" priority="604" operator="equal">
      <formula>"no fueling"</formula>
    </cfRule>
  </conditionalFormatting>
  <conditionalFormatting sqref="BR123:BR137">
    <cfRule type="cellIs" dxfId="2670" priority="603" operator="equal">
      <formula>"no fueling"</formula>
    </cfRule>
  </conditionalFormatting>
  <conditionalFormatting sqref="BR123:BR137">
    <cfRule type="cellIs" dxfId="2669" priority="602" operator="equal">
      <formula>"no fueling"</formula>
    </cfRule>
  </conditionalFormatting>
  <conditionalFormatting sqref="BR123:BR137">
    <cfRule type="cellIs" dxfId="2668" priority="601" operator="equal">
      <formula>"no fueling"</formula>
    </cfRule>
  </conditionalFormatting>
  <conditionalFormatting sqref="BR123:BR137">
    <cfRule type="cellIs" dxfId="2667" priority="600" operator="equal">
      <formula>"no fueling"</formula>
    </cfRule>
  </conditionalFormatting>
  <conditionalFormatting sqref="BR145:BR159">
    <cfRule type="cellIs" dxfId="2666" priority="599" operator="equal">
      <formula>"no fueling"</formula>
    </cfRule>
  </conditionalFormatting>
  <conditionalFormatting sqref="BR145:BR159">
    <cfRule type="cellIs" dxfId="2665" priority="598" operator="equal">
      <formula>"no fueling"</formula>
    </cfRule>
  </conditionalFormatting>
  <conditionalFormatting sqref="BR145:BR159">
    <cfRule type="cellIs" dxfId="2664" priority="597" operator="equal">
      <formula>"no fueling"</formula>
    </cfRule>
  </conditionalFormatting>
  <conditionalFormatting sqref="BR145:BR159">
    <cfRule type="cellIs" dxfId="2663" priority="596" operator="equal">
      <formula>"no fueling"</formula>
    </cfRule>
  </conditionalFormatting>
  <conditionalFormatting sqref="BR145:BR159">
    <cfRule type="cellIs" dxfId="2662" priority="595" operator="equal">
      <formula>"no fueling"</formula>
    </cfRule>
  </conditionalFormatting>
  <conditionalFormatting sqref="BR145:BR159">
    <cfRule type="cellIs" dxfId="2661" priority="594" operator="equal">
      <formula>"no fueling"</formula>
    </cfRule>
  </conditionalFormatting>
  <conditionalFormatting sqref="BC145:BC159">
    <cfRule type="cellIs" dxfId="2660" priority="593" operator="equal">
      <formula>"no fueling"</formula>
    </cfRule>
  </conditionalFormatting>
  <conditionalFormatting sqref="BC145:BC159">
    <cfRule type="cellIs" dxfId="2659" priority="592" operator="equal">
      <formula>"no fueling"</formula>
    </cfRule>
  </conditionalFormatting>
  <conditionalFormatting sqref="BC145:BC159">
    <cfRule type="cellIs" dxfId="2658" priority="591" operator="equal">
      <formula>"no fueling"</formula>
    </cfRule>
  </conditionalFormatting>
  <conditionalFormatting sqref="BC145:BC159">
    <cfRule type="cellIs" dxfId="2657" priority="590" operator="equal">
      <formula>"no fueling"</formula>
    </cfRule>
  </conditionalFormatting>
  <conditionalFormatting sqref="BC145:BC159">
    <cfRule type="cellIs" dxfId="2656" priority="589" operator="equal">
      <formula>"no fueling"</formula>
    </cfRule>
  </conditionalFormatting>
  <conditionalFormatting sqref="BC145:BC159">
    <cfRule type="cellIs" dxfId="2655" priority="588" operator="equal">
      <formula>"no fueling"</formula>
    </cfRule>
  </conditionalFormatting>
  <conditionalFormatting sqref="AN145:AN159">
    <cfRule type="cellIs" dxfId="2654" priority="587" operator="equal">
      <formula>"no fueling"</formula>
    </cfRule>
  </conditionalFormatting>
  <conditionalFormatting sqref="AN145:AN159">
    <cfRule type="cellIs" dxfId="2653" priority="586" operator="equal">
      <formula>"no fueling"</formula>
    </cfRule>
  </conditionalFormatting>
  <conditionalFormatting sqref="AN145:AN159">
    <cfRule type="cellIs" dxfId="2652" priority="585" operator="equal">
      <formula>"no fueling"</formula>
    </cfRule>
  </conditionalFormatting>
  <conditionalFormatting sqref="AN145:AN159">
    <cfRule type="cellIs" dxfId="2651" priority="584" operator="equal">
      <formula>"no fueling"</formula>
    </cfRule>
  </conditionalFormatting>
  <conditionalFormatting sqref="AN145:AN159">
    <cfRule type="cellIs" dxfId="2650" priority="583" operator="equal">
      <formula>"no fueling"</formula>
    </cfRule>
  </conditionalFormatting>
  <conditionalFormatting sqref="AN145:AN159">
    <cfRule type="cellIs" dxfId="2649" priority="582" operator="equal">
      <formula>"no fueling"</formula>
    </cfRule>
  </conditionalFormatting>
  <conditionalFormatting sqref="AN123:AN137">
    <cfRule type="cellIs" dxfId="2648" priority="581" operator="equal">
      <formula>"no fueling"</formula>
    </cfRule>
  </conditionalFormatting>
  <conditionalFormatting sqref="AN123:AN137">
    <cfRule type="cellIs" dxfId="2647" priority="580" operator="equal">
      <formula>"no fueling"</formula>
    </cfRule>
  </conditionalFormatting>
  <conditionalFormatting sqref="AN123:AN137">
    <cfRule type="cellIs" dxfId="2646" priority="579" operator="equal">
      <formula>"no fueling"</formula>
    </cfRule>
  </conditionalFormatting>
  <conditionalFormatting sqref="AN123:AN137">
    <cfRule type="cellIs" dxfId="2645" priority="578" operator="equal">
      <formula>"no fueling"</formula>
    </cfRule>
  </conditionalFormatting>
  <conditionalFormatting sqref="AN123:AN137">
    <cfRule type="cellIs" dxfId="2644" priority="577" operator="equal">
      <formula>"no fueling"</formula>
    </cfRule>
  </conditionalFormatting>
  <conditionalFormatting sqref="AN123:AN137">
    <cfRule type="cellIs" dxfId="2643" priority="576" operator="equal">
      <formula>"no fueling"</formula>
    </cfRule>
  </conditionalFormatting>
  <conditionalFormatting sqref="BC123:BC137">
    <cfRule type="cellIs" dxfId="2642" priority="575" operator="equal">
      <formula>"no fueling"</formula>
    </cfRule>
  </conditionalFormatting>
  <conditionalFormatting sqref="BC123:BC137">
    <cfRule type="cellIs" dxfId="2641" priority="574" operator="equal">
      <formula>"no fueling"</formula>
    </cfRule>
  </conditionalFormatting>
  <conditionalFormatting sqref="BC123:BC137">
    <cfRule type="cellIs" dxfId="2640" priority="573" operator="equal">
      <formula>"no fueling"</formula>
    </cfRule>
  </conditionalFormatting>
  <conditionalFormatting sqref="BC123:BC137">
    <cfRule type="cellIs" dxfId="2639" priority="572" operator="equal">
      <formula>"no fueling"</formula>
    </cfRule>
  </conditionalFormatting>
  <conditionalFormatting sqref="BC123:BC137">
    <cfRule type="cellIs" dxfId="2638" priority="571" operator="equal">
      <formula>"no fueling"</formula>
    </cfRule>
  </conditionalFormatting>
  <conditionalFormatting sqref="BC123:BC137">
    <cfRule type="cellIs" dxfId="2637" priority="570" operator="equal">
      <formula>"no fueling"</formula>
    </cfRule>
  </conditionalFormatting>
  <conditionalFormatting sqref="BC98:BC112">
    <cfRule type="cellIs" dxfId="2636" priority="569" operator="equal">
      <formula>"no fueling"</formula>
    </cfRule>
  </conditionalFormatting>
  <conditionalFormatting sqref="BC98:BC112">
    <cfRule type="cellIs" dxfId="2635" priority="568" operator="equal">
      <formula>"no fueling"</formula>
    </cfRule>
  </conditionalFormatting>
  <conditionalFormatting sqref="BC98:BC112">
    <cfRule type="cellIs" dxfId="2634" priority="567" operator="equal">
      <formula>"no fueling"</formula>
    </cfRule>
  </conditionalFormatting>
  <conditionalFormatting sqref="BC98:BC112">
    <cfRule type="cellIs" dxfId="2633" priority="566" operator="equal">
      <formula>"no fueling"</formula>
    </cfRule>
  </conditionalFormatting>
  <conditionalFormatting sqref="BC98:BC112">
    <cfRule type="cellIs" dxfId="2632" priority="565" operator="equal">
      <formula>"no fueling"</formula>
    </cfRule>
  </conditionalFormatting>
  <conditionalFormatting sqref="BC98:BC112">
    <cfRule type="cellIs" dxfId="2631" priority="564" operator="equal">
      <formula>"no fueling"</formula>
    </cfRule>
  </conditionalFormatting>
  <conditionalFormatting sqref="AN98:AN112">
    <cfRule type="cellIs" dxfId="2630" priority="563" operator="equal">
      <formula>"no fueling"</formula>
    </cfRule>
  </conditionalFormatting>
  <conditionalFormatting sqref="AN98:AN112">
    <cfRule type="cellIs" dxfId="2629" priority="562" operator="equal">
      <formula>"no fueling"</formula>
    </cfRule>
  </conditionalFormatting>
  <conditionalFormatting sqref="AN98:AN112">
    <cfRule type="cellIs" dxfId="2628" priority="561" operator="equal">
      <formula>"no fueling"</formula>
    </cfRule>
  </conditionalFormatting>
  <conditionalFormatting sqref="AN98:AN112">
    <cfRule type="cellIs" dxfId="2627" priority="560" operator="equal">
      <formula>"no fueling"</formula>
    </cfRule>
  </conditionalFormatting>
  <conditionalFormatting sqref="AN98:AN112">
    <cfRule type="cellIs" dxfId="2626" priority="559" operator="equal">
      <formula>"no fueling"</formula>
    </cfRule>
  </conditionalFormatting>
  <conditionalFormatting sqref="AN98:AN112">
    <cfRule type="cellIs" dxfId="2625" priority="558" operator="equal">
      <formula>"no fueling"</formula>
    </cfRule>
  </conditionalFormatting>
  <conditionalFormatting sqref="AN76:AN90">
    <cfRule type="cellIs" dxfId="2624" priority="557" operator="equal">
      <formula>"no fueling"</formula>
    </cfRule>
  </conditionalFormatting>
  <conditionalFormatting sqref="AN76:AN90">
    <cfRule type="cellIs" dxfId="2623" priority="556" operator="equal">
      <formula>"no fueling"</formula>
    </cfRule>
  </conditionalFormatting>
  <conditionalFormatting sqref="AN76:AN90">
    <cfRule type="cellIs" dxfId="2622" priority="555" operator="equal">
      <formula>"no fueling"</formula>
    </cfRule>
  </conditionalFormatting>
  <conditionalFormatting sqref="AN76:AN90">
    <cfRule type="cellIs" dxfId="2621" priority="554" operator="equal">
      <formula>"no fueling"</formula>
    </cfRule>
  </conditionalFormatting>
  <conditionalFormatting sqref="AN76:AN90">
    <cfRule type="cellIs" dxfId="2620" priority="553" operator="equal">
      <formula>"no fueling"</formula>
    </cfRule>
  </conditionalFormatting>
  <conditionalFormatting sqref="AN76:AN90">
    <cfRule type="cellIs" dxfId="2619" priority="552" operator="equal">
      <formula>"no fueling"</formula>
    </cfRule>
  </conditionalFormatting>
  <conditionalFormatting sqref="BC76:BC90">
    <cfRule type="cellIs" dxfId="2618" priority="551" operator="equal">
      <formula>"no fueling"</formula>
    </cfRule>
  </conditionalFormatting>
  <conditionalFormatting sqref="BC76:BC90">
    <cfRule type="cellIs" dxfId="2617" priority="550" operator="equal">
      <formula>"no fueling"</formula>
    </cfRule>
  </conditionalFormatting>
  <conditionalFormatting sqref="BC76:BC90">
    <cfRule type="cellIs" dxfId="2616" priority="549" operator="equal">
      <formula>"no fueling"</formula>
    </cfRule>
  </conditionalFormatting>
  <conditionalFormatting sqref="BC76:BC90">
    <cfRule type="cellIs" dxfId="2615" priority="548" operator="equal">
      <formula>"no fueling"</formula>
    </cfRule>
  </conditionalFormatting>
  <conditionalFormatting sqref="BC76:BC90">
    <cfRule type="cellIs" dxfId="2614" priority="547" operator="equal">
      <formula>"no fueling"</formula>
    </cfRule>
  </conditionalFormatting>
  <conditionalFormatting sqref="BC76:BC90">
    <cfRule type="cellIs" dxfId="2613" priority="546" operator="equal">
      <formula>"no fueling"</formula>
    </cfRule>
  </conditionalFormatting>
  <conditionalFormatting sqref="BC51:BC65">
    <cfRule type="cellIs" dxfId="2612" priority="545" operator="equal">
      <formula>"no fueling"</formula>
    </cfRule>
  </conditionalFormatting>
  <conditionalFormatting sqref="BC51:BC65">
    <cfRule type="cellIs" dxfId="2611" priority="544" operator="equal">
      <formula>"no fueling"</formula>
    </cfRule>
  </conditionalFormatting>
  <conditionalFormatting sqref="BC51:BC65">
    <cfRule type="cellIs" dxfId="2610" priority="543" operator="equal">
      <formula>"no fueling"</formula>
    </cfRule>
  </conditionalFormatting>
  <conditionalFormatting sqref="BC51:BC65">
    <cfRule type="cellIs" dxfId="2609" priority="542" operator="equal">
      <formula>"no fueling"</formula>
    </cfRule>
  </conditionalFormatting>
  <conditionalFormatting sqref="BC51:BC65">
    <cfRule type="cellIs" dxfId="2608" priority="541" operator="equal">
      <formula>"no fueling"</formula>
    </cfRule>
  </conditionalFormatting>
  <conditionalFormatting sqref="BC51:BC65">
    <cfRule type="cellIs" dxfId="2607" priority="540" operator="equal">
      <formula>"no fueling"</formula>
    </cfRule>
  </conditionalFormatting>
  <conditionalFormatting sqref="AN51:AN65">
    <cfRule type="cellIs" dxfId="2606" priority="539" operator="equal">
      <formula>"no fueling"</formula>
    </cfRule>
  </conditionalFormatting>
  <conditionalFormatting sqref="AN51:AN65">
    <cfRule type="cellIs" dxfId="2605" priority="538" operator="equal">
      <formula>"no fueling"</formula>
    </cfRule>
  </conditionalFormatting>
  <conditionalFormatting sqref="AN51:AN65">
    <cfRule type="cellIs" dxfId="2604" priority="537" operator="equal">
      <formula>"no fueling"</formula>
    </cfRule>
  </conditionalFormatting>
  <conditionalFormatting sqref="AN51:AN65">
    <cfRule type="cellIs" dxfId="2603" priority="536" operator="equal">
      <formula>"no fueling"</formula>
    </cfRule>
  </conditionalFormatting>
  <conditionalFormatting sqref="AN51:AN65">
    <cfRule type="cellIs" dxfId="2602" priority="535" operator="equal">
      <formula>"no fueling"</formula>
    </cfRule>
  </conditionalFormatting>
  <conditionalFormatting sqref="AN51:AN65">
    <cfRule type="cellIs" dxfId="2601" priority="534" operator="equal">
      <formula>"no fueling"</formula>
    </cfRule>
  </conditionalFormatting>
  <conditionalFormatting sqref="BC29:BC43">
    <cfRule type="cellIs" dxfId="2600" priority="533" operator="equal">
      <formula>"no fueling"</formula>
    </cfRule>
  </conditionalFormatting>
  <conditionalFormatting sqref="BC29:BC43">
    <cfRule type="cellIs" dxfId="2599" priority="532" operator="equal">
      <formula>"no fueling"</formula>
    </cfRule>
  </conditionalFormatting>
  <conditionalFormatting sqref="BC29:BC43">
    <cfRule type="cellIs" dxfId="2598" priority="531" operator="equal">
      <formula>"no fueling"</formula>
    </cfRule>
  </conditionalFormatting>
  <conditionalFormatting sqref="BC29:BC43">
    <cfRule type="cellIs" dxfId="2597" priority="530" operator="equal">
      <formula>"no fueling"</formula>
    </cfRule>
  </conditionalFormatting>
  <conditionalFormatting sqref="BC29:BC43">
    <cfRule type="cellIs" dxfId="2596" priority="529" operator="equal">
      <formula>"no fueling"</formula>
    </cfRule>
  </conditionalFormatting>
  <conditionalFormatting sqref="BC29:BC43">
    <cfRule type="cellIs" dxfId="2595" priority="528" operator="equal">
      <formula>"no fueling"</formula>
    </cfRule>
  </conditionalFormatting>
  <conditionalFormatting sqref="AN29:AN43">
    <cfRule type="cellIs" dxfId="2594" priority="527" operator="equal">
      <formula>"no fueling"</formula>
    </cfRule>
  </conditionalFormatting>
  <conditionalFormatting sqref="AN29:AN43">
    <cfRule type="cellIs" dxfId="2593" priority="526" operator="equal">
      <formula>"no fueling"</formula>
    </cfRule>
  </conditionalFormatting>
  <conditionalFormatting sqref="AN29:AN43">
    <cfRule type="cellIs" dxfId="2592" priority="525" operator="equal">
      <formula>"no fueling"</formula>
    </cfRule>
  </conditionalFormatting>
  <conditionalFormatting sqref="AN29:AN43">
    <cfRule type="cellIs" dxfId="2591" priority="524" operator="equal">
      <formula>"no fueling"</formula>
    </cfRule>
  </conditionalFormatting>
  <conditionalFormatting sqref="AN29:AN43">
    <cfRule type="cellIs" dxfId="2590" priority="523" operator="equal">
      <formula>"no fueling"</formula>
    </cfRule>
  </conditionalFormatting>
  <conditionalFormatting sqref="AN29:AN43">
    <cfRule type="cellIs" dxfId="2589" priority="522" operator="equal">
      <formula>"no fueling"</formula>
    </cfRule>
  </conditionalFormatting>
  <conditionalFormatting sqref="AJ48:AK48">
    <cfRule type="cellIs" dxfId="2588" priority="521" operator="equal">
      <formula>"no fueling"</formula>
    </cfRule>
  </conditionalFormatting>
  <conditionalFormatting sqref="AJ73:AK73">
    <cfRule type="cellIs" dxfId="2587" priority="520" operator="equal">
      <formula>"no fueling"</formula>
    </cfRule>
  </conditionalFormatting>
  <conditionalFormatting sqref="AJ95:AK95">
    <cfRule type="cellIs" dxfId="2586" priority="519" operator="equal">
      <formula>"no fueling"</formula>
    </cfRule>
  </conditionalFormatting>
  <conditionalFormatting sqref="AJ120:AK120">
    <cfRule type="cellIs" dxfId="2585" priority="518" operator="equal">
      <formula>"no fueling"</formula>
    </cfRule>
  </conditionalFormatting>
  <conditionalFormatting sqref="AJ142:AK142">
    <cfRule type="cellIs" dxfId="2584" priority="517" operator="equal">
      <formula>"no fueling"</formula>
    </cfRule>
  </conditionalFormatting>
  <conditionalFormatting sqref="AH145:AH159">
    <cfRule type="cellIs" dxfId="2583" priority="516" operator="equal">
      <formula>"no fueling"</formula>
    </cfRule>
  </conditionalFormatting>
  <conditionalFormatting sqref="AH145:AH159">
    <cfRule type="cellIs" dxfId="2582" priority="515" operator="equal">
      <formula>"no fueling"</formula>
    </cfRule>
  </conditionalFormatting>
  <conditionalFormatting sqref="AH145:AH159">
    <cfRule type="cellIs" dxfId="2581" priority="514" operator="equal">
      <formula>"no fueling"</formula>
    </cfRule>
  </conditionalFormatting>
  <conditionalFormatting sqref="AH145:AH159">
    <cfRule type="cellIs" dxfId="2580" priority="513" operator="equal">
      <formula>"no fueling"</formula>
    </cfRule>
  </conditionalFormatting>
  <conditionalFormatting sqref="AH145:AH159">
    <cfRule type="cellIs" dxfId="2579" priority="512" operator="equal">
      <formula>"no fueling"</formula>
    </cfRule>
  </conditionalFormatting>
  <conditionalFormatting sqref="AH145:AH159">
    <cfRule type="cellIs" dxfId="2578" priority="511" operator="equal">
      <formula>"no fueling"</formula>
    </cfRule>
  </conditionalFormatting>
  <conditionalFormatting sqref="AH145:AH159">
    <cfRule type="cellIs" dxfId="2577" priority="510" operator="equal">
      <formula>"no fueling"</formula>
    </cfRule>
  </conditionalFormatting>
  <conditionalFormatting sqref="Z26:AA26">
    <cfRule type="cellIs" dxfId="2576" priority="509" operator="equal">
      <formula>"no fueling"</formula>
    </cfRule>
  </conditionalFormatting>
  <conditionalFormatting sqref="AB48 T48:Y48">
    <cfRule type="cellIs" dxfId="2575" priority="508" operator="equal">
      <formula>"no fueling"</formula>
    </cfRule>
  </conditionalFormatting>
  <conditionalFormatting sqref="Z48:AA48">
    <cfRule type="cellIs" dxfId="2574" priority="507" operator="equal">
      <formula>"no fueling"</formula>
    </cfRule>
  </conditionalFormatting>
  <conditionalFormatting sqref="AB73 T73:Y73">
    <cfRule type="cellIs" dxfId="2573" priority="506" operator="equal">
      <formula>"no fueling"</formula>
    </cfRule>
  </conditionalFormatting>
  <conditionalFormatting sqref="Z73:AA73">
    <cfRule type="cellIs" dxfId="2572" priority="505" operator="equal">
      <formula>"no fueling"</formula>
    </cfRule>
  </conditionalFormatting>
  <conditionalFormatting sqref="AB95 T95:Y95">
    <cfRule type="cellIs" dxfId="2571" priority="504" operator="equal">
      <formula>"no fueling"</formula>
    </cfRule>
  </conditionalFormatting>
  <conditionalFormatting sqref="Z95:AA95">
    <cfRule type="cellIs" dxfId="2570" priority="503" operator="equal">
      <formula>"no fueling"</formula>
    </cfRule>
  </conditionalFormatting>
  <conditionalFormatting sqref="AB120 T120:Y120">
    <cfRule type="cellIs" dxfId="2569" priority="502" operator="equal">
      <formula>"no fueling"</formula>
    </cfRule>
  </conditionalFormatting>
  <conditionalFormatting sqref="Z120:AA120">
    <cfRule type="cellIs" dxfId="2568" priority="501" operator="equal">
      <formula>"no fueling"</formula>
    </cfRule>
  </conditionalFormatting>
  <conditionalFormatting sqref="AB142 T142:Y142">
    <cfRule type="cellIs" dxfId="2567" priority="500" operator="equal">
      <formula>"no fueling"</formula>
    </cfRule>
  </conditionalFormatting>
  <conditionalFormatting sqref="Z142:AA142">
    <cfRule type="cellIs" dxfId="2566" priority="499" operator="equal">
      <formula>"no fueling"</formula>
    </cfRule>
  </conditionalFormatting>
  <conditionalFormatting sqref="AP5:BA5">
    <cfRule type="cellIs" dxfId="2565" priority="498" operator="equal">
      <formula>"no fueling"</formula>
    </cfRule>
  </conditionalFormatting>
  <conditionalFormatting sqref="AP5:BA5">
    <cfRule type="cellIs" dxfId="2564" priority="497" operator="equal">
      <formula>"no fueling"</formula>
    </cfRule>
  </conditionalFormatting>
  <conditionalFormatting sqref="AP5:BA5">
    <cfRule type="cellIs" dxfId="2563" priority="496" operator="equal">
      <formula>"no fueling"</formula>
    </cfRule>
  </conditionalFormatting>
  <conditionalFormatting sqref="AP5:BA5">
    <cfRule type="cellIs" dxfId="2562" priority="495" operator="equal">
      <formula>"no fueling"</formula>
    </cfRule>
  </conditionalFormatting>
  <conditionalFormatting sqref="BE5:BP5">
    <cfRule type="cellIs" dxfId="2561" priority="494" operator="equal">
      <formula>"no fueling"</formula>
    </cfRule>
  </conditionalFormatting>
  <conditionalFormatting sqref="BE5:BP5">
    <cfRule type="cellIs" dxfId="2560" priority="493" operator="equal">
      <formula>"no fueling"</formula>
    </cfRule>
  </conditionalFormatting>
  <conditionalFormatting sqref="BE5:BP5">
    <cfRule type="cellIs" dxfId="2559" priority="492" operator="equal">
      <formula>"no fueling"</formula>
    </cfRule>
  </conditionalFormatting>
  <conditionalFormatting sqref="BE5:BP5">
    <cfRule type="cellIs" dxfId="2558" priority="491" operator="equal">
      <formula>"no fueling"</formula>
    </cfRule>
  </conditionalFormatting>
  <conditionalFormatting sqref="BT5:CE5">
    <cfRule type="cellIs" dxfId="2557" priority="490" operator="equal">
      <formula>"no fueling"</formula>
    </cfRule>
  </conditionalFormatting>
  <conditionalFormatting sqref="BT5:CE5">
    <cfRule type="cellIs" dxfId="2556" priority="489" operator="equal">
      <formula>"no fueling"</formula>
    </cfRule>
  </conditionalFormatting>
  <conditionalFormatting sqref="BT5:CE5">
    <cfRule type="cellIs" dxfId="2555" priority="488" operator="equal">
      <formula>"no fueling"</formula>
    </cfRule>
  </conditionalFormatting>
  <conditionalFormatting sqref="BT5:CE5">
    <cfRule type="cellIs" dxfId="2554" priority="487" operator="equal">
      <formula>"no fueling"</formula>
    </cfRule>
  </conditionalFormatting>
  <conditionalFormatting sqref="CI5:CT5">
    <cfRule type="cellIs" dxfId="2553" priority="486" operator="equal">
      <formula>"no fueling"</formula>
    </cfRule>
  </conditionalFormatting>
  <conditionalFormatting sqref="CI5:CT5">
    <cfRule type="cellIs" dxfId="2552" priority="485" operator="equal">
      <formula>"no fueling"</formula>
    </cfRule>
  </conditionalFormatting>
  <conditionalFormatting sqref="CI5:CT5">
    <cfRule type="cellIs" dxfId="2551" priority="484" operator="equal">
      <formula>"no fueling"</formula>
    </cfRule>
  </conditionalFormatting>
  <conditionalFormatting sqref="CI5:CT5">
    <cfRule type="cellIs" dxfId="2550" priority="483" operator="equal">
      <formula>"no fueling"</formula>
    </cfRule>
  </conditionalFormatting>
  <conditionalFormatting sqref="CX5:DI5">
    <cfRule type="cellIs" dxfId="2549" priority="482" operator="equal">
      <formula>"no fueling"</formula>
    </cfRule>
  </conditionalFormatting>
  <conditionalFormatting sqref="CX5:DI5">
    <cfRule type="cellIs" dxfId="2548" priority="481" operator="equal">
      <formula>"no fueling"</formula>
    </cfRule>
  </conditionalFormatting>
  <conditionalFormatting sqref="CX5:DI5">
    <cfRule type="cellIs" dxfId="2547" priority="480" operator="equal">
      <formula>"no fueling"</formula>
    </cfRule>
  </conditionalFormatting>
  <conditionalFormatting sqref="DM5:DX5">
    <cfRule type="cellIs" dxfId="2546" priority="479" operator="equal">
      <formula>"no fueling"</formula>
    </cfRule>
  </conditionalFormatting>
  <conditionalFormatting sqref="DM5:DX5">
    <cfRule type="cellIs" dxfId="2545" priority="478" operator="equal">
      <formula>"no fueling"</formula>
    </cfRule>
  </conditionalFormatting>
  <conditionalFormatting sqref="DM5:DX5">
    <cfRule type="cellIs" dxfId="2544" priority="477" operator="equal">
      <formula>"no fueling"</formula>
    </cfRule>
  </conditionalFormatting>
  <conditionalFormatting sqref="DM26:DN26">
    <cfRule type="cellIs" dxfId="2543" priority="476" operator="equal">
      <formula>"no fueling"</formula>
    </cfRule>
  </conditionalFormatting>
  <conditionalFormatting sqref="DM48:DN48">
    <cfRule type="cellIs" dxfId="2542" priority="475" operator="equal">
      <formula>"no fueling"</formula>
    </cfRule>
  </conditionalFormatting>
  <conditionalFormatting sqref="DM48:DN48">
    <cfRule type="cellIs" dxfId="2541" priority="474" operator="equal">
      <formula>"no fueling"</formula>
    </cfRule>
  </conditionalFormatting>
  <conditionalFormatting sqref="DM48:DN48">
    <cfRule type="cellIs" dxfId="2540" priority="473" operator="equal">
      <formula>"no fueling"</formula>
    </cfRule>
  </conditionalFormatting>
  <conditionalFormatting sqref="DM73:DN73">
    <cfRule type="cellIs" dxfId="2539" priority="472" operator="equal">
      <formula>"no fueling"</formula>
    </cfRule>
  </conditionalFormatting>
  <conditionalFormatting sqref="DM73:DN73">
    <cfRule type="cellIs" dxfId="2538" priority="471" operator="equal">
      <formula>"no fueling"</formula>
    </cfRule>
  </conditionalFormatting>
  <conditionalFormatting sqref="DM73:DN73">
    <cfRule type="cellIs" dxfId="2537" priority="470" operator="equal">
      <formula>"no fueling"</formula>
    </cfRule>
  </conditionalFormatting>
  <conditionalFormatting sqref="DM95:DN95">
    <cfRule type="cellIs" dxfId="2536" priority="469" operator="equal">
      <formula>"no fueling"</formula>
    </cfRule>
  </conditionalFormatting>
  <conditionalFormatting sqref="DM95:DN95">
    <cfRule type="cellIs" dxfId="2535" priority="468" operator="equal">
      <formula>"no fueling"</formula>
    </cfRule>
  </conditionalFormatting>
  <conditionalFormatting sqref="DM95:DN95">
    <cfRule type="cellIs" dxfId="2534" priority="467" operator="equal">
      <formula>"no fueling"</formula>
    </cfRule>
  </conditionalFormatting>
  <conditionalFormatting sqref="DM120:DN120">
    <cfRule type="cellIs" dxfId="2533" priority="466" operator="equal">
      <formula>"no fueling"</formula>
    </cfRule>
  </conditionalFormatting>
  <conditionalFormatting sqref="DM120:DN120">
    <cfRule type="cellIs" dxfId="2532" priority="465" operator="equal">
      <formula>"no fueling"</formula>
    </cfRule>
  </conditionalFormatting>
  <conditionalFormatting sqref="DM120:DN120">
    <cfRule type="cellIs" dxfId="2531" priority="464" operator="equal">
      <formula>"no fueling"</formula>
    </cfRule>
  </conditionalFormatting>
  <conditionalFormatting sqref="DM142:DN142">
    <cfRule type="cellIs" dxfId="2530" priority="463" operator="equal">
      <formula>"no fueling"</formula>
    </cfRule>
  </conditionalFormatting>
  <conditionalFormatting sqref="DM142:DN142">
    <cfRule type="cellIs" dxfId="2529" priority="462" operator="equal">
      <formula>"no fueling"</formula>
    </cfRule>
  </conditionalFormatting>
  <conditionalFormatting sqref="DM142:DN142">
    <cfRule type="cellIs" dxfId="2528" priority="461" operator="equal">
      <formula>"no fueling"</formula>
    </cfRule>
  </conditionalFormatting>
  <conditionalFormatting sqref="DM27:DX27">
    <cfRule type="cellIs" dxfId="2527" priority="460" operator="equal">
      <formula>"no fueling"</formula>
    </cfRule>
  </conditionalFormatting>
  <conditionalFormatting sqref="DM27:DX27">
    <cfRule type="cellIs" dxfId="2526" priority="459" operator="equal">
      <formula>"no fueling"</formula>
    </cfRule>
  </conditionalFormatting>
  <conditionalFormatting sqref="DM27:DX27">
    <cfRule type="cellIs" dxfId="2525" priority="458" operator="equal">
      <formula>"no fueling"</formula>
    </cfRule>
  </conditionalFormatting>
  <conditionalFormatting sqref="DM49:DX49">
    <cfRule type="cellIs" dxfId="2524" priority="457" operator="equal">
      <formula>"no fueling"</formula>
    </cfRule>
  </conditionalFormatting>
  <conditionalFormatting sqref="DM49:DN49">
    <cfRule type="cellIs" dxfId="2523" priority="456" operator="equal">
      <formula>"no fueling"</formula>
    </cfRule>
  </conditionalFormatting>
  <conditionalFormatting sqref="DM49:DX49">
    <cfRule type="cellIs" dxfId="2522" priority="455" operator="equal">
      <formula>"no fueling"</formula>
    </cfRule>
  </conditionalFormatting>
  <conditionalFormatting sqref="DM49:DX49">
    <cfRule type="cellIs" dxfId="2521" priority="454" operator="equal">
      <formula>"no fueling"</formula>
    </cfRule>
  </conditionalFormatting>
  <conditionalFormatting sqref="DM49:DX49">
    <cfRule type="cellIs" dxfId="2520" priority="453" operator="equal">
      <formula>"no fueling"</formula>
    </cfRule>
  </conditionalFormatting>
  <conditionalFormatting sqref="DM49:DX49">
    <cfRule type="cellIs" dxfId="2519" priority="452" operator="equal">
      <formula>"no fueling"</formula>
    </cfRule>
  </conditionalFormatting>
  <conditionalFormatting sqref="DM74:DX74">
    <cfRule type="cellIs" dxfId="2518" priority="451" operator="equal">
      <formula>"no fueling"</formula>
    </cfRule>
  </conditionalFormatting>
  <conditionalFormatting sqref="DM74:DN74">
    <cfRule type="cellIs" dxfId="2517" priority="450" operator="equal">
      <formula>"no fueling"</formula>
    </cfRule>
  </conditionalFormatting>
  <conditionalFormatting sqref="DM74:DX74">
    <cfRule type="cellIs" dxfId="2516" priority="449" operator="equal">
      <formula>"no fueling"</formula>
    </cfRule>
  </conditionalFormatting>
  <conditionalFormatting sqref="DM74:DX74">
    <cfRule type="cellIs" dxfId="2515" priority="448" operator="equal">
      <formula>"no fueling"</formula>
    </cfRule>
  </conditionalFormatting>
  <conditionalFormatting sqref="DM74:DX74">
    <cfRule type="cellIs" dxfId="2514" priority="447" operator="equal">
      <formula>"no fueling"</formula>
    </cfRule>
  </conditionalFormatting>
  <conditionalFormatting sqref="DM74:DX74">
    <cfRule type="cellIs" dxfId="2513" priority="446" operator="equal">
      <formula>"no fueling"</formula>
    </cfRule>
  </conditionalFormatting>
  <conditionalFormatting sqref="DM96:DX96">
    <cfRule type="cellIs" dxfId="2512" priority="445" operator="equal">
      <formula>"no fueling"</formula>
    </cfRule>
  </conditionalFormatting>
  <conditionalFormatting sqref="DM96:DN96">
    <cfRule type="cellIs" dxfId="2511" priority="444" operator="equal">
      <formula>"no fueling"</formula>
    </cfRule>
  </conditionalFormatting>
  <conditionalFormatting sqref="DM96:DX96">
    <cfRule type="cellIs" dxfId="2510" priority="443" operator="equal">
      <formula>"no fueling"</formula>
    </cfRule>
  </conditionalFormatting>
  <conditionalFormatting sqref="DM96:DX96">
    <cfRule type="cellIs" dxfId="2509" priority="442" operator="equal">
      <formula>"no fueling"</formula>
    </cfRule>
  </conditionalFormatting>
  <conditionalFormatting sqref="DM96:DX96">
    <cfRule type="cellIs" dxfId="2508" priority="441" operator="equal">
      <formula>"no fueling"</formula>
    </cfRule>
  </conditionalFormatting>
  <conditionalFormatting sqref="DM96:DX96">
    <cfRule type="cellIs" dxfId="2507" priority="440" operator="equal">
      <formula>"no fueling"</formula>
    </cfRule>
  </conditionalFormatting>
  <conditionalFormatting sqref="DM121:DX121">
    <cfRule type="cellIs" dxfId="2506" priority="439" operator="equal">
      <formula>"no fueling"</formula>
    </cfRule>
  </conditionalFormatting>
  <conditionalFormatting sqref="DM121:DN121">
    <cfRule type="cellIs" dxfId="2505" priority="438" operator="equal">
      <formula>"no fueling"</formula>
    </cfRule>
  </conditionalFormatting>
  <conditionalFormatting sqref="DM121:DX121">
    <cfRule type="cellIs" dxfId="2504" priority="437" operator="equal">
      <formula>"no fueling"</formula>
    </cfRule>
  </conditionalFormatting>
  <conditionalFormatting sqref="DM121:DX121">
    <cfRule type="cellIs" dxfId="2503" priority="436" operator="equal">
      <formula>"no fueling"</formula>
    </cfRule>
  </conditionalFormatting>
  <conditionalFormatting sqref="DM121:DX121">
    <cfRule type="cellIs" dxfId="2502" priority="435" operator="equal">
      <formula>"no fueling"</formula>
    </cfRule>
  </conditionalFormatting>
  <conditionalFormatting sqref="DM121:DX121">
    <cfRule type="cellIs" dxfId="2501" priority="434" operator="equal">
      <formula>"no fueling"</formula>
    </cfRule>
  </conditionalFormatting>
  <conditionalFormatting sqref="DM143:DX143">
    <cfRule type="cellIs" dxfId="2500" priority="433" operator="equal">
      <formula>"no fueling"</formula>
    </cfRule>
  </conditionalFormatting>
  <conditionalFormatting sqref="DM143:DN143">
    <cfRule type="cellIs" dxfId="2499" priority="432" operator="equal">
      <formula>"no fueling"</formula>
    </cfRule>
  </conditionalFormatting>
  <conditionalFormatting sqref="DM143:DX143">
    <cfRule type="cellIs" dxfId="2498" priority="431" operator="equal">
      <formula>"no fueling"</formula>
    </cfRule>
  </conditionalFormatting>
  <conditionalFormatting sqref="DM143:DX143">
    <cfRule type="cellIs" dxfId="2497" priority="430" operator="equal">
      <formula>"no fueling"</formula>
    </cfRule>
  </conditionalFormatting>
  <conditionalFormatting sqref="DM143:DX143">
    <cfRule type="cellIs" dxfId="2496" priority="429" operator="equal">
      <formula>"no fueling"</formula>
    </cfRule>
  </conditionalFormatting>
  <conditionalFormatting sqref="DM143:DX143">
    <cfRule type="cellIs" dxfId="2495" priority="428" operator="equal">
      <formula>"no fueling"</formula>
    </cfRule>
  </conditionalFormatting>
  <conditionalFormatting sqref="CI143:CT143 CI142:CJ142">
    <cfRule type="cellIs" dxfId="2494" priority="427" operator="equal">
      <formula>"no fueling"</formula>
    </cfRule>
  </conditionalFormatting>
  <conditionalFormatting sqref="CI142:CJ143">
    <cfRule type="cellIs" dxfId="2493" priority="426" operator="equal">
      <formula>"no fueling"</formula>
    </cfRule>
  </conditionalFormatting>
  <conditionalFormatting sqref="CI142:CJ142">
    <cfRule type="cellIs" dxfId="2492" priority="425" operator="equal">
      <formula>"no fueling"</formula>
    </cfRule>
  </conditionalFormatting>
  <conditionalFormatting sqref="CI143:CT143">
    <cfRule type="cellIs" dxfId="2491" priority="424" operator="equal">
      <formula>"no fueling"</formula>
    </cfRule>
  </conditionalFormatting>
  <conditionalFormatting sqref="CI142:CJ142">
    <cfRule type="cellIs" dxfId="2490" priority="423" operator="equal">
      <formula>"no fueling"</formula>
    </cfRule>
  </conditionalFormatting>
  <conditionalFormatting sqref="CI142:CJ142">
    <cfRule type="cellIs" dxfId="2489" priority="422" operator="equal">
      <formula>"no fueling"</formula>
    </cfRule>
  </conditionalFormatting>
  <conditionalFormatting sqref="CI142:CJ142">
    <cfRule type="cellIs" dxfId="2488" priority="421" operator="equal">
      <formula>"no fueling"</formula>
    </cfRule>
  </conditionalFormatting>
  <conditionalFormatting sqref="CI143:CT143">
    <cfRule type="cellIs" dxfId="2487" priority="420" operator="equal">
      <formula>"no fueling"</formula>
    </cfRule>
  </conditionalFormatting>
  <conditionalFormatting sqref="CI143:CJ143">
    <cfRule type="cellIs" dxfId="2486" priority="419" operator="equal">
      <formula>"no fueling"</formula>
    </cfRule>
  </conditionalFormatting>
  <conditionalFormatting sqref="CI143:CT143">
    <cfRule type="cellIs" dxfId="2485" priority="418" operator="equal">
      <formula>"no fueling"</formula>
    </cfRule>
  </conditionalFormatting>
  <conditionalFormatting sqref="CI143:CT143">
    <cfRule type="cellIs" dxfId="2484" priority="417" operator="equal">
      <formula>"no fueling"</formula>
    </cfRule>
  </conditionalFormatting>
  <conditionalFormatting sqref="CI143:CT143">
    <cfRule type="cellIs" dxfId="2483" priority="416" operator="equal">
      <formula>"no fueling"</formula>
    </cfRule>
  </conditionalFormatting>
  <conditionalFormatting sqref="CI143:CT143">
    <cfRule type="cellIs" dxfId="2482" priority="415" operator="equal">
      <formula>"no fueling"</formula>
    </cfRule>
  </conditionalFormatting>
  <conditionalFormatting sqref="CI121:CT121 CI120:CJ120">
    <cfRule type="cellIs" dxfId="2481" priority="414" operator="equal">
      <formula>"no fueling"</formula>
    </cfRule>
  </conditionalFormatting>
  <conditionalFormatting sqref="CI120:CJ121">
    <cfRule type="cellIs" dxfId="2480" priority="413" operator="equal">
      <formula>"no fueling"</formula>
    </cfRule>
  </conditionalFormatting>
  <conditionalFormatting sqref="CI120:CJ120">
    <cfRule type="cellIs" dxfId="2479" priority="412" operator="equal">
      <formula>"no fueling"</formula>
    </cfRule>
  </conditionalFormatting>
  <conditionalFormatting sqref="CI121:CT121">
    <cfRule type="cellIs" dxfId="2478" priority="411" operator="equal">
      <formula>"no fueling"</formula>
    </cfRule>
  </conditionalFormatting>
  <conditionalFormatting sqref="CI120:CJ120">
    <cfRule type="cellIs" dxfId="2477" priority="410" operator="equal">
      <formula>"no fueling"</formula>
    </cfRule>
  </conditionalFormatting>
  <conditionalFormatting sqref="CI120:CJ120">
    <cfRule type="cellIs" dxfId="2476" priority="409" operator="equal">
      <formula>"no fueling"</formula>
    </cfRule>
  </conditionalFormatting>
  <conditionalFormatting sqref="CI120:CJ120">
    <cfRule type="cellIs" dxfId="2475" priority="408" operator="equal">
      <formula>"no fueling"</formula>
    </cfRule>
  </conditionalFormatting>
  <conditionalFormatting sqref="CI121:CT121">
    <cfRule type="cellIs" dxfId="2474" priority="407" operator="equal">
      <formula>"no fueling"</formula>
    </cfRule>
  </conditionalFormatting>
  <conditionalFormatting sqref="CI121:CJ121">
    <cfRule type="cellIs" dxfId="2473" priority="406" operator="equal">
      <formula>"no fueling"</formula>
    </cfRule>
  </conditionalFormatting>
  <conditionalFormatting sqref="CI121:CT121">
    <cfRule type="cellIs" dxfId="2472" priority="405" operator="equal">
      <formula>"no fueling"</formula>
    </cfRule>
  </conditionalFormatting>
  <conditionalFormatting sqref="CI121:CT121">
    <cfRule type="cellIs" dxfId="2471" priority="404" operator="equal">
      <formula>"no fueling"</formula>
    </cfRule>
  </conditionalFormatting>
  <conditionalFormatting sqref="CI121:CT121">
    <cfRule type="cellIs" dxfId="2470" priority="403" operator="equal">
      <formula>"no fueling"</formula>
    </cfRule>
  </conditionalFormatting>
  <conditionalFormatting sqref="CI121:CT121">
    <cfRule type="cellIs" dxfId="2469" priority="402" operator="equal">
      <formula>"no fueling"</formula>
    </cfRule>
  </conditionalFormatting>
  <conditionalFormatting sqref="CI96:CT96 CI95:CJ95">
    <cfRule type="cellIs" dxfId="2468" priority="401" operator="equal">
      <formula>"no fueling"</formula>
    </cfRule>
  </conditionalFormatting>
  <conditionalFormatting sqref="CI95:CJ96">
    <cfRule type="cellIs" dxfId="2467" priority="400" operator="equal">
      <formula>"no fueling"</formula>
    </cfRule>
  </conditionalFormatting>
  <conditionalFormatting sqref="CI95:CJ95">
    <cfRule type="cellIs" dxfId="2466" priority="399" operator="equal">
      <formula>"no fueling"</formula>
    </cfRule>
  </conditionalFormatting>
  <conditionalFormatting sqref="CI96:CT96">
    <cfRule type="cellIs" dxfId="2465" priority="398" operator="equal">
      <formula>"no fueling"</formula>
    </cfRule>
  </conditionalFormatting>
  <conditionalFormatting sqref="CI95:CJ95">
    <cfRule type="cellIs" dxfId="2464" priority="397" operator="equal">
      <formula>"no fueling"</formula>
    </cfRule>
  </conditionalFormatting>
  <conditionalFormatting sqref="CI95:CJ95">
    <cfRule type="cellIs" dxfId="2463" priority="396" operator="equal">
      <formula>"no fueling"</formula>
    </cfRule>
  </conditionalFormatting>
  <conditionalFormatting sqref="CI95:CJ95">
    <cfRule type="cellIs" dxfId="2462" priority="395" operator="equal">
      <formula>"no fueling"</formula>
    </cfRule>
  </conditionalFormatting>
  <conditionalFormatting sqref="CI96:CT96">
    <cfRule type="cellIs" dxfId="2461" priority="394" operator="equal">
      <formula>"no fueling"</formula>
    </cfRule>
  </conditionalFormatting>
  <conditionalFormatting sqref="CI96:CJ96">
    <cfRule type="cellIs" dxfId="2460" priority="393" operator="equal">
      <formula>"no fueling"</formula>
    </cfRule>
  </conditionalFormatting>
  <conditionalFormatting sqref="CI96:CT96">
    <cfRule type="cellIs" dxfId="2459" priority="392" operator="equal">
      <formula>"no fueling"</formula>
    </cfRule>
  </conditionalFormatting>
  <conditionalFormatting sqref="CI96:CT96">
    <cfRule type="cellIs" dxfId="2458" priority="391" operator="equal">
      <formula>"no fueling"</formula>
    </cfRule>
  </conditionalFormatting>
  <conditionalFormatting sqref="CI96:CT96">
    <cfRule type="cellIs" dxfId="2457" priority="390" operator="equal">
      <formula>"no fueling"</formula>
    </cfRule>
  </conditionalFormatting>
  <conditionalFormatting sqref="CI96:CT96">
    <cfRule type="cellIs" dxfId="2456" priority="389" operator="equal">
      <formula>"no fueling"</formula>
    </cfRule>
  </conditionalFormatting>
  <conditionalFormatting sqref="CI74:CT74 CI73:CJ73">
    <cfRule type="cellIs" dxfId="2455" priority="388" operator="equal">
      <formula>"no fueling"</formula>
    </cfRule>
  </conditionalFormatting>
  <conditionalFormatting sqref="CI73:CJ74">
    <cfRule type="cellIs" dxfId="2454" priority="387" operator="equal">
      <formula>"no fueling"</formula>
    </cfRule>
  </conditionalFormatting>
  <conditionalFormatting sqref="CI73:CJ73">
    <cfRule type="cellIs" dxfId="2453" priority="386" operator="equal">
      <formula>"no fueling"</formula>
    </cfRule>
  </conditionalFormatting>
  <conditionalFormatting sqref="CI74:CT74">
    <cfRule type="cellIs" dxfId="2452" priority="385" operator="equal">
      <formula>"no fueling"</formula>
    </cfRule>
  </conditionalFormatting>
  <conditionalFormatting sqref="CI73:CJ73">
    <cfRule type="cellIs" dxfId="2451" priority="384" operator="equal">
      <formula>"no fueling"</formula>
    </cfRule>
  </conditionalFormatting>
  <conditionalFormatting sqref="CI73:CJ73">
    <cfRule type="cellIs" dxfId="2450" priority="383" operator="equal">
      <formula>"no fueling"</formula>
    </cfRule>
  </conditionalFormatting>
  <conditionalFormatting sqref="CI73:CJ73">
    <cfRule type="cellIs" dxfId="2449" priority="382" operator="equal">
      <formula>"no fueling"</formula>
    </cfRule>
  </conditionalFormatting>
  <conditionalFormatting sqref="CI74:CT74">
    <cfRule type="cellIs" dxfId="2448" priority="381" operator="equal">
      <formula>"no fueling"</formula>
    </cfRule>
  </conditionalFormatting>
  <conditionalFormatting sqref="CI74:CJ74">
    <cfRule type="cellIs" dxfId="2447" priority="380" operator="equal">
      <formula>"no fueling"</formula>
    </cfRule>
  </conditionalFormatting>
  <conditionalFormatting sqref="CI74:CT74">
    <cfRule type="cellIs" dxfId="2446" priority="379" operator="equal">
      <formula>"no fueling"</formula>
    </cfRule>
  </conditionalFormatting>
  <conditionalFormatting sqref="CI74:CT74">
    <cfRule type="cellIs" dxfId="2445" priority="378" operator="equal">
      <formula>"no fueling"</formula>
    </cfRule>
  </conditionalFormatting>
  <conditionalFormatting sqref="CI74:CT74">
    <cfRule type="cellIs" dxfId="2444" priority="377" operator="equal">
      <formula>"no fueling"</formula>
    </cfRule>
  </conditionalFormatting>
  <conditionalFormatting sqref="CI74:CT74">
    <cfRule type="cellIs" dxfId="2443" priority="376" operator="equal">
      <formula>"no fueling"</formula>
    </cfRule>
  </conditionalFormatting>
  <conditionalFormatting sqref="CI49:CT49 CI48:CJ48">
    <cfRule type="cellIs" dxfId="2442" priority="375" operator="equal">
      <formula>"no fueling"</formula>
    </cfRule>
  </conditionalFormatting>
  <conditionalFormatting sqref="CI48:CJ49">
    <cfRule type="cellIs" dxfId="2441" priority="374" operator="equal">
      <formula>"no fueling"</formula>
    </cfRule>
  </conditionalFormatting>
  <conditionalFormatting sqref="CI48:CJ48">
    <cfRule type="cellIs" dxfId="2440" priority="373" operator="equal">
      <formula>"no fueling"</formula>
    </cfRule>
  </conditionalFormatting>
  <conditionalFormatting sqref="CI49:CT49">
    <cfRule type="cellIs" dxfId="2439" priority="372" operator="equal">
      <formula>"no fueling"</formula>
    </cfRule>
  </conditionalFormatting>
  <conditionalFormatting sqref="CI48:CJ48">
    <cfRule type="cellIs" dxfId="2438" priority="371" operator="equal">
      <formula>"no fueling"</formula>
    </cfRule>
  </conditionalFormatting>
  <conditionalFormatting sqref="CI48:CJ48">
    <cfRule type="cellIs" dxfId="2437" priority="370" operator="equal">
      <formula>"no fueling"</formula>
    </cfRule>
  </conditionalFormatting>
  <conditionalFormatting sqref="CI48:CJ48">
    <cfRule type="cellIs" dxfId="2436" priority="369" operator="equal">
      <formula>"no fueling"</formula>
    </cfRule>
  </conditionalFormatting>
  <conditionalFormatting sqref="CI49:CT49">
    <cfRule type="cellIs" dxfId="2435" priority="368" operator="equal">
      <formula>"no fueling"</formula>
    </cfRule>
  </conditionalFormatting>
  <conditionalFormatting sqref="CI49:CJ49">
    <cfRule type="cellIs" dxfId="2434" priority="367" operator="equal">
      <formula>"no fueling"</formula>
    </cfRule>
  </conditionalFormatting>
  <conditionalFormatting sqref="CI49:CT49">
    <cfRule type="cellIs" dxfId="2433" priority="366" operator="equal">
      <formula>"no fueling"</formula>
    </cfRule>
  </conditionalFormatting>
  <conditionalFormatting sqref="CI49:CT49">
    <cfRule type="cellIs" dxfId="2432" priority="365" operator="equal">
      <formula>"no fueling"</formula>
    </cfRule>
  </conditionalFormatting>
  <conditionalFormatting sqref="CI49:CT49">
    <cfRule type="cellIs" dxfId="2431" priority="364" operator="equal">
      <formula>"no fueling"</formula>
    </cfRule>
  </conditionalFormatting>
  <conditionalFormatting sqref="CI49:CT49">
    <cfRule type="cellIs" dxfId="2430" priority="363" operator="equal">
      <formula>"no fueling"</formula>
    </cfRule>
  </conditionalFormatting>
  <conditionalFormatting sqref="CI27:CT27 CI26:CJ26">
    <cfRule type="cellIs" dxfId="2429" priority="362" operator="equal">
      <formula>"no fueling"</formula>
    </cfRule>
  </conditionalFormatting>
  <conditionalFormatting sqref="CI26:CJ27">
    <cfRule type="cellIs" dxfId="2428" priority="361" operator="equal">
      <formula>"no fueling"</formula>
    </cfRule>
  </conditionalFormatting>
  <conditionalFormatting sqref="CI26:CJ26">
    <cfRule type="cellIs" dxfId="2427" priority="360" operator="equal">
      <formula>"no fueling"</formula>
    </cfRule>
  </conditionalFormatting>
  <conditionalFormatting sqref="CI27:CT27">
    <cfRule type="cellIs" dxfId="2426" priority="359" operator="equal">
      <formula>"no fueling"</formula>
    </cfRule>
  </conditionalFormatting>
  <conditionalFormatting sqref="CI26:CJ26">
    <cfRule type="cellIs" dxfId="2425" priority="358" operator="equal">
      <formula>"no fueling"</formula>
    </cfRule>
  </conditionalFormatting>
  <conditionalFormatting sqref="CI26:CJ26">
    <cfRule type="cellIs" dxfId="2424" priority="357" operator="equal">
      <formula>"no fueling"</formula>
    </cfRule>
  </conditionalFormatting>
  <conditionalFormatting sqref="CI26:CJ26">
    <cfRule type="cellIs" dxfId="2423" priority="356" operator="equal">
      <formula>"no fueling"</formula>
    </cfRule>
  </conditionalFormatting>
  <conditionalFormatting sqref="CI27:CT27">
    <cfRule type="cellIs" dxfId="2422" priority="355" operator="equal">
      <formula>"no fueling"</formula>
    </cfRule>
  </conditionalFormatting>
  <conditionalFormatting sqref="CI27:CJ27">
    <cfRule type="cellIs" dxfId="2421" priority="354" operator="equal">
      <formula>"no fueling"</formula>
    </cfRule>
  </conditionalFormatting>
  <conditionalFormatting sqref="CI27:CT27">
    <cfRule type="cellIs" dxfId="2420" priority="353" operator="equal">
      <formula>"no fueling"</formula>
    </cfRule>
  </conditionalFormatting>
  <conditionalFormatting sqref="CI27:CT27">
    <cfRule type="cellIs" dxfId="2419" priority="352" operator="equal">
      <formula>"no fueling"</formula>
    </cfRule>
  </conditionalFormatting>
  <conditionalFormatting sqref="CI27:CT27">
    <cfRule type="cellIs" dxfId="2418" priority="351" operator="equal">
      <formula>"no fueling"</formula>
    </cfRule>
  </conditionalFormatting>
  <conditionalFormatting sqref="CI27:CT27">
    <cfRule type="cellIs" dxfId="2417" priority="350" operator="equal">
      <formula>"no fueling"</formula>
    </cfRule>
  </conditionalFormatting>
  <conditionalFormatting sqref="CI5:CT5 CI4:CJ4">
    <cfRule type="cellIs" dxfId="2416" priority="349" operator="equal">
      <formula>"no fueling"</formula>
    </cfRule>
  </conditionalFormatting>
  <conditionalFormatting sqref="CI4:CJ5">
    <cfRule type="cellIs" dxfId="2415" priority="348" operator="equal">
      <formula>"no fueling"</formula>
    </cfRule>
  </conditionalFormatting>
  <conditionalFormatting sqref="CI4:CJ4">
    <cfRule type="cellIs" dxfId="2414" priority="347" operator="equal">
      <formula>"no fueling"</formula>
    </cfRule>
  </conditionalFormatting>
  <conditionalFormatting sqref="CI5:CT5">
    <cfRule type="cellIs" dxfId="2413" priority="346" operator="equal">
      <formula>"no fueling"</formula>
    </cfRule>
  </conditionalFormatting>
  <conditionalFormatting sqref="CI4:CJ4">
    <cfRule type="cellIs" dxfId="2412" priority="345" operator="equal">
      <formula>"no fueling"</formula>
    </cfRule>
  </conditionalFormatting>
  <conditionalFormatting sqref="CI4:CJ4">
    <cfRule type="cellIs" dxfId="2411" priority="344" operator="equal">
      <formula>"no fueling"</formula>
    </cfRule>
  </conditionalFormatting>
  <conditionalFormatting sqref="CI4:CJ4">
    <cfRule type="cellIs" dxfId="2410" priority="343" operator="equal">
      <formula>"no fueling"</formula>
    </cfRule>
  </conditionalFormatting>
  <conditionalFormatting sqref="CI5:CT5">
    <cfRule type="cellIs" dxfId="2409" priority="342" operator="equal">
      <formula>"no fueling"</formula>
    </cfRule>
  </conditionalFormatting>
  <conditionalFormatting sqref="CI5:CJ5">
    <cfRule type="cellIs" dxfId="2408" priority="341" operator="equal">
      <formula>"no fueling"</formula>
    </cfRule>
  </conditionalFormatting>
  <conditionalFormatting sqref="CI5:CT5">
    <cfRule type="cellIs" dxfId="2407" priority="340" operator="equal">
      <formula>"no fueling"</formula>
    </cfRule>
  </conditionalFormatting>
  <conditionalFormatting sqref="CI5:CT5">
    <cfRule type="cellIs" dxfId="2406" priority="339" operator="equal">
      <formula>"no fueling"</formula>
    </cfRule>
  </conditionalFormatting>
  <conditionalFormatting sqref="CI5:CT5">
    <cfRule type="cellIs" dxfId="2405" priority="338" operator="equal">
      <formula>"no fueling"</formula>
    </cfRule>
  </conditionalFormatting>
  <conditionalFormatting sqref="CI5:CT5">
    <cfRule type="cellIs" dxfId="2404" priority="337" operator="equal">
      <formula>"no fueling"</formula>
    </cfRule>
  </conditionalFormatting>
  <conditionalFormatting sqref="BT5:CE5 BT4:BU4">
    <cfRule type="cellIs" dxfId="2403" priority="336" operator="equal">
      <formula>"no fueling"</formula>
    </cfRule>
  </conditionalFormatting>
  <conditionalFormatting sqref="BT4:BU5">
    <cfRule type="cellIs" dxfId="2402" priority="335" operator="equal">
      <formula>"no fueling"</formula>
    </cfRule>
  </conditionalFormatting>
  <conditionalFormatting sqref="BT4:BU4">
    <cfRule type="cellIs" dxfId="2401" priority="334" operator="equal">
      <formula>"no fueling"</formula>
    </cfRule>
  </conditionalFormatting>
  <conditionalFormatting sqref="BT5:CE5">
    <cfRule type="cellIs" dxfId="2400" priority="333" operator="equal">
      <formula>"no fueling"</formula>
    </cfRule>
  </conditionalFormatting>
  <conditionalFormatting sqref="BT4:BU4">
    <cfRule type="cellIs" dxfId="2399" priority="332" operator="equal">
      <formula>"no fueling"</formula>
    </cfRule>
  </conditionalFormatting>
  <conditionalFormatting sqref="BT4:BU4">
    <cfRule type="cellIs" dxfId="2398" priority="331" operator="equal">
      <formula>"no fueling"</formula>
    </cfRule>
  </conditionalFormatting>
  <conditionalFormatting sqref="BT4:BU4">
    <cfRule type="cellIs" dxfId="2397" priority="330" operator="equal">
      <formula>"no fueling"</formula>
    </cfRule>
  </conditionalFormatting>
  <conditionalFormatting sqref="BT5:CE5">
    <cfRule type="cellIs" dxfId="2396" priority="329" operator="equal">
      <formula>"no fueling"</formula>
    </cfRule>
  </conditionalFormatting>
  <conditionalFormatting sqref="BT5:BU5">
    <cfRule type="cellIs" dxfId="2395" priority="328" operator="equal">
      <formula>"no fueling"</formula>
    </cfRule>
  </conditionalFormatting>
  <conditionalFormatting sqref="BT5:CE5">
    <cfRule type="cellIs" dxfId="2394" priority="327" operator="equal">
      <formula>"no fueling"</formula>
    </cfRule>
  </conditionalFormatting>
  <conditionalFormatting sqref="BT5:CE5">
    <cfRule type="cellIs" dxfId="2393" priority="326" operator="equal">
      <formula>"no fueling"</formula>
    </cfRule>
  </conditionalFormatting>
  <conditionalFormatting sqref="BT5:CE5">
    <cfRule type="cellIs" dxfId="2392" priority="325" operator="equal">
      <formula>"no fueling"</formula>
    </cfRule>
  </conditionalFormatting>
  <conditionalFormatting sqref="BT5:CE5">
    <cfRule type="cellIs" dxfId="2391" priority="324" operator="equal">
      <formula>"no fueling"</formula>
    </cfRule>
  </conditionalFormatting>
  <conditionalFormatting sqref="BT27:CE27 BT26:BU26">
    <cfRule type="cellIs" dxfId="2390" priority="323" operator="equal">
      <formula>"no fueling"</formula>
    </cfRule>
  </conditionalFormatting>
  <conditionalFormatting sqref="BT26:BU27">
    <cfRule type="cellIs" dxfId="2389" priority="322" operator="equal">
      <formula>"no fueling"</formula>
    </cfRule>
  </conditionalFormatting>
  <conditionalFormatting sqref="BT26:BU26">
    <cfRule type="cellIs" dxfId="2388" priority="321" operator="equal">
      <formula>"no fueling"</formula>
    </cfRule>
  </conditionalFormatting>
  <conditionalFormatting sqref="BT27:CE27">
    <cfRule type="cellIs" dxfId="2387" priority="320" operator="equal">
      <formula>"no fueling"</formula>
    </cfRule>
  </conditionalFormatting>
  <conditionalFormatting sqref="BT26:BU26">
    <cfRule type="cellIs" dxfId="2386" priority="319" operator="equal">
      <formula>"no fueling"</formula>
    </cfRule>
  </conditionalFormatting>
  <conditionalFormatting sqref="BT26:BU26">
    <cfRule type="cellIs" dxfId="2385" priority="318" operator="equal">
      <formula>"no fueling"</formula>
    </cfRule>
  </conditionalFormatting>
  <conditionalFormatting sqref="BT26:BU26">
    <cfRule type="cellIs" dxfId="2384" priority="317" operator="equal">
      <formula>"no fueling"</formula>
    </cfRule>
  </conditionalFormatting>
  <conditionalFormatting sqref="BT27:CE27">
    <cfRule type="cellIs" dxfId="2383" priority="316" operator="equal">
      <formula>"no fueling"</formula>
    </cfRule>
  </conditionalFormatting>
  <conditionalFormatting sqref="BT27:BU27">
    <cfRule type="cellIs" dxfId="2382" priority="315" operator="equal">
      <formula>"no fueling"</formula>
    </cfRule>
  </conditionalFormatting>
  <conditionalFormatting sqref="BT27:CE27">
    <cfRule type="cellIs" dxfId="2381" priority="314" operator="equal">
      <formula>"no fueling"</formula>
    </cfRule>
  </conditionalFormatting>
  <conditionalFormatting sqref="BT27:CE27">
    <cfRule type="cellIs" dxfId="2380" priority="313" operator="equal">
      <formula>"no fueling"</formula>
    </cfRule>
  </conditionalFormatting>
  <conditionalFormatting sqref="BT27:CE27">
    <cfRule type="cellIs" dxfId="2379" priority="312" operator="equal">
      <formula>"no fueling"</formula>
    </cfRule>
  </conditionalFormatting>
  <conditionalFormatting sqref="BT27:CE27">
    <cfRule type="cellIs" dxfId="2378" priority="311" operator="equal">
      <formula>"no fueling"</formula>
    </cfRule>
  </conditionalFormatting>
  <conditionalFormatting sqref="BT49:CE49 BT48:BU48">
    <cfRule type="cellIs" dxfId="2377" priority="310" operator="equal">
      <formula>"no fueling"</formula>
    </cfRule>
  </conditionalFormatting>
  <conditionalFormatting sqref="BT48:BU49">
    <cfRule type="cellIs" dxfId="2376" priority="309" operator="equal">
      <formula>"no fueling"</formula>
    </cfRule>
  </conditionalFormatting>
  <conditionalFormatting sqref="BT48:BU48">
    <cfRule type="cellIs" dxfId="2375" priority="308" operator="equal">
      <formula>"no fueling"</formula>
    </cfRule>
  </conditionalFormatting>
  <conditionalFormatting sqref="BT49:CE49">
    <cfRule type="cellIs" dxfId="2374" priority="307" operator="equal">
      <formula>"no fueling"</formula>
    </cfRule>
  </conditionalFormatting>
  <conditionalFormatting sqref="BT48:BU48">
    <cfRule type="cellIs" dxfId="2373" priority="306" operator="equal">
      <formula>"no fueling"</formula>
    </cfRule>
  </conditionalFormatting>
  <conditionalFormatting sqref="BT48:BU48">
    <cfRule type="cellIs" dxfId="2372" priority="305" operator="equal">
      <formula>"no fueling"</formula>
    </cfRule>
  </conditionalFormatting>
  <conditionalFormatting sqref="BT48:BU48">
    <cfRule type="cellIs" dxfId="2371" priority="304" operator="equal">
      <formula>"no fueling"</formula>
    </cfRule>
  </conditionalFormatting>
  <conditionalFormatting sqref="BT49:CE49">
    <cfRule type="cellIs" dxfId="2370" priority="303" operator="equal">
      <formula>"no fueling"</formula>
    </cfRule>
  </conditionalFormatting>
  <conditionalFormatting sqref="BT49:BU49">
    <cfRule type="cellIs" dxfId="2369" priority="302" operator="equal">
      <formula>"no fueling"</formula>
    </cfRule>
  </conditionalFormatting>
  <conditionalFormatting sqref="BT49:CE49">
    <cfRule type="cellIs" dxfId="2368" priority="301" operator="equal">
      <formula>"no fueling"</formula>
    </cfRule>
  </conditionalFormatting>
  <conditionalFormatting sqref="BT49:CE49">
    <cfRule type="cellIs" dxfId="2367" priority="300" operator="equal">
      <formula>"no fueling"</formula>
    </cfRule>
  </conditionalFormatting>
  <conditionalFormatting sqref="BT49:CE49">
    <cfRule type="cellIs" dxfId="2366" priority="299" operator="equal">
      <formula>"no fueling"</formula>
    </cfRule>
  </conditionalFormatting>
  <conditionalFormatting sqref="BT49:CE49">
    <cfRule type="cellIs" dxfId="2365" priority="298" operator="equal">
      <formula>"no fueling"</formula>
    </cfRule>
  </conditionalFormatting>
  <conditionalFormatting sqref="BT74:CE74 BT73:BU73">
    <cfRule type="cellIs" dxfId="2364" priority="297" operator="equal">
      <formula>"no fueling"</formula>
    </cfRule>
  </conditionalFormatting>
  <conditionalFormatting sqref="BT73:BU74">
    <cfRule type="cellIs" dxfId="2363" priority="296" operator="equal">
      <formula>"no fueling"</formula>
    </cfRule>
  </conditionalFormatting>
  <conditionalFormatting sqref="BT73:BU73">
    <cfRule type="cellIs" dxfId="2362" priority="295" operator="equal">
      <formula>"no fueling"</formula>
    </cfRule>
  </conditionalFormatting>
  <conditionalFormatting sqref="BT74:CE74">
    <cfRule type="cellIs" dxfId="2361" priority="294" operator="equal">
      <formula>"no fueling"</formula>
    </cfRule>
  </conditionalFormatting>
  <conditionalFormatting sqref="BT73:BU73">
    <cfRule type="cellIs" dxfId="2360" priority="293" operator="equal">
      <formula>"no fueling"</formula>
    </cfRule>
  </conditionalFormatting>
  <conditionalFormatting sqref="BT73:BU73">
    <cfRule type="cellIs" dxfId="2359" priority="292" operator="equal">
      <formula>"no fueling"</formula>
    </cfRule>
  </conditionalFormatting>
  <conditionalFormatting sqref="BT73:BU73">
    <cfRule type="cellIs" dxfId="2358" priority="291" operator="equal">
      <formula>"no fueling"</formula>
    </cfRule>
  </conditionalFormatting>
  <conditionalFormatting sqref="BT74:CE74">
    <cfRule type="cellIs" dxfId="2357" priority="290" operator="equal">
      <formula>"no fueling"</formula>
    </cfRule>
  </conditionalFormatting>
  <conditionalFormatting sqref="BT74:BU74">
    <cfRule type="cellIs" dxfId="2356" priority="289" operator="equal">
      <formula>"no fueling"</formula>
    </cfRule>
  </conditionalFormatting>
  <conditionalFormatting sqref="BT74:CE74">
    <cfRule type="cellIs" dxfId="2355" priority="288" operator="equal">
      <formula>"no fueling"</formula>
    </cfRule>
  </conditionalFormatting>
  <conditionalFormatting sqref="BT74:CE74">
    <cfRule type="cellIs" dxfId="2354" priority="287" operator="equal">
      <formula>"no fueling"</formula>
    </cfRule>
  </conditionalFormatting>
  <conditionalFormatting sqref="BT74:CE74">
    <cfRule type="cellIs" dxfId="2353" priority="286" operator="equal">
      <formula>"no fueling"</formula>
    </cfRule>
  </conditionalFormatting>
  <conditionalFormatting sqref="BT74:CE74">
    <cfRule type="cellIs" dxfId="2352" priority="285" operator="equal">
      <formula>"no fueling"</formula>
    </cfRule>
  </conditionalFormatting>
  <conditionalFormatting sqref="BT96:CE96 BT95:BU95">
    <cfRule type="cellIs" dxfId="2351" priority="284" operator="equal">
      <formula>"no fueling"</formula>
    </cfRule>
  </conditionalFormatting>
  <conditionalFormatting sqref="BT95:BU96">
    <cfRule type="cellIs" dxfId="2350" priority="283" operator="equal">
      <formula>"no fueling"</formula>
    </cfRule>
  </conditionalFormatting>
  <conditionalFormatting sqref="BT95:BU95">
    <cfRule type="cellIs" dxfId="2349" priority="282" operator="equal">
      <formula>"no fueling"</formula>
    </cfRule>
  </conditionalFormatting>
  <conditionalFormatting sqref="BT96:CE96">
    <cfRule type="cellIs" dxfId="2348" priority="281" operator="equal">
      <formula>"no fueling"</formula>
    </cfRule>
  </conditionalFormatting>
  <conditionalFormatting sqref="BT95:BU95">
    <cfRule type="cellIs" dxfId="2347" priority="280" operator="equal">
      <formula>"no fueling"</formula>
    </cfRule>
  </conditionalFormatting>
  <conditionalFormatting sqref="BT95:BU95">
    <cfRule type="cellIs" dxfId="2346" priority="279" operator="equal">
      <formula>"no fueling"</formula>
    </cfRule>
  </conditionalFormatting>
  <conditionalFormatting sqref="BT95:BU95">
    <cfRule type="cellIs" dxfId="2345" priority="278" operator="equal">
      <formula>"no fueling"</formula>
    </cfRule>
  </conditionalFormatting>
  <conditionalFormatting sqref="BT96:CE96">
    <cfRule type="cellIs" dxfId="2344" priority="277" operator="equal">
      <formula>"no fueling"</formula>
    </cfRule>
  </conditionalFormatting>
  <conditionalFormatting sqref="BT96:BU96">
    <cfRule type="cellIs" dxfId="2343" priority="276" operator="equal">
      <formula>"no fueling"</formula>
    </cfRule>
  </conditionalFormatting>
  <conditionalFormatting sqref="BT96:CE96">
    <cfRule type="cellIs" dxfId="2342" priority="275" operator="equal">
      <formula>"no fueling"</formula>
    </cfRule>
  </conditionalFormatting>
  <conditionalFormatting sqref="BT96:CE96">
    <cfRule type="cellIs" dxfId="2341" priority="274" operator="equal">
      <formula>"no fueling"</formula>
    </cfRule>
  </conditionalFormatting>
  <conditionalFormatting sqref="BT96:CE96">
    <cfRule type="cellIs" dxfId="2340" priority="273" operator="equal">
      <formula>"no fueling"</formula>
    </cfRule>
  </conditionalFormatting>
  <conditionalFormatting sqref="BT96:CE96">
    <cfRule type="cellIs" dxfId="2339" priority="272" operator="equal">
      <formula>"no fueling"</formula>
    </cfRule>
  </conditionalFormatting>
  <conditionalFormatting sqref="BT121:CE121 BT120:BU120">
    <cfRule type="cellIs" dxfId="2338" priority="271" operator="equal">
      <formula>"no fueling"</formula>
    </cfRule>
  </conditionalFormatting>
  <conditionalFormatting sqref="BT120:BU121">
    <cfRule type="cellIs" dxfId="2337" priority="270" operator="equal">
      <formula>"no fueling"</formula>
    </cfRule>
  </conditionalFormatting>
  <conditionalFormatting sqref="BT120:BU120">
    <cfRule type="cellIs" dxfId="2336" priority="269" operator="equal">
      <formula>"no fueling"</formula>
    </cfRule>
  </conditionalFormatting>
  <conditionalFormatting sqref="BT121:CE121">
    <cfRule type="cellIs" dxfId="2335" priority="268" operator="equal">
      <formula>"no fueling"</formula>
    </cfRule>
  </conditionalFormatting>
  <conditionalFormatting sqref="BT120:BU120">
    <cfRule type="cellIs" dxfId="2334" priority="267" operator="equal">
      <formula>"no fueling"</formula>
    </cfRule>
  </conditionalFormatting>
  <conditionalFormatting sqref="BT120:BU120">
    <cfRule type="cellIs" dxfId="2333" priority="266" operator="equal">
      <formula>"no fueling"</formula>
    </cfRule>
  </conditionalFormatting>
  <conditionalFormatting sqref="BT120:BU120">
    <cfRule type="cellIs" dxfId="2332" priority="265" operator="equal">
      <formula>"no fueling"</formula>
    </cfRule>
  </conditionalFormatting>
  <conditionalFormatting sqref="BT121:CE121">
    <cfRule type="cellIs" dxfId="2331" priority="264" operator="equal">
      <formula>"no fueling"</formula>
    </cfRule>
  </conditionalFormatting>
  <conditionalFormatting sqref="BT121:BU121">
    <cfRule type="cellIs" dxfId="2330" priority="263" operator="equal">
      <formula>"no fueling"</formula>
    </cfRule>
  </conditionalFormatting>
  <conditionalFormatting sqref="BT121:CE121">
    <cfRule type="cellIs" dxfId="2329" priority="262" operator="equal">
      <formula>"no fueling"</formula>
    </cfRule>
  </conditionalFormatting>
  <conditionalFormatting sqref="BT121:CE121">
    <cfRule type="cellIs" dxfId="2328" priority="261" operator="equal">
      <formula>"no fueling"</formula>
    </cfRule>
  </conditionalFormatting>
  <conditionalFormatting sqref="BT121:CE121">
    <cfRule type="cellIs" dxfId="2327" priority="260" operator="equal">
      <formula>"no fueling"</formula>
    </cfRule>
  </conditionalFormatting>
  <conditionalFormatting sqref="BT121:CE121">
    <cfRule type="cellIs" dxfId="2326" priority="259" operator="equal">
      <formula>"no fueling"</formula>
    </cfRule>
  </conditionalFormatting>
  <conditionalFormatting sqref="BT143:CE143 BT142:BU142">
    <cfRule type="cellIs" dxfId="2325" priority="258" operator="equal">
      <formula>"no fueling"</formula>
    </cfRule>
  </conditionalFormatting>
  <conditionalFormatting sqref="BT142:BU143">
    <cfRule type="cellIs" dxfId="2324" priority="257" operator="equal">
      <formula>"no fueling"</formula>
    </cfRule>
  </conditionalFormatting>
  <conditionalFormatting sqref="BT142:BU142">
    <cfRule type="cellIs" dxfId="2323" priority="256" operator="equal">
      <formula>"no fueling"</formula>
    </cfRule>
  </conditionalFormatting>
  <conditionalFormatting sqref="BT143:CE143">
    <cfRule type="cellIs" dxfId="2322" priority="255" operator="equal">
      <formula>"no fueling"</formula>
    </cfRule>
  </conditionalFormatting>
  <conditionalFormatting sqref="BT142:BU142">
    <cfRule type="cellIs" dxfId="2321" priority="254" operator="equal">
      <formula>"no fueling"</formula>
    </cfRule>
  </conditionalFormatting>
  <conditionalFormatting sqref="BT142:BU142">
    <cfRule type="cellIs" dxfId="2320" priority="253" operator="equal">
      <formula>"no fueling"</formula>
    </cfRule>
  </conditionalFormatting>
  <conditionalFormatting sqref="BT142:BU142">
    <cfRule type="cellIs" dxfId="2319" priority="252" operator="equal">
      <formula>"no fueling"</formula>
    </cfRule>
  </conditionalFormatting>
  <conditionalFormatting sqref="BT143:CE143">
    <cfRule type="cellIs" dxfId="2318" priority="251" operator="equal">
      <formula>"no fueling"</formula>
    </cfRule>
  </conditionalFormatting>
  <conditionalFormatting sqref="BT143:BU143">
    <cfRule type="cellIs" dxfId="2317" priority="250" operator="equal">
      <formula>"no fueling"</formula>
    </cfRule>
  </conditionalFormatting>
  <conditionalFormatting sqref="BT143:CE143">
    <cfRule type="cellIs" dxfId="2316" priority="249" operator="equal">
      <formula>"no fueling"</formula>
    </cfRule>
  </conditionalFormatting>
  <conditionalFormatting sqref="BT143:CE143">
    <cfRule type="cellIs" dxfId="2315" priority="248" operator="equal">
      <formula>"no fueling"</formula>
    </cfRule>
  </conditionalFormatting>
  <conditionalFormatting sqref="BT143:CE143">
    <cfRule type="cellIs" dxfId="2314" priority="247" operator="equal">
      <formula>"no fueling"</formula>
    </cfRule>
  </conditionalFormatting>
  <conditionalFormatting sqref="BT143:CE143">
    <cfRule type="cellIs" dxfId="2313" priority="246" operator="equal">
      <formula>"no fueling"</formula>
    </cfRule>
  </conditionalFormatting>
  <conditionalFormatting sqref="BE143:BP143">
    <cfRule type="cellIs" dxfId="2312" priority="245" operator="equal">
      <formula>"no fueling"</formula>
    </cfRule>
  </conditionalFormatting>
  <conditionalFormatting sqref="BE143:BP143">
    <cfRule type="cellIs" dxfId="2311" priority="244" operator="equal">
      <formula>"no fueling"</formula>
    </cfRule>
  </conditionalFormatting>
  <conditionalFormatting sqref="BE143:BF143">
    <cfRule type="cellIs" dxfId="2310" priority="243" operator="equal">
      <formula>"no fueling"</formula>
    </cfRule>
  </conditionalFormatting>
  <conditionalFormatting sqref="BE143:BP143">
    <cfRule type="cellIs" dxfId="2309" priority="242" operator="equal">
      <formula>"no fueling"</formula>
    </cfRule>
  </conditionalFormatting>
  <conditionalFormatting sqref="BE143:BP143">
    <cfRule type="cellIs" dxfId="2308" priority="241" operator="equal">
      <formula>"no fueling"</formula>
    </cfRule>
  </conditionalFormatting>
  <conditionalFormatting sqref="BE143:BF143">
    <cfRule type="cellIs" dxfId="2307" priority="240" operator="equal">
      <formula>"no fueling"</formula>
    </cfRule>
  </conditionalFormatting>
  <conditionalFormatting sqref="BE143:BP143">
    <cfRule type="cellIs" dxfId="2306" priority="239" operator="equal">
      <formula>"no fueling"</formula>
    </cfRule>
  </conditionalFormatting>
  <conditionalFormatting sqref="BE143:BP143">
    <cfRule type="cellIs" dxfId="2305" priority="238" operator="equal">
      <formula>"no fueling"</formula>
    </cfRule>
  </conditionalFormatting>
  <conditionalFormatting sqref="BE143:BP143">
    <cfRule type="cellIs" dxfId="2304" priority="237" operator="equal">
      <formula>"no fueling"</formula>
    </cfRule>
  </conditionalFormatting>
  <conditionalFormatting sqref="BE143:BP143">
    <cfRule type="cellIs" dxfId="2303" priority="236" operator="equal">
      <formula>"no fueling"</formula>
    </cfRule>
  </conditionalFormatting>
  <conditionalFormatting sqref="BE121:BP121">
    <cfRule type="cellIs" dxfId="2302" priority="235" operator="equal">
      <formula>"no fueling"</formula>
    </cfRule>
  </conditionalFormatting>
  <conditionalFormatting sqref="BE121:BP121">
    <cfRule type="cellIs" dxfId="2301" priority="234" operator="equal">
      <formula>"no fueling"</formula>
    </cfRule>
  </conditionalFormatting>
  <conditionalFormatting sqref="BE121:BF121">
    <cfRule type="cellIs" dxfId="2300" priority="233" operator="equal">
      <formula>"no fueling"</formula>
    </cfRule>
  </conditionalFormatting>
  <conditionalFormatting sqref="BE121:BP121">
    <cfRule type="cellIs" dxfId="2299" priority="232" operator="equal">
      <formula>"no fueling"</formula>
    </cfRule>
  </conditionalFormatting>
  <conditionalFormatting sqref="BE121:BP121">
    <cfRule type="cellIs" dxfId="2298" priority="231" operator="equal">
      <formula>"no fueling"</formula>
    </cfRule>
  </conditionalFormatting>
  <conditionalFormatting sqref="BE121:BF121">
    <cfRule type="cellIs" dxfId="2297" priority="230" operator="equal">
      <formula>"no fueling"</formula>
    </cfRule>
  </conditionalFormatting>
  <conditionalFormatting sqref="BE121:BP121">
    <cfRule type="cellIs" dxfId="2296" priority="229" operator="equal">
      <formula>"no fueling"</formula>
    </cfRule>
  </conditionalFormatting>
  <conditionalFormatting sqref="BE121:BP121">
    <cfRule type="cellIs" dxfId="2295" priority="228" operator="equal">
      <formula>"no fueling"</formula>
    </cfRule>
  </conditionalFormatting>
  <conditionalFormatting sqref="BE121:BP121">
    <cfRule type="cellIs" dxfId="2294" priority="227" operator="equal">
      <formula>"no fueling"</formula>
    </cfRule>
  </conditionalFormatting>
  <conditionalFormatting sqref="BE121:BP121">
    <cfRule type="cellIs" dxfId="2293" priority="226" operator="equal">
      <formula>"no fueling"</formula>
    </cfRule>
  </conditionalFormatting>
  <conditionalFormatting sqref="AP121:BA121">
    <cfRule type="cellIs" dxfId="2292" priority="225" operator="equal">
      <formula>"no fueling"</formula>
    </cfRule>
  </conditionalFormatting>
  <conditionalFormatting sqref="AP121:AQ121">
    <cfRule type="cellIs" dxfId="2291" priority="224" operator="equal">
      <formula>"no fueling"</formula>
    </cfRule>
  </conditionalFormatting>
  <conditionalFormatting sqref="AP121:BA121">
    <cfRule type="cellIs" dxfId="2290" priority="223" operator="equal">
      <formula>"no fueling"</formula>
    </cfRule>
  </conditionalFormatting>
  <conditionalFormatting sqref="AP121:BA121">
    <cfRule type="cellIs" dxfId="2289" priority="222" operator="equal">
      <formula>"no fueling"</formula>
    </cfRule>
  </conditionalFormatting>
  <conditionalFormatting sqref="AP121:AQ121">
    <cfRule type="cellIs" dxfId="2288" priority="221" operator="equal">
      <formula>"no fueling"</formula>
    </cfRule>
  </conditionalFormatting>
  <conditionalFormatting sqref="AP121:BA121">
    <cfRule type="cellIs" dxfId="2287" priority="220" operator="equal">
      <formula>"no fueling"</formula>
    </cfRule>
  </conditionalFormatting>
  <conditionalFormatting sqref="AP121:BA121">
    <cfRule type="cellIs" dxfId="2286" priority="219" operator="equal">
      <formula>"no fueling"</formula>
    </cfRule>
  </conditionalFormatting>
  <conditionalFormatting sqref="AP121:BA121">
    <cfRule type="cellIs" dxfId="2285" priority="218" operator="equal">
      <formula>"no fueling"</formula>
    </cfRule>
  </conditionalFormatting>
  <conditionalFormatting sqref="AP121:BA121">
    <cfRule type="cellIs" dxfId="2284" priority="217" operator="equal">
      <formula>"no fueling"</formula>
    </cfRule>
  </conditionalFormatting>
  <conditionalFormatting sqref="AP143:BA143">
    <cfRule type="cellIs" dxfId="2283" priority="216" operator="equal">
      <formula>"no fueling"</formula>
    </cfRule>
  </conditionalFormatting>
  <conditionalFormatting sqref="AP143:AQ143">
    <cfRule type="cellIs" dxfId="2282" priority="215" operator="equal">
      <formula>"no fueling"</formula>
    </cfRule>
  </conditionalFormatting>
  <conditionalFormatting sqref="AP143:BA143">
    <cfRule type="cellIs" dxfId="2281" priority="214" operator="equal">
      <formula>"no fueling"</formula>
    </cfRule>
  </conditionalFormatting>
  <conditionalFormatting sqref="AP143:BA143">
    <cfRule type="cellIs" dxfId="2280" priority="213" operator="equal">
      <formula>"no fueling"</formula>
    </cfRule>
  </conditionalFormatting>
  <conditionalFormatting sqref="AP143:AQ143">
    <cfRule type="cellIs" dxfId="2279" priority="212" operator="equal">
      <formula>"no fueling"</formula>
    </cfRule>
  </conditionalFormatting>
  <conditionalFormatting sqref="AP143:BA143">
    <cfRule type="cellIs" dxfId="2278" priority="211" operator="equal">
      <formula>"no fueling"</formula>
    </cfRule>
  </conditionalFormatting>
  <conditionalFormatting sqref="AP143:BA143">
    <cfRule type="cellIs" dxfId="2277" priority="210" operator="equal">
      <formula>"no fueling"</formula>
    </cfRule>
  </conditionalFormatting>
  <conditionalFormatting sqref="AP143:BA143">
    <cfRule type="cellIs" dxfId="2276" priority="209" operator="equal">
      <formula>"no fueling"</formula>
    </cfRule>
  </conditionalFormatting>
  <conditionalFormatting sqref="AP143:BA143">
    <cfRule type="cellIs" dxfId="2275" priority="208" operator="equal">
      <formula>"no fueling"</formula>
    </cfRule>
  </conditionalFormatting>
  <conditionalFormatting sqref="AP96:BA96">
    <cfRule type="cellIs" dxfId="2274" priority="207" operator="equal">
      <formula>"no fueling"</formula>
    </cfRule>
  </conditionalFormatting>
  <conditionalFormatting sqref="AP96:BA96">
    <cfRule type="cellIs" dxfId="2273" priority="206" operator="equal">
      <formula>"no fueling"</formula>
    </cfRule>
  </conditionalFormatting>
  <conditionalFormatting sqref="AP96:AQ96">
    <cfRule type="cellIs" dxfId="2272" priority="205" operator="equal">
      <formula>"no fueling"</formula>
    </cfRule>
  </conditionalFormatting>
  <conditionalFormatting sqref="AP96:BA96">
    <cfRule type="cellIs" dxfId="2271" priority="204" operator="equal">
      <formula>"no fueling"</formula>
    </cfRule>
  </conditionalFormatting>
  <conditionalFormatting sqref="AP96:BA96">
    <cfRule type="cellIs" dxfId="2270" priority="203" operator="equal">
      <formula>"no fueling"</formula>
    </cfRule>
  </conditionalFormatting>
  <conditionalFormatting sqref="AP96:AQ96">
    <cfRule type="cellIs" dxfId="2269" priority="202" operator="equal">
      <formula>"no fueling"</formula>
    </cfRule>
  </conditionalFormatting>
  <conditionalFormatting sqref="AP96:BA96">
    <cfRule type="cellIs" dxfId="2268" priority="201" operator="equal">
      <formula>"no fueling"</formula>
    </cfRule>
  </conditionalFormatting>
  <conditionalFormatting sqref="AP96:BA96">
    <cfRule type="cellIs" dxfId="2267" priority="200" operator="equal">
      <formula>"no fueling"</formula>
    </cfRule>
  </conditionalFormatting>
  <conditionalFormatting sqref="AP96:BA96">
    <cfRule type="cellIs" dxfId="2266" priority="199" operator="equal">
      <formula>"no fueling"</formula>
    </cfRule>
  </conditionalFormatting>
  <conditionalFormatting sqref="AP96:BA96">
    <cfRule type="cellIs" dxfId="2265" priority="198" operator="equal">
      <formula>"no fueling"</formula>
    </cfRule>
  </conditionalFormatting>
  <conditionalFormatting sqref="BE96:BP96">
    <cfRule type="cellIs" dxfId="2264" priority="197" operator="equal">
      <formula>"no fueling"</formula>
    </cfRule>
  </conditionalFormatting>
  <conditionalFormatting sqref="BE96:BP96">
    <cfRule type="cellIs" dxfId="2263" priority="196" operator="equal">
      <formula>"no fueling"</formula>
    </cfRule>
  </conditionalFormatting>
  <conditionalFormatting sqref="BE96:BF96">
    <cfRule type="cellIs" dxfId="2262" priority="195" operator="equal">
      <formula>"no fueling"</formula>
    </cfRule>
  </conditionalFormatting>
  <conditionalFormatting sqref="BE96:BP96">
    <cfRule type="cellIs" dxfId="2261" priority="194" operator="equal">
      <formula>"no fueling"</formula>
    </cfRule>
  </conditionalFormatting>
  <conditionalFormatting sqref="BE96:BP96">
    <cfRule type="cellIs" dxfId="2260" priority="193" operator="equal">
      <formula>"no fueling"</formula>
    </cfRule>
  </conditionalFormatting>
  <conditionalFormatting sqref="BE96:BF96">
    <cfRule type="cellIs" dxfId="2259" priority="192" operator="equal">
      <formula>"no fueling"</formula>
    </cfRule>
  </conditionalFormatting>
  <conditionalFormatting sqref="BE96:BP96">
    <cfRule type="cellIs" dxfId="2258" priority="191" operator="equal">
      <formula>"no fueling"</formula>
    </cfRule>
  </conditionalFormatting>
  <conditionalFormatting sqref="BE96:BP96">
    <cfRule type="cellIs" dxfId="2257" priority="190" operator="equal">
      <formula>"no fueling"</formula>
    </cfRule>
  </conditionalFormatting>
  <conditionalFormatting sqref="BE96:BP96">
    <cfRule type="cellIs" dxfId="2256" priority="189" operator="equal">
      <formula>"no fueling"</formula>
    </cfRule>
  </conditionalFormatting>
  <conditionalFormatting sqref="BE96:BP96">
    <cfRule type="cellIs" dxfId="2255" priority="188" operator="equal">
      <formula>"no fueling"</formula>
    </cfRule>
  </conditionalFormatting>
  <conditionalFormatting sqref="BE74:BP74">
    <cfRule type="cellIs" dxfId="2254" priority="187" operator="equal">
      <formula>"no fueling"</formula>
    </cfRule>
  </conditionalFormatting>
  <conditionalFormatting sqref="BE74:BP74">
    <cfRule type="cellIs" dxfId="2253" priority="186" operator="equal">
      <formula>"no fueling"</formula>
    </cfRule>
  </conditionalFormatting>
  <conditionalFormatting sqref="BE74:BF74">
    <cfRule type="cellIs" dxfId="2252" priority="185" operator="equal">
      <formula>"no fueling"</formula>
    </cfRule>
  </conditionalFormatting>
  <conditionalFormatting sqref="BE74:BP74">
    <cfRule type="cellIs" dxfId="2251" priority="184" operator="equal">
      <formula>"no fueling"</formula>
    </cfRule>
  </conditionalFormatting>
  <conditionalFormatting sqref="BE74:BP74">
    <cfRule type="cellIs" dxfId="2250" priority="183" operator="equal">
      <formula>"no fueling"</formula>
    </cfRule>
  </conditionalFormatting>
  <conditionalFormatting sqref="BE74:BF74">
    <cfRule type="cellIs" dxfId="2249" priority="182" operator="equal">
      <formula>"no fueling"</formula>
    </cfRule>
  </conditionalFormatting>
  <conditionalFormatting sqref="BE74:BP74">
    <cfRule type="cellIs" dxfId="2248" priority="181" operator="equal">
      <formula>"no fueling"</formula>
    </cfRule>
  </conditionalFormatting>
  <conditionalFormatting sqref="BE74:BP74">
    <cfRule type="cellIs" dxfId="2247" priority="180" operator="equal">
      <formula>"no fueling"</formula>
    </cfRule>
  </conditionalFormatting>
  <conditionalFormatting sqref="BE74:BP74">
    <cfRule type="cellIs" dxfId="2246" priority="179" operator="equal">
      <formula>"no fueling"</formula>
    </cfRule>
  </conditionalFormatting>
  <conditionalFormatting sqref="BE74:BP74">
    <cfRule type="cellIs" dxfId="2245" priority="178" operator="equal">
      <formula>"no fueling"</formula>
    </cfRule>
  </conditionalFormatting>
  <conditionalFormatting sqref="AP74:BA74">
    <cfRule type="cellIs" dxfId="2244" priority="177" operator="equal">
      <formula>"no fueling"</formula>
    </cfRule>
  </conditionalFormatting>
  <conditionalFormatting sqref="AP74:BA74">
    <cfRule type="cellIs" dxfId="2243" priority="176" operator="equal">
      <formula>"no fueling"</formula>
    </cfRule>
  </conditionalFormatting>
  <conditionalFormatting sqref="AP74:AQ74">
    <cfRule type="cellIs" dxfId="2242" priority="175" operator="equal">
      <formula>"no fueling"</formula>
    </cfRule>
  </conditionalFormatting>
  <conditionalFormatting sqref="AP74:BA74">
    <cfRule type="cellIs" dxfId="2241" priority="174" operator="equal">
      <formula>"no fueling"</formula>
    </cfRule>
  </conditionalFormatting>
  <conditionalFormatting sqref="AP74:BA74">
    <cfRule type="cellIs" dxfId="2240" priority="173" operator="equal">
      <formula>"no fueling"</formula>
    </cfRule>
  </conditionalFormatting>
  <conditionalFormatting sqref="AP74:AQ74">
    <cfRule type="cellIs" dxfId="2239" priority="172" operator="equal">
      <formula>"no fueling"</formula>
    </cfRule>
  </conditionalFormatting>
  <conditionalFormatting sqref="AP74:BA74">
    <cfRule type="cellIs" dxfId="2238" priority="171" operator="equal">
      <formula>"no fueling"</formula>
    </cfRule>
  </conditionalFormatting>
  <conditionalFormatting sqref="AP74:BA74">
    <cfRule type="cellIs" dxfId="2237" priority="170" operator="equal">
      <formula>"no fueling"</formula>
    </cfRule>
  </conditionalFormatting>
  <conditionalFormatting sqref="AP74:BA74">
    <cfRule type="cellIs" dxfId="2236" priority="169" operator="equal">
      <formula>"no fueling"</formula>
    </cfRule>
  </conditionalFormatting>
  <conditionalFormatting sqref="AP74:BA74">
    <cfRule type="cellIs" dxfId="2235" priority="168" operator="equal">
      <formula>"no fueling"</formula>
    </cfRule>
  </conditionalFormatting>
  <conditionalFormatting sqref="AP49:BA49">
    <cfRule type="cellIs" dxfId="2234" priority="167" operator="equal">
      <formula>"no fueling"</formula>
    </cfRule>
  </conditionalFormatting>
  <conditionalFormatting sqref="AP49:BA49">
    <cfRule type="cellIs" dxfId="2233" priority="166" operator="equal">
      <formula>"no fueling"</formula>
    </cfRule>
  </conditionalFormatting>
  <conditionalFormatting sqref="AP49:AQ49">
    <cfRule type="cellIs" dxfId="2232" priority="165" operator="equal">
      <formula>"no fueling"</formula>
    </cfRule>
  </conditionalFormatting>
  <conditionalFormatting sqref="AP49:BA49">
    <cfRule type="cellIs" dxfId="2231" priority="164" operator="equal">
      <formula>"no fueling"</formula>
    </cfRule>
  </conditionalFormatting>
  <conditionalFormatting sqref="AP49:BA49">
    <cfRule type="cellIs" dxfId="2230" priority="163" operator="equal">
      <formula>"no fueling"</formula>
    </cfRule>
  </conditionalFormatting>
  <conditionalFormatting sqref="AP49:AQ49">
    <cfRule type="cellIs" dxfId="2229" priority="162" operator="equal">
      <formula>"no fueling"</formula>
    </cfRule>
  </conditionalFormatting>
  <conditionalFormatting sqref="AP49:BA49">
    <cfRule type="cellIs" dxfId="2228" priority="161" operator="equal">
      <formula>"no fueling"</formula>
    </cfRule>
  </conditionalFormatting>
  <conditionalFormatting sqref="AP49:BA49">
    <cfRule type="cellIs" dxfId="2227" priority="160" operator="equal">
      <formula>"no fueling"</formula>
    </cfRule>
  </conditionalFormatting>
  <conditionalFormatting sqref="AP49:BA49">
    <cfRule type="cellIs" dxfId="2226" priority="159" operator="equal">
      <formula>"no fueling"</formula>
    </cfRule>
  </conditionalFormatting>
  <conditionalFormatting sqref="AP49:BA49">
    <cfRule type="cellIs" dxfId="2225" priority="158" operator="equal">
      <formula>"no fueling"</formula>
    </cfRule>
  </conditionalFormatting>
  <conditionalFormatting sqref="BE49:BP49">
    <cfRule type="cellIs" dxfId="2224" priority="157" operator="equal">
      <formula>"no fueling"</formula>
    </cfRule>
  </conditionalFormatting>
  <conditionalFormatting sqref="BE49:BP49">
    <cfRule type="cellIs" dxfId="2223" priority="156" operator="equal">
      <formula>"no fueling"</formula>
    </cfRule>
  </conditionalFormatting>
  <conditionalFormatting sqref="BE49:BF49">
    <cfRule type="cellIs" dxfId="2222" priority="155" operator="equal">
      <formula>"no fueling"</formula>
    </cfRule>
  </conditionalFormatting>
  <conditionalFormatting sqref="BE49:BP49">
    <cfRule type="cellIs" dxfId="2221" priority="154" operator="equal">
      <formula>"no fueling"</formula>
    </cfRule>
  </conditionalFormatting>
  <conditionalFormatting sqref="BE49:BP49">
    <cfRule type="cellIs" dxfId="2220" priority="153" operator="equal">
      <formula>"no fueling"</formula>
    </cfRule>
  </conditionalFormatting>
  <conditionalFormatting sqref="BE49:BF49">
    <cfRule type="cellIs" dxfId="2219" priority="152" operator="equal">
      <formula>"no fueling"</formula>
    </cfRule>
  </conditionalFormatting>
  <conditionalFormatting sqref="BE49:BP49">
    <cfRule type="cellIs" dxfId="2218" priority="151" operator="equal">
      <formula>"no fueling"</formula>
    </cfRule>
  </conditionalFormatting>
  <conditionalFormatting sqref="BE49:BP49">
    <cfRule type="cellIs" dxfId="2217" priority="150" operator="equal">
      <formula>"no fueling"</formula>
    </cfRule>
  </conditionalFormatting>
  <conditionalFormatting sqref="BE49:BP49">
    <cfRule type="cellIs" dxfId="2216" priority="149" operator="equal">
      <formula>"no fueling"</formula>
    </cfRule>
  </conditionalFormatting>
  <conditionalFormatting sqref="BE49:BP49">
    <cfRule type="cellIs" dxfId="2215" priority="148" operator="equal">
      <formula>"no fueling"</formula>
    </cfRule>
  </conditionalFormatting>
  <conditionalFormatting sqref="AP27:BA27">
    <cfRule type="cellIs" dxfId="2214" priority="147" operator="equal">
      <formula>"no fueling"</formula>
    </cfRule>
  </conditionalFormatting>
  <conditionalFormatting sqref="AP27:BA27">
    <cfRule type="cellIs" dxfId="2213" priority="146" operator="equal">
      <formula>"no fueling"</formula>
    </cfRule>
  </conditionalFormatting>
  <conditionalFormatting sqref="AP27:AQ27">
    <cfRule type="cellIs" dxfId="2212" priority="145" operator="equal">
      <formula>"no fueling"</formula>
    </cfRule>
  </conditionalFormatting>
  <conditionalFormatting sqref="AP27:BA27">
    <cfRule type="cellIs" dxfId="2211" priority="144" operator="equal">
      <formula>"no fueling"</formula>
    </cfRule>
  </conditionalFormatting>
  <conditionalFormatting sqref="AP27:BA27">
    <cfRule type="cellIs" dxfId="2210" priority="143" operator="equal">
      <formula>"no fueling"</formula>
    </cfRule>
  </conditionalFormatting>
  <conditionalFormatting sqref="AP27:AQ27">
    <cfRule type="cellIs" dxfId="2209" priority="142" operator="equal">
      <formula>"no fueling"</formula>
    </cfRule>
  </conditionalFormatting>
  <conditionalFormatting sqref="AP27:BA27">
    <cfRule type="cellIs" dxfId="2208" priority="141" operator="equal">
      <formula>"no fueling"</formula>
    </cfRule>
  </conditionalFormatting>
  <conditionalFormatting sqref="AP27:BA27">
    <cfRule type="cellIs" dxfId="2207" priority="140" operator="equal">
      <formula>"no fueling"</formula>
    </cfRule>
  </conditionalFormatting>
  <conditionalFormatting sqref="AP27:BA27">
    <cfRule type="cellIs" dxfId="2206" priority="139" operator="equal">
      <formula>"no fueling"</formula>
    </cfRule>
  </conditionalFormatting>
  <conditionalFormatting sqref="AP27:BA27">
    <cfRule type="cellIs" dxfId="2205" priority="138" operator="equal">
      <formula>"no fueling"</formula>
    </cfRule>
  </conditionalFormatting>
  <conditionalFormatting sqref="BE27:BP27">
    <cfRule type="cellIs" dxfId="2204" priority="137" operator="equal">
      <formula>"no fueling"</formula>
    </cfRule>
  </conditionalFormatting>
  <conditionalFormatting sqref="BE27:BP27">
    <cfRule type="cellIs" dxfId="2203" priority="136" operator="equal">
      <formula>"no fueling"</formula>
    </cfRule>
  </conditionalFormatting>
  <conditionalFormatting sqref="BE27:BF27">
    <cfRule type="cellIs" dxfId="2202" priority="135" operator="equal">
      <formula>"no fueling"</formula>
    </cfRule>
  </conditionalFormatting>
  <conditionalFormatting sqref="BE27:BP27">
    <cfRule type="cellIs" dxfId="2201" priority="134" operator="equal">
      <formula>"no fueling"</formula>
    </cfRule>
  </conditionalFormatting>
  <conditionalFormatting sqref="BE27:BP27">
    <cfRule type="cellIs" dxfId="2200" priority="133" operator="equal">
      <formula>"no fueling"</formula>
    </cfRule>
  </conditionalFormatting>
  <conditionalFormatting sqref="BE27:BF27">
    <cfRule type="cellIs" dxfId="2199" priority="132" operator="equal">
      <formula>"no fueling"</formula>
    </cfRule>
  </conditionalFormatting>
  <conditionalFormatting sqref="BE27:BP27">
    <cfRule type="cellIs" dxfId="2198" priority="131" operator="equal">
      <formula>"no fueling"</formula>
    </cfRule>
  </conditionalFormatting>
  <conditionalFormatting sqref="BE27:BP27">
    <cfRule type="cellIs" dxfId="2197" priority="130" operator="equal">
      <formula>"no fueling"</formula>
    </cfRule>
  </conditionalFormatting>
  <conditionalFormatting sqref="BE27:BP27">
    <cfRule type="cellIs" dxfId="2196" priority="129" operator="equal">
      <formula>"no fueling"</formula>
    </cfRule>
  </conditionalFormatting>
  <conditionalFormatting sqref="BE27:BP27">
    <cfRule type="cellIs" dxfId="2195" priority="128" operator="equal">
      <formula>"no fueling"</formula>
    </cfRule>
  </conditionalFormatting>
  <conditionalFormatting sqref="CX49:DI49">
    <cfRule type="cellIs" dxfId="2194" priority="127" operator="equal">
      <formula>"no fueling"</formula>
    </cfRule>
  </conditionalFormatting>
  <conditionalFormatting sqref="CX49:DI49">
    <cfRule type="cellIs" dxfId="2193" priority="126" operator="equal">
      <formula>"no fueling"</formula>
    </cfRule>
  </conditionalFormatting>
  <conditionalFormatting sqref="CX49:CY49">
    <cfRule type="cellIs" dxfId="2192" priority="125" operator="equal">
      <formula>"no fueling"</formula>
    </cfRule>
  </conditionalFormatting>
  <conditionalFormatting sqref="CX49:DI49">
    <cfRule type="cellIs" dxfId="2191" priority="124" operator="equal">
      <formula>"no fueling"</formula>
    </cfRule>
  </conditionalFormatting>
  <conditionalFormatting sqref="CX49:DI49">
    <cfRule type="cellIs" dxfId="2190" priority="123" operator="equal">
      <formula>"no fueling"</formula>
    </cfRule>
  </conditionalFormatting>
  <conditionalFormatting sqref="CX49:CY49">
    <cfRule type="cellIs" dxfId="2189" priority="122" operator="equal">
      <formula>"no fueling"</formula>
    </cfRule>
  </conditionalFormatting>
  <conditionalFormatting sqref="CX49:DI49">
    <cfRule type="cellIs" dxfId="2188" priority="121" operator="equal">
      <formula>"no fueling"</formula>
    </cfRule>
  </conditionalFormatting>
  <conditionalFormatting sqref="CX49:DI49">
    <cfRule type="cellIs" dxfId="2187" priority="120" operator="equal">
      <formula>"no fueling"</formula>
    </cfRule>
  </conditionalFormatting>
  <conditionalFormatting sqref="CX49:DI49">
    <cfRule type="cellIs" dxfId="2186" priority="119" operator="equal">
      <formula>"no fueling"</formula>
    </cfRule>
  </conditionalFormatting>
  <conditionalFormatting sqref="CX49:DI49">
    <cfRule type="cellIs" dxfId="2185" priority="118" operator="equal">
      <formula>"no fueling"</formula>
    </cfRule>
  </conditionalFormatting>
  <conditionalFormatting sqref="CX74:DI74">
    <cfRule type="cellIs" dxfId="2184" priority="117" operator="equal">
      <formula>"no fueling"</formula>
    </cfRule>
  </conditionalFormatting>
  <conditionalFormatting sqref="CX74:DI74">
    <cfRule type="cellIs" dxfId="2183" priority="116" operator="equal">
      <formula>"no fueling"</formula>
    </cfRule>
  </conditionalFormatting>
  <conditionalFormatting sqref="CX74:CY74">
    <cfRule type="cellIs" dxfId="2182" priority="115" operator="equal">
      <formula>"no fueling"</formula>
    </cfRule>
  </conditionalFormatting>
  <conditionalFormatting sqref="CX74:DI74">
    <cfRule type="cellIs" dxfId="2181" priority="114" operator="equal">
      <formula>"no fueling"</formula>
    </cfRule>
  </conditionalFormatting>
  <conditionalFormatting sqref="CX74:DI74">
    <cfRule type="cellIs" dxfId="2180" priority="113" operator="equal">
      <formula>"no fueling"</formula>
    </cfRule>
  </conditionalFormatting>
  <conditionalFormatting sqref="CX74:CY74">
    <cfRule type="cellIs" dxfId="2179" priority="112" operator="equal">
      <formula>"no fueling"</formula>
    </cfRule>
  </conditionalFormatting>
  <conditionalFormatting sqref="CX74:DI74">
    <cfRule type="cellIs" dxfId="2178" priority="111" operator="equal">
      <formula>"no fueling"</formula>
    </cfRule>
  </conditionalFormatting>
  <conditionalFormatting sqref="CX74:DI74">
    <cfRule type="cellIs" dxfId="2177" priority="110" operator="equal">
      <formula>"no fueling"</formula>
    </cfRule>
  </conditionalFormatting>
  <conditionalFormatting sqref="CX74:DI74">
    <cfRule type="cellIs" dxfId="2176" priority="109" operator="equal">
      <formula>"no fueling"</formula>
    </cfRule>
  </conditionalFormatting>
  <conditionalFormatting sqref="CX74:DI74">
    <cfRule type="cellIs" dxfId="2175" priority="108" operator="equal">
      <formula>"no fueling"</formula>
    </cfRule>
  </conditionalFormatting>
  <conditionalFormatting sqref="CX96:DI96">
    <cfRule type="cellIs" dxfId="2174" priority="107" operator="equal">
      <formula>"no fueling"</formula>
    </cfRule>
  </conditionalFormatting>
  <conditionalFormatting sqref="CX96:DI96">
    <cfRule type="cellIs" dxfId="2173" priority="106" operator="equal">
      <formula>"no fueling"</formula>
    </cfRule>
  </conditionalFormatting>
  <conditionalFormatting sqref="CX96:CY96">
    <cfRule type="cellIs" dxfId="2172" priority="105" operator="equal">
      <formula>"no fueling"</formula>
    </cfRule>
  </conditionalFormatting>
  <conditionalFormatting sqref="CX96:DI96">
    <cfRule type="cellIs" dxfId="2171" priority="104" operator="equal">
      <formula>"no fueling"</formula>
    </cfRule>
  </conditionalFormatting>
  <conditionalFormatting sqref="CX96:DI96">
    <cfRule type="cellIs" dxfId="2170" priority="103" operator="equal">
      <formula>"no fueling"</formula>
    </cfRule>
  </conditionalFormatting>
  <conditionalFormatting sqref="CX96:CY96">
    <cfRule type="cellIs" dxfId="2169" priority="102" operator="equal">
      <formula>"no fueling"</formula>
    </cfRule>
  </conditionalFormatting>
  <conditionalFormatting sqref="CX96:DI96">
    <cfRule type="cellIs" dxfId="2168" priority="101" operator="equal">
      <formula>"no fueling"</formula>
    </cfRule>
  </conditionalFormatting>
  <conditionalFormatting sqref="CX96:DI96">
    <cfRule type="cellIs" dxfId="2167" priority="100" operator="equal">
      <formula>"no fueling"</formula>
    </cfRule>
  </conditionalFormatting>
  <conditionalFormatting sqref="CX96:DI96">
    <cfRule type="cellIs" dxfId="2166" priority="99" operator="equal">
      <formula>"no fueling"</formula>
    </cfRule>
  </conditionalFormatting>
  <conditionalFormatting sqref="CX96:DI96">
    <cfRule type="cellIs" dxfId="2165" priority="98" operator="equal">
      <formula>"no fueling"</formula>
    </cfRule>
  </conditionalFormatting>
  <conditionalFormatting sqref="CX27:DI27">
    <cfRule type="cellIs" dxfId="2164" priority="97" operator="equal">
      <formula>"no fueling"</formula>
    </cfRule>
  </conditionalFormatting>
  <conditionalFormatting sqref="CX27:DI27">
    <cfRule type="cellIs" dxfId="2163" priority="96" operator="equal">
      <formula>"no fueling"</formula>
    </cfRule>
  </conditionalFormatting>
  <conditionalFormatting sqref="CX27:CY27">
    <cfRule type="cellIs" dxfId="2162" priority="95" operator="equal">
      <formula>"no fueling"</formula>
    </cfRule>
  </conditionalFormatting>
  <conditionalFormatting sqref="CX27:DI27">
    <cfRule type="cellIs" dxfId="2161" priority="94" operator="equal">
      <formula>"no fueling"</formula>
    </cfRule>
  </conditionalFormatting>
  <conditionalFormatting sqref="CX27:DI27">
    <cfRule type="cellIs" dxfId="2160" priority="93" operator="equal">
      <formula>"no fueling"</formula>
    </cfRule>
  </conditionalFormatting>
  <conditionalFormatting sqref="CX27:CY27">
    <cfRule type="cellIs" dxfId="2159" priority="92" operator="equal">
      <formula>"no fueling"</formula>
    </cfRule>
  </conditionalFormatting>
  <conditionalFormatting sqref="CX27:DI27">
    <cfRule type="cellIs" dxfId="2158" priority="91" operator="equal">
      <formula>"no fueling"</formula>
    </cfRule>
  </conditionalFormatting>
  <conditionalFormatting sqref="CX27:DI27">
    <cfRule type="cellIs" dxfId="2157" priority="90" operator="equal">
      <formula>"no fueling"</formula>
    </cfRule>
  </conditionalFormatting>
  <conditionalFormatting sqref="CX27:DI27">
    <cfRule type="cellIs" dxfId="2156" priority="89" operator="equal">
      <formula>"no fueling"</formula>
    </cfRule>
  </conditionalFormatting>
  <conditionalFormatting sqref="CX27:DI27">
    <cfRule type="cellIs" dxfId="2155" priority="88" operator="equal">
      <formula>"no fueling"</formula>
    </cfRule>
  </conditionalFormatting>
  <conditionalFormatting sqref="CX121:DI121">
    <cfRule type="cellIs" dxfId="2154" priority="87" operator="equal">
      <formula>"no fueling"</formula>
    </cfRule>
  </conditionalFormatting>
  <conditionalFormatting sqref="CX121:CY121">
    <cfRule type="cellIs" dxfId="2153" priority="86" operator="equal">
      <formula>"no fueling"</formula>
    </cfRule>
  </conditionalFormatting>
  <conditionalFormatting sqref="CX121:DI121">
    <cfRule type="cellIs" dxfId="2152" priority="85" operator="equal">
      <formula>"no fueling"</formula>
    </cfRule>
  </conditionalFormatting>
  <conditionalFormatting sqref="CX121:DI121">
    <cfRule type="cellIs" dxfId="2151" priority="84" operator="equal">
      <formula>"no fueling"</formula>
    </cfRule>
  </conditionalFormatting>
  <conditionalFormatting sqref="CX121:DI121">
    <cfRule type="cellIs" dxfId="2150" priority="83" operator="equal">
      <formula>"no fueling"</formula>
    </cfRule>
  </conditionalFormatting>
  <conditionalFormatting sqref="CX121:DI121">
    <cfRule type="cellIs" dxfId="2149" priority="82" operator="equal">
      <formula>"no fueling"</formula>
    </cfRule>
  </conditionalFormatting>
  <conditionalFormatting sqref="CX143:DI143">
    <cfRule type="cellIs" dxfId="2148" priority="81" operator="equal">
      <formula>"no fueling"</formula>
    </cfRule>
  </conditionalFormatting>
  <conditionalFormatting sqref="CX143:CY143">
    <cfRule type="cellIs" dxfId="2147" priority="80" operator="equal">
      <formula>"no fueling"</formula>
    </cfRule>
  </conditionalFormatting>
  <conditionalFormatting sqref="CX143:DI143">
    <cfRule type="cellIs" dxfId="2146" priority="79" operator="equal">
      <formula>"no fueling"</formula>
    </cfRule>
  </conditionalFormatting>
  <conditionalFormatting sqref="CX143:DI143">
    <cfRule type="cellIs" dxfId="2145" priority="78" operator="equal">
      <formula>"no fueling"</formula>
    </cfRule>
  </conditionalFormatting>
  <conditionalFormatting sqref="CX143:DI143">
    <cfRule type="cellIs" dxfId="2144" priority="77" operator="equal">
      <formula>"no fueling"</formula>
    </cfRule>
  </conditionalFormatting>
  <conditionalFormatting sqref="CX143:DI143">
    <cfRule type="cellIs" dxfId="2143" priority="76" operator="equal">
      <formula>"no fueling"</formula>
    </cfRule>
  </conditionalFormatting>
  <conditionalFormatting sqref="CX48:DI48">
    <cfRule type="cellIs" dxfId="2142" priority="75" operator="equal">
      <formula>"no fueling"</formula>
    </cfRule>
  </conditionalFormatting>
  <conditionalFormatting sqref="CX48:DI48">
    <cfRule type="cellIs" dxfId="2141" priority="74" operator="equal">
      <formula>"no fueling"</formula>
    </cfRule>
  </conditionalFormatting>
  <conditionalFormatting sqref="CX48:DI48 CX73:DI73">
    <cfRule type="cellIs" dxfId="2140" priority="73" operator="equal">
      <formula>"no fueling"</formula>
    </cfRule>
  </conditionalFormatting>
  <conditionalFormatting sqref="CX48:DI48 CX73:DI73">
    <cfRule type="cellIs" dxfId="2139" priority="72" operator="equal">
      <formula>"no fueling"</formula>
    </cfRule>
  </conditionalFormatting>
  <conditionalFormatting sqref="CX95:DI95">
    <cfRule type="cellIs" dxfId="2138" priority="71" operator="equal">
      <formula>"no fueling"</formula>
    </cfRule>
  </conditionalFormatting>
  <conditionalFormatting sqref="CX95:DI95">
    <cfRule type="cellIs" dxfId="2137" priority="70" operator="equal">
      <formula>"no fueling"</formula>
    </cfRule>
  </conditionalFormatting>
  <conditionalFormatting sqref="CX120:DI120">
    <cfRule type="cellIs" dxfId="2136" priority="69" operator="equal">
      <formula>"no fueling"</formula>
    </cfRule>
  </conditionalFormatting>
  <conditionalFormatting sqref="CX120:DI120">
    <cfRule type="cellIs" dxfId="2135" priority="68" operator="equal">
      <formula>"no fueling"</formula>
    </cfRule>
  </conditionalFormatting>
  <conditionalFormatting sqref="CX142:DI142">
    <cfRule type="cellIs" dxfId="2134" priority="67" operator="equal">
      <formula>"no fueling"</formula>
    </cfRule>
  </conditionalFormatting>
  <conditionalFormatting sqref="CX142:DI142">
    <cfRule type="cellIs" dxfId="2133" priority="66" operator="equal">
      <formula>"no fueling"</formula>
    </cfRule>
  </conditionalFormatting>
  <conditionalFormatting sqref="DM26:DN26">
    <cfRule type="cellIs" dxfId="2132" priority="65" operator="equal">
      <formula>"no fueling"</formula>
    </cfRule>
  </conditionalFormatting>
  <conditionalFormatting sqref="DM48:DN48">
    <cfRule type="cellIs" dxfId="2131" priority="64" operator="equal">
      <formula>"no fueling"</formula>
    </cfRule>
  </conditionalFormatting>
  <conditionalFormatting sqref="DM48:DN48">
    <cfRule type="cellIs" dxfId="2130" priority="63" operator="equal">
      <formula>"no fueling"</formula>
    </cfRule>
  </conditionalFormatting>
  <conditionalFormatting sqref="DM48:DN48">
    <cfRule type="cellIs" dxfId="2129" priority="62" operator="equal">
      <formula>"no fueling"</formula>
    </cfRule>
  </conditionalFormatting>
  <conditionalFormatting sqref="DM73:DN73">
    <cfRule type="cellIs" dxfId="2128" priority="61" operator="equal">
      <formula>"no fueling"</formula>
    </cfRule>
  </conditionalFormatting>
  <conditionalFormatting sqref="DM73:DN73">
    <cfRule type="cellIs" dxfId="2127" priority="60" operator="equal">
      <formula>"no fueling"</formula>
    </cfRule>
  </conditionalFormatting>
  <conditionalFormatting sqref="DM73:DN73">
    <cfRule type="cellIs" dxfId="2126" priority="59" operator="equal">
      <formula>"no fueling"</formula>
    </cfRule>
  </conditionalFormatting>
  <conditionalFormatting sqref="DM95:DN95">
    <cfRule type="cellIs" dxfId="2125" priority="58" operator="equal">
      <formula>"no fueling"</formula>
    </cfRule>
  </conditionalFormatting>
  <conditionalFormatting sqref="DM95:DN95">
    <cfRule type="cellIs" dxfId="2124" priority="57" operator="equal">
      <formula>"no fueling"</formula>
    </cfRule>
  </conditionalFormatting>
  <conditionalFormatting sqref="DM95:DN95">
    <cfRule type="cellIs" dxfId="2123" priority="56" operator="equal">
      <formula>"no fueling"</formula>
    </cfRule>
  </conditionalFormatting>
  <conditionalFormatting sqref="DM120:DN120">
    <cfRule type="cellIs" dxfId="2122" priority="55" operator="equal">
      <formula>"no fueling"</formula>
    </cfRule>
  </conditionalFormatting>
  <conditionalFormatting sqref="DM120:DN120">
    <cfRule type="cellIs" dxfId="2121" priority="54" operator="equal">
      <formula>"no fueling"</formula>
    </cfRule>
  </conditionalFormatting>
  <conditionalFormatting sqref="DM120:DN120">
    <cfRule type="cellIs" dxfId="2120" priority="53" operator="equal">
      <formula>"no fueling"</formula>
    </cfRule>
  </conditionalFormatting>
  <conditionalFormatting sqref="DM142:DN142">
    <cfRule type="cellIs" dxfId="2119" priority="52" operator="equal">
      <formula>"no fueling"</formula>
    </cfRule>
  </conditionalFormatting>
  <conditionalFormatting sqref="DM142:DN142">
    <cfRule type="cellIs" dxfId="2118" priority="51" operator="equal">
      <formula>"no fueling"</formula>
    </cfRule>
  </conditionalFormatting>
  <conditionalFormatting sqref="DM142:DN142">
    <cfRule type="cellIs" dxfId="2117" priority="50" operator="equal">
      <formula>"no fueling"</formula>
    </cfRule>
  </conditionalFormatting>
  <conditionalFormatting sqref="BR29:BR43">
    <cfRule type="cellIs" dxfId="2116" priority="49" operator="equal">
      <formula>"no fueling"</formula>
    </cfRule>
  </conditionalFormatting>
  <conditionalFormatting sqref="BR29:BR43">
    <cfRule type="cellIs" dxfId="2115" priority="48" operator="equal">
      <formula>"no fueling"</formula>
    </cfRule>
  </conditionalFormatting>
  <conditionalFormatting sqref="BR29:BR43">
    <cfRule type="cellIs" dxfId="2114" priority="47" operator="equal">
      <formula>"no fueling"</formula>
    </cfRule>
  </conditionalFormatting>
  <conditionalFormatting sqref="BR29:BR43">
    <cfRule type="cellIs" dxfId="2113" priority="46" operator="equal">
      <formula>"no fueling"</formula>
    </cfRule>
  </conditionalFormatting>
  <conditionalFormatting sqref="BR29:BR43">
    <cfRule type="cellIs" dxfId="2112" priority="45" operator="equal">
      <formula>"no fueling"</formula>
    </cfRule>
  </conditionalFormatting>
  <conditionalFormatting sqref="BR29:BR43">
    <cfRule type="cellIs" dxfId="2111" priority="44" operator="equal">
      <formula>"no fueling"</formula>
    </cfRule>
  </conditionalFormatting>
  <conditionalFormatting sqref="BR29:BR43">
    <cfRule type="cellIs" dxfId="2110" priority="43" operator="equal">
      <formula>"no fueling"</formula>
    </cfRule>
  </conditionalFormatting>
  <conditionalFormatting sqref="AH76:AH90">
    <cfRule type="cellIs" dxfId="2109" priority="42" operator="equal">
      <formula>"no fueling"</formula>
    </cfRule>
  </conditionalFormatting>
  <conditionalFormatting sqref="AH76:AH90">
    <cfRule type="cellIs" dxfId="2108" priority="41" operator="equal">
      <formula>"no fueling"</formula>
    </cfRule>
  </conditionalFormatting>
  <conditionalFormatting sqref="AH76:AH90">
    <cfRule type="cellIs" dxfId="2107" priority="40" operator="equal">
      <formula>"no fueling"</formula>
    </cfRule>
  </conditionalFormatting>
  <conditionalFormatting sqref="AH76:AH90">
    <cfRule type="cellIs" dxfId="2106" priority="39" operator="equal">
      <formula>"no fueling"</formula>
    </cfRule>
  </conditionalFormatting>
  <conditionalFormatting sqref="AH76:AH90">
    <cfRule type="cellIs" dxfId="2105" priority="38" operator="equal">
      <formula>"no fueling"</formula>
    </cfRule>
  </conditionalFormatting>
  <conditionalFormatting sqref="AH76:AH90">
    <cfRule type="cellIs" dxfId="2104" priority="37" operator="equal">
      <formula>"no fueling"</formula>
    </cfRule>
  </conditionalFormatting>
  <conditionalFormatting sqref="AH76:AH90">
    <cfRule type="cellIs" dxfId="2103" priority="36" operator="equal">
      <formula>"no fueling"</formula>
    </cfRule>
  </conditionalFormatting>
  <conditionalFormatting sqref="AH51:AH65">
    <cfRule type="cellIs" dxfId="2102" priority="35" operator="equal">
      <formula>"no fueling"</formula>
    </cfRule>
  </conditionalFormatting>
  <conditionalFormatting sqref="AH51:AH65">
    <cfRule type="cellIs" dxfId="2101" priority="34" operator="equal">
      <formula>"no fueling"</formula>
    </cfRule>
  </conditionalFormatting>
  <conditionalFormatting sqref="AH51:AH65">
    <cfRule type="cellIs" dxfId="2100" priority="33" operator="equal">
      <formula>"no fueling"</formula>
    </cfRule>
  </conditionalFormatting>
  <conditionalFormatting sqref="AH51:AH65">
    <cfRule type="cellIs" dxfId="2099" priority="32" operator="equal">
      <formula>"no fueling"</formula>
    </cfRule>
  </conditionalFormatting>
  <conditionalFormatting sqref="AH51:AH65">
    <cfRule type="cellIs" dxfId="2098" priority="31" operator="equal">
      <formula>"no fueling"</formula>
    </cfRule>
  </conditionalFormatting>
  <conditionalFormatting sqref="AH51:AH65">
    <cfRule type="cellIs" dxfId="2097" priority="30" operator="equal">
      <formula>"no fueling"</formula>
    </cfRule>
  </conditionalFormatting>
  <conditionalFormatting sqref="AH51:AH65">
    <cfRule type="cellIs" dxfId="2096" priority="29" operator="equal">
      <formula>"no fueling"</formula>
    </cfRule>
  </conditionalFormatting>
  <conditionalFormatting sqref="AH29:AH43">
    <cfRule type="cellIs" dxfId="2095" priority="28" operator="equal">
      <formula>"no fueling"</formula>
    </cfRule>
  </conditionalFormatting>
  <conditionalFormatting sqref="AH29:AH43">
    <cfRule type="cellIs" dxfId="2094" priority="27" operator="equal">
      <formula>"no fueling"</formula>
    </cfRule>
  </conditionalFormatting>
  <conditionalFormatting sqref="AH29:AH43">
    <cfRule type="cellIs" dxfId="2093" priority="26" operator="equal">
      <formula>"no fueling"</formula>
    </cfRule>
  </conditionalFormatting>
  <conditionalFormatting sqref="AH29:AH43">
    <cfRule type="cellIs" dxfId="2092" priority="25" operator="equal">
      <formula>"no fueling"</formula>
    </cfRule>
  </conditionalFormatting>
  <conditionalFormatting sqref="AH29:AH43">
    <cfRule type="cellIs" dxfId="2091" priority="24" operator="equal">
      <formula>"no fueling"</formula>
    </cfRule>
  </conditionalFormatting>
  <conditionalFormatting sqref="AH29:AH43">
    <cfRule type="cellIs" dxfId="2090" priority="23" operator="equal">
      <formula>"no fueling"</formula>
    </cfRule>
  </conditionalFormatting>
  <conditionalFormatting sqref="AH29:AH43">
    <cfRule type="cellIs" dxfId="2089" priority="22" operator="equal">
      <formula>"no fueling"</formula>
    </cfRule>
  </conditionalFormatting>
  <conditionalFormatting sqref="AH98:AH112">
    <cfRule type="cellIs" dxfId="2088" priority="21" operator="equal">
      <formula>"no fueling"</formula>
    </cfRule>
  </conditionalFormatting>
  <conditionalFormatting sqref="AH98:AH112">
    <cfRule type="cellIs" dxfId="2087" priority="20" operator="equal">
      <formula>"no fueling"</formula>
    </cfRule>
  </conditionalFormatting>
  <conditionalFormatting sqref="AH98:AH112">
    <cfRule type="cellIs" dxfId="2086" priority="19" operator="equal">
      <formula>"no fueling"</formula>
    </cfRule>
  </conditionalFormatting>
  <conditionalFormatting sqref="AH98:AH112">
    <cfRule type="cellIs" dxfId="2085" priority="18" operator="equal">
      <formula>"no fueling"</formula>
    </cfRule>
  </conditionalFormatting>
  <conditionalFormatting sqref="AH98:AH112">
    <cfRule type="cellIs" dxfId="2084" priority="17" operator="equal">
      <formula>"no fueling"</formula>
    </cfRule>
  </conditionalFormatting>
  <conditionalFormatting sqref="AH98:AH112">
    <cfRule type="cellIs" dxfId="2083" priority="16" operator="equal">
      <formula>"no fueling"</formula>
    </cfRule>
  </conditionalFormatting>
  <conditionalFormatting sqref="AH98:AH112">
    <cfRule type="cellIs" dxfId="2082" priority="15" operator="equal">
      <formula>"no fueling"</formula>
    </cfRule>
  </conditionalFormatting>
  <conditionalFormatting sqref="AH123:AH137">
    <cfRule type="cellIs" dxfId="2081" priority="14" operator="equal">
      <formula>"no fueling"</formula>
    </cfRule>
  </conditionalFormatting>
  <conditionalFormatting sqref="AH123:AH137">
    <cfRule type="cellIs" dxfId="2080" priority="13" operator="equal">
      <formula>"no fueling"</formula>
    </cfRule>
  </conditionalFormatting>
  <conditionalFormatting sqref="AH123:AH137">
    <cfRule type="cellIs" dxfId="2079" priority="12" operator="equal">
      <formula>"no fueling"</formula>
    </cfRule>
  </conditionalFormatting>
  <conditionalFormatting sqref="AH123:AH137">
    <cfRule type="cellIs" dxfId="2078" priority="11" operator="equal">
      <formula>"no fueling"</formula>
    </cfRule>
  </conditionalFormatting>
  <conditionalFormatting sqref="AH123:AH137">
    <cfRule type="cellIs" dxfId="2077" priority="10" operator="equal">
      <formula>"no fueling"</formula>
    </cfRule>
  </conditionalFormatting>
  <conditionalFormatting sqref="AH123:AH137">
    <cfRule type="cellIs" dxfId="2076" priority="9" operator="equal">
      <formula>"no fueling"</formula>
    </cfRule>
  </conditionalFormatting>
  <conditionalFormatting sqref="AH123:AH137">
    <cfRule type="cellIs" dxfId="2075" priority="8" operator="equal">
      <formula>"no fueling"</formula>
    </cfRule>
  </conditionalFormatting>
  <conditionalFormatting sqref="AH145:AH159">
    <cfRule type="cellIs" dxfId="2074" priority="7" operator="equal">
      <formula>"no fueling"</formula>
    </cfRule>
  </conditionalFormatting>
  <conditionalFormatting sqref="AH145:AH159">
    <cfRule type="cellIs" dxfId="2073" priority="6" operator="equal">
      <formula>"no fueling"</formula>
    </cfRule>
  </conditionalFormatting>
  <conditionalFormatting sqref="AH145:AH159">
    <cfRule type="cellIs" dxfId="2072" priority="5" operator="equal">
      <formula>"no fueling"</formula>
    </cfRule>
  </conditionalFormatting>
  <conditionalFormatting sqref="AH145:AH159">
    <cfRule type="cellIs" dxfId="2071" priority="4" operator="equal">
      <formula>"no fueling"</formula>
    </cfRule>
  </conditionalFormatting>
  <conditionalFormatting sqref="AH145:AH159">
    <cfRule type="cellIs" dxfId="2070" priority="3" operator="equal">
      <formula>"no fueling"</formula>
    </cfRule>
  </conditionalFormatting>
  <conditionalFormatting sqref="AH145:AH159">
    <cfRule type="cellIs" dxfId="2069" priority="2" operator="equal">
      <formula>"no fueling"</formula>
    </cfRule>
  </conditionalFormatting>
  <conditionalFormatting sqref="AH145:AH159">
    <cfRule type="cellIs" dxfId="2068" priority="1" operator="equal">
      <formula>"no fueling"</formula>
    </cfRule>
  </conditionalFormatting>
  <pageMargins left="0.7" right="0.7" top="0.75" bottom="0.75" header="0.3" footer="0.3"/>
  <pageSetup paperSize="9" scale="16"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8">
    <tabColor rgb="FFFFFF00"/>
    <outlinePr summaryBelow="0" summaryRight="0"/>
    <pageSetUpPr fitToPage="1"/>
  </sheetPr>
  <dimension ref="B2:HK159"/>
  <sheetViews>
    <sheetView showGridLines="0" zoomScale="90" zoomScaleNormal="90" workbookViewId="0">
      <selection activeCell="DH18" sqref="DH18"/>
    </sheetView>
  </sheetViews>
  <sheetFormatPr defaultColWidth="9.140625" defaultRowHeight="12.75" outlineLevelCol="1"/>
  <cols>
    <col min="1" max="1" width="1.85546875" style="717" customWidth="1"/>
    <col min="2" max="2" width="6" style="717" customWidth="1"/>
    <col min="3" max="3" width="7.7109375" style="717" customWidth="1"/>
    <col min="4" max="4" width="12.28515625" style="717" customWidth="1"/>
    <col min="5" max="6" width="11.42578125" style="717" customWidth="1"/>
    <col min="7" max="7" width="12.85546875" style="717" bestFit="1" customWidth="1"/>
    <col min="8" max="8" width="12.85546875" style="717" customWidth="1"/>
    <col min="9" max="9" width="12.85546875" style="717" bestFit="1" customWidth="1"/>
    <col min="10" max="19" width="7.85546875" style="717" customWidth="1"/>
    <col min="20" max="20" width="2.28515625" style="720" customWidth="1"/>
    <col min="21" max="21" width="6" style="717" customWidth="1"/>
    <col min="22" max="22" width="6.7109375" style="717" customWidth="1"/>
    <col min="23" max="24" width="7.85546875" style="717" customWidth="1"/>
    <col min="25" max="26" width="9.5703125" style="717" customWidth="1"/>
    <col min="27" max="28" width="9.5703125" style="717" bestFit="1" customWidth="1"/>
    <col min="29" max="31" width="7.85546875" style="717" customWidth="1"/>
    <col min="32" max="32" width="2.28515625" style="720" customWidth="1"/>
    <col min="33" max="33" width="10.85546875" style="720" bestFit="1" customWidth="1"/>
    <col min="34" max="34" width="10.85546875" style="720" customWidth="1"/>
    <col min="35" max="35" width="2.28515625" style="720" customWidth="1"/>
    <col min="36" max="36" width="6" style="717" customWidth="1"/>
    <col min="37" max="37" width="6.7109375" style="717" customWidth="1"/>
    <col min="38" max="39" width="7.85546875" style="717" customWidth="1"/>
    <col min="40" max="40" width="11.140625" style="717" customWidth="1" collapsed="1"/>
    <col min="41" max="41" width="2.28515625" style="720" customWidth="1"/>
    <col min="42" max="42" width="6" style="717" customWidth="1" outlineLevel="1"/>
    <col min="43" max="43" width="6.7109375" style="717" customWidth="1" outlineLevel="1"/>
    <col min="44" max="44" width="11.42578125" style="717" customWidth="1" outlineLevel="1"/>
    <col min="45" max="56" width="8.28515625" style="717" customWidth="1" outlineLevel="1"/>
    <col min="57" max="57" width="2.28515625" style="720" customWidth="1" outlineLevel="1"/>
    <col min="58" max="58" width="6" style="717" customWidth="1" outlineLevel="1"/>
    <col min="59" max="59" width="6.7109375" style="717" customWidth="1" outlineLevel="1"/>
    <col min="60" max="60" width="11.42578125" style="717" customWidth="1" outlineLevel="1"/>
    <col min="61" max="71" width="8.28515625" style="717" customWidth="1" outlineLevel="1"/>
    <col min="72" max="72" width="7.85546875" style="717" customWidth="1" outlineLevel="1"/>
    <col min="73" max="73" width="2.42578125" style="717" customWidth="1" outlineLevel="1"/>
    <col min="74" max="74" width="6" style="717" customWidth="1" outlineLevel="1"/>
    <col min="75" max="75" width="6.7109375" style="717" customWidth="1" outlineLevel="1"/>
    <col min="76" max="76" width="11.42578125" style="717" customWidth="1" outlineLevel="1"/>
    <col min="77" max="88" width="7.85546875" style="717" customWidth="1" outlineLevel="1"/>
    <col min="89" max="89" width="2.28515625" style="720" customWidth="1"/>
    <col min="90" max="90" width="6" style="717" customWidth="1" outlineLevel="1"/>
    <col min="91" max="91" width="6.7109375" style="717" customWidth="1" outlineLevel="1"/>
    <col min="92" max="103" width="7.85546875" style="717" customWidth="1" outlineLevel="1"/>
    <col min="104" max="104" width="2.28515625" style="720" customWidth="1" outlineLevel="1"/>
    <col min="105" max="105" width="6" style="717" customWidth="1" outlineLevel="1"/>
    <col min="106" max="106" width="6.7109375" style="717" customWidth="1" outlineLevel="1"/>
    <col min="107" max="118" width="7.85546875" style="717" customWidth="1" outlineLevel="1"/>
    <col min="119" max="119" width="1.85546875" style="717" customWidth="1" outlineLevel="1"/>
    <col min="120" max="120" width="6" style="717" customWidth="1" outlineLevel="1"/>
    <col min="121" max="121" width="6.7109375" style="717" customWidth="1" outlineLevel="1"/>
    <col min="122" max="133" width="7.85546875" style="717" customWidth="1" outlineLevel="1"/>
    <col min="134" max="134" width="2.28515625" style="720" customWidth="1" outlineLevel="1"/>
    <col min="135" max="135" width="6" style="717" customWidth="1" outlineLevel="1"/>
    <col min="136" max="136" width="6.7109375" style="717" customWidth="1" outlineLevel="1"/>
    <col min="137" max="148" width="7.85546875" style="717" customWidth="1" outlineLevel="1"/>
    <col min="149" max="149" width="2.28515625" style="720" customWidth="1" outlineLevel="1"/>
    <col min="150" max="150" width="6" style="717" customWidth="1" outlineLevel="1"/>
    <col min="151" max="151" width="6.7109375" style="717" customWidth="1" outlineLevel="1"/>
    <col min="152" max="163" width="7.85546875" style="717" customWidth="1" outlineLevel="1"/>
    <col min="164" max="164" width="2" style="717" customWidth="1" outlineLevel="1"/>
    <col min="165" max="165" width="6" style="717" customWidth="1" outlineLevel="1"/>
    <col min="166" max="166" width="6.7109375" style="717" customWidth="1" outlineLevel="1"/>
    <col min="167" max="178" width="7.85546875" style="717" customWidth="1" outlineLevel="1"/>
    <col min="179" max="179" width="2.5703125" style="717" customWidth="1" outlineLevel="1"/>
    <col min="180" max="180" width="6" style="717" customWidth="1"/>
    <col min="181" max="181" width="6.7109375" style="717" customWidth="1"/>
    <col min="182" max="193" width="7.85546875" style="717" customWidth="1"/>
    <col min="194" max="194" width="1.85546875" style="717" customWidth="1"/>
    <col min="195" max="195" width="6" style="717" customWidth="1"/>
    <col min="196" max="196" width="6.7109375" style="717" customWidth="1"/>
    <col min="197" max="208" width="7.85546875" style="717" customWidth="1"/>
    <col min="209" max="209" width="2.28515625" style="717" customWidth="1"/>
    <col min="210" max="210" width="6" style="717" customWidth="1"/>
    <col min="211" max="211" width="6.7109375" style="717" customWidth="1"/>
    <col min="212" max="212" width="11.5703125" style="717" bestFit="1" customWidth="1"/>
    <col min="213" max="213" width="9.5703125" style="717" bestFit="1" customWidth="1"/>
    <col min="214" max="214" width="21.7109375" style="717" bestFit="1" customWidth="1"/>
    <col min="215" max="215" width="20.42578125" style="717" customWidth="1"/>
    <col min="216" max="216" width="6" style="717" customWidth="1"/>
    <col min="217" max="217" width="6.7109375" style="717" customWidth="1"/>
    <col min="218" max="218" width="12.28515625" style="717" bestFit="1" customWidth="1"/>
    <col min="219" max="219" width="21.7109375" style="717" bestFit="1" customWidth="1"/>
    <col min="220" max="16384" width="9.140625" style="717"/>
  </cols>
  <sheetData>
    <row r="2" spans="2:219" s="445" customFormat="1" ht="18">
      <c r="B2" s="1069" t="s">
        <v>13</v>
      </c>
      <c r="C2" s="1069"/>
      <c r="D2" s="1069"/>
      <c r="E2" s="1069"/>
      <c r="F2" s="1069"/>
      <c r="G2" s="1069"/>
      <c r="H2" s="1069"/>
      <c r="I2" s="1069"/>
      <c r="J2" s="1069"/>
      <c r="K2" s="1069"/>
      <c r="L2" s="1069"/>
      <c r="M2" s="1069"/>
      <c r="N2" s="1069"/>
      <c r="O2" s="1069"/>
      <c r="P2" s="1069"/>
      <c r="Q2" s="1069"/>
      <c r="R2" s="1069"/>
      <c r="S2" s="1069"/>
      <c r="T2" s="714"/>
      <c r="U2" s="445" t="s">
        <v>487</v>
      </c>
      <c r="V2" s="714"/>
      <c r="Y2" s="1070" t="s">
        <v>505</v>
      </c>
      <c r="Z2" s="1070"/>
      <c r="AA2" s="1070"/>
      <c r="AB2" s="715"/>
      <c r="AC2" s="1071" t="s">
        <v>490</v>
      </c>
      <c r="AD2" s="1071"/>
      <c r="AE2" s="1071"/>
      <c r="AF2" s="714"/>
      <c r="AG2" s="714"/>
      <c r="AH2" s="714"/>
      <c r="AI2" s="714"/>
      <c r="AJ2" s="445" t="s">
        <v>488</v>
      </c>
      <c r="AK2" s="714"/>
      <c r="AN2" s="714"/>
      <c r="AO2" s="714"/>
      <c r="AP2" s="1069" t="s">
        <v>713</v>
      </c>
      <c r="AQ2" s="1069"/>
      <c r="AR2" s="1069"/>
      <c r="AS2" s="1069"/>
      <c r="AT2" s="1069"/>
      <c r="AU2" s="1069"/>
      <c r="AV2" s="1069"/>
      <c r="AW2" s="1069"/>
      <c r="AX2" s="1069"/>
      <c r="AY2" s="1069"/>
      <c r="AZ2" s="1069"/>
      <c r="BA2" s="1069"/>
      <c r="BB2" s="1069"/>
      <c r="BC2" s="1069"/>
      <c r="BD2" s="1069"/>
      <c r="BE2" s="714"/>
      <c r="BF2" s="1069" t="s">
        <v>715</v>
      </c>
      <c r="BG2" s="1069"/>
      <c r="BH2" s="1069"/>
      <c r="BI2" s="1069"/>
      <c r="BJ2" s="1069"/>
      <c r="BK2" s="1069"/>
      <c r="BL2" s="1069"/>
      <c r="BM2" s="1069"/>
      <c r="BN2" s="1069"/>
      <c r="BO2" s="1069"/>
      <c r="BP2" s="1069"/>
      <c r="BQ2" s="1069"/>
      <c r="BR2" s="1069"/>
      <c r="BS2" s="1069"/>
      <c r="BT2" s="1069"/>
      <c r="BU2" s="716"/>
      <c r="BV2" s="1069" t="s">
        <v>718</v>
      </c>
      <c r="BW2" s="1069"/>
      <c r="BX2" s="1069"/>
      <c r="BY2" s="1069"/>
      <c r="BZ2" s="1069"/>
      <c r="CA2" s="1069"/>
      <c r="CB2" s="1069"/>
      <c r="CC2" s="1069"/>
      <c r="CD2" s="1069"/>
      <c r="CE2" s="1069"/>
      <c r="CF2" s="1069"/>
      <c r="CG2" s="1069"/>
      <c r="CH2" s="1069"/>
      <c r="CI2" s="1069"/>
      <c r="CJ2" s="1069"/>
      <c r="CK2" s="714"/>
      <c r="CL2" s="445" t="s">
        <v>763</v>
      </c>
      <c r="CM2" s="714"/>
      <c r="CZ2" s="714"/>
      <c r="DA2" s="445" t="s">
        <v>761</v>
      </c>
      <c r="DB2" s="714"/>
      <c r="DP2" s="445" t="s">
        <v>762</v>
      </c>
      <c r="DQ2" s="714"/>
      <c r="ED2" s="714"/>
      <c r="EE2" s="445" t="s">
        <v>763</v>
      </c>
      <c r="EF2" s="714"/>
      <c r="ES2" s="714"/>
      <c r="ET2" s="445" t="s">
        <v>761</v>
      </c>
      <c r="EU2" s="714"/>
      <c r="FI2" s="445" t="s">
        <v>762</v>
      </c>
      <c r="FJ2" s="714"/>
      <c r="FX2" s="445" t="s">
        <v>759</v>
      </c>
      <c r="FY2" s="714"/>
      <c r="GM2" s="445" t="str">
        <f>FX2</f>
        <v>Step 2-2 / 2-3 Information</v>
      </c>
      <c r="GN2" s="714"/>
      <c r="HB2" s="445" t="s">
        <v>783</v>
      </c>
      <c r="HC2" s="714"/>
      <c r="HH2" s="445" t="s">
        <v>784</v>
      </c>
      <c r="HI2" s="714"/>
    </row>
    <row r="3" spans="2:219" ht="13.5" thickBot="1">
      <c r="C3" s="718"/>
      <c r="D3" s="719"/>
      <c r="E3" s="719"/>
      <c r="F3" s="719"/>
      <c r="G3" s="719"/>
      <c r="V3" s="718"/>
      <c r="Y3" s="719"/>
      <c r="Z3" s="719"/>
      <c r="AA3" s="719"/>
      <c r="AB3" s="719"/>
      <c r="AC3" s="719"/>
      <c r="AK3" s="718"/>
      <c r="AN3" s="719"/>
      <c r="AQ3" s="718"/>
      <c r="AR3" s="719"/>
      <c r="AS3" s="719"/>
      <c r="BG3" s="718"/>
      <c r="BH3" s="719"/>
      <c r="BW3" s="718"/>
      <c r="BX3" s="719"/>
      <c r="CM3" s="718"/>
      <c r="DB3" s="718"/>
      <c r="DQ3" s="718"/>
      <c r="EF3" s="718"/>
      <c r="EU3" s="718"/>
      <c r="FJ3" s="718"/>
      <c r="FY3" s="718"/>
      <c r="GN3" s="718"/>
      <c r="HC3" s="718"/>
      <c r="HD3" s="719"/>
      <c r="HE3" s="719"/>
      <c r="HF3" s="719"/>
      <c r="HI3" s="718"/>
      <c r="HJ3" s="719"/>
      <c r="HK3" s="719"/>
    </row>
    <row r="4" spans="2:219" ht="58.5" customHeight="1" thickBot="1">
      <c r="B4" s="934" t="s">
        <v>913</v>
      </c>
      <c r="C4" s="965"/>
      <c r="D4" s="1039" t="s">
        <v>886</v>
      </c>
      <c r="E4" s="721" t="s">
        <v>887</v>
      </c>
      <c r="F4" s="721" t="s">
        <v>888</v>
      </c>
      <c r="G4" s="721" t="s">
        <v>889</v>
      </c>
      <c r="H4" s="1042" t="s">
        <v>972</v>
      </c>
      <c r="I4" s="1134"/>
      <c r="J4" s="1134"/>
      <c r="K4" s="1134"/>
      <c r="L4" s="1134"/>
      <c r="M4" s="1134"/>
      <c r="N4" s="1134"/>
      <c r="O4" s="1134"/>
      <c r="P4" s="1134"/>
      <c r="Q4" s="1134"/>
      <c r="R4" s="1134"/>
      <c r="S4" s="1135"/>
      <c r="T4" s="722"/>
      <c r="U4" s="934" t="str">
        <f>$B4</f>
        <v>H70-T40
7-10kg comm</v>
      </c>
      <c r="V4" s="965"/>
      <c r="W4" s="1037" t="s">
        <v>907</v>
      </c>
      <c r="X4" s="1075"/>
      <c r="Y4" s="1037" t="s">
        <v>909</v>
      </c>
      <c r="Z4" s="1076"/>
      <c r="AA4" s="1075"/>
      <c r="AB4" s="1077" t="s">
        <v>927</v>
      </c>
      <c r="AC4" s="1078"/>
      <c r="AD4" s="1037" t="s">
        <v>908</v>
      </c>
      <c r="AE4" s="1075"/>
      <c r="AF4" s="722"/>
      <c r="AG4" s="1079" t="s">
        <v>730</v>
      </c>
      <c r="AH4" s="1081" t="s">
        <v>731</v>
      </c>
      <c r="AI4" s="722"/>
      <c r="AJ4" s="934" t="str">
        <f>$B4</f>
        <v>H70-T40
7-10kg comm</v>
      </c>
      <c r="AK4" s="965"/>
      <c r="AL4" s="1037" t="s">
        <v>907</v>
      </c>
      <c r="AM4" s="1075"/>
      <c r="AN4" s="1083" t="s">
        <v>167</v>
      </c>
      <c r="AO4" s="722"/>
      <c r="AP4" s="934" t="str">
        <f>$B4</f>
        <v>H70-T40
7-10kg comm</v>
      </c>
      <c r="AQ4" s="965"/>
      <c r="AR4" s="1039" t="s">
        <v>886</v>
      </c>
      <c r="AS4" s="1042" t="s">
        <v>972</v>
      </c>
      <c r="AT4" s="1134"/>
      <c r="AU4" s="1134"/>
      <c r="AV4" s="1134"/>
      <c r="AW4" s="1134"/>
      <c r="AX4" s="1134"/>
      <c r="AY4" s="1134"/>
      <c r="AZ4" s="1134"/>
      <c r="BA4" s="1134"/>
      <c r="BB4" s="1134"/>
      <c r="BC4" s="1134"/>
      <c r="BD4" s="1135"/>
      <c r="BE4" s="722"/>
      <c r="BF4" s="934" t="str">
        <f>$B4</f>
        <v>H70-T40
7-10kg comm</v>
      </c>
      <c r="BG4" s="965"/>
      <c r="BH4" s="1039" t="s">
        <v>912</v>
      </c>
      <c r="BI4" s="1042" t="s">
        <v>972</v>
      </c>
      <c r="BJ4" s="1134"/>
      <c r="BK4" s="1134"/>
      <c r="BL4" s="1134"/>
      <c r="BM4" s="1134"/>
      <c r="BN4" s="1134"/>
      <c r="BO4" s="1134"/>
      <c r="BP4" s="1134"/>
      <c r="BQ4" s="1134"/>
      <c r="BR4" s="1134"/>
      <c r="BS4" s="1134"/>
      <c r="BT4" s="1135"/>
      <c r="BU4" s="722"/>
      <c r="BV4" s="934" t="str">
        <f>$B4</f>
        <v>H70-T40
7-10kg comm</v>
      </c>
      <c r="BW4" s="965"/>
      <c r="BX4" s="1039" t="s">
        <v>912</v>
      </c>
      <c r="BY4" s="1042" t="s">
        <v>972</v>
      </c>
      <c r="BZ4" s="1134"/>
      <c r="CA4" s="1134"/>
      <c r="CB4" s="1134"/>
      <c r="CC4" s="1134"/>
      <c r="CD4" s="1134"/>
      <c r="CE4" s="1134"/>
      <c r="CF4" s="1134"/>
      <c r="CG4" s="1134"/>
      <c r="CH4" s="1134"/>
      <c r="CI4" s="1134"/>
      <c r="CJ4" s="1135"/>
      <c r="CK4" s="722"/>
      <c r="CL4" s="934" t="str">
        <f>$B4</f>
        <v>H70-T40
7-10kg comm</v>
      </c>
      <c r="CM4" s="935"/>
      <c r="CN4" s="1033" t="s">
        <v>973</v>
      </c>
      <c r="CO4" s="1034"/>
      <c r="CP4" s="1035"/>
      <c r="CQ4" s="1035"/>
      <c r="CR4" s="1035"/>
      <c r="CS4" s="1035"/>
      <c r="CT4" s="1035"/>
      <c r="CU4" s="1035"/>
      <c r="CV4" s="1035"/>
      <c r="CW4" s="1035"/>
      <c r="CX4" s="1035"/>
      <c r="CY4" s="1036"/>
      <c r="CZ4" s="722"/>
      <c r="DA4" s="934" t="str">
        <f>$B4</f>
        <v>H70-T40
7-10kg comm</v>
      </c>
      <c r="DB4" s="935"/>
      <c r="DC4" s="1033" t="s">
        <v>974</v>
      </c>
      <c r="DD4" s="1034"/>
      <c r="DE4" s="1035"/>
      <c r="DF4" s="1035"/>
      <c r="DG4" s="1035"/>
      <c r="DH4" s="1035"/>
      <c r="DI4" s="1035"/>
      <c r="DJ4" s="1035"/>
      <c r="DK4" s="1035"/>
      <c r="DL4" s="1035"/>
      <c r="DM4" s="1035"/>
      <c r="DN4" s="1036"/>
      <c r="DO4" s="722"/>
      <c r="DP4" s="934" t="str">
        <f>$B4</f>
        <v>H70-T40
7-10kg comm</v>
      </c>
      <c r="DQ4" s="935"/>
      <c r="DR4" s="1033" t="s">
        <v>974</v>
      </c>
      <c r="DS4" s="1034"/>
      <c r="DT4" s="1035"/>
      <c r="DU4" s="1035"/>
      <c r="DV4" s="1035"/>
      <c r="DW4" s="1035"/>
      <c r="DX4" s="1035"/>
      <c r="DY4" s="1035"/>
      <c r="DZ4" s="1035"/>
      <c r="EA4" s="1035"/>
      <c r="EB4" s="1035"/>
      <c r="EC4" s="1036"/>
      <c r="ED4" s="722"/>
      <c r="EE4" s="934" t="str">
        <f>$B4</f>
        <v>H70-T40
7-10kg comm</v>
      </c>
      <c r="EF4" s="935"/>
      <c r="EG4" s="1033" t="s">
        <v>975</v>
      </c>
      <c r="EH4" s="1034"/>
      <c r="EI4" s="1035"/>
      <c r="EJ4" s="1035"/>
      <c r="EK4" s="1035"/>
      <c r="EL4" s="1035"/>
      <c r="EM4" s="1035"/>
      <c r="EN4" s="1035"/>
      <c r="EO4" s="1035"/>
      <c r="EP4" s="1035"/>
      <c r="EQ4" s="1035"/>
      <c r="ER4" s="1036"/>
      <c r="ES4" s="722"/>
      <c r="ET4" s="934" t="str">
        <f>$B4</f>
        <v>H70-T40
7-10kg comm</v>
      </c>
      <c r="EU4" s="935"/>
      <c r="EV4" s="1033" t="s">
        <v>976</v>
      </c>
      <c r="EW4" s="1034"/>
      <c r="EX4" s="1035"/>
      <c r="EY4" s="1035"/>
      <c r="EZ4" s="1035"/>
      <c r="FA4" s="1035"/>
      <c r="FB4" s="1035"/>
      <c r="FC4" s="1035"/>
      <c r="FD4" s="1035"/>
      <c r="FE4" s="1035"/>
      <c r="FF4" s="1035"/>
      <c r="FG4" s="1036"/>
      <c r="FI4" s="934" t="str">
        <f>$B4</f>
        <v>H70-T40
7-10kg comm</v>
      </c>
      <c r="FJ4" s="935"/>
      <c r="FK4" s="1033" t="s">
        <v>976</v>
      </c>
      <c r="FL4" s="1034"/>
      <c r="FM4" s="1035"/>
      <c r="FN4" s="1035"/>
      <c r="FO4" s="1035"/>
      <c r="FP4" s="1035"/>
      <c r="FQ4" s="1035"/>
      <c r="FR4" s="1035"/>
      <c r="FS4" s="1035"/>
      <c r="FT4" s="1035"/>
      <c r="FU4" s="1035"/>
      <c r="FV4" s="1036"/>
      <c r="FW4" s="722"/>
      <c r="FX4" s="934" t="str">
        <f>$B4</f>
        <v>H70-T40
7-10kg comm</v>
      </c>
      <c r="FY4" s="935"/>
      <c r="FZ4" s="1033" t="s">
        <v>956</v>
      </c>
      <c r="GA4" s="1034"/>
      <c r="GB4" s="1035"/>
      <c r="GC4" s="1035"/>
      <c r="GD4" s="1035"/>
      <c r="GE4" s="1035"/>
      <c r="GF4" s="1035"/>
      <c r="GG4" s="1035"/>
      <c r="GH4" s="1035"/>
      <c r="GI4" s="1035"/>
      <c r="GJ4" s="1035"/>
      <c r="GK4" s="1036"/>
      <c r="GM4" s="934" t="str">
        <f>$B4</f>
        <v>H70-T40
7-10kg comm</v>
      </c>
      <c r="GN4" s="935"/>
      <c r="GO4" s="1033" t="s">
        <v>955</v>
      </c>
      <c r="GP4" s="1034"/>
      <c r="GQ4" s="1035"/>
      <c r="GR4" s="1035"/>
      <c r="GS4" s="1035"/>
      <c r="GT4" s="1035"/>
      <c r="GU4" s="1035"/>
      <c r="GV4" s="1035"/>
      <c r="GW4" s="1035"/>
      <c r="GX4" s="1035"/>
      <c r="GY4" s="1035"/>
      <c r="GZ4" s="1036"/>
      <c r="HB4" s="934" t="str">
        <f>$B4</f>
        <v>H70-T40
7-10kg comm</v>
      </c>
      <c r="HC4" s="965"/>
      <c r="HD4" s="1037" t="s">
        <v>894</v>
      </c>
      <c r="HE4" s="1038"/>
      <c r="HF4" s="723" t="s">
        <v>977</v>
      </c>
      <c r="HH4" s="934" t="str">
        <f>$B4</f>
        <v>H70-T40
7-10kg comm</v>
      </c>
      <c r="HI4" s="965"/>
      <c r="HJ4" s="1052" t="s">
        <v>894</v>
      </c>
      <c r="HK4" s="723" t="s">
        <v>977</v>
      </c>
    </row>
    <row r="5" spans="2:219" ht="27">
      <c r="B5" s="966"/>
      <c r="C5" s="967"/>
      <c r="D5" s="1040"/>
      <c r="E5" s="1095" t="s">
        <v>978</v>
      </c>
      <c r="F5" s="1096"/>
      <c r="G5" s="1096"/>
      <c r="H5" s="1096"/>
      <c r="I5" s="1096"/>
      <c r="J5" s="1096"/>
      <c r="K5" s="1096"/>
      <c r="L5" s="1096"/>
      <c r="M5" s="1096"/>
      <c r="N5" s="1096"/>
      <c r="O5" s="1096"/>
      <c r="P5" s="1096"/>
      <c r="Q5" s="1096"/>
      <c r="R5" s="1096"/>
      <c r="S5" s="1097"/>
      <c r="T5" s="724"/>
      <c r="U5" s="966"/>
      <c r="V5" s="967"/>
      <c r="W5" s="1055" t="s">
        <v>496</v>
      </c>
      <c r="X5" s="1057" t="s">
        <v>497</v>
      </c>
      <c r="Y5" s="1059" t="s">
        <v>128</v>
      </c>
      <c r="Z5" s="1061" t="s">
        <v>691</v>
      </c>
      <c r="AA5" s="1057" t="s">
        <v>692</v>
      </c>
      <c r="AB5" s="1064" t="s">
        <v>130</v>
      </c>
      <c r="AC5" s="1066" t="s">
        <v>131</v>
      </c>
      <c r="AD5" s="1068" t="s">
        <v>166</v>
      </c>
      <c r="AE5" s="1057" t="s">
        <v>492</v>
      </c>
      <c r="AF5" s="724"/>
      <c r="AG5" s="1080"/>
      <c r="AH5" s="1082"/>
      <c r="AI5" s="724"/>
      <c r="AJ5" s="966"/>
      <c r="AK5" s="967"/>
      <c r="AL5" s="1055" t="s">
        <v>498</v>
      </c>
      <c r="AM5" s="1057" t="s">
        <v>497</v>
      </c>
      <c r="AN5" s="1084"/>
      <c r="AO5" s="724"/>
      <c r="AP5" s="966"/>
      <c r="AQ5" s="967"/>
      <c r="AR5" s="1040"/>
      <c r="AS5" s="1023" t="s">
        <v>978</v>
      </c>
      <c r="AT5" s="1024"/>
      <c r="AU5" s="1024"/>
      <c r="AV5" s="1024"/>
      <c r="AW5" s="1024"/>
      <c r="AX5" s="1024"/>
      <c r="AY5" s="1024"/>
      <c r="AZ5" s="1024"/>
      <c r="BA5" s="1024"/>
      <c r="BB5" s="1024"/>
      <c r="BC5" s="1024"/>
      <c r="BD5" s="1025"/>
      <c r="BE5" s="724"/>
      <c r="BF5" s="966"/>
      <c r="BG5" s="967"/>
      <c r="BH5" s="1040"/>
      <c r="BI5" s="1023" t="s">
        <v>978</v>
      </c>
      <c r="BJ5" s="1024"/>
      <c r="BK5" s="1024"/>
      <c r="BL5" s="1024"/>
      <c r="BM5" s="1024"/>
      <c r="BN5" s="1024"/>
      <c r="BO5" s="1024"/>
      <c r="BP5" s="1024"/>
      <c r="BQ5" s="1024"/>
      <c r="BR5" s="1024"/>
      <c r="BS5" s="1024"/>
      <c r="BT5" s="1025"/>
      <c r="BU5" s="724"/>
      <c r="BV5" s="966"/>
      <c r="BW5" s="967"/>
      <c r="BX5" s="1040"/>
      <c r="BY5" s="1023" t="s">
        <v>978</v>
      </c>
      <c r="BZ5" s="1024"/>
      <c r="CA5" s="1024"/>
      <c r="CB5" s="1024"/>
      <c r="CC5" s="1024"/>
      <c r="CD5" s="1024"/>
      <c r="CE5" s="1024"/>
      <c r="CF5" s="1024"/>
      <c r="CG5" s="1024"/>
      <c r="CH5" s="1024"/>
      <c r="CI5" s="1024"/>
      <c r="CJ5" s="1025"/>
      <c r="CK5" s="724"/>
      <c r="CL5" s="936"/>
      <c r="CM5" s="937"/>
      <c r="CN5" s="1023" t="s">
        <v>978</v>
      </c>
      <c r="CO5" s="1024"/>
      <c r="CP5" s="1024"/>
      <c r="CQ5" s="1024"/>
      <c r="CR5" s="1024"/>
      <c r="CS5" s="1024"/>
      <c r="CT5" s="1024"/>
      <c r="CU5" s="1024"/>
      <c r="CV5" s="1024"/>
      <c r="CW5" s="1024"/>
      <c r="CX5" s="1024"/>
      <c r="CY5" s="1025"/>
      <c r="CZ5" s="724"/>
      <c r="DA5" s="936"/>
      <c r="DB5" s="937"/>
      <c r="DC5" s="1023" t="s">
        <v>978</v>
      </c>
      <c r="DD5" s="1024"/>
      <c r="DE5" s="1024"/>
      <c r="DF5" s="1024"/>
      <c r="DG5" s="1024"/>
      <c r="DH5" s="1024"/>
      <c r="DI5" s="1024"/>
      <c r="DJ5" s="1024"/>
      <c r="DK5" s="1024"/>
      <c r="DL5" s="1024"/>
      <c r="DM5" s="1024"/>
      <c r="DN5" s="1025"/>
      <c r="DO5" s="724"/>
      <c r="DP5" s="936"/>
      <c r="DQ5" s="937"/>
      <c r="DR5" s="1023" t="s">
        <v>978</v>
      </c>
      <c r="DS5" s="1024"/>
      <c r="DT5" s="1024"/>
      <c r="DU5" s="1024"/>
      <c r="DV5" s="1024"/>
      <c r="DW5" s="1024"/>
      <c r="DX5" s="1024"/>
      <c r="DY5" s="1024"/>
      <c r="DZ5" s="1024"/>
      <c r="EA5" s="1024"/>
      <c r="EB5" s="1024"/>
      <c r="EC5" s="1025"/>
      <c r="ED5" s="724"/>
      <c r="EE5" s="936"/>
      <c r="EF5" s="937"/>
      <c r="EG5" s="1023" t="s">
        <v>978</v>
      </c>
      <c r="EH5" s="1024"/>
      <c r="EI5" s="1024"/>
      <c r="EJ5" s="1024"/>
      <c r="EK5" s="1024"/>
      <c r="EL5" s="1024"/>
      <c r="EM5" s="1024"/>
      <c r="EN5" s="1024"/>
      <c r="EO5" s="1024"/>
      <c r="EP5" s="1024"/>
      <c r="EQ5" s="1024"/>
      <c r="ER5" s="1025"/>
      <c r="ES5" s="724"/>
      <c r="ET5" s="936"/>
      <c r="EU5" s="937"/>
      <c r="EV5" s="1023" t="s">
        <v>978</v>
      </c>
      <c r="EW5" s="1024"/>
      <c r="EX5" s="1024"/>
      <c r="EY5" s="1024"/>
      <c r="EZ5" s="1024"/>
      <c r="FA5" s="1024"/>
      <c r="FB5" s="1024"/>
      <c r="FC5" s="1024"/>
      <c r="FD5" s="1024"/>
      <c r="FE5" s="1024"/>
      <c r="FF5" s="1024"/>
      <c r="FG5" s="1025"/>
      <c r="FI5" s="936"/>
      <c r="FJ5" s="937"/>
      <c r="FK5" s="1023" t="s">
        <v>978</v>
      </c>
      <c r="FL5" s="1024"/>
      <c r="FM5" s="1024"/>
      <c r="FN5" s="1024"/>
      <c r="FO5" s="1024"/>
      <c r="FP5" s="1024"/>
      <c r="FQ5" s="1024"/>
      <c r="FR5" s="1024"/>
      <c r="FS5" s="1024"/>
      <c r="FT5" s="1024"/>
      <c r="FU5" s="1024"/>
      <c r="FV5" s="1025"/>
      <c r="FW5" s="724"/>
      <c r="FX5" s="936"/>
      <c r="FY5" s="937"/>
      <c r="FZ5" s="1023" t="s">
        <v>978</v>
      </c>
      <c r="GA5" s="1024"/>
      <c r="GB5" s="1024"/>
      <c r="GC5" s="1024"/>
      <c r="GD5" s="1024"/>
      <c r="GE5" s="1024"/>
      <c r="GF5" s="1024"/>
      <c r="GG5" s="1024"/>
      <c r="GH5" s="1024"/>
      <c r="GI5" s="1024"/>
      <c r="GJ5" s="1024"/>
      <c r="GK5" s="1025"/>
      <c r="GM5" s="936"/>
      <c r="GN5" s="937"/>
      <c r="GO5" s="1023" t="s">
        <v>978</v>
      </c>
      <c r="GP5" s="1024"/>
      <c r="GQ5" s="1024"/>
      <c r="GR5" s="1024"/>
      <c r="GS5" s="1024"/>
      <c r="GT5" s="1024"/>
      <c r="GU5" s="1024"/>
      <c r="GV5" s="1024"/>
      <c r="GW5" s="1024"/>
      <c r="GX5" s="1024"/>
      <c r="GY5" s="1024"/>
      <c r="GZ5" s="1025"/>
      <c r="HB5" s="966"/>
      <c r="HC5" s="967"/>
      <c r="HD5" s="1026" t="s">
        <v>128</v>
      </c>
      <c r="HE5" s="1028" t="s">
        <v>129</v>
      </c>
      <c r="HF5" s="725" t="s">
        <v>984</v>
      </c>
      <c r="HH5" s="966"/>
      <c r="HI5" s="967"/>
      <c r="HJ5" s="1053"/>
      <c r="HK5" s="725" t="s">
        <v>984</v>
      </c>
    </row>
    <row r="6" spans="2:219" ht="13.5" thickBot="1">
      <c r="B6" s="968"/>
      <c r="C6" s="969"/>
      <c r="D6" s="1041"/>
      <c r="E6" s="1060" t="s">
        <v>710</v>
      </c>
      <c r="F6" s="1098"/>
      <c r="G6" s="1099"/>
      <c r="H6" s="726">
        <v>0.5</v>
      </c>
      <c r="I6" s="726">
        <v>2</v>
      </c>
      <c r="J6" s="726">
        <v>5</v>
      </c>
      <c r="K6" s="726">
        <v>10</v>
      </c>
      <c r="L6" s="726">
        <v>15</v>
      </c>
      <c r="M6" s="455">
        <v>20</v>
      </c>
      <c r="N6" s="455">
        <v>30</v>
      </c>
      <c r="O6" s="455">
        <v>40</v>
      </c>
      <c r="P6" s="455">
        <v>50</v>
      </c>
      <c r="Q6" s="455">
        <v>60</v>
      </c>
      <c r="R6" s="455">
        <v>70</v>
      </c>
      <c r="S6" s="727" t="s">
        <v>379</v>
      </c>
      <c r="T6" s="724"/>
      <c r="U6" s="968"/>
      <c r="V6" s="969"/>
      <c r="W6" s="1056"/>
      <c r="X6" s="1058"/>
      <c r="Y6" s="1060"/>
      <c r="Z6" s="1062"/>
      <c r="AA6" s="1063"/>
      <c r="AB6" s="1065"/>
      <c r="AC6" s="1067"/>
      <c r="AD6" s="1056"/>
      <c r="AE6" s="1058"/>
      <c r="AF6" s="724"/>
      <c r="AG6" s="1056"/>
      <c r="AH6" s="1058"/>
      <c r="AI6" s="724"/>
      <c r="AJ6" s="968"/>
      <c r="AK6" s="969"/>
      <c r="AL6" s="1056"/>
      <c r="AM6" s="1058"/>
      <c r="AN6" s="1085"/>
      <c r="AO6" s="724"/>
      <c r="AP6" s="968"/>
      <c r="AQ6" s="969"/>
      <c r="AR6" s="1041"/>
      <c r="AS6" s="726">
        <v>0.5</v>
      </c>
      <c r="AT6" s="726">
        <v>2</v>
      </c>
      <c r="AU6" s="726">
        <v>5</v>
      </c>
      <c r="AV6" s="726">
        <v>10</v>
      </c>
      <c r="AW6" s="726">
        <v>15</v>
      </c>
      <c r="AX6" s="455">
        <v>20</v>
      </c>
      <c r="AY6" s="455">
        <v>30</v>
      </c>
      <c r="AZ6" s="455">
        <v>40</v>
      </c>
      <c r="BA6" s="455">
        <v>50</v>
      </c>
      <c r="BB6" s="455">
        <v>60</v>
      </c>
      <c r="BC6" s="455">
        <v>70</v>
      </c>
      <c r="BD6" s="727" t="s">
        <v>379</v>
      </c>
      <c r="BE6" s="724"/>
      <c r="BF6" s="968"/>
      <c r="BG6" s="969"/>
      <c r="BH6" s="1041"/>
      <c r="BI6" s="726">
        <v>0.5</v>
      </c>
      <c r="BJ6" s="726">
        <v>2</v>
      </c>
      <c r="BK6" s="730">
        <v>5</v>
      </c>
      <c r="BL6" s="730">
        <v>10</v>
      </c>
      <c r="BM6" s="730">
        <v>15</v>
      </c>
      <c r="BN6" s="460">
        <v>20</v>
      </c>
      <c r="BO6" s="460">
        <v>30</v>
      </c>
      <c r="BP6" s="460">
        <v>40</v>
      </c>
      <c r="BQ6" s="460">
        <v>50</v>
      </c>
      <c r="BR6" s="460">
        <v>60</v>
      </c>
      <c r="BS6" s="460">
        <v>70</v>
      </c>
      <c r="BT6" s="727" t="s">
        <v>379</v>
      </c>
      <c r="BU6" s="724"/>
      <c r="BV6" s="968"/>
      <c r="BW6" s="969"/>
      <c r="BX6" s="1041"/>
      <c r="BY6" s="726">
        <v>0.5</v>
      </c>
      <c r="BZ6" s="726">
        <v>2</v>
      </c>
      <c r="CA6" s="730">
        <v>5</v>
      </c>
      <c r="CB6" s="730">
        <v>10</v>
      </c>
      <c r="CC6" s="730">
        <v>15</v>
      </c>
      <c r="CD6" s="460">
        <v>20</v>
      </c>
      <c r="CE6" s="460">
        <v>30</v>
      </c>
      <c r="CF6" s="460">
        <v>40</v>
      </c>
      <c r="CG6" s="460">
        <v>50</v>
      </c>
      <c r="CH6" s="460">
        <v>60</v>
      </c>
      <c r="CI6" s="460">
        <v>70</v>
      </c>
      <c r="CJ6" s="727" t="s">
        <v>379</v>
      </c>
      <c r="CK6" s="724"/>
      <c r="CL6" s="938"/>
      <c r="CM6" s="939"/>
      <c r="CN6" s="729">
        <v>0.5</v>
      </c>
      <c r="CO6" s="730">
        <v>2</v>
      </c>
      <c r="CP6" s="730">
        <v>5</v>
      </c>
      <c r="CQ6" s="730">
        <v>10</v>
      </c>
      <c r="CR6" s="730">
        <v>15</v>
      </c>
      <c r="CS6" s="460">
        <v>20</v>
      </c>
      <c r="CT6" s="460">
        <v>30</v>
      </c>
      <c r="CU6" s="460">
        <v>40</v>
      </c>
      <c r="CV6" s="460">
        <v>50</v>
      </c>
      <c r="CW6" s="460">
        <v>60</v>
      </c>
      <c r="CX6" s="460">
        <v>70</v>
      </c>
      <c r="CY6" s="727" t="s">
        <v>379</v>
      </c>
      <c r="CZ6" s="724"/>
      <c r="DA6" s="938"/>
      <c r="DB6" s="939"/>
      <c r="DC6" s="729">
        <v>0.5</v>
      </c>
      <c r="DD6" s="730">
        <v>2</v>
      </c>
      <c r="DE6" s="730">
        <v>5</v>
      </c>
      <c r="DF6" s="730">
        <v>10</v>
      </c>
      <c r="DG6" s="730">
        <v>15</v>
      </c>
      <c r="DH6" s="460">
        <v>20</v>
      </c>
      <c r="DI6" s="460">
        <v>30</v>
      </c>
      <c r="DJ6" s="460">
        <v>40</v>
      </c>
      <c r="DK6" s="460">
        <v>50</v>
      </c>
      <c r="DL6" s="460">
        <v>60</v>
      </c>
      <c r="DM6" s="460">
        <v>70</v>
      </c>
      <c r="DN6" s="727" t="s">
        <v>379</v>
      </c>
      <c r="DO6" s="724"/>
      <c r="DP6" s="938"/>
      <c r="DQ6" s="939"/>
      <c r="DR6" s="729">
        <v>0.5</v>
      </c>
      <c r="DS6" s="730">
        <v>2</v>
      </c>
      <c r="DT6" s="730">
        <v>5</v>
      </c>
      <c r="DU6" s="730">
        <v>10</v>
      </c>
      <c r="DV6" s="730">
        <v>15</v>
      </c>
      <c r="DW6" s="460">
        <v>20</v>
      </c>
      <c r="DX6" s="460">
        <v>30</v>
      </c>
      <c r="DY6" s="460">
        <v>40</v>
      </c>
      <c r="DZ6" s="460">
        <v>50</v>
      </c>
      <c r="EA6" s="460">
        <v>60</v>
      </c>
      <c r="EB6" s="460">
        <v>70</v>
      </c>
      <c r="EC6" s="727" t="s">
        <v>379</v>
      </c>
      <c r="ED6" s="724"/>
      <c r="EE6" s="938"/>
      <c r="EF6" s="939"/>
      <c r="EG6" s="729">
        <v>0.5</v>
      </c>
      <c r="EH6" s="730">
        <v>2</v>
      </c>
      <c r="EI6" s="730">
        <v>5</v>
      </c>
      <c r="EJ6" s="730">
        <v>10</v>
      </c>
      <c r="EK6" s="730">
        <v>15</v>
      </c>
      <c r="EL6" s="460">
        <v>20</v>
      </c>
      <c r="EM6" s="460">
        <v>30</v>
      </c>
      <c r="EN6" s="460">
        <v>40</v>
      </c>
      <c r="EO6" s="460">
        <v>50</v>
      </c>
      <c r="EP6" s="460">
        <v>60</v>
      </c>
      <c r="EQ6" s="460">
        <v>70</v>
      </c>
      <c r="ER6" s="727" t="s">
        <v>379</v>
      </c>
      <c r="ES6" s="724"/>
      <c r="ET6" s="938"/>
      <c r="EU6" s="939"/>
      <c r="EV6" s="729">
        <v>0.5</v>
      </c>
      <c r="EW6" s="730">
        <v>2</v>
      </c>
      <c r="EX6" s="730">
        <v>5</v>
      </c>
      <c r="EY6" s="730">
        <v>10</v>
      </c>
      <c r="EZ6" s="730">
        <v>15</v>
      </c>
      <c r="FA6" s="460">
        <v>20</v>
      </c>
      <c r="FB6" s="460">
        <v>30</v>
      </c>
      <c r="FC6" s="460">
        <v>40</v>
      </c>
      <c r="FD6" s="460">
        <v>50</v>
      </c>
      <c r="FE6" s="460">
        <v>60</v>
      </c>
      <c r="FF6" s="460">
        <v>70</v>
      </c>
      <c r="FG6" s="727" t="s">
        <v>379</v>
      </c>
      <c r="FI6" s="938"/>
      <c r="FJ6" s="939"/>
      <c r="FK6" s="729">
        <v>0.5</v>
      </c>
      <c r="FL6" s="730">
        <v>2</v>
      </c>
      <c r="FM6" s="730">
        <v>5</v>
      </c>
      <c r="FN6" s="730">
        <v>10</v>
      </c>
      <c r="FO6" s="730">
        <v>15</v>
      </c>
      <c r="FP6" s="460">
        <v>20</v>
      </c>
      <c r="FQ6" s="460">
        <v>30</v>
      </c>
      <c r="FR6" s="460">
        <v>40</v>
      </c>
      <c r="FS6" s="460">
        <v>50</v>
      </c>
      <c r="FT6" s="460">
        <v>60</v>
      </c>
      <c r="FU6" s="460">
        <v>70</v>
      </c>
      <c r="FV6" s="727" t="s">
        <v>379</v>
      </c>
      <c r="FW6" s="724"/>
      <c r="FX6" s="938"/>
      <c r="FY6" s="939"/>
      <c r="FZ6" s="729">
        <v>0.5</v>
      </c>
      <c r="GA6" s="730">
        <v>2</v>
      </c>
      <c r="GB6" s="730">
        <v>5</v>
      </c>
      <c r="GC6" s="730">
        <v>10</v>
      </c>
      <c r="GD6" s="730">
        <v>15</v>
      </c>
      <c r="GE6" s="460">
        <v>20</v>
      </c>
      <c r="GF6" s="460">
        <v>30</v>
      </c>
      <c r="GG6" s="460">
        <v>40</v>
      </c>
      <c r="GH6" s="460">
        <v>50</v>
      </c>
      <c r="GI6" s="460">
        <v>60</v>
      </c>
      <c r="GJ6" s="460">
        <v>70</v>
      </c>
      <c r="GK6" s="727" t="s">
        <v>379</v>
      </c>
      <c r="GM6" s="938"/>
      <c r="GN6" s="939"/>
      <c r="GO6" s="729">
        <v>0.5</v>
      </c>
      <c r="GP6" s="730">
        <v>2</v>
      </c>
      <c r="GQ6" s="730">
        <v>5</v>
      </c>
      <c r="GR6" s="730">
        <v>10</v>
      </c>
      <c r="GS6" s="730">
        <v>15</v>
      </c>
      <c r="GT6" s="460">
        <v>20</v>
      </c>
      <c r="GU6" s="460">
        <v>30</v>
      </c>
      <c r="GV6" s="460">
        <v>40</v>
      </c>
      <c r="GW6" s="460">
        <v>50</v>
      </c>
      <c r="GX6" s="460">
        <v>60</v>
      </c>
      <c r="GY6" s="460">
        <v>70</v>
      </c>
      <c r="GZ6" s="727" t="s">
        <v>379</v>
      </c>
      <c r="HB6" s="968"/>
      <c r="HC6" s="969"/>
      <c r="HD6" s="1027"/>
      <c r="HE6" s="1029"/>
      <c r="HF6" s="731">
        <v>0.5</v>
      </c>
      <c r="HH6" s="968"/>
      <c r="HI6" s="969"/>
      <c r="HJ6" s="1054"/>
      <c r="HK6" s="731">
        <v>0.5</v>
      </c>
    </row>
    <row r="7" spans="2:219" ht="15" customHeight="1">
      <c r="B7" s="1020" t="s">
        <v>980</v>
      </c>
      <c r="C7" s="732" t="s">
        <v>380</v>
      </c>
      <c r="D7" s="462" t="s">
        <v>381</v>
      </c>
      <c r="E7" s="733" t="s">
        <v>381</v>
      </c>
      <c r="F7" s="734" t="s">
        <v>381</v>
      </c>
      <c r="G7" s="735" t="s">
        <v>381</v>
      </c>
      <c r="H7" s="736" t="s">
        <v>381</v>
      </c>
      <c r="I7" s="734" t="s">
        <v>381</v>
      </c>
      <c r="J7" s="734" t="s">
        <v>381</v>
      </c>
      <c r="K7" s="734" t="s">
        <v>381</v>
      </c>
      <c r="L7" s="734" t="s">
        <v>381</v>
      </c>
      <c r="M7" s="734" t="s">
        <v>381</v>
      </c>
      <c r="N7" s="734" t="s">
        <v>381</v>
      </c>
      <c r="O7" s="734" t="s">
        <v>381</v>
      </c>
      <c r="P7" s="734" t="s">
        <v>381</v>
      </c>
      <c r="Q7" s="734" t="s">
        <v>381</v>
      </c>
      <c r="R7" s="734" t="s">
        <v>381</v>
      </c>
      <c r="S7" s="737" t="s">
        <v>381</v>
      </c>
      <c r="T7" s="738"/>
      <c r="U7" s="1020" t="s">
        <v>980</v>
      </c>
      <c r="V7" s="732" t="str">
        <f>$C7</f>
        <v>&gt; 50</v>
      </c>
      <c r="W7" s="739" t="s">
        <v>381</v>
      </c>
      <c r="X7" s="740" t="s">
        <v>381</v>
      </c>
      <c r="Y7" s="469" t="s">
        <v>381</v>
      </c>
      <c r="Z7" s="469" t="s">
        <v>381</v>
      </c>
      <c r="AA7" s="469" t="s">
        <v>381</v>
      </c>
      <c r="AB7" s="528" t="s">
        <v>381</v>
      </c>
      <c r="AC7" s="470" t="s">
        <v>381</v>
      </c>
      <c r="AD7" s="739" t="s">
        <v>381</v>
      </c>
      <c r="AE7" s="740" t="s">
        <v>381</v>
      </c>
      <c r="AF7" s="738"/>
      <c r="AG7" s="1048">
        <f>(87.5-2)/4.3</f>
        <v>19.88372093023256</v>
      </c>
      <c r="AH7" s="1050">
        <f>AG7/(1-(2.5+7)/(87.5-2))</f>
        <v>22.369186046511629</v>
      </c>
      <c r="AI7" s="738"/>
      <c r="AJ7" s="1020" t="s">
        <v>980</v>
      </c>
      <c r="AK7" s="732" t="str">
        <f>$C7</f>
        <v>&gt; 50</v>
      </c>
      <c r="AL7" s="739" t="s">
        <v>381</v>
      </c>
      <c r="AM7" s="740" t="s">
        <v>381</v>
      </c>
      <c r="AN7" s="529" t="s">
        <v>381</v>
      </c>
      <c r="AO7" s="738"/>
      <c r="AP7" s="1020" t="s">
        <v>980</v>
      </c>
      <c r="AQ7" s="732" t="s">
        <v>380</v>
      </c>
      <c r="AR7" s="462" t="s">
        <v>381</v>
      </c>
      <c r="AS7" s="736" t="s">
        <v>381</v>
      </c>
      <c r="AT7" s="734" t="s">
        <v>381</v>
      </c>
      <c r="AU7" s="734" t="s">
        <v>381</v>
      </c>
      <c r="AV7" s="734" t="s">
        <v>381</v>
      </c>
      <c r="AW7" s="734" t="s">
        <v>381</v>
      </c>
      <c r="AX7" s="734" t="s">
        <v>381</v>
      </c>
      <c r="AY7" s="734" t="s">
        <v>381</v>
      </c>
      <c r="AZ7" s="734" t="s">
        <v>381</v>
      </c>
      <c r="BA7" s="734" t="s">
        <v>381</v>
      </c>
      <c r="BB7" s="734" t="s">
        <v>381</v>
      </c>
      <c r="BC7" s="734" t="s">
        <v>381</v>
      </c>
      <c r="BD7" s="737" t="s">
        <v>381</v>
      </c>
      <c r="BE7" s="738"/>
      <c r="BF7" s="1020" t="s">
        <v>980</v>
      </c>
      <c r="BG7" s="732" t="s">
        <v>380</v>
      </c>
      <c r="BH7" s="462" t="s">
        <v>381</v>
      </c>
      <c r="BI7" s="736" t="s">
        <v>381</v>
      </c>
      <c r="BJ7" s="734" t="s">
        <v>381</v>
      </c>
      <c r="BK7" s="734" t="s">
        <v>381</v>
      </c>
      <c r="BL7" s="734" t="s">
        <v>381</v>
      </c>
      <c r="BM7" s="734" t="s">
        <v>381</v>
      </c>
      <c r="BN7" s="734" t="s">
        <v>381</v>
      </c>
      <c r="BO7" s="734" t="s">
        <v>381</v>
      </c>
      <c r="BP7" s="734" t="s">
        <v>381</v>
      </c>
      <c r="BQ7" s="734" t="s">
        <v>381</v>
      </c>
      <c r="BR7" s="734" t="s">
        <v>381</v>
      </c>
      <c r="BS7" s="734" t="s">
        <v>381</v>
      </c>
      <c r="BT7" s="737" t="s">
        <v>381</v>
      </c>
      <c r="BU7" s="738"/>
      <c r="BV7" s="1020" t="s">
        <v>980</v>
      </c>
      <c r="BW7" s="732" t="s">
        <v>380</v>
      </c>
      <c r="BX7" s="462" t="s">
        <v>381</v>
      </c>
      <c r="BY7" s="736" t="s">
        <v>381</v>
      </c>
      <c r="BZ7" s="734" t="s">
        <v>381</v>
      </c>
      <c r="CA7" s="734" t="s">
        <v>381</v>
      </c>
      <c r="CB7" s="734" t="s">
        <v>381</v>
      </c>
      <c r="CC7" s="734" t="s">
        <v>381</v>
      </c>
      <c r="CD7" s="734" t="s">
        <v>381</v>
      </c>
      <c r="CE7" s="734" t="s">
        <v>381</v>
      </c>
      <c r="CF7" s="734" t="s">
        <v>381</v>
      </c>
      <c r="CG7" s="734" t="s">
        <v>381</v>
      </c>
      <c r="CH7" s="734" t="s">
        <v>381</v>
      </c>
      <c r="CI7" s="734" t="s">
        <v>381</v>
      </c>
      <c r="CJ7" s="737" t="s">
        <v>381</v>
      </c>
      <c r="CK7" s="738"/>
      <c r="CL7" s="1020" t="s">
        <v>980</v>
      </c>
      <c r="CM7" s="732" t="str">
        <f>$C7</f>
        <v>&gt; 50</v>
      </c>
      <c r="CN7" s="742" t="s">
        <v>381</v>
      </c>
      <c r="CO7" s="743" t="s">
        <v>381</v>
      </c>
      <c r="CP7" s="743" t="s">
        <v>381</v>
      </c>
      <c r="CQ7" s="743" t="s">
        <v>381</v>
      </c>
      <c r="CR7" s="743" t="s">
        <v>381</v>
      </c>
      <c r="CS7" s="743" t="s">
        <v>381</v>
      </c>
      <c r="CT7" s="743" t="s">
        <v>381</v>
      </c>
      <c r="CU7" s="743" t="s">
        <v>381</v>
      </c>
      <c r="CV7" s="743" t="s">
        <v>381</v>
      </c>
      <c r="CW7" s="743" t="s">
        <v>381</v>
      </c>
      <c r="CX7" s="743" t="s">
        <v>381</v>
      </c>
      <c r="CY7" s="740" t="s">
        <v>381</v>
      </c>
      <c r="CZ7" s="738"/>
      <c r="DA7" s="1020" t="s">
        <v>980</v>
      </c>
      <c r="DB7" s="732" t="str">
        <f>$C7</f>
        <v>&gt; 50</v>
      </c>
      <c r="DC7" s="742" t="s">
        <v>381</v>
      </c>
      <c r="DD7" s="743" t="s">
        <v>381</v>
      </c>
      <c r="DE7" s="743" t="s">
        <v>381</v>
      </c>
      <c r="DF7" s="743" t="s">
        <v>381</v>
      </c>
      <c r="DG7" s="743" t="s">
        <v>381</v>
      </c>
      <c r="DH7" s="743" t="s">
        <v>381</v>
      </c>
      <c r="DI7" s="743" t="s">
        <v>381</v>
      </c>
      <c r="DJ7" s="743" t="s">
        <v>381</v>
      </c>
      <c r="DK7" s="743" t="s">
        <v>381</v>
      </c>
      <c r="DL7" s="743" t="s">
        <v>381</v>
      </c>
      <c r="DM7" s="743" t="s">
        <v>381</v>
      </c>
      <c r="DN7" s="740" t="s">
        <v>381</v>
      </c>
      <c r="DO7" s="744"/>
      <c r="DP7" s="1020" t="s">
        <v>980</v>
      </c>
      <c r="DQ7" s="732" t="str">
        <f>$C7</f>
        <v>&gt; 50</v>
      </c>
      <c r="DR7" s="742" t="s">
        <v>381</v>
      </c>
      <c r="DS7" s="743" t="s">
        <v>381</v>
      </c>
      <c r="DT7" s="743" t="s">
        <v>381</v>
      </c>
      <c r="DU7" s="743" t="s">
        <v>381</v>
      </c>
      <c r="DV7" s="743" t="s">
        <v>381</v>
      </c>
      <c r="DW7" s="743" t="s">
        <v>381</v>
      </c>
      <c r="DX7" s="743" t="s">
        <v>381</v>
      </c>
      <c r="DY7" s="743" t="s">
        <v>381</v>
      </c>
      <c r="DZ7" s="743" t="s">
        <v>381</v>
      </c>
      <c r="EA7" s="743" t="s">
        <v>381</v>
      </c>
      <c r="EB7" s="743" t="s">
        <v>381</v>
      </c>
      <c r="EC7" s="740" t="s">
        <v>381</v>
      </c>
      <c r="ED7" s="738"/>
      <c r="EE7" s="1020" t="s">
        <v>980</v>
      </c>
      <c r="EF7" s="732" t="str">
        <f>$C7</f>
        <v>&gt; 50</v>
      </c>
      <c r="EG7" s="742" t="s">
        <v>381</v>
      </c>
      <c r="EH7" s="743" t="s">
        <v>381</v>
      </c>
      <c r="EI7" s="743" t="s">
        <v>381</v>
      </c>
      <c r="EJ7" s="743" t="s">
        <v>381</v>
      </c>
      <c r="EK7" s="743" t="s">
        <v>381</v>
      </c>
      <c r="EL7" s="743" t="s">
        <v>381</v>
      </c>
      <c r="EM7" s="743" t="s">
        <v>381</v>
      </c>
      <c r="EN7" s="743" t="s">
        <v>381</v>
      </c>
      <c r="EO7" s="743" t="s">
        <v>381</v>
      </c>
      <c r="EP7" s="743" t="s">
        <v>381</v>
      </c>
      <c r="EQ7" s="743" t="s">
        <v>381</v>
      </c>
      <c r="ER7" s="740" t="s">
        <v>381</v>
      </c>
      <c r="ES7" s="738"/>
      <c r="ET7" s="1020" t="s">
        <v>980</v>
      </c>
      <c r="EU7" s="732" t="str">
        <f>$C7</f>
        <v>&gt; 50</v>
      </c>
      <c r="EV7" s="742" t="s">
        <v>381</v>
      </c>
      <c r="EW7" s="743" t="s">
        <v>381</v>
      </c>
      <c r="EX7" s="743" t="s">
        <v>381</v>
      </c>
      <c r="EY7" s="743" t="s">
        <v>381</v>
      </c>
      <c r="EZ7" s="743" t="s">
        <v>381</v>
      </c>
      <c r="FA7" s="743" t="s">
        <v>381</v>
      </c>
      <c r="FB7" s="743" t="s">
        <v>381</v>
      </c>
      <c r="FC7" s="743" t="s">
        <v>381</v>
      </c>
      <c r="FD7" s="743" t="s">
        <v>381</v>
      </c>
      <c r="FE7" s="743" t="s">
        <v>381</v>
      </c>
      <c r="FF7" s="743" t="s">
        <v>381</v>
      </c>
      <c r="FG7" s="740" t="s">
        <v>381</v>
      </c>
      <c r="FI7" s="1020" t="s">
        <v>980</v>
      </c>
      <c r="FJ7" s="732" t="str">
        <f>$C7</f>
        <v>&gt; 50</v>
      </c>
      <c r="FK7" s="742" t="s">
        <v>381</v>
      </c>
      <c r="FL7" s="743" t="s">
        <v>381</v>
      </c>
      <c r="FM7" s="743" t="s">
        <v>381</v>
      </c>
      <c r="FN7" s="743" t="s">
        <v>381</v>
      </c>
      <c r="FO7" s="743" t="s">
        <v>381</v>
      </c>
      <c r="FP7" s="743" t="s">
        <v>381</v>
      </c>
      <c r="FQ7" s="743" t="s">
        <v>381</v>
      </c>
      <c r="FR7" s="743" t="s">
        <v>381</v>
      </c>
      <c r="FS7" s="743" t="s">
        <v>381</v>
      </c>
      <c r="FT7" s="743" t="s">
        <v>381</v>
      </c>
      <c r="FU7" s="743" t="s">
        <v>381</v>
      </c>
      <c r="FV7" s="740" t="s">
        <v>381</v>
      </c>
      <c r="FW7" s="744"/>
      <c r="FX7" s="1020" t="s">
        <v>980</v>
      </c>
      <c r="FY7" s="732" t="str">
        <f>$C7</f>
        <v>&gt; 50</v>
      </c>
      <c r="FZ7" s="742" t="s">
        <v>381</v>
      </c>
      <c r="GA7" s="743" t="s">
        <v>381</v>
      </c>
      <c r="GB7" s="743" t="s">
        <v>381</v>
      </c>
      <c r="GC7" s="743" t="s">
        <v>381</v>
      </c>
      <c r="GD7" s="743" t="s">
        <v>381</v>
      </c>
      <c r="GE7" s="743" t="s">
        <v>381</v>
      </c>
      <c r="GF7" s="743" t="s">
        <v>381</v>
      </c>
      <c r="GG7" s="743" t="s">
        <v>381</v>
      </c>
      <c r="GH7" s="743" t="s">
        <v>381</v>
      </c>
      <c r="GI7" s="743" t="s">
        <v>381</v>
      </c>
      <c r="GJ7" s="743" t="s">
        <v>381</v>
      </c>
      <c r="GK7" s="740" t="s">
        <v>381</v>
      </c>
      <c r="GM7" s="1020" t="s">
        <v>980</v>
      </c>
      <c r="GN7" s="732" t="str">
        <f>$C7</f>
        <v>&gt; 50</v>
      </c>
      <c r="GO7" s="742" t="s">
        <v>381</v>
      </c>
      <c r="GP7" s="743" t="s">
        <v>381</v>
      </c>
      <c r="GQ7" s="743" t="s">
        <v>381</v>
      </c>
      <c r="GR7" s="743" t="s">
        <v>381</v>
      </c>
      <c r="GS7" s="743" t="s">
        <v>381</v>
      </c>
      <c r="GT7" s="743" t="s">
        <v>381</v>
      </c>
      <c r="GU7" s="743" t="s">
        <v>381</v>
      </c>
      <c r="GV7" s="743" t="s">
        <v>381</v>
      </c>
      <c r="GW7" s="743" t="s">
        <v>381</v>
      </c>
      <c r="GX7" s="743" t="s">
        <v>381</v>
      </c>
      <c r="GY7" s="743" t="s">
        <v>381</v>
      </c>
      <c r="GZ7" s="740" t="s">
        <v>381</v>
      </c>
      <c r="HB7" s="1020" t="s">
        <v>980</v>
      </c>
      <c r="HC7" s="732" t="str">
        <f>$C7</f>
        <v>&gt; 50</v>
      </c>
      <c r="HD7" s="462" t="s">
        <v>381</v>
      </c>
      <c r="HE7" s="470" t="s">
        <v>381</v>
      </c>
      <c r="HF7" s="745" t="s">
        <v>381</v>
      </c>
      <c r="HH7" s="1020" t="s">
        <v>980</v>
      </c>
      <c r="HI7" s="732" t="str">
        <f>$C7</f>
        <v>&gt; 50</v>
      </c>
      <c r="HJ7" s="462" t="s">
        <v>381</v>
      </c>
      <c r="HK7" s="745" t="s">
        <v>381</v>
      </c>
    </row>
    <row r="8" spans="2:219" ht="15" customHeight="1">
      <c r="B8" s="1021"/>
      <c r="C8" s="503">
        <v>50</v>
      </c>
      <c r="D8" s="476">
        <f t="shared" ref="D8:D20" si="0">Y8</f>
        <v>7.6249331022222222</v>
      </c>
      <c r="E8" s="600">
        <f>MIN(AS8,BI8,BY8)</f>
        <v>77.940273074168218</v>
      </c>
      <c r="F8" s="601">
        <f>MIN(HF8,HK8)</f>
        <v>87.463041937750944</v>
      </c>
      <c r="G8" s="602">
        <f>HD8</f>
        <v>2.8468072744103199</v>
      </c>
      <c r="H8" s="594" t="s">
        <v>712</v>
      </c>
      <c r="I8" s="603" t="s">
        <v>712</v>
      </c>
      <c r="J8" s="478">
        <f>MIN(AU8,BK8,CA8)</f>
        <v>81.104550266092161</v>
      </c>
      <c r="K8" s="478">
        <f t="shared" ref="K8:R8" si="1">MIN(AV8,BL8,CB8)</f>
        <v>86.178951884322942</v>
      </c>
      <c r="L8" s="478">
        <f t="shared" si="1"/>
        <v>86.868294030743314</v>
      </c>
      <c r="M8" s="478">
        <f t="shared" si="1"/>
        <v>86.553706141518774</v>
      </c>
      <c r="N8" s="478">
        <f t="shared" si="1"/>
        <v>85.802263936258257</v>
      </c>
      <c r="O8" s="478">
        <f t="shared" si="1"/>
        <v>84.889938826100661</v>
      </c>
      <c r="P8" s="478">
        <f t="shared" si="1"/>
        <v>83.822356356913289</v>
      </c>
      <c r="Q8" s="478">
        <f t="shared" si="1"/>
        <v>82.566065543460454</v>
      </c>
      <c r="R8" s="478">
        <f t="shared" si="1"/>
        <v>81.014369644050205</v>
      </c>
      <c r="S8" s="480" t="s">
        <v>381</v>
      </c>
      <c r="T8" s="738"/>
      <c r="U8" s="1021"/>
      <c r="V8" s="503">
        <f>$C8</f>
        <v>50</v>
      </c>
      <c r="W8" s="481">
        <v>50</v>
      </c>
      <c r="X8" s="482">
        <v>-33</v>
      </c>
      <c r="Y8" s="681">
        <f>IF(MIN(AA8,Z8)*(1-(2.5+7)/(87.5-2))&gt;$AG$7,$AG$7,MIN(AA8,Z8)*(1-(2.5+7)/(87.5-2)))</f>
        <v>7.6249331022222222</v>
      </c>
      <c r="Z8" s="666">
        <v>8.5780497400000009</v>
      </c>
      <c r="AA8" s="488">
        <v>11.242920250901607</v>
      </c>
      <c r="AB8" s="532">
        <f>(J8-5)/Y8</f>
        <v>9.9810121932626714</v>
      </c>
      <c r="AC8" s="486">
        <f>(J8-5)/MIN(AA8,Z8)</f>
        <v>8.8720108384557061</v>
      </c>
      <c r="AD8" s="487">
        <v>15.8655445</v>
      </c>
      <c r="AE8" s="488">
        <v>29.131253441261361</v>
      </c>
      <c r="AF8" s="738"/>
      <c r="AG8" s="1048"/>
      <c r="AH8" s="1050"/>
      <c r="AI8" s="738"/>
      <c r="AJ8" s="1021"/>
      <c r="AK8" s="503">
        <f>$C8</f>
        <v>50</v>
      </c>
      <c r="AL8" s="489">
        <v>25</v>
      </c>
      <c r="AM8" s="482">
        <f t="shared" ref="AM8:AM20" si="2">MIN(-40,AK8)</f>
        <v>-40</v>
      </c>
      <c r="AN8" s="490">
        <f t="shared" ref="AN8:AN20" si="3">Y8</f>
        <v>7.6249331022222222</v>
      </c>
      <c r="AO8" s="738"/>
      <c r="AP8" s="1021"/>
      <c r="AQ8" s="503">
        <v>50</v>
      </c>
      <c r="AR8" s="483">
        <f t="shared" ref="AR8:AR20" si="4">Y8</f>
        <v>7.6249331022222222</v>
      </c>
      <c r="AS8" s="477">
        <v>106.29106093662395</v>
      </c>
      <c r="AT8" s="479">
        <v>106.07604405168468</v>
      </c>
      <c r="AU8" s="479">
        <v>105.69574770799676</v>
      </c>
      <c r="AV8" s="479">
        <v>105.13676113489535</v>
      </c>
      <c r="AW8" s="479">
        <v>104.6459937655429</v>
      </c>
      <c r="AX8" s="479">
        <v>104.21463429095351</v>
      </c>
      <c r="AY8" s="479">
        <v>103.47869172475166</v>
      </c>
      <c r="AZ8" s="479">
        <v>102.76248112373314</v>
      </c>
      <c r="BA8" s="479">
        <v>102.65182098947957</v>
      </c>
      <c r="BB8" s="479">
        <v>102.1161869052694</v>
      </c>
      <c r="BC8" s="479">
        <v>102.01669184194101</v>
      </c>
      <c r="BD8" s="480" t="s">
        <v>381</v>
      </c>
      <c r="BE8" s="738"/>
      <c r="BF8" s="1021"/>
      <c r="BG8" s="503">
        <v>50</v>
      </c>
      <c r="BH8" s="483">
        <f t="shared" ref="BH8:BH20" si="5">IF(MIN(Z8:AA8)&gt;$AH$7,$AH$7,MIN(Z8:AA8))</f>
        <v>8.5780497400000009</v>
      </c>
      <c r="BI8" s="477">
        <v>77.940273074168218</v>
      </c>
      <c r="BJ8" s="479">
        <v>78.828473009309846</v>
      </c>
      <c r="BK8" s="478">
        <v>81.104550266092161</v>
      </c>
      <c r="BL8" s="478">
        <v>86.178951884322942</v>
      </c>
      <c r="BM8" s="478">
        <v>87.260345788927594</v>
      </c>
      <c r="BN8" s="478">
        <v>86.952449210175331</v>
      </c>
      <c r="BO8" s="478">
        <v>86.204760623284869</v>
      </c>
      <c r="BP8" s="478">
        <v>85.288250482822235</v>
      </c>
      <c r="BQ8" s="478">
        <v>84.18881886115004</v>
      </c>
      <c r="BR8" s="478">
        <v>82.861215793113232</v>
      </c>
      <c r="BS8" s="478">
        <v>81.166257592886538</v>
      </c>
      <c r="BT8" s="522" t="s">
        <v>381</v>
      </c>
      <c r="BU8" s="533"/>
      <c r="BV8" s="1021"/>
      <c r="BW8" s="503">
        <v>50</v>
      </c>
      <c r="BX8" s="483">
        <f t="shared" ref="BX8:BX20" si="6">IF(MIN(Z8:AA8)&gt;$AH$7,$AH$7,MIN(Z8:AA8))</f>
        <v>8.5780497400000009</v>
      </c>
      <c r="BY8" s="477">
        <v>86.694316971384907</v>
      </c>
      <c r="BZ8" s="479">
        <v>87.459205891141039</v>
      </c>
      <c r="CA8" s="478">
        <v>87.355887272524967</v>
      </c>
      <c r="CB8" s="478">
        <v>87.135737669308867</v>
      </c>
      <c r="CC8" s="478">
        <v>86.868294030743314</v>
      </c>
      <c r="CD8" s="478">
        <v>86.553706141518774</v>
      </c>
      <c r="CE8" s="478">
        <v>85.802263936258257</v>
      </c>
      <c r="CF8" s="478">
        <v>84.889938826100661</v>
      </c>
      <c r="CG8" s="478">
        <v>83.822356356913289</v>
      </c>
      <c r="CH8" s="478">
        <v>82.566065543460454</v>
      </c>
      <c r="CI8" s="478">
        <v>81.014369644050205</v>
      </c>
      <c r="CJ8" s="522" t="s">
        <v>381</v>
      </c>
      <c r="CK8" s="738"/>
      <c r="CL8" s="1021"/>
      <c r="CM8" s="503">
        <f>$C8</f>
        <v>50</v>
      </c>
      <c r="CN8" s="491">
        <v>1.2000000000000093</v>
      </c>
      <c r="CO8" s="492">
        <v>1.2000000000000004</v>
      </c>
      <c r="CP8" s="492">
        <v>1.2000000000000008</v>
      </c>
      <c r="CQ8" s="492">
        <v>1.2</v>
      </c>
      <c r="CR8" s="492">
        <v>1.2000000000000002</v>
      </c>
      <c r="CS8" s="493">
        <v>1.2000000000000002</v>
      </c>
      <c r="CT8" s="493">
        <v>1.2</v>
      </c>
      <c r="CU8" s="493">
        <v>1.2</v>
      </c>
      <c r="CV8" s="493">
        <v>1.2000000000000006</v>
      </c>
      <c r="CW8" s="493">
        <v>1.2000000000000002</v>
      </c>
      <c r="CX8" s="493">
        <v>1.2000000000000046</v>
      </c>
      <c r="CY8" s="747" t="s">
        <v>381</v>
      </c>
      <c r="CZ8" s="738"/>
      <c r="DA8" s="1021"/>
      <c r="DB8" s="503">
        <f>$C8</f>
        <v>50</v>
      </c>
      <c r="DC8" s="491">
        <v>0.92346273516693844</v>
      </c>
      <c r="DD8" s="492">
        <v>0.93082774959290127</v>
      </c>
      <c r="DE8" s="492">
        <v>0.94948263765848573</v>
      </c>
      <c r="DF8" s="492">
        <v>0.989981309711784</v>
      </c>
      <c r="DG8" s="492">
        <v>1</v>
      </c>
      <c r="DH8" s="493">
        <v>1.0000000000000053</v>
      </c>
      <c r="DI8" s="493">
        <v>1.0000000000000056</v>
      </c>
      <c r="DJ8" s="493">
        <v>1.0000000000000051</v>
      </c>
      <c r="DK8" s="493">
        <v>1.0000000000000027</v>
      </c>
      <c r="DL8" s="493">
        <v>1.0000000000000033</v>
      </c>
      <c r="DM8" s="493">
        <v>1.0000000000000011</v>
      </c>
      <c r="DN8" s="747" t="s">
        <v>381</v>
      </c>
      <c r="DO8" s="744"/>
      <c r="DP8" s="1021"/>
      <c r="DQ8" s="503">
        <f>$C8</f>
        <v>50</v>
      </c>
      <c r="DR8" s="491">
        <v>0.99401298407999705</v>
      </c>
      <c r="DS8" s="492">
        <v>1</v>
      </c>
      <c r="DT8" s="492">
        <v>1</v>
      </c>
      <c r="DU8" s="492">
        <v>1</v>
      </c>
      <c r="DV8" s="492">
        <v>1.0000000000000009</v>
      </c>
      <c r="DW8" s="493">
        <v>1.0000000000000053</v>
      </c>
      <c r="DX8" s="493">
        <v>1.0000000000000056</v>
      </c>
      <c r="DY8" s="493">
        <v>1</v>
      </c>
      <c r="DZ8" s="493">
        <v>1</v>
      </c>
      <c r="EA8" s="493">
        <v>1</v>
      </c>
      <c r="EB8" s="493">
        <v>1.0000000000000004</v>
      </c>
      <c r="EC8" s="747" t="s">
        <v>381</v>
      </c>
      <c r="ED8" s="738"/>
      <c r="EE8" s="1021"/>
      <c r="EF8" s="503">
        <f>$C8</f>
        <v>50</v>
      </c>
      <c r="EG8" s="495">
        <v>55.950150042331472</v>
      </c>
      <c r="EH8" s="496">
        <v>55.289646057552432</v>
      </c>
      <c r="EI8" s="496">
        <v>54.121747863415067</v>
      </c>
      <c r="EJ8" s="496">
        <v>52.40583927553979</v>
      </c>
      <c r="EK8" s="496">
        <v>50.900081445852152</v>
      </c>
      <c r="EL8" s="497">
        <v>49.577171287969577</v>
      </c>
      <c r="EM8" s="497">
        <v>47.321402857099429</v>
      </c>
      <c r="EN8" s="497">
        <v>45.127636707857846</v>
      </c>
      <c r="EO8" s="497">
        <v>44.788817810575154</v>
      </c>
      <c r="EP8" s="497">
        <v>43.149324067011946</v>
      </c>
      <c r="EQ8" s="497">
        <v>42.84487886469816</v>
      </c>
      <c r="ER8" s="747" t="s">
        <v>381</v>
      </c>
      <c r="ES8" s="738"/>
      <c r="ET8" s="1021"/>
      <c r="EU8" s="503">
        <f>$C8</f>
        <v>50</v>
      </c>
      <c r="EV8" s="495">
        <v>85</v>
      </c>
      <c r="EW8" s="496">
        <v>85</v>
      </c>
      <c r="EX8" s="496">
        <v>85</v>
      </c>
      <c r="EY8" s="496">
        <v>85</v>
      </c>
      <c r="EZ8" s="496">
        <v>84.179850949122851</v>
      </c>
      <c r="FA8" s="497">
        <v>82.934714939709409</v>
      </c>
      <c r="FB8" s="497">
        <v>79.912611786680031</v>
      </c>
      <c r="FC8" s="497">
        <v>76.211174880750889</v>
      </c>
      <c r="FD8" s="497">
        <v>71.775445884860744</v>
      </c>
      <c r="FE8" s="497">
        <v>66.425722589693976</v>
      </c>
      <c r="FF8" s="497">
        <v>59.606354554001314</v>
      </c>
      <c r="FG8" s="747" t="s">
        <v>381</v>
      </c>
      <c r="FI8" s="1021"/>
      <c r="FJ8" s="503">
        <f>$C8</f>
        <v>50</v>
      </c>
      <c r="FK8" s="495">
        <v>85</v>
      </c>
      <c r="FL8" s="496">
        <v>84.984240329725765</v>
      </c>
      <c r="FM8" s="496">
        <v>84.566297332334386</v>
      </c>
      <c r="FN8" s="496">
        <v>83.67589038867925</v>
      </c>
      <c r="FO8" s="496">
        <v>82.594455870925572</v>
      </c>
      <c r="FP8" s="497">
        <v>81.322749251510174</v>
      </c>
      <c r="FQ8" s="497">
        <v>78.286666858889589</v>
      </c>
      <c r="FR8" s="497">
        <v>74.603595315598682</v>
      </c>
      <c r="FS8" s="497">
        <v>70.298021008088767</v>
      </c>
      <c r="FT8" s="497">
        <v>65.237371418793884</v>
      </c>
      <c r="FU8" s="497">
        <v>58.995851563541351</v>
      </c>
      <c r="FV8" s="747" t="s">
        <v>381</v>
      </c>
      <c r="FW8" s="744"/>
      <c r="FX8" s="1021"/>
      <c r="FY8" s="503">
        <f>$C8</f>
        <v>50</v>
      </c>
      <c r="FZ8" s="491">
        <f>MIN(CN8,DC8,DR8)</f>
        <v>0.92346273516693844</v>
      </c>
      <c r="GA8" s="492">
        <f t="shared" ref="GA8:GJ20" si="7">MIN(CO8,DD8,DS8)</f>
        <v>0.93082774959290127</v>
      </c>
      <c r="GB8" s="492">
        <f t="shared" si="7"/>
        <v>0.94948263765848573</v>
      </c>
      <c r="GC8" s="492">
        <f t="shared" si="7"/>
        <v>0.989981309711784</v>
      </c>
      <c r="GD8" s="492">
        <f t="shared" si="7"/>
        <v>1</v>
      </c>
      <c r="GE8" s="493">
        <f t="shared" si="7"/>
        <v>1.0000000000000053</v>
      </c>
      <c r="GF8" s="493">
        <f t="shared" si="7"/>
        <v>1.0000000000000056</v>
      </c>
      <c r="GG8" s="493">
        <f t="shared" si="7"/>
        <v>1</v>
      </c>
      <c r="GH8" s="493">
        <f t="shared" si="7"/>
        <v>1</v>
      </c>
      <c r="GI8" s="493">
        <f t="shared" si="7"/>
        <v>1</v>
      </c>
      <c r="GJ8" s="493">
        <f t="shared" si="7"/>
        <v>1.0000000000000004</v>
      </c>
      <c r="GK8" s="747" t="s">
        <v>381</v>
      </c>
      <c r="GM8" s="1021"/>
      <c r="GN8" s="503">
        <f>$C8</f>
        <v>50</v>
      </c>
      <c r="GO8" s="495">
        <f>MAX(EG8,EV8,FK8)</f>
        <v>85</v>
      </c>
      <c r="GP8" s="496">
        <f t="shared" ref="GP8:GY20" si="8">MAX(EH8,EW8,FL8)</f>
        <v>85</v>
      </c>
      <c r="GQ8" s="496">
        <f t="shared" si="8"/>
        <v>85</v>
      </c>
      <c r="GR8" s="496">
        <f t="shared" si="8"/>
        <v>85</v>
      </c>
      <c r="GS8" s="496">
        <f t="shared" si="8"/>
        <v>84.179850949122851</v>
      </c>
      <c r="GT8" s="497">
        <f t="shared" si="8"/>
        <v>82.934714939709409</v>
      </c>
      <c r="GU8" s="497">
        <f t="shared" si="8"/>
        <v>79.912611786680031</v>
      </c>
      <c r="GV8" s="497">
        <f t="shared" si="8"/>
        <v>76.211174880750889</v>
      </c>
      <c r="GW8" s="497">
        <f t="shared" si="8"/>
        <v>71.775445884860744</v>
      </c>
      <c r="GX8" s="497">
        <f t="shared" si="8"/>
        <v>66.425722589693976</v>
      </c>
      <c r="GY8" s="497">
        <f t="shared" si="8"/>
        <v>59.606354554001314</v>
      </c>
      <c r="GZ8" s="747" t="s">
        <v>381</v>
      </c>
      <c r="HB8" s="1021"/>
      <c r="HC8" s="503">
        <f>$C8</f>
        <v>50</v>
      </c>
      <c r="HD8" s="531">
        <f>HE8*(1-(2.5+7)/(87.5-2))</f>
        <v>2.8468072744103199</v>
      </c>
      <c r="HE8" s="485">
        <v>3.2026581837116099</v>
      </c>
      <c r="HF8" s="604">
        <v>87.463041937750944</v>
      </c>
      <c r="HH8" s="1021"/>
      <c r="HI8" s="503">
        <f>$C8</f>
        <v>50</v>
      </c>
      <c r="HJ8" s="531">
        <f>HD8</f>
        <v>2.8468072744103199</v>
      </c>
      <c r="HK8" s="604">
        <v>105.47600055730288</v>
      </c>
    </row>
    <row r="9" spans="2:219" ht="15" customHeight="1">
      <c r="B9" s="1021"/>
      <c r="C9" s="503">
        <v>45</v>
      </c>
      <c r="D9" s="476">
        <f t="shared" si="0"/>
        <v>10.9755664</v>
      </c>
      <c r="E9" s="600">
        <f t="shared" ref="E9:E14" si="9">MIN(AS9,BI9,BY9)</f>
        <v>75.7536682004162</v>
      </c>
      <c r="F9" s="601">
        <f t="shared" ref="F9:F14" si="10">MIN(HF9,HK9)</f>
        <v>87.452454513467316</v>
      </c>
      <c r="G9" s="602">
        <f t="shared" ref="G9:G14" si="11">HD9</f>
        <v>3.7567568687722663</v>
      </c>
      <c r="H9" s="594" t="s">
        <v>712</v>
      </c>
      <c r="I9" s="603" t="s">
        <v>712</v>
      </c>
      <c r="J9" s="478">
        <f t="shared" ref="J9:J20" si="12">MIN(AU9,BK9,CA9)</f>
        <v>81.36211803096532</v>
      </c>
      <c r="K9" s="478">
        <f t="shared" ref="K9:K20" si="13">MIN(AV9,BL9,CB9)</f>
        <v>87.040274489259957</v>
      </c>
      <c r="L9" s="478">
        <f t="shared" ref="L9:L20" si="14">MIN(AW9,BM9,CC9)</f>
        <v>86.657803277448252</v>
      </c>
      <c r="M9" s="478">
        <f t="shared" ref="M9:M20" si="15">MIN(AX9,BN9,CD9)</f>
        <v>86.225532837953509</v>
      </c>
      <c r="N9" s="478">
        <f t="shared" ref="N9:N20" si="16">MIN(AY9,BO9,CE9)</f>
        <v>85.249494448257295</v>
      </c>
      <c r="O9" s="478">
        <f t="shared" ref="O9:O20" si="17">MIN(AZ9,BP9,CF9)</f>
        <v>84.117898471405056</v>
      </c>
      <c r="P9" s="478">
        <f t="shared" ref="P9:P20" si="18">MIN(BA9,BQ9,CG9)</f>
        <v>82.836507029914287</v>
      </c>
      <c r="Q9" s="478">
        <f t="shared" ref="Q9:Q20" si="19">MIN(BB9,BR9,CH9)</f>
        <v>81.37942656464206</v>
      </c>
      <c r="R9" s="478">
        <f>MIN(BC9,BS9,CI9)</f>
        <v>79.648674604362398</v>
      </c>
      <c r="S9" s="480" t="s">
        <v>381</v>
      </c>
      <c r="T9" s="738"/>
      <c r="U9" s="1021"/>
      <c r="V9" s="503">
        <f t="shared" ref="V9:V21" si="20">$C9</f>
        <v>45</v>
      </c>
      <c r="W9" s="481">
        <v>45</v>
      </c>
      <c r="X9" s="482">
        <v>-33</v>
      </c>
      <c r="Y9" s="681">
        <f t="shared" ref="Y9:Y20" si="21">IF(MIN(AA9,Z9)*(1-(2.5+7)/(87.5-2))&gt;$AG$7,$AG$7,MIN(AA9,Z9)*(1-(2.5+7)/(87.5-2)))</f>
        <v>10.9755664</v>
      </c>
      <c r="Z9" s="666">
        <v>12.347512200000001</v>
      </c>
      <c r="AA9" s="488">
        <v>15.052915559813981</v>
      </c>
      <c r="AB9" s="532">
        <f t="shared" ref="AB9:AB14" si="22">(J9-5)/Y9</f>
        <v>6.9574649041315375</v>
      </c>
      <c r="AC9" s="486">
        <f t="shared" ref="AC9:AC14" si="23">(J9-5)/MIN(AA9,Z9)</f>
        <v>6.1844132481169218</v>
      </c>
      <c r="AD9" s="487">
        <v>22.079719699999998</v>
      </c>
      <c r="AE9" s="488">
        <v>37.597776330329971</v>
      </c>
      <c r="AF9" s="738"/>
      <c r="AG9" s="1048"/>
      <c r="AH9" s="1050"/>
      <c r="AI9" s="738"/>
      <c r="AJ9" s="1021"/>
      <c r="AK9" s="503">
        <f t="shared" ref="AK9:AK21" si="24">$C9</f>
        <v>45</v>
      </c>
      <c r="AL9" s="489">
        <v>25</v>
      </c>
      <c r="AM9" s="482">
        <f t="shared" si="2"/>
        <v>-40</v>
      </c>
      <c r="AN9" s="490">
        <f t="shared" si="3"/>
        <v>10.9755664</v>
      </c>
      <c r="AO9" s="738"/>
      <c r="AP9" s="1021"/>
      <c r="AQ9" s="503">
        <v>45</v>
      </c>
      <c r="AR9" s="483">
        <f t="shared" si="4"/>
        <v>10.9755664</v>
      </c>
      <c r="AS9" s="477">
        <v>105.72858421215676</v>
      </c>
      <c r="AT9" s="479">
        <v>105.52734680575441</v>
      </c>
      <c r="AU9" s="479">
        <v>105.18079768610532</v>
      </c>
      <c r="AV9" s="479">
        <v>104.67772170012027</v>
      </c>
      <c r="AW9" s="479">
        <v>104.24612458520859</v>
      </c>
      <c r="AX9" s="479">
        <v>103.86558347943431</v>
      </c>
      <c r="AY9" s="479">
        <v>103.2178707829293</v>
      </c>
      <c r="AZ9" s="479">
        <v>102.5432638278737</v>
      </c>
      <c r="BA9" s="479">
        <v>102.61736607853091</v>
      </c>
      <c r="BB9" s="479">
        <v>102.08655149409239</v>
      </c>
      <c r="BC9" s="479">
        <v>102.11723803048621</v>
      </c>
      <c r="BD9" s="480" t="s">
        <v>381</v>
      </c>
      <c r="BE9" s="738"/>
      <c r="BF9" s="1021"/>
      <c r="BG9" s="503">
        <v>45</v>
      </c>
      <c r="BH9" s="483">
        <f t="shared" si="5"/>
        <v>12.347512200000001</v>
      </c>
      <c r="BI9" s="477">
        <v>75.7536682004162</v>
      </c>
      <c r="BJ9" s="479">
        <v>77.402679276327277</v>
      </c>
      <c r="BK9" s="478">
        <v>81.36211803096532</v>
      </c>
      <c r="BL9" s="478">
        <v>87.402384573056167</v>
      </c>
      <c r="BM9" s="478">
        <v>87.025569523636989</v>
      </c>
      <c r="BN9" s="478">
        <v>86.604160904830138</v>
      </c>
      <c r="BO9" s="478">
        <v>85.630660176317591</v>
      </c>
      <c r="BP9" s="478">
        <v>84.486847262525345</v>
      </c>
      <c r="BQ9" s="478">
        <v>83.17192167311309</v>
      </c>
      <c r="BR9" s="478">
        <v>81.642258855758428</v>
      </c>
      <c r="BS9" s="478">
        <v>79.761493148037175</v>
      </c>
      <c r="BT9" s="522" t="s">
        <v>381</v>
      </c>
      <c r="BU9" s="533"/>
      <c r="BV9" s="1021"/>
      <c r="BW9" s="503">
        <v>45</v>
      </c>
      <c r="BX9" s="483">
        <f t="shared" si="6"/>
        <v>12.347512200000001</v>
      </c>
      <c r="BY9" s="477">
        <v>83.760183497369226</v>
      </c>
      <c r="BZ9" s="479">
        <v>85.454555072168489</v>
      </c>
      <c r="CA9" s="478">
        <v>87.378692535921616</v>
      </c>
      <c r="CB9" s="478">
        <v>87.040274489259957</v>
      </c>
      <c r="CC9" s="478">
        <v>86.657803277448252</v>
      </c>
      <c r="CD9" s="478">
        <v>86.225532837953509</v>
      </c>
      <c r="CE9" s="478">
        <v>85.249494448257295</v>
      </c>
      <c r="CF9" s="478">
        <v>84.117898471405056</v>
      </c>
      <c r="CG9" s="478">
        <v>82.836507029914287</v>
      </c>
      <c r="CH9" s="478">
        <v>81.37942656464206</v>
      </c>
      <c r="CI9" s="478">
        <v>79.648674604362398</v>
      </c>
      <c r="CJ9" s="522" t="s">
        <v>381</v>
      </c>
      <c r="CK9" s="738"/>
      <c r="CL9" s="1021"/>
      <c r="CM9" s="503">
        <f t="shared" ref="CM9:CM21" si="25">$C9</f>
        <v>45</v>
      </c>
      <c r="CN9" s="491">
        <v>1.2000000000000146</v>
      </c>
      <c r="CO9" s="492">
        <v>1.2000000000000137</v>
      </c>
      <c r="CP9" s="492">
        <v>1.2000000000000006</v>
      </c>
      <c r="CQ9" s="492">
        <v>1.2000000000000002</v>
      </c>
      <c r="CR9" s="492">
        <v>1.2</v>
      </c>
      <c r="CS9" s="493">
        <v>1.2000000000000002</v>
      </c>
      <c r="CT9" s="493">
        <v>1.2000000000000002</v>
      </c>
      <c r="CU9" s="493">
        <v>1.2000000000000004</v>
      </c>
      <c r="CV9" s="493">
        <v>1.2000000000000002</v>
      </c>
      <c r="CW9" s="493">
        <v>1.2</v>
      </c>
      <c r="CX9" s="493">
        <v>1.2</v>
      </c>
      <c r="CY9" s="747" t="s">
        <v>381</v>
      </c>
      <c r="CZ9" s="738"/>
      <c r="DA9" s="1021"/>
      <c r="DB9" s="503">
        <f t="shared" ref="DB9:DB21" si="26">$C9</f>
        <v>45</v>
      </c>
      <c r="DC9" s="491">
        <v>0.90512238908489506</v>
      </c>
      <c r="DD9" s="492">
        <v>0.91898133221709943</v>
      </c>
      <c r="DE9" s="492">
        <v>0.95157418027699958</v>
      </c>
      <c r="DF9" s="492">
        <v>1.0000000000000075</v>
      </c>
      <c r="DG9" s="492">
        <v>1</v>
      </c>
      <c r="DH9" s="493">
        <v>1.0000000000000004</v>
      </c>
      <c r="DI9" s="493">
        <v>1.0000000000000082</v>
      </c>
      <c r="DJ9" s="493">
        <v>1.000000000000004</v>
      </c>
      <c r="DK9" s="493">
        <v>1.0000000000000004</v>
      </c>
      <c r="DL9" s="493">
        <v>1.0000000000000027</v>
      </c>
      <c r="DM9" s="493">
        <v>1.0000000000000004</v>
      </c>
      <c r="DN9" s="747" t="s">
        <v>381</v>
      </c>
      <c r="DO9" s="744"/>
      <c r="DP9" s="1021"/>
      <c r="DQ9" s="503">
        <f t="shared" ref="DQ9:DQ21" si="27">$C9</f>
        <v>45</v>
      </c>
      <c r="DR9" s="491">
        <v>0.97086110398331127</v>
      </c>
      <c r="DS9" s="492">
        <v>0.98428948245580816</v>
      </c>
      <c r="DT9" s="492">
        <v>1.0000000000000004</v>
      </c>
      <c r="DU9" s="492">
        <v>1.0000000000000002</v>
      </c>
      <c r="DV9" s="492">
        <v>1.0000000000000082</v>
      </c>
      <c r="DW9" s="493">
        <v>1.0000000000000004</v>
      </c>
      <c r="DX9" s="493">
        <v>1.0000000000000004</v>
      </c>
      <c r="DY9" s="493">
        <v>1</v>
      </c>
      <c r="DZ9" s="493">
        <v>1.0000000000000004</v>
      </c>
      <c r="EA9" s="493">
        <v>1.0000000000000002</v>
      </c>
      <c r="EB9" s="493">
        <v>1.0000000000000004</v>
      </c>
      <c r="EC9" s="747" t="s">
        <v>381</v>
      </c>
      <c r="ED9" s="738"/>
      <c r="EE9" s="1021"/>
      <c r="EF9" s="503">
        <f t="shared" ref="EF9:EF21" si="28">$C9</f>
        <v>45</v>
      </c>
      <c r="EG9" s="495">
        <v>54.222573541487634</v>
      </c>
      <c r="EH9" s="496">
        <v>53.604717162274994</v>
      </c>
      <c r="EI9" s="496">
        <v>52.540984382188356</v>
      </c>
      <c r="EJ9" s="496">
        <v>50.997407013286931</v>
      </c>
      <c r="EK9" s="496">
        <v>49.67372867073766</v>
      </c>
      <c r="EL9" s="497">
        <v>48.507084123069774</v>
      </c>
      <c r="EM9" s="497">
        <v>46.52232905359682</v>
      </c>
      <c r="EN9" s="497">
        <v>44.456472320372995</v>
      </c>
      <c r="EO9" s="497">
        <v>44.683330778750985</v>
      </c>
      <c r="EP9" s="497">
        <v>43.058639518457198</v>
      </c>
      <c r="EQ9" s="497">
        <v>43.152540693077526</v>
      </c>
      <c r="ER9" s="747" t="s">
        <v>381</v>
      </c>
      <c r="ES9" s="738"/>
      <c r="ET9" s="1021"/>
      <c r="EU9" s="503">
        <f t="shared" ref="EU9:EU21" si="29">$C9</f>
        <v>45</v>
      </c>
      <c r="EV9" s="495">
        <v>85</v>
      </c>
      <c r="EW9" s="496">
        <v>85</v>
      </c>
      <c r="EX9" s="496">
        <v>85</v>
      </c>
      <c r="EY9" s="496">
        <v>84.754382448411434</v>
      </c>
      <c r="EZ9" s="496">
        <v>83.230380387773437</v>
      </c>
      <c r="FA9" s="497">
        <v>81.526684028417208</v>
      </c>
      <c r="FB9" s="497">
        <v>77.593644572194933</v>
      </c>
      <c r="FC9" s="497">
        <v>72.977376943905597</v>
      </c>
      <c r="FD9" s="497">
        <v>67.677095027061</v>
      </c>
      <c r="FE9" s="497">
        <v>61.520242102160751</v>
      </c>
      <c r="FF9" s="497">
        <v>53.963768755766296</v>
      </c>
      <c r="FG9" s="747" t="s">
        <v>381</v>
      </c>
      <c r="FI9" s="1021"/>
      <c r="FJ9" s="503">
        <f t="shared" ref="FJ9:FJ21" si="30">$C9</f>
        <v>45</v>
      </c>
      <c r="FK9" s="495">
        <v>85</v>
      </c>
      <c r="FL9" s="496">
        <v>85</v>
      </c>
      <c r="FM9" s="496">
        <v>84.658545170231378</v>
      </c>
      <c r="FN9" s="496">
        <v>83.289843045647899</v>
      </c>
      <c r="FO9" s="496">
        <v>81.743513848641271</v>
      </c>
      <c r="FP9" s="497">
        <v>79.996541664207541</v>
      </c>
      <c r="FQ9" s="497">
        <v>76.054727798969736</v>
      </c>
      <c r="FR9" s="497">
        <v>71.48948121378919</v>
      </c>
      <c r="FS9" s="497">
        <v>66.326224656628142</v>
      </c>
      <c r="FT9" s="497">
        <v>60.463337477205641</v>
      </c>
      <c r="FU9" s="497">
        <v>53.510973729096008</v>
      </c>
      <c r="FV9" s="747" t="s">
        <v>381</v>
      </c>
      <c r="FW9" s="744"/>
      <c r="FX9" s="1021"/>
      <c r="FY9" s="503">
        <f t="shared" ref="FY9:FY21" si="31">$C9</f>
        <v>45</v>
      </c>
      <c r="FZ9" s="491">
        <f t="shared" ref="FZ9:FZ20" si="32">MIN(CN9,DC9,DR9)</f>
        <v>0.90512238908489506</v>
      </c>
      <c r="GA9" s="492">
        <f t="shared" si="7"/>
        <v>0.91898133221709943</v>
      </c>
      <c r="GB9" s="492">
        <f t="shared" si="7"/>
        <v>0.95157418027699958</v>
      </c>
      <c r="GC9" s="492">
        <f t="shared" si="7"/>
        <v>1.0000000000000002</v>
      </c>
      <c r="GD9" s="492">
        <f t="shared" si="7"/>
        <v>1</v>
      </c>
      <c r="GE9" s="493">
        <f t="shared" si="7"/>
        <v>1.0000000000000004</v>
      </c>
      <c r="GF9" s="493">
        <f t="shared" si="7"/>
        <v>1.0000000000000004</v>
      </c>
      <c r="GG9" s="493">
        <f t="shared" si="7"/>
        <v>1</v>
      </c>
      <c r="GH9" s="493">
        <f t="shared" si="7"/>
        <v>1.0000000000000004</v>
      </c>
      <c r="GI9" s="493">
        <f t="shared" si="7"/>
        <v>1.0000000000000002</v>
      </c>
      <c r="GJ9" s="493">
        <f t="shared" si="7"/>
        <v>1.0000000000000004</v>
      </c>
      <c r="GK9" s="747" t="s">
        <v>381</v>
      </c>
      <c r="GM9" s="1021"/>
      <c r="GN9" s="503">
        <f t="shared" ref="GN9:GN21" si="33">$C9</f>
        <v>45</v>
      </c>
      <c r="GO9" s="495">
        <f t="shared" ref="GO9:GO20" si="34">MAX(EG9,EV9,FK9)</f>
        <v>85</v>
      </c>
      <c r="GP9" s="496">
        <f t="shared" si="8"/>
        <v>85</v>
      </c>
      <c r="GQ9" s="496">
        <f t="shared" si="8"/>
        <v>85</v>
      </c>
      <c r="GR9" s="496">
        <f t="shared" si="8"/>
        <v>84.754382448411434</v>
      </c>
      <c r="GS9" s="496">
        <f t="shared" si="8"/>
        <v>83.230380387773437</v>
      </c>
      <c r="GT9" s="497">
        <f t="shared" si="8"/>
        <v>81.526684028417208</v>
      </c>
      <c r="GU9" s="497">
        <f t="shared" si="8"/>
        <v>77.593644572194933</v>
      </c>
      <c r="GV9" s="497">
        <f t="shared" si="8"/>
        <v>72.977376943905597</v>
      </c>
      <c r="GW9" s="497">
        <f t="shared" si="8"/>
        <v>67.677095027061</v>
      </c>
      <c r="GX9" s="497">
        <f t="shared" si="8"/>
        <v>61.520242102160751</v>
      </c>
      <c r="GY9" s="497">
        <f t="shared" si="8"/>
        <v>53.963768755766296</v>
      </c>
      <c r="GZ9" s="747" t="s">
        <v>381</v>
      </c>
      <c r="HB9" s="1021"/>
      <c r="HC9" s="503">
        <f t="shared" ref="HC9:HC21" si="35">$C9</f>
        <v>45</v>
      </c>
      <c r="HD9" s="531">
        <f t="shared" ref="HD9:HD14" si="36">HE9*(1-(2.5+7)/(87.5-2))</f>
        <v>3.7567568687722663</v>
      </c>
      <c r="HE9" s="485">
        <v>4.2263514773687998</v>
      </c>
      <c r="HF9" s="604">
        <v>87.452454513467316</v>
      </c>
      <c r="HH9" s="1021"/>
      <c r="HI9" s="503">
        <f t="shared" ref="HI9:HI21" si="37">$C9</f>
        <v>45</v>
      </c>
      <c r="HJ9" s="531">
        <f t="shared" ref="HJ9:HJ20" si="38">HD9</f>
        <v>3.7567568687722663</v>
      </c>
      <c r="HK9" s="604">
        <v>104.46723668940447</v>
      </c>
    </row>
    <row r="10" spans="2:219" ht="15" customHeight="1">
      <c r="B10" s="1021"/>
      <c r="C10" s="503">
        <v>40</v>
      </c>
      <c r="D10" s="476">
        <f t="shared" si="0"/>
        <v>14.494340711111109</v>
      </c>
      <c r="E10" s="600">
        <f t="shared" si="9"/>
        <v>72.781711432443188</v>
      </c>
      <c r="F10" s="601">
        <f t="shared" si="10"/>
        <v>87.41639075089671</v>
      </c>
      <c r="G10" s="602">
        <f t="shared" si="11"/>
        <v>4.5032226642836717</v>
      </c>
      <c r="H10" s="594" t="s">
        <v>712</v>
      </c>
      <c r="I10" s="603" t="s">
        <v>712</v>
      </c>
      <c r="J10" s="478">
        <f t="shared" si="12"/>
        <v>81.190785553890507</v>
      </c>
      <c r="K10" s="478">
        <f t="shared" si="13"/>
        <v>86.958293685041724</v>
      </c>
      <c r="L10" s="478">
        <f t="shared" si="14"/>
        <v>86.433388646277194</v>
      </c>
      <c r="M10" s="478">
        <f t="shared" si="15"/>
        <v>85.872816625212948</v>
      </c>
      <c r="N10" s="478">
        <f t="shared" si="16"/>
        <v>84.644843282601045</v>
      </c>
      <c r="O10" s="478">
        <f t="shared" si="17"/>
        <v>83.285907925122586</v>
      </c>
      <c r="P10" s="478">
        <f t="shared" si="18"/>
        <v>81.793698463194588</v>
      </c>
      <c r="Q10" s="478">
        <f t="shared" si="19"/>
        <v>80.152303195842833</v>
      </c>
      <c r="R10" s="478">
        <f>MIN(BC10,BS10,CI10)</f>
        <v>78.235348138188854</v>
      </c>
      <c r="S10" s="480" t="s">
        <v>381</v>
      </c>
      <c r="T10" s="738"/>
      <c r="U10" s="1021"/>
      <c r="V10" s="503">
        <f t="shared" si="20"/>
        <v>40</v>
      </c>
      <c r="W10" s="481">
        <v>40</v>
      </c>
      <c r="X10" s="482">
        <v>-33</v>
      </c>
      <c r="Y10" s="681">
        <f t="shared" si="21"/>
        <v>14.494340711111109</v>
      </c>
      <c r="Z10" s="666">
        <v>16.306133299999999</v>
      </c>
      <c r="AA10" s="488">
        <v>18.815611805683339</v>
      </c>
      <c r="AB10" s="532">
        <f t="shared" si="22"/>
        <v>5.2565885591114867</v>
      </c>
      <c r="AC10" s="486">
        <f t="shared" si="23"/>
        <v>4.6725231636546543</v>
      </c>
      <c r="AD10" s="487">
        <v>28.106832199999999</v>
      </c>
      <c r="AE10" s="488">
        <v>45.364446679195439</v>
      </c>
      <c r="AF10" s="738"/>
      <c r="AG10" s="1048"/>
      <c r="AH10" s="1050"/>
      <c r="AI10" s="738"/>
      <c r="AJ10" s="1021"/>
      <c r="AK10" s="503">
        <f t="shared" si="24"/>
        <v>40</v>
      </c>
      <c r="AL10" s="489">
        <v>25</v>
      </c>
      <c r="AM10" s="482">
        <f t="shared" si="2"/>
        <v>-40</v>
      </c>
      <c r="AN10" s="490">
        <f t="shared" si="3"/>
        <v>14.494340711111109</v>
      </c>
      <c r="AO10" s="738"/>
      <c r="AP10" s="1021"/>
      <c r="AQ10" s="503">
        <v>40</v>
      </c>
      <c r="AR10" s="483">
        <f t="shared" si="4"/>
        <v>14.494340711111109</v>
      </c>
      <c r="AS10" s="477">
        <v>105.35465214910303</v>
      </c>
      <c r="AT10" s="479">
        <v>105.16276368936423</v>
      </c>
      <c r="AU10" s="479">
        <v>104.82546321740607</v>
      </c>
      <c r="AV10" s="479">
        <v>104.34849710015564</v>
      </c>
      <c r="AW10" s="479">
        <v>103.93838291307745</v>
      </c>
      <c r="AX10" s="479">
        <v>103.58254918557427</v>
      </c>
      <c r="AY10" s="479">
        <v>102.96876042313096</v>
      </c>
      <c r="AZ10" s="479">
        <v>102.29948629918218</v>
      </c>
      <c r="BA10" s="479">
        <v>102.51985824159559</v>
      </c>
      <c r="BB10" s="479">
        <v>101.9934258696608</v>
      </c>
      <c r="BC10" s="479">
        <v>102.14079486642501</v>
      </c>
      <c r="BD10" s="480" t="s">
        <v>381</v>
      </c>
      <c r="BE10" s="738"/>
      <c r="BF10" s="1021"/>
      <c r="BG10" s="503">
        <v>40</v>
      </c>
      <c r="BH10" s="483">
        <f t="shared" si="5"/>
        <v>16.306133299999999</v>
      </c>
      <c r="BI10" s="477">
        <v>72.781711432443188</v>
      </c>
      <c r="BJ10" s="479">
        <v>75.266052168149173</v>
      </c>
      <c r="BK10" s="478">
        <v>81.190785553890507</v>
      </c>
      <c r="BL10" s="478">
        <v>87.284264601995147</v>
      </c>
      <c r="BM10" s="478">
        <v>86.774483729617828</v>
      </c>
      <c r="BN10" s="478">
        <v>86.219244028495112</v>
      </c>
      <c r="BO10" s="478">
        <v>84.996283500142951</v>
      </c>
      <c r="BP10" s="478">
        <v>83.621699768411304</v>
      </c>
      <c r="BQ10" s="478">
        <v>82.094296416838304</v>
      </c>
      <c r="BR10" s="478">
        <v>80.380970946131399</v>
      </c>
      <c r="BS10" s="478">
        <v>78.30779562903372</v>
      </c>
      <c r="BT10" s="522" t="s">
        <v>381</v>
      </c>
      <c r="BU10" s="533"/>
      <c r="BV10" s="1021"/>
      <c r="BW10" s="503">
        <v>40</v>
      </c>
      <c r="BX10" s="483">
        <f t="shared" si="6"/>
        <v>16.306133299999999</v>
      </c>
      <c r="BY10" s="477">
        <v>79.749766598291814</v>
      </c>
      <c r="BZ10" s="479">
        <v>82.354161902219374</v>
      </c>
      <c r="CA10" s="478">
        <v>87.436034201224913</v>
      </c>
      <c r="CB10" s="478">
        <v>86.958293685041724</v>
      </c>
      <c r="CC10" s="478">
        <v>86.433388646277194</v>
      </c>
      <c r="CD10" s="478">
        <v>85.872816625212948</v>
      </c>
      <c r="CE10" s="478">
        <v>84.644843282601045</v>
      </c>
      <c r="CF10" s="478">
        <v>83.285907925122586</v>
      </c>
      <c r="CG10" s="478">
        <v>81.793698463194588</v>
      </c>
      <c r="CH10" s="478">
        <v>80.152303195842833</v>
      </c>
      <c r="CI10" s="478">
        <v>78.235348138188854</v>
      </c>
      <c r="CJ10" s="522" t="s">
        <v>381</v>
      </c>
      <c r="CK10" s="738"/>
      <c r="CL10" s="1021"/>
      <c r="CM10" s="503">
        <f t="shared" si="25"/>
        <v>40</v>
      </c>
      <c r="CN10" s="491">
        <v>1.2</v>
      </c>
      <c r="CO10" s="492">
        <v>1.2000000000000002</v>
      </c>
      <c r="CP10" s="492">
        <v>1.2000000000000006</v>
      </c>
      <c r="CQ10" s="492">
        <v>1.2000000000000088</v>
      </c>
      <c r="CR10" s="492">
        <v>1.2000000000000002</v>
      </c>
      <c r="CS10" s="493">
        <v>1.2000000000000093</v>
      </c>
      <c r="CT10" s="493">
        <v>1.2000000000000093</v>
      </c>
      <c r="CU10" s="493">
        <v>1.2000000000000002</v>
      </c>
      <c r="CV10" s="493">
        <v>1.2</v>
      </c>
      <c r="CW10" s="493">
        <v>1.2000000000000042</v>
      </c>
      <c r="CX10" s="493">
        <v>1.2000000000000006</v>
      </c>
      <c r="CY10" s="747" t="s">
        <v>381</v>
      </c>
      <c r="CZ10" s="738"/>
      <c r="DA10" s="1021"/>
      <c r="DB10" s="503">
        <f t="shared" si="26"/>
        <v>40</v>
      </c>
      <c r="DC10" s="491">
        <v>0.8797055361477446</v>
      </c>
      <c r="DD10" s="492">
        <v>0.90099130924417437</v>
      </c>
      <c r="DE10" s="492">
        <v>0.95018333589788506</v>
      </c>
      <c r="DF10" s="492">
        <v>1</v>
      </c>
      <c r="DG10" s="492">
        <v>1.0000000000000002</v>
      </c>
      <c r="DH10" s="493">
        <v>1.0000000000000004</v>
      </c>
      <c r="DI10" s="493">
        <v>1.0000000000000004</v>
      </c>
      <c r="DJ10" s="493">
        <v>1.0000000000000053</v>
      </c>
      <c r="DK10" s="493">
        <v>1</v>
      </c>
      <c r="DL10" s="493">
        <v>1</v>
      </c>
      <c r="DM10" s="493">
        <v>1.0000000000000007</v>
      </c>
      <c r="DN10" s="747" t="s">
        <v>381</v>
      </c>
      <c r="DO10" s="744"/>
      <c r="DP10" s="1021"/>
      <c r="DQ10" s="503">
        <f t="shared" si="27"/>
        <v>40</v>
      </c>
      <c r="DR10" s="491">
        <v>0.93841630029581713</v>
      </c>
      <c r="DS10" s="492">
        <v>0.95959345718005806</v>
      </c>
      <c r="DT10" s="492">
        <v>1.0000000000000004</v>
      </c>
      <c r="DU10" s="492">
        <v>1.0000000000000111</v>
      </c>
      <c r="DV10" s="492">
        <v>1.0000000000000004</v>
      </c>
      <c r="DW10" s="493">
        <v>1.0000000000000002</v>
      </c>
      <c r="DX10" s="493">
        <v>1</v>
      </c>
      <c r="DY10" s="493">
        <v>1</v>
      </c>
      <c r="DZ10" s="493">
        <v>1.0000000000000029</v>
      </c>
      <c r="EA10" s="493">
        <v>1.0000000000000031</v>
      </c>
      <c r="EB10" s="493">
        <v>1.0000000000000002</v>
      </c>
      <c r="EC10" s="747" t="s">
        <v>381</v>
      </c>
      <c r="ED10" s="738"/>
      <c r="EE10" s="1021"/>
      <c r="EF10" s="503">
        <f t="shared" si="28"/>
        <v>40</v>
      </c>
      <c r="EG10" s="495">
        <v>53.074587543717996</v>
      </c>
      <c r="EH10" s="496">
        <v>52.485638789188783</v>
      </c>
      <c r="EI10" s="496">
        <v>51.450643358270725</v>
      </c>
      <c r="EJ10" s="496">
        <v>49.987649211878875</v>
      </c>
      <c r="EK10" s="496">
        <v>48.730236487605112</v>
      </c>
      <c r="EL10" s="497">
        <v>47.639644754454707</v>
      </c>
      <c r="EM10" s="497">
        <v>45.759319383791137</v>
      </c>
      <c r="EN10" s="497">
        <v>43.710279872952071</v>
      </c>
      <c r="EO10" s="497">
        <v>44.384821124566315</v>
      </c>
      <c r="EP10" s="497">
        <v>42.773691436828074</v>
      </c>
      <c r="EQ10" s="497">
        <v>43.224626447139997</v>
      </c>
      <c r="ER10" s="747" t="s">
        <v>381</v>
      </c>
      <c r="ES10" s="738"/>
      <c r="ET10" s="1021"/>
      <c r="EU10" s="503">
        <f t="shared" si="29"/>
        <v>40</v>
      </c>
      <c r="EV10" s="495">
        <v>85</v>
      </c>
      <c r="EW10" s="496">
        <v>85</v>
      </c>
      <c r="EX10" s="496">
        <v>85.000000000000057</v>
      </c>
      <c r="EY10" s="496">
        <v>84.276594592353263</v>
      </c>
      <c r="EZ10" s="496">
        <v>82.215191245167603</v>
      </c>
      <c r="FA10" s="497">
        <v>79.971131715744718</v>
      </c>
      <c r="FB10" s="497">
        <v>75.032737846517591</v>
      </c>
      <c r="FC10" s="497">
        <v>69.489289649467423</v>
      </c>
      <c r="FD10" s="497">
        <v>63.338662152515042</v>
      </c>
      <c r="FE10" s="497">
        <v>56.451011824271689</v>
      </c>
      <c r="FF10" s="497">
        <v>48.133633273605653</v>
      </c>
      <c r="FG10" s="747" t="s">
        <v>381</v>
      </c>
      <c r="FI10" s="1021"/>
      <c r="FJ10" s="503">
        <f t="shared" si="30"/>
        <v>40</v>
      </c>
      <c r="FK10" s="495">
        <v>85</v>
      </c>
      <c r="FL10" s="496">
        <v>85</v>
      </c>
      <c r="FM10" s="496">
        <v>84.890502945381911</v>
      </c>
      <c r="FN10" s="496">
        <v>82.958346829795687</v>
      </c>
      <c r="FO10" s="496">
        <v>80.836474930797408</v>
      </c>
      <c r="FP10" s="497">
        <v>78.571628323263894</v>
      </c>
      <c r="FQ10" s="497">
        <v>73.614712141341556</v>
      </c>
      <c r="FR10" s="497">
        <v>68.136276731803321</v>
      </c>
      <c r="FS10" s="497">
        <v>62.129345075546269</v>
      </c>
      <c r="FT10" s="497">
        <v>55.532703702543813</v>
      </c>
      <c r="FU10" s="497">
        <v>47.843321184836725</v>
      </c>
      <c r="FV10" s="747" t="s">
        <v>381</v>
      </c>
      <c r="FW10" s="744"/>
      <c r="FX10" s="1021"/>
      <c r="FY10" s="503">
        <f t="shared" si="31"/>
        <v>40</v>
      </c>
      <c r="FZ10" s="491">
        <f t="shared" si="32"/>
        <v>0.8797055361477446</v>
      </c>
      <c r="GA10" s="492">
        <f t="shared" si="7"/>
        <v>0.90099130924417437</v>
      </c>
      <c r="GB10" s="492">
        <f t="shared" si="7"/>
        <v>0.95018333589788506</v>
      </c>
      <c r="GC10" s="492">
        <f t="shared" si="7"/>
        <v>1</v>
      </c>
      <c r="GD10" s="492">
        <f t="shared" si="7"/>
        <v>1.0000000000000002</v>
      </c>
      <c r="GE10" s="493">
        <f t="shared" si="7"/>
        <v>1.0000000000000002</v>
      </c>
      <c r="GF10" s="493">
        <f t="shared" si="7"/>
        <v>1</v>
      </c>
      <c r="GG10" s="493">
        <f t="shared" si="7"/>
        <v>1</v>
      </c>
      <c r="GH10" s="493">
        <f t="shared" si="7"/>
        <v>1</v>
      </c>
      <c r="GI10" s="493">
        <f t="shared" si="7"/>
        <v>1</v>
      </c>
      <c r="GJ10" s="493">
        <f t="shared" si="7"/>
        <v>1.0000000000000002</v>
      </c>
      <c r="GK10" s="747" t="s">
        <v>381</v>
      </c>
      <c r="GM10" s="1021"/>
      <c r="GN10" s="503">
        <f t="shared" si="33"/>
        <v>40</v>
      </c>
      <c r="GO10" s="495">
        <f t="shared" si="34"/>
        <v>85</v>
      </c>
      <c r="GP10" s="496">
        <f t="shared" si="8"/>
        <v>85</v>
      </c>
      <c r="GQ10" s="496">
        <f t="shared" si="8"/>
        <v>85.000000000000057</v>
      </c>
      <c r="GR10" s="496">
        <f t="shared" si="8"/>
        <v>84.276594592353263</v>
      </c>
      <c r="GS10" s="496">
        <f t="shared" si="8"/>
        <v>82.215191245167603</v>
      </c>
      <c r="GT10" s="497">
        <f t="shared" si="8"/>
        <v>79.971131715744718</v>
      </c>
      <c r="GU10" s="497">
        <f t="shared" si="8"/>
        <v>75.032737846517591</v>
      </c>
      <c r="GV10" s="497">
        <f t="shared" si="8"/>
        <v>69.489289649467423</v>
      </c>
      <c r="GW10" s="497">
        <f t="shared" si="8"/>
        <v>63.338662152515042</v>
      </c>
      <c r="GX10" s="497">
        <f t="shared" si="8"/>
        <v>56.451011824271689</v>
      </c>
      <c r="GY10" s="497">
        <f t="shared" si="8"/>
        <v>48.133633273605653</v>
      </c>
      <c r="GZ10" s="747" t="s">
        <v>381</v>
      </c>
      <c r="HB10" s="1021"/>
      <c r="HC10" s="503">
        <f t="shared" si="35"/>
        <v>40</v>
      </c>
      <c r="HD10" s="531">
        <f t="shared" si="36"/>
        <v>4.5032226642836717</v>
      </c>
      <c r="HE10" s="485">
        <v>5.0661254973191312</v>
      </c>
      <c r="HF10" s="604">
        <v>87.41639075089671</v>
      </c>
      <c r="HH10" s="1021"/>
      <c r="HI10" s="503">
        <f t="shared" si="37"/>
        <v>40</v>
      </c>
      <c r="HJ10" s="531">
        <f t="shared" si="38"/>
        <v>4.5032226642836717</v>
      </c>
      <c r="HK10" s="604">
        <v>103.62247788108907</v>
      </c>
    </row>
    <row r="11" spans="2:219" ht="15" customHeight="1">
      <c r="B11" s="1021"/>
      <c r="C11" s="503">
        <v>35</v>
      </c>
      <c r="D11" s="476">
        <f t="shared" si="0"/>
        <v>15.25581848888889</v>
      </c>
      <c r="E11" s="600">
        <f t="shared" si="9"/>
        <v>72.238760276851863</v>
      </c>
      <c r="F11" s="601">
        <f t="shared" si="10"/>
        <v>87.409969171801265</v>
      </c>
      <c r="G11" s="602">
        <f t="shared" si="11"/>
        <v>4.5967457893347623</v>
      </c>
      <c r="H11" s="594" t="s">
        <v>712</v>
      </c>
      <c r="I11" s="603" t="s">
        <v>712</v>
      </c>
      <c r="J11" s="478">
        <f t="shared" si="12"/>
        <v>81.083906153087469</v>
      </c>
      <c r="K11" s="478">
        <f t="shared" si="13"/>
        <v>86.972706944643974</v>
      </c>
      <c r="L11" s="478">
        <f t="shared" si="14"/>
        <v>86.431718614658109</v>
      </c>
      <c r="M11" s="478">
        <f t="shared" si="15"/>
        <v>85.85969960227203</v>
      </c>
      <c r="N11" s="478">
        <f t="shared" si="16"/>
        <v>84.608825542688734</v>
      </c>
      <c r="O11" s="478">
        <f t="shared" si="17"/>
        <v>83.232777009258214</v>
      </c>
      <c r="P11" s="478">
        <f t="shared" si="18"/>
        <v>81.731116923339073</v>
      </c>
      <c r="Q11" s="478">
        <f t="shared" si="19"/>
        <v>80.090185620368317</v>
      </c>
      <c r="R11" s="478">
        <f>MIN(BC11,BS11,CI11)</f>
        <v>78.18826947758248</v>
      </c>
      <c r="S11" s="480" t="s">
        <v>381</v>
      </c>
      <c r="T11" s="738"/>
      <c r="U11" s="1021"/>
      <c r="V11" s="503">
        <f t="shared" si="20"/>
        <v>35</v>
      </c>
      <c r="W11" s="481">
        <v>40</v>
      </c>
      <c r="X11" s="482">
        <v>-33</v>
      </c>
      <c r="Y11" s="681">
        <f t="shared" si="21"/>
        <v>15.25581848888889</v>
      </c>
      <c r="Z11" s="666">
        <v>17.162795800000001</v>
      </c>
      <c r="AA11" s="488">
        <v>19.500953048248324</v>
      </c>
      <c r="AB11" s="532">
        <f t="shared" si="22"/>
        <v>4.9872057804372059</v>
      </c>
      <c r="AC11" s="486">
        <f t="shared" si="23"/>
        <v>4.4330718048330713</v>
      </c>
      <c r="AD11" s="487">
        <v>29.363022699999998</v>
      </c>
      <c r="AE11" s="488">
        <v>46.737343676664388</v>
      </c>
      <c r="AF11" s="738"/>
      <c r="AG11" s="1048"/>
      <c r="AH11" s="1050"/>
      <c r="AI11" s="738"/>
      <c r="AJ11" s="1021"/>
      <c r="AK11" s="503">
        <f t="shared" si="24"/>
        <v>35</v>
      </c>
      <c r="AL11" s="489">
        <f t="shared" ref="AL11:AL19" si="39">AK11-10</f>
        <v>25</v>
      </c>
      <c r="AM11" s="482">
        <f t="shared" si="2"/>
        <v>-40</v>
      </c>
      <c r="AN11" s="490">
        <f t="shared" si="3"/>
        <v>15.25581848888889</v>
      </c>
      <c r="AO11" s="738"/>
      <c r="AP11" s="1021"/>
      <c r="AQ11" s="503">
        <v>35</v>
      </c>
      <c r="AR11" s="483">
        <f t="shared" si="4"/>
        <v>15.25581848888889</v>
      </c>
      <c r="AS11" s="477">
        <v>104.68050989591477</v>
      </c>
      <c r="AT11" s="479">
        <v>104.49350359866658</v>
      </c>
      <c r="AU11" s="479">
        <v>104.16948162735257</v>
      </c>
      <c r="AV11" s="479">
        <v>103.71832687321992</v>
      </c>
      <c r="AW11" s="479">
        <v>103.33905303390387</v>
      </c>
      <c r="AX11" s="479">
        <v>103.01741272831387</v>
      </c>
      <c r="AY11" s="479">
        <v>102.47716867175744</v>
      </c>
      <c r="AZ11" s="479">
        <v>101.98673972886273</v>
      </c>
      <c r="BA11" s="479">
        <v>102.21208471376032</v>
      </c>
      <c r="BB11" s="479">
        <v>101.75830220109992</v>
      </c>
      <c r="BC11" s="479">
        <v>102.0018004615107</v>
      </c>
      <c r="BD11" s="480" t="s">
        <v>381</v>
      </c>
      <c r="BE11" s="738"/>
      <c r="BF11" s="1021"/>
      <c r="BG11" s="503">
        <v>35</v>
      </c>
      <c r="BH11" s="483">
        <f t="shared" si="5"/>
        <v>17.162795800000001</v>
      </c>
      <c r="BI11" s="477">
        <v>72.238760276851863</v>
      </c>
      <c r="BJ11" s="479">
        <v>75.100840298579158</v>
      </c>
      <c r="BK11" s="478">
        <v>81.083906153087469</v>
      </c>
      <c r="BL11" s="478">
        <v>87.27427655731401</v>
      </c>
      <c r="BM11" s="478">
        <v>86.746121282962733</v>
      </c>
      <c r="BN11" s="478">
        <v>86.175055353664831</v>
      </c>
      <c r="BO11" s="478">
        <v>84.931229672670128</v>
      </c>
      <c r="BP11" s="478">
        <v>83.54184308357533</v>
      </c>
      <c r="BQ11" s="478">
        <v>82.007904641827665</v>
      </c>
      <c r="BR11" s="478">
        <v>80.301131890020017</v>
      </c>
      <c r="BS11" s="478">
        <v>78.253611656019473</v>
      </c>
      <c r="BT11" s="522" t="s">
        <v>381</v>
      </c>
      <c r="BU11" s="533"/>
      <c r="BV11" s="1021"/>
      <c r="BW11" s="503">
        <v>35</v>
      </c>
      <c r="BX11" s="483">
        <f t="shared" si="6"/>
        <v>17.162795800000001</v>
      </c>
      <c r="BY11" s="477">
        <v>78.607688953390294</v>
      </c>
      <c r="BZ11" s="479">
        <v>81.323014353746458</v>
      </c>
      <c r="CA11" s="478">
        <v>87.268145323690689</v>
      </c>
      <c r="CB11" s="478">
        <v>86.972706944643974</v>
      </c>
      <c r="CC11" s="478">
        <v>86.431718614658109</v>
      </c>
      <c r="CD11" s="478">
        <v>85.85969960227203</v>
      </c>
      <c r="CE11" s="478">
        <v>84.608825542688734</v>
      </c>
      <c r="CF11" s="478">
        <v>83.232777009258214</v>
      </c>
      <c r="CG11" s="478">
        <v>81.731116923339073</v>
      </c>
      <c r="CH11" s="478">
        <v>80.090185620368317</v>
      </c>
      <c r="CI11" s="478">
        <v>78.18826947758248</v>
      </c>
      <c r="CJ11" s="522" t="s">
        <v>381</v>
      </c>
      <c r="CK11" s="738"/>
      <c r="CL11" s="1021"/>
      <c r="CM11" s="503">
        <f t="shared" si="25"/>
        <v>35</v>
      </c>
      <c r="CN11" s="491">
        <v>1.2000000000000008</v>
      </c>
      <c r="CO11" s="492">
        <v>1.2</v>
      </c>
      <c r="CP11" s="492">
        <v>1.2000000000000004</v>
      </c>
      <c r="CQ11" s="492">
        <v>1.2000000000000095</v>
      </c>
      <c r="CR11" s="492">
        <v>1.2000000000000093</v>
      </c>
      <c r="CS11" s="493">
        <v>1.2000000000000006</v>
      </c>
      <c r="CT11" s="493">
        <v>1.2000000000000002</v>
      </c>
      <c r="CU11" s="493">
        <v>1.2000000000000242</v>
      </c>
      <c r="CV11" s="493">
        <v>1.2</v>
      </c>
      <c r="CW11" s="493">
        <v>1.2</v>
      </c>
      <c r="CX11" s="493">
        <v>1.2000000000000002</v>
      </c>
      <c r="CY11" s="747" t="s">
        <v>381</v>
      </c>
      <c r="CZ11" s="738"/>
      <c r="DA11" s="1021"/>
      <c r="DB11" s="503">
        <f t="shared" si="26"/>
        <v>35</v>
      </c>
      <c r="DC11" s="491">
        <v>0.87499961780474467</v>
      </c>
      <c r="DD11" s="492">
        <v>0.89958818875188606</v>
      </c>
      <c r="DE11" s="492">
        <v>0.94931482990352967</v>
      </c>
      <c r="DF11" s="492">
        <v>1</v>
      </c>
      <c r="DG11" s="492">
        <v>1.0000000000000124</v>
      </c>
      <c r="DH11" s="493">
        <v>1.0000000000000056</v>
      </c>
      <c r="DI11" s="493">
        <v>1.0000000000000056</v>
      </c>
      <c r="DJ11" s="493">
        <v>1.0000000000000002</v>
      </c>
      <c r="DK11" s="493">
        <v>1.0000000000000031</v>
      </c>
      <c r="DL11" s="493">
        <v>1</v>
      </c>
      <c r="DM11" s="493">
        <v>1.0000000000000016</v>
      </c>
      <c r="DN11" s="747" t="s">
        <v>381</v>
      </c>
      <c r="DO11" s="744"/>
      <c r="DP11" s="1021"/>
      <c r="DQ11" s="503">
        <f t="shared" si="27"/>
        <v>35</v>
      </c>
      <c r="DR11" s="491">
        <v>0.92900151247534413</v>
      </c>
      <c r="DS11" s="492">
        <v>0.95125689684409742</v>
      </c>
      <c r="DT11" s="492">
        <v>0.9984848131062225</v>
      </c>
      <c r="DU11" s="492">
        <v>1.0000000000000004</v>
      </c>
      <c r="DV11" s="492">
        <v>1.0000000000000056</v>
      </c>
      <c r="DW11" s="493">
        <v>1.0000000000000009</v>
      </c>
      <c r="DX11" s="493">
        <v>1.0000000000000002</v>
      </c>
      <c r="DY11" s="493">
        <v>1.0000000000000004</v>
      </c>
      <c r="DZ11" s="493">
        <v>1.0000000000000002</v>
      </c>
      <c r="EA11" s="493">
        <v>1.0000000000000029</v>
      </c>
      <c r="EB11" s="493">
        <v>1.0000000000000004</v>
      </c>
      <c r="EC11" s="747" t="s">
        <v>381</v>
      </c>
      <c r="ED11" s="738"/>
      <c r="EE11" s="1021"/>
      <c r="EF11" s="503">
        <f t="shared" si="28"/>
        <v>35</v>
      </c>
      <c r="EG11" s="495">
        <v>51.005959703286578</v>
      </c>
      <c r="EH11" s="496">
        <v>50.432356720476207</v>
      </c>
      <c r="EI11" s="496">
        <v>49.438726740889933</v>
      </c>
      <c r="EJ11" s="496">
        <v>48.055745066071097</v>
      </c>
      <c r="EK11" s="496">
        <v>46.89356872183987</v>
      </c>
      <c r="EL11" s="497">
        <v>45.908323956266088</v>
      </c>
      <c r="EM11" s="497">
        <v>44.254140612160882</v>
      </c>
      <c r="EN11" s="497">
        <v>42.35507160073513</v>
      </c>
      <c r="EO11" s="497">
        <v>43.442790057743082</v>
      </c>
      <c r="EP11" s="497">
        <v>42.054368523461619</v>
      </c>
      <c r="EQ11" s="497">
        <v>42.799315255079136</v>
      </c>
      <c r="ER11" s="747" t="s">
        <v>381</v>
      </c>
      <c r="ES11" s="738"/>
      <c r="ET11" s="1021"/>
      <c r="EU11" s="503">
        <f t="shared" si="29"/>
        <v>35</v>
      </c>
      <c r="EV11" s="495">
        <v>85.000000000000114</v>
      </c>
      <c r="EW11" s="496">
        <v>85</v>
      </c>
      <c r="EX11" s="496">
        <v>85.000000000000114</v>
      </c>
      <c r="EY11" s="496">
        <v>84.236196070137908</v>
      </c>
      <c r="EZ11" s="496">
        <v>82.10053201243494</v>
      </c>
      <c r="FA11" s="497">
        <v>79.792590683204082</v>
      </c>
      <c r="FB11" s="497">
        <v>74.7702146189215</v>
      </c>
      <c r="FC11" s="497">
        <v>69.167479337105419</v>
      </c>
      <c r="FD11" s="497">
        <v>62.991066089306685</v>
      </c>
      <c r="FE11" s="497">
        <v>56.130359892539332</v>
      </c>
      <c r="FF11" s="497">
        <v>47.916504581133722</v>
      </c>
      <c r="FG11" s="747" t="s">
        <v>381</v>
      </c>
      <c r="FI11" s="1021"/>
      <c r="FJ11" s="503">
        <f t="shared" si="30"/>
        <v>35</v>
      </c>
      <c r="FK11" s="495">
        <v>85</v>
      </c>
      <c r="FL11" s="496">
        <v>85</v>
      </c>
      <c r="FM11" s="496">
        <v>85</v>
      </c>
      <c r="FN11" s="496">
        <v>83.016625843527834</v>
      </c>
      <c r="FO11" s="496">
        <v>80.829725602675296</v>
      </c>
      <c r="FP11" s="497">
        <v>78.518647328428131</v>
      </c>
      <c r="FQ11" s="497">
        <v>73.469412176139429</v>
      </c>
      <c r="FR11" s="497">
        <v>67.922237635944214</v>
      </c>
      <c r="FS11" s="497">
        <v>61.877625100426314</v>
      </c>
      <c r="FT11" s="497">
        <v>55.283283763529084</v>
      </c>
      <c r="FU11" s="497">
        <v>47.654679623630784</v>
      </c>
      <c r="FV11" s="747" t="s">
        <v>381</v>
      </c>
      <c r="FW11" s="744"/>
      <c r="FX11" s="1021"/>
      <c r="FY11" s="503">
        <f t="shared" si="31"/>
        <v>35</v>
      </c>
      <c r="FZ11" s="491">
        <f t="shared" si="32"/>
        <v>0.87499961780474467</v>
      </c>
      <c r="GA11" s="492">
        <f t="shared" si="7"/>
        <v>0.89958818875188606</v>
      </c>
      <c r="GB11" s="492">
        <f t="shared" si="7"/>
        <v>0.94931482990352967</v>
      </c>
      <c r="GC11" s="492">
        <f t="shared" si="7"/>
        <v>1</v>
      </c>
      <c r="GD11" s="492">
        <f t="shared" si="7"/>
        <v>1.0000000000000056</v>
      </c>
      <c r="GE11" s="493">
        <f t="shared" si="7"/>
        <v>1.0000000000000009</v>
      </c>
      <c r="GF11" s="493">
        <f t="shared" si="7"/>
        <v>1.0000000000000002</v>
      </c>
      <c r="GG11" s="493">
        <f t="shared" si="7"/>
        <v>1.0000000000000002</v>
      </c>
      <c r="GH11" s="493">
        <f t="shared" si="7"/>
        <v>1.0000000000000002</v>
      </c>
      <c r="GI11" s="493">
        <f t="shared" si="7"/>
        <v>1</v>
      </c>
      <c r="GJ11" s="493">
        <f t="shared" si="7"/>
        <v>1.0000000000000004</v>
      </c>
      <c r="GK11" s="747" t="s">
        <v>381</v>
      </c>
      <c r="GM11" s="1021"/>
      <c r="GN11" s="503">
        <f t="shared" si="33"/>
        <v>35</v>
      </c>
      <c r="GO11" s="495">
        <f t="shared" si="34"/>
        <v>85.000000000000114</v>
      </c>
      <c r="GP11" s="496">
        <f t="shared" si="8"/>
        <v>85</v>
      </c>
      <c r="GQ11" s="496">
        <f t="shared" si="8"/>
        <v>85.000000000000114</v>
      </c>
      <c r="GR11" s="496">
        <f t="shared" si="8"/>
        <v>84.236196070137908</v>
      </c>
      <c r="GS11" s="496">
        <f t="shared" si="8"/>
        <v>82.10053201243494</v>
      </c>
      <c r="GT11" s="497">
        <f t="shared" si="8"/>
        <v>79.792590683204082</v>
      </c>
      <c r="GU11" s="497">
        <f t="shared" si="8"/>
        <v>74.7702146189215</v>
      </c>
      <c r="GV11" s="497">
        <f t="shared" si="8"/>
        <v>69.167479337105419</v>
      </c>
      <c r="GW11" s="497">
        <f t="shared" si="8"/>
        <v>62.991066089306685</v>
      </c>
      <c r="GX11" s="497">
        <f t="shared" si="8"/>
        <v>56.130359892539332</v>
      </c>
      <c r="GY11" s="497">
        <f t="shared" si="8"/>
        <v>47.916504581133722</v>
      </c>
      <c r="GZ11" s="747" t="s">
        <v>381</v>
      </c>
      <c r="HB11" s="1021"/>
      <c r="HC11" s="503">
        <f t="shared" si="35"/>
        <v>35</v>
      </c>
      <c r="HD11" s="531">
        <f t="shared" si="36"/>
        <v>4.5967457893347623</v>
      </c>
      <c r="HE11" s="485">
        <v>5.1713390130016075</v>
      </c>
      <c r="HF11" s="604">
        <v>87.409969171801265</v>
      </c>
      <c r="HH11" s="1021"/>
      <c r="HI11" s="503">
        <f t="shared" si="37"/>
        <v>35</v>
      </c>
      <c r="HJ11" s="531">
        <f t="shared" si="38"/>
        <v>4.5967457893347623</v>
      </c>
      <c r="HK11" s="604">
        <v>102.80079998215621</v>
      </c>
    </row>
    <row r="12" spans="2:219" ht="15" customHeight="1">
      <c r="B12" s="1021"/>
      <c r="C12" s="503">
        <v>30</v>
      </c>
      <c r="D12" s="476">
        <f>Y12</f>
        <v>17.9309136</v>
      </c>
      <c r="E12" s="600">
        <f t="shared" si="9"/>
        <v>70.489587593646988</v>
      </c>
      <c r="F12" s="601">
        <f t="shared" si="10"/>
        <v>87.372909686159332</v>
      </c>
      <c r="G12" s="602">
        <f t="shared" si="11"/>
        <v>5.0344631519212575</v>
      </c>
      <c r="H12" s="594" t="s">
        <v>712</v>
      </c>
      <c r="I12" s="603" t="s">
        <v>712</v>
      </c>
      <c r="J12" s="478">
        <f t="shared" si="12"/>
        <v>81.085678135892806</v>
      </c>
      <c r="K12" s="478">
        <f t="shared" si="13"/>
        <v>86.912430803906915</v>
      </c>
      <c r="L12" s="478">
        <f t="shared" si="14"/>
        <v>86.264617871221759</v>
      </c>
      <c r="M12" s="478">
        <f t="shared" si="15"/>
        <v>85.5941430158245</v>
      </c>
      <c r="N12" s="478">
        <f t="shared" si="16"/>
        <v>84.161461694587189</v>
      </c>
      <c r="O12" s="478">
        <f t="shared" si="17"/>
        <v>82.625699686536578</v>
      </c>
      <c r="P12" s="478">
        <f t="shared" si="18"/>
        <v>80.984047224143922</v>
      </c>
      <c r="Q12" s="478">
        <f t="shared" si="19"/>
        <v>79.225768244748664</v>
      </c>
      <c r="R12" s="478">
        <f>MIN(BC12,BS12,CI12)</f>
        <v>77.182894129940124</v>
      </c>
      <c r="S12" s="480" t="s">
        <v>381</v>
      </c>
      <c r="T12" s="738"/>
      <c r="U12" s="1021"/>
      <c r="V12" s="503">
        <f t="shared" si="20"/>
        <v>30</v>
      </c>
      <c r="W12" s="498">
        <v>36.700000000000003</v>
      </c>
      <c r="X12" s="482">
        <v>-33</v>
      </c>
      <c r="Y12" s="681">
        <f t="shared" si="21"/>
        <v>17.9309136</v>
      </c>
      <c r="Z12" s="666">
        <v>20.1722778</v>
      </c>
      <c r="AA12" s="488">
        <v>22.273961436383647</v>
      </c>
      <c r="AB12" s="532">
        <f t="shared" si="22"/>
        <v>4.2432683483507949</v>
      </c>
      <c r="AC12" s="486">
        <f t="shared" si="23"/>
        <v>3.7717940874229288</v>
      </c>
      <c r="AD12" s="487">
        <v>33.590733499999999</v>
      </c>
      <c r="AE12" s="488">
        <v>52.088110626295538</v>
      </c>
      <c r="AF12" s="738"/>
      <c r="AG12" s="1048"/>
      <c r="AH12" s="1050"/>
      <c r="AI12" s="738"/>
      <c r="AJ12" s="1021"/>
      <c r="AK12" s="503">
        <f t="shared" si="24"/>
        <v>30</v>
      </c>
      <c r="AL12" s="489">
        <f t="shared" si="39"/>
        <v>20</v>
      </c>
      <c r="AM12" s="482">
        <f t="shared" si="2"/>
        <v>-40</v>
      </c>
      <c r="AN12" s="490">
        <f t="shared" si="3"/>
        <v>17.9309136</v>
      </c>
      <c r="AO12" s="738"/>
      <c r="AP12" s="1021"/>
      <c r="AQ12" s="503">
        <v>30</v>
      </c>
      <c r="AR12" s="483">
        <f t="shared" si="4"/>
        <v>17.9309136</v>
      </c>
      <c r="AS12" s="477">
        <v>103.89558523771488</v>
      </c>
      <c r="AT12" s="479">
        <v>103.68331468534058</v>
      </c>
      <c r="AU12" s="479">
        <v>103.31524668593892</v>
      </c>
      <c r="AV12" s="479">
        <v>102.78319985403709</v>
      </c>
      <c r="AW12" s="479">
        <v>102.32659077106318</v>
      </c>
      <c r="AX12" s="479">
        <v>101.92841167761458</v>
      </c>
      <c r="AY12" s="479">
        <v>101.23010846408015</v>
      </c>
      <c r="AZ12" s="479">
        <v>101.23215595014489</v>
      </c>
      <c r="BA12" s="479">
        <v>100.78583290389402</v>
      </c>
      <c r="BB12" s="479">
        <v>100.69773882188908</v>
      </c>
      <c r="BC12" s="479">
        <v>100.492053773555</v>
      </c>
      <c r="BD12" s="480" t="s">
        <v>381</v>
      </c>
      <c r="BE12" s="738"/>
      <c r="BF12" s="1021"/>
      <c r="BG12" s="503">
        <v>30</v>
      </c>
      <c r="BH12" s="483">
        <f t="shared" si="5"/>
        <v>20.1722778</v>
      </c>
      <c r="BI12" s="477">
        <v>70.489587593646988</v>
      </c>
      <c r="BJ12" s="479">
        <v>73.92412875002583</v>
      </c>
      <c r="BK12" s="478">
        <v>81.085678135892806</v>
      </c>
      <c r="BL12" s="478">
        <v>87.175492993864367</v>
      </c>
      <c r="BM12" s="478">
        <v>86.541263355321576</v>
      </c>
      <c r="BN12" s="478">
        <v>85.875711148423804</v>
      </c>
      <c r="BO12" s="478">
        <v>84.449594775372745</v>
      </c>
      <c r="BP12" s="478">
        <v>82.901037524963201</v>
      </c>
      <c r="BQ12" s="478">
        <v>81.230197092690844</v>
      </c>
      <c r="BR12" s="478">
        <v>79.409490828582946</v>
      </c>
      <c r="BS12" s="478">
        <v>77.225641123673952</v>
      </c>
      <c r="BT12" s="522" t="s">
        <v>381</v>
      </c>
      <c r="BU12" s="533"/>
      <c r="BV12" s="1021"/>
      <c r="BW12" s="503">
        <v>30</v>
      </c>
      <c r="BX12" s="483">
        <f t="shared" si="6"/>
        <v>20.1722778</v>
      </c>
      <c r="BY12" s="477">
        <v>75.623380598415977</v>
      </c>
      <c r="BZ12" s="479">
        <v>79.112986323063566</v>
      </c>
      <c r="CA12" s="478">
        <v>86.319022980253564</v>
      </c>
      <c r="CB12" s="478">
        <v>86.912430803906915</v>
      </c>
      <c r="CC12" s="478">
        <v>86.264617871221759</v>
      </c>
      <c r="CD12" s="478">
        <v>85.5941430158245</v>
      </c>
      <c r="CE12" s="478">
        <v>84.161461694587189</v>
      </c>
      <c r="CF12" s="478">
        <v>82.625699686536578</v>
      </c>
      <c r="CG12" s="478">
        <v>80.984047224143922</v>
      </c>
      <c r="CH12" s="478">
        <v>79.225768244748664</v>
      </c>
      <c r="CI12" s="478">
        <v>77.182894129940124</v>
      </c>
      <c r="CJ12" s="522" t="s">
        <v>381</v>
      </c>
      <c r="CK12" s="738"/>
      <c r="CL12" s="1021"/>
      <c r="CM12" s="503">
        <f t="shared" si="25"/>
        <v>30</v>
      </c>
      <c r="CN12" s="491">
        <v>1.2000000000000119</v>
      </c>
      <c r="CO12" s="492">
        <v>1.2000000000000006</v>
      </c>
      <c r="CP12" s="492">
        <v>1.2</v>
      </c>
      <c r="CQ12" s="492">
        <v>1.2000000000000115</v>
      </c>
      <c r="CR12" s="492">
        <v>1.2000000000000008</v>
      </c>
      <c r="CS12" s="493">
        <v>1.2000000000000002</v>
      </c>
      <c r="CT12" s="493">
        <v>1.2000000000000002</v>
      </c>
      <c r="CU12" s="493">
        <v>1.2</v>
      </c>
      <c r="CV12" s="493">
        <v>1.2000000000000008</v>
      </c>
      <c r="CW12" s="493">
        <v>1.2</v>
      </c>
      <c r="CX12" s="493">
        <v>1.2000000000000024</v>
      </c>
      <c r="CY12" s="747" t="s">
        <v>381</v>
      </c>
      <c r="CZ12" s="738"/>
      <c r="DA12" s="1021"/>
      <c r="DB12" s="503">
        <f t="shared" si="26"/>
        <v>30</v>
      </c>
      <c r="DC12" s="491">
        <v>0.85970463202018166</v>
      </c>
      <c r="DD12" s="492">
        <v>0.8895436584528772</v>
      </c>
      <c r="DE12" s="492">
        <v>0.94932923570454453</v>
      </c>
      <c r="DF12" s="492">
        <v>1</v>
      </c>
      <c r="DG12" s="492">
        <v>1</v>
      </c>
      <c r="DH12" s="493">
        <v>1.0000000000000002</v>
      </c>
      <c r="DI12" s="493">
        <v>1</v>
      </c>
      <c r="DJ12" s="493">
        <v>1.0000000000000071</v>
      </c>
      <c r="DK12" s="493">
        <v>1</v>
      </c>
      <c r="DL12" s="493">
        <v>1.0000000000000002</v>
      </c>
      <c r="DM12" s="493">
        <v>1</v>
      </c>
      <c r="DN12" s="747" t="s">
        <v>381</v>
      </c>
      <c r="DO12" s="744"/>
      <c r="DP12" s="1021"/>
      <c r="DQ12" s="503">
        <f t="shared" si="27"/>
        <v>30</v>
      </c>
      <c r="DR12" s="491">
        <v>0.9040200782229969</v>
      </c>
      <c r="DS12" s="492">
        <v>0.93317674167235576</v>
      </c>
      <c r="DT12" s="492">
        <v>0.99107853099402454</v>
      </c>
      <c r="DU12" s="492">
        <v>1.0000000000000067</v>
      </c>
      <c r="DV12" s="492">
        <v>1.0000000000000004</v>
      </c>
      <c r="DW12" s="493">
        <v>1.0000000000000004</v>
      </c>
      <c r="DX12" s="493">
        <v>1.0000000000000004</v>
      </c>
      <c r="DY12" s="493">
        <v>1</v>
      </c>
      <c r="DZ12" s="493">
        <v>1.0000000000000033</v>
      </c>
      <c r="EA12" s="493">
        <v>1</v>
      </c>
      <c r="EB12" s="493">
        <v>1.0000000000000004</v>
      </c>
      <c r="EC12" s="747" t="s">
        <v>381</v>
      </c>
      <c r="ED12" s="738"/>
      <c r="EE12" s="1021"/>
      <c r="EF12" s="503">
        <f t="shared" si="28"/>
        <v>30</v>
      </c>
      <c r="EG12" s="495">
        <v>48.599046984183133</v>
      </c>
      <c r="EH12" s="496">
        <v>47.948442543540125</v>
      </c>
      <c r="EI12" s="496">
        <v>46.820635030685139</v>
      </c>
      <c r="EJ12" s="496">
        <v>45.191077596733294</v>
      </c>
      <c r="EK12" s="496">
        <v>43.793236899097451</v>
      </c>
      <c r="EL12" s="497">
        <v>42.574774644216291</v>
      </c>
      <c r="EM12" s="497">
        <v>40.439047105720533</v>
      </c>
      <c r="EN12" s="497">
        <v>40.445307364856319</v>
      </c>
      <c r="EO12" s="497">
        <v>39.081011646744969</v>
      </c>
      <c r="EP12" s="497">
        <v>38.811801355807177</v>
      </c>
      <c r="EQ12" s="497">
        <v>38.183331368920904</v>
      </c>
      <c r="ER12" s="747" t="s">
        <v>381</v>
      </c>
      <c r="ES12" s="738"/>
      <c r="ET12" s="1021"/>
      <c r="EU12" s="503">
        <f t="shared" si="29"/>
        <v>30</v>
      </c>
      <c r="EV12" s="495">
        <v>85</v>
      </c>
      <c r="EW12" s="496">
        <v>85.000000000000057</v>
      </c>
      <c r="EX12" s="496">
        <v>85.000000000000057</v>
      </c>
      <c r="EY12" s="496">
        <v>83.836668403411124</v>
      </c>
      <c r="EZ12" s="496">
        <v>81.272458067924333</v>
      </c>
      <c r="FA12" s="497">
        <v>78.583319429158621</v>
      </c>
      <c r="FB12" s="497">
        <v>72.827119965930535</v>
      </c>
      <c r="FC12" s="497">
        <v>66.586082570969211</v>
      </c>
      <c r="FD12" s="497">
        <v>59.863384229131441</v>
      </c>
      <c r="FE12" s="497">
        <v>52.551196794520592</v>
      </c>
      <c r="FF12" s="497">
        <v>43.799645957946211</v>
      </c>
      <c r="FG12" s="747" t="s">
        <v>381</v>
      </c>
      <c r="FI12" s="1021"/>
      <c r="FJ12" s="503">
        <f t="shared" si="30"/>
        <v>30</v>
      </c>
      <c r="FK12" s="495">
        <v>85</v>
      </c>
      <c r="FL12" s="496">
        <v>85</v>
      </c>
      <c r="FM12" s="496">
        <v>85</v>
      </c>
      <c r="FN12" s="496">
        <v>82.77290771548337</v>
      </c>
      <c r="FO12" s="496">
        <v>80.154468996589856</v>
      </c>
      <c r="FP12" s="497">
        <v>77.446185011877446</v>
      </c>
      <c r="FQ12" s="497">
        <v>71.665134241056478</v>
      </c>
      <c r="FR12" s="497">
        <v>65.477444574688377</v>
      </c>
      <c r="FS12" s="497">
        <v>58.873984764115107</v>
      </c>
      <c r="FT12" s="497">
        <v>51.814139179084862</v>
      </c>
      <c r="FU12" s="497">
        <v>43.62855343838396</v>
      </c>
      <c r="FV12" s="747" t="s">
        <v>381</v>
      </c>
      <c r="FW12" s="744"/>
      <c r="FX12" s="1021"/>
      <c r="FY12" s="503">
        <f t="shared" si="31"/>
        <v>30</v>
      </c>
      <c r="FZ12" s="491">
        <f t="shared" si="32"/>
        <v>0.85970463202018166</v>
      </c>
      <c r="GA12" s="492">
        <f t="shared" si="7"/>
        <v>0.8895436584528772</v>
      </c>
      <c r="GB12" s="492">
        <f t="shared" si="7"/>
        <v>0.94932923570454453</v>
      </c>
      <c r="GC12" s="492">
        <f t="shared" si="7"/>
        <v>1</v>
      </c>
      <c r="GD12" s="492">
        <f t="shared" si="7"/>
        <v>1</v>
      </c>
      <c r="GE12" s="493">
        <f t="shared" si="7"/>
        <v>1.0000000000000002</v>
      </c>
      <c r="GF12" s="493">
        <f t="shared" si="7"/>
        <v>1</v>
      </c>
      <c r="GG12" s="493">
        <f t="shared" si="7"/>
        <v>1</v>
      </c>
      <c r="GH12" s="493">
        <f t="shared" si="7"/>
        <v>1</v>
      </c>
      <c r="GI12" s="493">
        <f t="shared" si="7"/>
        <v>1</v>
      </c>
      <c r="GJ12" s="493">
        <f t="shared" si="7"/>
        <v>1</v>
      </c>
      <c r="GK12" s="747" t="s">
        <v>381</v>
      </c>
      <c r="GM12" s="1021"/>
      <c r="GN12" s="503">
        <f t="shared" si="33"/>
        <v>30</v>
      </c>
      <c r="GO12" s="495">
        <f t="shared" si="34"/>
        <v>85</v>
      </c>
      <c r="GP12" s="496">
        <f t="shared" si="8"/>
        <v>85.000000000000057</v>
      </c>
      <c r="GQ12" s="496">
        <f t="shared" si="8"/>
        <v>85.000000000000057</v>
      </c>
      <c r="GR12" s="496">
        <f t="shared" si="8"/>
        <v>83.836668403411124</v>
      </c>
      <c r="GS12" s="496">
        <f t="shared" si="8"/>
        <v>81.272458067924333</v>
      </c>
      <c r="GT12" s="497">
        <f t="shared" si="8"/>
        <v>78.583319429158621</v>
      </c>
      <c r="GU12" s="497">
        <f t="shared" si="8"/>
        <v>72.827119965930535</v>
      </c>
      <c r="GV12" s="497">
        <f t="shared" si="8"/>
        <v>66.586082570969211</v>
      </c>
      <c r="GW12" s="497">
        <f t="shared" si="8"/>
        <v>59.863384229131441</v>
      </c>
      <c r="GX12" s="497">
        <f t="shared" si="8"/>
        <v>52.551196794520592</v>
      </c>
      <c r="GY12" s="497">
        <f t="shared" si="8"/>
        <v>43.799645957946211</v>
      </c>
      <c r="GZ12" s="747" t="s">
        <v>381</v>
      </c>
      <c r="HB12" s="1021"/>
      <c r="HC12" s="503">
        <f t="shared" si="35"/>
        <v>30</v>
      </c>
      <c r="HD12" s="531">
        <f t="shared" si="36"/>
        <v>5.0344631519212575</v>
      </c>
      <c r="HE12" s="485">
        <v>5.6637710459114148</v>
      </c>
      <c r="HF12" s="604">
        <v>87.372909686159332</v>
      </c>
      <c r="HH12" s="1021"/>
      <c r="HI12" s="503">
        <f t="shared" si="37"/>
        <v>30</v>
      </c>
      <c r="HJ12" s="531">
        <f t="shared" si="38"/>
        <v>5.0344631519212575</v>
      </c>
      <c r="HK12" s="604">
        <v>101.65397513366659</v>
      </c>
    </row>
    <row r="13" spans="2:219" ht="15" customHeight="1">
      <c r="B13" s="1021"/>
      <c r="C13" s="503">
        <v>25</v>
      </c>
      <c r="D13" s="476">
        <f t="shared" si="0"/>
        <v>19.88372093023256</v>
      </c>
      <c r="E13" s="600">
        <f t="shared" si="9"/>
        <v>71.105031913065503</v>
      </c>
      <c r="F13" s="601">
        <f t="shared" si="10"/>
        <v>87.348616725017607</v>
      </c>
      <c r="G13" s="602">
        <f t="shared" si="11"/>
        <v>5.4445996150904259</v>
      </c>
      <c r="H13" s="594" t="s">
        <v>712</v>
      </c>
      <c r="I13" s="603" t="s">
        <v>712</v>
      </c>
      <c r="J13" s="478">
        <f t="shared" si="12"/>
        <v>83.231454158433849</v>
      </c>
      <c r="K13" s="478">
        <f t="shared" si="13"/>
        <v>86.753748412897494</v>
      </c>
      <c r="L13" s="478">
        <f t="shared" si="14"/>
        <v>86.014545195830863</v>
      </c>
      <c r="M13" s="478">
        <f t="shared" si="15"/>
        <v>85.251126279748661</v>
      </c>
      <c r="N13" s="478">
        <f t="shared" si="16"/>
        <v>83.650283860551397</v>
      </c>
      <c r="O13" s="478">
        <f t="shared" si="17"/>
        <v>81.96539580305334</v>
      </c>
      <c r="P13" s="478">
        <f t="shared" si="18"/>
        <v>80.195569503896436</v>
      </c>
      <c r="Q13" s="478">
        <f t="shared" si="19"/>
        <v>78.326283547661546</v>
      </c>
      <c r="R13" s="478">
        <f t="shared" ref="R13:R15" si="40">MIN(BC13,BS13,CI13)</f>
        <v>76.128377409883356</v>
      </c>
      <c r="S13" s="480" t="s">
        <v>381</v>
      </c>
      <c r="T13" s="738"/>
      <c r="U13" s="1021"/>
      <c r="V13" s="503">
        <f t="shared" si="20"/>
        <v>25</v>
      </c>
      <c r="W13" s="498">
        <v>33.299999999999997</v>
      </c>
      <c r="X13" s="482">
        <v>-33</v>
      </c>
      <c r="Y13" s="681">
        <f t="shared" si="21"/>
        <v>19.88372093023256</v>
      </c>
      <c r="Z13" s="666">
        <v>23.274849499999998</v>
      </c>
      <c r="AA13" s="488">
        <v>25.084491571972517</v>
      </c>
      <c r="AB13" s="532">
        <f t="shared" si="22"/>
        <v>3.9344474021200644</v>
      </c>
      <c r="AC13" s="486">
        <f t="shared" si="23"/>
        <v>3.3612012897627483</v>
      </c>
      <c r="AD13" s="487">
        <v>37.732349999999997</v>
      </c>
      <c r="AE13" s="488">
        <v>57.275443790154839</v>
      </c>
      <c r="AF13" s="738"/>
      <c r="AG13" s="1048"/>
      <c r="AH13" s="1050"/>
      <c r="AI13" s="738"/>
      <c r="AJ13" s="1021"/>
      <c r="AK13" s="503">
        <f t="shared" si="24"/>
        <v>25</v>
      </c>
      <c r="AL13" s="489">
        <f t="shared" si="39"/>
        <v>15</v>
      </c>
      <c r="AM13" s="482">
        <f t="shared" si="2"/>
        <v>-40</v>
      </c>
      <c r="AN13" s="490">
        <f t="shared" si="3"/>
        <v>19.88372093023256</v>
      </c>
      <c r="AO13" s="738"/>
      <c r="AP13" s="1021"/>
      <c r="AQ13" s="503">
        <v>25</v>
      </c>
      <c r="AR13" s="483">
        <f t="shared" si="4"/>
        <v>19.88372093023256</v>
      </c>
      <c r="AS13" s="477">
        <v>103.04495912101278</v>
      </c>
      <c r="AT13" s="479">
        <v>102.80566908228489</v>
      </c>
      <c r="AU13" s="479">
        <v>102.38678418004781</v>
      </c>
      <c r="AV13" s="479">
        <v>101.77432102588996</v>
      </c>
      <c r="AW13" s="479">
        <v>101.23818301980113</v>
      </c>
      <c r="AX13" s="479">
        <v>100.76210205687387</v>
      </c>
      <c r="AY13" s="479">
        <v>99.906767998972555</v>
      </c>
      <c r="AZ13" s="479">
        <v>99.864761506424799</v>
      </c>
      <c r="BA13" s="479">
        <v>99.288205100824626</v>
      </c>
      <c r="BB13" s="479">
        <v>99.158217621603711</v>
      </c>
      <c r="BC13" s="761" t="s">
        <v>968</v>
      </c>
      <c r="BD13" s="480" t="s">
        <v>381</v>
      </c>
      <c r="BE13" s="738"/>
      <c r="BF13" s="1021"/>
      <c r="BG13" s="503">
        <v>25</v>
      </c>
      <c r="BH13" s="483">
        <f t="shared" si="5"/>
        <v>22.369186046511629</v>
      </c>
      <c r="BI13" s="477">
        <v>71.105031913065503</v>
      </c>
      <c r="BJ13" s="479">
        <v>74.957573464467046</v>
      </c>
      <c r="BK13" s="478">
        <v>83.231454158433849</v>
      </c>
      <c r="BL13" s="478">
        <v>86.978935834162172</v>
      </c>
      <c r="BM13" s="478">
        <v>86.25293623687763</v>
      </c>
      <c r="BN13" s="478">
        <v>85.496100228578996</v>
      </c>
      <c r="BO13" s="478">
        <v>83.9042522676733</v>
      </c>
      <c r="BP13" s="478">
        <v>82.210670837364646</v>
      </c>
      <c r="BQ13" s="478">
        <v>80.413145503319967</v>
      </c>
      <c r="BR13" s="478">
        <v>78.485217833017145</v>
      </c>
      <c r="BS13" s="478">
        <v>76.155699468047473</v>
      </c>
      <c r="BT13" s="522" t="s">
        <v>381</v>
      </c>
      <c r="BU13" s="533"/>
      <c r="BV13" s="1021"/>
      <c r="BW13" s="503">
        <v>25</v>
      </c>
      <c r="BX13" s="483">
        <f t="shared" si="6"/>
        <v>22.369186046511629</v>
      </c>
      <c r="BY13" s="477">
        <v>75.114864398237316</v>
      </c>
      <c r="BZ13" s="479">
        <v>79.103653921141643</v>
      </c>
      <c r="CA13" s="478">
        <v>87.448649061162314</v>
      </c>
      <c r="CB13" s="478">
        <v>86.753748412897494</v>
      </c>
      <c r="CC13" s="478">
        <v>86.014545195830863</v>
      </c>
      <c r="CD13" s="478">
        <v>85.251126279748661</v>
      </c>
      <c r="CE13" s="478">
        <v>83.650283860551397</v>
      </c>
      <c r="CF13" s="478">
        <v>81.96539580305334</v>
      </c>
      <c r="CG13" s="478">
        <v>80.195569503896436</v>
      </c>
      <c r="CH13" s="478">
        <v>78.326283547661546</v>
      </c>
      <c r="CI13" s="478">
        <v>76.128377409883356</v>
      </c>
      <c r="CJ13" s="522" t="s">
        <v>381</v>
      </c>
      <c r="CK13" s="738"/>
      <c r="CL13" s="1021"/>
      <c r="CM13" s="503">
        <f t="shared" si="25"/>
        <v>25</v>
      </c>
      <c r="CN13" s="491">
        <v>1.2</v>
      </c>
      <c r="CO13" s="492">
        <v>1.2</v>
      </c>
      <c r="CP13" s="492">
        <v>1.2000000000000002</v>
      </c>
      <c r="CQ13" s="492">
        <v>1.2000000000000131</v>
      </c>
      <c r="CR13" s="492">
        <v>1.2000000000000133</v>
      </c>
      <c r="CS13" s="493">
        <v>1.2</v>
      </c>
      <c r="CT13" s="493">
        <v>1.2000000000000002</v>
      </c>
      <c r="CU13" s="493">
        <v>1.2</v>
      </c>
      <c r="CV13" s="493">
        <v>1.2</v>
      </c>
      <c r="CW13" s="562">
        <v>1.2000000000000006</v>
      </c>
      <c r="CX13" s="605" t="s">
        <v>968</v>
      </c>
      <c r="CY13" s="748" t="s">
        <v>381</v>
      </c>
      <c r="CZ13" s="738"/>
      <c r="DA13" s="1021"/>
      <c r="DB13" s="503">
        <f t="shared" si="26"/>
        <v>25</v>
      </c>
      <c r="DC13" s="491">
        <v>0.86510971854259666</v>
      </c>
      <c r="DD13" s="492">
        <v>0.89837002583978576</v>
      </c>
      <c r="DE13" s="492">
        <v>0.96663732602692509</v>
      </c>
      <c r="DF13" s="492">
        <v>1.0000000000000004</v>
      </c>
      <c r="DG13" s="492">
        <v>1.0000000000000073</v>
      </c>
      <c r="DH13" s="493">
        <v>1</v>
      </c>
      <c r="DI13" s="493">
        <v>1.0000000000000002</v>
      </c>
      <c r="DJ13" s="493">
        <v>1.0000000000000004</v>
      </c>
      <c r="DK13" s="493">
        <v>1.000000000000004</v>
      </c>
      <c r="DL13" s="562">
        <v>1.0000000000000022</v>
      </c>
      <c r="DM13" s="562">
        <v>1.000000000000002</v>
      </c>
      <c r="DN13" s="748" t="s">
        <v>381</v>
      </c>
      <c r="DO13" s="744"/>
      <c r="DP13" s="1021"/>
      <c r="DQ13" s="503">
        <f t="shared" si="27"/>
        <v>25</v>
      </c>
      <c r="DR13" s="491">
        <v>0.8997073606783591</v>
      </c>
      <c r="DS13" s="492">
        <v>0.93309977011097944</v>
      </c>
      <c r="DT13" s="492">
        <v>0.99988774776618228</v>
      </c>
      <c r="DU13" s="492">
        <v>1</v>
      </c>
      <c r="DV13" s="492">
        <v>1.0000000000000082</v>
      </c>
      <c r="DW13" s="493">
        <v>1.0000000000000073</v>
      </c>
      <c r="DX13" s="493">
        <v>1.0000000000000082</v>
      </c>
      <c r="DY13" s="493">
        <v>1</v>
      </c>
      <c r="DZ13" s="493">
        <v>1</v>
      </c>
      <c r="EA13" s="562">
        <v>1.0000000000000016</v>
      </c>
      <c r="EB13" s="562">
        <v>1.000000000000002</v>
      </c>
      <c r="EC13" s="748" t="s">
        <v>381</v>
      </c>
      <c r="ED13" s="738"/>
      <c r="EE13" s="1021"/>
      <c r="EF13" s="503">
        <f t="shared" si="28"/>
        <v>25</v>
      </c>
      <c r="EG13" s="495">
        <v>45.992691854802104</v>
      </c>
      <c r="EH13" s="496">
        <v>45.259879713848875</v>
      </c>
      <c r="EI13" s="496">
        <v>43.977474577929911</v>
      </c>
      <c r="EJ13" s="496">
        <v>42.10337051214583</v>
      </c>
      <c r="EK13" s="496">
        <v>40.463734463070523</v>
      </c>
      <c r="EL13" s="497">
        <v>39.00848949153692</v>
      </c>
      <c r="EM13" s="497">
        <v>36.395693380854368</v>
      </c>
      <c r="EN13" s="497">
        <v>36.267432695312436</v>
      </c>
      <c r="EO13" s="497">
        <v>34.50754958018058</v>
      </c>
      <c r="EP13" s="563">
        <v>34.110915612405904</v>
      </c>
      <c r="EQ13" s="605" t="s">
        <v>968</v>
      </c>
      <c r="ER13" s="748" t="s">
        <v>381</v>
      </c>
      <c r="ES13" s="738"/>
      <c r="ET13" s="1021"/>
      <c r="EU13" s="503">
        <f t="shared" si="29"/>
        <v>25</v>
      </c>
      <c r="EV13" s="495">
        <v>85</v>
      </c>
      <c r="EW13" s="496">
        <v>85</v>
      </c>
      <c r="EX13" s="496">
        <v>85.000000000000114</v>
      </c>
      <c r="EY13" s="496">
        <v>83.041812295433601</v>
      </c>
      <c r="EZ13" s="496">
        <v>80.107266969597674</v>
      </c>
      <c r="FA13" s="497">
        <v>77.050306547491175</v>
      </c>
      <c r="FB13" s="497">
        <v>70.628143856696681</v>
      </c>
      <c r="FC13" s="497">
        <v>63.80694325188739</v>
      </c>
      <c r="FD13" s="497">
        <v>56.580239743236802</v>
      </c>
      <c r="FE13" s="563">
        <v>48.844698271621098</v>
      </c>
      <c r="FF13" s="497">
        <v>39.519737228299959</v>
      </c>
      <c r="FG13" s="748" t="s">
        <v>381</v>
      </c>
      <c r="FI13" s="1021"/>
      <c r="FJ13" s="503">
        <f t="shared" si="30"/>
        <v>25</v>
      </c>
      <c r="FK13" s="495">
        <v>85</v>
      </c>
      <c r="FL13" s="496">
        <v>85</v>
      </c>
      <c r="FM13" s="496">
        <v>85</v>
      </c>
      <c r="FN13" s="496">
        <v>82.131365492657494</v>
      </c>
      <c r="FO13" s="496">
        <v>79.144127848637936</v>
      </c>
      <c r="FP13" s="497">
        <v>76.061315055304419</v>
      </c>
      <c r="FQ13" s="497">
        <v>69.604485811597328</v>
      </c>
      <c r="FR13" s="497">
        <v>62.820043874297255</v>
      </c>
      <c r="FS13" s="497">
        <v>55.706439498637906</v>
      </c>
      <c r="FT13" s="563">
        <v>48.207721792640029</v>
      </c>
      <c r="FU13" s="497">
        <v>39.41051330575084</v>
      </c>
      <c r="FV13" s="748" t="s">
        <v>381</v>
      </c>
      <c r="FW13" s="744"/>
      <c r="FX13" s="1021"/>
      <c r="FY13" s="503">
        <f t="shared" si="31"/>
        <v>25</v>
      </c>
      <c r="FZ13" s="491">
        <f t="shared" si="32"/>
        <v>0.86510971854259666</v>
      </c>
      <c r="GA13" s="492">
        <f t="shared" si="7"/>
        <v>0.89837002583978576</v>
      </c>
      <c r="GB13" s="492">
        <f t="shared" si="7"/>
        <v>0.96663732602692509</v>
      </c>
      <c r="GC13" s="492">
        <f t="shared" si="7"/>
        <v>1</v>
      </c>
      <c r="GD13" s="492">
        <f t="shared" si="7"/>
        <v>1.0000000000000073</v>
      </c>
      <c r="GE13" s="493">
        <f t="shared" si="7"/>
        <v>1</v>
      </c>
      <c r="GF13" s="493">
        <f t="shared" si="7"/>
        <v>1.0000000000000002</v>
      </c>
      <c r="GG13" s="493">
        <f t="shared" si="7"/>
        <v>1</v>
      </c>
      <c r="GH13" s="493">
        <f t="shared" si="7"/>
        <v>1</v>
      </c>
      <c r="GI13" s="493">
        <f t="shared" si="7"/>
        <v>1.0000000000000016</v>
      </c>
      <c r="GJ13" s="493">
        <f t="shared" si="7"/>
        <v>1.000000000000002</v>
      </c>
      <c r="GK13" s="748" t="s">
        <v>381</v>
      </c>
      <c r="GM13" s="1021"/>
      <c r="GN13" s="503">
        <f t="shared" si="33"/>
        <v>25</v>
      </c>
      <c r="GO13" s="495">
        <f t="shared" si="34"/>
        <v>85</v>
      </c>
      <c r="GP13" s="496">
        <f t="shared" si="8"/>
        <v>85</v>
      </c>
      <c r="GQ13" s="496">
        <f t="shared" si="8"/>
        <v>85.000000000000114</v>
      </c>
      <c r="GR13" s="496">
        <f t="shared" si="8"/>
        <v>83.041812295433601</v>
      </c>
      <c r="GS13" s="496">
        <f t="shared" si="8"/>
        <v>80.107266969597674</v>
      </c>
      <c r="GT13" s="497">
        <f t="shared" si="8"/>
        <v>77.050306547491175</v>
      </c>
      <c r="GU13" s="497">
        <f t="shared" si="8"/>
        <v>70.628143856696681</v>
      </c>
      <c r="GV13" s="497">
        <f t="shared" si="8"/>
        <v>63.80694325188739</v>
      </c>
      <c r="GW13" s="497">
        <f t="shared" si="8"/>
        <v>56.580239743236802</v>
      </c>
      <c r="GX13" s="497">
        <f t="shared" si="8"/>
        <v>48.844698271621098</v>
      </c>
      <c r="GY13" s="497">
        <f t="shared" si="8"/>
        <v>39.519737228299959</v>
      </c>
      <c r="GZ13" s="748" t="s">
        <v>381</v>
      </c>
      <c r="HB13" s="1021"/>
      <c r="HC13" s="503">
        <f t="shared" si="35"/>
        <v>25</v>
      </c>
      <c r="HD13" s="531">
        <f t="shared" si="36"/>
        <v>5.4445996150904259</v>
      </c>
      <c r="HE13" s="485">
        <v>6.125174566976729</v>
      </c>
      <c r="HF13" s="604">
        <v>87.348616725017607</v>
      </c>
      <c r="HH13" s="1021"/>
      <c r="HI13" s="503">
        <f t="shared" si="37"/>
        <v>25</v>
      </c>
      <c r="HJ13" s="531">
        <f t="shared" si="38"/>
        <v>5.4445996150904259</v>
      </c>
      <c r="HK13" s="604">
        <v>100.59298758807805</v>
      </c>
    </row>
    <row r="14" spans="2:219" ht="15" customHeight="1" thickBot="1">
      <c r="B14" s="1021"/>
      <c r="C14" s="691">
        <v>20</v>
      </c>
      <c r="D14" s="606">
        <f t="shared" si="0"/>
        <v>19.88372093023256</v>
      </c>
      <c r="E14" s="607">
        <f t="shared" si="9"/>
        <v>77.363009984727213</v>
      </c>
      <c r="F14" s="608">
        <f t="shared" si="10"/>
        <v>87.348092028427331</v>
      </c>
      <c r="G14" s="609">
        <f t="shared" si="11"/>
        <v>5.5731076982646854</v>
      </c>
      <c r="H14" s="610" t="s">
        <v>712</v>
      </c>
      <c r="I14" s="632" t="s">
        <v>712</v>
      </c>
      <c r="J14" s="692">
        <f t="shared" si="12"/>
        <v>87.127243874666277</v>
      </c>
      <c r="K14" s="692">
        <f t="shared" si="13"/>
        <v>86.35360989673562</v>
      </c>
      <c r="L14" s="692">
        <f t="shared" si="14"/>
        <v>85.545487664020911</v>
      </c>
      <c r="M14" s="692">
        <f t="shared" si="15"/>
        <v>84.719025197718864</v>
      </c>
      <c r="N14" s="692">
        <f t="shared" si="16"/>
        <v>83.001511843953807</v>
      </c>
      <c r="O14" s="692">
        <f t="shared" si="17"/>
        <v>81.205823985089992</v>
      </c>
      <c r="P14" s="692">
        <f t="shared" si="18"/>
        <v>79.334423380975849</v>
      </c>
      <c r="Q14" s="692">
        <f t="shared" si="19"/>
        <v>77.370244655438199</v>
      </c>
      <c r="R14" s="692">
        <f t="shared" si="40"/>
        <v>75.03944891083286</v>
      </c>
      <c r="S14" s="613" t="s">
        <v>381</v>
      </c>
      <c r="T14" s="738"/>
      <c r="U14" s="1021"/>
      <c r="V14" s="691">
        <f t="shared" si="20"/>
        <v>20</v>
      </c>
      <c r="W14" s="614">
        <v>30</v>
      </c>
      <c r="X14" s="615">
        <v>-33</v>
      </c>
      <c r="Y14" s="693">
        <f t="shared" si="21"/>
        <v>19.88372093023256</v>
      </c>
      <c r="Z14" s="668">
        <v>26.463826600000001</v>
      </c>
      <c r="AA14" s="621">
        <v>26.586835940847948</v>
      </c>
      <c r="AB14" s="616">
        <f t="shared" si="22"/>
        <v>4.130376007731754</v>
      </c>
      <c r="AC14" s="619">
        <f t="shared" si="23"/>
        <v>3.1033774939662835</v>
      </c>
      <c r="AD14" s="620">
        <v>41.7799634</v>
      </c>
      <c r="AE14" s="621">
        <v>60.001285249194389</v>
      </c>
      <c r="AF14" s="738"/>
      <c r="AG14" s="1048"/>
      <c r="AH14" s="1050"/>
      <c r="AI14" s="738"/>
      <c r="AJ14" s="1021"/>
      <c r="AK14" s="503">
        <f t="shared" si="24"/>
        <v>20</v>
      </c>
      <c r="AL14" s="489">
        <f t="shared" si="39"/>
        <v>10</v>
      </c>
      <c r="AM14" s="482">
        <f t="shared" si="2"/>
        <v>-40</v>
      </c>
      <c r="AN14" s="490">
        <f t="shared" si="3"/>
        <v>19.88372093023256</v>
      </c>
      <c r="AO14" s="738"/>
      <c r="AP14" s="1021"/>
      <c r="AQ14" s="503">
        <v>20</v>
      </c>
      <c r="AR14" s="483">
        <f t="shared" si="4"/>
        <v>19.88372093023256</v>
      </c>
      <c r="AS14" s="477">
        <v>101.93422756437162</v>
      </c>
      <c r="AT14" s="479">
        <v>101.67412125877634</v>
      </c>
      <c r="AU14" s="479">
        <v>101.2126096558714</v>
      </c>
      <c r="AV14" s="479">
        <v>100.53526455585396</v>
      </c>
      <c r="AW14" s="479">
        <v>99.9376095921982</v>
      </c>
      <c r="AX14" s="479">
        <v>99.402803741203854</v>
      </c>
      <c r="AY14" s="479">
        <v>98.428787576609338</v>
      </c>
      <c r="AZ14" s="479">
        <v>98.343700451838586</v>
      </c>
      <c r="BA14" s="479">
        <v>97.67266051881883</v>
      </c>
      <c r="BB14" s="479">
        <v>97.515072198070939</v>
      </c>
      <c r="BC14" s="761" t="s">
        <v>968</v>
      </c>
      <c r="BD14" s="480" t="s">
        <v>381</v>
      </c>
      <c r="BE14" s="738"/>
      <c r="BF14" s="1021"/>
      <c r="BG14" s="503">
        <v>20</v>
      </c>
      <c r="BH14" s="483">
        <f t="shared" si="5"/>
        <v>22.369186046511629</v>
      </c>
      <c r="BI14" s="477">
        <v>77.363009984727213</v>
      </c>
      <c r="BJ14" s="479">
        <v>81.612174956692655</v>
      </c>
      <c r="BK14" s="478">
        <v>87.308719804020257</v>
      </c>
      <c r="BL14" s="478">
        <v>86.547679710781111</v>
      </c>
      <c r="BM14" s="478">
        <v>85.757488903006816</v>
      </c>
      <c r="BN14" s="478">
        <v>84.937854112892396</v>
      </c>
      <c r="BO14" s="478">
        <v>83.228365256899735</v>
      </c>
      <c r="BP14" s="478">
        <v>81.426573097915039</v>
      </c>
      <c r="BQ14" s="478">
        <v>79.530989867497439</v>
      </c>
      <c r="BR14" s="478">
        <v>77.509212264718471</v>
      </c>
      <c r="BS14" s="478">
        <v>75.056619287507772</v>
      </c>
      <c r="BT14" s="522" t="s">
        <v>381</v>
      </c>
      <c r="BU14" s="533"/>
      <c r="BV14" s="1021"/>
      <c r="BW14" s="503">
        <v>20</v>
      </c>
      <c r="BX14" s="483">
        <f t="shared" si="6"/>
        <v>22.369186046511629</v>
      </c>
      <c r="BY14" s="477">
        <v>80.702330467855958</v>
      </c>
      <c r="BZ14" s="479">
        <v>85.169315630037161</v>
      </c>
      <c r="CA14" s="478">
        <v>87.127243874666277</v>
      </c>
      <c r="CB14" s="478">
        <v>86.35360989673562</v>
      </c>
      <c r="CC14" s="478">
        <v>85.545487664020911</v>
      </c>
      <c r="CD14" s="478">
        <v>84.719025197718864</v>
      </c>
      <c r="CE14" s="478">
        <v>83.001511843953807</v>
      </c>
      <c r="CF14" s="478">
        <v>81.205823985089992</v>
      </c>
      <c r="CG14" s="478">
        <v>79.334423380975849</v>
      </c>
      <c r="CH14" s="478">
        <v>77.370244655438199</v>
      </c>
      <c r="CI14" s="478">
        <v>75.03944891083286</v>
      </c>
      <c r="CJ14" s="522" t="s">
        <v>381</v>
      </c>
      <c r="CK14" s="738"/>
      <c r="CL14" s="1021"/>
      <c r="CM14" s="503">
        <f t="shared" si="25"/>
        <v>20</v>
      </c>
      <c r="CN14" s="491">
        <v>1.2</v>
      </c>
      <c r="CO14" s="492">
        <v>1.2000000000000002</v>
      </c>
      <c r="CP14" s="492">
        <v>1.2000000000000004</v>
      </c>
      <c r="CQ14" s="492">
        <v>1.2000000000000006</v>
      </c>
      <c r="CR14" s="492">
        <v>1.2</v>
      </c>
      <c r="CS14" s="493">
        <v>1.2</v>
      </c>
      <c r="CT14" s="493">
        <v>1.2000000000000002</v>
      </c>
      <c r="CU14" s="493">
        <v>1.2000000000000071</v>
      </c>
      <c r="CV14" s="493">
        <v>1.200000000000006</v>
      </c>
      <c r="CW14" s="562">
        <v>1.2000000000000024</v>
      </c>
      <c r="CX14" s="605" t="s">
        <v>968</v>
      </c>
      <c r="CY14" s="748" t="s">
        <v>381</v>
      </c>
      <c r="CZ14" s="738"/>
      <c r="DA14" s="1021"/>
      <c r="DB14" s="503">
        <f t="shared" si="26"/>
        <v>20</v>
      </c>
      <c r="DC14" s="491">
        <v>0.91864993701344144</v>
      </c>
      <c r="DD14" s="492">
        <v>0.95360098458481768</v>
      </c>
      <c r="DE14" s="492">
        <v>1</v>
      </c>
      <c r="DF14" s="492">
        <v>1</v>
      </c>
      <c r="DG14" s="492">
        <v>1.0000000000000089</v>
      </c>
      <c r="DH14" s="493">
        <v>1.0000000000000004</v>
      </c>
      <c r="DI14" s="493">
        <v>1.0000000000000002</v>
      </c>
      <c r="DJ14" s="493">
        <v>1.0000000000000038</v>
      </c>
      <c r="DK14" s="493">
        <v>1</v>
      </c>
      <c r="DL14" s="562">
        <v>1.0000000000000007</v>
      </c>
      <c r="DM14" s="562">
        <v>1.0000000000000018</v>
      </c>
      <c r="DN14" s="748" t="s">
        <v>381</v>
      </c>
      <c r="DO14" s="744"/>
      <c r="DP14" s="1021"/>
      <c r="DQ14" s="503">
        <f t="shared" si="27"/>
        <v>20</v>
      </c>
      <c r="DR14" s="491">
        <v>0.94620860415969588</v>
      </c>
      <c r="DS14" s="492">
        <v>0.98204021953253429</v>
      </c>
      <c r="DT14" s="492">
        <v>1.0000000000000004</v>
      </c>
      <c r="DU14" s="492">
        <v>1</v>
      </c>
      <c r="DV14" s="492">
        <v>1.0000000000000082</v>
      </c>
      <c r="DW14" s="493">
        <v>1.0000000000000075</v>
      </c>
      <c r="DX14" s="493">
        <v>1.0000000000000082</v>
      </c>
      <c r="DY14" s="493">
        <v>1</v>
      </c>
      <c r="DZ14" s="493">
        <v>1</v>
      </c>
      <c r="EA14" s="562">
        <v>1</v>
      </c>
      <c r="EB14" s="562">
        <v>1.0000000000000018</v>
      </c>
      <c r="EC14" s="748" t="s">
        <v>381</v>
      </c>
      <c r="ED14" s="738"/>
      <c r="EE14" s="1021"/>
      <c r="EF14" s="503">
        <f t="shared" si="28"/>
        <v>20</v>
      </c>
      <c r="EG14" s="495">
        <v>42.592568152883757</v>
      </c>
      <c r="EH14" s="496">
        <v>41.796870402028105</v>
      </c>
      <c r="EI14" s="496">
        <v>40.38554656055237</v>
      </c>
      <c r="EJ14" s="496">
        <v>38.315351326336554</v>
      </c>
      <c r="EK14" s="496">
        <v>36.489866817955601</v>
      </c>
      <c r="EL14" s="497">
        <v>34.857270006674185</v>
      </c>
      <c r="EM14" s="497">
        <v>31.886152031317238</v>
      </c>
      <c r="EN14" s="497">
        <v>31.626742851616655</v>
      </c>
      <c r="EO14" s="497">
        <v>29.58169959479244</v>
      </c>
      <c r="EP14" s="563">
        <v>29.101640982208323</v>
      </c>
      <c r="EQ14" s="605" t="s">
        <v>968</v>
      </c>
      <c r="ER14" s="748" t="s">
        <v>381</v>
      </c>
      <c r="ES14" s="738"/>
      <c r="ET14" s="1021"/>
      <c r="EU14" s="503">
        <f t="shared" si="29"/>
        <v>20</v>
      </c>
      <c r="EV14" s="495">
        <v>85</v>
      </c>
      <c r="EW14" s="496">
        <v>85</v>
      </c>
      <c r="EX14" s="496">
        <v>84.375510047258047</v>
      </c>
      <c r="EY14" s="496">
        <v>81.298391687834226</v>
      </c>
      <c r="EZ14" s="496">
        <v>78.105831777350431</v>
      </c>
      <c r="FA14" s="497">
        <v>74.796946730518016</v>
      </c>
      <c r="FB14" s="497">
        <v>67.904465170073536</v>
      </c>
      <c r="FC14" s="497">
        <v>60.652902089490112</v>
      </c>
      <c r="FD14" s="497">
        <v>53.038707323038921</v>
      </c>
      <c r="FE14" s="563">
        <v>44.934832411441107</v>
      </c>
      <c r="FF14" s="497">
        <v>35.12870266524294</v>
      </c>
      <c r="FG14" s="748" t="s">
        <v>381</v>
      </c>
      <c r="FI14" s="1021"/>
      <c r="FJ14" s="503">
        <f t="shared" si="30"/>
        <v>20</v>
      </c>
      <c r="FK14" s="495">
        <v>85</v>
      </c>
      <c r="FL14" s="496">
        <v>85</v>
      </c>
      <c r="FM14" s="496">
        <v>83.64154022799022</v>
      </c>
      <c r="FN14" s="496">
        <v>80.514073310484889</v>
      </c>
      <c r="FO14" s="496">
        <v>77.249719130301912</v>
      </c>
      <c r="FP14" s="497">
        <v>73.913986779123888</v>
      </c>
      <c r="FQ14" s="497">
        <v>66.990717432980375</v>
      </c>
      <c r="FR14" s="497">
        <v>59.765404915851207</v>
      </c>
      <c r="FS14" s="497">
        <v>52.250023692076127</v>
      </c>
      <c r="FT14" s="563">
        <v>44.378475022184375</v>
      </c>
      <c r="FU14" s="497">
        <v>35.060147810918863</v>
      </c>
      <c r="FV14" s="748" t="s">
        <v>381</v>
      </c>
      <c r="FW14" s="744"/>
      <c r="FX14" s="1021"/>
      <c r="FY14" s="503">
        <f t="shared" si="31"/>
        <v>20</v>
      </c>
      <c r="FZ14" s="491">
        <f t="shared" si="32"/>
        <v>0.91864993701344144</v>
      </c>
      <c r="GA14" s="492">
        <f t="shared" si="7"/>
        <v>0.95360098458481768</v>
      </c>
      <c r="GB14" s="492">
        <f t="shared" si="7"/>
        <v>1</v>
      </c>
      <c r="GC14" s="492">
        <f t="shared" si="7"/>
        <v>1</v>
      </c>
      <c r="GD14" s="492">
        <f t="shared" si="7"/>
        <v>1.0000000000000082</v>
      </c>
      <c r="GE14" s="493">
        <f t="shared" si="7"/>
        <v>1.0000000000000004</v>
      </c>
      <c r="GF14" s="493">
        <f t="shared" si="7"/>
        <v>1.0000000000000002</v>
      </c>
      <c r="GG14" s="493">
        <f t="shared" si="7"/>
        <v>1</v>
      </c>
      <c r="GH14" s="493">
        <f t="shared" si="7"/>
        <v>1</v>
      </c>
      <c r="GI14" s="493">
        <f t="shared" si="7"/>
        <v>1</v>
      </c>
      <c r="GJ14" s="493">
        <f t="shared" si="7"/>
        <v>1.0000000000000018</v>
      </c>
      <c r="GK14" s="748" t="s">
        <v>381</v>
      </c>
      <c r="GM14" s="1021"/>
      <c r="GN14" s="503">
        <f t="shared" si="33"/>
        <v>20</v>
      </c>
      <c r="GO14" s="495">
        <f t="shared" si="34"/>
        <v>85</v>
      </c>
      <c r="GP14" s="496">
        <f t="shared" si="8"/>
        <v>85</v>
      </c>
      <c r="GQ14" s="496">
        <f t="shared" si="8"/>
        <v>84.375510047258047</v>
      </c>
      <c r="GR14" s="496">
        <f t="shared" si="8"/>
        <v>81.298391687834226</v>
      </c>
      <c r="GS14" s="496">
        <f t="shared" si="8"/>
        <v>78.105831777350431</v>
      </c>
      <c r="GT14" s="497">
        <f t="shared" si="8"/>
        <v>74.796946730518016</v>
      </c>
      <c r="GU14" s="497">
        <f t="shared" si="8"/>
        <v>67.904465170073536</v>
      </c>
      <c r="GV14" s="497">
        <f t="shared" si="8"/>
        <v>60.652902089490112</v>
      </c>
      <c r="GW14" s="497">
        <f t="shared" si="8"/>
        <v>53.038707323038921</v>
      </c>
      <c r="GX14" s="497">
        <f t="shared" si="8"/>
        <v>44.934832411441107</v>
      </c>
      <c r="GY14" s="497">
        <f t="shared" si="8"/>
        <v>35.12870266524294</v>
      </c>
      <c r="GZ14" s="748" t="s">
        <v>381</v>
      </c>
      <c r="HB14" s="1021"/>
      <c r="HC14" s="503">
        <f t="shared" si="35"/>
        <v>20</v>
      </c>
      <c r="HD14" s="531">
        <f t="shared" si="36"/>
        <v>5.5731076982646854</v>
      </c>
      <c r="HE14" s="485">
        <v>6.2697461605477711</v>
      </c>
      <c r="HF14" s="604">
        <v>87.348092028427331</v>
      </c>
      <c r="HH14" s="1021"/>
      <c r="HI14" s="503">
        <f t="shared" si="37"/>
        <v>20</v>
      </c>
      <c r="HJ14" s="531">
        <f t="shared" si="38"/>
        <v>5.5731076982646854</v>
      </c>
      <c r="HK14" s="604">
        <v>99.68179006434552</v>
      </c>
    </row>
    <row r="15" spans="2:219" ht="15" customHeight="1">
      <c r="B15" s="1021"/>
      <c r="C15" s="711">
        <v>10</v>
      </c>
      <c r="D15" s="536">
        <f t="shared" si="0"/>
        <v>19.88372093023256</v>
      </c>
      <c r="E15" s="694" t="s">
        <v>711</v>
      </c>
      <c r="F15" s="695" t="s">
        <v>711</v>
      </c>
      <c r="G15" s="695" t="s">
        <v>711</v>
      </c>
      <c r="H15" s="559">
        <f t="shared" ref="H15:I20" si="41">MIN(AS15,BI15,BY15)</f>
        <v>87.336950792667935</v>
      </c>
      <c r="I15" s="559">
        <f t="shared" si="41"/>
        <v>87.095493680198842</v>
      </c>
      <c r="J15" s="559">
        <f t="shared" si="12"/>
        <v>86.583336881120076</v>
      </c>
      <c r="K15" s="559">
        <f t="shared" si="13"/>
        <v>85.70132309438813</v>
      </c>
      <c r="L15" s="559">
        <f t="shared" si="14"/>
        <v>84.792878992098991</v>
      </c>
      <c r="M15" s="559">
        <f t="shared" si="15"/>
        <v>83.863006190593183</v>
      </c>
      <c r="N15" s="559">
        <f t="shared" si="16"/>
        <v>81.958304208191592</v>
      </c>
      <c r="O15" s="559">
        <f t="shared" si="17"/>
        <v>79.998171149285142</v>
      </c>
      <c r="P15" s="559">
        <f t="shared" si="18"/>
        <v>77.973289138774902</v>
      </c>
      <c r="Q15" s="559">
        <f t="shared" si="19"/>
        <v>75.868784356004554</v>
      </c>
      <c r="R15" s="478">
        <f t="shared" si="40"/>
        <v>73.361570952437063</v>
      </c>
      <c r="S15" s="539" t="s">
        <v>381</v>
      </c>
      <c r="T15" s="738"/>
      <c r="U15" s="1021"/>
      <c r="V15" s="711">
        <f t="shared" si="20"/>
        <v>10</v>
      </c>
      <c r="W15" s="540">
        <f>V15+15</f>
        <v>25</v>
      </c>
      <c r="X15" s="541">
        <v>-33</v>
      </c>
      <c r="Y15" s="696">
        <f t="shared" si="21"/>
        <v>19.88372093023256</v>
      </c>
      <c r="Z15" s="669">
        <v>32.067028299999997</v>
      </c>
      <c r="AA15" s="545">
        <v>26.503847231525977</v>
      </c>
      <c r="AB15" s="542">
        <f t="shared" ref="AB15:AB20" si="42">(I15-2)/Y15</f>
        <v>4.2796564073082459</v>
      </c>
      <c r="AC15" s="543">
        <f t="shared" ref="AC15:AC20" si="43">(I15-2)/MIN(AA15,Z15)</f>
        <v>3.210684582386925</v>
      </c>
      <c r="AD15" s="544">
        <v>48.482107599999999</v>
      </c>
      <c r="AE15" s="545">
        <v>60.00235098353761</v>
      </c>
      <c r="AF15" s="738"/>
      <c r="AG15" s="1048"/>
      <c r="AH15" s="1050"/>
      <c r="AI15" s="738"/>
      <c r="AJ15" s="1021"/>
      <c r="AK15" s="503">
        <f t="shared" si="24"/>
        <v>10</v>
      </c>
      <c r="AL15" s="489">
        <f t="shared" si="39"/>
        <v>0</v>
      </c>
      <c r="AM15" s="482">
        <f t="shared" si="2"/>
        <v>-40</v>
      </c>
      <c r="AN15" s="490">
        <f t="shared" si="3"/>
        <v>19.88372093023256</v>
      </c>
      <c r="AO15" s="738"/>
      <c r="AP15" s="1021"/>
      <c r="AQ15" s="503">
        <v>10</v>
      </c>
      <c r="AR15" s="483">
        <f t="shared" si="4"/>
        <v>19.88372093023256</v>
      </c>
      <c r="AS15" s="477">
        <v>99.842261023242756</v>
      </c>
      <c r="AT15" s="479">
        <v>99.429443697207986</v>
      </c>
      <c r="AU15" s="479">
        <v>98.860435088095869</v>
      </c>
      <c r="AV15" s="479">
        <v>98.043575669786748</v>
      </c>
      <c r="AW15" s="479">
        <v>97.315617683267249</v>
      </c>
      <c r="AX15" s="479">
        <v>96.655408654234435</v>
      </c>
      <c r="AY15" s="479">
        <v>95.418599726685983</v>
      </c>
      <c r="AZ15" s="479">
        <v>95.256838084147518</v>
      </c>
      <c r="BA15" s="479">
        <v>94.375397655575199</v>
      </c>
      <c r="BB15" s="479">
        <v>94.191142181846686</v>
      </c>
      <c r="BC15" s="761" t="s">
        <v>968</v>
      </c>
      <c r="BD15" s="480" t="s">
        <v>381</v>
      </c>
      <c r="BE15" s="738"/>
      <c r="BF15" s="1021"/>
      <c r="BG15" s="503">
        <v>10</v>
      </c>
      <c r="BH15" s="483">
        <f t="shared" si="5"/>
        <v>22.369186046511629</v>
      </c>
      <c r="BI15" s="477">
        <v>87.429408169201764</v>
      </c>
      <c r="BJ15" s="479">
        <v>87.199843167274295</v>
      </c>
      <c r="BK15" s="478">
        <v>86.703531291282502</v>
      </c>
      <c r="BL15" s="478">
        <v>85.83794334205453</v>
      </c>
      <c r="BM15" s="478">
        <v>84.945090199753878</v>
      </c>
      <c r="BN15" s="478">
        <v>84.029150830340853</v>
      </c>
      <c r="BO15" s="478">
        <v>82.136410986606776</v>
      </c>
      <c r="BP15" s="478">
        <v>80.169874199391145</v>
      </c>
      <c r="BQ15" s="478">
        <v>78.126938893911344</v>
      </c>
      <c r="BR15" s="478">
        <v>75.972669200824114</v>
      </c>
      <c r="BS15" s="478">
        <v>73.368020809728307</v>
      </c>
      <c r="BT15" s="522" t="s">
        <v>381</v>
      </c>
      <c r="BU15" s="533"/>
      <c r="BV15" s="1021"/>
      <c r="BW15" s="503">
        <v>10</v>
      </c>
      <c r="BX15" s="483">
        <f t="shared" si="6"/>
        <v>22.369186046511629</v>
      </c>
      <c r="BY15" s="477">
        <v>87.336950792667935</v>
      </c>
      <c r="BZ15" s="479">
        <v>87.095493680198842</v>
      </c>
      <c r="CA15" s="478">
        <v>86.583336881120076</v>
      </c>
      <c r="CB15" s="478">
        <v>85.70132309438813</v>
      </c>
      <c r="CC15" s="478">
        <v>84.792878992098991</v>
      </c>
      <c r="CD15" s="478">
        <v>83.863006190593183</v>
      </c>
      <c r="CE15" s="478">
        <v>81.958304208191592</v>
      </c>
      <c r="CF15" s="478">
        <v>79.998171149285142</v>
      </c>
      <c r="CG15" s="478">
        <v>77.973289138774902</v>
      </c>
      <c r="CH15" s="478">
        <v>75.868784356004554</v>
      </c>
      <c r="CI15" s="478">
        <v>73.361570952437063</v>
      </c>
      <c r="CJ15" s="522" t="s">
        <v>381</v>
      </c>
      <c r="CK15" s="738"/>
      <c r="CL15" s="1021"/>
      <c r="CM15" s="503">
        <f t="shared" si="25"/>
        <v>10</v>
      </c>
      <c r="CN15" s="491">
        <v>1.2000000000000004</v>
      </c>
      <c r="CO15" s="492">
        <v>1.2000000000000135</v>
      </c>
      <c r="CP15" s="492">
        <v>1.2000000000000006</v>
      </c>
      <c r="CQ15" s="492">
        <v>1.2000000000000006</v>
      </c>
      <c r="CR15" s="492">
        <v>1.2</v>
      </c>
      <c r="CS15" s="493">
        <v>1.2</v>
      </c>
      <c r="CT15" s="493">
        <v>1.2000000000000002</v>
      </c>
      <c r="CU15" s="493">
        <v>1.2000000000000006</v>
      </c>
      <c r="CV15" s="493">
        <v>1.200000000000006</v>
      </c>
      <c r="CW15" s="562">
        <v>1.2</v>
      </c>
      <c r="CX15" s="605" t="s">
        <v>968</v>
      </c>
      <c r="CY15" s="748" t="s">
        <v>381</v>
      </c>
      <c r="CZ15" s="738"/>
      <c r="DA15" s="1021"/>
      <c r="DB15" s="503">
        <f t="shared" si="26"/>
        <v>10</v>
      </c>
      <c r="DC15" s="491">
        <v>1.0000000000000082</v>
      </c>
      <c r="DD15" s="492">
        <v>1.0000000000000002</v>
      </c>
      <c r="DE15" s="492">
        <v>1.0000000000000082</v>
      </c>
      <c r="DF15" s="492">
        <v>1.0000000000000075</v>
      </c>
      <c r="DG15" s="492">
        <v>1.0000000000000004</v>
      </c>
      <c r="DH15" s="493">
        <v>1.0000000000000004</v>
      </c>
      <c r="DI15" s="493">
        <v>1.0000000000000073</v>
      </c>
      <c r="DJ15" s="493">
        <v>1.000000000000004</v>
      </c>
      <c r="DK15" s="493">
        <v>1.000000000000004</v>
      </c>
      <c r="DL15" s="562">
        <v>1.000000000000002</v>
      </c>
      <c r="DM15" s="562">
        <v>1</v>
      </c>
      <c r="DN15" s="748" t="s">
        <v>381</v>
      </c>
      <c r="DO15" s="744"/>
      <c r="DP15" s="1021"/>
      <c r="DQ15" s="503">
        <f t="shared" si="27"/>
        <v>10</v>
      </c>
      <c r="DR15" s="491">
        <v>1.0000000000000009</v>
      </c>
      <c r="DS15" s="492">
        <v>1.0000000000000007</v>
      </c>
      <c r="DT15" s="492">
        <v>1.0000000000000004</v>
      </c>
      <c r="DU15" s="492">
        <v>1.0000000000000004</v>
      </c>
      <c r="DV15" s="492">
        <v>1.0000000000000002</v>
      </c>
      <c r="DW15" s="493">
        <v>1.0000000000000082</v>
      </c>
      <c r="DX15" s="493">
        <v>1</v>
      </c>
      <c r="DY15" s="493">
        <v>1.0000000000000004</v>
      </c>
      <c r="DZ15" s="493">
        <v>1.0000000000000002</v>
      </c>
      <c r="EA15" s="562">
        <v>1.0000000000000016</v>
      </c>
      <c r="EB15" s="562">
        <v>1</v>
      </c>
      <c r="EC15" s="748" t="s">
        <v>381</v>
      </c>
      <c r="ED15" s="738"/>
      <c r="EE15" s="1021"/>
      <c r="EF15" s="503">
        <f t="shared" si="28"/>
        <v>10</v>
      </c>
      <c r="EG15" s="495">
        <v>36.198733058708854</v>
      </c>
      <c r="EH15" s="496">
        <v>34.938572972918621</v>
      </c>
      <c r="EI15" s="496">
        <v>33.202480298658543</v>
      </c>
      <c r="EJ15" s="496">
        <v>30.711917882878879</v>
      </c>
      <c r="EK15" s="496">
        <v>28.494157065669015</v>
      </c>
      <c r="EL15" s="497">
        <v>26.484231586021792</v>
      </c>
      <c r="EM15" s="497">
        <v>22.722627994668017</v>
      </c>
      <c r="EN15" s="497">
        <v>22.231010365142708</v>
      </c>
      <c r="EO15" s="497">
        <v>19.553658800805749</v>
      </c>
      <c r="EP15" s="563">
        <v>18.994304996345647</v>
      </c>
      <c r="EQ15" s="605" t="s">
        <v>968</v>
      </c>
      <c r="ER15" s="748" t="s">
        <v>381</v>
      </c>
      <c r="ES15" s="738"/>
      <c r="ET15" s="1021"/>
      <c r="EU15" s="503">
        <f t="shared" si="29"/>
        <v>10</v>
      </c>
      <c r="EV15" s="495">
        <v>84.863698982237963</v>
      </c>
      <c r="EW15" s="496">
        <v>83.935149000831188</v>
      </c>
      <c r="EX15" s="496">
        <v>81.928361610205911</v>
      </c>
      <c r="EY15" s="496">
        <v>78.430773036344704</v>
      </c>
      <c r="EZ15" s="496">
        <v>74.826147180390478</v>
      </c>
      <c r="FA15" s="497">
        <v>71.131663235880069</v>
      </c>
      <c r="FB15" s="497">
        <v>63.508121427235324</v>
      </c>
      <c r="FC15" s="497">
        <v>55.603259199767876</v>
      </c>
      <c r="FD15" s="497">
        <v>47.408946508818531</v>
      </c>
      <c r="FE15" s="563">
        <v>38.788112083907322</v>
      </c>
      <c r="FF15" s="497">
        <v>28.393356663735517</v>
      </c>
      <c r="FG15" s="748" t="s">
        <v>381</v>
      </c>
      <c r="FI15" s="1021"/>
      <c r="FJ15" s="503">
        <f t="shared" si="30"/>
        <v>10</v>
      </c>
      <c r="FK15" s="495">
        <v>84.489700118151632</v>
      </c>
      <c r="FL15" s="496">
        <v>83.513141681436025</v>
      </c>
      <c r="FM15" s="496">
        <v>81.442513533838508</v>
      </c>
      <c r="FN15" s="496">
        <v>77.879002936796439</v>
      </c>
      <c r="FO15" s="496">
        <v>74.211960551711798</v>
      </c>
      <c r="FP15" s="497">
        <v>70.461877095280101</v>
      </c>
      <c r="FQ15" s="497">
        <v>62.791513402658666</v>
      </c>
      <c r="FR15" s="497">
        <v>54.913850889095784</v>
      </c>
      <c r="FS15" s="497">
        <v>46.793391064620835</v>
      </c>
      <c r="FT15" s="563">
        <v>38.372922466668058</v>
      </c>
      <c r="FU15" s="497">
        <v>28.367655372865329</v>
      </c>
      <c r="FV15" s="748" t="s">
        <v>381</v>
      </c>
      <c r="FW15" s="744"/>
      <c r="FX15" s="1021"/>
      <c r="FY15" s="503">
        <f t="shared" si="31"/>
        <v>10</v>
      </c>
      <c r="FZ15" s="491">
        <f t="shared" si="32"/>
        <v>1.0000000000000009</v>
      </c>
      <c r="GA15" s="492">
        <f t="shared" si="7"/>
        <v>1.0000000000000002</v>
      </c>
      <c r="GB15" s="492">
        <f t="shared" si="7"/>
        <v>1.0000000000000004</v>
      </c>
      <c r="GC15" s="492">
        <f t="shared" si="7"/>
        <v>1.0000000000000004</v>
      </c>
      <c r="GD15" s="492">
        <f t="shared" si="7"/>
        <v>1.0000000000000002</v>
      </c>
      <c r="GE15" s="493">
        <f t="shared" si="7"/>
        <v>1.0000000000000004</v>
      </c>
      <c r="GF15" s="493">
        <f t="shared" si="7"/>
        <v>1</v>
      </c>
      <c r="GG15" s="493">
        <f t="shared" si="7"/>
        <v>1.0000000000000004</v>
      </c>
      <c r="GH15" s="493">
        <f t="shared" si="7"/>
        <v>1.0000000000000002</v>
      </c>
      <c r="GI15" s="493">
        <f t="shared" si="7"/>
        <v>1.0000000000000016</v>
      </c>
      <c r="GJ15" s="493">
        <f t="shared" si="7"/>
        <v>1</v>
      </c>
      <c r="GK15" s="748" t="s">
        <v>381</v>
      </c>
      <c r="GM15" s="1021"/>
      <c r="GN15" s="503">
        <f t="shared" si="33"/>
        <v>10</v>
      </c>
      <c r="GO15" s="495">
        <f t="shared" si="34"/>
        <v>84.863698982237963</v>
      </c>
      <c r="GP15" s="496">
        <f t="shared" si="8"/>
        <v>83.935149000831188</v>
      </c>
      <c r="GQ15" s="496">
        <f t="shared" si="8"/>
        <v>81.928361610205911</v>
      </c>
      <c r="GR15" s="496">
        <f t="shared" si="8"/>
        <v>78.430773036344704</v>
      </c>
      <c r="GS15" s="496">
        <f t="shared" si="8"/>
        <v>74.826147180390478</v>
      </c>
      <c r="GT15" s="497">
        <f t="shared" si="8"/>
        <v>71.131663235880069</v>
      </c>
      <c r="GU15" s="497">
        <f t="shared" si="8"/>
        <v>63.508121427235324</v>
      </c>
      <c r="GV15" s="497">
        <f t="shared" si="8"/>
        <v>55.603259199767876</v>
      </c>
      <c r="GW15" s="497">
        <f t="shared" si="8"/>
        <v>47.408946508818531</v>
      </c>
      <c r="GX15" s="497">
        <f t="shared" si="8"/>
        <v>38.788112083907322</v>
      </c>
      <c r="GY15" s="497">
        <f t="shared" si="8"/>
        <v>28.393356663735517</v>
      </c>
      <c r="GZ15" s="748" t="s">
        <v>381</v>
      </c>
      <c r="HB15" s="1021"/>
      <c r="HC15" s="749">
        <f t="shared" si="35"/>
        <v>10</v>
      </c>
      <c r="HD15" s="598" t="s">
        <v>381</v>
      </c>
      <c r="HE15" s="697" t="s">
        <v>381</v>
      </c>
      <c r="HF15" s="697" t="s">
        <v>381</v>
      </c>
      <c r="HH15" s="1021"/>
      <c r="HI15" s="749">
        <f t="shared" si="37"/>
        <v>10</v>
      </c>
      <c r="HJ15" s="598" t="str">
        <f t="shared" si="38"/>
        <v>no fueling</v>
      </c>
      <c r="HK15" s="599" t="s">
        <v>381</v>
      </c>
    </row>
    <row r="16" spans="2:219" ht="15" customHeight="1">
      <c r="B16" s="1021"/>
      <c r="C16" s="503">
        <v>0</v>
      </c>
      <c r="D16" s="476">
        <f t="shared" si="0"/>
        <v>19.88372093023256</v>
      </c>
      <c r="E16" s="698" t="s">
        <v>711</v>
      </c>
      <c r="F16" s="699" t="s">
        <v>711</v>
      </c>
      <c r="G16" s="699" t="s">
        <v>711</v>
      </c>
      <c r="H16" s="477">
        <f t="shared" si="41"/>
        <v>86.603727311160654</v>
      </c>
      <c r="I16" s="478">
        <f t="shared" si="41"/>
        <v>86.29964025692567</v>
      </c>
      <c r="J16" s="478">
        <f t="shared" si="12"/>
        <v>85.658372067867631</v>
      </c>
      <c r="K16" s="478">
        <f t="shared" si="13"/>
        <v>84.560462881003247</v>
      </c>
      <c r="L16" s="478">
        <f t="shared" si="14"/>
        <v>83.443887674358237</v>
      </c>
      <c r="M16" s="478">
        <f t="shared" si="15"/>
        <v>82.315938771146406</v>
      </c>
      <c r="N16" s="478">
        <f t="shared" si="16"/>
        <v>80.028510100318385</v>
      </c>
      <c r="O16" s="478">
        <f t="shared" si="17"/>
        <v>77.711722484900179</v>
      </c>
      <c r="P16" s="478">
        <f t="shared" si="18"/>
        <v>75.35848836377572</v>
      </c>
      <c r="Q16" s="478">
        <f t="shared" si="19"/>
        <v>72.940480932766718</v>
      </c>
      <c r="R16" s="522" t="s">
        <v>381</v>
      </c>
      <c r="S16" s="480" t="s">
        <v>381</v>
      </c>
      <c r="T16" s="738"/>
      <c r="U16" s="1021"/>
      <c r="V16" s="503">
        <f t="shared" si="20"/>
        <v>0</v>
      </c>
      <c r="W16" s="481">
        <f>V16+15</f>
        <v>15</v>
      </c>
      <c r="X16" s="482">
        <v>-33</v>
      </c>
      <c r="Y16" s="681">
        <f t="shared" si="21"/>
        <v>19.88372093023256</v>
      </c>
      <c r="Z16" s="666">
        <v>41.9466289</v>
      </c>
      <c r="AA16" s="488">
        <v>26.371771512993664</v>
      </c>
      <c r="AB16" s="542">
        <f t="shared" si="42"/>
        <v>4.2396310304652669</v>
      </c>
      <c r="AC16" s="543">
        <f t="shared" si="43"/>
        <v>3.1965861760705119</v>
      </c>
      <c r="AD16" s="487">
        <v>59.1981039</v>
      </c>
      <c r="AE16" s="488">
        <v>59.996514480209349</v>
      </c>
      <c r="AF16" s="738"/>
      <c r="AG16" s="1048"/>
      <c r="AH16" s="1050"/>
      <c r="AI16" s="738"/>
      <c r="AJ16" s="1021"/>
      <c r="AK16" s="503">
        <f t="shared" si="24"/>
        <v>0</v>
      </c>
      <c r="AL16" s="489">
        <f t="shared" si="39"/>
        <v>-10</v>
      </c>
      <c r="AM16" s="482">
        <f t="shared" si="2"/>
        <v>-40</v>
      </c>
      <c r="AN16" s="490">
        <f t="shared" si="3"/>
        <v>19.88372093023256</v>
      </c>
      <c r="AO16" s="738"/>
      <c r="AP16" s="1021"/>
      <c r="AQ16" s="503">
        <v>0</v>
      </c>
      <c r="AR16" s="483">
        <f t="shared" si="4"/>
        <v>19.88372093023256</v>
      </c>
      <c r="AS16" s="477">
        <v>98.538955104348574</v>
      </c>
      <c r="AT16" s="479">
        <v>97.974856736564305</v>
      </c>
      <c r="AU16" s="479">
        <v>97.053846103067741</v>
      </c>
      <c r="AV16" s="479">
        <v>95.709942593324001</v>
      </c>
      <c r="AW16" s="479">
        <v>94.662763151334474</v>
      </c>
      <c r="AX16" s="479">
        <v>93.864482197955297</v>
      </c>
      <c r="AY16" s="479">
        <v>92.298668757626658</v>
      </c>
      <c r="AZ16" s="479">
        <v>92.104890804368239</v>
      </c>
      <c r="BA16" s="479">
        <v>91.234415814700341</v>
      </c>
      <c r="BB16" s="479">
        <v>90.829523352569367</v>
      </c>
      <c r="BC16" s="713" t="s">
        <v>381</v>
      </c>
      <c r="BD16" s="480" t="s">
        <v>381</v>
      </c>
      <c r="BE16" s="738"/>
      <c r="BF16" s="1021"/>
      <c r="BG16" s="503">
        <v>0</v>
      </c>
      <c r="BH16" s="483">
        <f t="shared" si="5"/>
        <v>22.369186046511629</v>
      </c>
      <c r="BI16" s="477">
        <v>86.631698419501831</v>
      </c>
      <c r="BJ16" s="479">
        <v>86.334952462577789</v>
      </c>
      <c r="BK16" s="478">
        <v>85.710483040166523</v>
      </c>
      <c r="BL16" s="478">
        <v>84.635012671362716</v>
      </c>
      <c r="BM16" s="478">
        <v>83.538683116019826</v>
      </c>
      <c r="BN16" s="478">
        <v>82.418704042856533</v>
      </c>
      <c r="BO16" s="478">
        <v>80.151384781497995</v>
      </c>
      <c r="BP16" s="478">
        <v>77.835670680237868</v>
      </c>
      <c r="BQ16" s="478">
        <v>75.469271339959008</v>
      </c>
      <c r="BR16" s="478">
        <v>73.004586281917057</v>
      </c>
      <c r="BS16" s="713" t="s">
        <v>381</v>
      </c>
      <c r="BT16" s="522" t="s">
        <v>381</v>
      </c>
      <c r="BU16" s="533"/>
      <c r="BV16" s="1021"/>
      <c r="BW16" s="503">
        <v>0</v>
      </c>
      <c r="BX16" s="483">
        <f t="shared" si="6"/>
        <v>22.369186046511629</v>
      </c>
      <c r="BY16" s="477">
        <v>86.603727311160654</v>
      </c>
      <c r="BZ16" s="479">
        <v>86.29964025692567</v>
      </c>
      <c r="CA16" s="478">
        <v>85.658372067867631</v>
      </c>
      <c r="CB16" s="478">
        <v>84.560462881003247</v>
      </c>
      <c r="CC16" s="478">
        <v>83.443887674358237</v>
      </c>
      <c r="CD16" s="478">
        <v>82.315938771146406</v>
      </c>
      <c r="CE16" s="478">
        <v>80.028510100318385</v>
      </c>
      <c r="CF16" s="478">
        <v>77.711722484900179</v>
      </c>
      <c r="CG16" s="478">
        <v>75.35848836377572</v>
      </c>
      <c r="CH16" s="478">
        <v>72.940480932766718</v>
      </c>
      <c r="CI16" s="713" t="s">
        <v>381</v>
      </c>
      <c r="CJ16" s="522" t="s">
        <v>381</v>
      </c>
      <c r="CK16" s="738"/>
      <c r="CL16" s="1021"/>
      <c r="CM16" s="503">
        <f t="shared" si="25"/>
        <v>0</v>
      </c>
      <c r="CN16" s="491">
        <v>1.2</v>
      </c>
      <c r="CO16" s="492">
        <v>1.2000000000000006</v>
      </c>
      <c r="CP16" s="492">
        <v>1.2000000000000002</v>
      </c>
      <c r="CQ16" s="492">
        <v>1.2000000000000135</v>
      </c>
      <c r="CR16" s="492">
        <v>1.2000000000000006</v>
      </c>
      <c r="CS16" s="493">
        <v>1.2</v>
      </c>
      <c r="CT16" s="493">
        <v>1.2000000000000004</v>
      </c>
      <c r="CU16" s="493">
        <v>1.2</v>
      </c>
      <c r="CV16" s="493">
        <v>1.2</v>
      </c>
      <c r="CW16" s="562">
        <v>1.2000000000000033</v>
      </c>
      <c r="CX16" s="522" t="s">
        <v>381</v>
      </c>
      <c r="CY16" s="748" t="s">
        <v>381</v>
      </c>
      <c r="CZ16" s="738"/>
      <c r="DA16" s="1021"/>
      <c r="DB16" s="503">
        <f t="shared" si="26"/>
        <v>0</v>
      </c>
      <c r="DC16" s="491">
        <v>1.000000000000008</v>
      </c>
      <c r="DD16" s="492">
        <v>1.0000000000000002</v>
      </c>
      <c r="DE16" s="492">
        <v>1</v>
      </c>
      <c r="DF16" s="492">
        <v>1.0000000000000004</v>
      </c>
      <c r="DG16" s="492">
        <v>1.000000000000008</v>
      </c>
      <c r="DH16" s="493">
        <v>1</v>
      </c>
      <c r="DI16" s="493">
        <v>1.0000000000000082</v>
      </c>
      <c r="DJ16" s="493">
        <v>1.0000000000000036</v>
      </c>
      <c r="DK16" s="493">
        <v>1.0000000000000042</v>
      </c>
      <c r="DL16" s="562">
        <v>1.0000000000000018</v>
      </c>
      <c r="DM16" s="522" t="s">
        <v>381</v>
      </c>
      <c r="DN16" s="748" t="s">
        <v>381</v>
      </c>
      <c r="DO16" s="744"/>
      <c r="DP16" s="1021"/>
      <c r="DQ16" s="503">
        <f t="shared" si="27"/>
        <v>0</v>
      </c>
      <c r="DR16" s="491">
        <v>1</v>
      </c>
      <c r="DS16" s="492">
        <v>1</v>
      </c>
      <c r="DT16" s="492">
        <v>1.0000000000000075</v>
      </c>
      <c r="DU16" s="492">
        <v>1</v>
      </c>
      <c r="DV16" s="492">
        <v>1.0000000000000075</v>
      </c>
      <c r="DW16" s="493">
        <v>1.0000000000000004</v>
      </c>
      <c r="DX16" s="493">
        <v>1.0000000000000004</v>
      </c>
      <c r="DY16" s="493">
        <v>1</v>
      </c>
      <c r="DZ16" s="493">
        <v>1</v>
      </c>
      <c r="EA16" s="562">
        <v>1.0000000000000018</v>
      </c>
      <c r="EB16" s="522" t="s">
        <v>381</v>
      </c>
      <c r="EC16" s="748" t="s">
        <v>381</v>
      </c>
      <c r="ED16" s="738"/>
      <c r="EE16" s="1021"/>
      <c r="EF16" s="503">
        <f t="shared" si="28"/>
        <v>0</v>
      </c>
      <c r="EG16" s="495">
        <v>32.222057903366817</v>
      </c>
      <c r="EH16" s="496">
        <v>30.502491602726309</v>
      </c>
      <c r="EI16" s="496">
        <v>27.697061705580097</v>
      </c>
      <c r="EJ16" s="496">
        <v>23.608273823473382</v>
      </c>
      <c r="EK16" s="496">
        <v>20.426248686025531</v>
      </c>
      <c r="EL16" s="497">
        <v>18.002917535659265</v>
      </c>
      <c r="EM16" s="497">
        <v>13.255644554346588</v>
      </c>
      <c r="EN16" s="497">
        <v>12.668706084344763</v>
      </c>
      <c r="EO16" s="497">
        <v>9.1103684795945696</v>
      </c>
      <c r="EP16" s="563">
        <v>8.8088449253752401</v>
      </c>
      <c r="EQ16" s="522" t="s">
        <v>381</v>
      </c>
      <c r="ER16" s="748" t="s">
        <v>381</v>
      </c>
      <c r="ES16" s="738"/>
      <c r="ET16" s="1021"/>
      <c r="EU16" s="503">
        <f t="shared" si="29"/>
        <v>0</v>
      </c>
      <c r="EV16" s="495">
        <v>81.637992633738179</v>
      </c>
      <c r="EW16" s="496">
        <v>80.438678586510491</v>
      </c>
      <c r="EX16" s="496">
        <v>77.915994764503012</v>
      </c>
      <c r="EY16" s="496">
        <v>73.575053450858093</v>
      </c>
      <c r="EZ16" s="496">
        <v>69.154745529462389</v>
      </c>
      <c r="FA16" s="497">
        <v>64.644191961085767</v>
      </c>
      <c r="FB16" s="497">
        <v>55.529015835825305</v>
      </c>
      <c r="FC16" s="497">
        <v>46.242149732900543</v>
      </c>
      <c r="FD16" s="497">
        <v>36.776675357821546</v>
      </c>
      <c r="FE16" s="563">
        <v>26.945475442682095</v>
      </c>
      <c r="FF16" s="522" t="s">
        <v>381</v>
      </c>
      <c r="FG16" s="748" t="s">
        <v>381</v>
      </c>
      <c r="FI16" s="1021"/>
      <c r="FJ16" s="503">
        <f t="shared" si="30"/>
        <v>0</v>
      </c>
      <c r="FK16" s="495">
        <v>81.524931151418571</v>
      </c>
      <c r="FL16" s="496">
        <v>80.295985690446287</v>
      </c>
      <c r="FM16" s="496">
        <v>77.705551177866028</v>
      </c>
      <c r="FN16" s="496">
        <v>73.274319982395241</v>
      </c>
      <c r="FO16" s="496">
        <v>68.772769838502313</v>
      </c>
      <c r="FP16" s="497">
        <v>64.230581268923117</v>
      </c>
      <c r="FQ16" s="497">
        <v>55.035655818439466</v>
      </c>
      <c r="FR16" s="497">
        <v>45.745737678945829</v>
      </c>
      <c r="FS16" s="497">
        <v>36.334173720495585</v>
      </c>
      <c r="FT16" s="563">
        <v>26.690152605360709</v>
      </c>
      <c r="FU16" s="522" t="s">
        <v>381</v>
      </c>
      <c r="FV16" s="748" t="s">
        <v>381</v>
      </c>
      <c r="FW16" s="744"/>
      <c r="FX16" s="1021"/>
      <c r="FY16" s="503">
        <f t="shared" si="31"/>
        <v>0</v>
      </c>
      <c r="FZ16" s="491">
        <f t="shared" si="32"/>
        <v>1</v>
      </c>
      <c r="GA16" s="492">
        <f t="shared" si="7"/>
        <v>1</v>
      </c>
      <c r="GB16" s="492">
        <f t="shared" si="7"/>
        <v>1</v>
      </c>
      <c r="GC16" s="492">
        <f t="shared" si="7"/>
        <v>1</v>
      </c>
      <c r="GD16" s="492">
        <f t="shared" si="7"/>
        <v>1.0000000000000075</v>
      </c>
      <c r="GE16" s="493">
        <f t="shared" si="7"/>
        <v>1</v>
      </c>
      <c r="GF16" s="493">
        <f t="shared" si="7"/>
        <v>1.0000000000000004</v>
      </c>
      <c r="GG16" s="493">
        <f t="shared" si="7"/>
        <v>1</v>
      </c>
      <c r="GH16" s="493">
        <f t="shared" si="7"/>
        <v>1</v>
      </c>
      <c r="GI16" s="493">
        <f t="shared" si="7"/>
        <v>1.0000000000000018</v>
      </c>
      <c r="GJ16" s="522" t="s">
        <v>381</v>
      </c>
      <c r="GK16" s="748" t="s">
        <v>381</v>
      </c>
      <c r="GM16" s="1021"/>
      <c r="GN16" s="503">
        <f t="shared" si="33"/>
        <v>0</v>
      </c>
      <c r="GO16" s="495">
        <f t="shared" si="34"/>
        <v>81.637992633738179</v>
      </c>
      <c r="GP16" s="496">
        <f t="shared" si="8"/>
        <v>80.438678586510491</v>
      </c>
      <c r="GQ16" s="496">
        <f t="shared" si="8"/>
        <v>77.915994764503012</v>
      </c>
      <c r="GR16" s="496">
        <f t="shared" si="8"/>
        <v>73.575053450858093</v>
      </c>
      <c r="GS16" s="496">
        <f t="shared" si="8"/>
        <v>69.154745529462389</v>
      </c>
      <c r="GT16" s="497">
        <f t="shared" si="8"/>
        <v>64.644191961085767</v>
      </c>
      <c r="GU16" s="497">
        <f t="shared" si="8"/>
        <v>55.529015835825305</v>
      </c>
      <c r="GV16" s="497">
        <f t="shared" si="8"/>
        <v>46.242149732900543</v>
      </c>
      <c r="GW16" s="497">
        <f t="shared" si="8"/>
        <v>36.776675357821546</v>
      </c>
      <c r="GX16" s="497">
        <f t="shared" si="8"/>
        <v>26.945475442682095</v>
      </c>
      <c r="GY16" s="522" t="s">
        <v>381</v>
      </c>
      <c r="GZ16" s="748" t="s">
        <v>381</v>
      </c>
      <c r="HB16" s="1021"/>
      <c r="HC16" s="711">
        <f t="shared" si="35"/>
        <v>0</v>
      </c>
      <c r="HD16" s="598" t="s">
        <v>381</v>
      </c>
      <c r="HE16" s="697" t="s">
        <v>381</v>
      </c>
      <c r="HF16" s="697" t="s">
        <v>381</v>
      </c>
      <c r="HH16" s="1021"/>
      <c r="HI16" s="711">
        <f t="shared" si="37"/>
        <v>0</v>
      </c>
      <c r="HJ16" s="598" t="str">
        <f t="shared" si="38"/>
        <v>no fueling</v>
      </c>
      <c r="HK16" s="599" t="s">
        <v>381</v>
      </c>
    </row>
    <row r="17" spans="2:219" ht="15" customHeight="1">
      <c r="B17" s="1021"/>
      <c r="C17" s="503">
        <v>-10</v>
      </c>
      <c r="D17" s="476">
        <f t="shared" si="0"/>
        <v>19.88372093023256</v>
      </c>
      <c r="E17" s="698" t="s">
        <v>711</v>
      </c>
      <c r="F17" s="699" t="s">
        <v>711</v>
      </c>
      <c r="G17" s="699" t="s">
        <v>711</v>
      </c>
      <c r="H17" s="477">
        <f t="shared" si="41"/>
        <v>86.424924364155302</v>
      </c>
      <c r="I17" s="478">
        <f t="shared" si="41"/>
        <v>86.121272700286241</v>
      </c>
      <c r="J17" s="478">
        <f t="shared" si="12"/>
        <v>85.48379324872154</v>
      </c>
      <c r="K17" s="478">
        <f t="shared" si="13"/>
        <v>84.37482716242468</v>
      </c>
      <c r="L17" s="478">
        <f t="shared" si="14"/>
        <v>83.248211951703013</v>
      </c>
      <c r="M17" s="478">
        <f t="shared" si="15"/>
        <v>82.113877285748018</v>
      </c>
      <c r="N17" s="478">
        <f t="shared" si="16"/>
        <v>79.822868213881563</v>
      </c>
      <c r="O17" s="478">
        <f t="shared" si="17"/>
        <v>77.508358555541577</v>
      </c>
      <c r="P17" s="478">
        <f t="shared" si="18"/>
        <v>75.1669232196206</v>
      </c>
      <c r="Q17" s="478">
        <f t="shared" si="19"/>
        <v>72.77406653628509</v>
      </c>
      <c r="R17" s="522" t="s">
        <v>381</v>
      </c>
      <c r="S17" s="480" t="s">
        <v>381</v>
      </c>
      <c r="T17" s="738"/>
      <c r="U17" s="1021"/>
      <c r="V17" s="503">
        <f t="shared" si="20"/>
        <v>-10</v>
      </c>
      <c r="W17" s="481">
        <v>15</v>
      </c>
      <c r="X17" s="482">
        <v>-33</v>
      </c>
      <c r="Y17" s="681">
        <f t="shared" si="21"/>
        <v>19.88372093023256</v>
      </c>
      <c r="Z17" s="666">
        <v>42.682820599999999</v>
      </c>
      <c r="AA17" s="488">
        <v>26.337325283350477</v>
      </c>
      <c r="AB17" s="542">
        <f t="shared" si="42"/>
        <v>4.2306604983769684</v>
      </c>
      <c r="AC17" s="543">
        <f t="shared" si="43"/>
        <v>3.1939945228023867</v>
      </c>
      <c r="AD17" s="487">
        <v>60.000540800000003</v>
      </c>
      <c r="AE17" s="488">
        <v>59.99980686731363</v>
      </c>
      <c r="AF17" s="738"/>
      <c r="AG17" s="1048"/>
      <c r="AH17" s="1050"/>
      <c r="AI17" s="738"/>
      <c r="AJ17" s="1021"/>
      <c r="AK17" s="503">
        <f t="shared" si="24"/>
        <v>-10</v>
      </c>
      <c r="AL17" s="489">
        <f t="shared" si="39"/>
        <v>-20</v>
      </c>
      <c r="AM17" s="482">
        <f t="shared" si="2"/>
        <v>-40</v>
      </c>
      <c r="AN17" s="490">
        <f t="shared" si="3"/>
        <v>19.88372093023256</v>
      </c>
      <c r="AO17" s="738"/>
      <c r="AP17" s="1021"/>
      <c r="AQ17" s="503">
        <v>-10</v>
      </c>
      <c r="AR17" s="483">
        <f t="shared" si="4"/>
        <v>19.88372093023256</v>
      </c>
      <c r="AS17" s="477">
        <v>97.575149004342236</v>
      </c>
      <c r="AT17" s="479">
        <v>97.029121840457236</v>
      </c>
      <c r="AU17" s="479">
        <v>96.115998055141148</v>
      </c>
      <c r="AV17" s="479">
        <v>94.664403349835951</v>
      </c>
      <c r="AW17" s="479">
        <v>93.209583956978136</v>
      </c>
      <c r="AX17" s="479">
        <v>91.731341645006182</v>
      </c>
      <c r="AY17" s="479">
        <v>90.177308855082813</v>
      </c>
      <c r="AZ17" s="479">
        <v>88.875012602392005</v>
      </c>
      <c r="BA17" s="479">
        <v>88.231983322123938</v>
      </c>
      <c r="BB17" s="479">
        <v>87.461446069082427</v>
      </c>
      <c r="BC17" s="713" t="s">
        <v>381</v>
      </c>
      <c r="BD17" s="480" t="s">
        <v>381</v>
      </c>
      <c r="BE17" s="738"/>
      <c r="BF17" s="1021"/>
      <c r="BG17" s="503">
        <v>-10</v>
      </c>
      <c r="BH17" s="483">
        <f t="shared" si="5"/>
        <v>22.369186046511629</v>
      </c>
      <c r="BI17" s="477">
        <v>86.424924364155302</v>
      </c>
      <c r="BJ17" s="479">
        <v>86.121272700286241</v>
      </c>
      <c r="BK17" s="478">
        <v>85.48379324872154</v>
      </c>
      <c r="BL17" s="478">
        <v>84.394280254014191</v>
      </c>
      <c r="BM17" s="478">
        <v>83.286619206010201</v>
      </c>
      <c r="BN17" s="478">
        <v>82.169440781023042</v>
      </c>
      <c r="BO17" s="478">
        <v>79.892630658650276</v>
      </c>
      <c r="BP17" s="478">
        <v>77.587384840469113</v>
      </c>
      <c r="BQ17" s="478">
        <v>75.240858092620954</v>
      </c>
      <c r="BR17" s="478">
        <v>72.81789359134747</v>
      </c>
      <c r="BS17" s="713" t="s">
        <v>381</v>
      </c>
      <c r="BT17" s="522" t="s">
        <v>381</v>
      </c>
      <c r="BU17" s="533"/>
      <c r="BV17" s="1021"/>
      <c r="BW17" s="503">
        <v>-10</v>
      </c>
      <c r="BX17" s="483">
        <f t="shared" si="6"/>
        <v>22.369186046511629</v>
      </c>
      <c r="BY17" s="477">
        <v>86.449899791692431</v>
      </c>
      <c r="BZ17" s="479">
        <v>86.136911010635558</v>
      </c>
      <c r="CA17" s="478">
        <v>85.486364748690718</v>
      </c>
      <c r="CB17" s="478">
        <v>84.37482716242468</v>
      </c>
      <c r="CC17" s="478">
        <v>83.248211951703013</v>
      </c>
      <c r="CD17" s="478">
        <v>82.113877285748018</v>
      </c>
      <c r="CE17" s="478">
        <v>79.822868213881563</v>
      </c>
      <c r="CF17" s="478">
        <v>77.508358555541577</v>
      </c>
      <c r="CG17" s="478">
        <v>75.1669232196206</v>
      </c>
      <c r="CH17" s="478">
        <v>72.77406653628509</v>
      </c>
      <c r="CI17" s="713" t="s">
        <v>381</v>
      </c>
      <c r="CJ17" s="522" t="s">
        <v>381</v>
      </c>
      <c r="CK17" s="738"/>
      <c r="CL17" s="1021"/>
      <c r="CM17" s="503">
        <f t="shared" si="25"/>
        <v>-10</v>
      </c>
      <c r="CN17" s="491">
        <v>1.2000000000000006</v>
      </c>
      <c r="CO17" s="492">
        <v>1.2000000000000135</v>
      </c>
      <c r="CP17" s="492">
        <v>1.2000000000000006</v>
      </c>
      <c r="CQ17" s="492">
        <v>1.2</v>
      </c>
      <c r="CR17" s="492">
        <v>1.2000000000000002</v>
      </c>
      <c r="CS17" s="493">
        <v>1.2000000000000002</v>
      </c>
      <c r="CT17" s="493">
        <v>1.2</v>
      </c>
      <c r="CU17" s="493">
        <v>1.2000000000000002</v>
      </c>
      <c r="CV17" s="493">
        <v>1.2000000000000006</v>
      </c>
      <c r="CW17" s="562">
        <v>1.2000000000000006</v>
      </c>
      <c r="CX17" s="522" t="s">
        <v>381</v>
      </c>
      <c r="CY17" s="748" t="s">
        <v>381</v>
      </c>
      <c r="CZ17" s="738"/>
      <c r="DA17" s="1021"/>
      <c r="DB17" s="503">
        <f t="shared" si="26"/>
        <v>-10</v>
      </c>
      <c r="DC17" s="491">
        <v>1.000000000000008</v>
      </c>
      <c r="DD17" s="492">
        <v>1</v>
      </c>
      <c r="DE17" s="492">
        <v>1.000000000000008</v>
      </c>
      <c r="DF17" s="492">
        <v>1.0000000000000004</v>
      </c>
      <c r="DG17" s="492">
        <v>1</v>
      </c>
      <c r="DH17" s="493">
        <v>1.0000000000000004</v>
      </c>
      <c r="DI17" s="493">
        <v>1</v>
      </c>
      <c r="DJ17" s="493">
        <v>1.0000000000000004</v>
      </c>
      <c r="DK17" s="493">
        <v>1.0000000000000002</v>
      </c>
      <c r="DL17" s="562">
        <v>1</v>
      </c>
      <c r="DM17" s="522" t="s">
        <v>381</v>
      </c>
      <c r="DN17" s="748" t="s">
        <v>381</v>
      </c>
      <c r="DO17" s="744"/>
      <c r="DP17" s="1021"/>
      <c r="DQ17" s="503">
        <f t="shared" si="27"/>
        <v>-10</v>
      </c>
      <c r="DR17" s="491">
        <v>1.0000000000000004</v>
      </c>
      <c r="DS17" s="492">
        <v>1.0000000000000082</v>
      </c>
      <c r="DT17" s="492">
        <v>1.0000000000000075</v>
      </c>
      <c r="DU17" s="492">
        <v>1</v>
      </c>
      <c r="DV17" s="492">
        <v>1</v>
      </c>
      <c r="DW17" s="493">
        <v>1.0000000000000084</v>
      </c>
      <c r="DX17" s="493">
        <v>1.0000000000000084</v>
      </c>
      <c r="DY17" s="493">
        <v>1.000000000000004</v>
      </c>
      <c r="DZ17" s="493">
        <v>1.0000000000000042</v>
      </c>
      <c r="EA17" s="562">
        <v>1</v>
      </c>
      <c r="EB17" s="522" t="s">
        <v>381</v>
      </c>
      <c r="EC17" s="748" t="s">
        <v>381</v>
      </c>
      <c r="ED17" s="738"/>
      <c r="EE17" s="1021"/>
      <c r="EF17" s="503">
        <f t="shared" si="28"/>
        <v>-10</v>
      </c>
      <c r="EG17" s="495">
        <v>29.284642900750839</v>
      </c>
      <c r="EH17" s="496">
        <v>27.62178752588261</v>
      </c>
      <c r="EI17" s="496">
        <v>24.843082637982945</v>
      </c>
      <c r="EJ17" s="496">
        <v>20.431229999691311</v>
      </c>
      <c r="EK17" s="496">
        <v>16.016400188953696</v>
      </c>
      <c r="EL17" s="497">
        <v>11.537607070820059</v>
      </c>
      <c r="EM17" s="497">
        <v>6.8370538717395561</v>
      </c>
      <c r="EN17" s="497">
        <v>2.9042595978573331</v>
      </c>
      <c r="EO17" s="497">
        <v>0.96453518494729451</v>
      </c>
      <c r="EP17" s="563">
        <v>-1.3579249662515167</v>
      </c>
      <c r="EQ17" s="522" t="s">
        <v>381</v>
      </c>
      <c r="ER17" s="748" t="s">
        <v>381</v>
      </c>
      <c r="ES17" s="738"/>
      <c r="ET17" s="1021"/>
      <c r="EU17" s="503">
        <f t="shared" si="29"/>
        <v>-10</v>
      </c>
      <c r="EV17" s="495">
        <v>80.802268140005822</v>
      </c>
      <c r="EW17" s="496">
        <v>79.5752968012618</v>
      </c>
      <c r="EX17" s="496">
        <v>77.000615870270394</v>
      </c>
      <c r="EY17" s="496">
        <v>72.604021013969259</v>
      </c>
      <c r="EZ17" s="496">
        <v>68.139141829780044</v>
      </c>
      <c r="FA17" s="497">
        <v>63.641030184081615</v>
      </c>
      <c r="FB17" s="497">
        <v>54.490156086240916</v>
      </c>
      <c r="FC17" s="497">
        <v>45.247834879483491</v>
      </c>
      <c r="FD17" s="497">
        <v>35.864383914113546</v>
      </c>
      <c r="FE17" s="563">
        <v>26.201958170185094</v>
      </c>
      <c r="FF17" s="522" t="s">
        <v>381</v>
      </c>
      <c r="FG17" s="748" t="s">
        <v>381</v>
      </c>
      <c r="FI17" s="1021"/>
      <c r="FJ17" s="503">
        <f t="shared" si="30"/>
        <v>-10</v>
      </c>
      <c r="FK17" s="495">
        <v>80.903202983645201</v>
      </c>
      <c r="FL17" s="496">
        <v>79.638477787568547</v>
      </c>
      <c r="FM17" s="496">
        <v>77.010998300368954</v>
      </c>
      <c r="FN17" s="496">
        <v>72.525564024559287</v>
      </c>
      <c r="FO17" s="496">
        <v>67.984416343351484</v>
      </c>
      <c r="FP17" s="497">
        <v>63.417450170851453</v>
      </c>
      <c r="FQ17" s="497">
        <v>54.210119817203804</v>
      </c>
      <c r="FR17" s="497">
        <v>44.931414223091338</v>
      </c>
      <c r="FS17" s="497">
        <v>35.569136770337877</v>
      </c>
      <c r="FT17" s="563">
        <v>26.027438060680879</v>
      </c>
      <c r="FU17" s="522" t="s">
        <v>381</v>
      </c>
      <c r="FV17" s="748" t="s">
        <v>381</v>
      </c>
      <c r="FW17" s="744"/>
      <c r="FX17" s="1021"/>
      <c r="FY17" s="503">
        <f t="shared" si="31"/>
        <v>-10</v>
      </c>
      <c r="FZ17" s="491">
        <f t="shared" si="32"/>
        <v>1.0000000000000004</v>
      </c>
      <c r="GA17" s="492">
        <f t="shared" si="7"/>
        <v>1</v>
      </c>
      <c r="GB17" s="492">
        <f t="shared" si="7"/>
        <v>1.0000000000000075</v>
      </c>
      <c r="GC17" s="492">
        <f t="shared" si="7"/>
        <v>1</v>
      </c>
      <c r="GD17" s="492">
        <f t="shared" si="7"/>
        <v>1</v>
      </c>
      <c r="GE17" s="493">
        <f t="shared" si="7"/>
        <v>1.0000000000000004</v>
      </c>
      <c r="GF17" s="493">
        <f t="shared" si="7"/>
        <v>1</v>
      </c>
      <c r="GG17" s="493">
        <f t="shared" si="7"/>
        <v>1.0000000000000004</v>
      </c>
      <c r="GH17" s="493">
        <f t="shared" si="7"/>
        <v>1.0000000000000002</v>
      </c>
      <c r="GI17" s="493">
        <f t="shared" si="7"/>
        <v>1</v>
      </c>
      <c r="GJ17" s="522" t="s">
        <v>381</v>
      </c>
      <c r="GK17" s="748" t="s">
        <v>381</v>
      </c>
      <c r="GM17" s="1021"/>
      <c r="GN17" s="503">
        <f t="shared" si="33"/>
        <v>-10</v>
      </c>
      <c r="GO17" s="495">
        <f t="shared" si="34"/>
        <v>80.903202983645201</v>
      </c>
      <c r="GP17" s="496">
        <f t="shared" si="8"/>
        <v>79.638477787568547</v>
      </c>
      <c r="GQ17" s="496">
        <f t="shared" si="8"/>
        <v>77.010998300368954</v>
      </c>
      <c r="GR17" s="496">
        <f t="shared" si="8"/>
        <v>72.604021013969259</v>
      </c>
      <c r="GS17" s="496">
        <f t="shared" si="8"/>
        <v>68.139141829780044</v>
      </c>
      <c r="GT17" s="497">
        <f t="shared" si="8"/>
        <v>63.641030184081615</v>
      </c>
      <c r="GU17" s="497">
        <f t="shared" si="8"/>
        <v>54.490156086240916</v>
      </c>
      <c r="GV17" s="497">
        <f t="shared" si="8"/>
        <v>45.247834879483491</v>
      </c>
      <c r="GW17" s="497">
        <f t="shared" si="8"/>
        <v>35.864383914113546</v>
      </c>
      <c r="GX17" s="497">
        <f t="shared" si="8"/>
        <v>26.201958170185094</v>
      </c>
      <c r="GY17" s="522" t="s">
        <v>381</v>
      </c>
      <c r="GZ17" s="748" t="s">
        <v>381</v>
      </c>
      <c r="HB17" s="1021"/>
      <c r="HC17" s="503">
        <f t="shared" si="35"/>
        <v>-10</v>
      </c>
      <c r="HD17" s="598" t="s">
        <v>381</v>
      </c>
      <c r="HE17" s="697" t="s">
        <v>381</v>
      </c>
      <c r="HF17" s="697" t="s">
        <v>381</v>
      </c>
      <c r="HH17" s="1021"/>
      <c r="HI17" s="503">
        <f t="shared" si="37"/>
        <v>-10</v>
      </c>
      <c r="HJ17" s="598" t="str">
        <f t="shared" si="38"/>
        <v>no fueling</v>
      </c>
      <c r="HK17" s="599" t="s">
        <v>381</v>
      </c>
    </row>
    <row r="18" spans="2:219" ht="15" customHeight="1">
      <c r="B18" s="1021"/>
      <c r="C18" s="503">
        <v>-20</v>
      </c>
      <c r="D18" s="476">
        <f t="shared" si="0"/>
        <v>19.88372093023256</v>
      </c>
      <c r="E18" s="698" t="s">
        <v>711</v>
      </c>
      <c r="F18" s="699" t="s">
        <v>711</v>
      </c>
      <c r="G18" s="699" t="s">
        <v>711</v>
      </c>
      <c r="H18" s="477">
        <f t="shared" si="41"/>
        <v>86.21684639699815</v>
      </c>
      <c r="I18" s="478">
        <f t="shared" si="41"/>
        <v>85.904501203805907</v>
      </c>
      <c r="J18" s="478">
        <f t="shared" si="12"/>
        <v>85.258805210314165</v>
      </c>
      <c r="K18" s="478">
        <f t="shared" si="13"/>
        <v>84.151789087498301</v>
      </c>
      <c r="L18" s="478">
        <f t="shared" si="14"/>
        <v>83.036670880285371</v>
      </c>
      <c r="M18" s="478">
        <f t="shared" si="15"/>
        <v>81.907472659831242</v>
      </c>
      <c r="N18" s="478">
        <f t="shared" si="16"/>
        <v>79.614805077510908</v>
      </c>
      <c r="O18" s="478">
        <f t="shared" si="17"/>
        <v>77.302545159830714</v>
      </c>
      <c r="P18" s="478">
        <f t="shared" si="18"/>
        <v>74.973072825985668</v>
      </c>
      <c r="Q18" s="478">
        <f t="shared" si="19"/>
        <v>72.605828766198471</v>
      </c>
      <c r="R18" s="522" t="s">
        <v>381</v>
      </c>
      <c r="S18" s="480" t="s">
        <v>381</v>
      </c>
      <c r="T18" s="738"/>
      <c r="U18" s="1021"/>
      <c r="V18" s="503">
        <f t="shared" si="20"/>
        <v>-20</v>
      </c>
      <c r="W18" s="481">
        <v>15</v>
      </c>
      <c r="X18" s="482">
        <v>-33</v>
      </c>
      <c r="Y18" s="681">
        <f t="shared" si="21"/>
        <v>19.88372093023256</v>
      </c>
      <c r="Z18" s="666">
        <v>42.608245599999997</v>
      </c>
      <c r="AA18" s="488">
        <v>26.299744845967894</v>
      </c>
      <c r="AB18" s="542">
        <f t="shared" si="42"/>
        <v>4.2197585400744488</v>
      </c>
      <c r="AC18" s="543">
        <f t="shared" si="43"/>
        <v>3.1903161682828873</v>
      </c>
      <c r="AD18" s="487">
        <v>59.997642900000002</v>
      </c>
      <c r="AE18" s="488">
        <v>60.000507452182845</v>
      </c>
      <c r="AF18" s="738"/>
      <c r="AG18" s="1048"/>
      <c r="AH18" s="1050"/>
      <c r="AI18" s="738"/>
      <c r="AJ18" s="1021"/>
      <c r="AK18" s="503">
        <f t="shared" si="24"/>
        <v>-20</v>
      </c>
      <c r="AL18" s="489">
        <f t="shared" si="39"/>
        <v>-30</v>
      </c>
      <c r="AM18" s="482">
        <f t="shared" si="2"/>
        <v>-40</v>
      </c>
      <c r="AN18" s="490">
        <f t="shared" si="3"/>
        <v>19.88372093023256</v>
      </c>
      <c r="AO18" s="738"/>
      <c r="AP18" s="1021"/>
      <c r="AQ18" s="503">
        <v>-20</v>
      </c>
      <c r="AR18" s="483">
        <f t="shared" si="4"/>
        <v>19.88372093023256</v>
      </c>
      <c r="AS18" s="477">
        <v>96.616647907348721</v>
      </c>
      <c r="AT18" s="479">
        <v>96.102486048976871</v>
      </c>
      <c r="AU18" s="479">
        <v>95.21504582608668</v>
      </c>
      <c r="AV18" s="479">
        <v>93.793362863180846</v>
      </c>
      <c r="AW18" s="479">
        <v>92.36096626753077</v>
      </c>
      <c r="AX18" s="479">
        <v>90.884386574571977</v>
      </c>
      <c r="AY18" s="479">
        <v>88.716416137598998</v>
      </c>
      <c r="AZ18" s="479">
        <v>85.875568806454709</v>
      </c>
      <c r="BA18" s="479">
        <v>84.820817570533137</v>
      </c>
      <c r="BB18" s="761" t="s">
        <v>968</v>
      </c>
      <c r="BC18" s="713" t="s">
        <v>381</v>
      </c>
      <c r="BD18" s="480" t="s">
        <v>381</v>
      </c>
      <c r="BE18" s="738"/>
      <c r="BF18" s="1021"/>
      <c r="BG18" s="503">
        <v>-20</v>
      </c>
      <c r="BH18" s="483">
        <f t="shared" si="5"/>
        <v>22.369186046511629</v>
      </c>
      <c r="BI18" s="477">
        <v>86.21684639699815</v>
      </c>
      <c r="BJ18" s="479">
        <v>85.904501203805907</v>
      </c>
      <c r="BK18" s="478">
        <v>85.258805210314165</v>
      </c>
      <c r="BL18" s="478">
        <v>84.151789087498301</v>
      </c>
      <c r="BM18" s="478">
        <v>83.036670880285371</v>
      </c>
      <c r="BN18" s="478">
        <v>81.907472659831242</v>
      </c>
      <c r="BO18" s="478">
        <v>79.635048511090218</v>
      </c>
      <c r="BP18" s="478">
        <v>77.337055872686022</v>
      </c>
      <c r="BQ18" s="478">
        <v>75.010100247271254</v>
      </c>
      <c r="BR18" s="478">
        <v>72.629457199269225</v>
      </c>
      <c r="BS18" s="713" t="s">
        <v>381</v>
      </c>
      <c r="BT18" s="522" t="s">
        <v>381</v>
      </c>
      <c r="BU18" s="533"/>
      <c r="BV18" s="1021"/>
      <c r="BW18" s="503">
        <v>-20</v>
      </c>
      <c r="BX18" s="483">
        <f t="shared" si="6"/>
        <v>22.369186046511629</v>
      </c>
      <c r="BY18" s="477">
        <v>86.294182596282113</v>
      </c>
      <c r="BZ18" s="479">
        <v>85.974434119442222</v>
      </c>
      <c r="CA18" s="478">
        <v>85.312049383759657</v>
      </c>
      <c r="CB18" s="478">
        <v>84.18712930041707</v>
      </c>
      <c r="CC18" s="478">
        <v>83.051644371185532</v>
      </c>
      <c r="CD18" s="478">
        <v>81.912204943227579</v>
      </c>
      <c r="CE18" s="478">
        <v>79.614805077510908</v>
      </c>
      <c r="CF18" s="478">
        <v>77.302545159830714</v>
      </c>
      <c r="CG18" s="478">
        <v>74.973072825985668</v>
      </c>
      <c r="CH18" s="478">
        <v>72.605828766198471</v>
      </c>
      <c r="CI18" s="713" t="s">
        <v>381</v>
      </c>
      <c r="CJ18" s="522" t="s">
        <v>381</v>
      </c>
      <c r="CK18" s="738"/>
      <c r="CL18" s="1021"/>
      <c r="CM18" s="503">
        <f t="shared" si="25"/>
        <v>-20</v>
      </c>
      <c r="CN18" s="491">
        <v>1.2</v>
      </c>
      <c r="CO18" s="492">
        <v>1.2000000000000004</v>
      </c>
      <c r="CP18" s="492">
        <v>1.2000000000000002</v>
      </c>
      <c r="CQ18" s="492">
        <v>1.2</v>
      </c>
      <c r="CR18" s="492">
        <v>1.2000000000000002</v>
      </c>
      <c r="CS18" s="493">
        <v>1.2000000000000004</v>
      </c>
      <c r="CT18" s="493">
        <v>1.2000000000000013</v>
      </c>
      <c r="CU18" s="493">
        <v>1.2</v>
      </c>
      <c r="CV18" s="493">
        <v>1.2000000000000013</v>
      </c>
      <c r="CW18" s="605" t="s">
        <v>968</v>
      </c>
      <c r="CX18" s="522" t="s">
        <v>381</v>
      </c>
      <c r="CY18" s="748" t="s">
        <v>381</v>
      </c>
      <c r="CZ18" s="738"/>
      <c r="DA18" s="1021"/>
      <c r="DB18" s="503">
        <f t="shared" si="26"/>
        <v>-20</v>
      </c>
      <c r="DC18" s="491">
        <v>1</v>
      </c>
      <c r="DD18" s="492">
        <v>1.0000000000000082</v>
      </c>
      <c r="DE18" s="492">
        <v>1</v>
      </c>
      <c r="DF18" s="492">
        <v>1.0000000000000082</v>
      </c>
      <c r="DG18" s="492">
        <v>1.0000000000000004</v>
      </c>
      <c r="DH18" s="493">
        <v>1.0000000000000082</v>
      </c>
      <c r="DI18" s="493">
        <v>1</v>
      </c>
      <c r="DJ18" s="493">
        <v>1.000000000000004</v>
      </c>
      <c r="DK18" s="493">
        <v>1.000000000000004</v>
      </c>
      <c r="DL18" s="562">
        <v>1.000000000000002</v>
      </c>
      <c r="DM18" s="522" t="s">
        <v>381</v>
      </c>
      <c r="DN18" s="748" t="s">
        <v>381</v>
      </c>
      <c r="DO18" s="744"/>
      <c r="DP18" s="1021"/>
      <c r="DQ18" s="503">
        <f t="shared" si="27"/>
        <v>-20</v>
      </c>
      <c r="DR18" s="491">
        <v>1.0000000000000004</v>
      </c>
      <c r="DS18" s="492">
        <v>1.0000000000000075</v>
      </c>
      <c r="DT18" s="492">
        <v>1</v>
      </c>
      <c r="DU18" s="492">
        <v>1</v>
      </c>
      <c r="DV18" s="492">
        <v>1.0000000000000002</v>
      </c>
      <c r="DW18" s="493">
        <v>1.0000000000000007</v>
      </c>
      <c r="DX18" s="493">
        <v>1.0000000000000082</v>
      </c>
      <c r="DY18" s="493">
        <v>1.0000000000000002</v>
      </c>
      <c r="DZ18" s="493">
        <v>1.0000000000000004</v>
      </c>
      <c r="EA18" s="562">
        <v>1.000000000000002</v>
      </c>
      <c r="EB18" s="522" t="s">
        <v>381</v>
      </c>
      <c r="EC18" s="748" t="s">
        <v>381</v>
      </c>
      <c r="ED18" s="738"/>
      <c r="EE18" s="1021"/>
      <c r="EF18" s="503">
        <f t="shared" si="28"/>
        <v>-20</v>
      </c>
      <c r="EG18" s="495">
        <v>26.366271875962752</v>
      </c>
      <c r="EH18" s="496">
        <v>24.80198430385002</v>
      </c>
      <c r="EI18" s="496">
        <v>22.104011160010202</v>
      </c>
      <c r="EJ18" s="496">
        <v>17.787121626102191</v>
      </c>
      <c r="EK18" s="496">
        <v>13.444365231182701</v>
      </c>
      <c r="EL18" s="497">
        <v>8.9747743098647561</v>
      </c>
      <c r="EM18" s="497">
        <v>2.4257135243246921</v>
      </c>
      <c r="EN18" s="497">
        <v>-6.1312971717572964</v>
      </c>
      <c r="EO18" s="497">
        <v>-9.3010410547178139</v>
      </c>
      <c r="EP18" s="605" t="s">
        <v>968</v>
      </c>
      <c r="EQ18" s="522" t="s">
        <v>381</v>
      </c>
      <c r="ER18" s="748" t="s">
        <v>381</v>
      </c>
      <c r="ES18" s="738"/>
      <c r="ET18" s="1021"/>
      <c r="EU18" s="503">
        <f t="shared" si="29"/>
        <v>-20</v>
      </c>
      <c r="EV18" s="495">
        <v>79.961443593877505</v>
      </c>
      <c r="EW18" s="496">
        <v>78.699608288841148</v>
      </c>
      <c r="EX18" s="496">
        <v>76.092312388411926</v>
      </c>
      <c r="EY18" s="496">
        <v>71.626132347176906</v>
      </c>
      <c r="EZ18" s="496">
        <v>67.132321081129817</v>
      </c>
      <c r="FA18" s="497">
        <v>62.58701838687341</v>
      </c>
      <c r="FB18" s="497">
        <v>53.456289412334741</v>
      </c>
      <c r="FC18" s="497">
        <v>44.245616363499494</v>
      </c>
      <c r="FD18" s="497">
        <v>34.942973288885923</v>
      </c>
      <c r="FE18" s="563">
        <v>25.451665254668285</v>
      </c>
      <c r="FF18" s="522" t="s">
        <v>381</v>
      </c>
      <c r="FG18" s="748" t="s">
        <v>381</v>
      </c>
      <c r="FI18" s="1021"/>
      <c r="FJ18" s="503">
        <f t="shared" si="30"/>
        <v>-20</v>
      </c>
      <c r="FK18" s="495">
        <v>80.273932401728018</v>
      </c>
      <c r="FL18" s="496">
        <v>78.982094634482394</v>
      </c>
      <c r="FM18" s="496">
        <v>76.30724697458669</v>
      </c>
      <c r="FN18" s="496">
        <v>71.768632860752064</v>
      </c>
      <c r="FO18" s="496">
        <v>67.19262876492445</v>
      </c>
      <c r="FP18" s="497">
        <v>62.606055828463639</v>
      </c>
      <c r="FQ18" s="497">
        <v>53.375050069169959</v>
      </c>
      <c r="FR18" s="497">
        <v>44.107470983468659</v>
      </c>
      <c r="FS18" s="497">
        <v>34.795146251237213</v>
      </c>
      <c r="FT18" s="563">
        <v>25.357596815983982</v>
      </c>
      <c r="FU18" s="522" t="s">
        <v>381</v>
      </c>
      <c r="FV18" s="748" t="s">
        <v>381</v>
      </c>
      <c r="FW18" s="744"/>
      <c r="FX18" s="1021"/>
      <c r="FY18" s="503">
        <f t="shared" si="31"/>
        <v>-20</v>
      </c>
      <c r="FZ18" s="491">
        <f t="shared" si="32"/>
        <v>1</v>
      </c>
      <c r="GA18" s="492">
        <f t="shared" si="7"/>
        <v>1.0000000000000075</v>
      </c>
      <c r="GB18" s="492">
        <f t="shared" si="7"/>
        <v>1</v>
      </c>
      <c r="GC18" s="492">
        <f t="shared" si="7"/>
        <v>1</v>
      </c>
      <c r="GD18" s="492">
        <f t="shared" si="7"/>
        <v>1.0000000000000002</v>
      </c>
      <c r="GE18" s="493">
        <f t="shared" si="7"/>
        <v>1.0000000000000007</v>
      </c>
      <c r="GF18" s="493">
        <f t="shared" si="7"/>
        <v>1</v>
      </c>
      <c r="GG18" s="493">
        <f t="shared" si="7"/>
        <v>1.0000000000000002</v>
      </c>
      <c r="GH18" s="493">
        <f t="shared" si="7"/>
        <v>1.0000000000000004</v>
      </c>
      <c r="GI18" s="493">
        <f t="shared" si="7"/>
        <v>1.000000000000002</v>
      </c>
      <c r="GJ18" s="522" t="s">
        <v>381</v>
      </c>
      <c r="GK18" s="748" t="s">
        <v>381</v>
      </c>
      <c r="GM18" s="1021"/>
      <c r="GN18" s="503">
        <f t="shared" si="33"/>
        <v>-20</v>
      </c>
      <c r="GO18" s="495">
        <f t="shared" si="34"/>
        <v>80.273932401728018</v>
      </c>
      <c r="GP18" s="496">
        <f t="shared" si="8"/>
        <v>78.982094634482394</v>
      </c>
      <c r="GQ18" s="496">
        <f t="shared" si="8"/>
        <v>76.30724697458669</v>
      </c>
      <c r="GR18" s="496">
        <f t="shared" si="8"/>
        <v>71.768632860752064</v>
      </c>
      <c r="GS18" s="496">
        <f t="shared" si="8"/>
        <v>67.19262876492445</v>
      </c>
      <c r="GT18" s="497">
        <f t="shared" si="8"/>
        <v>62.606055828463639</v>
      </c>
      <c r="GU18" s="497">
        <f t="shared" si="8"/>
        <v>53.456289412334741</v>
      </c>
      <c r="GV18" s="497">
        <f t="shared" si="8"/>
        <v>44.245616363499494</v>
      </c>
      <c r="GW18" s="497">
        <f t="shared" si="8"/>
        <v>34.942973288885923</v>
      </c>
      <c r="GX18" s="497">
        <f t="shared" si="8"/>
        <v>25.451665254668285</v>
      </c>
      <c r="GY18" s="522" t="s">
        <v>381</v>
      </c>
      <c r="GZ18" s="748" t="s">
        <v>381</v>
      </c>
      <c r="HB18" s="1021"/>
      <c r="HC18" s="503">
        <f t="shared" si="35"/>
        <v>-20</v>
      </c>
      <c r="HD18" s="598" t="s">
        <v>381</v>
      </c>
      <c r="HE18" s="697" t="s">
        <v>381</v>
      </c>
      <c r="HF18" s="697" t="s">
        <v>381</v>
      </c>
      <c r="HH18" s="1021"/>
      <c r="HI18" s="503">
        <f t="shared" si="37"/>
        <v>-20</v>
      </c>
      <c r="HJ18" s="598" t="str">
        <f t="shared" si="38"/>
        <v>no fueling</v>
      </c>
      <c r="HK18" s="599" t="s">
        <v>381</v>
      </c>
    </row>
    <row r="19" spans="2:219" ht="15" customHeight="1">
      <c r="B19" s="1021"/>
      <c r="C19" s="503">
        <v>-30</v>
      </c>
      <c r="D19" s="476">
        <f t="shared" si="0"/>
        <v>19.88372093023256</v>
      </c>
      <c r="E19" s="698" t="s">
        <v>711</v>
      </c>
      <c r="F19" s="699" t="s">
        <v>711</v>
      </c>
      <c r="G19" s="699" t="s">
        <v>711</v>
      </c>
      <c r="H19" s="477">
        <f t="shared" si="41"/>
        <v>86.008825532350087</v>
      </c>
      <c r="I19" s="478">
        <f t="shared" si="41"/>
        <v>85.689049127416197</v>
      </c>
      <c r="J19" s="478">
        <f t="shared" si="12"/>
        <v>85.02884910509475</v>
      </c>
      <c r="K19" s="478">
        <f t="shared" si="13"/>
        <v>83.911368798769203</v>
      </c>
      <c r="L19" s="478">
        <f t="shared" si="14"/>
        <v>82.784287847053349</v>
      </c>
      <c r="M19" s="478">
        <f t="shared" si="15"/>
        <v>81.650921037622282</v>
      </c>
      <c r="N19" s="478">
        <f t="shared" si="16"/>
        <v>79.374952358038527</v>
      </c>
      <c r="O19" s="478">
        <f t="shared" si="17"/>
        <v>77.084519304878881</v>
      </c>
      <c r="P19" s="478">
        <f t="shared" si="18"/>
        <v>74.776979885324806</v>
      </c>
      <c r="Q19" s="478">
        <f t="shared" si="19"/>
        <v>72.435582369827401</v>
      </c>
      <c r="R19" s="522" t="s">
        <v>381</v>
      </c>
      <c r="S19" s="480" t="s">
        <v>381</v>
      </c>
      <c r="T19" s="738"/>
      <c r="U19" s="1021"/>
      <c r="V19" s="503">
        <f t="shared" si="20"/>
        <v>-30</v>
      </c>
      <c r="W19" s="481">
        <v>15</v>
      </c>
      <c r="X19" s="482">
        <v>-33</v>
      </c>
      <c r="Y19" s="681">
        <f t="shared" si="21"/>
        <v>19.88372093023256</v>
      </c>
      <c r="Z19" s="666">
        <v>42.547624800000001</v>
      </c>
      <c r="AA19" s="488">
        <v>26.263774318198205</v>
      </c>
      <c r="AB19" s="542">
        <f t="shared" si="42"/>
        <v>4.2089229385718081</v>
      </c>
      <c r="AC19" s="543">
        <f t="shared" si="43"/>
        <v>3.18648219077286</v>
      </c>
      <c r="AD19" s="487">
        <v>60.000461100000003</v>
      </c>
      <c r="AE19" s="488">
        <v>60.001088737584958</v>
      </c>
      <c r="AF19" s="738"/>
      <c r="AG19" s="1048"/>
      <c r="AH19" s="1050"/>
      <c r="AI19" s="738"/>
      <c r="AJ19" s="1021"/>
      <c r="AK19" s="503">
        <f t="shared" si="24"/>
        <v>-30</v>
      </c>
      <c r="AL19" s="489">
        <f t="shared" si="39"/>
        <v>-40</v>
      </c>
      <c r="AM19" s="482">
        <f t="shared" si="2"/>
        <v>-40</v>
      </c>
      <c r="AN19" s="490">
        <f t="shared" si="3"/>
        <v>19.88372093023256</v>
      </c>
      <c r="AO19" s="738"/>
      <c r="AP19" s="1021"/>
      <c r="AQ19" s="503">
        <v>-30</v>
      </c>
      <c r="AR19" s="483">
        <f t="shared" si="4"/>
        <v>19.88372093023256</v>
      </c>
      <c r="AS19" s="477">
        <v>95.280412982229564</v>
      </c>
      <c r="AT19" s="479">
        <v>94.886758443989805</v>
      </c>
      <c r="AU19" s="479">
        <v>94.088129241430337</v>
      </c>
      <c r="AV19" s="479">
        <v>92.732293627215611</v>
      </c>
      <c r="AW19" s="479">
        <v>91.33985486013276</v>
      </c>
      <c r="AX19" s="479">
        <v>89.893637352365403</v>
      </c>
      <c r="AY19" s="479">
        <v>87.823113604619252</v>
      </c>
      <c r="AZ19" s="479">
        <v>84.908523737538687</v>
      </c>
      <c r="BA19" s="479">
        <v>82.626029198732482</v>
      </c>
      <c r="BB19" s="479">
        <v>79.843069904669008</v>
      </c>
      <c r="BC19" s="713" t="s">
        <v>381</v>
      </c>
      <c r="BD19" s="480" t="s">
        <v>381</v>
      </c>
      <c r="BE19" s="738"/>
      <c r="BF19" s="1021"/>
      <c r="BG19" s="503">
        <v>-30</v>
      </c>
      <c r="BH19" s="483">
        <f t="shared" si="5"/>
        <v>22.369186046511629</v>
      </c>
      <c r="BI19" s="477">
        <v>86.008825532350087</v>
      </c>
      <c r="BJ19" s="479">
        <v>85.689049127416197</v>
      </c>
      <c r="BK19" s="478">
        <v>85.02884910509475</v>
      </c>
      <c r="BL19" s="478">
        <v>83.911368798769203</v>
      </c>
      <c r="BM19" s="478">
        <v>82.784287847053349</v>
      </c>
      <c r="BN19" s="478">
        <v>81.650921037622282</v>
      </c>
      <c r="BO19" s="478">
        <v>79.374952358038527</v>
      </c>
      <c r="BP19" s="478">
        <v>77.084519304878881</v>
      </c>
      <c r="BQ19" s="478">
        <v>74.777244370251822</v>
      </c>
      <c r="BR19" s="478">
        <v>72.439305992262973</v>
      </c>
      <c r="BS19" s="713" t="s">
        <v>381</v>
      </c>
      <c r="BT19" s="522" t="s">
        <v>381</v>
      </c>
      <c r="BU19" s="533"/>
      <c r="BV19" s="1021"/>
      <c r="BW19" s="503">
        <v>-30</v>
      </c>
      <c r="BX19" s="483">
        <f t="shared" si="6"/>
        <v>22.369186046511629</v>
      </c>
      <c r="BY19" s="477">
        <v>86.140130009172154</v>
      </c>
      <c r="BZ19" s="479">
        <v>85.811328933756926</v>
      </c>
      <c r="CA19" s="478">
        <v>85.13659677408971</v>
      </c>
      <c r="CB19" s="478">
        <v>83.998501959783553</v>
      </c>
      <c r="CC19" s="478">
        <v>82.852837970746208</v>
      </c>
      <c r="CD19" s="478">
        <v>81.703454150419972</v>
      </c>
      <c r="CE19" s="478">
        <v>79.401663257937244</v>
      </c>
      <c r="CF19" s="478">
        <v>77.093874428349835</v>
      </c>
      <c r="CG19" s="478">
        <v>74.776979885324806</v>
      </c>
      <c r="CH19" s="478">
        <v>72.435582369827401</v>
      </c>
      <c r="CI19" s="713" t="s">
        <v>381</v>
      </c>
      <c r="CJ19" s="522" t="s">
        <v>381</v>
      </c>
      <c r="CK19" s="738"/>
      <c r="CL19" s="1021"/>
      <c r="CM19" s="503">
        <f t="shared" si="25"/>
        <v>-30</v>
      </c>
      <c r="CN19" s="491">
        <v>1.2000000000000002</v>
      </c>
      <c r="CO19" s="492">
        <v>1.2000000000000139</v>
      </c>
      <c r="CP19" s="492">
        <v>1.2000000000000002</v>
      </c>
      <c r="CQ19" s="492">
        <v>1.2</v>
      </c>
      <c r="CR19" s="492">
        <v>1.2000000000000002</v>
      </c>
      <c r="CS19" s="493">
        <v>1.2000000000000144</v>
      </c>
      <c r="CT19" s="493">
        <v>1.2000000000000002</v>
      </c>
      <c r="CU19" s="493">
        <v>1.2</v>
      </c>
      <c r="CV19" s="493">
        <v>1.2000000000000037</v>
      </c>
      <c r="CW19" s="493">
        <v>1.2000000000000002</v>
      </c>
      <c r="CX19" s="522" t="s">
        <v>381</v>
      </c>
      <c r="CY19" s="748" t="s">
        <v>381</v>
      </c>
      <c r="CZ19" s="738"/>
      <c r="DA19" s="1021"/>
      <c r="DB19" s="503">
        <f t="shared" si="26"/>
        <v>-30</v>
      </c>
      <c r="DC19" s="491">
        <v>1.0000000000000082</v>
      </c>
      <c r="DD19" s="492">
        <v>1</v>
      </c>
      <c r="DE19" s="492">
        <v>1</v>
      </c>
      <c r="DF19" s="492">
        <v>1.0000000000000004</v>
      </c>
      <c r="DG19" s="492">
        <v>1.000000000000008</v>
      </c>
      <c r="DH19" s="493">
        <v>1</v>
      </c>
      <c r="DI19" s="493">
        <v>1</v>
      </c>
      <c r="DJ19" s="493">
        <v>1.0000000000000004</v>
      </c>
      <c r="DK19" s="493">
        <v>1.0000000000000038</v>
      </c>
      <c r="DL19" s="562">
        <v>1.0000000000000018</v>
      </c>
      <c r="DM19" s="522" t="s">
        <v>381</v>
      </c>
      <c r="DN19" s="748" t="s">
        <v>381</v>
      </c>
      <c r="DO19" s="744"/>
      <c r="DP19" s="1021"/>
      <c r="DQ19" s="503">
        <f t="shared" si="27"/>
        <v>-30</v>
      </c>
      <c r="DR19" s="491">
        <v>1.0000000000000004</v>
      </c>
      <c r="DS19" s="492">
        <v>1.0000000000000075</v>
      </c>
      <c r="DT19" s="492">
        <v>1.0000000000000082</v>
      </c>
      <c r="DU19" s="492">
        <v>1.000000000000008</v>
      </c>
      <c r="DV19" s="492">
        <v>1.0000000000000002</v>
      </c>
      <c r="DW19" s="493">
        <v>1.0000000000000002</v>
      </c>
      <c r="DX19" s="493">
        <v>1.0000000000000002</v>
      </c>
      <c r="DY19" s="493">
        <v>1.0000000000000042</v>
      </c>
      <c r="DZ19" s="493">
        <v>1.000000000000004</v>
      </c>
      <c r="EA19" s="562">
        <v>1.0000000000000018</v>
      </c>
      <c r="EB19" s="522" t="s">
        <v>381</v>
      </c>
      <c r="EC19" s="748" t="s">
        <v>381</v>
      </c>
      <c r="ED19" s="738"/>
      <c r="EE19" s="1021"/>
      <c r="EF19" s="503">
        <f t="shared" si="28"/>
        <v>-30</v>
      </c>
      <c r="EG19" s="495">
        <v>22.302652713268571</v>
      </c>
      <c r="EH19" s="496">
        <v>21.10659875358607</v>
      </c>
      <c r="EI19" s="496">
        <v>18.681631297248032</v>
      </c>
      <c r="EJ19" s="496">
        <v>14.569511253196367</v>
      </c>
      <c r="EK19" s="496">
        <v>10.352693744136729</v>
      </c>
      <c r="EL19" s="497">
        <v>5.9799021166666648</v>
      </c>
      <c r="EM19" s="497">
        <v>-0.26808888716504953</v>
      </c>
      <c r="EN19" s="497">
        <v>-9.0376189848926174</v>
      </c>
      <c r="EO19" s="497">
        <v>-15.883825915650334</v>
      </c>
      <c r="EP19" s="563">
        <v>-24.204794584846269</v>
      </c>
      <c r="EQ19" s="522" t="s">
        <v>381</v>
      </c>
      <c r="ER19" s="748" t="s">
        <v>381</v>
      </c>
      <c r="ES19" s="738"/>
      <c r="ET19" s="1021"/>
      <c r="EU19" s="503">
        <f t="shared" si="29"/>
        <v>-30</v>
      </c>
      <c r="EV19" s="495">
        <v>79.121022168183458</v>
      </c>
      <c r="EW19" s="496">
        <v>77.829435523925611</v>
      </c>
      <c r="EX19" s="496">
        <v>75.164162360737237</v>
      </c>
      <c r="EY19" s="496">
        <v>70.65683154953706</v>
      </c>
      <c r="EZ19" s="496">
        <v>66.115955856710173</v>
      </c>
      <c r="FA19" s="497">
        <v>61.555079238999042</v>
      </c>
      <c r="FB19" s="497">
        <v>52.412624602161657</v>
      </c>
      <c r="FC19" s="497">
        <v>43.234844267501728</v>
      </c>
      <c r="FD19" s="497">
        <v>34.013434667445893</v>
      </c>
      <c r="FE19" s="563">
        <v>24.694717425153669</v>
      </c>
      <c r="FF19" s="522" t="s">
        <v>381</v>
      </c>
      <c r="FG19" s="748" t="s">
        <v>381</v>
      </c>
      <c r="FI19" s="1021"/>
      <c r="FJ19" s="503">
        <f t="shared" si="30"/>
        <v>-30</v>
      </c>
      <c r="FK19" s="495">
        <v>79.6514832914674</v>
      </c>
      <c r="FL19" s="496">
        <v>78.323279150288556</v>
      </c>
      <c r="FM19" s="496">
        <v>75.599027466756979</v>
      </c>
      <c r="FN19" s="496">
        <v>71.008098626025401</v>
      </c>
      <c r="FO19" s="496">
        <v>66.391986022730293</v>
      </c>
      <c r="FP19" s="497">
        <v>61.766363042701755</v>
      </c>
      <c r="FQ19" s="497">
        <v>52.519791143800205</v>
      </c>
      <c r="FR19" s="497">
        <v>43.272282609074921</v>
      </c>
      <c r="FS19" s="497">
        <v>34.012378886531621</v>
      </c>
      <c r="FT19" s="563">
        <v>24.679896445888346</v>
      </c>
      <c r="FU19" s="522" t="s">
        <v>381</v>
      </c>
      <c r="FV19" s="748" t="s">
        <v>381</v>
      </c>
      <c r="FW19" s="744"/>
      <c r="FX19" s="1021"/>
      <c r="FY19" s="503">
        <f t="shared" si="31"/>
        <v>-30</v>
      </c>
      <c r="FZ19" s="491">
        <f t="shared" si="32"/>
        <v>1.0000000000000004</v>
      </c>
      <c r="GA19" s="492">
        <f t="shared" si="7"/>
        <v>1</v>
      </c>
      <c r="GB19" s="492">
        <f t="shared" si="7"/>
        <v>1</v>
      </c>
      <c r="GC19" s="492">
        <f t="shared" si="7"/>
        <v>1.0000000000000004</v>
      </c>
      <c r="GD19" s="492">
        <f t="shared" si="7"/>
        <v>1.0000000000000002</v>
      </c>
      <c r="GE19" s="493">
        <f t="shared" si="7"/>
        <v>1</v>
      </c>
      <c r="GF19" s="493">
        <f t="shared" si="7"/>
        <v>1</v>
      </c>
      <c r="GG19" s="493">
        <f t="shared" si="7"/>
        <v>1.0000000000000004</v>
      </c>
      <c r="GH19" s="493">
        <f t="shared" si="7"/>
        <v>1.0000000000000038</v>
      </c>
      <c r="GI19" s="493">
        <f t="shared" si="7"/>
        <v>1.0000000000000018</v>
      </c>
      <c r="GJ19" s="522" t="s">
        <v>381</v>
      </c>
      <c r="GK19" s="748" t="s">
        <v>381</v>
      </c>
      <c r="GM19" s="1021"/>
      <c r="GN19" s="503">
        <f t="shared" si="33"/>
        <v>-30</v>
      </c>
      <c r="GO19" s="495">
        <f t="shared" si="34"/>
        <v>79.6514832914674</v>
      </c>
      <c r="GP19" s="496">
        <f t="shared" si="8"/>
        <v>78.323279150288556</v>
      </c>
      <c r="GQ19" s="496">
        <f t="shared" si="8"/>
        <v>75.599027466756979</v>
      </c>
      <c r="GR19" s="496">
        <f t="shared" si="8"/>
        <v>71.008098626025401</v>
      </c>
      <c r="GS19" s="496">
        <f t="shared" si="8"/>
        <v>66.391986022730293</v>
      </c>
      <c r="GT19" s="497">
        <f t="shared" si="8"/>
        <v>61.766363042701755</v>
      </c>
      <c r="GU19" s="497">
        <f t="shared" si="8"/>
        <v>52.519791143800205</v>
      </c>
      <c r="GV19" s="497">
        <f t="shared" si="8"/>
        <v>43.272282609074921</v>
      </c>
      <c r="GW19" s="497">
        <f t="shared" si="8"/>
        <v>34.013434667445893</v>
      </c>
      <c r="GX19" s="497">
        <f t="shared" si="8"/>
        <v>24.694717425153669</v>
      </c>
      <c r="GY19" s="522" t="s">
        <v>381</v>
      </c>
      <c r="GZ19" s="748" t="s">
        <v>381</v>
      </c>
      <c r="HB19" s="1021"/>
      <c r="HC19" s="503">
        <f t="shared" si="35"/>
        <v>-30</v>
      </c>
      <c r="HD19" s="598" t="s">
        <v>381</v>
      </c>
      <c r="HE19" s="697" t="s">
        <v>381</v>
      </c>
      <c r="HF19" s="697" t="s">
        <v>381</v>
      </c>
      <c r="HH19" s="1021"/>
      <c r="HI19" s="503">
        <f t="shared" si="37"/>
        <v>-30</v>
      </c>
      <c r="HJ19" s="598" t="str">
        <f t="shared" si="38"/>
        <v>no fueling</v>
      </c>
      <c r="HK19" s="599" t="s">
        <v>381</v>
      </c>
    </row>
    <row r="20" spans="2:219" ht="15" customHeight="1">
      <c r="B20" s="1021"/>
      <c r="C20" s="503">
        <v>-40</v>
      </c>
      <c r="D20" s="476">
        <f t="shared" si="0"/>
        <v>19.88372093023256</v>
      </c>
      <c r="E20" s="698" t="s">
        <v>711</v>
      </c>
      <c r="F20" s="699" t="s">
        <v>711</v>
      </c>
      <c r="G20" s="699" t="s">
        <v>711</v>
      </c>
      <c r="H20" s="477">
        <f t="shared" si="41"/>
        <v>85.831502615191042</v>
      </c>
      <c r="I20" s="478">
        <f t="shared" si="41"/>
        <v>85.509908986754823</v>
      </c>
      <c r="J20" s="478">
        <f t="shared" si="12"/>
        <v>84.83847321629213</v>
      </c>
      <c r="K20" s="478">
        <f t="shared" si="13"/>
        <v>83.712043792094619</v>
      </c>
      <c r="L20" s="478">
        <f t="shared" si="14"/>
        <v>82.584777868582307</v>
      </c>
      <c r="M20" s="478">
        <f t="shared" si="15"/>
        <v>81.448908201873223</v>
      </c>
      <c r="N20" s="478">
        <f t="shared" si="16"/>
        <v>79.171363219269196</v>
      </c>
      <c r="O20" s="478">
        <f t="shared" si="17"/>
        <v>76.889155208526176</v>
      </c>
      <c r="P20" s="478">
        <f t="shared" si="18"/>
        <v>74.602025670969539</v>
      </c>
      <c r="Q20" s="478">
        <f t="shared" si="19"/>
        <v>72.300668516566375</v>
      </c>
      <c r="R20" s="522" t="s">
        <v>381</v>
      </c>
      <c r="S20" s="480" t="s">
        <v>381</v>
      </c>
      <c r="T20" s="738"/>
      <c r="U20" s="1021"/>
      <c r="V20" s="503">
        <f t="shared" si="20"/>
        <v>-40</v>
      </c>
      <c r="W20" s="481">
        <v>15</v>
      </c>
      <c r="X20" s="482">
        <v>-33</v>
      </c>
      <c r="Y20" s="681">
        <f t="shared" si="21"/>
        <v>19.88372093023256</v>
      </c>
      <c r="Z20" s="666">
        <v>42.481558499999998</v>
      </c>
      <c r="AA20" s="488">
        <v>26.226724322223404</v>
      </c>
      <c r="AB20" s="542">
        <f t="shared" si="42"/>
        <v>4.1999135513806518</v>
      </c>
      <c r="AC20" s="543">
        <f t="shared" si="43"/>
        <v>3.1841532309085241</v>
      </c>
      <c r="AD20" s="487">
        <v>59.999724399999998</v>
      </c>
      <c r="AE20" s="488">
        <v>60.000226872067842</v>
      </c>
      <c r="AF20" s="738"/>
      <c r="AG20" s="1048"/>
      <c r="AH20" s="1050"/>
      <c r="AI20" s="738"/>
      <c r="AJ20" s="1021"/>
      <c r="AK20" s="503">
        <f t="shared" si="24"/>
        <v>-40</v>
      </c>
      <c r="AL20" s="489">
        <v>-40</v>
      </c>
      <c r="AM20" s="482">
        <f t="shared" si="2"/>
        <v>-40</v>
      </c>
      <c r="AN20" s="490">
        <f t="shared" si="3"/>
        <v>19.88372093023256</v>
      </c>
      <c r="AO20" s="738"/>
      <c r="AP20" s="1021"/>
      <c r="AQ20" s="503">
        <v>-40</v>
      </c>
      <c r="AR20" s="483">
        <f t="shared" si="4"/>
        <v>19.88372093023256</v>
      </c>
      <c r="AS20" s="477">
        <v>94.645382958942449</v>
      </c>
      <c r="AT20" s="479">
        <v>94.251391932922587</v>
      </c>
      <c r="AU20" s="479">
        <v>93.456444906328215</v>
      </c>
      <c r="AV20" s="479">
        <v>92.114674064446945</v>
      </c>
      <c r="AW20" s="479">
        <v>90.735384218535742</v>
      </c>
      <c r="AX20" s="479">
        <v>89.302479796058932</v>
      </c>
      <c r="AY20" s="479">
        <v>87.282505958857513</v>
      </c>
      <c r="AZ20" s="479">
        <v>84.424385510658169</v>
      </c>
      <c r="BA20" s="479">
        <v>82.225709005056984</v>
      </c>
      <c r="BB20" s="479">
        <v>79.551195266060034</v>
      </c>
      <c r="BC20" s="713" t="s">
        <v>381</v>
      </c>
      <c r="BD20" s="480" t="s">
        <v>381</v>
      </c>
      <c r="BE20" s="738"/>
      <c r="BF20" s="1021"/>
      <c r="BG20" s="503">
        <v>-40</v>
      </c>
      <c r="BH20" s="483">
        <f t="shared" si="5"/>
        <v>22.369186046511629</v>
      </c>
      <c r="BI20" s="477">
        <v>85.831502615191042</v>
      </c>
      <c r="BJ20" s="479">
        <v>85.509908986754823</v>
      </c>
      <c r="BK20" s="478">
        <v>84.83847321629213</v>
      </c>
      <c r="BL20" s="478">
        <v>83.712043792094619</v>
      </c>
      <c r="BM20" s="478">
        <v>82.584777868582307</v>
      </c>
      <c r="BN20" s="478">
        <v>81.448908201873223</v>
      </c>
      <c r="BO20" s="478">
        <v>79.171363219269196</v>
      </c>
      <c r="BP20" s="478">
        <v>76.889155208526176</v>
      </c>
      <c r="BQ20" s="478">
        <v>74.602025670969539</v>
      </c>
      <c r="BR20" s="478">
        <v>72.300668516566375</v>
      </c>
      <c r="BS20" s="713" t="s">
        <v>381</v>
      </c>
      <c r="BT20" s="522" t="s">
        <v>381</v>
      </c>
      <c r="BU20" s="533"/>
      <c r="BV20" s="1021"/>
      <c r="BW20" s="503">
        <v>-40</v>
      </c>
      <c r="BX20" s="483">
        <f t="shared" si="6"/>
        <v>22.369186046511629</v>
      </c>
      <c r="BY20" s="477">
        <v>86.010087855423066</v>
      </c>
      <c r="BZ20" s="479">
        <v>85.678515843243574</v>
      </c>
      <c r="CA20" s="478">
        <v>84.997563746553922</v>
      </c>
      <c r="CB20" s="478">
        <v>83.851304064108049</v>
      </c>
      <c r="CC20" s="478">
        <v>82.703136135850315</v>
      </c>
      <c r="CD20" s="478">
        <v>81.551715372807919</v>
      </c>
      <c r="CE20" s="478">
        <v>79.251264982595316</v>
      </c>
      <c r="CF20" s="478">
        <v>76.945888022501165</v>
      </c>
      <c r="CG20" s="478">
        <v>74.639841011844268</v>
      </c>
      <c r="CH20" s="478">
        <v>72.321717343597257</v>
      </c>
      <c r="CI20" s="713" t="s">
        <v>381</v>
      </c>
      <c r="CJ20" s="522" t="s">
        <v>381</v>
      </c>
      <c r="CK20" s="738"/>
      <c r="CL20" s="1021"/>
      <c r="CM20" s="503">
        <f t="shared" si="25"/>
        <v>-40</v>
      </c>
      <c r="CN20" s="491">
        <v>1.2000000000000004</v>
      </c>
      <c r="CO20" s="492">
        <v>1.2</v>
      </c>
      <c r="CP20" s="492">
        <v>1.2000000000000144</v>
      </c>
      <c r="CQ20" s="492">
        <v>1.2000000000000002</v>
      </c>
      <c r="CR20" s="492">
        <v>1.2000000000000002</v>
      </c>
      <c r="CS20" s="493">
        <v>1.2000000000000139</v>
      </c>
      <c r="CT20" s="493">
        <v>1.2</v>
      </c>
      <c r="CU20" s="493">
        <v>1.2000000000000071</v>
      </c>
      <c r="CV20" s="493">
        <v>1.2000000000000002</v>
      </c>
      <c r="CW20" s="493">
        <v>1.2000000000000024</v>
      </c>
      <c r="CX20" s="522" t="s">
        <v>381</v>
      </c>
      <c r="CY20" s="748" t="s">
        <v>381</v>
      </c>
      <c r="CZ20" s="738"/>
      <c r="DA20" s="1021"/>
      <c r="DB20" s="503">
        <f t="shared" si="26"/>
        <v>-40</v>
      </c>
      <c r="DC20" s="491">
        <v>1.0000000000000082</v>
      </c>
      <c r="DD20" s="492">
        <v>1</v>
      </c>
      <c r="DE20" s="492">
        <v>1.0000000000000004</v>
      </c>
      <c r="DF20" s="492">
        <v>1.0000000000000002</v>
      </c>
      <c r="DG20" s="492">
        <v>1</v>
      </c>
      <c r="DH20" s="493">
        <v>1.0000000000000082</v>
      </c>
      <c r="DI20" s="493">
        <v>1.0000000000000084</v>
      </c>
      <c r="DJ20" s="493">
        <v>1.0000000000000002</v>
      </c>
      <c r="DK20" s="493">
        <v>1</v>
      </c>
      <c r="DL20" s="562">
        <v>1</v>
      </c>
      <c r="DM20" s="522" t="s">
        <v>381</v>
      </c>
      <c r="DN20" s="748" t="s">
        <v>381</v>
      </c>
      <c r="DO20" s="744"/>
      <c r="DP20" s="1021"/>
      <c r="DQ20" s="503">
        <f t="shared" si="27"/>
        <v>-40</v>
      </c>
      <c r="DR20" s="491">
        <v>1.0000000000000082</v>
      </c>
      <c r="DS20" s="492">
        <v>1</v>
      </c>
      <c r="DT20" s="492">
        <v>1.0000000000000073</v>
      </c>
      <c r="DU20" s="492">
        <v>1.0000000000000089</v>
      </c>
      <c r="DV20" s="492">
        <v>1</v>
      </c>
      <c r="DW20" s="493">
        <v>1.0000000000000082</v>
      </c>
      <c r="DX20" s="493">
        <v>1.0000000000000091</v>
      </c>
      <c r="DY20" s="493">
        <v>1</v>
      </c>
      <c r="DZ20" s="493">
        <v>1.000000000000004</v>
      </c>
      <c r="EA20" s="562">
        <v>1</v>
      </c>
      <c r="EB20" s="522" t="s">
        <v>381</v>
      </c>
      <c r="EC20" s="748" t="s">
        <v>381</v>
      </c>
      <c r="ED20" s="738"/>
      <c r="EE20" s="1021"/>
      <c r="EF20" s="503">
        <f t="shared" si="28"/>
        <v>-40</v>
      </c>
      <c r="EG20" s="495">
        <v>20.373465844793259</v>
      </c>
      <c r="EH20" s="496">
        <v>19.17719657338472</v>
      </c>
      <c r="EI20" s="496">
        <v>16.765044318625314</v>
      </c>
      <c r="EJ20" s="496">
        <v>12.698335737999798</v>
      </c>
      <c r="EK20" s="496">
        <v>8.5241524450776183</v>
      </c>
      <c r="EL20" s="497">
        <v>4.1945230845069545</v>
      </c>
      <c r="EM20" s="497">
        <v>-1.896967032249961</v>
      </c>
      <c r="EN20" s="497">
        <v>-10.491359361916466</v>
      </c>
      <c r="EO20" s="497">
        <v>-17.082574762548575</v>
      </c>
      <c r="EP20" s="563">
        <v>-25.075775296785622</v>
      </c>
      <c r="EQ20" s="522" t="s">
        <v>381</v>
      </c>
      <c r="ER20" s="748" t="s">
        <v>381</v>
      </c>
      <c r="ES20" s="738"/>
      <c r="ET20" s="1021"/>
      <c r="EU20" s="503">
        <f t="shared" si="29"/>
        <v>-40</v>
      </c>
      <c r="EV20" s="495">
        <v>78.404758912801583</v>
      </c>
      <c r="EW20" s="496">
        <v>77.106061539233849</v>
      </c>
      <c r="EX20" s="496">
        <v>74.395927498581443</v>
      </c>
      <c r="EY20" s="496">
        <v>69.853393834865074</v>
      </c>
      <c r="EZ20" s="496">
        <v>65.312701318191898</v>
      </c>
      <c r="FA20" s="497">
        <v>60.742709247972982</v>
      </c>
      <c r="FB20" s="497">
        <v>51.595905375937321</v>
      </c>
      <c r="FC20" s="497">
        <v>42.45310009937316</v>
      </c>
      <c r="FD20" s="497">
        <v>33.314144096762391</v>
      </c>
      <c r="FE20" s="563">
        <v>24.142943207540725</v>
      </c>
      <c r="FF20" s="522" t="s">
        <v>381</v>
      </c>
      <c r="FG20" s="748" t="s">
        <v>381</v>
      </c>
      <c r="FI20" s="1021"/>
      <c r="FJ20" s="503">
        <f t="shared" si="30"/>
        <v>-40</v>
      </c>
      <c r="FK20" s="495">
        <v>79.126121831339503</v>
      </c>
      <c r="FL20" s="496">
        <v>77.78689812764253</v>
      </c>
      <c r="FM20" s="496">
        <v>75.037904522973577</v>
      </c>
      <c r="FN20" s="496">
        <v>70.414706275922924</v>
      </c>
      <c r="FO20" s="496">
        <v>65.789207787153543</v>
      </c>
      <c r="FP20" s="497">
        <v>61.156114610885083</v>
      </c>
      <c r="FQ20" s="497">
        <v>51.916418230566649</v>
      </c>
      <c r="FR20" s="497">
        <v>42.680097136029929</v>
      </c>
      <c r="FS20" s="497">
        <v>33.465051655184027</v>
      </c>
      <c r="FT20" s="563">
        <v>24.22671123900011</v>
      </c>
      <c r="FU20" s="522" t="s">
        <v>381</v>
      </c>
      <c r="FV20" s="748" t="s">
        <v>381</v>
      </c>
      <c r="FW20" s="744"/>
      <c r="FX20" s="1021"/>
      <c r="FY20" s="503">
        <f t="shared" si="31"/>
        <v>-40</v>
      </c>
      <c r="FZ20" s="491">
        <f t="shared" si="32"/>
        <v>1.0000000000000082</v>
      </c>
      <c r="GA20" s="492">
        <f t="shared" si="7"/>
        <v>1</v>
      </c>
      <c r="GB20" s="492">
        <f t="shared" si="7"/>
        <v>1.0000000000000004</v>
      </c>
      <c r="GC20" s="492">
        <f t="shared" si="7"/>
        <v>1.0000000000000002</v>
      </c>
      <c r="GD20" s="492">
        <f t="shared" si="7"/>
        <v>1</v>
      </c>
      <c r="GE20" s="493">
        <f t="shared" si="7"/>
        <v>1.0000000000000082</v>
      </c>
      <c r="GF20" s="493">
        <f t="shared" si="7"/>
        <v>1.0000000000000084</v>
      </c>
      <c r="GG20" s="493">
        <f t="shared" si="7"/>
        <v>1</v>
      </c>
      <c r="GH20" s="493">
        <f t="shared" si="7"/>
        <v>1</v>
      </c>
      <c r="GI20" s="493">
        <f t="shared" si="7"/>
        <v>1</v>
      </c>
      <c r="GJ20" s="522" t="s">
        <v>381</v>
      </c>
      <c r="GK20" s="748" t="s">
        <v>381</v>
      </c>
      <c r="GM20" s="1021"/>
      <c r="GN20" s="503">
        <f t="shared" si="33"/>
        <v>-40</v>
      </c>
      <c r="GO20" s="495">
        <f t="shared" si="34"/>
        <v>79.126121831339503</v>
      </c>
      <c r="GP20" s="496">
        <f t="shared" si="8"/>
        <v>77.78689812764253</v>
      </c>
      <c r="GQ20" s="496">
        <f t="shared" si="8"/>
        <v>75.037904522973577</v>
      </c>
      <c r="GR20" s="496">
        <f t="shared" si="8"/>
        <v>70.414706275922924</v>
      </c>
      <c r="GS20" s="496">
        <f t="shared" si="8"/>
        <v>65.789207787153543</v>
      </c>
      <c r="GT20" s="497">
        <f t="shared" si="8"/>
        <v>61.156114610885083</v>
      </c>
      <c r="GU20" s="497">
        <f t="shared" si="8"/>
        <v>51.916418230566649</v>
      </c>
      <c r="GV20" s="497">
        <f t="shared" si="8"/>
        <v>42.680097136029929</v>
      </c>
      <c r="GW20" s="497">
        <f t="shared" si="8"/>
        <v>33.465051655184027</v>
      </c>
      <c r="GX20" s="497">
        <f t="shared" si="8"/>
        <v>24.22671123900011</v>
      </c>
      <c r="GY20" s="522" t="s">
        <v>381</v>
      </c>
      <c r="GZ20" s="748" t="s">
        <v>381</v>
      </c>
      <c r="HB20" s="1021"/>
      <c r="HC20" s="503">
        <f t="shared" si="35"/>
        <v>-40</v>
      </c>
      <c r="HD20" s="598" t="s">
        <v>381</v>
      </c>
      <c r="HE20" s="697" t="s">
        <v>381</v>
      </c>
      <c r="HF20" s="697" t="s">
        <v>381</v>
      </c>
      <c r="HH20" s="1021"/>
      <c r="HI20" s="503">
        <f t="shared" si="37"/>
        <v>-40</v>
      </c>
      <c r="HJ20" s="598" t="str">
        <f t="shared" si="38"/>
        <v>no fueling</v>
      </c>
      <c r="HK20" s="599" t="s">
        <v>381</v>
      </c>
    </row>
    <row r="21" spans="2:219" ht="15" customHeight="1" thickBot="1">
      <c r="B21" s="1022"/>
      <c r="C21" s="750" t="s">
        <v>382</v>
      </c>
      <c r="D21" s="507" t="s">
        <v>381</v>
      </c>
      <c r="E21" s="751" t="s">
        <v>381</v>
      </c>
      <c r="F21" s="752" t="s">
        <v>381</v>
      </c>
      <c r="G21" s="753" t="s">
        <v>381</v>
      </c>
      <c r="H21" s="751" t="s">
        <v>381</v>
      </c>
      <c r="I21" s="752" t="s">
        <v>381</v>
      </c>
      <c r="J21" s="752" t="s">
        <v>381</v>
      </c>
      <c r="K21" s="752" t="s">
        <v>381</v>
      </c>
      <c r="L21" s="752" t="s">
        <v>381</v>
      </c>
      <c r="M21" s="752" t="s">
        <v>381</v>
      </c>
      <c r="N21" s="752" t="s">
        <v>381</v>
      </c>
      <c r="O21" s="752" t="s">
        <v>381</v>
      </c>
      <c r="P21" s="752" t="s">
        <v>381</v>
      </c>
      <c r="Q21" s="752" t="s">
        <v>381</v>
      </c>
      <c r="R21" s="752" t="s">
        <v>381</v>
      </c>
      <c r="S21" s="754" t="s">
        <v>381</v>
      </c>
      <c r="T21" s="738"/>
      <c r="U21" s="1022"/>
      <c r="V21" s="750" t="str">
        <f t="shared" si="20"/>
        <v>&lt; -40</v>
      </c>
      <c r="W21" s="755" t="s">
        <v>381</v>
      </c>
      <c r="X21" s="756" t="s">
        <v>381</v>
      </c>
      <c r="Y21" s="513" t="s">
        <v>381</v>
      </c>
      <c r="Z21" s="513" t="s">
        <v>381</v>
      </c>
      <c r="AA21" s="513" t="s">
        <v>381</v>
      </c>
      <c r="AB21" s="548" t="s">
        <v>381</v>
      </c>
      <c r="AC21" s="514" t="s">
        <v>381</v>
      </c>
      <c r="AD21" s="755" t="s">
        <v>381</v>
      </c>
      <c r="AE21" s="756" t="s">
        <v>381</v>
      </c>
      <c r="AF21" s="738"/>
      <c r="AG21" s="1049"/>
      <c r="AH21" s="1051"/>
      <c r="AI21" s="738"/>
      <c r="AJ21" s="1022"/>
      <c r="AK21" s="750" t="str">
        <f t="shared" si="24"/>
        <v>&lt; -40</v>
      </c>
      <c r="AL21" s="755" t="s">
        <v>381</v>
      </c>
      <c r="AM21" s="756" t="s">
        <v>381</v>
      </c>
      <c r="AN21" s="515" t="s">
        <v>381</v>
      </c>
      <c r="AO21" s="738"/>
      <c r="AP21" s="1022"/>
      <c r="AQ21" s="750" t="s">
        <v>382</v>
      </c>
      <c r="AR21" s="507" t="s">
        <v>381</v>
      </c>
      <c r="AS21" s="751" t="s">
        <v>381</v>
      </c>
      <c r="AT21" s="752" t="s">
        <v>381</v>
      </c>
      <c r="AU21" s="752" t="s">
        <v>381</v>
      </c>
      <c r="AV21" s="752" t="s">
        <v>381</v>
      </c>
      <c r="AW21" s="752" t="s">
        <v>381</v>
      </c>
      <c r="AX21" s="752" t="s">
        <v>381</v>
      </c>
      <c r="AY21" s="752" t="s">
        <v>381</v>
      </c>
      <c r="AZ21" s="752" t="s">
        <v>381</v>
      </c>
      <c r="BA21" s="752" t="s">
        <v>381</v>
      </c>
      <c r="BB21" s="752" t="s">
        <v>381</v>
      </c>
      <c r="BC21" s="752" t="s">
        <v>381</v>
      </c>
      <c r="BD21" s="754" t="s">
        <v>381</v>
      </c>
      <c r="BE21" s="738"/>
      <c r="BF21" s="1022"/>
      <c r="BG21" s="750" t="s">
        <v>382</v>
      </c>
      <c r="BH21" s="507" t="s">
        <v>381</v>
      </c>
      <c r="BI21" s="751" t="s">
        <v>381</v>
      </c>
      <c r="BJ21" s="752" t="s">
        <v>381</v>
      </c>
      <c r="BK21" s="752" t="s">
        <v>381</v>
      </c>
      <c r="BL21" s="752" t="s">
        <v>381</v>
      </c>
      <c r="BM21" s="752" t="s">
        <v>381</v>
      </c>
      <c r="BN21" s="752" t="s">
        <v>381</v>
      </c>
      <c r="BO21" s="752" t="s">
        <v>381</v>
      </c>
      <c r="BP21" s="752" t="s">
        <v>381</v>
      </c>
      <c r="BQ21" s="752" t="s">
        <v>381</v>
      </c>
      <c r="BR21" s="752" t="s">
        <v>381</v>
      </c>
      <c r="BS21" s="752" t="s">
        <v>381</v>
      </c>
      <c r="BT21" s="754" t="s">
        <v>381</v>
      </c>
      <c r="BU21" s="738"/>
      <c r="BV21" s="1022"/>
      <c r="BW21" s="750" t="s">
        <v>382</v>
      </c>
      <c r="BX21" s="507" t="s">
        <v>381</v>
      </c>
      <c r="BY21" s="751" t="s">
        <v>381</v>
      </c>
      <c r="BZ21" s="752" t="s">
        <v>381</v>
      </c>
      <c r="CA21" s="752" t="s">
        <v>381</v>
      </c>
      <c r="CB21" s="752" t="s">
        <v>381</v>
      </c>
      <c r="CC21" s="752" t="s">
        <v>381</v>
      </c>
      <c r="CD21" s="752" t="s">
        <v>381</v>
      </c>
      <c r="CE21" s="752" t="s">
        <v>381</v>
      </c>
      <c r="CF21" s="752" t="s">
        <v>381</v>
      </c>
      <c r="CG21" s="752" t="s">
        <v>381</v>
      </c>
      <c r="CH21" s="752" t="s">
        <v>381</v>
      </c>
      <c r="CI21" s="752" t="s">
        <v>381</v>
      </c>
      <c r="CJ21" s="754" t="s">
        <v>381</v>
      </c>
      <c r="CK21" s="738"/>
      <c r="CL21" s="1022"/>
      <c r="CM21" s="750" t="str">
        <f t="shared" si="25"/>
        <v>&lt; -40</v>
      </c>
      <c r="CN21" s="757" t="s">
        <v>381</v>
      </c>
      <c r="CO21" s="758" t="s">
        <v>381</v>
      </c>
      <c r="CP21" s="758" t="s">
        <v>381</v>
      </c>
      <c r="CQ21" s="758" t="s">
        <v>381</v>
      </c>
      <c r="CR21" s="758" t="s">
        <v>381</v>
      </c>
      <c r="CS21" s="758" t="s">
        <v>381</v>
      </c>
      <c r="CT21" s="758" t="s">
        <v>381</v>
      </c>
      <c r="CU21" s="758" t="s">
        <v>381</v>
      </c>
      <c r="CV21" s="758" t="s">
        <v>381</v>
      </c>
      <c r="CW21" s="758" t="s">
        <v>381</v>
      </c>
      <c r="CX21" s="758" t="s">
        <v>381</v>
      </c>
      <c r="CY21" s="756" t="s">
        <v>381</v>
      </c>
      <c r="CZ21" s="738"/>
      <c r="DA21" s="1022"/>
      <c r="DB21" s="750" t="str">
        <f t="shared" si="26"/>
        <v>&lt; -40</v>
      </c>
      <c r="DC21" s="757" t="s">
        <v>381</v>
      </c>
      <c r="DD21" s="758" t="s">
        <v>381</v>
      </c>
      <c r="DE21" s="758" t="s">
        <v>381</v>
      </c>
      <c r="DF21" s="758" t="s">
        <v>381</v>
      </c>
      <c r="DG21" s="758" t="s">
        <v>381</v>
      </c>
      <c r="DH21" s="758" t="s">
        <v>381</v>
      </c>
      <c r="DI21" s="758" t="s">
        <v>381</v>
      </c>
      <c r="DJ21" s="758" t="s">
        <v>381</v>
      </c>
      <c r="DK21" s="758" t="s">
        <v>381</v>
      </c>
      <c r="DL21" s="758" t="s">
        <v>381</v>
      </c>
      <c r="DM21" s="758" t="s">
        <v>381</v>
      </c>
      <c r="DN21" s="756" t="s">
        <v>381</v>
      </c>
      <c r="DO21" s="744"/>
      <c r="DP21" s="1022"/>
      <c r="DQ21" s="750" t="str">
        <f t="shared" si="27"/>
        <v>&lt; -40</v>
      </c>
      <c r="DR21" s="757" t="s">
        <v>381</v>
      </c>
      <c r="DS21" s="758" t="s">
        <v>381</v>
      </c>
      <c r="DT21" s="758" t="s">
        <v>381</v>
      </c>
      <c r="DU21" s="758" t="s">
        <v>381</v>
      </c>
      <c r="DV21" s="758" t="s">
        <v>381</v>
      </c>
      <c r="DW21" s="758" t="s">
        <v>381</v>
      </c>
      <c r="DX21" s="758" t="s">
        <v>381</v>
      </c>
      <c r="DY21" s="758" t="s">
        <v>381</v>
      </c>
      <c r="DZ21" s="758" t="s">
        <v>381</v>
      </c>
      <c r="EA21" s="758" t="s">
        <v>381</v>
      </c>
      <c r="EB21" s="758" t="s">
        <v>381</v>
      </c>
      <c r="EC21" s="756" t="s">
        <v>381</v>
      </c>
      <c r="ED21" s="738"/>
      <c r="EE21" s="1022"/>
      <c r="EF21" s="750" t="str">
        <f t="shared" si="28"/>
        <v>&lt; -40</v>
      </c>
      <c r="EG21" s="757" t="s">
        <v>381</v>
      </c>
      <c r="EH21" s="758" t="s">
        <v>381</v>
      </c>
      <c r="EI21" s="758" t="s">
        <v>381</v>
      </c>
      <c r="EJ21" s="758" t="s">
        <v>381</v>
      </c>
      <c r="EK21" s="758" t="s">
        <v>381</v>
      </c>
      <c r="EL21" s="758" t="s">
        <v>381</v>
      </c>
      <c r="EM21" s="758" t="s">
        <v>381</v>
      </c>
      <c r="EN21" s="758" t="s">
        <v>381</v>
      </c>
      <c r="EO21" s="758" t="s">
        <v>381</v>
      </c>
      <c r="EP21" s="758" t="s">
        <v>381</v>
      </c>
      <c r="EQ21" s="758" t="s">
        <v>381</v>
      </c>
      <c r="ER21" s="756" t="s">
        <v>381</v>
      </c>
      <c r="ES21" s="738"/>
      <c r="ET21" s="1022"/>
      <c r="EU21" s="750" t="str">
        <f t="shared" si="29"/>
        <v>&lt; -40</v>
      </c>
      <c r="EV21" s="757" t="s">
        <v>381</v>
      </c>
      <c r="EW21" s="758" t="s">
        <v>381</v>
      </c>
      <c r="EX21" s="758" t="s">
        <v>381</v>
      </c>
      <c r="EY21" s="758" t="s">
        <v>381</v>
      </c>
      <c r="EZ21" s="758" t="s">
        <v>381</v>
      </c>
      <c r="FA21" s="758" t="s">
        <v>381</v>
      </c>
      <c r="FB21" s="758" t="s">
        <v>381</v>
      </c>
      <c r="FC21" s="758" t="s">
        <v>381</v>
      </c>
      <c r="FD21" s="758" t="s">
        <v>381</v>
      </c>
      <c r="FE21" s="758" t="s">
        <v>381</v>
      </c>
      <c r="FF21" s="758" t="s">
        <v>381</v>
      </c>
      <c r="FG21" s="756" t="s">
        <v>381</v>
      </c>
      <c r="FI21" s="1022"/>
      <c r="FJ21" s="750" t="str">
        <f t="shared" si="30"/>
        <v>&lt; -40</v>
      </c>
      <c r="FK21" s="757" t="s">
        <v>381</v>
      </c>
      <c r="FL21" s="758" t="s">
        <v>381</v>
      </c>
      <c r="FM21" s="758" t="s">
        <v>381</v>
      </c>
      <c r="FN21" s="758" t="s">
        <v>381</v>
      </c>
      <c r="FO21" s="758" t="s">
        <v>381</v>
      </c>
      <c r="FP21" s="758" t="s">
        <v>381</v>
      </c>
      <c r="FQ21" s="758" t="s">
        <v>381</v>
      </c>
      <c r="FR21" s="758" t="s">
        <v>381</v>
      </c>
      <c r="FS21" s="758" t="s">
        <v>381</v>
      </c>
      <c r="FT21" s="758" t="s">
        <v>381</v>
      </c>
      <c r="FU21" s="758" t="s">
        <v>381</v>
      </c>
      <c r="FV21" s="756" t="s">
        <v>381</v>
      </c>
      <c r="FW21" s="744"/>
      <c r="FX21" s="1022"/>
      <c r="FY21" s="750" t="str">
        <f t="shared" si="31"/>
        <v>&lt; -40</v>
      </c>
      <c r="FZ21" s="757" t="s">
        <v>381</v>
      </c>
      <c r="GA21" s="758" t="s">
        <v>381</v>
      </c>
      <c r="GB21" s="758" t="s">
        <v>381</v>
      </c>
      <c r="GC21" s="758" t="s">
        <v>381</v>
      </c>
      <c r="GD21" s="758" t="s">
        <v>381</v>
      </c>
      <c r="GE21" s="758" t="s">
        <v>381</v>
      </c>
      <c r="GF21" s="758" t="s">
        <v>381</v>
      </c>
      <c r="GG21" s="758" t="s">
        <v>381</v>
      </c>
      <c r="GH21" s="758" t="s">
        <v>381</v>
      </c>
      <c r="GI21" s="758" t="s">
        <v>381</v>
      </c>
      <c r="GJ21" s="758" t="s">
        <v>381</v>
      </c>
      <c r="GK21" s="756" t="s">
        <v>381</v>
      </c>
      <c r="GM21" s="1022"/>
      <c r="GN21" s="750" t="str">
        <f t="shared" si="33"/>
        <v>&lt; -40</v>
      </c>
      <c r="GO21" s="757" t="s">
        <v>381</v>
      </c>
      <c r="GP21" s="758" t="s">
        <v>381</v>
      </c>
      <c r="GQ21" s="758" t="s">
        <v>381</v>
      </c>
      <c r="GR21" s="758" t="s">
        <v>381</v>
      </c>
      <c r="GS21" s="758" t="s">
        <v>381</v>
      </c>
      <c r="GT21" s="758" t="s">
        <v>381</v>
      </c>
      <c r="GU21" s="758" t="s">
        <v>381</v>
      </c>
      <c r="GV21" s="758" t="s">
        <v>381</v>
      </c>
      <c r="GW21" s="758" t="s">
        <v>381</v>
      </c>
      <c r="GX21" s="758" t="s">
        <v>381</v>
      </c>
      <c r="GY21" s="758" t="s">
        <v>381</v>
      </c>
      <c r="GZ21" s="756" t="s">
        <v>381</v>
      </c>
      <c r="HB21" s="1022"/>
      <c r="HC21" s="750" t="str">
        <f t="shared" si="35"/>
        <v>&lt; -40</v>
      </c>
      <c r="HD21" s="548" t="s">
        <v>381</v>
      </c>
      <c r="HE21" s="555" t="s">
        <v>381</v>
      </c>
      <c r="HF21" s="759" t="s">
        <v>381</v>
      </c>
      <c r="HH21" s="1022"/>
      <c r="HI21" s="750" t="str">
        <f t="shared" si="37"/>
        <v>&lt; -40</v>
      </c>
      <c r="HJ21" s="507" t="s">
        <v>381</v>
      </c>
      <c r="HK21" s="759" t="s">
        <v>381</v>
      </c>
    </row>
    <row r="23" spans="2:219">
      <c r="HD23" s="760"/>
      <c r="HJ23" s="760"/>
    </row>
    <row r="24" spans="2:219" ht="18">
      <c r="B24" s="1069" t="s">
        <v>14</v>
      </c>
      <c r="C24" s="1069"/>
      <c r="D24" s="1069"/>
      <c r="E24" s="1069"/>
      <c r="F24" s="1069"/>
      <c r="G24" s="1069"/>
      <c r="H24" s="1069"/>
      <c r="I24" s="1069"/>
      <c r="J24" s="1069"/>
      <c r="K24" s="1069"/>
      <c r="L24" s="1069"/>
      <c r="M24" s="1069"/>
      <c r="N24" s="1069"/>
      <c r="O24" s="1069"/>
      <c r="P24" s="1069"/>
      <c r="Q24" s="1069"/>
      <c r="R24" s="1069"/>
      <c r="S24" s="1069"/>
      <c r="T24" s="714"/>
      <c r="U24" s="445" t="s">
        <v>487</v>
      </c>
      <c r="V24" s="714"/>
      <c r="W24" s="445"/>
      <c r="X24" s="445"/>
      <c r="Y24" s="1070" t="s">
        <v>505</v>
      </c>
      <c r="Z24" s="1070"/>
      <c r="AA24" s="1070"/>
      <c r="AB24" s="445"/>
      <c r="AC24" s="1071" t="s">
        <v>490</v>
      </c>
      <c r="AD24" s="1071"/>
      <c r="AE24" s="1071"/>
      <c r="AF24" s="714"/>
      <c r="AG24" s="714"/>
      <c r="AH24" s="714"/>
      <c r="AI24" s="714"/>
      <c r="AJ24" s="445" t="s">
        <v>488</v>
      </c>
      <c r="AK24" s="714"/>
      <c r="AL24" s="445"/>
      <c r="AM24" s="445"/>
      <c r="AN24" s="714"/>
      <c r="AO24" s="714"/>
      <c r="AP24" s="1069" t="s">
        <v>714</v>
      </c>
      <c r="AQ24" s="1069"/>
      <c r="AR24" s="1069"/>
      <c r="AS24" s="1069"/>
      <c r="AT24" s="1069"/>
      <c r="AU24" s="1069"/>
      <c r="AV24" s="1069"/>
      <c r="AW24" s="1069"/>
      <c r="AX24" s="1069"/>
      <c r="AY24" s="1069"/>
      <c r="AZ24" s="1069"/>
      <c r="BA24" s="1069"/>
      <c r="BB24" s="1069"/>
      <c r="BC24" s="1069"/>
      <c r="BD24" s="1069"/>
      <c r="BE24" s="714"/>
      <c r="BF24" s="1069" t="s">
        <v>716</v>
      </c>
      <c r="BG24" s="1069"/>
      <c r="BH24" s="1069"/>
      <c r="BI24" s="1069"/>
      <c r="BJ24" s="1069"/>
      <c r="BK24" s="1069"/>
      <c r="BL24" s="1069"/>
      <c r="BM24" s="1069"/>
      <c r="BN24" s="1069"/>
      <c r="BO24" s="1069"/>
      <c r="BP24" s="1069"/>
      <c r="BQ24" s="1069"/>
      <c r="BR24" s="1069"/>
      <c r="BS24" s="1069"/>
      <c r="BT24" s="1069"/>
      <c r="BU24" s="716"/>
      <c r="BV24" s="1069" t="s">
        <v>717</v>
      </c>
      <c r="BW24" s="1069"/>
      <c r="BX24" s="1069"/>
      <c r="BY24" s="1069"/>
      <c r="BZ24" s="1069"/>
      <c r="CA24" s="1069"/>
      <c r="CB24" s="1069"/>
      <c r="CC24" s="1069"/>
      <c r="CD24" s="1069"/>
      <c r="CE24" s="1069"/>
      <c r="CF24" s="1069"/>
      <c r="CG24" s="1069"/>
      <c r="CH24" s="1069"/>
      <c r="CI24" s="1069"/>
      <c r="CJ24" s="1069"/>
      <c r="CK24" s="714"/>
      <c r="CL24" s="445" t="str">
        <f>CL2</f>
        <v>Step 2-2 Information (Cold Case 120% SOC, 7-10kg)</v>
      </c>
      <c r="CM24" s="714"/>
      <c r="CZ24" s="714"/>
      <c r="DA24" s="445" t="str">
        <f>DA2</f>
        <v>Step 2-3 Information (Hot Case 100% SOC, 7kg)</v>
      </c>
      <c r="DB24" s="714"/>
      <c r="DP24" s="445" t="str">
        <f>DP2</f>
        <v>Step 2-3 Information (Hot Case 100% SOC, 10kg)</v>
      </c>
      <c r="DQ24" s="714"/>
      <c r="ED24" s="714"/>
      <c r="EE24" s="445" t="str">
        <f>EE2</f>
        <v>Step 2-2 Information (Cold Case 120% SOC, 7-10kg)</v>
      </c>
      <c r="EF24" s="714"/>
      <c r="ES24" s="714"/>
      <c r="ET24" s="445" t="str">
        <f>ET2</f>
        <v>Step 2-3 Information (Hot Case 100% SOC, 7kg)</v>
      </c>
      <c r="EU24" s="714"/>
      <c r="FI24" s="445" t="str">
        <f>FI2</f>
        <v>Step 2-3 Information (Hot Case 100% SOC, 10kg)</v>
      </c>
      <c r="FJ24" s="714"/>
      <c r="FX24" s="445" t="str">
        <f>FX2</f>
        <v>Step 2-2 / 2-3 Information</v>
      </c>
      <c r="FY24" s="714"/>
      <c r="GM24" s="445" t="str">
        <f>FX2</f>
        <v>Step 2-2 / 2-3 Information</v>
      </c>
      <c r="GN24" s="714"/>
      <c r="HB24" s="445" t="str">
        <f>HB2</f>
        <v>Step 4-1 Top-Off-Fill-Information (Hot Case SOC = 100%)</v>
      </c>
      <c r="HC24" s="714"/>
      <c r="HH24" s="445" t="str">
        <f>HH2</f>
        <v>Step 4-3 Top-Off-Fill-Information (Cold Case SOC = 120%)</v>
      </c>
      <c r="HI24" s="714"/>
    </row>
    <row r="25" spans="2:219" ht="13.5" thickBot="1">
      <c r="C25" s="718"/>
      <c r="D25" s="719"/>
      <c r="E25" s="719"/>
      <c r="F25" s="719"/>
      <c r="G25" s="719"/>
      <c r="V25" s="718"/>
      <c r="Y25" s="719"/>
      <c r="Z25" s="719"/>
      <c r="AA25" s="719"/>
      <c r="AB25" s="719"/>
      <c r="AC25" s="719"/>
      <c r="AK25" s="718"/>
      <c r="AN25" s="719"/>
      <c r="AQ25" s="718"/>
      <c r="AR25" s="719"/>
      <c r="AS25" s="719"/>
      <c r="BG25" s="718"/>
      <c r="BH25" s="719"/>
      <c r="BW25" s="718"/>
      <c r="BX25" s="719"/>
      <c r="CM25" s="718"/>
      <c r="DB25" s="718"/>
      <c r="DQ25" s="718"/>
      <c r="EF25" s="718"/>
      <c r="EU25" s="718"/>
      <c r="FJ25" s="718"/>
      <c r="FY25" s="718"/>
      <c r="GN25" s="718"/>
      <c r="HC25" s="718"/>
      <c r="HD25" s="719"/>
      <c r="HE25" s="719"/>
      <c r="HF25" s="719"/>
      <c r="HI25" s="718"/>
      <c r="HJ25" s="719"/>
      <c r="HK25" s="719"/>
    </row>
    <row r="26" spans="2:219" ht="55.5" customHeight="1" thickBot="1">
      <c r="B26" s="934" t="s">
        <v>914</v>
      </c>
      <c r="C26" s="965"/>
      <c r="D26" s="1039" t="s">
        <v>886</v>
      </c>
      <c r="E26" s="721" t="s">
        <v>887</v>
      </c>
      <c r="F26" s="721" t="s">
        <v>888</v>
      </c>
      <c r="G26" s="721" t="s">
        <v>889</v>
      </c>
      <c r="H26" s="1042" t="s">
        <v>972</v>
      </c>
      <c r="I26" s="1134"/>
      <c r="J26" s="1134"/>
      <c r="K26" s="1134"/>
      <c r="L26" s="1134"/>
      <c r="M26" s="1134"/>
      <c r="N26" s="1134"/>
      <c r="O26" s="1134"/>
      <c r="P26" s="1134"/>
      <c r="Q26" s="1134"/>
      <c r="R26" s="1134"/>
      <c r="S26" s="1135"/>
      <c r="T26" s="722"/>
      <c r="U26" s="934" t="str">
        <f>$B26</f>
        <v>H70-T30
7-10kg comm</v>
      </c>
      <c r="V26" s="965"/>
      <c r="W26" s="1037" t="s">
        <v>907</v>
      </c>
      <c r="X26" s="1075"/>
      <c r="Y26" s="1037" t="s">
        <v>909</v>
      </c>
      <c r="Z26" s="1076"/>
      <c r="AA26" s="1075"/>
      <c r="AB26" s="1077" t="s">
        <v>927</v>
      </c>
      <c r="AC26" s="1078"/>
      <c r="AD26" s="1037" t="s">
        <v>908</v>
      </c>
      <c r="AE26" s="1075"/>
      <c r="AF26" s="722"/>
      <c r="AG26" s="1079" t="s">
        <v>730</v>
      </c>
      <c r="AH26" s="1081" t="s">
        <v>731</v>
      </c>
      <c r="AI26" s="722"/>
      <c r="AJ26" s="934" t="str">
        <f>$B26</f>
        <v>H70-T30
7-10kg comm</v>
      </c>
      <c r="AK26" s="965"/>
      <c r="AL26" s="1037" t="s">
        <v>907</v>
      </c>
      <c r="AM26" s="1075"/>
      <c r="AN26" s="1083" t="s">
        <v>167</v>
      </c>
      <c r="AO26" s="722"/>
      <c r="AP26" s="934" t="str">
        <f>$B26</f>
        <v>H70-T30
7-10kg comm</v>
      </c>
      <c r="AQ26" s="965"/>
      <c r="AR26" s="1039" t="s">
        <v>886</v>
      </c>
      <c r="AS26" s="1042" t="s">
        <v>972</v>
      </c>
      <c r="AT26" s="1134"/>
      <c r="AU26" s="1134"/>
      <c r="AV26" s="1134"/>
      <c r="AW26" s="1134"/>
      <c r="AX26" s="1134"/>
      <c r="AY26" s="1134"/>
      <c r="AZ26" s="1134"/>
      <c r="BA26" s="1134"/>
      <c r="BB26" s="1134"/>
      <c r="BC26" s="1134"/>
      <c r="BD26" s="1135"/>
      <c r="BE26" s="722"/>
      <c r="BF26" s="934" t="str">
        <f>$B26</f>
        <v>H70-T30
7-10kg comm</v>
      </c>
      <c r="BG26" s="965"/>
      <c r="BH26" s="1039" t="s">
        <v>912</v>
      </c>
      <c r="BI26" s="1138" t="s">
        <v>987</v>
      </c>
      <c r="BJ26" s="1043"/>
      <c r="BK26" s="1043"/>
      <c r="BL26" s="1043"/>
      <c r="BM26" s="1043"/>
      <c r="BN26" s="1043"/>
      <c r="BO26" s="1043"/>
      <c r="BP26" s="1043"/>
      <c r="BQ26" s="1043"/>
      <c r="BR26" s="1043"/>
      <c r="BS26" s="1043"/>
      <c r="BT26" s="1044"/>
      <c r="BU26" s="722"/>
      <c r="BV26" s="934" t="str">
        <f>$B26</f>
        <v>H70-T30
7-10kg comm</v>
      </c>
      <c r="BW26" s="965"/>
      <c r="BX26" s="1039" t="s">
        <v>912</v>
      </c>
      <c r="BY26" s="1042" t="s">
        <v>972</v>
      </c>
      <c r="BZ26" s="1134"/>
      <c r="CA26" s="1134"/>
      <c r="CB26" s="1134"/>
      <c r="CC26" s="1134"/>
      <c r="CD26" s="1134"/>
      <c r="CE26" s="1134"/>
      <c r="CF26" s="1134"/>
      <c r="CG26" s="1134"/>
      <c r="CH26" s="1134"/>
      <c r="CI26" s="1134"/>
      <c r="CJ26" s="1135"/>
      <c r="CK26" s="722"/>
      <c r="CL26" s="934" t="str">
        <f>$B26</f>
        <v>H70-T30
7-10kg comm</v>
      </c>
      <c r="CM26" s="935"/>
      <c r="CN26" s="1033" t="s">
        <v>973</v>
      </c>
      <c r="CO26" s="1034"/>
      <c r="CP26" s="1035"/>
      <c r="CQ26" s="1035"/>
      <c r="CR26" s="1035"/>
      <c r="CS26" s="1035"/>
      <c r="CT26" s="1035"/>
      <c r="CU26" s="1035"/>
      <c r="CV26" s="1035"/>
      <c r="CW26" s="1035"/>
      <c r="CX26" s="1035"/>
      <c r="CY26" s="1036"/>
      <c r="CZ26" s="722"/>
      <c r="DA26" s="934" t="str">
        <f>$B26</f>
        <v>H70-T30
7-10kg comm</v>
      </c>
      <c r="DB26" s="935"/>
      <c r="DC26" s="1033" t="s">
        <v>974</v>
      </c>
      <c r="DD26" s="1034"/>
      <c r="DE26" s="1035"/>
      <c r="DF26" s="1035"/>
      <c r="DG26" s="1035"/>
      <c r="DH26" s="1035"/>
      <c r="DI26" s="1035"/>
      <c r="DJ26" s="1035"/>
      <c r="DK26" s="1035"/>
      <c r="DL26" s="1035"/>
      <c r="DM26" s="1035"/>
      <c r="DN26" s="1036"/>
      <c r="DO26" s="722"/>
      <c r="DP26" s="934" t="str">
        <f>$B26</f>
        <v>H70-T30
7-10kg comm</v>
      </c>
      <c r="DQ26" s="935"/>
      <c r="DR26" s="1033" t="s">
        <v>974</v>
      </c>
      <c r="DS26" s="1034"/>
      <c r="DT26" s="1035"/>
      <c r="DU26" s="1035"/>
      <c r="DV26" s="1035"/>
      <c r="DW26" s="1035"/>
      <c r="DX26" s="1035"/>
      <c r="DY26" s="1035"/>
      <c r="DZ26" s="1035"/>
      <c r="EA26" s="1035"/>
      <c r="EB26" s="1035"/>
      <c r="EC26" s="1036"/>
      <c r="ED26" s="722"/>
      <c r="EE26" s="934" t="str">
        <f>$B26</f>
        <v>H70-T30
7-10kg comm</v>
      </c>
      <c r="EF26" s="935"/>
      <c r="EG26" s="1033" t="s">
        <v>975</v>
      </c>
      <c r="EH26" s="1034"/>
      <c r="EI26" s="1035"/>
      <c r="EJ26" s="1035"/>
      <c r="EK26" s="1035"/>
      <c r="EL26" s="1035"/>
      <c r="EM26" s="1035"/>
      <c r="EN26" s="1035"/>
      <c r="EO26" s="1035"/>
      <c r="EP26" s="1035"/>
      <c r="EQ26" s="1035"/>
      <c r="ER26" s="1036"/>
      <c r="ES26" s="722"/>
      <c r="ET26" s="934" t="str">
        <f>$B26</f>
        <v>H70-T30
7-10kg comm</v>
      </c>
      <c r="EU26" s="935"/>
      <c r="EV26" s="1033" t="s">
        <v>976</v>
      </c>
      <c r="EW26" s="1034"/>
      <c r="EX26" s="1035"/>
      <c r="EY26" s="1035"/>
      <c r="EZ26" s="1035"/>
      <c r="FA26" s="1035"/>
      <c r="FB26" s="1035"/>
      <c r="FC26" s="1035"/>
      <c r="FD26" s="1035"/>
      <c r="FE26" s="1035"/>
      <c r="FF26" s="1035"/>
      <c r="FG26" s="1036"/>
      <c r="FI26" s="934" t="str">
        <f>$B26</f>
        <v>H70-T30
7-10kg comm</v>
      </c>
      <c r="FJ26" s="935"/>
      <c r="FK26" s="1033" t="s">
        <v>976</v>
      </c>
      <c r="FL26" s="1034"/>
      <c r="FM26" s="1035"/>
      <c r="FN26" s="1035"/>
      <c r="FO26" s="1035"/>
      <c r="FP26" s="1035"/>
      <c r="FQ26" s="1035"/>
      <c r="FR26" s="1035"/>
      <c r="FS26" s="1035"/>
      <c r="FT26" s="1035"/>
      <c r="FU26" s="1035"/>
      <c r="FV26" s="1036"/>
      <c r="FW26" s="722"/>
      <c r="FX26" s="934" t="str">
        <f>$B26</f>
        <v>H70-T30
7-10kg comm</v>
      </c>
      <c r="FY26" s="935"/>
      <c r="FZ26" s="1033" t="s">
        <v>956</v>
      </c>
      <c r="GA26" s="1034"/>
      <c r="GB26" s="1035"/>
      <c r="GC26" s="1035"/>
      <c r="GD26" s="1035"/>
      <c r="GE26" s="1035"/>
      <c r="GF26" s="1035"/>
      <c r="GG26" s="1035"/>
      <c r="GH26" s="1035"/>
      <c r="GI26" s="1035"/>
      <c r="GJ26" s="1035"/>
      <c r="GK26" s="1036"/>
      <c r="GM26" s="934" t="str">
        <f>$B26</f>
        <v>H70-T30
7-10kg comm</v>
      </c>
      <c r="GN26" s="935"/>
      <c r="GO26" s="1033" t="s">
        <v>955</v>
      </c>
      <c r="GP26" s="1034"/>
      <c r="GQ26" s="1035"/>
      <c r="GR26" s="1035"/>
      <c r="GS26" s="1035"/>
      <c r="GT26" s="1035"/>
      <c r="GU26" s="1035"/>
      <c r="GV26" s="1035"/>
      <c r="GW26" s="1035"/>
      <c r="GX26" s="1035"/>
      <c r="GY26" s="1035"/>
      <c r="GZ26" s="1036"/>
      <c r="HB26" s="934" t="str">
        <f>$B26</f>
        <v>H70-T30
7-10kg comm</v>
      </c>
      <c r="HC26" s="965"/>
      <c r="HD26" s="1037" t="s">
        <v>894</v>
      </c>
      <c r="HE26" s="1038"/>
      <c r="HF26" s="723" t="s">
        <v>977</v>
      </c>
      <c r="HH26" s="934" t="str">
        <f>$B26</f>
        <v>H70-T30
7-10kg comm</v>
      </c>
      <c r="HI26" s="965"/>
      <c r="HJ26" s="1052" t="s">
        <v>894</v>
      </c>
      <c r="HK26" s="723" t="s">
        <v>977</v>
      </c>
    </row>
    <row r="27" spans="2:219" ht="27">
      <c r="B27" s="966"/>
      <c r="C27" s="967"/>
      <c r="D27" s="1040"/>
      <c r="E27" s="1095" t="s">
        <v>978</v>
      </c>
      <c r="F27" s="1096"/>
      <c r="G27" s="1096"/>
      <c r="H27" s="1096"/>
      <c r="I27" s="1096"/>
      <c r="J27" s="1096"/>
      <c r="K27" s="1096"/>
      <c r="L27" s="1096"/>
      <c r="M27" s="1096"/>
      <c r="N27" s="1096"/>
      <c r="O27" s="1096"/>
      <c r="P27" s="1096"/>
      <c r="Q27" s="1096"/>
      <c r="R27" s="1096"/>
      <c r="S27" s="1097"/>
      <c r="T27" s="724"/>
      <c r="U27" s="966"/>
      <c r="V27" s="967"/>
      <c r="W27" s="1055" t="s">
        <v>496</v>
      </c>
      <c r="X27" s="1057" t="s">
        <v>497</v>
      </c>
      <c r="Y27" s="1059" t="s">
        <v>128</v>
      </c>
      <c r="Z27" s="1061" t="s">
        <v>691</v>
      </c>
      <c r="AA27" s="1057" t="s">
        <v>692</v>
      </c>
      <c r="AB27" s="1064" t="s">
        <v>130</v>
      </c>
      <c r="AC27" s="1066" t="s">
        <v>131</v>
      </c>
      <c r="AD27" s="1068" t="s">
        <v>166</v>
      </c>
      <c r="AE27" s="1057" t="s">
        <v>492</v>
      </c>
      <c r="AF27" s="724"/>
      <c r="AG27" s="1080"/>
      <c r="AH27" s="1082"/>
      <c r="AI27" s="724"/>
      <c r="AJ27" s="966"/>
      <c r="AK27" s="967"/>
      <c r="AL27" s="1055" t="s">
        <v>498</v>
      </c>
      <c r="AM27" s="1057" t="s">
        <v>497</v>
      </c>
      <c r="AN27" s="1084"/>
      <c r="AO27" s="724"/>
      <c r="AP27" s="966"/>
      <c r="AQ27" s="967"/>
      <c r="AR27" s="1040"/>
      <c r="AS27" s="1023" t="s">
        <v>978</v>
      </c>
      <c r="AT27" s="1024"/>
      <c r="AU27" s="1024"/>
      <c r="AV27" s="1024"/>
      <c r="AW27" s="1024"/>
      <c r="AX27" s="1024"/>
      <c r="AY27" s="1024"/>
      <c r="AZ27" s="1024"/>
      <c r="BA27" s="1024"/>
      <c r="BB27" s="1024"/>
      <c r="BC27" s="1024"/>
      <c r="BD27" s="1025"/>
      <c r="BE27" s="724"/>
      <c r="BF27" s="966"/>
      <c r="BG27" s="967"/>
      <c r="BH27" s="1040"/>
      <c r="BI27" s="1023" t="s">
        <v>978</v>
      </c>
      <c r="BJ27" s="1024"/>
      <c r="BK27" s="1024"/>
      <c r="BL27" s="1024"/>
      <c r="BM27" s="1024"/>
      <c r="BN27" s="1024"/>
      <c r="BO27" s="1024"/>
      <c r="BP27" s="1024"/>
      <c r="BQ27" s="1024"/>
      <c r="BR27" s="1024"/>
      <c r="BS27" s="1024"/>
      <c r="BT27" s="1025"/>
      <c r="BU27" s="724"/>
      <c r="BV27" s="966"/>
      <c r="BW27" s="967"/>
      <c r="BX27" s="1040"/>
      <c r="BY27" s="1023" t="s">
        <v>978</v>
      </c>
      <c r="BZ27" s="1024"/>
      <c r="CA27" s="1024"/>
      <c r="CB27" s="1024"/>
      <c r="CC27" s="1024"/>
      <c r="CD27" s="1024"/>
      <c r="CE27" s="1024"/>
      <c r="CF27" s="1024"/>
      <c r="CG27" s="1024"/>
      <c r="CH27" s="1024"/>
      <c r="CI27" s="1024"/>
      <c r="CJ27" s="1025"/>
      <c r="CK27" s="724"/>
      <c r="CL27" s="936"/>
      <c r="CM27" s="937"/>
      <c r="CN27" s="1023" t="s">
        <v>978</v>
      </c>
      <c r="CO27" s="1024"/>
      <c r="CP27" s="1024"/>
      <c r="CQ27" s="1024"/>
      <c r="CR27" s="1024"/>
      <c r="CS27" s="1024"/>
      <c r="CT27" s="1024"/>
      <c r="CU27" s="1024"/>
      <c r="CV27" s="1024"/>
      <c r="CW27" s="1024"/>
      <c r="CX27" s="1024"/>
      <c r="CY27" s="1025"/>
      <c r="CZ27" s="724"/>
      <c r="DA27" s="936"/>
      <c r="DB27" s="937"/>
      <c r="DC27" s="1023" t="s">
        <v>978</v>
      </c>
      <c r="DD27" s="1024"/>
      <c r="DE27" s="1024"/>
      <c r="DF27" s="1024"/>
      <c r="DG27" s="1024"/>
      <c r="DH27" s="1024"/>
      <c r="DI27" s="1024"/>
      <c r="DJ27" s="1024"/>
      <c r="DK27" s="1024"/>
      <c r="DL27" s="1024"/>
      <c r="DM27" s="1024"/>
      <c r="DN27" s="1025"/>
      <c r="DO27" s="724"/>
      <c r="DP27" s="936"/>
      <c r="DQ27" s="937"/>
      <c r="DR27" s="1023" t="s">
        <v>978</v>
      </c>
      <c r="DS27" s="1024"/>
      <c r="DT27" s="1024"/>
      <c r="DU27" s="1024"/>
      <c r="DV27" s="1024"/>
      <c r="DW27" s="1024"/>
      <c r="DX27" s="1024"/>
      <c r="DY27" s="1024"/>
      <c r="DZ27" s="1024"/>
      <c r="EA27" s="1024"/>
      <c r="EB27" s="1024"/>
      <c r="EC27" s="1025"/>
      <c r="ED27" s="724"/>
      <c r="EE27" s="936"/>
      <c r="EF27" s="937"/>
      <c r="EG27" s="1023" t="s">
        <v>978</v>
      </c>
      <c r="EH27" s="1024"/>
      <c r="EI27" s="1024"/>
      <c r="EJ27" s="1024"/>
      <c r="EK27" s="1024"/>
      <c r="EL27" s="1024"/>
      <c r="EM27" s="1024"/>
      <c r="EN27" s="1024"/>
      <c r="EO27" s="1024"/>
      <c r="EP27" s="1024"/>
      <c r="EQ27" s="1024"/>
      <c r="ER27" s="1025"/>
      <c r="ES27" s="724"/>
      <c r="ET27" s="936"/>
      <c r="EU27" s="937"/>
      <c r="EV27" s="1023" t="s">
        <v>978</v>
      </c>
      <c r="EW27" s="1024"/>
      <c r="EX27" s="1024"/>
      <c r="EY27" s="1024"/>
      <c r="EZ27" s="1024"/>
      <c r="FA27" s="1024"/>
      <c r="FB27" s="1024"/>
      <c r="FC27" s="1024"/>
      <c r="FD27" s="1024"/>
      <c r="FE27" s="1024"/>
      <c r="FF27" s="1024"/>
      <c r="FG27" s="1025"/>
      <c r="FI27" s="936"/>
      <c r="FJ27" s="937"/>
      <c r="FK27" s="1023" t="s">
        <v>978</v>
      </c>
      <c r="FL27" s="1024"/>
      <c r="FM27" s="1024"/>
      <c r="FN27" s="1024"/>
      <c r="FO27" s="1024"/>
      <c r="FP27" s="1024"/>
      <c r="FQ27" s="1024"/>
      <c r="FR27" s="1024"/>
      <c r="FS27" s="1024"/>
      <c r="FT27" s="1024"/>
      <c r="FU27" s="1024"/>
      <c r="FV27" s="1025"/>
      <c r="FW27" s="724"/>
      <c r="FX27" s="936"/>
      <c r="FY27" s="937"/>
      <c r="FZ27" s="1023" t="s">
        <v>978</v>
      </c>
      <c r="GA27" s="1024"/>
      <c r="GB27" s="1024"/>
      <c r="GC27" s="1024"/>
      <c r="GD27" s="1024"/>
      <c r="GE27" s="1024"/>
      <c r="GF27" s="1024"/>
      <c r="GG27" s="1024"/>
      <c r="GH27" s="1024"/>
      <c r="GI27" s="1024"/>
      <c r="GJ27" s="1024"/>
      <c r="GK27" s="1025"/>
      <c r="GM27" s="936"/>
      <c r="GN27" s="937"/>
      <c r="GO27" s="1023" t="s">
        <v>978</v>
      </c>
      <c r="GP27" s="1024"/>
      <c r="GQ27" s="1024"/>
      <c r="GR27" s="1024"/>
      <c r="GS27" s="1024"/>
      <c r="GT27" s="1024"/>
      <c r="GU27" s="1024"/>
      <c r="GV27" s="1024"/>
      <c r="GW27" s="1024"/>
      <c r="GX27" s="1024"/>
      <c r="GY27" s="1024"/>
      <c r="GZ27" s="1025"/>
      <c r="HB27" s="966"/>
      <c r="HC27" s="967"/>
      <c r="HD27" s="1026" t="s">
        <v>128</v>
      </c>
      <c r="HE27" s="1028" t="s">
        <v>129</v>
      </c>
      <c r="HF27" s="725" t="s">
        <v>984</v>
      </c>
      <c r="HH27" s="966"/>
      <c r="HI27" s="967"/>
      <c r="HJ27" s="1053"/>
      <c r="HK27" s="725" t="s">
        <v>984</v>
      </c>
    </row>
    <row r="28" spans="2:219" ht="13.5" thickBot="1">
      <c r="B28" s="968"/>
      <c r="C28" s="969"/>
      <c r="D28" s="1041"/>
      <c r="E28" s="1060" t="s">
        <v>710</v>
      </c>
      <c r="F28" s="1098"/>
      <c r="G28" s="1099"/>
      <c r="H28" s="726">
        <v>0.5</v>
      </c>
      <c r="I28" s="726">
        <v>2</v>
      </c>
      <c r="J28" s="726">
        <v>5</v>
      </c>
      <c r="K28" s="726">
        <v>10</v>
      </c>
      <c r="L28" s="726">
        <v>15</v>
      </c>
      <c r="M28" s="455">
        <v>20</v>
      </c>
      <c r="N28" s="455">
        <v>30</v>
      </c>
      <c r="O28" s="455">
        <v>40</v>
      </c>
      <c r="P28" s="455">
        <v>50</v>
      </c>
      <c r="Q28" s="455">
        <v>60</v>
      </c>
      <c r="R28" s="455">
        <v>70</v>
      </c>
      <c r="S28" s="727" t="s">
        <v>379</v>
      </c>
      <c r="T28" s="724"/>
      <c r="U28" s="968"/>
      <c r="V28" s="969"/>
      <c r="W28" s="1056"/>
      <c r="X28" s="1058"/>
      <c r="Y28" s="1060"/>
      <c r="Z28" s="1062"/>
      <c r="AA28" s="1063"/>
      <c r="AB28" s="1065"/>
      <c r="AC28" s="1067"/>
      <c r="AD28" s="1056"/>
      <c r="AE28" s="1058"/>
      <c r="AF28" s="724"/>
      <c r="AG28" s="1056"/>
      <c r="AH28" s="1058"/>
      <c r="AI28" s="724"/>
      <c r="AJ28" s="968"/>
      <c r="AK28" s="969"/>
      <c r="AL28" s="1056"/>
      <c r="AM28" s="1058"/>
      <c r="AN28" s="1085"/>
      <c r="AO28" s="724"/>
      <c r="AP28" s="968"/>
      <c r="AQ28" s="969"/>
      <c r="AR28" s="1041"/>
      <c r="AS28" s="726">
        <v>0.5</v>
      </c>
      <c r="AT28" s="726">
        <v>2</v>
      </c>
      <c r="AU28" s="726">
        <v>5</v>
      </c>
      <c r="AV28" s="726">
        <v>10</v>
      </c>
      <c r="AW28" s="726">
        <v>15</v>
      </c>
      <c r="AX28" s="455">
        <v>20</v>
      </c>
      <c r="AY28" s="455">
        <v>30</v>
      </c>
      <c r="AZ28" s="455">
        <v>40</v>
      </c>
      <c r="BA28" s="455">
        <v>50</v>
      </c>
      <c r="BB28" s="455">
        <v>60</v>
      </c>
      <c r="BC28" s="455">
        <v>70</v>
      </c>
      <c r="BD28" s="727" t="s">
        <v>379</v>
      </c>
      <c r="BE28" s="724"/>
      <c r="BF28" s="968"/>
      <c r="BG28" s="969"/>
      <c r="BH28" s="1041"/>
      <c r="BI28" s="726">
        <v>0.5</v>
      </c>
      <c r="BJ28" s="726">
        <v>2</v>
      </c>
      <c r="BK28" s="730">
        <v>5</v>
      </c>
      <c r="BL28" s="730">
        <v>10</v>
      </c>
      <c r="BM28" s="730">
        <v>15</v>
      </c>
      <c r="BN28" s="460">
        <v>20</v>
      </c>
      <c r="BO28" s="460">
        <v>30</v>
      </c>
      <c r="BP28" s="460">
        <v>40</v>
      </c>
      <c r="BQ28" s="460">
        <v>50</v>
      </c>
      <c r="BR28" s="460">
        <v>60</v>
      </c>
      <c r="BS28" s="460">
        <v>70</v>
      </c>
      <c r="BT28" s="727" t="s">
        <v>379</v>
      </c>
      <c r="BU28" s="724"/>
      <c r="BV28" s="968"/>
      <c r="BW28" s="969"/>
      <c r="BX28" s="1041"/>
      <c r="BY28" s="726">
        <v>0.5</v>
      </c>
      <c r="BZ28" s="726">
        <v>2</v>
      </c>
      <c r="CA28" s="730">
        <v>5</v>
      </c>
      <c r="CB28" s="730">
        <v>10</v>
      </c>
      <c r="CC28" s="730">
        <v>15</v>
      </c>
      <c r="CD28" s="460">
        <v>20</v>
      </c>
      <c r="CE28" s="460">
        <v>30</v>
      </c>
      <c r="CF28" s="460">
        <v>40</v>
      </c>
      <c r="CG28" s="460">
        <v>50</v>
      </c>
      <c r="CH28" s="460">
        <v>60</v>
      </c>
      <c r="CI28" s="460">
        <v>70</v>
      </c>
      <c r="CJ28" s="727" t="s">
        <v>379</v>
      </c>
      <c r="CK28" s="724"/>
      <c r="CL28" s="938"/>
      <c r="CM28" s="939"/>
      <c r="CN28" s="729">
        <v>0.5</v>
      </c>
      <c r="CO28" s="730">
        <v>2</v>
      </c>
      <c r="CP28" s="730">
        <v>5</v>
      </c>
      <c r="CQ28" s="730">
        <v>10</v>
      </c>
      <c r="CR28" s="730">
        <v>15</v>
      </c>
      <c r="CS28" s="460">
        <v>20</v>
      </c>
      <c r="CT28" s="460">
        <v>30</v>
      </c>
      <c r="CU28" s="460">
        <v>40</v>
      </c>
      <c r="CV28" s="460">
        <v>50</v>
      </c>
      <c r="CW28" s="460">
        <v>60</v>
      </c>
      <c r="CX28" s="460">
        <v>70</v>
      </c>
      <c r="CY28" s="727" t="s">
        <v>379</v>
      </c>
      <c r="CZ28" s="724"/>
      <c r="DA28" s="938"/>
      <c r="DB28" s="939"/>
      <c r="DC28" s="729">
        <v>0.5</v>
      </c>
      <c r="DD28" s="730">
        <v>2</v>
      </c>
      <c r="DE28" s="730">
        <v>5</v>
      </c>
      <c r="DF28" s="730">
        <v>10</v>
      </c>
      <c r="DG28" s="730">
        <v>15</v>
      </c>
      <c r="DH28" s="460">
        <v>20</v>
      </c>
      <c r="DI28" s="460">
        <v>30</v>
      </c>
      <c r="DJ28" s="460">
        <v>40</v>
      </c>
      <c r="DK28" s="460">
        <v>50</v>
      </c>
      <c r="DL28" s="460">
        <v>60</v>
      </c>
      <c r="DM28" s="460">
        <v>70</v>
      </c>
      <c r="DN28" s="727" t="s">
        <v>379</v>
      </c>
      <c r="DO28" s="724"/>
      <c r="DP28" s="938"/>
      <c r="DQ28" s="939"/>
      <c r="DR28" s="729">
        <v>0.5</v>
      </c>
      <c r="DS28" s="730">
        <v>2</v>
      </c>
      <c r="DT28" s="730">
        <v>5</v>
      </c>
      <c r="DU28" s="730">
        <v>10</v>
      </c>
      <c r="DV28" s="730">
        <v>15</v>
      </c>
      <c r="DW28" s="460">
        <v>20</v>
      </c>
      <c r="DX28" s="460">
        <v>30</v>
      </c>
      <c r="DY28" s="460">
        <v>40</v>
      </c>
      <c r="DZ28" s="460">
        <v>50</v>
      </c>
      <c r="EA28" s="460">
        <v>60</v>
      </c>
      <c r="EB28" s="460">
        <v>70</v>
      </c>
      <c r="EC28" s="727" t="s">
        <v>379</v>
      </c>
      <c r="ED28" s="724"/>
      <c r="EE28" s="938"/>
      <c r="EF28" s="939"/>
      <c r="EG28" s="729">
        <v>0.5</v>
      </c>
      <c r="EH28" s="730">
        <v>2</v>
      </c>
      <c r="EI28" s="730">
        <v>5</v>
      </c>
      <c r="EJ28" s="730">
        <v>10</v>
      </c>
      <c r="EK28" s="730">
        <v>15</v>
      </c>
      <c r="EL28" s="460">
        <v>20</v>
      </c>
      <c r="EM28" s="460">
        <v>30</v>
      </c>
      <c r="EN28" s="460">
        <v>40</v>
      </c>
      <c r="EO28" s="460">
        <v>50</v>
      </c>
      <c r="EP28" s="460">
        <v>60</v>
      </c>
      <c r="EQ28" s="460">
        <v>70</v>
      </c>
      <c r="ER28" s="727" t="s">
        <v>379</v>
      </c>
      <c r="ES28" s="724"/>
      <c r="ET28" s="938"/>
      <c r="EU28" s="939"/>
      <c r="EV28" s="729">
        <v>0.5</v>
      </c>
      <c r="EW28" s="730">
        <v>2</v>
      </c>
      <c r="EX28" s="730">
        <v>5</v>
      </c>
      <c r="EY28" s="730">
        <v>10</v>
      </c>
      <c r="EZ28" s="730">
        <v>15</v>
      </c>
      <c r="FA28" s="460">
        <v>20</v>
      </c>
      <c r="FB28" s="460">
        <v>30</v>
      </c>
      <c r="FC28" s="460">
        <v>40</v>
      </c>
      <c r="FD28" s="460">
        <v>50</v>
      </c>
      <c r="FE28" s="460">
        <v>60</v>
      </c>
      <c r="FF28" s="460">
        <v>70</v>
      </c>
      <c r="FG28" s="727" t="s">
        <v>379</v>
      </c>
      <c r="FI28" s="938"/>
      <c r="FJ28" s="939"/>
      <c r="FK28" s="729">
        <v>0.5</v>
      </c>
      <c r="FL28" s="730">
        <v>2</v>
      </c>
      <c r="FM28" s="730">
        <v>5</v>
      </c>
      <c r="FN28" s="730">
        <v>10</v>
      </c>
      <c r="FO28" s="730">
        <v>15</v>
      </c>
      <c r="FP28" s="460">
        <v>20</v>
      </c>
      <c r="FQ28" s="460">
        <v>30</v>
      </c>
      <c r="FR28" s="460">
        <v>40</v>
      </c>
      <c r="FS28" s="460">
        <v>50</v>
      </c>
      <c r="FT28" s="460">
        <v>60</v>
      </c>
      <c r="FU28" s="460">
        <v>70</v>
      </c>
      <c r="FV28" s="727" t="s">
        <v>379</v>
      </c>
      <c r="FW28" s="724"/>
      <c r="FX28" s="938"/>
      <c r="FY28" s="939"/>
      <c r="FZ28" s="729">
        <v>0.5</v>
      </c>
      <c r="GA28" s="730">
        <v>2</v>
      </c>
      <c r="GB28" s="730">
        <v>5</v>
      </c>
      <c r="GC28" s="730">
        <v>10</v>
      </c>
      <c r="GD28" s="730">
        <v>15</v>
      </c>
      <c r="GE28" s="460">
        <v>20</v>
      </c>
      <c r="GF28" s="460">
        <v>30</v>
      </c>
      <c r="GG28" s="460">
        <v>40</v>
      </c>
      <c r="GH28" s="460">
        <v>50</v>
      </c>
      <c r="GI28" s="460">
        <v>60</v>
      </c>
      <c r="GJ28" s="460">
        <v>70</v>
      </c>
      <c r="GK28" s="727" t="s">
        <v>379</v>
      </c>
      <c r="GM28" s="938"/>
      <c r="GN28" s="939"/>
      <c r="GO28" s="729">
        <v>0.5</v>
      </c>
      <c r="GP28" s="730">
        <v>2</v>
      </c>
      <c r="GQ28" s="730">
        <v>5</v>
      </c>
      <c r="GR28" s="730">
        <v>10</v>
      </c>
      <c r="GS28" s="730">
        <v>15</v>
      </c>
      <c r="GT28" s="460">
        <v>20</v>
      </c>
      <c r="GU28" s="460">
        <v>30</v>
      </c>
      <c r="GV28" s="460">
        <v>40</v>
      </c>
      <c r="GW28" s="460">
        <v>50</v>
      </c>
      <c r="GX28" s="460">
        <v>60</v>
      </c>
      <c r="GY28" s="460">
        <v>70</v>
      </c>
      <c r="GZ28" s="727" t="s">
        <v>379</v>
      </c>
      <c r="HB28" s="968"/>
      <c r="HC28" s="969"/>
      <c r="HD28" s="1027"/>
      <c r="HE28" s="1029"/>
      <c r="HF28" s="731">
        <v>0.5</v>
      </c>
      <c r="HH28" s="968"/>
      <c r="HI28" s="969"/>
      <c r="HJ28" s="1054"/>
      <c r="HK28" s="731">
        <v>0.5</v>
      </c>
    </row>
    <row r="29" spans="2:219" ht="15" customHeight="1">
      <c r="B29" s="1020" t="s">
        <v>980</v>
      </c>
      <c r="C29" s="732" t="s">
        <v>380</v>
      </c>
      <c r="D29" s="462" t="s">
        <v>381</v>
      </c>
      <c r="E29" s="733" t="s">
        <v>381</v>
      </c>
      <c r="F29" s="734" t="s">
        <v>381</v>
      </c>
      <c r="G29" s="735" t="s">
        <v>381</v>
      </c>
      <c r="H29" s="736" t="s">
        <v>381</v>
      </c>
      <c r="I29" s="734" t="s">
        <v>381</v>
      </c>
      <c r="J29" s="734" t="s">
        <v>381</v>
      </c>
      <c r="K29" s="734" t="s">
        <v>381</v>
      </c>
      <c r="L29" s="734" t="s">
        <v>381</v>
      </c>
      <c r="M29" s="734" t="s">
        <v>381</v>
      </c>
      <c r="N29" s="734" t="s">
        <v>381</v>
      </c>
      <c r="O29" s="734" t="s">
        <v>381</v>
      </c>
      <c r="P29" s="734" t="s">
        <v>381</v>
      </c>
      <c r="Q29" s="734" t="s">
        <v>381</v>
      </c>
      <c r="R29" s="734" t="s">
        <v>381</v>
      </c>
      <c r="S29" s="737" t="s">
        <v>381</v>
      </c>
      <c r="T29" s="738"/>
      <c r="U29" s="1020" t="s">
        <v>980</v>
      </c>
      <c r="V29" s="732" t="str">
        <f>$C29</f>
        <v>&gt; 50</v>
      </c>
      <c r="W29" s="739" t="s">
        <v>381</v>
      </c>
      <c r="X29" s="740" t="s">
        <v>381</v>
      </c>
      <c r="Y29" s="469" t="s">
        <v>381</v>
      </c>
      <c r="Z29" s="469" t="s">
        <v>381</v>
      </c>
      <c r="AA29" s="469" t="s">
        <v>381</v>
      </c>
      <c r="AB29" s="528" t="s">
        <v>381</v>
      </c>
      <c r="AC29" s="470" t="s">
        <v>381</v>
      </c>
      <c r="AD29" s="739" t="s">
        <v>381</v>
      </c>
      <c r="AE29" s="740" t="s">
        <v>381</v>
      </c>
      <c r="AF29" s="738"/>
      <c r="AG29" s="1048">
        <f>AG7</f>
        <v>19.88372093023256</v>
      </c>
      <c r="AH29" s="1050">
        <f>AH7</f>
        <v>22.369186046511629</v>
      </c>
      <c r="AI29" s="738"/>
      <c r="AJ29" s="1020" t="s">
        <v>980</v>
      </c>
      <c r="AK29" s="732" t="str">
        <f>$C29</f>
        <v>&gt; 50</v>
      </c>
      <c r="AL29" s="739" t="s">
        <v>381</v>
      </c>
      <c r="AM29" s="740" t="s">
        <v>381</v>
      </c>
      <c r="AN29" s="529" t="s">
        <v>381</v>
      </c>
      <c r="AO29" s="738"/>
      <c r="AP29" s="1020" t="s">
        <v>980</v>
      </c>
      <c r="AQ29" s="732" t="s">
        <v>380</v>
      </c>
      <c r="AR29" s="462" t="s">
        <v>381</v>
      </c>
      <c r="AS29" s="736" t="s">
        <v>381</v>
      </c>
      <c r="AT29" s="734" t="s">
        <v>381</v>
      </c>
      <c r="AU29" s="734" t="s">
        <v>381</v>
      </c>
      <c r="AV29" s="734" t="s">
        <v>381</v>
      </c>
      <c r="AW29" s="734" t="s">
        <v>381</v>
      </c>
      <c r="AX29" s="734" t="s">
        <v>381</v>
      </c>
      <c r="AY29" s="734" t="s">
        <v>381</v>
      </c>
      <c r="AZ29" s="734" t="s">
        <v>381</v>
      </c>
      <c r="BA29" s="734" t="s">
        <v>381</v>
      </c>
      <c r="BB29" s="734" t="s">
        <v>381</v>
      </c>
      <c r="BC29" s="734" t="s">
        <v>381</v>
      </c>
      <c r="BD29" s="737" t="s">
        <v>381</v>
      </c>
      <c r="BE29" s="738"/>
      <c r="BF29" s="1020" t="s">
        <v>980</v>
      </c>
      <c r="BG29" s="732" t="s">
        <v>380</v>
      </c>
      <c r="BH29" s="462" t="s">
        <v>381</v>
      </c>
      <c r="BI29" s="736" t="s">
        <v>381</v>
      </c>
      <c r="BJ29" s="734" t="s">
        <v>381</v>
      </c>
      <c r="BK29" s="734" t="s">
        <v>381</v>
      </c>
      <c r="BL29" s="734" t="s">
        <v>381</v>
      </c>
      <c r="BM29" s="734" t="s">
        <v>381</v>
      </c>
      <c r="BN29" s="734" t="s">
        <v>381</v>
      </c>
      <c r="BO29" s="734" t="s">
        <v>381</v>
      </c>
      <c r="BP29" s="734" t="s">
        <v>381</v>
      </c>
      <c r="BQ29" s="734" t="s">
        <v>381</v>
      </c>
      <c r="BR29" s="734" t="s">
        <v>381</v>
      </c>
      <c r="BS29" s="734" t="s">
        <v>381</v>
      </c>
      <c r="BT29" s="737" t="s">
        <v>381</v>
      </c>
      <c r="BU29" s="738"/>
      <c r="BV29" s="1020" t="s">
        <v>980</v>
      </c>
      <c r="BW29" s="732" t="s">
        <v>380</v>
      </c>
      <c r="BX29" s="462" t="s">
        <v>381</v>
      </c>
      <c r="BY29" s="736" t="s">
        <v>381</v>
      </c>
      <c r="BZ29" s="734" t="s">
        <v>381</v>
      </c>
      <c r="CA29" s="734" t="s">
        <v>381</v>
      </c>
      <c r="CB29" s="734" t="s">
        <v>381</v>
      </c>
      <c r="CC29" s="734" t="s">
        <v>381</v>
      </c>
      <c r="CD29" s="734" t="s">
        <v>381</v>
      </c>
      <c r="CE29" s="734" t="s">
        <v>381</v>
      </c>
      <c r="CF29" s="734" t="s">
        <v>381</v>
      </c>
      <c r="CG29" s="734" t="s">
        <v>381</v>
      </c>
      <c r="CH29" s="734" t="s">
        <v>381</v>
      </c>
      <c r="CI29" s="734" t="s">
        <v>381</v>
      </c>
      <c r="CJ29" s="737" t="s">
        <v>381</v>
      </c>
      <c r="CK29" s="738"/>
      <c r="CL29" s="1020" t="s">
        <v>980</v>
      </c>
      <c r="CM29" s="732" t="str">
        <f>$C29</f>
        <v>&gt; 50</v>
      </c>
      <c r="CN29" s="742" t="s">
        <v>381</v>
      </c>
      <c r="CO29" s="743" t="s">
        <v>381</v>
      </c>
      <c r="CP29" s="743" t="s">
        <v>381</v>
      </c>
      <c r="CQ29" s="743" t="s">
        <v>381</v>
      </c>
      <c r="CR29" s="743" t="s">
        <v>381</v>
      </c>
      <c r="CS29" s="743" t="s">
        <v>381</v>
      </c>
      <c r="CT29" s="743" t="s">
        <v>381</v>
      </c>
      <c r="CU29" s="743" t="s">
        <v>381</v>
      </c>
      <c r="CV29" s="743" t="s">
        <v>381</v>
      </c>
      <c r="CW29" s="743" t="s">
        <v>381</v>
      </c>
      <c r="CX29" s="743" t="s">
        <v>381</v>
      </c>
      <c r="CY29" s="740" t="s">
        <v>381</v>
      </c>
      <c r="CZ29" s="738"/>
      <c r="DA29" s="1020" t="s">
        <v>980</v>
      </c>
      <c r="DB29" s="732" t="str">
        <f>$C29</f>
        <v>&gt; 50</v>
      </c>
      <c r="DC29" s="742" t="s">
        <v>381</v>
      </c>
      <c r="DD29" s="743" t="s">
        <v>381</v>
      </c>
      <c r="DE29" s="743" t="s">
        <v>381</v>
      </c>
      <c r="DF29" s="743" t="s">
        <v>381</v>
      </c>
      <c r="DG29" s="743" t="s">
        <v>381</v>
      </c>
      <c r="DH29" s="743" t="s">
        <v>381</v>
      </c>
      <c r="DI29" s="743" t="s">
        <v>381</v>
      </c>
      <c r="DJ29" s="743" t="s">
        <v>381</v>
      </c>
      <c r="DK29" s="743" t="s">
        <v>381</v>
      </c>
      <c r="DL29" s="743" t="s">
        <v>381</v>
      </c>
      <c r="DM29" s="743" t="s">
        <v>381</v>
      </c>
      <c r="DN29" s="740" t="s">
        <v>381</v>
      </c>
      <c r="DO29" s="744"/>
      <c r="DP29" s="1020" t="s">
        <v>980</v>
      </c>
      <c r="DQ29" s="732" t="str">
        <f>$C29</f>
        <v>&gt; 50</v>
      </c>
      <c r="DR29" s="742" t="s">
        <v>381</v>
      </c>
      <c r="DS29" s="743" t="s">
        <v>381</v>
      </c>
      <c r="DT29" s="743" t="s">
        <v>381</v>
      </c>
      <c r="DU29" s="743" t="s">
        <v>381</v>
      </c>
      <c r="DV29" s="743" t="s">
        <v>381</v>
      </c>
      <c r="DW29" s="743" t="s">
        <v>381</v>
      </c>
      <c r="DX29" s="743" t="s">
        <v>381</v>
      </c>
      <c r="DY29" s="743" t="s">
        <v>381</v>
      </c>
      <c r="DZ29" s="743" t="s">
        <v>381</v>
      </c>
      <c r="EA29" s="743" t="s">
        <v>381</v>
      </c>
      <c r="EB29" s="743" t="s">
        <v>381</v>
      </c>
      <c r="EC29" s="740" t="s">
        <v>381</v>
      </c>
      <c r="ED29" s="738"/>
      <c r="EE29" s="1020" t="s">
        <v>980</v>
      </c>
      <c r="EF29" s="732" t="str">
        <f>$C29</f>
        <v>&gt; 50</v>
      </c>
      <c r="EG29" s="742" t="s">
        <v>381</v>
      </c>
      <c r="EH29" s="743" t="s">
        <v>381</v>
      </c>
      <c r="EI29" s="743" t="s">
        <v>381</v>
      </c>
      <c r="EJ29" s="743" t="s">
        <v>381</v>
      </c>
      <c r="EK29" s="743" t="s">
        <v>381</v>
      </c>
      <c r="EL29" s="743" t="s">
        <v>381</v>
      </c>
      <c r="EM29" s="743" t="s">
        <v>381</v>
      </c>
      <c r="EN29" s="743" t="s">
        <v>381</v>
      </c>
      <c r="EO29" s="743" t="s">
        <v>381</v>
      </c>
      <c r="EP29" s="743" t="s">
        <v>381</v>
      </c>
      <c r="EQ29" s="743" t="s">
        <v>381</v>
      </c>
      <c r="ER29" s="740" t="s">
        <v>381</v>
      </c>
      <c r="ES29" s="738"/>
      <c r="ET29" s="1020" t="s">
        <v>980</v>
      </c>
      <c r="EU29" s="732" t="str">
        <f>$C29</f>
        <v>&gt; 50</v>
      </c>
      <c r="EV29" s="742" t="s">
        <v>381</v>
      </c>
      <c r="EW29" s="743" t="s">
        <v>381</v>
      </c>
      <c r="EX29" s="743" t="s">
        <v>381</v>
      </c>
      <c r="EY29" s="743" t="s">
        <v>381</v>
      </c>
      <c r="EZ29" s="743" t="s">
        <v>381</v>
      </c>
      <c r="FA29" s="743" t="s">
        <v>381</v>
      </c>
      <c r="FB29" s="743" t="s">
        <v>381</v>
      </c>
      <c r="FC29" s="743" t="s">
        <v>381</v>
      </c>
      <c r="FD29" s="743" t="s">
        <v>381</v>
      </c>
      <c r="FE29" s="743" t="s">
        <v>381</v>
      </c>
      <c r="FF29" s="743" t="s">
        <v>381</v>
      </c>
      <c r="FG29" s="740" t="s">
        <v>381</v>
      </c>
      <c r="FI29" s="1020" t="s">
        <v>980</v>
      </c>
      <c r="FJ29" s="732" t="str">
        <f>$C29</f>
        <v>&gt; 50</v>
      </c>
      <c r="FK29" s="742" t="s">
        <v>381</v>
      </c>
      <c r="FL29" s="743" t="s">
        <v>381</v>
      </c>
      <c r="FM29" s="743" t="s">
        <v>381</v>
      </c>
      <c r="FN29" s="743" t="s">
        <v>381</v>
      </c>
      <c r="FO29" s="743" t="s">
        <v>381</v>
      </c>
      <c r="FP29" s="743" t="s">
        <v>381</v>
      </c>
      <c r="FQ29" s="743" t="s">
        <v>381</v>
      </c>
      <c r="FR29" s="743" t="s">
        <v>381</v>
      </c>
      <c r="FS29" s="743" t="s">
        <v>381</v>
      </c>
      <c r="FT29" s="743" t="s">
        <v>381</v>
      </c>
      <c r="FU29" s="743" t="s">
        <v>381</v>
      </c>
      <c r="FV29" s="740" t="s">
        <v>381</v>
      </c>
      <c r="FW29" s="744"/>
      <c r="FX29" s="1020" t="s">
        <v>980</v>
      </c>
      <c r="FY29" s="732" t="str">
        <f>$C29</f>
        <v>&gt; 50</v>
      </c>
      <c r="FZ29" s="742" t="s">
        <v>381</v>
      </c>
      <c r="GA29" s="743" t="s">
        <v>381</v>
      </c>
      <c r="GB29" s="743" t="s">
        <v>381</v>
      </c>
      <c r="GC29" s="743" t="s">
        <v>381</v>
      </c>
      <c r="GD29" s="743" t="s">
        <v>381</v>
      </c>
      <c r="GE29" s="743" t="s">
        <v>381</v>
      </c>
      <c r="GF29" s="743" t="s">
        <v>381</v>
      </c>
      <c r="GG29" s="743" t="s">
        <v>381</v>
      </c>
      <c r="GH29" s="743" t="s">
        <v>381</v>
      </c>
      <c r="GI29" s="743" t="s">
        <v>381</v>
      </c>
      <c r="GJ29" s="743" t="s">
        <v>381</v>
      </c>
      <c r="GK29" s="740" t="s">
        <v>381</v>
      </c>
      <c r="GM29" s="1020" t="s">
        <v>980</v>
      </c>
      <c r="GN29" s="732" t="str">
        <f>$C29</f>
        <v>&gt; 50</v>
      </c>
      <c r="GO29" s="742" t="s">
        <v>381</v>
      </c>
      <c r="GP29" s="743" t="s">
        <v>381</v>
      </c>
      <c r="GQ29" s="743" t="s">
        <v>381</v>
      </c>
      <c r="GR29" s="743" t="s">
        <v>381</v>
      </c>
      <c r="GS29" s="743" t="s">
        <v>381</v>
      </c>
      <c r="GT29" s="743" t="s">
        <v>381</v>
      </c>
      <c r="GU29" s="743" t="s">
        <v>381</v>
      </c>
      <c r="GV29" s="743" t="s">
        <v>381</v>
      </c>
      <c r="GW29" s="743" t="s">
        <v>381</v>
      </c>
      <c r="GX29" s="743" t="s">
        <v>381</v>
      </c>
      <c r="GY29" s="743" t="s">
        <v>381</v>
      </c>
      <c r="GZ29" s="740" t="s">
        <v>381</v>
      </c>
      <c r="HB29" s="1020" t="s">
        <v>980</v>
      </c>
      <c r="HC29" s="732" t="str">
        <f>$C29</f>
        <v>&gt; 50</v>
      </c>
      <c r="HD29" s="462" t="s">
        <v>381</v>
      </c>
      <c r="HE29" s="549" t="s">
        <v>381</v>
      </c>
      <c r="HF29" s="745" t="s">
        <v>381</v>
      </c>
      <c r="HH29" s="1020" t="s">
        <v>980</v>
      </c>
      <c r="HI29" s="732" t="str">
        <f>$C29</f>
        <v>&gt; 50</v>
      </c>
      <c r="HJ29" s="462" t="s">
        <v>381</v>
      </c>
      <c r="HK29" s="745" t="s">
        <v>381</v>
      </c>
    </row>
    <row r="30" spans="2:219" ht="15" customHeight="1">
      <c r="B30" s="1021"/>
      <c r="C30" s="503">
        <v>50</v>
      </c>
      <c r="D30" s="476">
        <f>Y30</f>
        <v>3.076494951111111</v>
      </c>
      <c r="E30" s="600">
        <f>MIN(AS30,BI30,BY30)</f>
        <v>76.088708101320165</v>
      </c>
      <c r="F30" s="601">
        <f>MIN(HF30,HK30)</f>
        <v>87.463155749686578</v>
      </c>
      <c r="G30" s="602">
        <f>HD30</f>
        <v>1.4228248441982132</v>
      </c>
      <c r="H30" s="594" t="s">
        <v>712</v>
      </c>
      <c r="I30" s="603" t="s">
        <v>712</v>
      </c>
      <c r="J30" s="478">
        <f>MIN(AU30,BK30,CA30)</f>
        <v>80.792048858237536</v>
      </c>
      <c r="K30" s="478">
        <f t="shared" ref="K30:R30" si="44">MIN(AV30,BL30,CB30)</f>
        <v>87.109646012465305</v>
      </c>
      <c r="L30" s="478">
        <f t="shared" si="44"/>
        <v>86.889505146025598</v>
      </c>
      <c r="M30" s="478">
        <f t="shared" si="44"/>
        <v>86.543348309175599</v>
      </c>
      <c r="N30" s="478">
        <f t="shared" si="44"/>
        <v>85.739871287517985</v>
      </c>
      <c r="O30" s="478">
        <f t="shared" si="44"/>
        <v>84.806710592245395</v>
      </c>
      <c r="P30" s="478">
        <f t="shared" si="44"/>
        <v>83.742294402134249</v>
      </c>
      <c r="Q30" s="478">
        <f t="shared" si="44"/>
        <v>82.51393072198492</v>
      </c>
      <c r="R30" s="478">
        <f t="shared" si="44"/>
        <v>80.97041288497168</v>
      </c>
      <c r="S30" s="480" t="s">
        <v>381</v>
      </c>
      <c r="T30" s="738"/>
      <c r="U30" s="1021"/>
      <c r="V30" s="503">
        <f>$C30</f>
        <v>50</v>
      </c>
      <c r="W30" s="481">
        <v>50</v>
      </c>
      <c r="X30" s="519">
        <v>-26</v>
      </c>
      <c r="Y30" s="681">
        <f>IF(MIN(AA30,Z30)*(1-(2.5+7)/(87.5-2))&gt;$AG$7,$AG$7,MIN(AA30,Z30)*(1-(2.5+7)/(87.5-2)))</f>
        <v>3.076494951111111</v>
      </c>
      <c r="Z30" s="666">
        <v>3.46105682</v>
      </c>
      <c r="AA30" s="488">
        <v>4.2701597199999997</v>
      </c>
      <c r="AB30" s="532">
        <f>(J30-5)/Y30</f>
        <v>24.635843732122616</v>
      </c>
      <c r="AC30" s="486">
        <f>(J30-5)/MIN(AA30,Z30)</f>
        <v>21.898527761886768</v>
      </c>
      <c r="AD30" s="487">
        <v>6.5445499099999997</v>
      </c>
      <c r="AE30" s="488">
        <v>11.654933099999999</v>
      </c>
      <c r="AF30" s="738"/>
      <c r="AG30" s="1048"/>
      <c r="AH30" s="1050"/>
      <c r="AI30" s="738"/>
      <c r="AJ30" s="1021"/>
      <c r="AK30" s="503">
        <f>$C30</f>
        <v>50</v>
      </c>
      <c r="AL30" s="489">
        <v>25</v>
      </c>
      <c r="AM30" s="482">
        <f>MIN(-33,AK30)</f>
        <v>-33</v>
      </c>
      <c r="AN30" s="490">
        <f t="shared" ref="AN30:AN42" si="45">Y30</f>
        <v>3.076494951111111</v>
      </c>
      <c r="AO30" s="738"/>
      <c r="AP30" s="1021"/>
      <c r="AQ30" s="503">
        <v>50</v>
      </c>
      <c r="AR30" s="483">
        <f t="shared" ref="AR30:AR42" si="46">Y30</f>
        <v>3.076494951111111</v>
      </c>
      <c r="AS30" s="477">
        <v>107.43489316122319</v>
      </c>
      <c r="AT30" s="479">
        <v>107.16327442568615</v>
      </c>
      <c r="AU30" s="479">
        <v>106.67217778821815</v>
      </c>
      <c r="AV30" s="479">
        <v>105.93380893932876</v>
      </c>
      <c r="AW30" s="479">
        <v>105.27250180595118</v>
      </c>
      <c r="AX30" s="479">
        <v>104.68006447573973</v>
      </c>
      <c r="AY30" s="479">
        <v>103.66884430888155</v>
      </c>
      <c r="AZ30" s="479">
        <v>102.78205014128461</v>
      </c>
      <c r="BA30" s="479">
        <v>102.308171604031</v>
      </c>
      <c r="BB30" s="479">
        <v>101.74138526803009</v>
      </c>
      <c r="BC30" s="479">
        <v>101.47696843055397</v>
      </c>
      <c r="BD30" s="480" t="s">
        <v>381</v>
      </c>
      <c r="BE30" s="738"/>
      <c r="BF30" s="1021"/>
      <c r="BG30" s="503">
        <v>50</v>
      </c>
      <c r="BH30" s="483">
        <f t="shared" ref="BH30:BH42" si="47">IF(MIN(Z30:AA30)&gt;$AH$7,$AH$7,MIN(Z30:AA30))</f>
        <v>3.46105682</v>
      </c>
      <c r="BI30" s="477">
        <v>76.088708101320165</v>
      </c>
      <c r="BJ30" s="479">
        <v>77.535623617292728</v>
      </c>
      <c r="BK30" s="478">
        <v>80.792048858237536</v>
      </c>
      <c r="BL30" s="478">
        <v>87.109646012465305</v>
      </c>
      <c r="BM30" s="478">
        <v>87.176915100120084</v>
      </c>
      <c r="BN30" s="478">
        <v>86.836791215787628</v>
      </c>
      <c r="BO30" s="478">
        <v>86.043879333238422</v>
      </c>
      <c r="BP30" s="478">
        <v>85.116799825636249</v>
      </c>
      <c r="BQ30" s="478">
        <v>84.043119210482899</v>
      </c>
      <c r="BR30" s="478">
        <v>82.767850528796927</v>
      </c>
      <c r="BS30" s="478">
        <v>81.105864637684348</v>
      </c>
      <c r="BT30" s="522" t="s">
        <v>381</v>
      </c>
      <c r="BU30" s="533"/>
      <c r="BV30" s="1021"/>
      <c r="BW30" s="503">
        <v>50</v>
      </c>
      <c r="BX30" s="483">
        <f t="shared" ref="BX30:BX42" si="48">IF(MIN(Z30:AA30)&gt;$AH$7,$AH$7,MIN(Z30:AA30))</f>
        <v>3.46105682</v>
      </c>
      <c r="BY30" s="477">
        <v>82.701150553851562</v>
      </c>
      <c r="BZ30" s="479">
        <v>84.164981727321177</v>
      </c>
      <c r="CA30" s="478">
        <v>87.39015866241111</v>
      </c>
      <c r="CB30" s="478">
        <v>87.199457666788476</v>
      </c>
      <c r="CC30" s="478">
        <v>86.889505146025598</v>
      </c>
      <c r="CD30" s="478">
        <v>86.543348309175599</v>
      </c>
      <c r="CE30" s="478">
        <v>85.739871287517985</v>
      </c>
      <c r="CF30" s="478">
        <v>84.806710592245395</v>
      </c>
      <c r="CG30" s="478">
        <v>83.742294402134249</v>
      </c>
      <c r="CH30" s="478">
        <v>82.51393072198492</v>
      </c>
      <c r="CI30" s="478">
        <v>80.97041288497168</v>
      </c>
      <c r="CJ30" s="522" t="s">
        <v>381</v>
      </c>
      <c r="CK30" s="738"/>
      <c r="CL30" s="1021"/>
      <c r="CM30" s="503">
        <f>$C30</f>
        <v>50</v>
      </c>
      <c r="CN30" s="520">
        <v>1.2000000000000006</v>
      </c>
      <c r="CO30" s="521">
        <v>1.2000000000000006</v>
      </c>
      <c r="CP30" s="521">
        <v>1.2000000000000077</v>
      </c>
      <c r="CQ30" s="521">
        <v>1.2000000000000002</v>
      </c>
      <c r="CR30" s="521">
        <v>1.2000000000000002</v>
      </c>
      <c r="CS30" s="521">
        <v>1.2000000000000006</v>
      </c>
      <c r="CT30" s="521">
        <v>1.2</v>
      </c>
      <c r="CU30" s="521">
        <v>1.2</v>
      </c>
      <c r="CV30" s="521">
        <v>1.2000000000000006</v>
      </c>
      <c r="CW30" s="493">
        <v>1.2000000000000004</v>
      </c>
      <c r="CX30" s="493">
        <v>1.2</v>
      </c>
      <c r="CY30" s="747" t="s">
        <v>381</v>
      </c>
      <c r="CZ30" s="738"/>
      <c r="DA30" s="1021"/>
      <c r="DB30" s="503">
        <f>$C30</f>
        <v>50</v>
      </c>
      <c r="DC30" s="520">
        <v>0.90795207409570911</v>
      </c>
      <c r="DD30" s="521">
        <v>0.92009123020914874</v>
      </c>
      <c r="DE30" s="521">
        <v>0.94693973780966056</v>
      </c>
      <c r="DF30" s="521">
        <v>0.99725143578523612</v>
      </c>
      <c r="DG30" s="521">
        <v>1</v>
      </c>
      <c r="DH30" s="521">
        <v>1.0000000000000004</v>
      </c>
      <c r="DI30" s="521">
        <v>1.0000000000000047</v>
      </c>
      <c r="DJ30" s="521">
        <v>1.0000000000000004</v>
      </c>
      <c r="DK30" s="521">
        <v>1.0000000000000002</v>
      </c>
      <c r="DL30" s="493">
        <v>1.0000000000000022</v>
      </c>
      <c r="DM30" s="493">
        <v>1.0000000000000011</v>
      </c>
      <c r="DN30" s="747" t="s">
        <v>381</v>
      </c>
      <c r="DO30" s="744"/>
      <c r="DP30" s="1021"/>
      <c r="DQ30" s="503">
        <f>$C30</f>
        <v>50</v>
      </c>
      <c r="DR30" s="520">
        <v>0.96238479613469841</v>
      </c>
      <c r="DS30" s="521">
        <v>0.97408403947891264</v>
      </c>
      <c r="DT30" s="521">
        <v>0.99943333469115159</v>
      </c>
      <c r="DU30" s="521">
        <v>1</v>
      </c>
      <c r="DV30" s="521">
        <v>1</v>
      </c>
      <c r="DW30" s="521">
        <v>1.0000000000000002</v>
      </c>
      <c r="DX30" s="521">
        <v>1</v>
      </c>
      <c r="DY30" s="521">
        <v>1.000000000000004</v>
      </c>
      <c r="DZ30" s="521">
        <v>1.0000000000000044</v>
      </c>
      <c r="EA30" s="493">
        <v>1.000000000000002</v>
      </c>
      <c r="EB30" s="521">
        <v>1</v>
      </c>
      <c r="EC30" s="747" t="s">
        <v>381</v>
      </c>
      <c r="ED30" s="738"/>
      <c r="EE30" s="1021"/>
      <c r="EF30" s="503">
        <f>$C30</f>
        <v>50</v>
      </c>
      <c r="EG30" s="495">
        <v>59.466051775242875</v>
      </c>
      <c r="EH30" s="496">
        <v>58.630818814739939</v>
      </c>
      <c r="EI30" s="496">
        <v>57.121213398360055</v>
      </c>
      <c r="EJ30" s="496">
        <v>54.852791044296794</v>
      </c>
      <c r="EK30" s="496">
        <v>52.822437040804118</v>
      </c>
      <c r="EL30" s="497">
        <v>51.004593139149449</v>
      </c>
      <c r="EM30" s="497">
        <v>47.904096095231978</v>
      </c>
      <c r="EN30" s="497">
        <v>45.187557089584743</v>
      </c>
      <c r="EO30" s="497">
        <v>43.736862286355063</v>
      </c>
      <c r="EP30" s="497">
        <v>42.002620074415006</v>
      </c>
      <c r="EQ30" s="497">
        <v>41.193890299617408</v>
      </c>
      <c r="ER30" s="747" t="s">
        <v>381</v>
      </c>
      <c r="ES30" s="738"/>
      <c r="ET30" s="1021"/>
      <c r="EU30" s="503">
        <f>$C30</f>
        <v>50</v>
      </c>
      <c r="EV30" s="495">
        <v>85</v>
      </c>
      <c r="EW30" s="496">
        <v>85</v>
      </c>
      <c r="EX30" s="496">
        <v>85</v>
      </c>
      <c r="EY30" s="496">
        <v>85</v>
      </c>
      <c r="EZ30" s="496">
        <v>83.842420029910556</v>
      </c>
      <c r="FA30" s="497">
        <v>82.467089475335911</v>
      </c>
      <c r="FB30" s="497">
        <v>79.262630203234778</v>
      </c>
      <c r="FC30" s="497">
        <v>75.519124121865616</v>
      </c>
      <c r="FD30" s="497">
        <v>71.187979614424648</v>
      </c>
      <c r="FE30" s="497">
        <v>66.049770544376997</v>
      </c>
      <c r="FF30" s="497">
        <v>59.363597698387537</v>
      </c>
      <c r="FG30" s="747" t="s">
        <v>381</v>
      </c>
      <c r="FI30" s="1021"/>
      <c r="FJ30" s="503">
        <f>$C30</f>
        <v>50</v>
      </c>
      <c r="FK30" s="495">
        <v>85</v>
      </c>
      <c r="FL30" s="496">
        <v>85</v>
      </c>
      <c r="FM30" s="496">
        <v>85</v>
      </c>
      <c r="FN30" s="496">
        <v>83.93358946159276</v>
      </c>
      <c r="FO30" s="496">
        <v>82.680214557641023</v>
      </c>
      <c r="FP30" s="497">
        <v>81.280884581503813</v>
      </c>
      <c r="FQ30" s="497">
        <v>78.03468038959312</v>
      </c>
      <c r="FR30" s="497">
        <v>74.267768333713036</v>
      </c>
      <c r="FS30" s="497">
        <v>69.975317372386826</v>
      </c>
      <c r="FT30" s="497">
        <v>65.027501232415545</v>
      </c>
      <c r="FU30" s="497">
        <v>58.81918906507542</v>
      </c>
      <c r="FV30" s="747" t="s">
        <v>381</v>
      </c>
      <c r="FW30" s="744"/>
      <c r="FX30" s="1021"/>
      <c r="FY30" s="503">
        <f>$C30</f>
        <v>50</v>
      </c>
      <c r="FZ30" s="491">
        <f>MIN(CN30,DC30,DR30)</f>
        <v>0.90795207409570911</v>
      </c>
      <c r="GA30" s="492">
        <f t="shared" ref="GA30:GJ42" si="49">MIN(CO30,DD30,DS30)</f>
        <v>0.92009123020914874</v>
      </c>
      <c r="GB30" s="492">
        <f t="shared" si="49"/>
        <v>0.94693973780966056</v>
      </c>
      <c r="GC30" s="492">
        <f t="shared" si="49"/>
        <v>0.99725143578523612</v>
      </c>
      <c r="GD30" s="492">
        <f t="shared" si="49"/>
        <v>1</v>
      </c>
      <c r="GE30" s="493">
        <f t="shared" si="49"/>
        <v>1.0000000000000002</v>
      </c>
      <c r="GF30" s="493">
        <f t="shared" si="49"/>
        <v>1</v>
      </c>
      <c r="GG30" s="493">
        <f t="shared" si="49"/>
        <v>1.0000000000000004</v>
      </c>
      <c r="GH30" s="493">
        <f t="shared" si="49"/>
        <v>1.0000000000000002</v>
      </c>
      <c r="GI30" s="493">
        <f t="shared" si="49"/>
        <v>1.000000000000002</v>
      </c>
      <c r="GJ30" s="493">
        <f t="shared" si="49"/>
        <v>1</v>
      </c>
      <c r="GK30" s="747" t="s">
        <v>381</v>
      </c>
      <c r="GM30" s="1021"/>
      <c r="GN30" s="503">
        <f>$C30</f>
        <v>50</v>
      </c>
      <c r="GO30" s="495">
        <f>MAX(EG30,EV30,FK30)</f>
        <v>85</v>
      </c>
      <c r="GP30" s="496">
        <f t="shared" ref="GP30:GY42" si="50">MAX(EH30,EW30,FL30)</f>
        <v>85</v>
      </c>
      <c r="GQ30" s="496">
        <f t="shared" si="50"/>
        <v>85</v>
      </c>
      <c r="GR30" s="496">
        <f t="shared" si="50"/>
        <v>85</v>
      </c>
      <c r="GS30" s="496">
        <f t="shared" si="50"/>
        <v>83.842420029910556</v>
      </c>
      <c r="GT30" s="497">
        <f t="shared" si="50"/>
        <v>82.467089475335911</v>
      </c>
      <c r="GU30" s="497">
        <f t="shared" si="50"/>
        <v>79.262630203234778</v>
      </c>
      <c r="GV30" s="497">
        <f t="shared" si="50"/>
        <v>75.519124121865616</v>
      </c>
      <c r="GW30" s="497">
        <f t="shared" si="50"/>
        <v>71.187979614424648</v>
      </c>
      <c r="GX30" s="497">
        <f t="shared" si="50"/>
        <v>66.049770544376997</v>
      </c>
      <c r="GY30" s="497">
        <f t="shared" si="50"/>
        <v>59.363597698387537</v>
      </c>
      <c r="GZ30" s="747" t="s">
        <v>381</v>
      </c>
      <c r="HB30" s="1021"/>
      <c r="HC30" s="503">
        <f>$C30</f>
        <v>50</v>
      </c>
      <c r="HD30" s="531">
        <f>HE30*(1-(2.5+7)/(87.5-2))</f>
        <v>1.4228248441982132</v>
      </c>
      <c r="HE30" s="551">
        <v>1.6006779497229899</v>
      </c>
      <c r="HF30" s="604">
        <v>87.463155749686578</v>
      </c>
      <c r="HH30" s="1021"/>
      <c r="HI30" s="503">
        <f>$C30</f>
        <v>50</v>
      </c>
      <c r="HJ30" s="531">
        <f>HD30</f>
        <v>1.4228248441982132</v>
      </c>
      <c r="HK30" s="604">
        <v>107.19153271942685</v>
      </c>
    </row>
    <row r="31" spans="2:219" ht="15" customHeight="1">
      <c r="B31" s="1021"/>
      <c r="C31" s="503">
        <v>45</v>
      </c>
      <c r="D31" s="476">
        <f t="shared" ref="D31:D42" si="51">Y31</f>
        <v>4.9139524266666665</v>
      </c>
      <c r="E31" s="600">
        <f t="shared" ref="E31:E42" si="52">MIN(AS31,BI31,BY31)</f>
        <v>75.06192760126109</v>
      </c>
      <c r="F31" s="601">
        <f t="shared" ref="F31:F42" si="53">MIN(HF31,HK31)</f>
        <v>87.463164929239582</v>
      </c>
      <c r="G31" s="602">
        <f t="shared" ref="G31:G42" si="54">HD31</f>
        <v>2.1793428293878692</v>
      </c>
      <c r="H31" s="594" t="s">
        <v>712</v>
      </c>
      <c r="I31" s="603" t="s">
        <v>712</v>
      </c>
      <c r="J31" s="478">
        <f t="shared" ref="J31:J42" si="55">MIN(AU31,BK31,CA31)</f>
        <v>81.359632226200802</v>
      </c>
      <c r="K31" s="478">
        <f t="shared" ref="K31:K42" si="56">MIN(AV31,BL31,CB31)</f>
        <v>87.123759837280474</v>
      </c>
      <c r="L31" s="478">
        <f t="shared" ref="L31:L42" si="57">MIN(AW31,BM31,CC31)</f>
        <v>86.721874232814116</v>
      </c>
      <c r="M31" s="478">
        <f t="shared" ref="M31:M42" si="58">MIN(AX31,BN31,CD31)</f>
        <v>86.27479127636974</v>
      </c>
      <c r="N31" s="478">
        <f t="shared" ref="N31:N42" si="59">MIN(AY31,BO31,CE31)</f>
        <v>85.266492695717602</v>
      </c>
      <c r="O31" s="478">
        <f t="shared" ref="O31:O42" si="60">MIN(AZ31,BP31,CF31)</f>
        <v>84.122081044868281</v>
      </c>
      <c r="P31" s="478">
        <f t="shared" ref="P31:P42" si="61">MIN(BA31,BQ31,CG31)</f>
        <v>82.837558263497272</v>
      </c>
      <c r="Q31" s="478">
        <f t="shared" ref="Q31:Q42" si="62">MIN(BB31,BR31,CH31)</f>
        <v>81.375424097259128</v>
      </c>
      <c r="R31" s="478">
        <f>MIN(BC31,BS31,CI31)</f>
        <v>79.58304543273519</v>
      </c>
      <c r="S31" s="480" t="s">
        <v>381</v>
      </c>
      <c r="T31" s="738"/>
      <c r="U31" s="1021"/>
      <c r="V31" s="503">
        <f t="shared" ref="V31:V43" si="63">$C31</f>
        <v>45</v>
      </c>
      <c r="W31" s="481">
        <v>45</v>
      </c>
      <c r="X31" s="519">
        <v>-26</v>
      </c>
      <c r="Y31" s="681">
        <f t="shared" ref="Y31:Y42" si="64">IF(MIN(AA31,Z31)*(1-(2.5+7)/(87.5-2))&gt;$AG$7,$AG$7,MIN(AA31,Z31)*(1-(2.5+7)/(87.5-2)))</f>
        <v>4.9139524266666665</v>
      </c>
      <c r="Z31" s="666">
        <v>5.5281964800000001</v>
      </c>
      <c r="AA31" s="488">
        <v>6.48408184</v>
      </c>
      <c r="AB31" s="532">
        <f t="shared" ref="AB31:AB42" si="65">(J31-5)/Y31</f>
        <v>15.53935113653484</v>
      </c>
      <c r="AC31" s="486">
        <f t="shared" ref="AC31:AC42" si="66">(J31-5)/MIN(AA31,Z31)</f>
        <v>13.812756565808746</v>
      </c>
      <c r="AD31" s="487">
        <v>10.425824499999999</v>
      </c>
      <c r="AE31" s="488">
        <v>17.483188299999998</v>
      </c>
      <c r="AF31" s="738"/>
      <c r="AG31" s="1048"/>
      <c r="AH31" s="1050"/>
      <c r="AI31" s="738"/>
      <c r="AJ31" s="1021"/>
      <c r="AK31" s="503">
        <f t="shared" ref="AK31:AK43" si="67">$C31</f>
        <v>45</v>
      </c>
      <c r="AL31" s="489">
        <v>25</v>
      </c>
      <c r="AM31" s="482">
        <f t="shared" ref="AM31:AM42" si="68">MIN(-33,AK31)</f>
        <v>-33</v>
      </c>
      <c r="AN31" s="490">
        <f t="shared" si="45"/>
        <v>4.9139524266666665</v>
      </c>
      <c r="AO31" s="738"/>
      <c r="AP31" s="1021"/>
      <c r="AQ31" s="503">
        <v>45</v>
      </c>
      <c r="AR31" s="483">
        <f t="shared" si="46"/>
        <v>4.9139524266666665</v>
      </c>
      <c r="AS31" s="477">
        <v>106.11510507154222</v>
      </c>
      <c r="AT31" s="479">
        <v>105.86954215097477</v>
      </c>
      <c r="AU31" s="479">
        <v>105.43053006064568</v>
      </c>
      <c r="AV31" s="479">
        <v>104.79052576763493</v>
      </c>
      <c r="AW31" s="479">
        <v>104.23381022167762</v>
      </c>
      <c r="AX31" s="479">
        <v>103.75049522045887</v>
      </c>
      <c r="AY31" s="479">
        <v>102.95510426086172</v>
      </c>
      <c r="AZ31" s="479">
        <v>102.24131931538045</v>
      </c>
      <c r="BA31" s="479">
        <v>102.07852324773749</v>
      </c>
      <c r="BB31" s="479">
        <v>101.65132359366955</v>
      </c>
      <c r="BC31" s="479">
        <v>101.58673648147601</v>
      </c>
      <c r="BD31" s="480" t="s">
        <v>381</v>
      </c>
      <c r="BE31" s="738"/>
      <c r="BF31" s="1021"/>
      <c r="BG31" s="503">
        <v>45</v>
      </c>
      <c r="BH31" s="483">
        <f t="shared" si="47"/>
        <v>5.5281964800000001</v>
      </c>
      <c r="BI31" s="477">
        <v>75.06192760126109</v>
      </c>
      <c r="BJ31" s="479">
        <v>76.947395157061351</v>
      </c>
      <c r="BK31" s="478">
        <v>81.359632226200802</v>
      </c>
      <c r="BL31" s="478">
        <v>87.378346084908088</v>
      </c>
      <c r="BM31" s="478">
        <v>86.984732997203764</v>
      </c>
      <c r="BN31" s="478">
        <v>86.548510811864617</v>
      </c>
      <c r="BO31" s="478">
        <v>85.561389316308976</v>
      </c>
      <c r="BP31" s="478">
        <v>84.423320308359138</v>
      </c>
      <c r="BQ31" s="478">
        <v>83.126614526023701</v>
      </c>
      <c r="BR31" s="478">
        <v>81.610869549850804</v>
      </c>
      <c r="BS31" s="478">
        <v>79.693830201100866</v>
      </c>
      <c r="BT31" s="522" t="s">
        <v>381</v>
      </c>
      <c r="BU31" s="533"/>
      <c r="BV31" s="1021"/>
      <c r="BW31" s="503">
        <v>45</v>
      </c>
      <c r="BX31" s="483">
        <f t="shared" si="48"/>
        <v>5.5281964800000001</v>
      </c>
      <c r="BY31" s="477">
        <v>80.788966910173272</v>
      </c>
      <c r="BZ31" s="479">
        <v>82.727302542770971</v>
      </c>
      <c r="CA31" s="478">
        <v>87.043700188808842</v>
      </c>
      <c r="CB31" s="478">
        <v>87.123759837280474</v>
      </c>
      <c r="CC31" s="478">
        <v>86.721874232814116</v>
      </c>
      <c r="CD31" s="478">
        <v>86.27479127636974</v>
      </c>
      <c r="CE31" s="478">
        <v>85.266492695717602</v>
      </c>
      <c r="CF31" s="478">
        <v>84.122081044868281</v>
      </c>
      <c r="CG31" s="478">
        <v>82.837558263497272</v>
      </c>
      <c r="CH31" s="478">
        <v>81.375424097259128</v>
      </c>
      <c r="CI31" s="478">
        <v>79.58304543273519</v>
      </c>
      <c r="CJ31" s="522" t="s">
        <v>381</v>
      </c>
      <c r="CK31" s="738"/>
      <c r="CL31" s="1021"/>
      <c r="CM31" s="503">
        <f t="shared" ref="CM31:CM43" si="69">$C31</f>
        <v>45</v>
      </c>
      <c r="CN31" s="520">
        <v>1.2000000000000006</v>
      </c>
      <c r="CO31" s="521">
        <v>1.2</v>
      </c>
      <c r="CP31" s="521">
        <v>1.2</v>
      </c>
      <c r="CQ31" s="521">
        <v>1.2000000000000002</v>
      </c>
      <c r="CR31" s="521">
        <v>1.2000000000000008</v>
      </c>
      <c r="CS31" s="521">
        <v>1.2000000000000002</v>
      </c>
      <c r="CT31" s="521">
        <v>1.2</v>
      </c>
      <c r="CU31" s="521">
        <v>1.2</v>
      </c>
      <c r="CV31" s="521">
        <v>1.2000000000000008</v>
      </c>
      <c r="CW31" s="493">
        <v>1.2000000000000002</v>
      </c>
      <c r="CX31" s="493">
        <v>1.2</v>
      </c>
      <c r="CY31" s="747" t="s">
        <v>381</v>
      </c>
      <c r="CZ31" s="738"/>
      <c r="DA31" s="1021"/>
      <c r="DB31" s="503">
        <f t="shared" ref="DB31:DB43" si="70">$C31</f>
        <v>45</v>
      </c>
      <c r="DC31" s="520">
        <v>0.89925745372447985</v>
      </c>
      <c r="DD31" s="521">
        <v>0.9151720098137005</v>
      </c>
      <c r="DE31" s="521">
        <v>0.95155401350141411</v>
      </c>
      <c r="DF31" s="521">
        <v>1.0000000000000071</v>
      </c>
      <c r="DG31" s="521">
        <v>1.0000000000000071</v>
      </c>
      <c r="DH31" s="521">
        <v>1.0000000000000004</v>
      </c>
      <c r="DI31" s="521">
        <v>1</v>
      </c>
      <c r="DJ31" s="521">
        <v>1.0000000000000004</v>
      </c>
      <c r="DK31" s="521">
        <v>1.0000000000000038</v>
      </c>
      <c r="DL31" s="493">
        <v>1</v>
      </c>
      <c r="DM31" s="493">
        <v>1</v>
      </c>
      <c r="DN31" s="747" t="s">
        <v>381</v>
      </c>
      <c r="DO31" s="744"/>
      <c r="DP31" s="1021"/>
      <c r="DQ31" s="503">
        <f t="shared" ref="DQ31:DQ43" si="71">$C31</f>
        <v>45</v>
      </c>
      <c r="DR31" s="520">
        <v>0.94691462948938054</v>
      </c>
      <c r="DS31" s="521">
        <v>0.96259489247663821</v>
      </c>
      <c r="DT31" s="521">
        <v>0.99673786828362465</v>
      </c>
      <c r="DU31" s="521">
        <v>1</v>
      </c>
      <c r="DV31" s="521">
        <v>1</v>
      </c>
      <c r="DW31" s="521">
        <v>1</v>
      </c>
      <c r="DX31" s="521">
        <v>1.0000000000000002</v>
      </c>
      <c r="DY31" s="521">
        <v>1.0000000000000002</v>
      </c>
      <c r="DZ31" s="521">
        <v>1.0000000000000002</v>
      </c>
      <c r="EA31" s="493">
        <v>1.0000000000000004</v>
      </c>
      <c r="EB31" s="521">
        <v>1.0000000000000007</v>
      </c>
      <c r="EC31" s="747" t="s">
        <v>381</v>
      </c>
      <c r="ED31" s="738"/>
      <c r="EE31" s="1021"/>
      <c r="EF31" s="503">
        <f t="shared" ref="EF31:EF43" si="72">$C31</f>
        <v>45</v>
      </c>
      <c r="EG31" s="495">
        <v>55.409626703239326</v>
      </c>
      <c r="EH31" s="496">
        <v>54.655423515875952</v>
      </c>
      <c r="EI31" s="496">
        <v>53.30750338297679</v>
      </c>
      <c r="EJ31" s="496">
        <v>51.343457823002439</v>
      </c>
      <c r="EK31" s="496">
        <v>49.635969238601376</v>
      </c>
      <c r="EL31" s="497">
        <v>48.154334896134799</v>
      </c>
      <c r="EM31" s="497">
        <v>45.717496787236769</v>
      </c>
      <c r="EN31" s="497">
        <v>43.532259117659635</v>
      </c>
      <c r="EO31" s="497">
        <v>43.034073255625003</v>
      </c>
      <c r="EP31" s="497">
        <v>41.72713955349667</v>
      </c>
      <c r="EQ31" s="497">
        <v>41.529595114016615</v>
      </c>
      <c r="ER31" s="747" t="s">
        <v>381</v>
      </c>
      <c r="ES31" s="738"/>
      <c r="ET31" s="1021"/>
      <c r="EU31" s="503">
        <f t="shared" ref="EU31:EU43" si="73">$C31</f>
        <v>45</v>
      </c>
      <c r="EV31" s="495">
        <v>85</v>
      </c>
      <c r="EW31" s="496">
        <v>85</v>
      </c>
      <c r="EX31" s="496">
        <v>85</v>
      </c>
      <c r="EY31" s="496">
        <v>84.657143651927015</v>
      </c>
      <c r="EZ31" s="496">
        <v>83.065253182740548</v>
      </c>
      <c r="FA31" s="497">
        <v>81.301750684976014</v>
      </c>
      <c r="FB31" s="497">
        <v>77.313927625777239</v>
      </c>
      <c r="FC31" s="497">
        <v>72.721145896211681</v>
      </c>
      <c r="FD31" s="497">
        <v>67.494594943416644</v>
      </c>
      <c r="FE31" s="497">
        <v>61.394003635705417</v>
      </c>
      <c r="FF31" s="497">
        <v>53.692198233017052</v>
      </c>
      <c r="FG31" s="747" t="s">
        <v>381</v>
      </c>
      <c r="FI31" s="1021"/>
      <c r="FJ31" s="503">
        <f t="shared" ref="FJ31:FJ43" si="74">$C31</f>
        <v>45</v>
      </c>
      <c r="FK31" s="495">
        <v>85</v>
      </c>
      <c r="FL31" s="496">
        <v>85</v>
      </c>
      <c r="FM31" s="496">
        <v>85</v>
      </c>
      <c r="FN31" s="496">
        <v>83.627450434975742</v>
      </c>
      <c r="FO31" s="496">
        <v>82.002511873540186</v>
      </c>
      <c r="FP31" s="497">
        <v>80.195576601837217</v>
      </c>
      <c r="FQ31" s="497">
        <v>76.123344203172508</v>
      </c>
      <c r="FR31" s="497">
        <v>71.506345597879033</v>
      </c>
      <c r="FS31" s="497">
        <v>66.33045788916013</v>
      </c>
      <c r="FT31" s="497">
        <v>60.447244682424355</v>
      </c>
      <c r="FU31" s="497">
        <v>53.247597614380481</v>
      </c>
      <c r="FV31" s="747" t="s">
        <v>381</v>
      </c>
      <c r="FW31" s="744"/>
      <c r="FX31" s="1021"/>
      <c r="FY31" s="503">
        <f t="shared" ref="FY31:FY43" si="75">$C31</f>
        <v>45</v>
      </c>
      <c r="FZ31" s="491">
        <f t="shared" ref="FZ31:FZ42" si="76">MIN(CN31,DC31,DR31)</f>
        <v>0.89925745372447985</v>
      </c>
      <c r="GA31" s="492">
        <f t="shared" si="49"/>
        <v>0.9151720098137005</v>
      </c>
      <c r="GB31" s="492">
        <f t="shared" si="49"/>
        <v>0.95155401350141411</v>
      </c>
      <c r="GC31" s="492">
        <f t="shared" si="49"/>
        <v>1</v>
      </c>
      <c r="GD31" s="492">
        <f t="shared" si="49"/>
        <v>1</v>
      </c>
      <c r="GE31" s="493">
        <f t="shared" si="49"/>
        <v>1</v>
      </c>
      <c r="GF31" s="493">
        <f t="shared" si="49"/>
        <v>1</v>
      </c>
      <c r="GG31" s="493">
        <f t="shared" si="49"/>
        <v>1.0000000000000002</v>
      </c>
      <c r="GH31" s="493">
        <f t="shared" si="49"/>
        <v>1.0000000000000002</v>
      </c>
      <c r="GI31" s="493">
        <f t="shared" si="49"/>
        <v>1</v>
      </c>
      <c r="GJ31" s="493">
        <f t="shared" si="49"/>
        <v>1</v>
      </c>
      <c r="GK31" s="747" t="s">
        <v>381</v>
      </c>
      <c r="GM31" s="1021"/>
      <c r="GN31" s="503">
        <f t="shared" ref="GN31:GN43" si="77">$C31</f>
        <v>45</v>
      </c>
      <c r="GO31" s="495">
        <f t="shared" ref="GO31:GO42" si="78">MAX(EG31,EV31,FK31)</f>
        <v>85</v>
      </c>
      <c r="GP31" s="496">
        <f t="shared" si="50"/>
        <v>85</v>
      </c>
      <c r="GQ31" s="496">
        <f t="shared" si="50"/>
        <v>85</v>
      </c>
      <c r="GR31" s="496">
        <f t="shared" si="50"/>
        <v>84.657143651927015</v>
      </c>
      <c r="GS31" s="496">
        <f t="shared" si="50"/>
        <v>83.065253182740548</v>
      </c>
      <c r="GT31" s="497">
        <f t="shared" si="50"/>
        <v>81.301750684976014</v>
      </c>
      <c r="GU31" s="497">
        <f t="shared" si="50"/>
        <v>77.313927625777239</v>
      </c>
      <c r="GV31" s="497">
        <f t="shared" si="50"/>
        <v>72.721145896211681</v>
      </c>
      <c r="GW31" s="497">
        <f t="shared" si="50"/>
        <v>67.494594943416644</v>
      </c>
      <c r="GX31" s="497">
        <f t="shared" si="50"/>
        <v>61.394003635705417</v>
      </c>
      <c r="GY31" s="497">
        <f t="shared" si="50"/>
        <v>53.692198233017052</v>
      </c>
      <c r="GZ31" s="747" t="s">
        <v>381</v>
      </c>
      <c r="HB31" s="1021"/>
      <c r="HC31" s="503">
        <f t="shared" ref="HC31:HC43" si="79">$C31</f>
        <v>45</v>
      </c>
      <c r="HD31" s="531">
        <f t="shared" ref="HD31:HD42" si="80">HE31*(1-(2.5+7)/(87.5-2))</f>
        <v>2.1793428293878692</v>
      </c>
      <c r="HE31" s="551">
        <v>2.451760683061353</v>
      </c>
      <c r="HF31" s="604">
        <v>87.463164929239582</v>
      </c>
      <c r="HH31" s="1021"/>
      <c r="HI31" s="503">
        <f t="shared" ref="HI31:HI43" si="81">$C31</f>
        <v>45</v>
      </c>
      <c r="HJ31" s="531">
        <f t="shared" ref="HJ31:HJ42" si="82">HD31</f>
        <v>2.1793428293878692</v>
      </c>
      <c r="HK31" s="604">
        <v>105.62183507923845</v>
      </c>
    </row>
    <row r="32" spans="2:219" ht="15" customHeight="1">
      <c r="B32" s="1021"/>
      <c r="C32" s="503">
        <v>40</v>
      </c>
      <c r="D32" s="476">
        <f t="shared" si="51"/>
        <v>7.0524997777777774</v>
      </c>
      <c r="E32" s="600">
        <f t="shared" si="52"/>
        <v>72.787172474211346</v>
      </c>
      <c r="F32" s="601">
        <f t="shared" si="53"/>
        <v>87.46324276350893</v>
      </c>
      <c r="G32" s="602">
        <f t="shared" si="54"/>
        <v>2.9792242662547457</v>
      </c>
      <c r="H32" s="594" t="s">
        <v>712</v>
      </c>
      <c r="I32" s="603" t="s">
        <v>712</v>
      </c>
      <c r="J32" s="478">
        <f t="shared" si="55"/>
        <v>81.277027003434199</v>
      </c>
      <c r="K32" s="478">
        <f t="shared" si="56"/>
        <v>87.045516171985298</v>
      </c>
      <c r="L32" s="478">
        <f t="shared" si="57"/>
        <v>86.523398457388737</v>
      </c>
      <c r="M32" s="478">
        <f t="shared" si="58"/>
        <v>85.964140427425136</v>
      </c>
      <c r="N32" s="478">
        <f t="shared" si="59"/>
        <v>84.729676934838807</v>
      </c>
      <c r="O32" s="478">
        <f t="shared" si="60"/>
        <v>83.358285001032868</v>
      </c>
      <c r="P32" s="478">
        <f t="shared" si="61"/>
        <v>81.846959814307624</v>
      </c>
      <c r="Q32" s="478">
        <f t="shared" si="62"/>
        <v>80.156395883553117</v>
      </c>
      <c r="R32" s="478">
        <f>MIN(BC32,BS32,CI32)</f>
        <v>78.145754506961666</v>
      </c>
      <c r="S32" s="480" t="s">
        <v>381</v>
      </c>
      <c r="T32" s="738"/>
      <c r="U32" s="1021"/>
      <c r="V32" s="503">
        <f t="shared" si="63"/>
        <v>40</v>
      </c>
      <c r="W32" s="481">
        <v>40</v>
      </c>
      <c r="X32" s="519">
        <v>-26</v>
      </c>
      <c r="Y32" s="681">
        <f t="shared" si="64"/>
        <v>7.0524997777777774</v>
      </c>
      <c r="Z32" s="666">
        <v>7.9340622500000002</v>
      </c>
      <c r="AA32" s="488">
        <v>9.0049369600000002</v>
      </c>
      <c r="AB32" s="532">
        <f t="shared" si="65"/>
        <v>10.815601475632924</v>
      </c>
      <c r="AC32" s="486">
        <f t="shared" si="66"/>
        <v>9.6138679783403767</v>
      </c>
      <c r="AD32" s="487">
        <v>14.718564199999999</v>
      </c>
      <c r="AE32" s="488">
        <v>23.7465388</v>
      </c>
      <c r="AF32" s="738"/>
      <c r="AG32" s="1048"/>
      <c r="AH32" s="1050"/>
      <c r="AI32" s="738"/>
      <c r="AJ32" s="1021"/>
      <c r="AK32" s="503">
        <f t="shared" si="67"/>
        <v>40</v>
      </c>
      <c r="AL32" s="489">
        <v>25</v>
      </c>
      <c r="AM32" s="482">
        <f t="shared" si="68"/>
        <v>-33</v>
      </c>
      <c r="AN32" s="490">
        <f t="shared" si="45"/>
        <v>7.0524997777777774</v>
      </c>
      <c r="AO32" s="738"/>
      <c r="AP32" s="1021"/>
      <c r="AQ32" s="503">
        <v>40</v>
      </c>
      <c r="AR32" s="483">
        <f t="shared" si="46"/>
        <v>7.0524997777777774</v>
      </c>
      <c r="AS32" s="477">
        <v>105.28772260830002</v>
      </c>
      <c r="AT32" s="479">
        <v>105.05821698712124</v>
      </c>
      <c r="AU32" s="479">
        <v>104.66209735004065</v>
      </c>
      <c r="AV32" s="479">
        <v>104.09759903908066</v>
      </c>
      <c r="AW32" s="479">
        <v>103.61796311594641</v>
      </c>
      <c r="AX32" s="479">
        <v>103.2118529990849</v>
      </c>
      <c r="AY32" s="479">
        <v>102.56388345185023</v>
      </c>
      <c r="AZ32" s="479">
        <v>102.03838230966808</v>
      </c>
      <c r="BA32" s="479">
        <v>102.01041709668742</v>
      </c>
      <c r="BB32" s="479">
        <v>101.63475143478435</v>
      </c>
      <c r="BC32" s="479">
        <v>101.70075220110068</v>
      </c>
      <c r="BD32" s="480" t="s">
        <v>381</v>
      </c>
      <c r="BE32" s="738"/>
      <c r="BF32" s="1021"/>
      <c r="BG32" s="503">
        <v>40</v>
      </c>
      <c r="BH32" s="483">
        <f t="shared" si="47"/>
        <v>7.9340622500000002</v>
      </c>
      <c r="BI32" s="477">
        <v>72.787172474211346</v>
      </c>
      <c r="BJ32" s="479">
        <v>75.521198164032896</v>
      </c>
      <c r="BK32" s="478">
        <v>81.277027003434199</v>
      </c>
      <c r="BL32" s="478">
        <v>87.282824515507812</v>
      </c>
      <c r="BM32" s="478">
        <v>86.776527059129876</v>
      </c>
      <c r="BN32" s="478">
        <v>86.229263941214995</v>
      </c>
      <c r="BO32" s="478">
        <v>85.011107522445528</v>
      </c>
      <c r="BP32" s="478">
        <v>83.644948985724113</v>
      </c>
      <c r="BQ32" s="478">
        <v>82.115482932364543</v>
      </c>
      <c r="BR32" s="478">
        <v>80.368096670627835</v>
      </c>
      <c r="BS32" s="478">
        <v>78.227451929456421</v>
      </c>
      <c r="BT32" s="522" t="s">
        <v>381</v>
      </c>
      <c r="BU32" s="533"/>
      <c r="BV32" s="1021"/>
      <c r="BW32" s="503">
        <v>40</v>
      </c>
      <c r="BX32" s="483">
        <f t="shared" si="48"/>
        <v>7.9340622500000002</v>
      </c>
      <c r="BY32" s="477">
        <v>77.998161516445577</v>
      </c>
      <c r="BZ32" s="479">
        <v>80.673963750345237</v>
      </c>
      <c r="CA32" s="478">
        <v>86.336891445767577</v>
      </c>
      <c r="CB32" s="478">
        <v>87.045516171985298</v>
      </c>
      <c r="CC32" s="478">
        <v>86.523398457388737</v>
      </c>
      <c r="CD32" s="478">
        <v>85.964140427425136</v>
      </c>
      <c r="CE32" s="478">
        <v>84.729676934838807</v>
      </c>
      <c r="CF32" s="478">
        <v>83.358285001032868</v>
      </c>
      <c r="CG32" s="478">
        <v>81.846959814307624</v>
      </c>
      <c r="CH32" s="478">
        <v>80.156395883553117</v>
      </c>
      <c r="CI32" s="478">
        <v>78.145754506961666</v>
      </c>
      <c r="CJ32" s="522" t="s">
        <v>381</v>
      </c>
      <c r="CK32" s="738"/>
      <c r="CL32" s="1021"/>
      <c r="CM32" s="503">
        <f t="shared" si="69"/>
        <v>40</v>
      </c>
      <c r="CN32" s="520">
        <v>1.2</v>
      </c>
      <c r="CO32" s="521">
        <v>1.2000000000000002</v>
      </c>
      <c r="CP32" s="521">
        <v>1.2000000000000002</v>
      </c>
      <c r="CQ32" s="521">
        <v>1.2000000000000004</v>
      </c>
      <c r="CR32" s="521">
        <v>1.2</v>
      </c>
      <c r="CS32" s="521">
        <v>1.2000000000000091</v>
      </c>
      <c r="CT32" s="521">
        <v>1.2</v>
      </c>
      <c r="CU32" s="521">
        <v>1.2</v>
      </c>
      <c r="CV32" s="521">
        <v>1.2</v>
      </c>
      <c r="CW32" s="493">
        <v>1.2</v>
      </c>
      <c r="CX32" s="493">
        <v>1.2000000000000002</v>
      </c>
      <c r="CY32" s="747" t="s">
        <v>381</v>
      </c>
      <c r="CZ32" s="738"/>
      <c r="DA32" s="1021"/>
      <c r="DB32" s="503">
        <f t="shared" si="70"/>
        <v>40</v>
      </c>
      <c r="DC32" s="520">
        <v>0.87975276905134359</v>
      </c>
      <c r="DD32" s="521">
        <v>0.90315479685726008</v>
      </c>
      <c r="DE32" s="521">
        <v>0.95088364508480661</v>
      </c>
      <c r="DF32" s="521">
        <v>1.0000000000000107</v>
      </c>
      <c r="DG32" s="521">
        <v>1.0000000000000104</v>
      </c>
      <c r="DH32" s="521">
        <v>1</v>
      </c>
      <c r="DI32" s="521">
        <v>1</v>
      </c>
      <c r="DJ32" s="521">
        <v>1.0000000000000056</v>
      </c>
      <c r="DK32" s="521">
        <v>1.0000000000000031</v>
      </c>
      <c r="DL32" s="493">
        <v>1.0000000000000027</v>
      </c>
      <c r="DM32" s="493">
        <v>1</v>
      </c>
      <c r="DN32" s="747" t="s">
        <v>381</v>
      </c>
      <c r="DO32" s="744"/>
      <c r="DP32" s="1021"/>
      <c r="DQ32" s="503">
        <f t="shared" si="71"/>
        <v>40</v>
      </c>
      <c r="DR32" s="520">
        <v>0.92394422845040125</v>
      </c>
      <c r="DS32" s="521">
        <v>0.94597733937232287</v>
      </c>
      <c r="DT32" s="521">
        <v>0.99121842341310828</v>
      </c>
      <c r="DU32" s="521">
        <v>1</v>
      </c>
      <c r="DV32" s="521">
        <v>1.00000000000001</v>
      </c>
      <c r="DW32" s="521">
        <v>1</v>
      </c>
      <c r="DX32" s="521">
        <v>1</v>
      </c>
      <c r="DY32" s="521">
        <v>1.0000000000000051</v>
      </c>
      <c r="DZ32" s="521">
        <v>1.0000000000000027</v>
      </c>
      <c r="EA32" s="493">
        <v>1.0000000000000007</v>
      </c>
      <c r="EB32" s="521">
        <v>1.0000000000000007</v>
      </c>
      <c r="EC32" s="747" t="s">
        <v>381</v>
      </c>
      <c r="ED32" s="738"/>
      <c r="EE32" s="1021"/>
      <c r="EF32" s="503">
        <f t="shared" si="72"/>
        <v>40</v>
      </c>
      <c r="EG32" s="495">
        <v>52.869153910845114</v>
      </c>
      <c r="EH32" s="496">
        <v>52.164805389100763</v>
      </c>
      <c r="EI32" s="496">
        <v>50.949478714778536</v>
      </c>
      <c r="EJ32" s="496">
        <v>49.218336116873502</v>
      </c>
      <c r="EK32" s="496">
        <v>47.74816843726785</v>
      </c>
      <c r="EL32" s="497">
        <v>46.503894889791923</v>
      </c>
      <c r="EM32" s="497">
        <v>44.519595944320599</v>
      </c>
      <c r="EN32" s="497">
        <v>42.598264706475504</v>
      </c>
      <c r="EO32" s="497">
        <v>42.825679678729728</v>
      </c>
      <c r="EP32" s="497">
        <v>41.676451052167749</v>
      </c>
      <c r="EQ32" s="497">
        <v>41.878328743783754</v>
      </c>
      <c r="ER32" s="747" t="s">
        <v>381</v>
      </c>
      <c r="ES32" s="738"/>
      <c r="ET32" s="1021"/>
      <c r="EU32" s="503">
        <f t="shared" si="73"/>
        <v>40</v>
      </c>
      <c r="EV32" s="495">
        <v>85</v>
      </c>
      <c r="EW32" s="496">
        <v>85</v>
      </c>
      <c r="EX32" s="496">
        <v>85</v>
      </c>
      <c r="EY32" s="496">
        <v>84.270770004321832</v>
      </c>
      <c r="EZ32" s="496">
        <v>82.223451567262885</v>
      </c>
      <c r="FA32" s="497">
        <v>80.011617073172545</v>
      </c>
      <c r="FB32" s="497">
        <v>75.092562553542905</v>
      </c>
      <c r="FC32" s="497">
        <v>69.582985578096782</v>
      </c>
      <c r="FD32" s="497">
        <v>63.423911049824653</v>
      </c>
      <c r="FE32" s="497">
        <v>56.399303958783776</v>
      </c>
      <c r="FF32" s="497">
        <v>47.811680852185759</v>
      </c>
      <c r="FG32" s="747" t="s">
        <v>381</v>
      </c>
      <c r="FI32" s="1021"/>
      <c r="FJ32" s="503">
        <f t="shared" si="74"/>
        <v>40</v>
      </c>
      <c r="FK32" s="495">
        <v>85</v>
      </c>
      <c r="FL32" s="496">
        <v>85</v>
      </c>
      <c r="FM32" s="496">
        <v>85</v>
      </c>
      <c r="FN32" s="496">
        <v>83.311039057744324</v>
      </c>
      <c r="FO32" s="496">
        <v>81.200252312279304</v>
      </c>
      <c r="FP32" s="497">
        <v>78.940513128838916</v>
      </c>
      <c r="FQ32" s="497">
        <v>73.95696149006028</v>
      </c>
      <c r="FR32" s="497">
        <v>68.427867563093002</v>
      </c>
      <c r="FS32" s="497">
        <v>62.343590136082582</v>
      </c>
      <c r="FT32" s="497">
        <v>55.549137476671206</v>
      </c>
      <c r="FU32" s="497">
        <v>47.484333341038109</v>
      </c>
      <c r="FV32" s="747" t="s">
        <v>381</v>
      </c>
      <c r="FW32" s="744"/>
      <c r="FX32" s="1021"/>
      <c r="FY32" s="503">
        <f t="shared" si="75"/>
        <v>40</v>
      </c>
      <c r="FZ32" s="491">
        <f t="shared" si="76"/>
        <v>0.87975276905134359</v>
      </c>
      <c r="GA32" s="492">
        <f t="shared" si="49"/>
        <v>0.90315479685726008</v>
      </c>
      <c r="GB32" s="492">
        <f t="shared" si="49"/>
        <v>0.95088364508480661</v>
      </c>
      <c r="GC32" s="492">
        <f t="shared" si="49"/>
        <v>1</v>
      </c>
      <c r="GD32" s="492">
        <f t="shared" si="49"/>
        <v>1.00000000000001</v>
      </c>
      <c r="GE32" s="493">
        <f t="shared" si="49"/>
        <v>1</v>
      </c>
      <c r="GF32" s="493">
        <f t="shared" si="49"/>
        <v>1</v>
      </c>
      <c r="GG32" s="493">
        <f t="shared" si="49"/>
        <v>1.0000000000000051</v>
      </c>
      <c r="GH32" s="493">
        <f t="shared" si="49"/>
        <v>1.0000000000000027</v>
      </c>
      <c r="GI32" s="493">
        <f t="shared" si="49"/>
        <v>1.0000000000000007</v>
      </c>
      <c r="GJ32" s="493">
        <f t="shared" si="49"/>
        <v>1</v>
      </c>
      <c r="GK32" s="747" t="s">
        <v>381</v>
      </c>
      <c r="GM32" s="1021"/>
      <c r="GN32" s="503">
        <f t="shared" si="77"/>
        <v>40</v>
      </c>
      <c r="GO32" s="495">
        <f t="shared" si="78"/>
        <v>85</v>
      </c>
      <c r="GP32" s="496">
        <f t="shared" si="50"/>
        <v>85</v>
      </c>
      <c r="GQ32" s="496">
        <f t="shared" si="50"/>
        <v>85</v>
      </c>
      <c r="GR32" s="496">
        <f t="shared" si="50"/>
        <v>84.270770004321832</v>
      </c>
      <c r="GS32" s="496">
        <f t="shared" si="50"/>
        <v>82.223451567262885</v>
      </c>
      <c r="GT32" s="497">
        <f t="shared" si="50"/>
        <v>80.011617073172545</v>
      </c>
      <c r="GU32" s="497">
        <f t="shared" si="50"/>
        <v>75.092562553542905</v>
      </c>
      <c r="GV32" s="497">
        <f t="shared" si="50"/>
        <v>69.582985578096782</v>
      </c>
      <c r="GW32" s="497">
        <f t="shared" si="50"/>
        <v>63.423911049824653</v>
      </c>
      <c r="GX32" s="497">
        <f t="shared" si="50"/>
        <v>56.399303958783776</v>
      </c>
      <c r="GY32" s="497">
        <f t="shared" si="50"/>
        <v>47.811680852185759</v>
      </c>
      <c r="GZ32" s="747" t="s">
        <v>381</v>
      </c>
      <c r="HB32" s="1021"/>
      <c r="HC32" s="503">
        <f t="shared" si="79"/>
        <v>40</v>
      </c>
      <c r="HD32" s="531">
        <f t="shared" si="80"/>
        <v>2.9792242662547457</v>
      </c>
      <c r="HE32" s="551">
        <v>3.351627299536589</v>
      </c>
      <c r="HF32" s="604">
        <v>87.46324276350893</v>
      </c>
      <c r="HH32" s="1021"/>
      <c r="HI32" s="503">
        <f t="shared" si="81"/>
        <v>40</v>
      </c>
      <c r="HJ32" s="531">
        <f t="shared" si="82"/>
        <v>2.9792242662547457</v>
      </c>
      <c r="HK32" s="604">
        <v>104.47514377248068</v>
      </c>
    </row>
    <row r="33" spans="2:219" ht="15" customHeight="1">
      <c r="B33" s="1021"/>
      <c r="C33" s="503">
        <v>35</v>
      </c>
      <c r="D33" s="476">
        <f t="shared" si="51"/>
        <v>7.4676905422222219</v>
      </c>
      <c r="E33" s="600">
        <f t="shared" si="52"/>
        <v>72.45676143400263</v>
      </c>
      <c r="F33" s="601">
        <f t="shared" si="53"/>
        <v>87.463008413025122</v>
      </c>
      <c r="G33" s="602">
        <f t="shared" si="54"/>
        <v>3.1037705034906673</v>
      </c>
      <c r="H33" s="594" t="s">
        <v>712</v>
      </c>
      <c r="I33" s="603" t="s">
        <v>712</v>
      </c>
      <c r="J33" s="478">
        <f t="shared" si="55"/>
        <v>81.161950430459669</v>
      </c>
      <c r="K33" s="478">
        <f t="shared" si="56"/>
        <v>87.063260364115379</v>
      </c>
      <c r="L33" s="478">
        <f t="shared" si="57"/>
        <v>86.532678042627566</v>
      </c>
      <c r="M33" s="478">
        <f t="shared" si="58"/>
        <v>85.962852685683572</v>
      </c>
      <c r="N33" s="478">
        <f t="shared" si="59"/>
        <v>84.707899835562642</v>
      </c>
      <c r="O33" s="478">
        <f t="shared" si="60"/>
        <v>83.319469954386832</v>
      </c>
      <c r="P33" s="478">
        <f t="shared" si="61"/>
        <v>81.794985572097275</v>
      </c>
      <c r="Q33" s="478">
        <f t="shared" si="62"/>
        <v>80.097879062319379</v>
      </c>
      <c r="R33" s="478">
        <f>MIN(BC33,BS33,CI33)</f>
        <v>78.10201043906882</v>
      </c>
      <c r="S33" s="480" t="s">
        <v>381</v>
      </c>
      <c r="T33" s="738"/>
      <c r="U33" s="1021"/>
      <c r="V33" s="503">
        <f t="shared" si="63"/>
        <v>35</v>
      </c>
      <c r="W33" s="481">
        <v>40</v>
      </c>
      <c r="X33" s="519">
        <v>-26</v>
      </c>
      <c r="Y33" s="681">
        <f t="shared" si="64"/>
        <v>7.4676905422222219</v>
      </c>
      <c r="Z33" s="666">
        <v>8.4011518600000006</v>
      </c>
      <c r="AA33" s="488">
        <v>9.4281967000000009</v>
      </c>
      <c r="AB33" s="532">
        <f t="shared" si="65"/>
        <v>10.198862687177652</v>
      </c>
      <c r="AC33" s="486">
        <f t="shared" si="66"/>
        <v>9.0656557219356895</v>
      </c>
      <c r="AD33" s="487">
        <v>15.5357363</v>
      </c>
      <c r="AE33" s="488">
        <v>24.7692847</v>
      </c>
      <c r="AF33" s="738"/>
      <c r="AG33" s="1048"/>
      <c r="AH33" s="1050"/>
      <c r="AI33" s="738"/>
      <c r="AJ33" s="1021"/>
      <c r="AK33" s="503">
        <f t="shared" si="67"/>
        <v>35</v>
      </c>
      <c r="AL33" s="489">
        <f t="shared" ref="AL33:AL41" si="83">AK33-10</f>
        <v>25</v>
      </c>
      <c r="AM33" s="482">
        <f t="shared" si="68"/>
        <v>-33</v>
      </c>
      <c r="AN33" s="490">
        <f t="shared" si="45"/>
        <v>7.4676905422222219</v>
      </c>
      <c r="AO33" s="738"/>
      <c r="AP33" s="1021"/>
      <c r="AQ33" s="503">
        <v>35</v>
      </c>
      <c r="AR33" s="483">
        <f t="shared" si="46"/>
        <v>7.4676905422222219</v>
      </c>
      <c r="AS33" s="477">
        <v>104.46505308603341</v>
      </c>
      <c r="AT33" s="479">
        <v>104.24811861645523</v>
      </c>
      <c r="AU33" s="479">
        <v>103.87738832997628</v>
      </c>
      <c r="AV33" s="479">
        <v>103.35265145605383</v>
      </c>
      <c r="AW33" s="479">
        <v>102.91900293007167</v>
      </c>
      <c r="AX33" s="479">
        <v>102.56438682785134</v>
      </c>
      <c r="AY33" s="479">
        <v>102.02062786643317</v>
      </c>
      <c r="AZ33" s="479">
        <v>101.90212237778513</v>
      </c>
      <c r="BA33" s="479">
        <v>101.69148321029331</v>
      </c>
      <c r="BB33" s="479">
        <v>101.39457191566591</v>
      </c>
      <c r="BC33" s="479">
        <v>101.56902849256392</v>
      </c>
      <c r="BD33" s="480" t="s">
        <v>381</v>
      </c>
      <c r="BE33" s="738"/>
      <c r="BF33" s="1021"/>
      <c r="BG33" s="503">
        <v>35</v>
      </c>
      <c r="BH33" s="483">
        <f t="shared" si="47"/>
        <v>8.4011518600000006</v>
      </c>
      <c r="BI33" s="477">
        <v>72.45676143400263</v>
      </c>
      <c r="BJ33" s="479">
        <v>75.28789586995174</v>
      </c>
      <c r="BK33" s="478">
        <v>81.161950430459669</v>
      </c>
      <c r="BL33" s="478">
        <v>87.280155594176875</v>
      </c>
      <c r="BM33" s="478">
        <v>86.761519241036808</v>
      </c>
      <c r="BN33" s="478">
        <v>86.201932310183807</v>
      </c>
      <c r="BO33" s="478">
        <v>84.96521072119188</v>
      </c>
      <c r="BP33" s="478">
        <v>83.582960320802883</v>
      </c>
      <c r="BQ33" s="478">
        <v>82.041865163895153</v>
      </c>
      <c r="BR33" s="478">
        <v>80.292767528723616</v>
      </c>
      <c r="BS33" s="478">
        <v>78.17667013752191</v>
      </c>
      <c r="BT33" s="522" t="s">
        <v>381</v>
      </c>
      <c r="BU33" s="533"/>
      <c r="BV33" s="1021"/>
      <c r="BW33" s="503">
        <v>35</v>
      </c>
      <c r="BX33" s="483">
        <f t="shared" si="48"/>
        <v>8.4011518600000006</v>
      </c>
      <c r="BY33" s="477">
        <v>77.110531250644598</v>
      </c>
      <c r="BZ33" s="479">
        <v>79.85819177029542</v>
      </c>
      <c r="CA33" s="478">
        <v>85.618004506531378</v>
      </c>
      <c r="CB33" s="478">
        <v>87.063260364115379</v>
      </c>
      <c r="CC33" s="478">
        <v>86.532678042627566</v>
      </c>
      <c r="CD33" s="478">
        <v>85.962852685683572</v>
      </c>
      <c r="CE33" s="478">
        <v>84.707899835562642</v>
      </c>
      <c r="CF33" s="478">
        <v>83.319469954386832</v>
      </c>
      <c r="CG33" s="478">
        <v>81.794985572097275</v>
      </c>
      <c r="CH33" s="478">
        <v>80.097879062319379</v>
      </c>
      <c r="CI33" s="478">
        <v>78.10201043906882</v>
      </c>
      <c r="CJ33" s="522" t="s">
        <v>381</v>
      </c>
      <c r="CK33" s="738"/>
      <c r="CL33" s="1021"/>
      <c r="CM33" s="503">
        <f t="shared" si="69"/>
        <v>35</v>
      </c>
      <c r="CN33" s="520">
        <v>1.2000000000000093</v>
      </c>
      <c r="CO33" s="521">
        <v>1.2000000000000095</v>
      </c>
      <c r="CP33" s="521">
        <v>1.2000000000000002</v>
      </c>
      <c r="CQ33" s="521">
        <v>1.2</v>
      </c>
      <c r="CR33" s="521">
        <v>1.2</v>
      </c>
      <c r="CS33" s="521">
        <v>1.2000000000000004</v>
      </c>
      <c r="CT33" s="521">
        <v>1.2</v>
      </c>
      <c r="CU33" s="521">
        <v>1.2000000000000002</v>
      </c>
      <c r="CV33" s="521">
        <v>1.2000000000000046</v>
      </c>
      <c r="CW33" s="493">
        <v>1.2000000000000099</v>
      </c>
      <c r="CX33" s="493">
        <v>1.2</v>
      </c>
      <c r="CY33" s="747" t="s">
        <v>381</v>
      </c>
      <c r="CZ33" s="738"/>
      <c r="DA33" s="1021"/>
      <c r="DB33" s="503">
        <f t="shared" si="70"/>
        <v>35</v>
      </c>
      <c r="DC33" s="520">
        <v>0.87689145161243121</v>
      </c>
      <c r="DD33" s="521">
        <v>0.90117669358124486</v>
      </c>
      <c r="DE33" s="521">
        <v>0.94994908799008104</v>
      </c>
      <c r="DF33" s="521">
        <v>1.0000000000000004</v>
      </c>
      <c r="DG33" s="521">
        <v>1.0000000000000111</v>
      </c>
      <c r="DH33" s="521">
        <v>1</v>
      </c>
      <c r="DI33" s="521">
        <v>1.0000000000000004</v>
      </c>
      <c r="DJ33" s="521">
        <v>1.0000000000000004</v>
      </c>
      <c r="DK33" s="521">
        <v>1</v>
      </c>
      <c r="DL33" s="493">
        <v>1.0000000000000004</v>
      </c>
      <c r="DM33" s="493">
        <v>1</v>
      </c>
      <c r="DN33" s="747" t="s">
        <v>381</v>
      </c>
      <c r="DO33" s="744"/>
      <c r="DP33" s="1021"/>
      <c r="DQ33" s="503">
        <f t="shared" si="71"/>
        <v>35</v>
      </c>
      <c r="DR33" s="520">
        <v>0.91653844241413474</v>
      </c>
      <c r="DS33" s="521">
        <v>0.93930600308204881</v>
      </c>
      <c r="DT33" s="521">
        <v>0.98557631450601468</v>
      </c>
      <c r="DU33" s="521">
        <v>1.0000000000000118</v>
      </c>
      <c r="DV33" s="521">
        <v>1.0000000000000109</v>
      </c>
      <c r="DW33" s="521">
        <v>1</v>
      </c>
      <c r="DX33" s="521">
        <v>1.0000000000000004</v>
      </c>
      <c r="DY33" s="521">
        <v>1.0000000000000056</v>
      </c>
      <c r="DZ33" s="521">
        <v>1.0000000000000004</v>
      </c>
      <c r="EA33" s="493">
        <v>1.0000000000000027</v>
      </c>
      <c r="EB33" s="521">
        <v>1.0000000000000002</v>
      </c>
      <c r="EC33" s="747" t="s">
        <v>381</v>
      </c>
      <c r="ED33" s="738"/>
      <c r="EE33" s="1021"/>
      <c r="EF33" s="503">
        <f t="shared" si="72"/>
        <v>35</v>
      </c>
      <c r="EG33" s="495">
        <v>50.34509980048324</v>
      </c>
      <c r="EH33" s="496">
        <v>49.679843198728065</v>
      </c>
      <c r="EI33" s="496">
        <v>48.543268831954094</v>
      </c>
      <c r="EJ33" s="496">
        <v>46.935230282119107</v>
      </c>
      <c r="EK33" s="496">
        <v>45.606937468003935</v>
      </c>
      <c r="EL33" s="497">
        <v>44.521137288509578</v>
      </c>
      <c r="EM33" s="497">
        <v>42.856922184773794</v>
      </c>
      <c r="EN33" s="497">
        <v>42.494343392755752</v>
      </c>
      <c r="EO33" s="497">
        <v>41.849976797710042</v>
      </c>
      <c r="EP33" s="497">
        <v>40.941919737517935</v>
      </c>
      <c r="EQ33" s="497">
        <v>41.475435856844911</v>
      </c>
      <c r="ER33" s="747" t="s">
        <v>381</v>
      </c>
      <c r="ES33" s="738"/>
      <c r="ET33" s="1021"/>
      <c r="EU33" s="503">
        <f t="shared" si="73"/>
        <v>35</v>
      </c>
      <c r="EV33" s="495">
        <v>85</v>
      </c>
      <c r="EW33" s="496">
        <v>85</v>
      </c>
      <c r="EX33" s="496">
        <v>85</v>
      </c>
      <c r="EY33" s="496">
        <v>84.259975110648895</v>
      </c>
      <c r="EZ33" s="496">
        <v>82.162780080074583</v>
      </c>
      <c r="FA33" s="497">
        <v>79.901183906689312</v>
      </c>
      <c r="FB33" s="497">
        <v>74.907342222975899</v>
      </c>
      <c r="FC33" s="497">
        <v>69.333172138765633</v>
      </c>
      <c r="FD33" s="497">
        <v>63.127702176968057</v>
      </c>
      <c r="FE33" s="497">
        <v>56.096768541444533</v>
      </c>
      <c r="FF33" s="497">
        <v>47.608203509569876</v>
      </c>
      <c r="FG33" s="747" t="s">
        <v>381</v>
      </c>
      <c r="FI33" s="1021"/>
      <c r="FJ33" s="503">
        <f t="shared" si="74"/>
        <v>35</v>
      </c>
      <c r="FK33" s="495">
        <v>85</v>
      </c>
      <c r="FL33" s="496">
        <v>85</v>
      </c>
      <c r="FM33" s="496">
        <v>85</v>
      </c>
      <c r="FN33" s="496">
        <v>83.382793339060413</v>
      </c>
      <c r="FO33" s="496">
        <v>81.237758204613783</v>
      </c>
      <c r="FP33" s="497">
        <v>78.935311211242208</v>
      </c>
      <c r="FQ33" s="497">
        <v>73.869102060398347</v>
      </c>
      <c r="FR33" s="497">
        <v>68.271487778873905</v>
      </c>
      <c r="FS33" s="497">
        <v>62.134522770368051</v>
      </c>
      <c r="FT33" s="497">
        <v>55.314174620080678</v>
      </c>
      <c r="FU33" s="497">
        <v>47.309070628810275</v>
      </c>
      <c r="FV33" s="747" t="s">
        <v>381</v>
      </c>
      <c r="FW33" s="744"/>
      <c r="FX33" s="1021"/>
      <c r="FY33" s="503">
        <f t="shared" si="75"/>
        <v>35</v>
      </c>
      <c r="FZ33" s="491">
        <f t="shared" si="76"/>
        <v>0.87689145161243121</v>
      </c>
      <c r="GA33" s="492">
        <f t="shared" si="49"/>
        <v>0.90117669358124486</v>
      </c>
      <c r="GB33" s="492">
        <f t="shared" si="49"/>
        <v>0.94994908799008104</v>
      </c>
      <c r="GC33" s="492">
        <f t="shared" si="49"/>
        <v>1.0000000000000004</v>
      </c>
      <c r="GD33" s="492">
        <f t="shared" si="49"/>
        <v>1.0000000000000109</v>
      </c>
      <c r="GE33" s="493">
        <f t="shared" si="49"/>
        <v>1</v>
      </c>
      <c r="GF33" s="493">
        <f t="shared" si="49"/>
        <v>1.0000000000000004</v>
      </c>
      <c r="GG33" s="493">
        <f t="shared" si="49"/>
        <v>1.0000000000000004</v>
      </c>
      <c r="GH33" s="493">
        <f t="shared" si="49"/>
        <v>1</v>
      </c>
      <c r="GI33" s="493">
        <f t="shared" si="49"/>
        <v>1.0000000000000004</v>
      </c>
      <c r="GJ33" s="493">
        <f t="shared" si="49"/>
        <v>1</v>
      </c>
      <c r="GK33" s="747" t="s">
        <v>381</v>
      </c>
      <c r="GM33" s="1021"/>
      <c r="GN33" s="503">
        <f t="shared" si="77"/>
        <v>35</v>
      </c>
      <c r="GO33" s="495">
        <f t="shared" si="78"/>
        <v>85</v>
      </c>
      <c r="GP33" s="496">
        <f t="shared" si="50"/>
        <v>85</v>
      </c>
      <c r="GQ33" s="496">
        <f t="shared" si="50"/>
        <v>85</v>
      </c>
      <c r="GR33" s="496">
        <f t="shared" si="50"/>
        <v>84.259975110648895</v>
      </c>
      <c r="GS33" s="496">
        <f t="shared" si="50"/>
        <v>82.162780080074583</v>
      </c>
      <c r="GT33" s="497">
        <f t="shared" si="50"/>
        <v>79.901183906689312</v>
      </c>
      <c r="GU33" s="497">
        <f t="shared" si="50"/>
        <v>74.907342222975899</v>
      </c>
      <c r="GV33" s="497">
        <f t="shared" si="50"/>
        <v>69.333172138765633</v>
      </c>
      <c r="GW33" s="497">
        <f t="shared" si="50"/>
        <v>63.127702176968057</v>
      </c>
      <c r="GX33" s="497">
        <f t="shared" si="50"/>
        <v>56.096768541444533</v>
      </c>
      <c r="GY33" s="497">
        <f t="shared" si="50"/>
        <v>47.608203509569876</v>
      </c>
      <c r="GZ33" s="747" t="s">
        <v>381</v>
      </c>
      <c r="HB33" s="1021"/>
      <c r="HC33" s="503">
        <f t="shared" si="79"/>
        <v>35</v>
      </c>
      <c r="HD33" s="531">
        <f t="shared" si="80"/>
        <v>3.1037705034906673</v>
      </c>
      <c r="HE33" s="551">
        <v>3.4917418164270009</v>
      </c>
      <c r="HF33" s="604">
        <v>87.463008413025122</v>
      </c>
      <c r="HH33" s="1021"/>
      <c r="HI33" s="503">
        <f t="shared" si="81"/>
        <v>35</v>
      </c>
      <c r="HJ33" s="531">
        <f t="shared" si="82"/>
        <v>3.1037705034906673</v>
      </c>
      <c r="HK33" s="604">
        <v>103.55420151487814</v>
      </c>
    </row>
    <row r="34" spans="2:219" ht="15" customHeight="1">
      <c r="B34" s="1021"/>
      <c r="C34" s="503">
        <v>30</v>
      </c>
      <c r="D34" s="476">
        <f t="shared" si="51"/>
        <v>9.2681616888888882</v>
      </c>
      <c r="E34" s="600">
        <f t="shared" si="52"/>
        <v>70.751831375434151</v>
      </c>
      <c r="F34" s="601">
        <f t="shared" si="53"/>
        <v>87.463173058787476</v>
      </c>
      <c r="G34" s="602">
        <f t="shared" si="54"/>
        <v>3.7022051899748725</v>
      </c>
      <c r="H34" s="594" t="s">
        <v>712</v>
      </c>
      <c r="I34" s="603" t="s">
        <v>712</v>
      </c>
      <c r="J34" s="478">
        <f t="shared" si="55"/>
        <v>81.328068444093361</v>
      </c>
      <c r="K34" s="478">
        <f t="shared" si="56"/>
        <v>86.999010477417997</v>
      </c>
      <c r="L34" s="478">
        <f t="shared" si="57"/>
        <v>86.37290100600427</v>
      </c>
      <c r="M34" s="478">
        <f t="shared" si="58"/>
        <v>85.712620992859101</v>
      </c>
      <c r="N34" s="478">
        <f t="shared" si="59"/>
        <v>84.290796629001761</v>
      </c>
      <c r="O34" s="478">
        <f t="shared" si="60"/>
        <v>82.741266527318516</v>
      </c>
      <c r="P34" s="478">
        <f t="shared" si="61"/>
        <v>81.063257659458372</v>
      </c>
      <c r="Q34" s="478">
        <f t="shared" si="62"/>
        <v>79.226807380486818</v>
      </c>
      <c r="R34" s="478">
        <f>MIN(BC34,BS34,CI34)</f>
        <v>77.104477380533538</v>
      </c>
      <c r="S34" s="480" t="s">
        <v>381</v>
      </c>
      <c r="T34" s="738"/>
      <c r="U34" s="1021"/>
      <c r="V34" s="503">
        <f t="shared" si="63"/>
        <v>30</v>
      </c>
      <c r="W34" s="498">
        <v>36.700000000000003</v>
      </c>
      <c r="X34" s="519">
        <v>-26</v>
      </c>
      <c r="Y34" s="681">
        <f t="shared" si="64"/>
        <v>9.2681616888888882</v>
      </c>
      <c r="Z34" s="666">
        <v>10.4266819</v>
      </c>
      <c r="AA34" s="488">
        <v>11.4606785</v>
      </c>
      <c r="AB34" s="532">
        <f t="shared" si="65"/>
        <v>8.2355132556221005</v>
      </c>
      <c r="AC34" s="486">
        <f t="shared" si="66"/>
        <v>7.320456227219645</v>
      </c>
      <c r="AD34" s="487">
        <v>18.9315213</v>
      </c>
      <c r="AE34" s="488">
        <v>29.514646200000001</v>
      </c>
      <c r="AF34" s="738"/>
      <c r="AG34" s="1048"/>
      <c r="AH34" s="1050"/>
      <c r="AI34" s="738"/>
      <c r="AJ34" s="1021"/>
      <c r="AK34" s="503">
        <f t="shared" si="67"/>
        <v>30</v>
      </c>
      <c r="AL34" s="489">
        <f t="shared" si="83"/>
        <v>20</v>
      </c>
      <c r="AM34" s="482">
        <f t="shared" si="68"/>
        <v>-33</v>
      </c>
      <c r="AN34" s="490">
        <f t="shared" si="45"/>
        <v>9.2681616888888882</v>
      </c>
      <c r="AO34" s="738"/>
      <c r="AP34" s="1021"/>
      <c r="AQ34" s="503">
        <v>30</v>
      </c>
      <c r="AR34" s="483">
        <f t="shared" si="46"/>
        <v>9.2681616888888882</v>
      </c>
      <c r="AS34" s="477">
        <v>103.50269378729465</v>
      </c>
      <c r="AT34" s="479">
        <v>103.27264645869603</v>
      </c>
      <c r="AU34" s="479">
        <v>102.87024920412145</v>
      </c>
      <c r="AV34" s="479">
        <v>102.30283653869533</v>
      </c>
      <c r="AW34" s="479">
        <v>101.82820848454686</v>
      </c>
      <c r="AX34" s="479">
        <v>101.4311778520977</v>
      </c>
      <c r="AY34" s="479">
        <v>100.79020769828354</v>
      </c>
      <c r="AZ34" s="479">
        <v>100.66241805703551</v>
      </c>
      <c r="BA34" s="479">
        <v>100.346630520324</v>
      </c>
      <c r="BB34" s="479">
        <v>100.26659716959108</v>
      </c>
      <c r="BC34" s="479">
        <v>100.11214992116149</v>
      </c>
      <c r="BD34" s="480" t="s">
        <v>381</v>
      </c>
      <c r="BE34" s="738"/>
      <c r="BF34" s="1021"/>
      <c r="BG34" s="503">
        <v>30</v>
      </c>
      <c r="BH34" s="483">
        <f t="shared" si="47"/>
        <v>10.4266819</v>
      </c>
      <c r="BI34" s="477">
        <v>70.751831375434151</v>
      </c>
      <c r="BJ34" s="479">
        <v>74.164200061147781</v>
      </c>
      <c r="BK34" s="478">
        <v>81.328068444093361</v>
      </c>
      <c r="BL34" s="478">
        <v>87.190983479761684</v>
      </c>
      <c r="BM34" s="478">
        <v>86.582625183356143</v>
      </c>
      <c r="BN34" s="478">
        <v>85.936475863112534</v>
      </c>
      <c r="BO34" s="478">
        <v>84.530458313554959</v>
      </c>
      <c r="BP34" s="478">
        <v>82.983920389173889</v>
      </c>
      <c r="BQ34" s="478">
        <v>81.288121331983277</v>
      </c>
      <c r="BR34" s="478">
        <v>79.399819497321147</v>
      </c>
      <c r="BS34" s="478">
        <v>77.157613931269182</v>
      </c>
      <c r="BT34" s="522" t="s">
        <v>381</v>
      </c>
      <c r="BU34" s="533"/>
      <c r="BV34" s="1021"/>
      <c r="BW34" s="503">
        <v>30</v>
      </c>
      <c r="BX34" s="483">
        <f t="shared" si="48"/>
        <v>10.4266819</v>
      </c>
      <c r="BY34" s="477">
        <v>74.923589649265665</v>
      </c>
      <c r="BZ34" s="479">
        <v>78.30659673939553</v>
      </c>
      <c r="CA34" s="478">
        <v>85.074843045616618</v>
      </c>
      <c r="CB34" s="478">
        <v>86.999010477417997</v>
      </c>
      <c r="CC34" s="478">
        <v>86.37290100600427</v>
      </c>
      <c r="CD34" s="478">
        <v>85.712620992859101</v>
      </c>
      <c r="CE34" s="478">
        <v>84.290796629001761</v>
      </c>
      <c r="CF34" s="478">
        <v>82.741266527318516</v>
      </c>
      <c r="CG34" s="478">
        <v>81.063257659458372</v>
      </c>
      <c r="CH34" s="478">
        <v>79.226807380486818</v>
      </c>
      <c r="CI34" s="478">
        <v>77.104477380533538</v>
      </c>
      <c r="CJ34" s="522" t="s">
        <v>381</v>
      </c>
      <c r="CK34" s="738"/>
      <c r="CL34" s="1021"/>
      <c r="CM34" s="503">
        <f t="shared" si="69"/>
        <v>30</v>
      </c>
      <c r="CN34" s="520">
        <v>1.2000000000000008</v>
      </c>
      <c r="CO34" s="521">
        <v>1.2000000000000119</v>
      </c>
      <c r="CP34" s="521">
        <v>1.2000000000000006</v>
      </c>
      <c r="CQ34" s="521">
        <v>1.2000000000000119</v>
      </c>
      <c r="CR34" s="521">
        <v>1.2000000000000002</v>
      </c>
      <c r="CS34" s="521">
        <v>1.2</v>
      </c>
      <c r="CT34" s="521">
        <v>1.2</v>
      </c>
      <c r="CU34" s="521">
        <v>1.2000000000000051</v>
      </c>
      <c r="CV34" s="521">
        <v>1.2000000000000053</v>
      </c>
      <c r="CW34" s="493">
        <v>1.2</v>
      </c>
      <c r="CX34" s="521">
        <v>1.2</v>
      </c>
      <c r="CY34" s="747" t="s">
        <v>381</v>
      </c>
      <c r="CZ34" s="738"/>
      <c r="DA34" s="1021"/>
      <c r="DB34" s="503">
        <f t="shared" si="70"/>
        <v>30</v>
      </c>
      <c r="DC34" s="520">
        <v>0.86201091426557908</v>
      </c>
      <c r="DD34" s="521">
        <v>0.89160021373980369</v>
      </c>
      <c r="DE34" s="521">
        <v>0.95129790979201367</v>
      </c>
      <c r="DF34" s="521">
        <v>1.0000000000000069</v>
      </c>
      <c r="DG34" s="521">
        <v>1</v>
      </c>
      <c r="DH34" s="521">
        <v>1.0000000000000069</v>
      </c>
      <c r="DI34" s="521">
        <v>1.0000000000000004</v>
      </c>
      <c r="DJ34" s="521">
        <v>1</v>
      </c>
      <c r="DK34" s="521">
        <v>1.0000000000000004</v>
      </c>
      <c r="DL34" s="493">
        <v>1.0000000000000018</v>
      </c>
      <c r="DM34" s="521">
        <v>1.0000000000000007</v>
      </c>
      <c r="DN34" s="747" t="s">
        <v>381</v>
      </c>
      <c r="DO34" s="744"/>
      <c r="DP34" s="1021"/>
      <c r="DQ34" s="503">
        <f t="shared" si="71"/>
        <v>30</v>
      </c>
      <c r="DR34" s="520">
        <v>0.89808087594350994</v>
      </c>
      <c r="DS34" s="521">
        <v>0.9265061872405479</v>
      </c>
      <c r="DT34" s="521">
        <v>0.98129424790055608</v>
      </c>
      <c r="DU34" s="521">
        <v>1.0000000000000007</v>
      </c>
      <c r="DV34" s="521">
        <v>1.0000000000000064</v>
      </c>
      <c r="DW34" s="521">
        <v>1.0000000000000002</v>
      </c>
      <c r="DX34" s="521">
        <v>1.0000000000000064</v>
      </c>
      <c r="DY34" s="521">
        <v>1</v>
      </c>
      <c r="DZ34" s="521">
        <v>1.000000000000004</v>
      </c>
      <c r="EA34" s="493">
        <v>1.0000000000000004</v>
      </c>
      <c r="EB34" s="521">
        <v>1</v>
      </c>
      <c r="EC34" s="747" t="s">
        <v>381</v>
      </c>
      <c r="ED34" s="738"/>
      <c r="EE34" s="1021"/>
      <c r="EF34" s="503">
        <f t="shared" si="72"/>
        <v>30</v>
      </c>
      <c r="EG34" s="495">
        <v>47.394947428174703</v>
      </c>
      <c r="EH34" s="496">
        <v>46.690128056078834</v>
      </c>
      <c r="EI34" s="496">
        <v>45.457635779861903</v>
      </c>
      <c r="EJ34" s="496">
        <v>43.720533346148329</v>
      </c>
      <c r="EK34" s="496">
        <v>42.26821842901154</v>
      </c>
      <c r="EL34" s="497">
        <v>41.053859181073904</v>
      </c>
      <c r="EM34" s="497">
        <v>39.094381642710005</v>
      </c>
      <c r="EN34" s="497">
        <v>38.703870032059228</v>
      </c>
      <c r="EO34" s="497">
        <v>37.739068084027338</v>
      </c>
      <c r="EP34" s="497">
        <v>37.494596245764853</v>
      </c>
      <c r="EQ34" s="497">
        <v>37.022872616502582</v>
      </c>
      <c r="ER34" s="747" t="s">
        <v>381</v>
      </c>
      <c r="ES34" s="738"/>
      <c r="ET34" s="1021"/>
      <c r="EU34" s="503">
        <f t="shared" si="73"/>
        <v>30</v>
      </c>
      <c r="EV34" s="495">
        <v>85</v>
      </c>
      <c r="EW34" s="496">
        <v>85</v>
      </c>
      <c r="EX34" s="496">
        <v>85</v>
      </c>
      <c r="EY34" s="496">
        <v>83.899317289117789</v>
      </c>
      <c r="EZ34" s="496">
        <v>81.439636770301888</v>
      </c>
      <c r="FA34" s="497">
        <v>78.828763946352922</v>
      </c>
      <c r="FB34" s="497">
        <v>73.153288121917171</v>
      </c>
      <c r="FC34" s="497">
        <v>66.919869166703734</v>
      </c>
      <c r="FD34" s="497">
        <v>60.096248408963845</v>
      </c>
      <c r="FE34" s="497">
        <v>52.512393807845513</v>
      </c>
      <c r="FF34" s="497">
        <v>43.527374447306215</v>
      </c>
      <c r="FG34" s="747" t="s">
        <v>381</v>
      </c>
      <c r="FI34" s="1021"/>
      <c r="FJ34" s="503">
        <f t="shared" si="74"/>
        <v>30</v>
      </c>
      <c r="FK34" s="495">
        <v>85</v>
      </c>
      <c r="FL34" s="496">
        <v>85</v>
      </c>
      <c r="FM34" s="496">
        <v>85</v>
      </c>
      <c r="FN34" s="496">
        <v>83.122985476801318</v>
      </c>
      <c r="FO34" s="496">
        <v>80.592029849588187</v>
      </c>
      <c r="FP34" s="497">
        <v>77.92462900405792</v>
      </c>
      <c r="FQ34" s="497">
        <v>72.186675458211141</v>
      </c>
      <c r="FR34" s="497">
        <v>65.942732132459753</v>
      </c>
      <c r="FS34" s="497">
        <v>59.192342769143977</v>
      </c>
      <c r="FT34" s="497">
        <v>51.818307597739022</v>
      </c>
      <c r="FU34" s="497">
        <v>43.314715423974974</v>
      </c>
      <c r="FV34" s="747" t="s">
        <v>381</v>
      </c>
      <c r="FW34" s="744"/>
      <c r="FX34" s="1021"/>
      <c r="FY34" s="503">
        <f t="shared" si="75"/>
        <v>30</v>
      </c>
      <c r="FZ34" s="491">
        <f t="shared" si="76"/>
        <v>0.86201091426557908</v>
      </c>
      <c r="GA34" s="492">
        <f t="shared" si="49"/>
        <v>0.89160021373980369</v>
      </c>
      <c r="GB34" s="492">
        <f t="shared" si="49"/>
        <v>0.95129790979201367</v>
      </c>
      <c r="GC34" s="492">
        <f t="shared" si="49"/>
        <v>1.0000000000000007</v>
      </c>
      <c r="GD34" s="492">
        <f t="shared" si="49"/>
        <v>1</v>
      </c>
      <c r="GE34" s="493">
        <f t="shared" si="49"/>
        <v>1.0000000000000002</v>
      </c>
      <c r="GF34" s="493">
        <f t="shared" si="49"/>
        <v>1.0000000000000004</v>
      </c>
      <c r="GG34" s="493">
        <f t="shared" si="49"/>
        <v>1</v>
      </c>
      <c r="GH34" s="493">
        <f t="shared" si="49"/>
        <v>1.0000000000000004</v>
      </c>
      <c r="GI34" s="493">
        <f t="shared" si="49"/>
        <v>1.0000000000000004</v>
      </c>
      <c r="GJ34" s="493">
        <f t="shared" si="49"/>
        <v>1</v>
      </c>
      <c r="GK34" s="747" t="s">
        <v>381</v>
      </c>
      <c r="GM34" s="1021"/>
      <c r="GN34" s="503">
        <f t="shared" si="77"/>
        <v>30</v>
      </c>
      <c r="GO34" s="495">
        <f t="shared" si="78"/>
        <v>85</v>
      </c>
      <c r="GP34" s="496">
        <f t="shared" si="50"/>
        <v>85</v>
      </c>
      <c r="GQ34" s="496">
        <f t="shared" si="50"/>
        <v>85</v>
      </c>
      <c r="GR34" s="496">
        <f t="shared" si="50"/>
        <v>83.899317289117789</v>
      </c>
      <c r="GS34" s="496">
        <f t="shared" si="50"/>
        <v>81.439636770301888</v>
      </c>
      <c r="GT34" s="497">
        <f t="shared" si="50"/>
        <v>78.828763946352922</v>
      </c>
      <c r="GU34" s="497">
        <f t="shared" si="50"/>
        <v>73.153288121917171</v>
      </c>
      <c r="GV34" s="497">
        <f t="shared" si="50"/>
        <v>66.919869166703734</v>
      </c>
      <c r="GW34" s="497">
        <f t="shared" si="50"/>
        <v>60.096248408963845</v>
      </c>
      <c r="GX34" s="497">
        <f t="shared" si="50"/>
        <v>52.512393807845513</v>
      </c>
      <c r="GY34" s="497">
        <f t="shared" si="50"/>
        <v>43.527374447306215</v>
      </c>
      <c r="GZ34" s="747" t="s">
        <v>381</v>
      </c>
      <c r="HB34" s="1021"/>
      <c r="HC34" s="503">
        <f t="shared" si="79"/>
        <v>30</v>
      </c>
      <c r="HD34" s="531">
        <f t="shared" si="80"/>
        <v>3.7022051899748725</v>
      </c>
      <c r="HE34" s="551">
        <v>4.164980838721732</v>
      </c>
      <c r="HF34" s="604">
        <v>87.463173058787476</v>
      </c>
      <c r="HH34" s="1021"/>
      <c r="HI34" s="503">
        <f t="shared" si="81"/>
        <v>30</v>
      </c>
      <c r="HJ34" s="531">
        <f t="shared" si="82"/>
        <v>3.7022051899748725</v>
      </c>
      <c r="HK34" s="604">
        <v>102.31237085310809</v>
      </c>
    </row>
    <row r="35" spans="2:219" ht="15" customHeight="1">
      <c r="B35" s="1021"/>
      <c r="C35" s="503">
        <v>25</v>
      </c>
      <c r="D35" s="476">
        <f t="shared" si="51"/>
        <v>11.226319199999999</v>
      </c>
      <c r="E35" s="600">
        <f t="shared" si="52"/>
        <v>68.955118872405308</v>
      </c>
      <c r="F35" s="601">
        <f t="shared" si="53"/>
        <v>87.462828204811146</v>
      </c>
      <c r="G35" s="602">
        <f t="shared" si="54"/>
        <v>4.3149794232246279</v>
      </c>
      <c r="H35" s="594" t="s">
        <v>712</v>
      </c>
      <c r="I35" s="603" t="s">
        <v>712</v>
      </c>
      <c r="J35" s="478">
        <f t="shared" si="55"/>
        <v>81.219459735045106</v>
      </c>
      <c r="K35" s="478">
        <f t="shared" si="56"/>
        <v>86.927764948057472</v>
      </c>
      <c r="L35" s="478">
        <f t="shared" si="57"/>
        <v>86.206458082495743</v>
      </c>
      <c r="M35" s="478">
        <f t="shared" si="58"/>
        <v>85.452924395921301</v>
      </c>
      <c r="N35" s="478">
        <f t="shared" si="59"/>
        <v>83.850538139186753</v>
      </c>
      <c r="O35" s="478">
        <f t="shared" si="60"/>
        <v>82.135107601641764</v>
      </c>
      <c r="P35" s="478">
        <f t="shared" si="61"/>
        <v>80.304845768890544</v>
      </c>
      <c r="Q35" s="478">
        <f t="shared" si="62"/>
        <v>78.334523702518467</v>
      </c>
      <c r="R35" s="478">
        <f t="shared" ref="R35:R37" si="84">MIN(BC35,BS35,CI35)</f>
        <v>76.082731572972065</v>
      </c>
      <c r="S35" s="480" t="s">
        <v>381</v>
      </c>
      <c r="T35" s="738"/>
      <c r="U35" s="1021"/>
      <c r="V35" s="503">
        <f t="shared" si="63"/>
        <v>25</v>
      </c>
      <c r="W35" s="498">
        <v>33.299999999999997</v>
      </c>
      <c r="X35" s="519">
        <v>-26</v>
      </c>
      <c r="Y35" s="681">
        <f t="shared" si="64"/>
        <v>11.226319199999999</v>
      </c>
      <c r="Z35" s="666">
        <v>12.6296091</v>
      </c>
      <c r="AA35" s="488">
        <v>13.6040118</v>
      </c>
      <c r="AB35" s="532">
        <f t="shared" si="65"/>
        <v>6.7893544070121497</v>
      </c>
      <c r="AC35" s="486">
        <f t="shared" si="66"/>
        <v>6.0349816951219104</v>
      </c>
      <c r="AD35" s="487">
        <v>22.4523853</v>
      </c>
      <c r="AE35" s="488">
        <v>34.292205000000003</v>
      </c>
      <c r="AF35" s="738"/>
      <c r="AG35" s="1048"/>
      <c r="AH35" s="1050"/>
      <c r="AI35" s="738"/>
      <c r="AJ35" s="1021"/>
      <c r="AK35" s="503">
        <f t="shared" si="67"/>
        <v>25</v>
      </c>
      <c r="AL35" s="489">
        <f t="shared" si="83"/>
        <v>15</v>
      </c>
      <c r="AM35" s="482">
        <f t="shared" si="68"/>
        <v>-33</v>
      </c>
      <c r="AN35" s="490">
        <f t="shared" si="45"/>
        <v>11.226319199999999</v>
      </c>
      <c r="AO35" s="738"/>
      <c r="AP35" s="1021"/>
      <c r="AQ35" s="503">
        <v>25</v>
      </c>
      <c r="AR35" s="483">
        <f t="shared" si="46"/>
        <v>11.226319199999999</v>
      </c>
      <c r="AS35" s="477">
        <v>102.63408023328763</v>
      </c>
      <c r="AT35" s="479">
        <v>102.38137216605907</v>
      </c>
      <c r="AU35" s="479">
        <v>101.94349641941564</v>
      </c>
      <c r="AV35" s="479">
        <v>101.31850439972031</v>
      </c>
      <c r="AW35" s="479">
        <v>100.78530967344804</v>
      </c>
      <c r="AX35" s="479">
        <v>100.32744697964984</v>
      </c>
      <c r="AY35" s="479">
        <v>99.558632239013505</v>
      </c>
      <c r="AZ35" s="479">
        <v>99.402403968432395</v>
      </c>
      <c r="BA35" s="479">
        <v>98.958336405457203</v>
      </c>
      <c r="BB35" s="479">
        <v>98.816363077382064</v>
      </c>
      <c r="BC35" s="761" t="s">
        <v>968</v>
      </c>
      <c r="BD35" s="480" t="s">
        <v>381</v>
      </c>
      <c r="BE35" s="738"/>
      <c r="BF35" s="1021"/>
      <c r="BG35" s="503">
        <v>25</v>
      </c>
      <c r="BH35" s="483">
        <f t="shared" si="47"/>
        <v>12.6296091</v>
      </c>
      <c r="BI35" s="477">
        <v>68.955118872405308</v>
      </c>
      <c r="BJ35" s="479">
        <v>72.951251673418412</v>
      </c>
      <c r="BK35" s="478">
        <v>81.219459735045106</v>
      </c>
      <c r="BL35" s="478">
        <v>87.097964867397707</v>
      </c>
      <c r="BM35" s="478">
        <v>86.393923546867683</v>
      </c>
      <c r="BN35" s="478">
        <v>85.653707810794529</v>
      </c>
      <c r="BO35" s="478">
        <v>84.067918866374711</v>
      </c>
      <c r="BP35" s="478">
        <v>82.353959202391124</v>
      </c>
      <c r="BQ35" s="478">
        <v>80.505724878202329</v>
      </c>
      <c r="BR35" s="478">
        <v>78.485543544709429</v>
      </c>
      <c r="BS35" s="478">
        <v>76.11622152945796</v>
      </c>
      <c r="BT35" s="522" t="s">
        <v>381</v>
      </c>
      <c r="BU35" s="533"/>
      <c r="BV35" s="1021"/>
      <c r="BW35" s="503">
        <v>25</v>
      </c>
      <c r="BX35" s="483">
        <f t="shared" si="48"/>
        <v>12.6296091</v>
      </c>
      <c r="BY35" s="477">
        <v>72.517447338680114</v>
      </c>
      <c r="BZ35" s="479">
        <v>76.448345127587245</v>
      </c>
      <c r="CA35" s="478">
        <v>84.524382443914462</v>
      </c>
      <c r="CB35" s="478">
        <v>86.927764948057472</v>
      </c>
      <c r="CC35" s="478">
        <v>86.206458082495743</v>
      </c>
      <c r="CD35" s="478">
        <v>85.452924395921301</v>
      </c>
      <c r="CE35" s="478">
        <v>83.850538139186753</v>
      </c>
      <c r="CF35" s="478">
        <v>82.135107601641764</v>
      </c>
      <c r="CG35" s="478">
        <v>80.304845768890544</v>
      </c>
      <c r="CH35" s="478">
        <v>78.334523702518467</v>
      </c>
      <c r="CI35" s="478">
        <v>76.082731572972065</v>
      </c>
      <c r="CJ35" s="522" t="s">
        <v>381</v>
      </c>
      <c r="CK35" s="738"/>
      <c r="CL35" s="1021"/>
      <c r="CM35" s="503">
        <f t="shared" si="69"/>
        <v>25</v>
      </c>
      <c r="CN35" s="520">
        <v>1.2</v>
      </c>
      <c r="CO35" s="521">
        <v>1.2000000000000146</v>
      </c>
      <c r="CP35" s="521">
        <v>1.2000000000000139</v>
      </c>
      <c r="CQ35" s="521">
        <v>1.2000000000000002</v>
      </c>
      <c r="CR35" s="521">
        <v>1.2</v>
      </c>
      <c r="CS35" s="521">
        <v>1.2</v>
      </c>
      <c r="CT35" s="521">
        <v>1.2000000000000004</v>
      </c>
      <c r="CU35" s="521">
        <v>1.2000000000000075</v>
      </c>
      <c r="CV35" s="521">
        <v>1.2000000000000068</v>
      </c>
      <c r="CW35" s="562">
        <v>1.2000000000000006</v>
      </c>
      <c r="CX35" s="761" t="s">
        <v>968</v>
      </c>
      <c r="CY35" s="748" t="s">
        <v>381</v>
      </c>
      <c r="CZ35" s="738"/>
      <c r="DA35" s="1021"/>
      <c r="DB35" s="503">
        <f t="shared" si="70"/>
        <v>25</v>
      </c>
      <c r="DC35" s="520">
        <v>0.84611522090823199</v>
      </c>
      <c r="DD35" s="521">
        <v>0.88117098823963635</v>
      </c>
      <c r="DE35" s="521">
        <v>0.95041622809748993</v>
      </c>
      <c r="DF35" s="521">
        <v>1.0000000000000084</v>
      </c>
      <c r="DG35" s="521">
        <v>1.0000000000000002</v>
      </c>
      <c r="DH35" s="521">
        <v>1.0000000000000002</v>
      </c>
      <c r="DI35" s="521">
        <v>1</v>
      </c>
      <c r="DJ35" s="521">
        <v>1.000000000000004</v>
      </c>
      <c r="DK35" s="521">
        <v>1.000000000000004</v>
      </c>
      <c r="DL35" s="562">
        <v>1.0000000000000002</v>
      </c>
      <c r="DM35" s="562">
        <v>1.0000000000000004</v>
      </c>
      <c r="DN35" s="748" t="s">
        <v>381</v>
      </c>
      <c r="DO35" s="744"/>
      <c r="DP35" s="1021"/>
      <c r="DQ35" s="503">
        <f t="shared" si="71"/>
        <v>25</v>
      </c>
      <c r="DR35" s="520">
        <v>0.87741752703775278</v>
      </c>
      <c r="DS35" s="521">
        <v>0.91098159311126581</v>
      </c>
      <c r="DT35" s="521">
        <v>0.97693771278021968</v>
      </c>
      <c r="DU35" s="521">
        <v>1.0000000000000082</v>
      </c>
      <c r="DV35" s="521">
        <v>1</v>
      </c>
      <c r="DW35" s="521">
        <v>1</v>
      </c>
      <c r="DX35" s="521">
        <v>1.0000000000000084</v>
      </c>
      <c r="DY35" s="521">
        <v>1.0000000000000004</v>
      </c>
      <c r="DZ35" s="521">
        <v>1.0000000000000002</v>
      </c>
      <c r="EA35" s="562">
        <v>1</v>
      </c>
      <c r="EB35" s="562">
        <v>1.0000000000000004</v>
      </c>
      <c r="EC35" s="748" t="s">
        <v>381</v>
      </c>
      <c r="ED35" s="738"/>
      <c r="EE35" s="1021"/>
      <c r="EF35" s="503">
        <f t="shared" si="72"/>
        <v>25</v>
      </c>
      <c r="EG35" s="495">
        <v>44.734502098554174</v>
      </c>
      <c r="EH35" s="496">
        <v>43.960909038369948</v>
      </c>
      <c r="EI35" s="496">
        <v>42.620926556221718</v>
      </c>
      <c r="EJ35" s="496">
        <v>40.709321520837932</v>
      </c>
      <c r="EK35" s="496">
        <v>39.079412859218621</v>
      </c>
      <c r="EL35" s="497">
        <v>37.680468212850542</v>
      </c>
      <c r="EM35" s="497">
        <v>35.332876291658806</v>
      </c>
      <c r="EN35" s="497">
        <v>34.856049882512139</v>
      </c>
      <c r="EO35" s="497">
        <v>33.50111452697962</v>
      </c>
      <c r="EP35" s="563">
        <v>33.068054385926757</v>
      </c>
      <c r="EQ35" s="761" t="s">
        <v>968</v>
      </c>
      <c r="ER35" s="748" t="s">
        <v>381</v>
      </c>
      <c r="ES35" s="738"/>
      <c r="ET35" s="1021"/>
      <c r="EU35" s="503">
        <f t="shared" si="73"/>
        <v>25</v>
      </c>
      <c r="EV35" s="495">
        <v>85</v>
      </c>
      <c r="EW35" s="496">
        <v>85</v>
      </c>
      <c r="EX35" s="496">
        <v>85</v>
      </c>
      <c r="EY35" s="496">
        <v>83.523135232673667</v>
      </c>
      <c r="EZ35" s="496">
        <v>80.676985339007786</v>
      </c>
      <c r="FA35" s="497">
        <v>77.686715741457078</v>
      </c>
      <c r="FB35" s="497">
        <v>71.287966460191001</v>
      </c>
      <c r="FC35" s="497">
        <v>64.383600853781502</v>
      </c>
      <c r="FD35" s="497">
        <v>56.952106340663534</v>
      </c>
      <c r="FE35" s="563">
        <v>48.846003696388095</v>
      </c>
      <c r="FF35" s="497">
        <v>39.36191937798344</v>
      </c>
      <c r="FG35" s="748" t="s">
        <v>381</v>
      </c>
      <c r="FI35" s="1021"/>
      <c r="FJ35" s="503">
        <f t="shared" si="74"/>
        <v>25</v>
      </c>
      <c r="FK35" s="495">
        <v>85</v>
      </c>
      <c r="FL35" s="496">
        <v>85</v>
      </c>
      <c r="FM35" s="496">
        <v>85</v>
      </c>
      <c r="FN35" s="496">
        <v>82.834907949280591</v>
      </c>
      <c r="FO35" s="496">
        <v>79.919470053048883</v>
      </c>
      <c r="FP35" s="497">
        <v>76.875982505464208</v>
      </c>
      <c r="FQ35" s="497">
        <v>70.411618416827309</v>
      </c>
      <c r="FR35" s="497">
        <v>63.502876453772217</v>
      </c>
      <c r="FS35" s="497">
        <v>56.145275112055742</v>
      </c>
      <c r="FT35" s="563">
        <v>48.240744089406178</v>
      </c>
      <c r="FU35" s="497">
        <v>39.228045103107945</v>
      </c>
      <c r="FV35" s="748" t="s">
        <v>381</v>
      </c>
      <c r="FW35" s="744"/>
      <c r="FX35" s="1021"/>
      <c r="FY35" s="503">
        <f t="shared" si="75"/>
        <v>25</v>
      </c>
      <c r="FZ35" s="491">
        <f t="shared" si="76"/>
        <v>0.84611522090823199</v>
      </c>
      <c r="GA35" s="492">
        <f t="shared" si="49"/>
        <v>0.88117098823963635</v>
      </c>
      <c r="GB35" s="492">
        <f t="shared" si="49"/>
        <v>0.95041622809748993</v>
      </c>
      <c r="GC35" s="492">
        <f t="shared" si="49"/>
        <v>1.0000000000000082</v>
      </c>
      <c r="GD35" s="492">
        <f t="shared" si="49"/>
        <v>1</v>
      </c>
      <c r="GE35" s="493">
        <f t="shared" si="49"/>
        <v>1</v>
      </c>
      <c r="GF35" s="493">
        <f t="shared" si="49"/>
        <v>1</v>
      </c>
      <c r="GG35" s="493">
        <f t="shared" si="49"/>
        <v>1.0000000000000004</v>
      </c>
      <c r="GH35" s="493">
        <f t="shared" si="49"/>
        <v>1.0000000000000002</v>
      </c>
      <c r="GI35" s="493">
        <f t="shared" si="49"/>
        <v>1</v>
      </c>
      <c r="GJ35" s="493">
        <f t="shared" si="49"/>
        <v>1.0000000000000004</v>
      </c>
      <c r="GK35" s="748" t="s">
        <v>381</v>
      </c>
      <c r="GM35" s="1021"/>
      <c r="GN35" s="503">
        <f t="shared" si="77"/>
        <v>25</v>
      </c>
      <c r="GO35" s="495">
        <f t="shared" si="78"/>
        <v>85</v>
      </c>
      <c r="GP35" s="496">
        <f t="shared" si="50"/>
        <v>85</v>
      </c>
      <c r="GQ35" s="496">
        <f t="shared" si="50"/>
        <v>85</v>
      </c>
      <c r="GR35" s="496">
        <f t="shared" si="50"/>
        <v>83.523135232673667</v>
      </c>
      <c r="GS35" s="496">
        <f t="shared" si="50"/>
        <v>80.676985339007786</v>
      </c>
      <c r="GT35" s="497">
        <f t="shared" si="50"/>
        <v>77.686715741457078</v>
      </c>
      <c r="GU35" s="497">
        <f t="shared" si="50"/>
        <v>71.287966460191001</v>
      </c>
      <c r="GV35" s="497">
        <f t="shared" si="50"/>
        <v>64.383600853781502</v>
      </c>
      <c r="GW35" s="497">
        <f t="shared" si="50"/>
        <v>56.952106340663534</v>
      </c>
      <c r="GX35" s="497">
        <f t="shared" si="50"/>
        <v>48.846003696388095</v>
      </c>
      <c r="GY35" s="497">
        <f t="shared" si="50"/>
        <v>39.36191937798344</v>
      </c>
      <c r="GZ35" s="748" t="s">
        <v>381</v>
      </c>
      <c r="HB35" s="1021"/>
      <c r="HC35" s="503">
        <f t="shared" si="79"/>
        <v>25</v>
      </c>
      <c r="HD35" s="531">
        <f t="shared" si="80"/>
        <v>4.3149794232246279</v>
      </c>
      <c r="HE35" s="551">
        <v>4.8543518511277064</v>
      </c>
      <c r="HF35" s="604">
        <v>87.462828204811146</v>
      </c>
      <c r="HH35" s="1021"/>
      <c r="HI35" s="503">
        <f t="shared" si="81"/>
        <v>25</v>
      </c>
      <c r="HJ35" s="531">
        <f t="shared" si="82"/>
        <v>4.3149794232246279</v>
      </c>
      <c r="HK35" s="604">
        <v>101.15502306346988</v>
      </c>
    </row>
    <row r="36" spans="2:219" ht="15" customHeight="1">
      <c r="B36" s="1021"/>
      <c r="C36" s="503">
        <v>20</v>
      </c>
      <c r="D36" s="476">
        <f t="shared" si="51"/>
        <v>13.285798666666665</v>
      </c>
      <c r="E36" s="600">
        <f t="shared" si="52"/>
        <v>67.205232220414658</v>
      </c>
      <c r="F36" s="601">
        <f t="shared" si="53"/>
        <v>87.461042493677539</v>
      </c>
      <c r="G36" s="602">
        <f t="shared" si="54"/>
        <v>4.9235780847873718</v>
      </c>
      <c r="H36" s="594" t="s">
        <v>712</v>
      </c>
      <c r="I36" s="603" t="s">
        <v>712</v>
      </c>
      <c r="J36" s="478">
        <f t="shared" si="55"/>
        <v>81.328391567181939</v>
      </c>
      <c r="K36" s="478">
        <f t="shared" si="56"/>
        <v>86.848923465324276</v>
      </c>
      <c r="L36" s="478">
        <f t="shared" si="57"/>
        <v>86.025023744691168</v>
      </c>
      <c r="M36" s="478">
        <f t="shared" si="58"/>
        <v>85.169336753436738</v>
      </c>
      <c r="N36" s="478">
        <f t="shared" si="59"/>
        <v>83.382012289688632</v>
      </c>
      <c r="O36" s="478">
        <f t="shared" si="60"/>
        <v>81.499729200378397</v>
      </c>
      <c r="P36" s="478">
        <f t="shared" si="61"/>
        <v>79.520138228518888</v>
      </c>
      <c r="Q36" s="478">
        <f t="shared" si="62"/>
        <v>77.421462408933593</v>
      </c>
      <c r="R36" s="478">
        <f t="shared" si="84"/>
        <v>75.026671165176893</v>
      </c>
      <c r="S36" s="480" t="s">
        <v>381</v>
      </c>
      <c r="T36" s="738"/>
      <c r="U36" s="1021"/>
      <c r="V36" s="503">
        <f t="shared" si="63"/>
        <v>20</v>
      </c>
      <c r="W36" s="481">
        <v>30</v>
      </c>
      <c r="X36" s="519">
        <v>-26</v>
      </c>
      <c r="Y36" s="681">
        <f t="shared" si="64"/>
        <v>13.285798666666665</v>
      </c>
      <c r="Z36" s="666">
        <v>14.9465235</v>
      </c>
      <c r="AA36" s="488">
        <v>15.8391295</v>
      </c>
      <c r="AB36" s="532">
        <f t="shared" si="65"/>
        <v>5.7451112637048807</v>
      </c>
      <c r="AC36" s="486">
        <f t="shared" si="66"/>
        <v>5.1067655677376713</v>
      </c>
      <c r="AD36" s="487">
        <v>25.981966</v>
      </c>
      <c r="AE36" s="488">
        <v>39.055915599999999</v>
      </c>
      <c r="AF36" s="738"/>
      <c r="AG36" s="1048"/>
      <c r="AH36" s="1050"/>
      <c r="AI36" s="738"/>
      <c r="AJ36" s="1021"/>
      <c r="AK36" s="503">
        <f t="shared" si="67"/>
        <v>20</v>
      </c>
      <c r="AL36" s="489">
        <f t="shared" si="83"/>
        <v>10</v>
      </c>
      <c r="AM36" s="482">
        <f t="shared" si="68"/>
        <v>-33</v>
      </c>
      <c r="AN36" s="490">
        <f t="shared" si="45"/>
        <v>13.285798666666665</v>
      </c>
      <c r="AO36" s="738"/>
      <c r="AP36" s="1021"/>
      <c r="AQ36" s="503">
        <v>20</v>
      </c>
      <c r="AR36" s="483">
        <f t="shared" si="46"/>
        <v>13.285798666666665</v>
      </c>
      <c r="AS36" s="477">
        <v>101.8398828405067</v>
      </c>
      <c r="AT36" s="479">
        <v>101.56792696133482</v>
      </c>
      <c r="AU36" s="479">
        <v>101.08601198247194</v>
      </c>
      <c r="AV36" s="479">
        <v>100.3858625996821</v>
      </c>
      <c r="AW36" s="479">
        <v>99.777912583429242</v>
      </c>
      <c r="AX36" s="479">
        <v>99.246462176193717</v>
      </c>
      <c r="AY36" s="479">
        <v>98.317307576292777</v>
      </c>
      <c r="AZ36" s="479">
        <v>98.123787937212242</v>
      </c>
      <c r="BA36" s="479">
        <v>97.531209832695367</v>
      </c>
      <c r="BB36" s="479">
        <v>97.333732429898575</v>
      </c>
      <c r="BC36" s="761" t="s">
        <v>968</v>
      </c>
      <c r="BD36" s="480" t="s">
        <v>381</v>
      </c>
      <c r="BE36" s="738"/>
      <c r="BF36" s="1021"/>
      <c r="BG36" s="503">
        <v>20</v>
      </c>
      <c r="BH36" s="483">
        <f t="shared" si="47"/>
        <v>14.9465235</v>
      </c>
      <c r="BI36" s="477">
        <v>67.205232220414658</v>
      </c>
      <c r="BJ36" s="479">
        <v>71.939951430177402</v>
      </c>
      <c r="BK36" s="478">
        <v>81.328391567181939</v>
      </c>
      <c r="BL36" s="478">
        <v>86.995774855967738</v>
      </c>
      <c r="BM36" s="478">
        <v>86.188086379038722</v>
      </c>
      <c r="BN36" s="478">
        <v>85.346061658139718</v>
      </c>
      <c r="BO36" s="478">
        <v>83.574291139997513</v>
      </c>
      <c r="BP36" s="478">
        <v>81.693841744413263</v>
      </c>
      <c r="BQ36" s="478">
        <v>79.697097250663518</v>
      </c>
      <c r="BR36" s="478">
        <v>77.550590711510608</v>
      </c>
      <c r="BS36" s="478">
        <v>75.04547242947045</v>
      </c>
      <c r="BT36" s="522" t="s">
        <v>381</v>
      </c>
      <c r="BU36" s="533"/>
      <c r="BV36" s="1021"/>
      <c r="BW36" s="503">
        <v>20</v>
      </c>
      <c r="BX36" s="483">
        <f t="shared" si="48"/>
        <v>14.9465235</v>
      </c>
      <c r="BY36" s="477">
        <v>70.137328783640001</v>
      </c>
      <c r="BZ36" s="479">
        <v>74.815136252959164</v>
      </c>
      <c r="CA36" s="478">
        <v>84.064790715297505</v>
      </c>
      <c r="CB36" s="478">
        <v>86.848923465324276</v>
      </c>
      <c r="CC36" s="478">
        <v>86.025023744691168</v>
      </c>
      <c r="CD36" s="478">
        <v>85.169336753436738</v>
      </c>
      <c r="CE36" s="478">
        <v>83.382012289688632</v>
      </c>
      <c r="CF36" s="478">
        <v>81.499729200378397</v>
      </c>
      <c r="CG36" s="478">
        <v>79.520138228518888</v>
      </c>
      <c r="CH36" s="478">
        <v>77.421462408933593</v>
      </c>
      <c r="CI36" s="478">
        <v>75.026671165176893</v>
      </c>
      <c r="CJ36" s="522" t="s">
        <v>381</v>
      </c>
      <c r="CK36" s="738"/>
      <c r="CL36" s="1021"/>
      <c r="CM36" s="503">
        <f t="shared" si="69"/>
        <v>20</v>
      </c>
      <c r="CN36" s="520">
        <v>1.2</v>
      </c>
      <c r="CO36" s="521">
        <v>1.2000000000000182</v>
      </c>
      <c r="CP36" s="521">
        <v>1.2</v>
      </c>
      <c r="CQ36" s="521">
        <v>1.2000000000000002</v>
      </c>
      <c r="CR36" s="521">
        <v>1.2000000000000002</v>
      </c>
      <c r="CS36" s="521">
        <v>1.2</v>
      </c>
      <c r="CT36" s="521">
        <v>1.2000000000000086</v>
      </c>
      <c r="CU36" s="521">
        <v>1.2000000000000004</v>
      </c>
      <c r="CV36" s="521">
        <v>1.2</v>
      </c>
      <c r="CW36" s="562">
        <v>1.2</v>
      </c>
      <c r="CX36" s="761" t="s">
        <v>968</v>
      </c>
      <c r="CY36" s="748" t="s">
        <v>381</v>
      </c>
      <c r="CZ36" s="738"/>
      <c r="DA36" s="1021"/>
      <c r="DB36" s="503">
        <f t="shared" si="70"/>
        <v>20</v>
      </c>
      <c r="DC36" s="520">
        <v>0.83041755901051129</v>
      </c>
      <c r="DD36" s="521">
        <v>0.87240137663256567</v>
      </c>
      <c r="DE36" s="521">
        <v>0.95130053304036166</v>
      </c>
      <c r="DF36" s="521">
        <v>1.0000000000000104</v>
      </c>
      <c r="DG36" s="521">
        <v>1</v>
      </c>
      <c r="DH36" s="521">
        <v>1.00000000000001</v>
      </c>
      <c r="DI36" s="521">
        <v>1.0000000000000047</v>
      </c>
      <c r="DJ36" s="521">
        <v>1.0000000000000047</v>
      </c>
      <c r="DK36" s="521">
        <v>1.0000000000000031</v>
      </c>
      <c r="DL36" s="562">
        <v>1.0000000000000024</v>
      </c>
      <c r="DM36" s="562">
        <v>1.000000000000002</v>
      </c>
      <c r="DN36" s="748" t="s">
        <v>381</v>
      </c>
      <c r="DO36" s="744"/>
      <c r="DP36" s="1021"/>
      <c r="DQ36" s="503">
        <f t="shared" si="71"/>
        <v>20</v>
      </c>
      <c r="DR36" s="520">
        <v>0.85659932766447844</v>
      </c>
      <c r="DS36" s="521">
        <v>0.89715760936508382</v>
      </c>
      <c r="DT36" s="521">
        <v>0.97328720589544238</v>
      </c>
      <c r="DU36" s="521">
        <v>1.00000000000001</v>
      </c>
      <c r="DV36" s="521">
        <v>1.00000000000001</v>
      </c>
      <c r="DW36" s="521">
        <v>1.0000000000000107</v>
      </c>
      <c r="DX36" s="521">
        <v>1.0000000000000004</v>
      </c>
      <c r="DY36" s="521">
        <v>1</v>
      </c>
      <c r="DZ36" s="521">
        <v>1</v>
      </c>
      <c r="EA36" s="562">
        <v>1.0000000000000027</v>
      </c>
      <c r="EB36" s="562">
        <v>1.000000000000002</v>
      </c>
      <c r="EC36" s="748" t="s">
        <v>381</v>
      </c>
      <c r="ED36" s="738"/>
      <c r="EE36" s="1021"/>
      <c r="EF36" s="503">
        <f t="shared" si="72"/>
        <v>20</v>
      </c>
      <c r="EG36" s="495">
        <v>42.303932953039464</v>
      </c>
      <c r="EH36" s="496">
        <v>41.472067415421407</v>
      </c>
      <c r="EI36" s="496">
        <v>39.998516646072403</v>
      </c>
      <c r="EJ36" s="496">
        <v>37.858914813101535</v>
      </c>
      <c r="EK36" s="496">
        <v>36.002269994903884</v>
      </c>
      <c r="EL36" s="497">
        <v>34.380172897213697</v>
      </c>
      <c r="EM36" s="497">
        <v>31.546282260805924</v>
      </c>
      <c r="EN36" s="497">
        <v>30.956389340860255</v>
      </c>
      <c r="EO36" s="497">
        <v>29.150797302620219</v>
      </c>
      <c r="EP36" s="563">
        <v>28.549324586377224</v>
      </c>
      <c r="EQ36" s="761" t="s">
        <v>968</v>
      </c>
      <c r="ER36" s="748" t="s">
        <v>381</v>
      </c>
      <c r="ES36" s="738"/>
      <c r="ET36" s="1021"/>
      <c r="EU36" s="503">
        <f t="shared" si="73"/>
        <v>20</v>
      </c>
      <c r="EV36" s="495">
        <v>85</v>
      </c>
      <c r="EW36" s="496">
        <v>85</v>
      </c>
      <c r="EX36" s="496">
        <v>85</v>
      </c>
      <c r="EY36" s="496">
        <v>83.109901712158205</v>
      </c>
      <c r="EZ36" s="496">
        <v>79.845240648128652</v>
      </c>
      <c r="FA36" s="497">
        <v>76.44455302427491</v>
      </c>
      <c r="FB36" s="497">
        <v>69.298236952365585</v>
      </c>
      <c r="FC36" s="497">
        <v>61.727701804587127</v>
      </c>
      <c r="FD36" s="497">
        <v>53.705310319119292</v>
      </c>
      <c r="FE36" s="563">
        <v>45.100508107040298</v>
      </c>
      <c r="FF36" s="497">
        <v>35.084197274736653</v>
      </c>
      <c r="FG36" s="748" t="s">
        <v>381</v>
      </c>
      <c r="FI36" s="1021"/>
      <c r="FJ36" s="503">
        <f t="shared" si="74"/>
        <v>20</v>
      </c>
      <c r="FK36" s="495">
        <v>85.000000000000057</v>
      </c>
      <c r="FL36" s="496">
        <v>85</v>
      </c>
      <c r="FM36" s="496">
        <v>85</v>
      </c>
      <c r="FN36" s="496">
        <v>82.516140010885636</v>
      </c>
      <c r="FO36" s="496">
        <v>79.186458074433403</v>
      </c>
      <c r="FP36" s="497">
        <v>75.731174104849515</v>
      </c>
      <c r="FQ36" s="497">
        <v>68.523464533587628</v>
      </c>
      <c r="FR36" s="497">
        <v>60.947063749257836</v>
      </c>
      <c r="FS36" s="497">
        <v>52.995162924189174</v>
      </c>
      <c r="FT36" s="563">
        <v>44.583515528307657</v>
      </c>
      <c r="FU36" s="497">
        <v>35.009131958949013</v>
      </c>
      <c r="FV36" s="748" t="s">
        <v>381</v>
      </c>
      <c r="FW36" s="744"/>
      <c r="FX36" s="1021"/>
      <c r="FY36" s="503">
        <f t="shared" si="75"/>
        <v>20</v>
      </c>
      <c r="FZ36" s="491">
        <f t="shared" si="76"/>
        <v>0.83041755901051129</v>
      </c>
      <c r="GA36" s="492">
        <f t="shared" si="49"/>
        <v>0.87240137663256567</v>
      </c>
      <c r="GB36" s="492">
        <f t="shared" si="49"/>
        <v>0.95130053304036166</v>
      </c>
      <c r="GC36" s="492">
        <f t="shared" si="49"/>
        <v>1.00000000000001</v>
      </c>
      <c r="GD36" s="492">
        <f t="shared" si="49"/>
        <v>1</v>
      </c>
      <c r="GE36" s="493">
        <f t="shared" si="49"/>
        <v>1.00000000000001</v>
      </c>
      <c r="GF36" s="493">
        <f t="shared" si="49"/>
        <v>1.0000000000000004</v>
      </c>
      <c r="GG36" s="493">
        <f t="shared" si="49"/>
        <v>1</v>
      </c>
      <c r="GH36" s="493">
        <f t="shared" si="49"/>
        <v>1</v>
      </c>
      <c r="GI36" s="493">
        <f t="shared" si="49"/>
        <v>1.0000000000000024</v>
      </c>
      <c r="GJ36" s="493">
        <f t="shared" si="49"/>
        <v>1.000000000000002</v>
      </c>
      <c r="GK36" s="748" t="s">
        <v>381</v>
      </c>
      <c r="GM36" s="1021"/>
      <c r="GN36" s="503">
        <f t="shared" si="77"/>
        <v>20</v>
      </c>
      <c r="GO36" s="495">
        <f t="shared" si="78"/>
        <v>85.000000000000057</v>
      </c>
      <c r="GP36" s="496">
        <f t="shared" si="50"/>
        <v>85</v>
      </c>
      <c r="GQ36" s="496">
        <f t="shared" si="50"/>
        <v>85</v>
      </c>
      <c r="GR36" s="496">
        <f t="shared" si="50"/>
        <v>83.109901712158205</v>
      </c>
      <c r="GS36" s="496">
        <f t="shared" si="50"/>
        <v>79.845240648128652</v>
      </c>
      <c r="GT36" s="497">
        <f t="shared" si="50"/>
        <v>76.44455302427491</v>
      </c>
      <c r="GU36" s="497">
        <f t="shared" si="50"/>
        <v>69.298236952365585</v>
      </c>
      <c r="GV36" s="497">
        <f t="shared" si="50"/>
        <v>61.727701804587127</v>
      </c>
      <c r="GW36" s="497">
        <f t="shared" si="50"/>
        <v>53.705310319119292</v>
      </c>
      <c r="GX36" s="497">
        <f t="shared" si="50"/>
        <v>45.100508107040298</v>
      </c>
      <c r="GY36" s="497">
        <f t="shared" si="50"/>
        <v>35.084197274736653</v>
      </c>
      <c r="GZ36" s="748" t="s">
        <v>381</v>
      </c>
      <c r="HB36" s="1021"/>
      <c r="HC36" s="503">
        <f t="shared" si="79"/>
        <v>20</v>
      </c>
      <c r="HD36" s="531">
        <f t="shared" si="80"/>
        <v>4.9235780847873718</v>
      </c>
      <c r="HE36" s="551">
        <v>5.5390253453857934</v>
      </c>
      <c r="HF36" s="604">
        <v>87.461042493677539</v>
      </c>
      <c r="HH36" s="1021"/>
      <c r="HI36" s="503">
        <f t="shared" si="81"/>
        <v>20</v>
      </c>
      <c r="HJ36" s="531">
        <f t="shared" si="82"/>
        <v>4.9235780847873718</v>
      </c>
      <c r="HK36" s="604">
        <v>100.05837587866353</v>
      </c>
    </row>
    <row r="37" spans="2:219" ht="15" customHeight="1">
      <c r="B37" s="1021"/>
      <c r="C37" s="503">
        <v>10</v>
      </c>
      <c r="D37" s="476">
        <f t="shared" si="51"/>
        <v>16.973097066666668</v>
      </c>
      <c r="E37" s="600">
        <f t="shared" si="52"/>
        <v>64.730602390582277</v>
      </c>
      <c r="F37" s="601">
        <f t="shared" si="53"/>
        <v>87.360872071400081</v>
      </c>
      <c r="G37" s="602">
        <f t="shared" si="54"/>
        <v>5.4664921416761372</v>
      </c>
      <c r="H37" s="594" t="s">
        <v>712</v>
      </c>
      <c r="I37" s="603" t="s">
        <v>712</v>
      </c>
      <c r="J37" s="478">
        <f t="shared" si="55"/>
        <v>81.134544024769852</v>
      </c>
      <c r="K37" s="478">
        <f t="shared" si="56"/>
        <v>86.750700152071815</v>
      </c>
      <c r="L37" s="478">
        <f t="shared" si="57"/>
        <v>85.745214786656419</v>
      </c>
      <c r="M37" s="478">
        <f t="shared" si="58"/>
        <v>84.722553064092466</v>
      </c>
      <c r="N37" s="478">
        <f t="shared" si="59"/>
        <v>82.630017645892963</v>
      </c>
      <c r="O37" s="478">
        <f t="shared" si="60"/>
        <v>80.478904559305789</v>
      </c>
      <c r="P37" s="478">
        <f t="shared" si="61"/>
        <v>78.270174279144243</v>
      </c>
      <c r="Q37" s="478">
        <f t="shared" si="62"/>
        <v>75.981170910307299</v>
      </c>
      <c r="R37" s="478">
        <f t="shared" si="84"/>
        <v>73.364390043638494</v>
      </c>
      <c r="S37" s="480" t="s">
        <v>381</v>
      </c>
      <c r="T37" s="738"/>
      <c r="U37" s="1021"/>
      <c r="V37" s="503">
        <f t="shared" si="63"/>
        <v>10</v>
      </c>
      <c r="W37" s="481">
        <f>V37+15</f>
        <v>25</v>
      </c>
      <c r="X37" s="519">
        <v>-26</v>
      </c>
      <c r="Y37" s="681">
        <f t="shared" si="64"/>
        <v>16.973097066666668</v>
      </c>
      <c r="Z37" s="666">
        <v>19.094734200000001</v>
      </c>
      <c r="AA37" s="488">
        <v>19.622528299999999</v>
      </c>
      <c r="AB37" s="532">
        <f t="shared" si="65"/>
        <v>4.4856011678793664</v>
      </c>
      <c r="AC37" s="486">
        <f t="shared" si="66"/>
        <v>3.9872010381149923</v>
      </c>
      <c r="AD37" s="487">
        <v>31.932532500000001</v>
      </c>
      <c r="AE37" s="488">
        <v>46.688628399999999</v>
      </c>
      <c r="AF37" s="738"/>
      <c r="AG37" s="1048"/>
      <c r="AH37" s="1050"/>
      <c r="AI37" s="738"/>
      <c r="AJ37" s="1021"/>
      <c r="AK37" s="503">
        <f t="shared" si="67"/>
        <v>10</v>
      </c>
      <c r="AL37" s="489">
        <f t="shared" si="83"/>
        <v>0</v>
      </c>
      <c r="AM37" s="482">
        <f t="shared" si="68"/>
        <v>-33</v>
      </c>
      <c r="AN37" s="490">
        <f t="shared" si="45"/>
        <v>16.973097066666668</v>
      </c>
      <c r="AO37" s="738"/>
      <c r="AP37" s="1021"/>
      <c r="AQ37" s="503">
        <v>10</v>
      </c>
      <c r="AR37" s="483">
        <f t="shared" si="46"/>
        <v>16.973097066666668</v>
      </c>
      <c r="AS37" s="477">
        <v>100.36234008933036</v>
      </c>
      <c r="AT37" s="479">
        <v>99.925835075840354</v>
      </c>
      <c r="AU37" s="479">
        <v>99.31809187340987</v>
      </c>
      <c r="AV37" s="479">
        <v>98.439122018095148</v>
      </c>
      <c r="AW37" s="479">
        <v>97.660578146174487</v>
      </c>
      <c r="AX37" s="479">
        <v>96.958758075140011</v>
      </c>
      <c r="AY37" s="479">
        <v>95.665400226639335</v>
      </c>
      <c r="AZ37" s="479">
        <v>95.38932426319812</v>
      </c>
      <c r="BA37" s="479">
        <v>94.481973918926244</v>
      </c>
      <c r="BB37" s="479">
        <v>94.224537218065848</v>
      </c>
      <c r="BC37" s="761" t="s">
        <v>968</v>
      </c>
      <c r="BD37" s="480" t="s">
        <v>381</v>
      </c>
      <c r="BE37" s="738"/>
      <c r="BF37" s="1021"/>
      <c r="BG37" s="503">
        <v>10</v>
      </c>
      <c r="BH37" s="483">
        <f t="shared" si="47"/>
        <v>19.094734200000001</v>
      </c>
      <c r="BI37" s="477">
        <v>64.730602390582277</v>
      </c>
      <c r="BJ37" s="479">
        <v>70.000351421482478</v>
      </c>
      <c r="BK37" s="478">
        <v>81.134544024769852</v>
      </c>
      <c r="BL37" s="478">
        <v>86.841314727972687</v>
      </c>
      <c r="BM37" s="478">
        <v>85.853934710662969</v>
      </c>
      <c r="BN37" s="478">
        <v>84.846035686416272</v>
      </c>
      <c r="BO37" s="478">
        <v>82.767906778514188</v>
      </c>
      <c r="BP37" s="478">
        <v>80.621851980975265</v>
      </c>
      <c r="BQ37" s="478">
        <v>78.400040557704187</v>
      </c>
      <c r="BR37" s="478">
        <v>76.071322583267516</v>
      </c>
      <c r="BS37" s="478">
        <v>73.370345365216068</v>
      </c>
      <c r="BT37" s="522" t="s">
        <v>381</v>
      </c>
      <c r="BU37" s="533"/>
      <c r="BV37" s="1021"/>
      <c r="BW37" s="503">
        <v>10</v>
      </c>
      <c r="BX37" s="483">
        <f t="shared" si="48"/>
        <v>19.094734200000001</v>
      </c>
      <c r="BY37" s="477">
        <v>65.987578527925038</v>
      </c>
      <c r="BZ37" s="479">
        <v>71.472356874756926</v>
      </c>
      <c r="CA37" s="478">
        <v>82.557218804662199</v>
      </c>
      <c r="CB37" s="478">
        <v>86.750700152071815</v>
      </c>
      <c r="CC37" s="478">
        <v>85.745214786656419</v>
      </c>
      <c r="CD37" s="478">
        <v>84.722553064092466</v>
      </c>
      <c r="CE37" s="478">
        <v>82.630017645892963</v>
      </c>
      <c r="CF37" s="478">
        <v>80.478904559305789</v>
      </c>
      <c r="CG37" s="478">
        <v>78.270174279144243</v>
      </c>
      <c r="CH37" s="478">
        <v>75.981170910307299</v>
      </c>
      <c r="CI37" s="478">
        <v>73.364390043638494</v>
      </c>
      <c r="CJ37" s="522" t="s">
        <v>381</v>
      </c>
      <c r="CK37" s="738"/>
      <c r="CL37" s="1021"/>
      <c r="CM37" s="503">
        <f t="shared" si="69"/>
        <v>10</v>
      </c>
      <c r="CN37" s="520">
        <v>1.2000000000000008</v>
      </c>
      <c r="CO37" s="521">
        <v>1.2000000000000002</v>
      </c>
      <c r="CP37" s="521">
        <v>1.2000000000000006</v>
      </c>
      <c r="CQ37" s="521">
        <v>1.2000000000000006</v>
      </c>
      <c r="CR37" s="521">
        <v>1.2</v>
      </c>
      <c r="CS37" s="521">
        <v>1.2</v>
      </c>
      <c r="CT37" s="521">
        <v>1.2</v>
      </c>
      <c r="CU37" s="521">
        <v>1.2000000000000002</v>
      </c>
      <c r="CV37" s="521">
        <v>1.2000000000000002</v>
      </c>
      <c r="CW37" s="562">
        <v>1.2000000000000055</v>
      </c>
      <c r="CX37" s="761" t="s">
        <v>968</v>
      </c>
      <c r="CY37" s="748" t="s">
        <v>381</v>
      </c>
      <c r="CZ37" s="738"/>
      <c r="DA37" s="1021"/>
      <c r="DB37" s="503">
        <f t="shared" si="70"/>
        <v>10</v>
      </c>
      <c r="DC37" s="520">
        <v>0.80784414234901081</v>
      </c>
      <c r="DD37" s="521">
        <v>0.85538952068579077</v>
      </c>
      <c r="DE37" s="521">
        <v>0.94972639952536175</v>
      </c>
      <c r="DF37" s="521">
        <v>1</v>
      </c>
      <c r="DG37" s="521">
        <v>1</v>
      </c>
      <c r="DH37" s="521">
        <v>1.0000000000000058</v>
      </c>
      <c r="DI37" s="521">
        <v>1</v>
      </c>
      <c r="DJ37" s="521">
        <v>1.0000000000000002</v>
      </c>
      <c r="DK37" s="521">
        <v>1</v>
      </c>
      <c r="DL37" s="562">
        <v>1.0000000000000004</v>
      </c>
      <c r="DM37" s="562">
        <v>1.000000000000002</v>
      </c>
      <c r="DN37" s="748" t="s">
        <v>381</v>
      </c>
      <c r="DO37" s="744"/>
      <c r="DP37" s="1021"/>
      <c r="DQ37" s="503">
        <f t="shared" si="71"/>
        <v>10</v>
      </c>
      <c r="DR37" s="520">
        <v>0.81936574117659933</v>
      </c>
      <c r="DS37" s="521">
        <v>0.8683234843378973</v>
      </c>
      <c r="DT37" s="521">
        <v>0.96122779173934692</v>
      </c>
      <c r="DU37" s="521">
        <v>1</v>
      </c>
      <c r="DV37" s="521">
        <v>1</v>
      </c>
      <c r="DW37" s="521">
        <v>1.0000000000000062</v>
      </c>
      <c r="DX37" s="521">
        <v>1</v>
      </c>
      <c r="DY37" s="521">
        <v>1</v>
      </c>
      <c r="DZ37" s="521">
        <v>1.0000000000000038</v>
      </c>
      <c r="EA37" s="562">
        <v>1</v>
      </c>
      <c r="EB37" s="562">
        <v>1.000000000000002</v>
      </c>
      <c r="EC37" s="748" t="s">
        <v>381</v>
      </c>
      <c r="ED37" s="738"/>
      <c r="EE37" s="1021"/>
      <c r="EF37" s="503">
        <f t="shared" si="72"/>
        <v>10</v>
      </c>
      <c r="EG37" s="495">
        <v>37.787057380918327</v>
      </c>
      <c r="EH37" s="496">
        <v>36.453913285524834</v>
      </c>
      <c r="EI37" s="496">
        <v>34.598751109049488</v>
      </c>
      <c r="EJ37" s="496">
        <v>31.9176604356241</v>
      </c>
      <c r="EK37" s="496">
        <v>29.544890547978525</v>
      </c>
      <c r="EL37" s="497">
        <v>27.40757179134323</v>
      </c>
      <c r="EM37" s="497">
        <v>23.472853483423478</v>
      </c>
      <c r="EN37" s="497">
        <v>22.633649609500139</v>
      </c>
      <c r="EO37" s="497">
        <v>19.877248524962056</v>
      </c>
      <c r="EP37" s="563">
        <v>19.095675682010835</v>
      </c>
      <c r="EQ37" s="761" t="s">
        <v>968</v>
      </c>
      <c r="ER37" s="748" t="s">
        <v>381</v>
      </c>
      <c r="ES37" s="738"/>
      <c r="ET37" s="1021"/>
      <c r="EU37" s="503">
        <f t="shared" si="73"/>
        <v>10</v>
      </c>
      <c r="EV37" s="495">
        <v>85</v>
      </c>
      <c r="EW37" s="496">
        <v>85.000000000000057</v>
      </c>
      <c r="EX37" s="496">
        <v>85</v>
      </c>
      <c r="EY37" s="496">
        <v>82.485377856454988</v>
      </c>
      <c r="EZ37" s="496">
        <v>78.495362471576414</v>
      </c>
      <c r="FA37" s="497">
        <v>74.4264422146735</v>
      </c>
      <c r="FB37" s="497">
        <v>66.049997349848127</v>
      </c>
      <c r="FC37" s="497">
        <v>57.418610345374645</v>
      </c>
      <c r="FD37" s="497">
        <v>48.503311142486154</v>
      </c>
      <c r="FE37" s="563">
        <v>39.182439294277913</v>
      </c>
      <c r="FF37" s="497">
        <v>28.402619379502084</v>
      </c>
      <c r="FG37" s="748" t="s">
        <v>381</v>
      </c>
      <c r="FI37" s="1021"/>
      <c r="FJ37" s="503">
        <f t="shared" si="74"/>
        <v>10</v>
      </c>
      <c r="FK37" s="495">
        <v>85</v>
      </c>
      <c r="FL37" s="496">
        <v>85.000000000000057</v>
      </c>
      <c r="FM37" s="496">
        <v>85.000000000000057</v>
      </c>
      <c r="FN37" s="496">
        <v>82.119042233496316</v>
      </c>
      <c r="FO37" s="496">
        <v>78.056260825743379</v>
      </c>
      <c r="FP37" s="497">
        <v>73.928219923957499</v>
      </c>
      <c r="FQ37" s="497">
        <v>65.494828322190301</v>
      </c>
      <c r="FR37" s="497">
        <v>56.844372797416952</v>
      </c>
      <c r="FS37" s="497">
        <v>47.982873830807932</v>
      </c>
      <c r="FT37" s="563">
        <v>38.822092499506084</v>
      </c>
      <c r="FU37" s="497">
        <v>28.378888906396696</v>
      </c>
      <c r="FV37" s="748" t="s">
        <v>381</v>
      </c>
      <c r="FW37" s="744"/>
      <c r="FX37" s="1021"/>
      <c r="FY37" s="503">
        <f t="shared" si="75"/>
        <v>10</v>
      </c>
      <c r="FZ37" s="491">
        <f t="shared" si="76"/>
        <v>0.80784414234901081</v>
      </c>
      <c r="GA37" s="492">
        <f t="shared" si="49"/>
        <v>0.85538952068579077</v>
      </c>
      <c r="GB37" s="492">
        <f t="shared" si="49"/>
        <v>0.94972639952536175</v>
      </c>
      <c r="GC37" s="492">
        <f t="shared" si="49"/>
        <v>1</v>
      </c>
      <c r="GD37" s="492">
        <f t="shared" si="49"/>
        <v>1</v>
      </c>
      <c r="GE37" s="493">
        <f t="shared" si="49"/>
        <v>1.0000000000000058</v>
      </c>
      <c r="GF37" s="493">
        <f t="shared" si="49"/>
        <v>1</v>
      </c>
      <c r="GG37" s="493">
        <f t="shared" si="49"/>
        <v>1</v>
      </c>
      <c r="GH37" s="493">
        <f t="shared" si="49"/>
        <v>1</v>
      </c>
      <c r="GI37" s="493">
        <f t="shared" si="49"/>
        <v>1</v>
      </c>
      <c r="GJ37" s="493">
        <f t="shared" si="49"/>
        <v>1.000000000000002</v>
      </c>
      <c r="GK37" s="748" t="s">
        <v>381</v>
      </c>
      <c r="GM37" s="1021"/>
      <c r="GN37" s="503">
        <f t="shared" si="77"/>
        <v>10</v>
      </c>
      <c r="GO37" s="495">
        <f t="shared" si="78"/>
        <v>85</v>
      </c>
      <c r="GP37" s="496">
        <f t="shared" si="50"/>
        <v>85.000000000000057</v>
      </c>
      <c r="GQ37" s="496">
        <f t="shared" si="50"/>
        <v>85.000000000000057</v>
      </c>
      <c r="GR37" s="496">
        <f t="shared" si="50"/>
        <v>82.485377856454988</v>
      </c>
      <c r="GS37" s="496">
        <f t="shared" si="50"/>
        <v>78.495362471576414</v>
      </c>
      <c r="GT37" s="497">
        <f t="shared" si="50"/>
        <v>74.4264422146735</v>
      </c>
      <c r="GU37" s="497">
        <f t="shared" si="50"/>
        <v>66.049997349848127</v>
      </c>
      <c r="GV37" s="497">
        <f t="shared" si="50"/>
        <v>57.418610345374645</v>
      </c>
      <c r="GW37" s="497">
        <f t="shared" si="50"/>
        <v>48.503311142486154</v>
      </c>
      <c r="GX37" s="497">
        <f t="shared" si="50"/>
        <v>39.182439294277913</v>
      </c>
      <c r="GY37" s="497">
        <f t="shared" si="50"/>
        <v>28.402619379502084</v>
      </c>
      <c r="GZ37" s="748" t="s">
        <v>381</v>
      </c>
      <c r="HB37" s="1021"/>
      <c r="HC37" s="503">
        <f t="shared" si="79"/>
        <v>10</v>
      </c>
      <c r="HD37" s="531">
        <f t="shared" si="80"/>
        <v>5.4664921416761372</v>
      </c>
      <c r="HE37" s="551">
        <v>6.1498036593856549</v>
      </c>
      <c r="HF37" s="604">
        <v>87.360872071400081</v>
      </c>
      <c r="HH37" s="1021"/>
      <c r="HI37" s="503">
        <f t="shared" si="81"/>
        <v>10</v>
      </c>
      <c r="HJ37" s="531">
        <f t="shared" si="82"/>
        <v>5.4664921416761372</v>
      </c>
      <c r="HK37" s="604">
        <v>97.952055859112903</v>
      </c>
    </row>
    <row r="38" spans="2:219" ht="15" customHeight="1">
      <c r="B38" s="1021"/>
      <c r="C38" s="503">
        <v>0</v>
      </c>
      <c r="D38" s="476">
        <f t="shared" si="51"/>
        <v>19.88372093023256</v>
      </c>
      <c r="E38" s="600">
        <f t="shared" si="52"/>
        <v>70.554859852896826</v>
      </c>
      <c r="F38" s="601">
        <f t="shared" si="53"/>
        <v>87.261347881301361</v>
      </c>
      <c r="G38" s="602">
        <f t="shared" si="54"/>
        <v>5.7806124469239215</v>
      </c>
      <c r="H38" s="594" t="s">
        <v>712</v>
      </c>
      <c r="I38" s="603" t="s">
        <v>712</v>
      </c>
      <c r="J38" s="478">
        <f t="shared" si="55"/>
        <v>87.271069939301199</v>
      </c>
      <c r="K38" s="478">
        <f t="shared" si="56"/>
        <v>86.01116948634575</v>
      </c>
      <c r="L38" s="478">
        <f t="shared" si="57"/>
        <v>84.731904742536841</v>
      </c>
      <c r="M38" s="478">
        <f t="shared" si="58"/>
        <v>83.450086890330084</v>
      </c>
      <c r="N38" s="478">
        <f t="shared" si="59"/>
        <v>80.87311526254301</v>
      </c>
      <c r="O38" s="478">
        <f t="shared" si="60"/>
        <v>78.290687350640027</v>
      </c>
      <c r="P38" s="478">
        <f t="shared" si="61"/>
        <v>75.694849031467797</v>
      </c>
      <c r="Q38" s="478">
        <f t="shared" si="62"/>
        <v>73.05526420518018</v>
      </c>
      <c r="R38" s="713" t="s">
        <v>381</v>
      </c>
      <c r="S38" s="480" t="s">
        <v>381</v>
      </c>
      <c r="T38" s="738"/>
      <c r="U38" s="1021"/>
      <c r="V38" s="503">
        <f t="shared" si="63"/>
        <v>0</v>
      </c>
      <c r="W38" s="481">
        <f>V38+15</f>
        <v>15</v>
      </c>
      <c r="X38" s="519">
        <v>-26</v>
      </c>
      <c r="Y38" s="681">
        <f t="shared" si="64"/>
        <v>19.88372093023256</v>
      </c>
      <c r="Z38" s="666">
        <v>26.588601600000001</v>
      </c>
      <c r="AA38" s="488">
        <v>26.575176500000001</v>
      </c>
      <c r="AB38" s="532">
        <f t="shared" si="65"/>
        <v>4.1376093653683643</v>
      </c>
      <c r="AC38" s="486">
        <f t="shared" si="66"/>
        <v>3.0957863982314922</v>
      </c>
      <c r="AD38" s="487">
        <v>41.658529299999998</v>
      </c>
      <c r="AE38" s="488">
        <v>59.490111800000001</v>
      </c>
      <c r="AF38" s="738"/>
      <c r="AG38" s="1048"/>
      <c r="AH38" s="1050"/>
      <c r="AI38" s="738"/>
      <c r="AJ38" s="1021"/>
      <c r="AK38" s="503">
        <f t="shared" si="67"/>
        <v>0</v>
      </c>
      <c r="AL38" s="489">
        <f t="shared" si="83"/>
        <v>-10</v>
      </c>
      <c r="AM38" s="482">
        <f t="shared" si="68"/>
        <v>-33</v>
      </c>
      <c r="AN38" s="490">
        <f t="shared" si="45"/>
        <v>19.88372093023256</v>
      </c>
      <c r="AO38" s="738"/>
      <c r="AP38" s="1021"/>
      <c r="AQ38" s="503">
        <v>0</v>
      </c>
      <c r="AR38" s="483">
        <f t="shared" si="46"/>
        <v>19.88372093023256</v>
      </c>
      <c r="AS38" s="477">
        <v>99.562068642506688</v>
      </c>
      <c r="AT38" s="479">
        <v>98.964960737154854</v>
      </c>
      <c r="AU38" s="479">
        <v>97.978373049663446</v>
      </c>
      <c r="AV38" s="479">
        <v>96.528256410102884</v>
      </c>
      <c r="AW38" s="479">
        <v>95.383037263681715</v>
      </c>
      <c r="AX38" s="479">
        <v>94.49598326195887</v>
      </c>
      <c r="AY38" s="479">
        <v>92.793264906578926</v>
      </c>
      <c r="AZ38" s="479">
        <v>92.456359056335131</v>
      </c>
      <c r="BA38" s="479">
        <v>91.233521670598194</v>
      </c>
      <c r="BB38" s="479">
        <v>90.985333582092593</v>
      </c>
      <c r="BC38" s="713" t="s">
        <v>381</v>
      </c>
      <c r="BD38" s="480" t="s">
        <v>381</v>
      </c>
      <c r="BE38" s="738"/>
      <c r="BF38" s="1021"/>
      <c r="BG38" s="503">
        <v>0</v>
      </c>
      <c r="BH38" s="483">
        <f t="shared" si="47"/>
        <v>22.369186046511629</v>
      </c>
      <c r="BI38" s="477">
        <v>70.821707875764645</v>
      </c>
      <c r="BJ38" s="479">
        <v>77.460476091680292</v>
      </c>
      <c r="BK38" s="478">
        <v>87.271069939301199</v>
      </c>
      <c r="BL38" s="478">
        <v>86.03265223819524</v>
      </c>
      <c r="BM38" s="478">
        <v>84.780178801007196</v>
      </c>
      <c r="BN38" s="478">
        <v>83.510313563431708</v>
      </c>
      <c r="BO38" s="478">
        <v>80.956129962302754</v>
      </c>
      <c r="BP38" s="478">
        <v>78.381478761218546</v>
      </c>
      <c r="BQ38" s="478">
        <v>75.778930661954632</v>
      </c>
      <c r="BR38" s="478">
        <v>73.105429239155256</v>
      </c>
      <c r="BS38" s="713" t="s">
        <v>381</v>
      </c>
      <c r="BT38" s="522" t="s">
        <v>381</v>
      </c>
      <c r="BU38" s="533"/>
      <c r="BV38" s="1021"/>
      <c r="BW38" s="503">
        <v>0</v>
      </c>
      <c r="BX38" s="483">
        <f t="shared" si="48"/>
        <v>22.369186046511629</v>
      </c>
      <c r="BY38" s="477">
        <v>70.554859852896826</v>
      </c>
      <c r="BZ38" s="479">
        <v>77.285633829395323</v>
      </c>
      <c r="CA38" s="478">
        <v>87.271585161109101</v>
      </c>
      <c r="CB38" s="478">
        <v>86.01116948634575</v>
      </c>
      <c r="CC38" s="478">
        <v>84.731904742536841</v>
      </c>
      <c r="CD38" s="478">
        <v>83.450086890330084</v>
      </c>
      <c r="CE38" s="478">
        <v>80.87311526254301</v>
      </c>
      <c r="CF38" s="478">
        <v>78.290687350640027</v>
      </c>
      <c r="CG38" s="478">
        <v>75.694849031467797</v>
      </c>
      <c r="CH38" s="478">
        <v>73.05526420518018</v>
      </c>
      <c r="CI38" s="713" t="s">
        <v>381</v>
      </c>
      <c r="CJ38" s="522" t="s">
        <v>381</v>
      </c>
      <c r="CK38" s="738"/>
      <c r="CL38" s="1021"/>
      <c r="CM38" s="503">
        <f t="shared" si="69"/>
        <v>0</v>
      </c>
      <c r="CN38" s="520">
        <v>1.2000000000000131</v>
      </c>
      <c r="CO38" s="521">
        <v>1.2000000000000002</v>
      </c>
      <c r="CP38" s="521">
        <v>1.2000000000000004</v>
      </c>
      <c r="CQ38" s="521">
        <v>1.2</v>
      </c>
      <c r="CR38" s="521">
        <v>1.2000000000000004</v>
      </c>
      <c r="CS38" s="521">
        <v>1.2000000000000002</v>
      </c>
      <c r="CT38" s="521">
        <v>1.2</v>
      </c>
      <c r="CU38" s="521">
        <v>1.2</v>
      </c>
      <c r="CV38" s="521">
        <v>1.2000000000000004</v>
      </c>
      <c r="CW38" s="562">
        <v>1.2000000000000002</v>
      </c>
      <c r="CX38" s="522" t="s">
        <v>381</v>
      </c>
      <c r="CY38" s="748" t="s">
        <v>381</v>
      </c>
      <c r="CZ38" s="738"/>
      <c r="DA38" s="1021"/>
      <c r="DB38" s="503">
        <f t="shared" si="70"/>
        <v>0</v>
      </c>
      <c r="DC38" s="520">
        <v>0.86262464781086978</v>
      </c>
      <c r="DD38" s="521">
        <v>0.91946398926509632</v>
      </c>
      <c r="DE38" s="521">
        <v>1.0000000000000004</v>
      </c>
      <c r="DF38" s="521">
        <v>1.0000000000000082</v>
      </c>
      <c r="DG38" s="521">
        <v>1.0000000000000004</v>
      </c>
      <c r="DH38" s="521">
        <v>1.0000000000000082</v>
      </c>
      <c r="DI38" s="521">
        <v>1.0000000000000082</v>
      </c>
      <c r="DJ38" s="521">
        <v>1.000000000000004</v>
      </c>
      <c r="DK38" s="521">
        <v>1.0000000000000033</v>
      </c>
      <c r="DL38" s="562">
        <v>1.000000000000002</v>
      </c>
      <c r="DM38" s="522" t="s">
        <v>381</v>
      </c>
      <c r="DN38" s="748" t="s">
        <v>381</v>
      </c>
      <c r="DO38" s="744"/>
      <c r="DP38" s="1021"/>
      <c r="DQ38" s="503">
        <f t="shared" si="71"/>
        <v>0</v>
      </c>
      <c r="DR38" s="520">
        <v>0.86027910142150599</v>
      </c>
      <c r="DS38" s="521">
        <v>0.91800325834665519</v>
      </c>
      <c r="DT38" s="521">
        <v>1.0000000000000002</v>
      </c>
      <c r="DU38" s="521">
        <v>1.0000000000000004</v>
      </c>
      <c r="DV38" s="521">
        <v>1</v>
      </c>
      <c r="DW38" s="521">
        <v>1</v>
      </c>
      <c r="DX38" s="521">
        <v>1.0000000000000082</v>
      </c>
      <c r="DY38" s="521">
        <v>1.0000000000000042</v>
      </c>
      <c r="DZ38" s="521">
        <v>1.000000000000004</v>
      </c>
      <c r="EA38" s="562">
        <v>1.000000000000002</v>
      </c>
      <c r="EB38" s="522" t="s">
        <v>381</v>
      </c>
      <c r="EC38" s="748" t="s">
        <v>381</v>
      </c>
      <c r="ED38" s="738"/>
      <c r="EE38" s="1021"/>
      <c r="EF38" s="503">
        <f t="shared" si="72"/>
        <v>0</v>
      </c>
      <c r="EG38" s="495">
        <v>35.34336516106913</v>
      </c>
      <c r="EH38" s="496">
        <v>33.521321993659967</v>
      </c>
      <c r="EI38" s="496">
        <v>30.513207231789124</v>
      </c>
      <c r="EJ38" s="496">
        <v>26.097289979195978</v>
      </c>
      <c r="EK38" s="496">
        <v>22.614541315434792</v>
      </c>
      <c r="EL38" s="497">
        <v>19.91978647860924</v>
      </c>
      <c r="EM38" s="497">
        <v>14.754301768983396</v>
      </c>
      <c r="EN38" s="497">
        <v>13.733367889876376</v>
      </c>
      <c r="EO38" s="497">
        <v>9.8765378021792571</v>
      </c>
      <c r="EP38" s="563">
        <v>9.2801071881700068</v>
      </c>
      <c r="EQ38" s="522" t="s">
        <v>381</v>
      </c>
      <c r="ER38" s="748" t="s">
        <v>381</v>
      </c>
      <c r="ES38" s="738"/>
      <c r="ET38" s="1021"/>
      <c r="EU38" s="503">
        <f t="shared" si="73"/>
        <v>0</v>
      </c>
      <c r="EV38" s="495">
        <v>85</v>
      </c>
      <c r="EW38" s="496">
        <v>85</v>
      </c>
      <c r="EX38" s="496">
        <v>84.223226731894897</v>
      </c>
      <c r="EY38" s="496">
        <v>79.217275441886613</v>
      </c>
      <c r="EZ38" s="496">
        <v>74.16071793143243</v>
      </c>
      <c r="FA38" s="497">
        <v>69.040427529758006</v>
      </c>
      <c r="FB38" s="497">
        <v>58.761787502334073</v>
      </c>
      <c r="FC38" s="497">
        <v>48.428920638553905</v>
      </c>
      <c r="FD38" s="497">
        <v>38.013849864227893</v>
      </c>
      <c r="FE38" s="563">
        <v>27.347159283986116</v>
      </c>
      <c r="FF38" s="522" t="s">
        <v>381</v>
      </c>
      <c r="FG38" s="748" t="s">
        <v>381</v>
      </c>
      <c r="FI38" s="1021"/>
      <c r="FJ38" s="503">
        <f t="shared" si="74"/>
        <v>0</v>
      </c>
      <c r="FK38" s="495">
        <v>85</v>
      </c>
      <c r="FL38" s="496">
        <v>85</v>
      </c>
      <c r="FM38" s="496">
        <v>84.22531058595365</v>
      </c>
      <c r="FN38" s="496">
        <v>79.130491080002855</v>
      </c>
      <c r="FO38" s="496">
        <v>73.965949582613291</v>
      </c>
      <c r="FP38" s="497">
        <v>68.79774843543305</v>
      </c>
      <c r="FQ38" s="497">
        <v>58.428177981435056</v>
      </c>
      <c r="FR38" s="497">
        <v>48.065074715487413</v>
      </c>
      <c r="FS38" s="497">
        <v>37.677877058195406</v>
      </c>
      <c r="FT38" s="563">
        <v>27.14733285518497</v>
      </c>
      <c r="FU38" s="522" t="s">
        <v>381</v>
      </c>
      <c r="FV38" s="748" t="s">
        <v>381</v>
      </c>
      <c r="FW38" s="744"/>
      <c r="FX38" s="1021"/>
      <c r="FY38" s="503">
        <f t="shared" si="75"/>
        <v>0</v>
      </c>
      <c r="FZ38" s="491">
        <f t="shared" si="76"/>
        <v>0.86027910142150599</v>
      </c>
      <c r="GA38" s="492">
        <f t="shared" si="49"/>
        <v>0.91800325834665519</v>
      </c>
      <c r="GB38" s="492">
        <f t="shared" si="49"/>
        <v>1.0000000000000002</v>
      </c>
      <c r="GC38" s="492">
        <f t="shared" si="49"/>
        <v>1.0000000000000004</v>
      </c>
      <c r="GD38" s="492">
        <f t="shared" si="49"/>
        <v>1</v>
      </c>
      <c r="GE38" s="493">
        <f t="shared" si="49"/>
        <v>1</v>
      </c>
      <c r="GF38" s="493">
        <f t="shared" si="49"/>
        <v>1.0000000000000082</v>
      </c>
      <c r="GG38" s="493">
        <f t="shared" si="49"/>
        <v>1.000000000000004</v>
      </c>
      <c r="GH38" s="493">
        <f t="shared" si="49"/>
        <v>1.0000000000000033</v>
      </c>
      <c r="GI38" s="493">
        <f t="shared" si="49"/>
        <v>1.000000000000002</v>
      </c>
      <c r="GJ38" s="522" t="s">
        <v>381</v>
      </c>
      <c r="GK38" s="748" t="s">
        <v>381</v>
      </c>
      <c r="GM38" s="1021"/>
      <c r="GN38" s="503">
        <f t="shared" si="77"/>
        <v>0</v>
      </c>
      <c r="GO38" s="495">
        <f t="shared" si="78"/>
        <v>85</v>
      </c>
      <c r="GP38" s="496">
        <f t="shared" si="50"/>
        <v>85</v>
      </c>
      <c r="GQ38" s="496">
        <f t="shared" si="50"/>
        <v>84.22531058595365</v>
      </c>
      <c r="GR38" s="496">
        <f t="shared" si="50"/>
        <v>79.217275441886613</v>
      </c>
      <c r="GS38" s="496">
        <f t="shared" si="50"/>
        <v>74.16071793143243</v>
      </c>
      <c r="GT38" s="497">
        <f t="shared" si="50"/>
        <v>69.040427529758006</v>
      </c>
      <c r="GU38" s="497">
        <f t="shared" si="50"/>
        <v>58.761787502334073</v>
      </c>
      <c r="GV38" s="497">
        <f t="shared" si="50"/>
        <v>48.428920638553905</v>
      </c>
      <c r="GW38" s="497">
        <f t="shared" si="50"/>
        <v>38.013849864227893</v>
      </c>
      <c r="GX38" s="497">
        <f t="shared" si="50"/>
        <v>27.347159283986116</v>
      </c>
      <c r="GY38" s="522" t="s">
        <v>381</v>
      </c>
      <c r="GZ38" s="748" t="s">
        <v>381</v>
      </c>
      <c r="HB38" s="1021"/>
      <c r="HC38" s="503">
        <f t="shared" si="79"/>
        <v>0</v>
      </c>
      <c r="HD38" s="531">
        <f t="shared" si="80"/>
        <v>5.7806124469239215</v>
      </c>
      <c r="HE38" s="551">
        <v>6.5031890027894121</v>
      </c>
      <c r="HF38" s="604">
        <v>87.261347881301361</v>
      </c>
      <c r="HH38" s="1021"/>
      <c r="HI38" s="503">
        <f t="shared" si="81"/>
        <v>0</v>
      </c>
      <c r="HJ38" s="531">
        <f t="shared" si="82"/>
        <v>5.7806124469239215</v>
      </c>
      <c r="HK38" s="604">
        <v>96.896448108333018</v>
      </c>
    </row>
    <row r="39" spans="2:219" ht="15" customHeight="1">
      <c r="B39" s="1021"/>
      <c r="C39" s="503">
        <v>-10</v>
      </c>
      <c r="D39" s="476">
        <f t="shared" si="51"/>
        <v>19.88372093023256</v>
      </c>
      <c r="E39" s="600">
        <f t="shared" si="52"/>
        <v>73.38270094285545</v>
      </c>
      <c r="F39" s="601">
        <f t="shared" si="53"/>
        <v>87.258046548786396</v>
      </c>
      <c r="G39" s="602">
        <f t="shared" si="54"/>
        <v>5.6901952871506296</v>
      </c>
      <c r="H39" s="594" t="s">
        <v>712</v>
      </c>
      <c r="I39" s="603" t="s">
        <v>712</v>
      </c>
      <c r="J39" s="478">
        <f t="shared" si="55"/>
        <v>87.047608658869748</v>
      </c>
      <c r="K39" s="478">
        <f t="shared" si="56"/>
        <v>85.794674585674628</v>
      </c>
      <c r="L39" s="478">
        <f t="shared" si="57"/>
        <v>84.530241110750396</v>
      </c>
      <c r="M39" s="478">
        <f t="shared" si="58"/>
        <v>83.248796274144809</v>
      </c>
      <c r="N39" s="478">
        <f t="shared" si="59"/>
        <v>80.669078116039316</v>
      </c>
      <c r="O39" s="478">
        <f t="shared" si="60"/>
        <v>78.087990666069686</v>
      </c>
      <c r="P39" s="478">
        <f t="shared" si="61"/>
        <v>75.502545127392182</v>
      </c>
      <c r="Q39" s="478">
        <f t="shared" si="62"/>
        <v>72.888594547987807</v>
      </c>
      <c r="R39" s="713" t="s">
        <v>381</v>
      </c>
      <c r="S39" s="480" t="s">
        <v>381</v>
      </c>
      <c r="T39" s="738"/>
      <c r="U39" s="1021"/>
      <c r="V39" s="503">
        <f t="shared" si="63"/>
        <v>-10</v>
      </c>
      <c r="W39" s="481">
        <v>15</v>
      </c>
      <c r="X39" s="519">
        <v>-26</v>
      </c>
      <c r="Y39" s="681">
        <f t="shared" si="64"/>
        <v>19.88372093023256</v>
      </c>
      <c r="Z39" s="666">
        <v>28.578849999999999</v>
      </c>
      <c r="AA39" s="488">
        <v>26.832623900000002</v>
      </c>
      <c r="AB39" s="532">
        <f t="shared" si="65"/>
        <v>4.1263709617911095</v>
      </c>
      <c r="AC39" s="486">
        <f t="shared" si="66"/>
        <v>3.0577556993548343</v>
      </c>
      <c r="AD39" s="487">
        <v>44.082379199999998</v>
      </c>
      <c r="AE39" s="488">
        <v>59.996051999999999</v>
      </c>
      <c r="AF39" s="738"/>
      <c r="AG39" s="1048"/>
      <c r="AH39" s="1050"/>
      <c r="AI39" s="738"/>
      <c r="AJ39" s="1021"/>
      <c r="AK39" s="503">
        <f t="shared" si="67"/>
        <v>-10</v>
      </c>
      <c r="AL39" s="489">
        <f t="shared" si="83"/>
        <v>-20</v>
      </c>
      <c r="AM39" s="482">
        <f t="shared" si="68"/>
        <v>-33</v>
      </c>
      <c r="AN39" s="490">
        <f t="shared" si="45"/>
        <v>19.88372093023256</v>
      </c>
      <c r="AO39" s="738"/>
      <c r="AP39" s="1021"/>
      <c r="AQ39" s="503">
        <v>-10</v>
      </c>
      <c r="AR39" s="483">
        <f t="shared" si="46"/>
        <v>19.88372093023256</v>
      </c>
      <c r="AS39" s="477">
        <v>98.603875129557409</v>
      </c>
      <c r="AT39" s="479">
        <v>98.025435401207105</v>
      </c>
      <c r="AU39" s="479">
        <v>97.043873212093075</v>
      </c>
      <c r="AV39" s="479">
        <v>95.485267547611116</v>
      </c>
      <c r="AW39" s="479">
        <v>93.931024598670945</v>
      </c>
      <c r="AX39" s="479">
        <v>92.360930192819993</v>
      </c>
      <c r="AY39" s="479">
        <v>90.647880413364533</v>
      </c>
      <c r="AZ39" s="479">
        <v>89.210564895144955</v>
      </c>
      <c r="BA39" s="479">
        <v>88.460313838974074</v>
      </c>
      <c r="BB39" s="479">
        <v>87.600551152656934</v>
      </c>
      <c r="BC39" s="713" t="s">
        <v>381</v>
      </c>
      <c r="BD39" s="480" t="s">
        <v>381</v>
      </c>
      <c r="BE39" s="738"/>
      <c r="BF39" s="1021"/>
      <c r="BG39" s="503">
        <v>-10</v>
      </c>
      <c r="BH39" s="483">
        <f t="shared" si="47"/>
        <v>22.369186046511629</v>
      </c>
      <c r="BI39" s="477">
        <v>74.515411483625044</v>
      </c>
      <c r="BJ39" s="479">
        <v>81.438330206546496</v>
      </c>
      <c r="BK39" s="478">
        <v>87.047608658869748</v>
      </c>
      <c r="BL39" s="478">
        <v>85.794674585674628</v>
      </c>
      <c r="BM39" s="478">
        <v>84.530241110750396</v>
      </c>
      <c r="BN39" s="478">
        <v>83.258296261236097</v>
      </c>
      <c r="BO39" s="478">
        <v>80.70134477877734</v>
      </c>
      <c r="BP39" s="478">
        <v>78.133596008670096</v>
      </c>
      <c r="BQ39" s="478">
        <v>75.550276041420986</v>
      </c>
      <c r="BR39" s="478">
        <v>72.918464358319369</v>
      </c>
      <c r="BS39" s="713" t="s">
        <v>381</v>
      </c>
      <c r="BT39" s="522" t="s">
        <v>381</v>
      </c>
      <c r="BU39" s="533"/>
      <c r="BV39" s="1021"/>
      <c r="BW39" s="503">
        <v>-10</v>
      </c>
      <c r="BX39" s="483">
        <f t="shared" si="48"/>
        <v>22.369186046511629</v>
      </c>
      <c r="BY39" s="477">
        <v>73.38270094285545</v>
      </c>
      <c r="BZ39" s="479">
        <v>80.273964735682057</v>
      </c>
      <c r="CA39" s="478">
        <v>87.09971386156414</v>
      </c>
      <c r="CB39" s="478">
        <v>85.823711709944902</v>
      </c>
      <c r="CC39" s="478">
        <v>84.538746074228641</v>
      </c>
      <c r="CD39" s="478">
        <v>83.248796274144809</v>
      </c>
      <c r="CE39" s="478">
        <v>80.669078116039316</v>
      </c>
      <c r="CF39" s="478">
        <v>78.087990666069686</v>
      </c>
      <c r="CG39" s="478">
        <v>75.502545127392182</v>
      </c>
      <c r="CH39" s="478">
        <v>72.888594547987807</v>
      </c>
      <c r="CI39" s="713" t="s">
        <v>381</v>
      </c>
      <c r="CJ39" s="522" t="s">
        <v>381</v>
      </c>
      <c r="CK39" s="738"/>
      <c r="CL39" s="1021"/>
      <c r="CM39" s="503">
        <f t="shared" si="69"/>
        <v>-10</v>
      </c>
      <c r="CN39" s="520">
        <v>1.2000000000000135</v>
      </c>
      <c r="CO39" s="521">
        <v>1.2000000000000002</v>
      </c>
      <c r="CP39" s="521">
        <v>1.2000000000000002</v>
      </c>
      <c r="CQ39" s="521">
        <v>1.2000000000000002</v>
      </c>
      <c r="CR39" s="521">
        <v>1.2000000000000137</v>
      </c>
      <c r="CS39" s="521">
        <v>1.2000000000000137</v>
      </c>
      <c r="CT39" s="521">
        <v>1.2</v>
      </c>
      <c r="CU39" s="521">
        <v>1.2000000000000006</v>
      </c>
      <c r="CV39" s="521">
        <v>1.2000000000000002</v>
      </c>
      <c r="CW39" s="562">
        <v>1.2000000000000002</v>
      </c>
      <c r="CX39" s="522" t="s">
        <v>381</v>
      </c>
      <c r="CY39" s="748" t="s">
        <v>381</v>
      </c>
      <c r="CZ39" s="738"/>
      <c r="DA39" s="1021"/>
      <c r="DB39" s="503">
        <f t="shared" si="70"/>
        <v>-10</v>
      </c>
      <c r="DC39" s="520">
        <v>0.89460210014626584</v>
      </c>
      <c r="DD39" s="521">
        <v>0.95219229839473063</v>
      </c>
      <c r="DE39" s="521">
        <v>1</v>
      </c>
      <c r="DF39" s="521">
        <v>1.0000000000000082</v>
      </c>
      <c r="DG39" s="521">
        <v>1.0000000000000075</v>
      </c>
      <c r="DH39" s="521">
        <v>1.0000000000000082</v>
      </c>
      <c r="DI39" s="521">
        <v>1.0000000000000082</v>
      </c>
      <c r="DJ39" s="521">
        <v>1.0000000000000042</v>
      </c>
      <c r="DK39" s="521">
        <v>1.000000000000004</v>
      </c>
      <c r="DL39" s="562">
        <v>1.000000000000002</v>
      </c>
      <c r="DM39" s="522" t="s">
        <v>381</v>
      </c>
      <c r="DN39" s="748" t="s">
        <v>381</v>
      </c>
      <c r="DO39" s="744"/>
      <c r="DP39" s="1021"/>
      <c r="DQ39" s="503">
        <f t="shared" si="71"/>
        <v>-10</v>
      </c>
      <c r="DR39" s="520">
        <v>0.88489174484636002</v>
      </c>
      <c r="DS39" s="521">
        <v>0.94271115097654201</v>
      </c>
      <c r="DT39" s="521">
        <v>1.0000000000000082</v>
      </c>
      <c r="DU39" s="521">
        <v>1.0000000000000004</v>
      </c>
      <c r="DV39" s="521">
        <v>1.0000000000000075</v>
      </c>
      <c r="DW39" s="521">
        <v>1.0000000000000082</v>
      </c>
      <c r="DX39" s="521">
        <v>1.0000000000000082</v>
      </c>
      <c r="DY39" s="521">
        <v>1</v>
      </c>
      <c r="DZ39" s="521">
        <v>1</v>
      </c>
      <c r="EA39" s="562">
        <v>1</v>
      </c>
      <c r="EB39" s="522" t="s">
        <v>381</v>
      </c>
      <c r="EC39" s="748" t="s">
        <v>381</v>
      </c>
      <c r="ED39" s="738"/>
      <c r="EE39" s="1021"/>
      <c r="EF39" s="503">
        <f t="shared" si="72"/>
        <v>-10</v>
      </c>
      <c r="EG39" s="495">
        <v>32.42001979035706</v>
      </c>
      <c r="EH39" s="496">
        <v>30.656632181588748</v>
      </c>
      <c r="EI39" s="496">
        <v>27.666698525310551</v>
      </c>
      <c r="EJ39" s="496">
        <v>22.925266076224318</v>
      </c>
      <c r="EK39" s="496">
        <v>18.204839940399722</v>
      </c>
      <c r="EL39" s="497">
        <v>13.444255884754909</v>
      </c>
      <c r="EM39" s="497">
        <v>8.2595529673307624</v>
      </c>
      <c r="EN39" s="497">
        <v>3.9170347389099334</v>
      </c>
      <c r="EO39" s="497">
        <v>1.6531394542406588</v>
      </c>
      <c r="EP39" s="563">
        <v>-0.93880520573725335</v>
      </c>
      <c r="EQ39" s="522" t="s">
        <v>381</v>
      </c>
      <c r="ER39" s="748" t="s">
        <v>381</v>
      </c>
      <c r="ES39" s="738"/>
      <c r="ET39" s="1021"/>
      <c r="EU39" s="503">
        <f t="shared" si="73"/>
        <v>-10</v>
      </c>
      <c r="EV39" s="495">
        <v>85</v>
      </c>
      <c r="EW39" s="496">
        <v>85</v>
      </c>
      <c r="EX39" s="496">
        <v>83.319500994733573</v>
      </c>
      <c r="EY39" s="496">
        <v>78.256014742570926</v>
      </c>
      <c r="EZ39" s="496">
        <v>73.152412051168085</v>
      </c>
      <c r="FA39" s="497">
        <v>68.025040989165689</v>
      </c>
      <c r="FB39" s="497">
        <v>57.73798072987563</v>
      </c>
      <c r="FC39" s="497">
        <v>47.435618789240266</v>
      </c>
      <c r="FD39" s="497">
        <v>37.100268892869906</v>
      </c>
      <c r="FE39" s="563">
        <v>26.602467828487192</v>
      </c>
      <c r="FF39" s="522" t="s">
        <v>381</v>
      </c>
      <c r="FG39" s="748" t="s">
        <v>381</v>
      </c>
      <c r="FI39" s="1021"/>
      <c r="FJ39" s="503">
        <f t="shared" si="74"/>
        <v>-10</v>
      </c>
      <c r="FK39" s="495">
        <v>85</v>
      </c>
      <c r="FL39" s="496">
        <v>85.000000000000114</v>
      </c>
      <c r="FM39" s="496">
        <v>83.530208015182268</v>
      </c>
      <c r="FN39" s="496">
        <v>78.373292149079646</v>
      </c>
      <c r="FO39" s="496">
        <v>73.18671874468788</v>
      </c>
      <c r="FP39" s="497">
        <v>67.986770116342086</v>
      </c>
      <c r="FQ39" s="497">
        <v>57.608342789594644</v>
      </c>
      <c r="FR39" s="497">
        <v>47.252901027123528</v>
      </c>
      <c r="FS39" s="497">
        <v>36.909592172285159</v>
      </c>
      <c r="FT39" s="563">
        <v>26.483510460172795</v>
      </c>
      <c r="FU39" s="522" t="s">
        <v>381</v>
      </c>
      <c r="FV39" s="748" t="s">
        <v>381</v>
      </c>
      <c r="FW39" s="744"/>
      <c r="FX39" s="1021"/>
      <c r="FY39" s="503">
        <f t="shared" si="75"/>
        <v>-10</v>
      </c>
      <c r="FZ39" s="491">
        <f t="shared" si="76"/>
        <v>0.88489174484636002</v>
      </c>
      <c r="GA39" s="492">
        <f t="shared" si="49"/>
        <v>0.94271115097654201</v>
      </c>
      <c r="GB39" s="492">
        <f t="shared" si="49"/>
        <v>1</v>
      </c>
      <c r="GC39" s="492">
        <f t="shared" si="49"/>
        <v>1.0000000000000004</v>
      </c>
      <c r="GD39" s="492">
        <f t="shared" si="49"/>
        <v>1.0000000000000075</v>
      </c>
      <c r="GE39" s="493">
        <f t="shared" si="49"/>
        <v>1.0000000000000082</v>
      </c>
      <c r="GF39" s="493">
        <f t="shared" si="49"/>
        <v>1.0000000000000082</v>
      </c>
      <c r="GG39" s="493">
        <f t="shared" si="49"/>
        <v>1</v>
      </c>
      <c r="GH39" s="493">
        <f t="shared" si="49"/>
        <v>1</v>
      </c>
      <c r="GI39" s="493">
        <f t="shared" si="49"/>
        <v>1</v>
      </c>
      <c r="GJ39" s="522" t="s">
        <v>381</v>
      </c>
      <c r="GK39" s="748" t="s">
        <v>381</v>
      </c>
      <c r="GM39" s="1021"/>
      <c r="GN39" s="503">
        <f t="shared" si="77"/>
        <v>-10</v>
      </c>
      <c r="GO39" s="495">
        <f t="shared" si="78"/>
        <v>85</v>
      </c>
      <c r="GP39" s="496">
        <f t="shared" si="50"/>
        <v>85.000000000000114</v>
      </c>
      <c r="GQ39" s="496">
        <f t="shared" si="50"/>
        <v>83.530208015182268</v>
      </c>
      <c r="GR39" s="496">
        <f t="shared" si="50"/>
        <v>78.373292149079646</v>
      </c>
      <c r="GS39" s="496">
        <f t="shared" si="50"/>
        <v>73.18671874468788</v>
      </c>
      <c r="GT39" s="497">
        <f t="shared" si="50"/>
        <v>68.025040989165689</v>
      </c>
      <c r="GU39" s="497">
        <f t="shared" si="50"/>
        <v>57.73798072987563</v>
      </c>
      <c r="GV39" s="497">
        <f t="shared" si="50"/>
        <v>47.435618789240266</v>
      </c>
      <c r="GW39" s="497">
        <f t="shared" si="50"/>
        <v>37.100268892869906</v>
      </c>
      <c r="GX39" s="497">
        <f t="shared" si="50"/>
        <v>26.602467828487192</v>
      </c>
      <c r="GY39" s="522" t="s">
        <v>381</v>
      </c>
      <c r="GZ39" s="748" t="s">
        <v>381</v>
      </c>
      <c r="HB39" s="1021"/>
      <c r="HC39" s="503">
        <f t="shared" si="79"/>
        <v>-10</v>
      </c>
      <c r="HD39" s="531">
        <f t="shared" si="80"/>
        <v>5.6901952871506296</v>
      </c>
      <c r="HE39" s="551">
        <v>6.4014696980444583</v>
      </c>
      <c r="HF39" s="604">
        <v>87.258046548786396</v>
      </c>
      <c r="HH39" s="1021"/>
      <c r="HI39" s="503">
        <f t="shared" si="81"/>
        <v>-10</v>
      </c>
      <c r="HJ39" s="531">
        <f t="shared" si="82"/>
        <v>5.6901952871506296</v>
      </c>
      <c r="HK39" s="604">
        <v>96.018354918050051</v>
      </c>
    </row>
    <row r="40" spans="2:219" ht="15" customHeight="1">
      <c r="B40" s="1021"/>
      <c r="C40" s="503">
        <v>-20</v>
      </c>
      <c r="D40" s="476">
        <f t="shared" si="51"/>
        <v>19.88372093023256</v>
      </c>
      <c r="E40" s="600">
        <f t="shared" si="52"/>
        <v>76.26848634974219</v>
      </c>
      <c r="F40" s="601">
        <f t="shared" si="53"/>
        <v>87.267559974838164</v>
      </c>
      <c r="G40" s="602">
        <f t="shared" si="54"/>
        <v>5.5703670748097149</v>
      </c>
      <c r="H40" s="594" t="s">
        <v>712</v>
      </c>
      <c r="I40" s="603" t="s">
        <v>712</v>
      </c>
      <c r="J40" s="478">
        <f t="shared" si="55"/>
        <v>86.820472560644774</v>
      </c>
      <c r="K40" s="478">
        <f t="shared" si="56"/>
        <v>85.555938523141776</v>
      </c>
      <c r="L40" s="478">
        <f t="shared" si="57"/>
        <v>84.280317340284526</v>
      </c>
      <c r="M40" s="478">
        <f t="shared" si="58"/>
        <v>83.001828158708918</v>
      </c>
      <c r="N40" s="478">
        <f t="shared" si="59"/>
        <v>80.441233477154697</v>
      </c>
      <c r="O40" s="478">
        <f t="shared" si="60"/>
        <v>77.881172635191348</v>
      </c>
      <c r="P40" s="478">
        <f t="shared" si="61"/>
        <v>75.308660562009081</v>
      </c>
      <c r="Q40" s="478">
        <f t="shared" si="62"/>
        <v>72.719915672468488</v>
      </c>
      <c r="R40" s="713" t="s">
        <v>381</v>
      </c>
      <c r="S40" s="480" t="s">
        <v>381</v>
      </c>
      <c r="T40" s="738"/>
      <c r="U40" s="1021"/>
      <c r="V40" s="503">
        <f t="shared" si="63"/>
        <v>-20</v>
      </c>
      <c r="W40" s="481">
        <v>15</v>
      </c>
      <c r="X40" s="519">
        <v>-26</v>
      </c>
      <c r="Y40" s="681">
        <f t="shared" si="64"/>
        <v>19.88372093023256</v>
      </c>
      <c r="Z40" s="666">
        <v>30.701517899999999</v>
      </c>
      <c r="AA40" s="488">
        <v>26.7972939</v>
      </c>
      <c r="AB40" s="532">
        <f t="shared" si="65"/>
        <v>4.114947742816053</v>
      </c>
      <c r="AC40" s="486">
        <f t="shared" si="66"/>
        <v>3.0533110121483116</v>
      </c>
      <c r="AD40" s="487">
        <v>46.600335299999998</v>
      </c>
      <c r="AE40" s="488">
        <v>60.000220400000003</v>
      </c>
      <c r="AF40" s="738"/>
      <c r="AG40" s="1048"/>
      <c r="AH40" s="1050"/>
      <c r="AI40" s="738"/>
      <c r="AJ40" s="1021"/>
      <c r="AK40" s="503">
        <f t="shared" si="67"/>
        <v>-20</v>
      </c>
      <c r="AL40" s="489">
        <f t="shared" si="83"/>
        <v>-30</v>
      </c>
      <c r="AM40" s="482">
        <f t="shared" si="68"/>
        <v>-33</v>
      </c>
      <c r="AN40" s="490">
        <f t="shared" si="45"/>
        <v>19.88372093023256</v>
      </c>
      <c r="AO40" s="738"/>
      <c r="AP40" s="1021"/>
      <c r="AQ40" s="503">
        <v>-20</v>
      </c>
      <c r="AR40" s="483">
        <f t="shared" si="46"/>
        <v>19.88372093023256</v>
      </c>
      <c r="AS40" s="477">
        <v>97.647911320563125</v>
      </c>
      <c r="AT40" s="479">
        <v>97.100847730418778</v>
      </c>
      <c r="AU40" s="479">
        <v>96.14753953542062</v>
      </c>
      <c r="AV40" s="479">
        <v>94.618536795867087</v>
      </c>
      <c r="AW40" s="479">
        <v>93.086781655045016</v>
      </c>
      <c r="AX40" s="479">
        <v>91.516373825121818</v>
      </c>
      <c r="AY40" s="479">
        <v>89.185774206036058</v>
      </c>
      <c r="AZ40" s="479">
        <v>86.198625640267608</v>
      </c>
      <c r="BA40" s="479">
        <v>85.03009106913936</v>
      </c>
      <c r="BB40" s="761" t="s">
        <v>968</v>
      </c>
      <c r="BC40" s="713" t="s">
        <v>381</v>
      </c>
      <c r="BD40" s="480" t="s">
        <v>381</v>
      </c>
      <c r="BE40" s="738"/>
      <c r="BF40" s="1021"/>
      <c r="BG40" s="503">
        <v>-20</v>
      </c>
      <c r="BH40" s="483">
        <f t="shared" si="47"/>
        <v>22.369186046511629</v>
      </c>
      <c r="BI40" s="477">
        <v>78.525769934968508</v>
      </c>
      <c r="BJ40" s="479">
        <v>85.489573546978946</v>
      </c>
      <c r="BK40" s="478">
        <v>86.820472560644774</v>
      </c>
      <c r="BL40" s="478">
        <v>85.555938523141776</v>
      </c>
      <c r="BM40" s="478">
        <v>84.280317340284526</v>
      </c>
      <c r="BN40" s="478">
        <v>83.001828158708918</v>
      </c>
      <c r="BO40" s="478">
        <v>80.441233477154697</v>
      </c>
      <c r="BP40" s="478">
        <v>77.88265672320901</v>
      </c>
      <c r="BQ40" s="478">
        <v>75.319345746253276</v>
      </c>
      <c r="BR40" s="478">
        <v>72.729676536204906</v>
      </c>
      <c r="BS40" s="713" t="s">
        <v>381</v>
      </c>
      <c r="BT40" s="522" t="s">
        <v>381</v>
      </c>
      <c r="BU40" s="533"/>
      <c r="BV40" s="1021"/>
      <c r="BW40" s="503">
        <v>-20</v>
      </c>
      <c r="BX40" s="483">
        <f t="shared" si="48"/>
        <v>22.369186046511629</v>
      </c>
      <c r="BY40" s="477">
        <v>76.26848634974219</v>
      </c>
      <c r="BZ40" s="479">
        <v>83.263117966950844</v>
      </c>
      <c r="CA40" s="478">
        <v>86.925969509720559</v>
      </c>
      <c r="CB40" s="478">
        <v>85.636131367121962</v>
      </c>
      <c r="CC40" s="478">
        <v>84.343039135503474</v>
      </c>
      <c r="CD40" s="478">
        <v>83.046645078444996</v>
      </c>
      <c r="CE40" s="478">
        <v>80.45849022279134</v>
      </c>
      <c r="CF40" s="478">
        <v>77.881172635191348</v>
      </c>
      <c r="CG40" s="478">
        <v>75.308660562009081</v>
      </c>
      <c r="CH40" s="478">
        <v>72.719915672468488</v>
      </c>
      <c r="CI40" s="713" t="s">
        <v>381</v>
      </c>
      <c r="CJ40" s="522" t="s">
        <v>381</v>
      </c>
      <c r="CK40" s="738"/>
      <c r="CL40" s="1021"/>
      <c r="CM40" s="503">
        <f t="shared" si="69"/>
        <v>-20</v>
      </c>
      <c r="CN40" s="520">
        <v>1.2000000000000133</v>
      </c>
      <c r="CO40" s="521">
        <v>1.2000000000000004</v>
      </c>
      <c r="CP40" s="521">
        <v>1.2000000000000013</v>
      </c>
      <c r="CQ40" s="521">
        <v>1.2000000000000006</v>
      </c>
      <c r="CR40" s="521">
        <v>1.2000000000000002</v>
      </c>
      <c r="CS40" s="521">
        <v>1.2000000000000004</v>
      </c>
      <c r="CT40" s="521">
        <v>1.2000000000000062</v>
      </c>
      <c r="CU40" s="521">
        <v>1.2000000000000002</v>
      </c>
      <c r="CV40" s="521">
        <v>1.2000000000000002</v>
      </c>
      <c r="CW40" s="761" t="s">
        <v>968</v>
      </c>
      <c r="CX40" s="522" t="s">
        <v>381</v>
      </c>
      <c r="CY40" s="748" t="s">
        <v>381</v>
      </c>
      <c r="CZ40" s="738"/>
      <c r="DA40" s="1021"/>
      <c r="DB40" s="503">
        <f t="shared" si="70"/>
        <v>-20</v>
      </c>
      <c r="DC40" s="520">
        <v>0.92832315311136859</v>
      </c>
      <c r="DD40" s="521">
        <v>0.98456530667169695</v>
      </c>
      <c r="DE40" s="521">
        <v>1.0000000000000082</v>
      </c>
      <c r="DF40" s="521">
        <v>1.0000000000000082</v>
      </c>
      <c r="DG40" s="521">
        <v>1</v>
      </c>
      <c r="DH40" s="521">
        <v>1.0000000000000004</v>
      </c>
      <c r="DI40" s="521">
        <v>1.0000000000000084</v>
      </c>
      <c r="DJ40" s="521">
        <v>1.0000000000000002</v>
      </c>
      <c r="DK40" s="521">
        <v>1</v>
      </c>
      <c r="DL40" s="562">
        <v>1.0000000000000004</v>
      </c>
      <c r="DM40" s="522" t="s">
        <v>381</v>
      </c>
      <c r="DN40" s="748" t="s">
        <v>381</v>
      </c>
      <c r="DO40" s="744"/>
      <c r="DP40" s="1021"/>
      <c r="DQ40" s="503">
        <f t="shared" si="71"/>
        <v>-20</v>
      </c>
      <c r="DR40" s="520">
        <v>0.90946751601822684</v>
      </c>
      <c r="DS40" s="521">
        <v>0.96689072510108132</v>
      </c>
      <c r="DT40" s="521">
        <v>1.0000000000000073</v>
      </c>
      <c r="DU40" s="521">
        <v>1.0000000000000004</v>
      </c>
      <c r="DV40" s="521">
        <v>1.0000000000000073</v>
      </c>
      <c r="DW40" s="521">
        <v>1.0000000000000089</v>
      </c>
      <c r="DX40" s="521">
        <v>1</v>
      </c>
      <c r="DY40" s="521">
        <v>1.0000000000000038</v>
      </c>
      <c r="DZ40" s="521">
        <v>1.000000000000004</v>
      </c>
      <c r="EA40" s="562">
        <v>1.0000000000000004</v>
      </c>
      <c r="EB40" s="522" t="s">
        <v>381</v>
      </c>
      <c r="EC40" s="748" t="s">
        <v>381</v>
      </c>
      <c r="ED40" s="738"/>
      <c r="EE40" s="1021"/>
      <c r="EF40" s="503">
        <f t="shared" si="72"/>
        <v>-20</v>
      </c>
      <c r="EG40" s="495">
        <v>29.506301374655663</v>
      </c>
      <c r="EH40" s="496">
        <v>27.840166266860535</v>
      </c>
      <c r="EI40" s="496">
        <v>24.939022030970705</v>
      </c>
      <c r="EJ40" s="496">
        <v>20.291937482662433</v>
      </c>
      <c r="EK40" s="496">
        <v>15.644057797796052</v>
      </c>
      <c r="EL40" s="497">
        <v>10.886900208965244</v>
      </c>
      <c r="EM40" s="497">
        <v>3.8421971241941719</v>
      </c>
      <c r="EN40" s="497">
        <v>-5.1596452390228364</v>
      </c>
      <c r="EO40" s="497">
        <v>-8.6724505170954558</v>
      </c>
      <c r="EP40" s="761" t="s">
        <v>968</v>
      </c>
      <c r="EQ40" s="522" t="s">
        <v>381</v>
      </c>
      <c r="ER40" s="748" t="s">
        <v>381</v>
      </c>
      <c r="ES40" s="738"/>
      <c r="ET40" s="1021"/>
      <c r="EU40" s="503">
        <f t="shared" si="73"/>
        <v>-20</v>
      </c>
      <c r="EV40" s="495">
        <v>85</v>
      </c>
      <c r="EW40" s="496">
        <v>85</v>
      </c>
      <c r="EX40" s="496">
        <v>82.401114252020591</v>
      </c>
      <c r="EY40" s="496">
        <v>77.29191791691585</v>
      </c>
      <c r="EZ40" s="496">
        <v>72.144415484540048</v>
      </c>
      <c r="FA40" s="497">
        <v>66.991991324767014</v>
      </c>
      <c r="FB40" s="497">
        <v>56.693057903984993</v>
      </c>
      <c r="FC40" s="497">
        <v>46.430346480426067</v>
      </c>
      <c r="FD40" s="497">
        <v>36.177839530289191</v>
      </c>
      <c r="FE40" s="563">
        <v>25.850685415941086</v>
      </c>
      <c r="FF40" s="522" t="s">
        <v>381</v>
      </c>
      <c r="FG40" s="748" t="s">
        <v>381</v>
      </c>
      <c r="FI40" s="1021"/>
      <c r="FJ40" s="503">
        <f t="shared" si="74"/>
        <v>-20</v>
      </c>
      <c r="FK40" s="495">
        <v>85</v>
      </c>
      <c r="FL40" s="496">
        <v>85</v>
      </c>
      <c r="FM40" s="496">
        <v>82.827648519103207</v>
      </c>
      <c r="FN40" s="496">
        <v>77.615738238418771</v>
      </c>
      <c r="FO40" s="496">
        <v>72.39736203413878</v>
      </c>
      <c r="FP40" s="497">
        <v>67.172493399290488</v>
      </c>
      <c r="FQ40" s="497">
        <v>56.762372795514409</v>
      </c>
      <c r="FR40" s="497">
        <v>46.424401905205343</v>
      </c>
      <c r="FS40" s="497">
        <v>36.135164681000333</v>
      </c>
      <c r="FT40" s="563">
        <v>25.811820911015957</v>
      </c>
      <c r="FU40" s="522" t="s">
        <v>381</v>
      </c>
      <c r="FV40" s="748" t="s">
        <v>381</v>
      </c>
      <c r="FW40" s="744"/>
      <c r="FX40" s="1021"/>
      <c r="FY40" s="503">
        <f t="shared" si="75"/>
        <v>-20</v>
      </c>
      <c r="FZ40" s="491">
        <f t="shared" si="76"/>
        <v>0.90946751601822684</v>
      </c>
      <c r="GA40" s="492">
        <f t="shared" si="49"/>
        <v>0.96689072510108132</v>
      </c>
      <c r="GB40" s="492">
        <f t="shared" si="49"/>
        <v>1.0000000000000073</v>
      </c>
      <c r="GC40" s="492">
        <f t="shared" si="49"/>
        <v>1.0000000000000004</v>
      </c>
      <c r="GD40" s="492">
        <f t="shared" si="49"/>
        <v>1</v>
      </c>
      <c r="GE40" s="493">
        <f t="shared" si="49"/>
        <v>1.0000000000000004</v>
      </c>
      <c r="GF40" s="493">
        <f t="shared" si="49"/>
        <v>1</v>
      </c>
      <c r="GG40" s="493">
        <f t="shared" si="49"/>
        <v>1.0000000000000002</v>
      </c>
      <c r="GH40" s="493">
        <f t="shared" si="49"/>
        <v>1</v>
      </c>
      <c r="GI40" s="493">
        <f t="shared" si="49"/>
        <v>1.0000000000000004</v>
      </c>
      <c r="GJ40" s="522" t="s">
        <v>381</v>
      </c>
      <c r="GK40" s="748" t="s">
        <v>381</v>
      </c>
      <c r="GM40" s="1021"/>
      <c r="GN40" s="503">
        <f t="shared" si="77"/>
        <v>-20</v>
      </c>
      <c r="GO40" s="495">
        <f t="shared" si="78"/>
        <v>85</v>
      </c>
      <c r="GP40" s="496">
        <f t="shared" si="50"/>
        <v>85</v>
      </c>
      <c r="GQ40" s="496">
        <f t="shared" si="50"/>
        <v>82.827648519103207</v>
      </c>
      <c r="GR40" s="496">
        <f t="shared" si="50"/>
        <v>77.615738238418771</v>
      </c>
      <c r="GS40" s="496">
        <f t="shared" si="50"/>
        <v>72.39736203413878</v>
      </c>
      <c r="GT40" s="497">
        <f t="shared" si="50"/>
        <v>67.172493399290488</v>
      </c>
      <c r="GU40" s="497">
        <f t="shared" si="50"/>
        <v>56.762372795514409</v>
      </c>
      <c r="GV40" s="497">
        <f t="shared" si="50"/>
        <v>46.430346480426067</v>
      </c>
      <c r="GW40" s="497">
        <f t="shared" si="50"/>
        <v>36.177839530289191</v>
      </c>
      <c r="GX40" s="497">
        <f t="shared" si="50"/>
        <v>25.850685415941086</v>
      </c>
      <c r="GY40" s="522" t="s">
        <v>381</v>
      </c>
      <c r="GZ40" s="748" t="s">
        <v>381</v>
      </c>
      <c r="HB40" s="1021"/>
      <c r="HC40" s="503">
        <f t="shared" si="79"/>
        <v>-20</v>
      </c>
      <c r="HD40" s="531">
        <f t="shared" si="80"/>
        <v>5.5703670748097149</v>
      </c>
      <c r="HE40" s="551">
        <v>6.2666629591609295</v>
      </c>
      <c r="HF40" s="604">
        <v>87.267559974838164</v>
      </c>
      <c r="HH40" s="1021"/>
      <c r="HI40" s="503">
        <f t="shared" si="81"/>
        <v>-20</v>
      </c>
      <c r="HJ40" s="531">
        <f t="shared" si="82"/>
        <v>5.5703670748097149</v>
      </c>
      <c r="HK40" s="604">
        <v>95.197809295575368</v>
      </c>
    </row>
    <row r="41" spans="2:219" ht="15" customHeight="1">
      <c r="B41" s="1021"/>
      <c r="C41" s="503">
        <v>-30</v>
      </c>
      <c r="D41" s="476">
        <f t="shared" si="51"/>
        <v>19.88372093023256</v>
      </c>
      <c r="E41" s="600">
        <f t="shared" si="52"/>
        <v>78.797122763804182</v>
      </c>
      <c r="F41" s="601">
        <f t="shared" si="53"/>
        <v>87.299409763715488</v>
      </c>
      <c r="G41" s="602">
        <f t="shared" si="54"/>
        <v>5.5172485530081934</v>
      </c>
      <c r="H41" s="594" t="s">
        <v>712</v>
      </c>
      <c r="I41" s="603" t="s">
        <v>712</v>
      </c>
      <c r="J41" s="478">
        <f t="shared" si="55"/>
        <v>86.619611043827575</v>
      </c>
      <c r="K41" s="478">
        <f t="shared" si="56"/>
        <v>85.340926803491399</v>
      </c>
      <c r="L41" s="478">
        <f t="shared" si="57"/>
        <v>84.062063873006608</v>
      </c>
      <c r="M41" s="478">
        <f t="shared" si="58"/>
        <v>82.777661427110559</v>
      </c>
      <c r="N41" s="478">
        <f t="shared" si="59"/>
        <v>80.215483007677364</v>
      </c>
      <c r="O41" s="478">
        <f t="shared" si="60"/>
        <v>77.666864667699812</v>
      </c>
      <c r="P41" s="478">
        <f t="shared" si="61"/>
        <v>75.120250802036466</v>
      </c>
      <c r="Q41" s="478">
        <f t="shared" si="62"/>
        <v>72.569169880949275</v>
      </c>
      <c r="R41" s="713" t="s">
        <v>381</v>
      </c>
      <c r="S41" s="480" t="s">
        <v>381</v>
      </c>
      <c r="T41" s="738"/>
      <c r="U41" s="1021"/>
      <c r="V41" s="503">
        <f t="shared" si="63"/>
        <v>-30</v>
      </c>
      <c r="W41" s="481">
        <v>15</v>
      </c>
      <c r="X41" s="519">
        <v>-26</v>
      </c>
      <c r="Y41" s="681">
        <f t="shared" si="64"/>
        <v>19.88372093023256</v>
      </c>
      <c r="Z41" s="666">
        <v>32.633609999999997</v>
      </c>
      <c r="AA41" s="488">
        <v>26.7610356</v>
      </c>
      <c r="AB41" s="532">
        <f t="shared" si="65"/>
        <v>4.1048459355375266</v>
      </c>
      <c r="AC41" s="486">
        <f t="shared" si="66"/>
        <v>3.0499421720371531</v>
      </c>
      <c r="AD41" s="487">
        <v>48.831085999999999</v>
      </c>
      <c r="AE41" s="488">
        <v>59.997565799999997</v>
      </c>
      <c r="AF41" s="738"/>
      <c r="AG41" s="1048"/>
      <c r="AH41" s="1050"/>
      <c r="AI41" s="738"/>
      <c r="AJ41" s="1021"/>
      <c r="AK41" s="503">
        <f t="shared" si="67"/>
        <v>-30</v>
      </c>
      <c r="AL41" s="489">
        <f t="shared" si="83"/>
        <v>-40</v>
      </c>
      <c r="AM41" s="482">
        <f t="shared" si="68"/>
        <v>-33</v>
      </c>
      <c r="AN41" s="490">
        <f t="shared" si="45"/>
        <v>19.88372093023256</v>
      </c>
      <c r="AO41" s="738"/>
      <c r="AP41" s="1021"/>
      <c r="AQ41" s="503">
        <v>-30</v>
      </c>
      <c r="AR41" s="483">
        <f t="shared" si="46"/>
        <v>19.88372093023256</v>
      </c>
      <c r="AS41" s="477">
        <v>96.317560995916395</v>
      </c>
      <c r="AT41" s="479">
        <v>95.890337455447636</v>
      </c>
      <c r="AU41" s="479">
        <v>95.025187567099394</v>
      </c>
      <c r="AV41" s="479">
        <v>93.56256780167692</v>
      </c>
      <c r="AW41" s="479">
        <v>92.069141824939635</v>
      </c>
      <c r="AX41" s="479">
        <v>90.528127006655964</v>
      </c>
      <c r="AY41" s="479">
        <v>88.29460010258093</v>
      </c>
      <c r="AZ41" s="479">
        <v>85.23231368452457</v>
      </c>
      <c r="BA41" s="479">
        <v>82.826431554848412</v>
      </c>
      <c r="BB41" s="479">
        <v>79.942269418481715</v>
      </c>
      <c r="BC41" s="713" t="s">
        <v>381</v>
      </c>
      <c r="BD41" s="480" t="s">
        <v>381</v>
      </c>
      <c r="BE41" s="738"/>
      <c r="BF41" s="1021"/>
      <c r="BG41" s="503">
        <v>-30</v>
      </c>
      <c r="BH41" s="483">
        <f t="shared" si="47"/>
        <v>22.369186046511629</v>
      </c>
      <c r="BI41" s="477">
        <v>82.099766812850774</v>
      </c>
      <c r="BJ41" s="479">
        <v>87.376874329930075</v>
      </c>
      <c r="BK41" s="478">
        <v>86.619611043827575</v>
      </c>
      <c r="BL41" s="478">
        <v>85.340926803491399</v>
      </c>
      <c r="BM41" s="478">
        <v>84.062063873006608</v>
      </c>
      <c r="BN41" s="478">
        <v>82.777661427110559</v>
      </c>
      <c r="BO41" s="478">
        <v>80.215483007677364</v>
      </c>
      <c r="BP41" s="478">
        <v>77.666864667699812</v>
      </c>
      <c r="BQ41" s="478">
        <v>75.120250802036466</v>
      </c>
      <c r="BR41" s="478">
        <v>72.569169880949275</v>
      </c>
      <c r="BS41" s="713" t="s">
        <v>381</v>
      </c>
      <c r="BT41" s="522" t="s">
        <v>381</v>
      </c>
      <c r="BU41" s="533"/>
      <c r="BV41" s="1021"/>
      <c r="BW41" s="503">
        <v>-30</v>
      </c>
      <c r="BX41" s="483">
        <f t="shared" si="48"/>
        <v>22.369186046511629</v>
      </c>
      <c r="BY41" s="477">
        <v>78.797122763804182</v>
      </c>
      <c r="BZ41" s="479">
        <v>85.928952617817188</v>
      </c>
      <c r="CA41" s="478">
        <v>86.772541686595702</v>
      </c>
      <c r="CB41" s="478">
        <v>85.474483454843593</v>
      </c>
      <c r="CC41" s="478">
        <v>84.17219959089239</v>
      </c>
      <c r="CD41" s="478">
        <v>82.871568219373103</v>
      </c>
      <c r="CE41" s="478">
        <v>80.28355206230097</v>
      </c>
      <c r="CF41" s="478">
        <v>77.708544362171352</v>
      </c>
      <c r="CG41" s="478">
        <v>75.1467274475106</v>
      </c>
      <c r="CH41" s="478">
        <v>72.582078033373648</v>
      </c>
      <c r="CI41" s="713" t="s">
        <v>381</v>
      </c>
      <c r="CJ41" s="522" t="s">
        <v>381</v>
      </c>
      <c r="CK41" s="738"/>
      <c r="CL41" s="1021"/>
      <c r="CM41" s="503">
        <f t="shared" si="69"/>
        <v>-30</v>
      </c>
      <c r="CN41" s="520">
        <v>1.2000000000000008</v>
      </c>
      <c r="CO41" s="521">
        <v>1.2000000000000002</v>
      </c>
      <c r="CP41" s="521">
        <v>1.2000000000000002</v>
      </c>
      <c r="CQ41" s="521">
        <v>1.2</v>
      </c>
      <c r="CR41" s="521">
        <v>1.2</v>
      </c>
      <c r="CS41" s="521">
        <v>1.2000000000000002</v>
      </c>
      <c r="CT41" s="521">
        <v>1.2000000000000004</v>
      </c>
      <c r="CU41" s="521">
        <v>1.2000000000000002</v>
      </c>
      <c r="CV41" s="521">
        <v>1.2000000000000006</v>
      </c>
      <c r="CW41" s="562">
        <v>1.2000000000000002</v>
      </c>
      <c r="CX41" s="522" t="s">
        <v>381</v>
      </c>
      <c r="CY41" s="748" t="s">
        <v>381</v>
      </c>
      <c r="CZ41" s="738"/>
      <c r="DA41" s="1021"/>
      <c r="DB41" s="503">
        <f t="shared" si="70"/>
        <v>-30</v>
      </c>
      <c r="DC41" s="520">
        <v>0.95754252809222906</v>
      </c>
      <c r="DD41" s="521">
        <v>1</v>
      </c>
      <c r="DE41" s="521">
        <v>1.0000000000000075</v>
      </c>
      <c r="DF41" s="521">
        <v>1.0000000000000073</v>
      </c>
      <c r="DG41" s="521">
        <v>1</v>
      </c>
      <c r="DH41" s="521">
        <v>1.0000000000000075</v>
      </c>
      <c r="DI41" s="521">
        <v>1.0000000000000082</v>
      </c>
      <c r="DJ41" s="521">
        <v>1.0000000000000042</v>
      </c>
      <c r="DK41" s="521">
        <v>1.000000000000004</v>
      </c>
      <c r="DL41" s="562">
        <v>1.000000000000002</v>
      </c>
      <c r="DM41" s="522" t="s">
        <v>381</v>
      </c>
      <c r="DN41" s="748" t="s">
        <v>381</v>
      </c>
      <c r="DO41" s="744"/>
      <c r="DP41" s="1021"/>
      <c r="DQ41" s="503">
        <f t="shared" si="71"/>
        <v>-30</v>
      </c>
      <c r="DR41" s="520">
        <v>0.93056861383363554</v>
      </c>
      <c r="DS41" s="521">
        <v>0.98802028319186419</v>
      </c>
      <c r="DT41" s="521">
        <v>1</v>
      </c>
      <c r="DU41" s="521">
        <v>1.000000000000008</v>
      </c>
      <c r="DV41" s="521">
        <v>1</v>
      </c>
      <c r="DW41" s="521">
        <v>1</v>
      </c>
      <c r="DX41" s="521">
        <v>1.0000000000000004</v>
      </c>
      <c r="DY41" s="521">
        <v>1.000000000000004</v>
      </c>
      <c r="DZ41" s="521">
        <v>1.0000000000000002</v>
      </c>
      <c r="EA41" s="562">
        <v>1.000000000000002</v>
      </c>
      <c r="EB41" s="522" t="s">
        <v>381</v>
      </c>
      <c r="EC41" s="748" t="s">
        <v>381</v>
      </c>
      <c r="ED41" s="738"/>
      <c r="EE41" s="1021"/>
      <c r="EF41" s="503">
        <f t="shared" si="72"/>
        <v>-30</v>
      </c>
      <c r="EG41" s="495">
        <v>25.456227424932081</v>
      </c>
      <c r="EH41" s="496">
        <v>24.156787346303247</v>
      </c>
      <c r="EI41" s="496">
        <v>21.527136156678807</v>
      </c>
      <c r="EJ41" s="496">
        <v>17.086939517995575</v>
      </c>
      <c r="EK41" s="496">
        <v>12.560438423445817</v>
      </c>
      <c r="EL41" s="497">
        <v>7.8974769806258109</v>
      </c>
      <c r="EM41" s="497">
        <v>1.1533582548937602</v>
      </c>
      <c r="EN41" s="497">
        <v>-8.0648881101408847</v>
      </c>
      <c r="EO41" s="497">
        <v>-15.283501149555775</v>
      </c>
      <c r="EP41" s="563">
        <v>-23.908699102734261</v>
      </c>
      <c r="EQ41" s="522" t="s">
        <v>381</v>
      </c>
      <c r="ER41" s="748" t="s">
        <v>381</v>
      </c>
      <c r="ES41" s="738"/>
      <c r="ET41" s="1021"/>
      <c r="EU41" s="503">
        <f t="shared" si="73"/>
        <v>-30</v>
      </c>
      <c r="EV41" s="495">
        <v>85</v>
      </c>
      <c r="EW41" s="496">
        <v>84.65119052097117</v>
      </c>
      <c r="EX41" s="496">
        <v>81.589134357272712</v>
      </c>
      <c r="EY41" s="496">
        <v>76.423823402709104</v>
      </c>
      <c r="EZ41" s="496">
        <v>71.264360020062554</v>
      </c>
      <c r="FA41" s="497">
        <v>66.089274478815469</v>
      </c>
      <c r="FB41" s="497">
        <v>55.78640507714249</v>
      </c>
      <c r="FC41" s="497">
        <v>45.566099324870379</v>
      </c>
      <c r="FD41" s="497">
        <v>35.382771169809814</v>
      </c>
      <c r="FE41" s="563">
        <v>25.211657009529176</v>
      </c>
      <c r="FF41" s="522" t="s">
        <v>381</v>
      </c>
      <c r="FG41" s="748" t="s">
        <v>381</v>
      </c>
      <c r="FI41" s="1021"/>
      <c r="FJ41" s="503">
        <f t="shared" si="74"/>
        <v>-30</v>
      </c>
      <c r="FK41" s="495">
        <v>85</v>
      </c>
      <c r="FL41" s="496">
        <v>85</v>
      </c>
      <c r="FM41" s="496">
        <v>82.207340355052906</v>
      </c>
      <c r="FN41" s="496">
        <v>76.963027122567496</v>
      </c>
      <c r="FO41" s="496">
        <v>71.708432020890143</v>
      </c>
      <c r="FP41" s="497">
        <v>66.467410686176891</v>
      </c>
      <c r="FQ41" s="497">
        <v>56.059759130822442</v>
      </c>
      <c r="FR41" s="497">
        <v>45.733010143704917</v>
      </c>
      <c r="FS41" s="497">
        <v>35.488492737493232</v>
      </c>
      <c r="FT41" s="563">
        <v>25.263043929179673</v>
      </c>
      <c r="FU41" s="522" t="s">
        <v>381</v>
      </c>
      <c r="FV41" s="748" t="s">
        <v>381</v>
      </c>
      <c r="FW41" s="744"/>
      <c r="FX41" s="1021"/>
      <c r="FY41" s="503">
        <f t="shared" si="75"/>
        <v>-30</v>
      </c>
      <c r="FZ41" s="491">
        <f t="shared" si="76"/>
        <v>0.93056861383363554</v>
      </c>
      <c r="GA41" s="492">
        <f t="shared" si="49"/>
        <v>0.98802028319186419</v>
      </c>
      <c r="GB41" s="492">
        <f t="shared" si="49"/>
        <v>1</v>
      </c>
      <c r="GC41" s="492">
        <f t="shared" si="49"/>
        <v>1.0000000000000073</v>
      </c>
      <c r="GD41" s="492">
        <f t="shared" si="49"/>
        <v>1</v>
      </c>
      <c r="GE41" s="493">
        <f t="shared" si="49"/>
        <v>1</v>
      </c>
      <c r="GF41" s="493">
        <f t="shared" si="49"/>
        <v>1.0000000000000004</v>
      </c>
      <c r="GG41" s="493">
        <f t="shared" si="49"/>
        <v>1.000000000000004</v>
      </c>
      <c r="GH41" s="493">
        <f t="shared" si="49"/>
        <v>1.0000000000000002</v>
      </c>
      <c r="GI41" s="493">
        <f t="shared" si="49"/>
        <v>1.000000000000002</v>
      </c>
      <c r="GJ41" s="522" t="s">
        <v>381</v>
      </c>
      <c r="GK41" s="748" t="s">
        <v>381</v>
      </c>
      <c r="GM41" s="1021"/>
      <c r="GN41" s="503">
        <f t="shared" si="77"/>
        <v>-30</v>
      </c>
      <c r="GO41" s="495">
        <f t="shared" si="78"/>
        <v>85</v>
      </c>
      <c r="GP41" s="496">
        <f t="shared" si="50"/>
        <v>85</v>
      </c>
      <c r="GQ41" s="496">
        <f t="shared" si="50"/>
        <v>82.207340355052906</v>
      </c>
      <c r="GR41" s="496">
        <f t="shared" si="50"/>
        <v>76.963027122567496</v>
      </c>
      <c r="GS41" s="496">
        <f t="shared" si="50"/>
        <v>71.708432020890143</v>
      </c>
      <c r="GT41" s="497">
        <f t="shared" si="50"/>
        <v>66.467410686176891</v>
      </c>
      <c r="GU41" s="497">
        <f t="shared" si="50"/>
        <v>56.059759130822442</v>
      </c>
      <c r="GV41" s="497">
        <f t="shared" si="50"/>
        <v>45.733010143704917</v>
      </c>
      <c r="GW41" s="497">
        <f t="shared" si="50"/>
        <v>35.488492737493232</v>
      </c>
      <c r="GX41" s="497">
        <f t="shared" si="50"/>
        <v>25.263043929179673</v>
      </c>
      <c r="GY41" s="522" t="s">
        <v>381</v>
      </c>
      <c r="GZ41" s="748" t="s">
        <v>381</v>
      </c>
      <c r="HB41" s="1021"/>
      <c r="HC41" s="503">
        <f t="shared" si="79"/>
        <v>-30</v>
      </c>
      <c r="HD41" s="531">
        <f t="shared" si="80"/>
        <v>5.5172485530081934</v>
      </c>
      <c r="HE41" s="553">
        <v>6.2069046221342177</v>
      </c>
      <c r="HF41" s="604">
        <v>87.299409763715488</v>
      </c>
      <c r="HH41" s="1021"/>
      <c r="HI41" s="503">
        <f t="shared" si="81"/>
        <v>-30</v>
      </c>
      <c r="HJ41" s="531">
        <f t="shared" si="82"/>
        <v>5.5172485530081934</v>
      </c>
      <c r="HK41" s="604">
        <v>94.037564202614647</v>
      </c>
    </row>
    <row r="42" spans="2:219" ht="15" customHeight="1">
      <c r="B42" s="1021"/>
      <c r="C42" s="503">
        <v>-40</v>
      </c>
      <c r="D42" s="476">
        <f t="shared" si="51"/>
        <v>19.88372093023256</v>
      </c>
      <c r="E42" s="600">
        <f t="shared" si="52"/>
        <v>81.120891982586897</v>
      </c>
      <c r="F42" s="601">
        <f t="shared" si="53"/>
        <v>87.345806797481117</v>
      </c>
      <c r="G42" s="602">
        <f t="shared" si="54"/>
        <v>5.5101198603368982</v>
      </c>
      <c r="H42" s="594" t="s">
        <v>712</v>
      </c>
      <c r="I42" s="603" t="s">
        <v>712</v>
      </c>
      <c r="J42" s="478">
        <f t="shared" si="55"/>
        <v>86.436614005865394</v>
      </c>
      <c r="K42" s="478">
        <f t="shared" si="56"/>
        <v>85.157504923242328</v>
      </c>
      <c r="L42" s="478">
        <f t="shared" si="57"/>
        <v>83.87127367447134</v>
      </c>
      <c r="M42" s="478">
        <f t="shared" si="58"/>
        <v>82.593005193051596</v>
      </c>
      <c r="N42" s="478">
        <f t="shared" si="59"/>
        <v>80.032574921573897</v>
      </c>
      <c r="O42" s="478">
        <f t="shared" si="60"/>
        <v>77.493356363458659</v>
      </c>
      <c r="P42" s="478">
        <f t="shared" si="61"/>
        <v>74.967466039496372</v>
      </c>
      <c r="Q42" s="478">
        <f t="shared" si="62"/>
        <v>72.452682577166158</v>
      </c>
      <c r="R42" s="713" t="s">
        <v>381</v>
      </c>
      <c r="S42" s="480" t="s">
        <v>381</v>
      </c>
      <c r="T42" s="738"/>
      <c r="U42" s="1021"/>
      <c r="V42" s="503">
        <f t="shared" si="63"/>
        <v>-40</v>
      </c>
      <c r="W42" s="481">
        <v>15</v>
      </c>
      <c r="X42" s="519">
        <v>-26</v>
      </c>
      <c r="Y42" s="681">
        <f t="shared" si="64"/>
        <v>19.88372093023256</v>
      </c>
      <c r="Z42" s="666">
        <v>34.374763700000003</v>
      </c>
      <c r="AA42" s="488">
        <v>26.723269899999998</v>
      </c>
      <c r="AB42" s="532">
        <f t="shared" si="65"/>
        <v>4.0956425757335806</v>
      </c>
      <c r="AC42" s="486">
        <f t="shared" si="66"/>
        <v>3.047404539586879</v>
      </c>
      <c r="AD42" s="487">
        <v>50.811304499999999</v>
      </c>
      <c r="AE42" s="488">
        <v>59.997002100000003</v>
      </c>
      <c r="AF42" s="738"/>
      <c r="AG42" s="1048"/>
      <c r="AH42" s="1050"/>
      <c r="AI42" s="738"/>
      <c r="AJ42" s="1021"/>
      <c r="AK42" s="503">
        <f t="shared" si="67"/>
        <v>-40</v>
      </c>
      <c r="AL42" s="489">
        <v>-40</v>
      </c>
      <c r="AM42" s="482">
        <f t="shared" si="68"/>
        <v>-40</v>
      </c>
      <c r="AN42" s="490">
        <f t="shared" si="45"/>
        <v>19.88372093023256</v>
      </c>
      <c r="AO42" s="738"/>
      <c r="AP42" s="1021"/>
      <c r="AQ42" s="503">
        <v>-40</v>
      </c>
      <c r="AR42" s="483">
        <f t="shared" si="46"/>
        <v>19.88372093023256</v>
      </c>
      <c r="AS42" s="477">
        <v>95.694790930519829</v>
      </c>
      <c r="AT42" s="479">
        <v>95.265408262964243</v>
      </c>
      <c r="AU42" s="479">
        <v>94.40309424384796</v>
      </c>
      <c r="AV42" s="479">
        <v>92.949359749273597</v>
      </c>
      <c r="AW42" s="479">
        <v>91.467835032453792</v>
      </c>
      <c r="AX42" s="479">
        <v>89.943552705183208</v>
      </c>
      <c r="AY42" s="479">
        <v>87.757176292500887</v>
      </c>
      <c r="AZ42" s="479">
        <v>84.751386240757469</v>
      </c>
      <c r="BA42" s="479">
        <v>82.428057996859792</v>
      </c>
      <c r="BB42" s="479">
        <v>79.651660428358326</v>
      </c>
      <c r="BC42" s="713" t="s">
        <v>381</v>
      </c>
      <c r="BD42" s="480" t="s">
        <v>381</v>
      </c>
      <c r="BE42" s="738"/>
      <c r="BF42" s="1021"/>
      <c r="BG42" s="503">
        <v>-40</v>
      </c>
      <c r="BH42" s="483">
        <f t="shared" si="47"/>
        <v>22.369186046511629</v>
      </c>
      <c r="BI42" s="477">
        <v>85.433235793370116</v>
      </c>
      <c r="BJ42" s="479">
        <v>87.198821557665624</v>
      </c>
      <c r="BK42" s="478">
        <v>86.436614005865394</v>
      </c>
      <c r="BL42" s="478">
        <v>85.157504923242328</v>
      </c>
      <c r="BM42" s="478">
        <v>83.87127367447134</v>
      </c>
      <c r="BN42" s="478">
        <v>82.593005193051596</v>
      </c>
      <c r="BO42" s="478">
        <v>80.032574921573897</v>
      </c>
      <c r="BP42" s="478">
        <v>77.493356363458659</v>
      </c>
      <c r="BQ42" s="478">
        <v>74.967466039496372</v>
      </c>
      <c r="BR42" s="478">
        <v>72.452682577166158</v>
      </c>
      <c r="BS42" s="713" t="s">
        <v>381</v>
      </c>
      <c r="BT42" s="522" t="s">
        <v>381</v>
      </c>
      <c r="BU42" s="533"/>
      <c r="BV42" s="1021"/>
      <c r="BW42" s="503">
        <v>-40</v>
      </c>
      <c r="BX42" s="483">
        <f t="shared" si="48"/>
        <v>22.369186046511629</v>
      </c>
      <c r="BY42" s="477">
        <v>81.120891982586897</v>
      </c>
      <c r="BZ42" s="479">
        <v>87.421591629129196</v>
      </c>
      <c r="CA42" s="478">
        <v>86.643590133570015</v>
      </c>
      <c r="CB42" s="478">
        <v>85.341202818488171</v>
      </c>
      <c r="CC42" s="478">
        <v>84.037821979969422</v>
      </c>
      <c r="CD42" s="478">
        <v>82.73781206704362</v>
      </c>
      <c r="CE42" s="478">
        <v>80.15089264958911</v>
      </c>
      <c r="CF42" s="478">
        <v>77.584628347104115</v>
      </c>
      <c r="CG42" s="478">
        <v>75.034496041694254</v>
      </c>
      <c r="CH42" s="478">
        <v>72.492550447273487</v>
      </c>
      <c r="CI42" s="713" t="s">
        <v>381</v>
      </c>
      <c r="CJ42" s="522" t="s">
        <v>381</v>
      </c>
      <c r="CK42" s="738"/>
      <c r="CL42" s="1021"/>
      <c r="CM42" s="503">
        <f t="shared" si="69"/>
        <v>-40</v>
      </c>
      <c r="CN42" s="520">
        <v>1.2000000000000137</v>
      </c>
      <c r="CO42" s="521">
        <v>1.2000000000000011</v>
      </c>
      <c r="CP42" s="521">
        <v>1.2000000000000139</v>
      </c>
      <c r="CQ42" s="521">
        <v>1.2000000000000008</v>
      </c>
      <c r="CR42" s="521">
        <v>1.2000000000000002</v>
      </c>
      <c r="CS42" s="521">
        <v>1.2000000000000148</v>
      </c>
      <c r="CT42" s="521">
        <v>1.2000000000000075</v>
      </c>
      <c r="CU42" s="521">
        <v>1.2000000000000077</v>
      </c>
      <c r="CV42" s="521">
        <v>1.2000000000000002</v>
      </c>
      <c r="CW42" s="562">
        <v>1.2000000000000002</v>
      </c>
      <c r="CX42" s="522" t="s">
        <v>381</v>
      </c>
      <c r="CY42" s="748" t="s">
        <v>381</v>
      </c>
      <c r="CZ42" s="738"/>
      <c r="DA42" s="1021"/>
      <c r="DB42" s="503">
        <f t="shared" si="70"/>
        <v>-40</v>
      </c>
      <c r="DC42" s="520">
        <v>0.98412152653561313</v>
      </c>
      <c r="DD42" s="521">
        <v>1</v>
      </c>
      <c r="DE42" s="521">
        <v>1.0000000000000082</v>
      </c>
      <c r="DF42" s="521">
        <v>1.000000000000008</v>
      </c>
      <c r="DG42" s="521">
        <v>1.0000000000000082</v>
      </c>
      <c r="DH42" s="521">
        <v>1</v>
      </c>
      <c r="DI42" s="521">
        <v>1.0000000000000084</v>
      </c>
      <c r="DJ42" s="521">
        <v>1.0000000000000038</v>
      </c>
      <c r="DK42" s="521">
        <v>1.0000000000000002</v>
      </c>
      <c r="DL42" s="562">
        <v>1.000000000000002</v>
      </c>
      <c r="DM42" s="522" t="s">
        <v>381</v>
      </c>
      <c r="DN42" s="748" t="s">
        <v>381</v>
      </c>
      <c r="DO42" s="744"/>
      <c r="DP42" s="1021"/>
      <c r="DQ42" s="503">
        <f t="shared" si="71"/>
        <v>-40</v>
      </c>
      <c r="DR42" s="520">
        <v>0.94961545512350976</v>
      </c>
      <c r="DS42" s="521">
        <v>1.0000000000000004</v>
      </c>
      <c r="DT42" s="521">
        <v>1</v>
      </c>
      <c r="DU42" s="521">
        <v>1.000000000000008</v>
      </c>
      <c r="DV42" s="521">
        <v>1.0000000000000071</v>
      </c>
      <c r="DW42" s="521">
        <v>1.0000000000000082</v>
      </c>
      <c r="DX42" s="521">
        <v>1.0000000000000084</v>
      </c>
      <c r="DY42" s="521">
        <v>1.000000000000004</v>
      </c>
      <c r="DZ42" s="521">
        <v>1.0000000000000038</v>
      </c>
      <c r="EA42" s="562">
        <v>1.000000000000002</v>
      </c>
      <c r="EB42" s="522" t="s">
        <v>381</v>
      </c>
      <c r="EC42" s="748" t="s">
        <v>381</v>
      </c>
      <c r="ED42" s="738"/>
      <c r="EE42" s="1021"/>
      <c r="EF42" s="503">
        <f t="shared" si="72"/>
        <v>-40</v>
      </c>
      <c r="EG42" s="495">
        <v>23.562207922917139</v>
      </c>
      <c r="EH42" s="496">
        <v>22.257054262114934</v>
      </c>
      <c r="EI42" s="496">
        <v>19.63774841386487</v>
      </c>
      <c r="EJ42" s="496">
        <v>15.227446707857382</v>
      </c>
      <c r="EK42" s="496">
        <v>10.739994892726372</v>
      </c>
      <c r="EL42" s="497">
        <v>6.1307082660173933</v>
      </c>
      <c r="EM42" s="497">
        <v>-0.46681639555896481</v>
      </c>
      <c r="EN42" s="497">
        <v>-9.5095552056619113</v>
      </c>
      <c r="EO42" s="497">
        <v>-16.476720587792272</v>
      </c>
      <c r="EP42" s="563">
        <v>-24.776015279327368</v>
      </c>
      <c r="EQ42" s="522" t="s">
        <v>381</v>
      </c>
      <c r="ER42" s="748" t="s">
        <v>381</v>
      </c>
      <c r="ES42" s="738"/>
      <c r="ET42" s="1021"/>
      <c r="EU42" s="503">
        <f t="shared" si="73"/>
        <v>-40</v>
      </c>
      <c r="EV42" s="495">
        <v>85</v>
      </c>
      <c r="EW42" s="496">
        <v>83.931016892810987</v>
      </c>
      <c r="EX42" s="496">
        <v>80.849509633388095</v>
      </c>
      <c r="EY42" s="496">
        <v>75.683417561072019</v>
      </c>
      <c r="EZ42" s="496">
        <v>70.495203347534527</v>
      </c>
      <c r="FA42" s="497">
        <v>65.345822657006636</v>
      </c>
      <c r="FB42" s="497">
        <v>55.051975948049233</v>
      </c>
      <c r="FC42" s="497">
        <v>44.871349165356548</v>
      </c>
      <c r="FD42" s="497">
        <v>34.772762531563217</v>
      </c>
      <c r="FE42" s="563">
        <v>24.747961147797696</v>
      </c>
      <c r="FF42" s="522" t="s">
        <v>381</v>
      </c>
      <c r="FG42" s="748" t="s">
        <v>381</v>
      </c>
      <c r="FI42" s="1021"/>
      <c r="FJ42" s="503">
        <f t="shared" si="74"/>
        <v>-40</v>
      </c>
      <c r="FK42" s="495">
        <v>85</v>
      </c>
      <c r="FL42" s="496">
        <v>84.83207886463822</v>
      </c>
      <c r="FM42" s="496">
        <v>81.686061101988003</v>
      </c>
      <c r="FN42" s="496">
        <v>76.424937725761652</v>
      </c>
      <c r="FO42" s="496">
        <v>71.166622807608064</v>
      </c>
      <c r="FP42" s="497">
        <v>65.928823013339525</v>
      </c>
      <c r="FQ42" s="497">
        <v>55.527039586366016</v>
      </c>
      <c r="FR42" s="497">
        <v>45.2367973894942</v>
      </c>
      <c r="FS42" s="497">
        <v>35.0403731439647</v>
      </c>
      <c r="FT42" s="563">
        <v>24.906654001917559</v>
      </c>
      <c r="FU42" s="522" t="s">
        <v>381</v>
      </c>
      <c r="FV42" s="748" t="s">
        <v>381</v>
      </c>
      <c r="FW42" s="744"/>
      <c r="FX42" s="1021"/>
      <c r="FY42" s="503">
        <f t="shared" si="75"/>
        <v>-40</v>
      </c>
      <c r="FZ42" s="491">
        <f t="shared" si="76"/>
        <v>0.94961545512350976</v>
      </c>
      <c r="GA42" s="492">
        <f t="shared" si="49"/>
        <v>1</v>
      </c>
      <c r="GB42" s="492">
        <f t="shared" si="49"/>
        <v>1</v>
      </c>
      <c r="GC42" s="492">
        <f t="shared" si="49"/>
        <v>1.000000000000008</v>
      </c>
      <c r="GD42" s="492">
        <f t="shared" si="49"/>
        <v>1.0000000000000071</v>
      </c>
      <c r="GE42" s="493">
        <f t="shared" si="49"/>
        <v>1</v>
      </c>
      <c r="GF42" s="493">
        <f t="shared" si="49"/>
        <v>1.0000000000000084</v>
      </c>
      <c r="GG42" s="493">
        <f t="shared" si="49"/>
        <v>1.0000000000000038</v>
      </c>
      <c r="GH42" s="493">
        <f t="shared" si="49"/>
        <v>1.0000000000000002</v>
      </c>
      <c r="GI42" s="493">
        <f t="shared" si="49"/>
        <v>1.000000000000002</v>
      </c>
      <c r="GJ42" s="522" t="s">
        <v>381</v>
      </c>
      <c r="GK42" s="748" t="s">
        <v>381</v>
      </c>
      <c r="GM42" s="1021"/>
      <c r="GN42" s="503">
        <f t="shared" si="77"/>
        <v>-40</v>
      </c>
      <c r="GO42" s="495">
        <f t="shared" si="78"/>
        <v>85</v>
      </c>
      <c r="GP42" s="496">
        <f t="shared" si="50"/>
        <v>84.83207886463822</v>
      </c>
      <c r="GQ42" s="496">
        <f t="shared" si="50"/>
        <v>81.686061101988003</v>
      </c>
      <c r="GR42" s="496">
        <f t="shared" si="50"/>
        <v>76.424937725761652</v>
      </c>
      <c r="GS42" s="496">
        <f t="shared" si="50"/>
        <v>71.166622807608064</v>
      </c>
      <c r="GT42" s="497">
        <f t="shared" si="50"/>
        <v>65.928823013339525</v>
      </c>
      <c r="GU42" s="497">
        <f t="shared" si="50"/>
        <v>55.527039586366016</v>
      </c>
      <c r="GV42" s="497">
        <f t="shared" si="50"/>
        <v>45.2367973894942</v>
      </c>
      <c r="GW42" s="497">
        <f t="shared" si="50"/>
        <v>35.0403731439647</v>
      </c>
      <c r="GX42" s="497">
        <f t="shared" si="50"/>
        <v>24.906654001917559</v>
      </c>
      <c r="GY42" s="522" t="s">
        <v>381</v>
      </c>
      <c r="GZ42" s="748" t="s">
        <v>381</v>
      </c>
      <c r="HB42" s="1021"/>
      <c r="HC42" s="503">
        <f t="shared" si="79"/>
        <v>-40</v>
      </c>
      <c r="HD42" s="531">
        <f t="shared" si="80"/>
        <v>5.5101198603368982</v>
      </c>
      <c r="HE42" s="551">
        <v>6.1988848428790106</v>
      </c>
      <c r="HF42" s="604">
        <v>87.345806797481117</v>
      </c>
      <c r="HH42" s="1021"/>
      <c r="HI42" s="503">
        <f t="shared" si="81"/>
        <v>-40</v>
      </c>
      <c r="HJ42" s="531">
        <f t="shared" si="82"/>
        <v>5.5101198603368982</v>
      </c>
      <c r="HK42" s="604">
        <v>93.649431995747307</v>
      </c>
    </row>
    <row r="43" spans="2:219" ht="15" customHeight="1" thickBot="1">
      <c r="B43" s="1022"/>
      <c r="C43" s="750" t="s">
        <v>382</v>
      </c>
      <c r="D43" s="507" t="s">
        <v>381</v>
      </c>
      <c r="E43" s="751" t="s">
        <v>381</v>
      </c>
      <c r="F43" s="752" t="s">
        <v>381</v>
      </c>
      <c r="G43" s="753" t="s">
        <v>381</v>
      </c>
      <c r="H43" s="751" t="s">
        <v>381</v>
      </c>
      <c r="I43" s="752" t="s">
        <v>381</v>
      </c>
      <c r="J43" s="752" t="s">
        <v>381</v>
      </c>
      <c r="K43" s="752" t="s">
        <v>381</v>
      </c>
      <c r="L43" s="752" t="s">
        <v>381</v>
      </c>
      <c r="M43" s="752" t="s">
        <v>381</v>
      </c>
      <c r="N43" s="752" t="s">
        <v>381</v>
      </c>
      <c r="O43" s="752" t="s">
        <v>381</v>
      </c>
      <c r="P43" s="752" t="s">
        <v>381</v>
      </c>
      <c r="Q43" s="752" t="s">
        <v>381</v>
      </c>
      <c r="R43" s="752" t="s">
        <v>381</v>
      </c>
      <c r="S43" s="754" t="s">
        <v>381</v>
      </c>
      <c r="T43" s="738"/>
      <c r="U43" s="1022"/>
      <c r="V43" s="750" t="str">
        <f t="shared" si="63"/>
        <v>&lt; -40</v>
      </c>
      <c r="W43" s="755" t="s">
        <v>381</v>
      </c>
      <c r="X43" s="756" t="s">
        <v>381</v>
      </c>
      <c r="Y43" s="513" t="s">
        <v>381</v>
      </c>
      <c r="Z43" s="513" t="s">
        <v>381</v>
      </c>
      <c r="AA43" s="513" t="s">
        <v>381</v>
      </c>
      <c r="AB43" s="548" t="s">
        <v>381</v>
      </c>
      <c r="AC43" s="514" t="s">
        <v>381</v>
      </c>
      <c r="AD43" s="755" t="s">
        <v>381</v>
      </c>
      <c r="AE43" s="756" t="s">
        <v>381</v>
      </c>
      <c r="AF43" s="738"/>
      <c r="AG43" s="1049"/>
      <c r="AH43" s="1051"/>
      <c r="AI43" s="738"/>
      <c r="AJ43" s="1022"/>
      <c r="AK43" s="750" t="str">
        <f t="shared" si="67"/>
        <v>&lt; -40</v>
      </c>
      <c r="AL43" s="755" t="s">
        <v>381</v>
      </c>
      <c r="AM43" s="756" t="s">
        <v>381</v>
      </c>
      <c r="AN43" s="515" t="s">
        <v>381</v>
      </c>
      <c r="AO43" s="738"/>
      <c r="AP43" s="1022"/>
      <c r="AQ43" s="750" t="s">
        <v>382</v>
      </c>
      <c r="AR43" s="507" t="s">
        <v>381</v>
      </c>
      <c r="AS43" s="751" t="s">
        <v>381</v>
      </c>
      <c r="AT43" s="752" t="s">
        <v>381</v>
      </c>
      <c r="AU43" s="752" t="s">
        <v>381</v>
      </c>
      <c r="AV43" s="752" t="s">
        <v>381</v>
      </c>
      <c r="AW43" s="752" t="s">
        <v>381</v>
      </c>
      <c r="AX43" s="752" t="s">
        <v>381</v>
      </c>
      <c r="AY43" s="752" t="s">
        <v>381</v>
      </c>
      <c r="AZ43" s="752" t="s">
        <v>381</v>
      </c>
      <c r="BA43" s="752" t="s">
        <v>381</v>
      </c>
      <c r="BB43" s="752" t="s">
        <v>381</v>
      </c>
      <c r="BC43" s="752" t="s">
        <v>381</v>
      </c>
      <c r="BD43" s="754" t="s">
        <v>381</v>
      </c>
      <c r="BE43" s="738"/>
      <c r="BF43" s="1022"/>
      <c r="BG43" s="750" t="s">
        <v>382</v>
      </c>
      <c r="BH43" s="507" t="s">
        <v>381</v>
      </c>
      <c r="BI43" s="751" t="s">
        <v>381</v>
      </c>
      <c r="BJ43" s="752" t="s">
        <v>381</v>
      </c>
      <c r="BK43" s="752" t="s">
        <v>381</v>
      </c>
      <c r="BL43" s="752" t="s">
        <v>381</v>
      </c>
      <c r="BM43" s="752" t="s">
        <v>381</v>
      </c>
      <c r="BN43" s="752" t="s">
        <v>381</v>
      </c>
      <c r="BO43" s="752" t="s">
        <v>381</v>
      </c>
      <c r="BP43" s="752" t="s">
        <v>381</v>
      </c>
      <c r="BQ43" s="752" t="s">
        <v>381</v>
      </c>
      <c r="BR43" s="752" t="s">
        <v>381</v>
      </c>
      <c r="BS43" s="752" t="s">
        <v>381</v>
      </c>
      <c r="BT43" s="754" t="s">
        <v>381</v>
      </c>
      <c r="BU43" s="738"/>
      <c r="BV43" s="1022"/>
      <c r="BW43" s="750" t="s">
        <v>382</v>
      </c>
      <c r="BX43" s="507" t="s">
        <v>381</v>
      </c>
      <c r="BY43" s="751" t="s">
        <v>381</v>
      </c>
      <c r="BZ43" s="752" t="s">
        <v>381</v>
      </c>
      <c r="CA43" s="752" t="s">
        <v>381</v>
      </c>
      <c r="CB43" s="752" t="s">
        <v>381</v>
      </c>
      <c r="CC43" s="752" t="s">
        <v>381</v>
      </c>
      <c r="CD43" s="752" t="s">
        <v>381</v>
      </c>
      <c r="CE43" s="752" t="s">
        <v>381</v>
      </c>
      <c r="CF43" s="752" t="s">
        <v>381</v>
      </c>
      <c r="CG43" s="752" t="s">
        <v>381</v>
      </c>
      <c r="CH43" s="752" t="s">
        <v>381</v>
      </c>
      <c r="CI43" s="752" t="s">
        <v>381</v>
      </c>
      <c r="CJ43" s="754" t="s">
        <v>381</v>
      </c>
      <c r="CK43" s="738"/>
      <c r="CL43" s="1022"/>
      <c r="CM43" s="750" t="str">
        <f t="shared" si="69"/>
        <v>&lt; -40</v>
      </c>
      <c r="CN43" s="757" t="s">
        <v>381</v>
      </c>
      <c r="CO43" s="758" t="s">
        <v>381</v>
      </c>
      <c r="CP43" s="758" t="s">
        <v>381</v>
      </c>
      <c r="CQ43" s="758" t="s">
        <v>381</v>
      </c>
      <c r="CR43" s="758" t="s">
        <v>381</v>
      </c>
      <c r="CS43" s="758" t="s">
        <v>381</v>
      </c>
      <c r="CT43" s="758" t="s">
        <v>381</v>
      </c>
      <c r="CU43" s="758" t="s">
        <v>381</v>
      </c>
      <c r="CV43" s="758" t="s">
        <v>381</v>
      </c>
      <c r="CW43" s="758" t="s">
        <v>381</v>
      </c>
      <c r="CX43" s="758" t="s">
        <v>381</v>
      </c>
      <c r="CY43" s="756" t="s">
        <v>381</v>
      </c>
      <c r="CZ43" s="738"/>
      <c r="DA43" s="1022"/>
      <c r="DB43" s="750" t="str">
        <f t="shared" si="70"/>
        <v>&lt; -40</v>
      </c>
      <c r="DC43" s="757" t="s">
        <v>381</v>
      </c>
      <c r="DD43" s="758" t="s">
        <v>381</v>
      </c>
      <c r="DE43" s="758" t="s">
        <v>381</v>
      </c>
      <c r="DF43" s="758" t="s">
        <v>381</v>
      </c>
      <c r="DG43" s="758" t="s">
        <v>381</v>
      </c>
      <c r="DH43" s="758" t="s">
        <v>381</v>
      </c>
      <c r="DI43" s="758" t="s">
        <v>381</v>
      </c>
      <c r="DJ43" s="758" t="s">
        <v>381</v>
      </c>
      <c r="DK43" s="758" t="s">
        <v>381</v>
      </c>
      <c r="DL43" s="758" t="s">
        <v>381</v>
      </c>
      <c r="DM43" s="758" t="s">
        <v>381</v>
      </c>
      <c r="DN43" s="756" t="s">
        <v>381</v>
      </c>
      <c r="DO43" s="744"/>
      <c r="DP43" s="1022"/>
      <c r="DQ43" s="750" t="str">
        <f t="shared" si="71"/>
        <v>&lt; -40</v>
      </c>
      <c r="DR43" s="757" t="s">
        <v>381</v>
      </c>
      <c r="DS43" s="758" t="s">
        <v>381</v>
      </c>
      <c r="DT43" s="758" t="s">
        <v>381</v>
      </c>
      <c r="DU43" s="758" t="s">
        <v>381</v>
      </c>
      <c r="DV43" s="758" t="s">
        <v>381</v>
      </c>
      <c r="DW43" s="758" t="s">
        <v>381</v>
      </c>
      <c r="DX43" s="758" t="s">
        <v>381</v>
      </c>
      <c r="DY43" s="758" t="s">
        <v>381</v>
      </c>
      <c r="DZ43" s="758" t="s">
        <v>381</v>
      </c>
      <c r="EA43" s="758" t="s">
        <v>381</v>
      </c>
      <c r="EB43" s="758" t="s">
        <v>381</v>
      </c>
      <c r="EC43" s="756" t="s">
        <v>381</v>
      </c>
      <c r="ED43" s="738"/>
      <c r="EE43" s="1022"/>
      <c r="EF43" s="750" t="str">
        <f t="shared" si="72"/>
        <v>&lt; -40</v>
      </c>
      <c r="EG43" s="757" t="s">
        <v>381</v>
      </c>
      <c r="EH43" s="758" t="s">
        <v>381</v>
      </c>
      <c r="EI43" s="758" t="s">
        <v>381</v>
      </c>
      <c r="EJ43" s="758" t="s">
        <v>381</v>
      </c>
      <c r="EK43" s="758" t="s">
        <v>381</v>
      </c>
      <c r="EL43" s="758" t="s">
        <v>381</v>
      </c>
      <c r="EM43" s="758" t="s">
        <v>381</v>
      </c>
      <c r="EN43" s="758" t="s">
        <v>381</v>
      </c>
      <c r="EO43" s="758" t="s">
        <v>381</v>
      </c>
      <c r="EP43" s="758" t="s">
        <v>381</v>
      </c>
      <c r="EQ43" s="758" t="s">
        <v>381</v>
      </c>
      <c r="ER43" s="756" t="s">
        <v>381</v>
      </c>
      <c r="ES43" s="738"/>
      <c r="ET43" s="1022"/>
      <c r="EU43" s="750" t="str">
        <f t="shared" si="73"/>
        <v>&lt; -40</v>
      </c>
      <c r="EV43" s="757" t="s">
        <v>381</v>
      </c>
      <c r="EW43" s="758" t="s">
        <v>381</v>
      </c>
      <c r="EX43" s="758" t="s">
        <v>381</v>
      </c>
      <c r="EY43" s="758" t="s">
        <v>381</v>
      </c>
      <c r="EZ43" s="758" t="s">
        <v>381</v>
      </c>
      <c r="FA43" s="758" t="s">
        <v>381</v>
      </c>
      <c r="FB43" s="758" t="s">
        <v>381</v>
      </c>
      <c r="FC43" s="758" t="s">
        <v>381</v>
      </c>
      <c r="FD43" s="758" t="s">
        <v>381</v>
      </c>
      <c r="FE43" s="758" t="s">
        <v>381</v>
      </c>
      <c r="FF43" s="758" t="s">
        <v>381</v>
      </c>
      <c r="FG43" s="756" t="s">
        <v>381</v>
      </c>
      <c r="FI43" s="1022"/>
      <c r="FJ43" s="750" t="str">
        <f t="shared" si="74"/>
        <v>&lt; -40</v>
      </c>
      <c r="FK43" s="757" t="s">
        <v>381</v>
      </c>
      <c r="FL43" s="758" t="s">
        <v>381</v>
      </c>
      <c r="FM43" s="758" t="s">
        <v>381</v>
      </c>
      <c r="FN43" s="758" t="s">
        <v>381</v>
      </c>
      <c r="FO43" s="758" t="s">
        <v>381</v>
      </c>
      <c r="FP43" s="758" t="s">
        <v>381</v>
      </c>
      <c r="FQ43" s="758" t="s">
        <v>381</v>
      </c>
      <c r="FR43" s="758" t="s">
        <v>381</v>
      </c>
      <c r="FS43" s="758" t="s">
        <v>381</v>
      </c>
      <c r="FT43" s="758" t="s">
        <v>381</v>
      </c>
      <c r="FU43" s="758" t="s">
        <v>381</v>
      </c>
      <c r="FV43" s="756" t="s">
        <v>381</v>
      </c>
      <c r="FW43" s="744"/>
      <c r="FX43" s="1022"/>
      <c r="FY43" s="750" t="str">
        <f t="shared" si="75"/>
        <v>&lt; -40</v>
      </c>
      <c r="FZ43" s="757" t="s">
        <v>381</v>
      </c>
      <c r="GA43" s="758" t="s">
        <v>381</v>
      </c>
      <c r="GB43" s="758" t="s">
        <v>381</v>
      </c>
      <c r="GC43" s="758" t="s">
        <v>381</v>
      </c>
      <c r="GD43" s="758" t="s">
        <v>381</v>
      </c>
      <c r="GE43" s="758" t="s">
        <v>381</v>
      </c>
      <c r="GF43" s="758" t="s">
        <v>381</v>
      </c>
      <c r="GG43" s="758" t="s">
        <v>381</v>
      </c>
      <c r="GH43" s="758" t="s">
        <v>381</v>
      </c>
      <c r="GI43" s="758" t="s">
        <v>381</v>
      </c>
      <c r="GJ43" s="758" t="s">
        <v>381</v>
      </c>
      <c r="GK43" s="756" t="s">
        <v>381</v>
      </c>
      <c r="GM43" s="1022"/>
      <c r="GN43" s="750" t="str">
        <f t="shared" si="77"/>
        <v>&lt; -40</v>
      </c>
      <c r="GO43" s="757" t="s">
        <v>381</v>
      </c>
      <c r="GP43" s="758" t="s">
        <v>381</v>
      </c>
      <c r="GQ43" s="758" t="s">
        <v>381</v>
      </c>
      <c r="GR43" s="758" t="s">
        <v>381</v>
      </c>
      <c r="GS43" s="758" t="s">
        <v>381</v>
      </c>
      <c r="GT43" s="758" t="s">
        <v>381</v>
      </c>
      <c r="GU43" s="758" t="s">
        <v>381</v>
      </c>
      <c r="GV43" s="758" t="s">
        <v>381</v>
      </c>
      <c r="GW43" s="758" t="s">
        <v>381</v>
      </c>
      <c r="GX43" s="758" t="s">
        <v>381</v>
      </c>
      <c r="GY43" s="758" t="s">
        <v>381</v>
      </c>
      <c r="GZ43" s="756" t="s">
        <v>381</v>
      </c>
      <c r="HB43" s="1022"/>
      <c r="HC43" s="750" t="str">
        <f t="shared" si="79"/>
        <v>&lt; -40</v>
      </c>
      <c r="HD43" s="507" t="s">
        <v>381</v>
      </c>
      <c r="HE43" s="554" t="s">
        <v>381</v>
      </c>
      <c r="HF43" s="759" t="s">
        <v>381</v>
      </c>
      <c r="HH43" s="1022"/>
      <c r="HI43" s="750" t="str">
        <f t="shared" si="81"/>
        <v>&lt; -40</v>
      </c>
      <c r="HJ43" s="507" t="s">
        <v>381</v>
      </c>
      <c r="HK43" s="759" t="s">
        <v>381</v>
      </c>
    </row>
    <row r="46" spans="2:219" ht="18">
      <c r="B46" s="1069" t="s">
        <v>15</v>
      </c>
      <c r="C46" s="1069"/>
      <c r="D46" s="1069"/>
      <c r="E46" s="1069"/>
      <c r="F46" s="1069"/>
      <c r="G46" s="1069"/>
      <c r="H46" s="1069"/>
      <c r="I46" s="1069"/>
      <c r="J46" s="1069"/>
      <c r="K46" s="1069"/>
      <c r="L46" s="1069"/>
      <c r="M46" s="1069"/>
      <c r="N46" s="1069"/>
      <c r="O46" s="1069"/>
      <c r="P46" s="1069"/>
      <c r="Q46" s="1069"/>
      <c r="R46" s="1069"/>
      <c r="S46" s="1069"/>
      <c r="T46" s="714"/>
      <c r="U46" s="445" t="s">
        <v>487</v>
      </c>
      <c r="V46" s="714"/>
      <c r="W46" s="445"/>
      <c r="X46" s="445"/>
      <c r="Y46" s="1070" t="s">
        <v>505</v>
      </c>
      <c r="Z46" s="1070"/>
      <c r="AA46" s="1070"/>
      <c r="AB46" s="445"/>
      <c r="AC46" s="1071" t="s">
        <v>490</v>
      </c>
      <c r="AD46" s="1071"/>
      <c r="AE46" s="1071"/>
      <c r="AF46" s="714"/>
      <c r="AG46" s="714"/>
      <c r="AH46" s="714"/>
      <c r="AI46" s="714"/>
      <c r="AJ46" s="445" t="s">
        <v>488</v>
      </c>
      <c r="AK46" s="714"/>
      <c r="AL46" s="445"/>
      <c r="AM46" s="445"/>
      <c r="AN46" s="714"/>
      <c r="AO46" s="714"/>
      <c r="AP46" s="1069" t="s">
        <v>719</v>
      </c>
      <c r="AQ46" s="1069"/>
      <c r="AR46" s="1069"/>
      <c r="AS46" s="1069"/>
      <c r="AT46" s="1069"/>
      <c r="AU46" s="1069"/>
      <c r="AV46" s="1069"/>
      <c r="AW46" s="1069"/>
      <c r="AX46" s="1069"/>
      <c r="AY46" s="1069"/>
      <c r="AZ46" s="1069"/>
      <c r="BA46" s="1069"/>
      <c r="BB46" s="1069"/>
      <c r="BC46" s="1069"/>
      <c r="BD46" s="1069"/>
      <c r="BE46" s="714"/>
      <c r="BF46" s="1069" t="s">
        <v>720</v>
      </c>
      <c r="BG46" s="1069"/>
      <c r="BH46" s="1069"/>
      <c r="BI46" s="1069"/>
      <c r="BJ46" s="1069"/>
      <c r="BK46" s="1069"/>
      <c r="BL46" s="1069"/>
      <c r="BM46" s="1069"/>
      <c r="BN46" s="1069"/>
      <c r="BO46" s="1069"/>
      <c r="BP46" s="1069"/>
      <c r="BQ46" s="1069"/>
      <c r="BR46" s="1069"/>
      <c r="BS46" s="1069"/>
      <c r="BT46" s="1069"/>
      <c r="BU46" s="716"/>
      <c r="BV46" s="1069" t="s">
        <v>721</v>
      </c>
      <c r="BW46" s="1069"/>
      <c r="BX46" s="1069"/>
      <c r="BY46" s="1069"/>
      <c r="BZ46" s="1069"/>
      <c r="CA46" s="1069"/>
      <c r="CB46" s="1069"/>
      <c r="CC46" s="1069"/>
      <c r="CD46" s="1069"/>
      <c r="CE46" s="1069"/>
      <c r="CF46" s="1069"/>
      <c r="CG46" s="1069"/>
      <c r="CH46" s="1069"/>
      <c r="CI46" s="1069"/>
      <c r="CJ46" s="1069"/>
      <c r="CK46" s="714"/>
      <c r="CL46" s="445" t="str">
        <f>CL2</f>
        <v>Step 2-2 Information (Cold Case 120% SOC, 7-10kg)</v>
      </c>
      <c r="CM46" s="714"/>
      <c r="CZ46" s="714"/>
      <c r="DA46" s="445" t="str">
        <f>DA2</f>
        <v>Step 2-3 Information (Hot Case 100% SOC, 7kg)</v>
      </c>
      <c r="DB46" s="714"/>
      <c r="DP46" s="445" t="str">
        <f>DP2</f>
        <v>Step 2-3 Information (Hot Case 100% SOC, 10kg)</v>
      </c>
      <c r="DQ46" s="714"/>
      <c r="ED46" s="714"/>
      <c r="EE46" s="445" t="str">
        <f>EE2</f>
        <v>Step 2-2 Information (Cold Case 120% SOC, 7-10kg)</v>
      </c>
      <c r="EF46" s="714"/>
      <c r="ES46" s="714"/>
      <c r="ET46" s="445" t="str">
        <f>ET2</f>
        <v>Step 2-3 Information (Hot Case 100% SOC, 7kg)</v>
      </c>
      <c r="EU46" s="714"/>
      <c r="FI46" s="445" t="str">
        <f>FI2</f>
        <v>Step 2-3 Information (Hot Case 100% SOC, 10kg)</v>
      </c>
      <c r="FJ46" s="714"/>
      <c r="FX46" s="445" t="str">
        <f>FX2</f>
        <v>Step 2-2 / 2-3 Information</v>
      </c>
      <c r="FY46" s="714"/>
      <c r="GM46" s="445" t="str">
        <f>FX2</f>
        <v>Step 2-2 / 2-3 Information</v>
      </c>
      <c r="GN46" s="714"/>
      <c r="HB46" s="445" t="str">
        <f>HB2</f>
        <v>Step 4-1 Top-Off-Fill-Information (Hot Case SOC = 100%)</v>
      </c>
      <c r="HC46" s="714"/>
      <c r="HH46" s="445" t="str">
        <f>HH2</f>
        <v>Step 4-3 Top-Off-Fill-Information (Cold Case SOC = 120%)</v>
      </c>
      <c r="HI46" s="714"/>
    </row>
    <row r="47" spans="2:219" ht="13.5" thickBot="1">
      <c r="C47" s="718"/>
      <c r="D47" s="719"/>
      <c r="E47" s="719"/>
      <c r="F47" s="719"/>
      <c r="G47" s="719"/>
      <c r="V47" s="718"/>
      <c r="Y47" s="719"/>
      <c r="Z47" s="719"/>
      <c r="AA47" s="719"/>
      <c r="AB47" s="719"/>
      <c r="AC47" s="719"/>
      <c r="AK47" s="718"/>
      <c r="AN47" s="719"/>
      <c r="AQ47" s="718"/>
      <c r="AR47" s="719"/>
      <c r="AS47" s="719"/>
      <c r="BG47" s="718"/>
      <c r="BH47" s="719"/>
      <c r="BW47" s="718"/>
      <c r="BX47" s="719"/>
      <c r="CM47" s="718"/>
      <c r="DB47" s="718"/>
      <c r="DQ47" s="718"/>
      <c r="EF47" s="718"/>
      <c r="EU47" s="718"/>
      <c r="FJ47" s="718"/>
      <c r="FY47" s="718"/>
      <c r="GN47" s="718"/>
      <c r="HC47" s="718"/>
      <c r="HD47" s="719"/>
      <c r="HE47" s="719"/>
      <c r="HF47" s="719"/>
      <c r="HI47" s="718"/>
      <c r="HJ47" s="719"/>
      <c r="HK47" s="719"/>
    </row>
    <row r="48" spans="2:219" ht="54.75" customHeight="1" thickBot="1">
      <c r="B48" s="934" t="s">
        <v>915</v>
      </c>
      <c r="C48" s="965"/>
      <c r="D48" s="1039" t="s">
        <v>886</v>
      </c>
      <c r="E48" s="721" t="s">
        <v>887</v>
      </c>
      <c r="F48" s="721" t="s">
        <v>888</v>
      </c>
      <c r="G48" s="721" t="s">
        <v>889</v>
      </c>
      <c r="H48" s="1042" t="s">
        <v>972</v>
      </c>
      <c r="I48" s="1134"/>
      <c r="J48" s="1134"/>
      <c r="K48" s="1134"/>
      <c r="L48" s="1134"/>
      <c r="M48" s="1134"/>
      <c r="N48" s="1134"/>
      <c r="O48" s="1134"/>
      <c r="P48" s="1134"/>
      <c r="Q48" s="1134"/>
      <c r="R48" s="1134"/>
      <c r="S48" s="1135"/>
      <c r="T48" s="722"/>
      <c r="U48" s="934" t="str">
        <f>$B48</f>
        <v>H70-T20
7-10kg comm</v>
      </c>
      <c r="V48" s="965"/>
      <c r="W48" s="1037" t="s">
        <v>907</v>
      </c>
      <c r="X48" s="1075"/>
      <c r="Y48" s="1037" t="s">
        <v>909</v>
      </c>
      <c r="Z48" s="1076"/>
      <c r="AA48" s="1075"/>
      <c r="AB48" s="1077" t="s">
        <v>927</v>
      </c>
      <c r="AC48" s="1078"/>
      <c r="AD48" s="1037" t="s">
        <v>908</v>
      </c>
      <c r="AE48" s="1075"/>
      <c r="AF48" s="722"/>
      <c r="AG48" s="1079" t="s">
        <v>730</v>
      </c>
      <c r="AH48" s="1081" t="s">
        <v>731</v>
      </c>
      <c r="AI48" s="722"/>
      <c r="AJ48" s="934" t="str">
        <f>$B48</f>
        <v>H70-T20
7-10kg comm</v>
      </c>
      <c r="AK48" s="965"/>
      <c r="AL48" s="1037" t="s">
        <v>907</v>
      </c>
      <c r="AM48" s="1075"/>
      <c r="AN48" s="1083" t="s">
        <v>167</v>
      </c>
      <c r="AO48" s="722"/>
      <c r="AP48" s="934" t="str">
        <f>$B48</f>
        <v>H70-T20
7-10kg comm</v>
      </c>
      <c r="AQ48" s="965"/>
      <c r="AR48" s="1039" t="s">
        <v>886</v>
      </c>
      <c r="AS48" s="1042" t="s">
        <v>972</v>
      </c>
      <c r="AT48" s="1134"/>
      <c r="AU48" s="1134"/>
      <c r="AV48" s="1134"/>
      <c r="AW48" s="1134"/>
      <c r="AX48" s="1134"/>
      <c r="AY48" s="1134"/>
      <c r="AZ48" s="1134"/>
      <c r="BA48" s="1134"/>
      <c r="BB48" s="1134"/>
      <c r="BC48" s="1134"/>
      <c r="BD48" s="1135"/>
      <c r="BE48" s="722"/>
      <c r="BF48" s="934" t="str">
        <f>$B48</f>
        <v>H70-T20
7-10kg comm</v>
      </c>
      <c r="BG48" s="965"/>
      <c r="BH48" s="1039" t="s">
        <v>912</v>
      </c>
      <c r="BI48" s="1042" t="s">
        <v>972</v>
      </c>
      <c r="BJ48" s="1134"/>
      <c r="BK48" s="1134"/>
      <c r="BL48" s="1134"/>
      <c r="BM48" s="1134"/>
      <c r="BN48" s="1134"/>
      <c r="BO48" s="1134"/>
      <c r="BP48" s="1134"/>
      <c r="BQ48" s="1134"/>
      <c r="BR48" s="1134"/>
      <c r="BS48" s="1134"/>
      <c r="BT48" s="1135"/>
      <c r="BU48" s="722"/>
      <c r="BV48" s="934" t="str">
        <f>$B48</f>
        <v>H70-T20
7-10kg comm</v>
      </c>
      <c r="BW48" s="965"/>
      <c r="BX48" s="1039" t="s">
        <v>912</v>
      </c>
      <c r="BY48" s="1042" t="s">
        <v>972</v>
      </c>
      <c r="BZ48" s="1134"/>
      <c r="CA48" s="1134"/>
      <c r="CB48" s="1134"/>
      <c r="CC48" s="1134"/>
      <c r="CD48" s="1134"/>
      <c r="CE48" s="1134"/>
      <c r="CF48" s="1134"/>
      <c r="CG48" s="1134"/>
      <c r="CH48" s="1134"/>
      <c r="CI48" s="1134"/>
      <c r="CJ48" s="1135"/>
      <c r="CK48" s="722"/>
      <c r="CL48" s="934" t="str">
        <f>$B48</f>
        <v>H70-T20
7-10kg comm</v>
      </c>
      <c r="CM48" s="935"/>
      <c r="CN48" s="1033" t="s">
        <v>973</v>
      </c>
      <c r="CO48" s="1034"/>
      <c r="CP48" s="1035"/>
      <c r="CQ48" s="1035"/>
      <c r="CR48" s="1035"/>
      <c r="CS48" s="1035"/>
      <c r="CT48" s="1035"/>
      <c r="CU48" s="1035"/>
      <c r="CV48" s="1035"/>
      <c r="CW48" s="1035"/>
      <c r="CX48" s="1035"/>
      <c r="CY48" s="1036"/>
      <c r="CZ48" s="722"/>
      <c r="DA48" s="934" t="str">
        <f>$B48</f>
        <v>H70-T20
7-10kg comm</v>
      </c>
      <c r="DB48" s="935"/>
      <c r="DC48" s="1033" t="s">
        <v>974</v>
      </c>
      <c r="DD48" s="1034"/>
      <c r="DE48" s="1035"/>
      <c r="DF48" s="1035"/>
      <c r="DG48" s="1035"/>
      <c r="DH48" s="1035"/>
      <c r="DI48" s="1035"/>
      <c r="DJ48" s="1035"/>
      <c r="DK48" s="1035"/>
      <c r="DL48" s="1035"/>
      <c r="DM48" s="1035"/>
      <c r="DN48" s="1036"/>
      <c r="DO48" s="722"/>
      <c r="DP48" s="934" t="str">
        <f>$B48</f>
        <v>H70-T20
7-10kg comm</v>
      </c>
      <c r="DQ48" s="935"/>
      <c r="DR48" s="1033" t="s">
        <v>974</v>
      </c>
      <c r="DS48" s="1034"/>
      <c r="DT48" s="1035"/>
      <c r="DU48" s="1035"/>
      <c r="DV48" s="1035"/>
      <c r="DW48" s="1035"/>
      <c r="DX48" s="1035"/>
      <c r="DY48" s="1035"/>
      <c r="DZ48" s="1035"/>
      <c r="EA48" s="1035"/>
      <c r="EB48" s="1035"/>
      <c r="EC48" s="1036"/>
      <c r="ED48" s="722"/>
      <c r="EE48" s="934" t="str">
        <f>$B48</f>
        <v>H70-T20
7-10kg comm</v>
      </c>
      <c r="EF48" s="935"/>
      <c r="EG48" s="1033" t="s">
        <v>975</v>
      </c>
      <c r="EH48" s="1034"/>
      <c r="EI48" s="1035"/>
      <c r="EJ48" s="1035"/>
      <c r="EK48" s="1035"/>
      <c r="EL48" s="1035"/>
      <c r="EM48" s="1035"/>
      <c r="EN48" s="1035"/>
      <c r="EO48" s="1035"/>
      <c r="EP48" s="1035"/>
      <c r="EQ48" s="1035"/>
      <c r="ER48" s="1036"/>
      <c r="ES48" s="722"/>
      <c r="ET48" s="934" t="str">
        <f>$B48</f>
        <v>H70-T20
7-10kg comm</v>
      </c>
      <c r="EU48" s="935"/>
      <c r="EV48" s="1033" t="s">
        <v>976</v>
      </c>
      <c r="EW48" s="1034"/>
      <c r="EX48" s="1035"/>
      <c r="EY48" s="1035"/>
      <c r="EZ48" s="1035"/>
      <c r="FA48" s="1035"/>
      <c r="FB48" s="1035"/>
      <c r="FC48" s="1035"/>
      <c r="FD48" s="1035"/>
      <c r="FE48" s="1035"/>
      <c r="FF48" s="1035"/>
      <c r="FG48" s="1036"/>
      <c r="FI48" s="934" t="str">
        <f>$B48</f>
        <v>H70-T20
7-10kg comm</v>
      </c>
      <c r="FJ48" s="935"/>
      <c r="FK48" s="1033" t="s">
        <v>976</v>
      </c>
      <c r="FL48" s="1034"/>
      <c r="FM48" s="1035"/>
      <c r="FN48" s="1035"/>
      <c r="FO48" s="1035"/>
      <c r="FP48" s="1035"/>
      <c r="FQ48" s="1035"/>
      <c r="FR48" s="1035"/>
      <c r="FS48" s="1035"/>
      <c r="FT48" s="1035"/>
      <c r="FU48" s="1035"/>
      <c r="FV48" s="1036"/>
      <c r="FW48" s="722"/>
      <c r="FX48" s="934" t="str">
        <f>$B48</f>
        <v>H70-T20
7-10kg comm</v>
      </c>
      <c r="FY48" s="935"/>
      <c r="FZ48" s="1033" t="s">
        <v>956</v>
      </c>
      <c r="GA48" s="1034"/>
      <c r="GB48" s="1035"/>
      <c r="GC48" s="1035"/>
      <c r="GD48" s="1035"/>
      <c r="GE48" s="1035"/>
      <c r="GF48" s="1035"/>
      <c r="GG48" s="1035"/>
      <c r="GH48" s="1035"/>
      <c r="GI48" s="1035"/>
      <c r="GJ48" s="1035"/>
      <c r="GK48" s="1036"/>
      <c r="GM48" s="934" t="str">
        <f>$B48</f>
        <v>H70-T20
7-10kg comm</v>
      </c>
      <c r="GN48" s="935"/>
      <c r="GO48" s="1033" t="s">
        <v>955</v>
      </c>
      <c r="GP48" s="1034"/>
      <c r="GQ48" s="1035"/>
      <c r="GR48" s="1035"/>
      <c r="GS48" s="1035"/>
      <c r="GT48" s="1035"/>
      <c r="GU48" s="1035"/>
      <c r="GV48" s="1035"/>
      <c r="GW48" s="1035"/>
      <c r="GX48" s="1035"/>
      <c r="GY48" s="1035"/>
      <c r="GZ48" s="1036"/>
      <c r="HB48" s="934" t="str">
        <f>$B48</f>
        <v>H70-T20
7-10kg comm</v>
      </c>
      <c r="HC48" s="965"/>
      <c r="HD48" s="1037" t="s">
        <v>894</v>
      </c>
      <c r="HE48" s="1038"/>
      <c r="HF48" s="723" t="s">
        <v>977</v>
      </c>
      <c r="HH48" s="934" t="str">
        <f>$B48</f>
        <v>H70-T20
7-10kg comm</v>
      </c>
      <c r="HI48" s="965"/>
      <c r="HJ48" s="1052" t="s">
        <v>894</v>
      </c>
      <c r="HK48" s="723" t="s">
        <v>977</v>
      </c>
    </row>
    <row r="49" spans="2:219" ht="27">
      <c r="B49" s="966"/>
      <c r="C49" s="967"/>
      <c r="D49" s="1040"/>
      <c r="E49" s="1095" t="s">
        <v>978</v>
      </c>
      <c r="F49" s="1096"/>
      <c r="G49" s="1096"/>
      <c r="H49" s="1096"/>
      <c r="I49" s="1096"/>
      <c r="J49" s="1096"/>
      <c r="K49" s="1096"/>
      <c r="L49" s="1096"/>
      <c r="M49" s="1096"/>
      <c r="N49" s="1096"/>
      <c r="O49" s="1096"/>
      <c r="P49" s="1096"/>
      <c r="Q49" s="1096"/>
      <c r="R49" s="1096"/>
      <c r="S49" s="1097"/>
      <c r="T49" s="724"/>
      <c r="U49" s="966"/>
      <c r="V49" s="967"/>
      <c r="W49" s="1055" t="s">
        <v>496</v>
      </c>
      <c r="X49" s="1057" t="s">
        <v>497</v>
      </c>
      <c r="Y49" s="1059" t="s">
        <v>128</v>
      </c>
      <c r="Z49" s="1061" t="s">
        <v>691</v>
      </c>
      <c r="AA49" s="1057" t="s">
        <v>692</v>
      </c>
      <c r="AB49" s="1064" t="s">
        <v>130</v>
      </c>
      <c r="AC49" s="1066" t="s">
        <v>131</v>
      </c>
      <c r="AD49" s="1068" t="s">
        <v>166</v>
      </c>
      <c r="AE49" s="1057" t="s">
        <v>492</v>
      </c>
      <c r="AF49" s="724"/>
      <c r="AG49" s="1080"/>
      <c r="AH49" s="1082"/>
      <c r="AI49" s="724"/>
      <c r="AJ49" s="966"/>
      <c r="AK49" s="967"/>
      <c r="AL49" s="1055" t="s">
        <v>498</v>
      </c>
      <c r="AM49" s="1057" t="s">
        <v>497</v>
      </c>
      <c r="AN49" s="1084"/>
      <c r="AO49" s="724"/>
      <c r="AP49" s="966"/>
      <c r="AQ49" s="967"/>
      <c r="AR49" s="1040"/>
      <c r="AS49" s="1023" t="s">
        <v>978</v>
      </c>
      <c r="AT49" s="1024"/>
      <c r="AU49" s="1024"/>
      <c r="AV49" s="1024"/>
      <c r="AW49" s="1024"/>
      <c r="AX49" s="1024"/>
      <c r="AY49" s="1024"/>
      <c r="AZ49" s="1024"/>
      <c r="BA49" s="1024"/>
      <c r="BB49" s="1024"/>
      <c r="BC49" s="1024"/>
      <c r="BD49" s="1025"/>
      <c r="BE49" s="724"/>
      <c r="BF49" s="966"/>
      <c r="BG49" s="967"/>
      <c r="BH49" s="1040"/>
      <c r="BI49" s="1023" t="s">
        <v>978</v>
      </c>
      <c r="BJ49" s="1024"/>
      <c r="BK49" s="1024"/>
      <c r="BL49" s="1024"/>
      <c r="BM49" s="1024"/>
      <c r="BN49" s="1024"/>
      <c r="BO49" s="1024"/>
      <c r="BP49" s="1024"/>
      <c r="BQ49" s="1024"/>
      <c r="BR49" s="1024"/>
      <c r="BS49" s="1024"/>
      <c r="BT49" s="1025"/>
      <c r="BU49" s="724"/>
      <c r="BV49" s="966"/>
      <c r="BW49" s="967"/>
      <c r="BX49" s="1040"/>
      <c r="BY49" s="1023" t="s">
        <v>978</v>
      </c>
      <c r="BZ49" s="1024"/>
      <c r="CA49" s="1024"/>
      <c r="CB49" s="1024"/>
      <c r="CC49" s="1024"/>
      <c r="CD49" s="1024"/>
      <c r="CE49" s="1024"/>
      <c r="CF49" s="1024"/>
      <c r="CG49" s="1024"/>
      <c r="CH49" s="1024"/>
      <c r="CI49" s="1024"/>
      <c r="CJ49" s="1025"/>
      <c r="CK49" s="724"/>
      <c r="CL49" s="936"/>
      <c r="CM49" s="937"/>
      <c r="CN49" s="1023" t="s">
        <v>978</v>
      </c>
      <c r="CO49" s="1024"/>
      <c r="CP49" s="1024"/>
      <c r="CQ49" s="1024"/>
      <c r="CR49" s="1024"/>
      <c r="CS49" s="1024"/>
      <c r="CT49" s="1024"/>
      <c r="CU49" s="1024"/>
      <c r="CV49" s="1024"/>
      <c r="CW49" s="1024"/>
      <c r="CX49" s="1024"/>
      <c r="CY49" s="1025"/>
      <c r="CZ49" s="724"/>
      <c r="DA49" s="936"/>
      <c r="DB49" s="937"/>
      <c r="DC49" s="1023" t="s">
        <v>978</v>
      </c>
      <c r="DD49" s="1024"/>
      <c r="DE49" s="1024"/>
      <c r="DF49" s="1024"/>
      <c r="DG49" s="1024"/>
      <c r="DH49" s="1024"/>
      <c r="DI49" s="1024"/>
      <c r="DJ49" s="1024"/>
      <c r="DK49" s="1024"/>
      <c r="DL49" s="1024"/>
      <c r="DM49" s="1024"/>
      <c r="DN49" s="1025"/>
      <c r="DO49" s="724"/>
      <c r="DP49" s="936"/>
      <c r="DQ49" s="937"/>
      <c r="DR49" s="1023" t="s">
        <v>978</v>
      </c>
      <c r="DS49" s="1024"/>
      <c r="DT49" s="1024"/>
      <c r="DU49" s="1024"/>
      <c r="DV49" s="1024"/>
      <c r="DW49" s="1024"/>
      <c r="DX49" s="1024"/>
      <c r="DY49" s="1024"/>
      <c r="DZ49" s="1024"/>
      <c r="EA49" s="1024"/>
      <c r="EB49" s="1024"/>
      <c r="EC49" s="1025"/>
      <c r="ED49" s="724"/>
      <c r="EE49" s="936"/>
      <c r="EF49" s="937"/>
      <c r="EG49" s="1023" t="s">
        <v>978</v>
      </c>
      <c r="EH49" s="1024"/>
      <c r="EI49" s="1024"/>
      <c r="EJ49" s="1024"/>
      <c r="EK49" s="1024"/>
      <c r="EL49" s="1024"/>
      <c r="EM49" s="1024"/>
      <c r="EN49" s="1024"/>
      <c r="EO49" s="1024"/>
      <c r="EP49" s="1024"/>
      <c r="EQ49" s="1024"/>
      <c r="ER49" s="1025"/>
      <c r="ES49" s="724"/>
      <c r="ET49" s="936"/>
      <c r="EU49" s="937"/>
      <c r="EV49" s="1023" t="s">
        <v>978</v>
      </c>
      <c r="EW49" s="1024"/>
      <c r="EX49" s="1024"/>
      <c r="EY49" s="1024"/>
      <c r="EZ49" s="1024"/>
      <c r="FA49" s="1024"/>
      <c r="FB49" s="1024"/>
      <c r="FC49" s="1024"/>
      <c r="FD49" s="1024"/>
      <c r="FE49" s="1024"/>
      <c r="FF49" s="1024"/>
      <c r="FG49" s="1025"/>
      <c r="FI49" s="936"/>
      <c r="FJ49" s="937"/>
      <c r="FK49" s="1023" t="s">
        <v>978</v>
      </c>
      <c r="FL49" s="1024"/>
      <c r="FM49" s="1024"/>
      <c r="FN49" s="1024"/>
      <c r="FO49" s="1024"/>
      <c r="FP49" s="1024"/>
      <c r="FQ49" s="1024"/>
      <c r="FR49" s="1024"/>
      <c r="FS49" s="1024"/>
      <c r="FT49" s="1024"/>
      <c r="FU49" s="1024"/>
      <c r="FV49" s="1025"/>
      <c r="FW49" s="724"/>
      <c r="FX49" s="936"/>
      <c r="FY49" s="937"/>
      <c r="FZ49" s="1023" t="s">
        <v>978</v>
      </c>
      <c r="GA49" s="1024"/>
      <c r="GB49" s="1024"/>
      <c r="GC49" s="1024"/>
      <c r="GD49" s="1024"/>
      <c r="GE49" s="1024"/>
      <c r="GF49" s="1024"/>
      <c r="GG49" s="1024"/>
      <c r="GH49" s="1024"/>
      <c r="GI49" s="1024"/>
      <c r="GJ49" s="1024"/>
      <c r="GK49" s="1025"/>
      <c r="GM49" s="936"/>
      <c r="GN49" s="937"/>
      <c r="GO49" s="1023" t="s">
        <v>978</v>
      </c>
      <c r="GP49" s="1024"/>
      <c r="GQ49" s="1024"/>
      <c r="GR49" s="1024"/>
      <c r="GS49" s="1024"/>
      <c r="GT49" s="1024"/>
      <c r="GU49" s="1024"/>
      <c r="GV49" s="1024"/>
      <c r="GW49" s="1024"/>
      <c r="GX49" s="1024"/>
      <c r="GY49" s="1024"/>
      <c r="GZ49" s="1025"/>
      <c r="HB49" s="966"/>
      <c r="HC49" s="967"/>
      <c r="HD49" s="1026" t="s">
        <v>128</v>
      </c>
      <c r="HE49" s="1028" t="s">
        <v>129</v>
      </c>
      <c r="HF49" s="725" t="s">
        <v>984</v>
      </c>
      <c r="HH49" s="966"/>
      <c r="HI49" s="967"/>
      <c r="HJ49" s="1053"/>
      <c r="HK49" s="725" t="s">
        <v>984</v>
      </c>
    </row>
    <row r="50" spans="2:219" ht="13.5" thickBot="1">
      <c r="B50" s="968"/>
      <c r="C50" s="969"/>
      <c r="D50" s="1041"/>
      <c r="E50" s="1060" t="s">
        <v>710</v>
      </c>
      <c r="F50" s="1098"/>
      <c r="G50" s="1099"/>
      <c r="H50" s="726">
        <v>0.5</v>
      </c>
      <c r="I50" s="726">
        <v>2</v>
      </c>
      <c r="J50" s="726">
        <v>5</v>
      </c>
      <c r="K50" s="726">
        <v>10</v>
      </c>
      <c r="L50" s="726">
        <v>15</v>
      </c>
      <c r="M50" s="455">
        <v>20</v>
      </c>
      <c r="N50" s="455">
        <v>30</v>
      </c>
      <c r="O50" s="455">
        <v>40</v>
      </c>
      <c r="P50" s="455">
        <v>50</v>
      </c>
      <c r="Q50" s="455">
        <v>60</v>
      </c>
      <c r="R50" s="455">
        <v>70</v>
      </c>
      <c r="S50" s="727" t="s">
        <v>379</v>
      </c>
      <c r="T50" s="724"/>
      <c r="U50" s="968"/>
      <c r="V50" s="969"/>
      <c r="W50" s="1056"/>
      <c r="X50" s="1058"/>
      <c r="Y50" s="1060"/>
      <c r="Z50" s="1062"/>
      <c r="AA50" s="1063"/>
      <c r="AB50" s="1065"/>
      <c r="AC50" s="1067"/>
      <c r="AD50" s="1056"/>
      <c r="AE50" s="1058"/>
      <c r="AF50" s="724"/>
      <c r="AG50" s="1056"/>
      <c r="AH50" s="1058"/>
      <c r="AI50" s="724"/>
      <c r="AJ50" s="968"/>
      <c r="AK50" s="969"/>
      <c r="AL50" s="1056"/>
      <c r="AM50" s="1058"/>
      <c r="AN50" s="1085"/>
      <c r="AO50" s="724"/>
      <c r="AP50" s="968"/>
      <c r="AQ50" s="969"/>
      <c r="AR50" s="1041"/>
      <c r="AS50" s="726">
        <v>0.5</v>
      </c>
      <c r="AT50" s="726">
        <v>2</v>
      </c>
      <c r="AU50" s="730">
        <v>5</v>
      </c>
      <c r="AV50" s="730">
        <v>10</v>
      </c>
      <c r="AW50" s="730">
        <v>15</v>
      </c>
      <c r="AX50" s="460">
        <v>20</v>
      </c>
      <c r="AY50" s="460">
        <v>30</v>
      </c>
      <c r="AZ50" s="460">
        <v>40</v>
      </c>
      <c r="BA50" s="460">
        <v>50</v>
      </c>
      <c r="BB50" s="460">
        <v>60</v>
      </c>
      <c r="BC50" s="460">
        <v>70</v>
      </c>
      <c r="BD50" s="727" t="s">
        <v>379</v>
      </c>
      <c r="BE50" s="724"/>
      <c r="BF50" s="968"/>
      <c r="BG50" s="969"/>
      <c r="BH50" s="1041"/>
      <c r="BI50" s="726">
        <v>0.5</v>
      </c>
      <c r="BJ50" s="726">
        <v>2</v>
      </c>
      <c r="BK50" s="730">
        <v>5</v>
      </c>
      <c r="BL50" s="730">
        <v>10</v>
      </c>
      <c r="BM50" s="730">
        <v>15</v>
      </c>
      <c r="BN50" s="460">
        <v>20</v>
      </c>
      <c r="BO50" s="460">
        <v>30</v>
      </c>
      <c r="BP50" s="460">
        <v>40</v>
      </c>
      <c r="BQ50" s="460">
        <v>50</v>
      </c>
      <c r="BR50" s="460">
        <v>60</v>
      </c>
      <c r="BS50" s="460">
        <v>70</v>
      </c>
      <c r="BT50" s="727" t="s">
        <v>379</v>
      </c>
      <c r="BU50" s="724"/>
      <c r="BV50" s="968"/>
      <c r="BW50" s="969"/>
      <c r="BX50" s="1041"/>
      <c r="BY50" s="726">
        <v>0.5</v>
      </c>
      <c r="BZ50" s="726">
        <v>2</v>
      </c>
      <c r="CA50" s="730">
        <v>5</v>
      </c>
      <c r="CB50" s="730">
        <v>10</v>
      </c>
      <c r="CC50" s="730">
        <v>15</v>
      </c>
      <c r="CD50" s="460">
        <v>20</v>
      </c>
      <c r="CE50" s="460">
        <v>30</v>
      </c>
      <c r="CF50" s="460">
        <v>40</v>
      </c>
      <c r="CG50" s="460">
        <v>50</v>
      </c>
      <c r="CH50" s="460">
        <v>60</v>
      </c>
      <c r="CI50" s="460">
        <v>70</v>
      </c>
      <c r="CJ50" s="727" t="s">
        <v>379</v>
      </c>
      <c r="CK50" s="724"/>
      <c r="CL50" s="938"/>
      <c r="CM50" s="939"/>
      <c r="CN50" s="729">
        <v>0.5</v>
      </c>
      <c r="CO50" s="730">
        <v>2</v>
      </c>
      <c r="CP50" s="730">
        <v>5</v>
      </c>
      <c r="CQ50" s="730">
        <v>10</v>
      </c>
      <c r="CR50" s="730">
        <v>15</v>
      </c>
      <c r="CS50" s="460">
        <v>20</v>
      </c>
      <c r="CT50" s="460">
        <v>30</v>
      </c>
      <c r="CU50" s="460">
        <v>40</v>
      </c>
      <c r="CV50" s="460">
        <v>50</v>
      </c>
      <c r="CW50" s="460">
        <v>60</v>
      </c>
      <c r="CX50" s="460">
        <v>70</v>
      </c>
      <c r="CY50" s="727" t="s">
        <v>379</v>
      </c>
      <c r="CZ50" s="724"/>
      <c r="DA50" s="938"/>
      <c r="DB50" s="939"/>
      <c r="DC50" s="729">
        <v>0.5</v>
      </c>
      <c r="DD50" s="730">
        <v>2</v>
      </c>
      <c r="DE50" s="730">
        <v>5</v>
      </c>
      <c r="DF50" s="730">
        <v>10</v>
      </c>
      <c r="DG50" s="730">
        <v>15</v>
      </c>
      <c r="DH50" s="460">
        <v>20</v>
      </c>
      <c r="DI50" s="460">
        <v>30</v>
      </c>
      <c r="DJ50" s="460">
        <v>40</v>
      </c>
      <c r="DK50" s="460">
        <v>50</v>
      </c>
      <c r="DL50" s="460">
        <v>60</v>
      </c>
      <c r="DM50" s="460">
        <v>70</v>
      </c>
      <c r="DN50" s="727" t="s">
        <v>379</v>
      </c>
      <c r="DO50" s="724"/>
      <c r="DP50" s="938"/>
      <c r="DQ50" s="939"/>
      <c r="DR50" s="729">
        <v>0.5</v>
      </c>
      <c r="DS50" s="730">
        <v>2</v>
      </c>
      <c r="DT50" s="730">
        <v>5</v>
      </c>
      <c r="DU50" s="730">
        <v>10</v>
      </c>
      <c r="DV50" s="730">
        <v>15</v>
      </c>
      <c r="DW50" s="460">
        <v>20</v>
      </c>
      <c r="DX50" s="460">
        <v>30</v>
      </c>
      <c r="DY50" s="460">
        <v>40</v>
      </c>
      <c r="DZ50" s="460">
        <v>50</v>
      </c>
      <c r="EA50" s="460">
        <v>60</v>
      </c>
      <c r="EB50" s="460">
        <v>70</v>
      </c>
      <c r="EC50" s="727" t="s">
        <v>379</v>
      </c>
      <c r="ED50" s="724"/>
      <c r="EE50" s="938"/>
      <c r="EF50" s="939"/>
      <c r="EG50" s="729">
        <v>0.5</v>
      </c>
      <c r="EH50" s="730">
        <v>2</v>
      </c>
      <c r="EI50" s="730">
        <v>5</v>
      </c>
      <c r="EJ50" s="730">
        <v>10</v>
      </c>
      <c r="EK50" s="730">
        <v>15</v>
      </c>
      <c r="EL50" s="460">
        <v>20</v>
      </c>
      <c r="EM50" s="460">
        <v>30</v>
      </c>
      <c r="EN50" s="460">
        <v>40</v>
      </c>
      <c r="EO50" s="460">
        <v>50</v>
      </c>
      <c r="EP50" s="460">
        <v>60</v>
      </c>
      <c r="EQ50" s="460">
        <v>70</v>
      </c>
      <c r="ER50" s="727" t="s">
        <v>379</v>
      </c>
      <c r="ES50" s="724"/>
      <c r="ET50" s="938"/>
      <c r="EU50" s="939"/>
      <c r="EV50" s="729">
        <v>0.5</v>
      </c>
      <c r="EW50" s="730">
        <v>2</v>
      </c>
      <c r="EX50" s="730">
        <v>5</v>
      </c>
      <c r="EY50" s="730">
        <v>10</v>
      </c>
      <c r="EZ50" s="730">
        <v>15</v>
      </c>
      <c r="FA50" s="460">
        <v>20</v>
      </c>
      <c r="FB50" s="460">
        <v>30</v>
      </c>
      <c r="FC50" s="460">
        <v>40</v>
      </c>
      <c r="FD50" s="460">
        <v>50</v>
      </c>
      <c r="FE50" s="460">
        <v>60</v>
      </c>
      <c r="FF50" s="460">
        <v>70</v>
      </c>
      <c r="FG50" s="727" t="s">
        <v>379</v>
      </c>
      <c r="FI50" s="938"/>
      <c r="FJ50" s="939"/>
      <c r="FK50" s="729">
        <v>0.5</v>
      </c>
      <c r="FL50" s="730">
        <v>2</v>
      </c>
      <c r="FM50" s="730">
        <v>5</v>
      </c>
      <c r="FN50" s="730">
        <v>10</v>
      </c>
      <c r="FO50" s="730">
        <v>15</v>
      </c>
      <c r="FP50" s="460">
        <v>20</v>
      </c>
      <c r="FQ50" s="460">
        <v>30</v>
      </c>
      <c r="FR50" s="460">
        <v>40</v>
      </c>
      <c r="FS50" s="460">
        <v>50</v>
      </c>
      <c r="FT50" s="460">
        <v>60</v>
      </c>
      <c r="FU50" s="460">
        <v>70</v>
      </c>
      <c r="FV50" s="727" t="s">
        <v>379</v>
      </c>
      <c r="FW50" s="724"/>
      <c r="FX50" s="938"/>
      <c r="FY50" s="939"/>
      <c r="FZ50" s="729">
        <v>0.5</v>
      </c>
      <c r="GA50" s="730">
        <v>2</v>
      </c>
      <c r="GB50" s="730">
        <v>5</v>
      </c>
      <c r="GC50" s="730">
        <v>10</v>
      </c>
      <c r="GD50" s="730">
        <v>15</v>
      </c>
      <c r="GE50" s="460">
        <v>20</v>
      </c>
      <c r="GF50" s="460">
        <v>30</v>
      </c>
      <c r="GG50" s="460">
        <v>40</v>
      </c>
      <c r="GH50" s="460">
        <v>50</v>
      </c>
      <c r="GI50" s="460">
        <v>60</v>
      </c>
      <c r="GJ50" s="460">
        <v>70</v>
      </c>
      <c r="GK50" s="727" t="s">
        <v>379</v>
      </c>
      <c r="GM50" s="938"/>
      <c r="GN50" s="939"/>
      <c r="GO50" s="729">
        <v>0.5</v>
      </c>
      <c r="GP50" s="730">
        <v>2</v>
      </c>
      <c r="GQ50" s="730">
        <v>5</v>
      </c>
      <c r="GR50" s="730">
        <v>10</v>
      </c>
      <c r="GS50" s="730">
        <v>15</v>
      </c>
      <c r="GT50" s="460">
        <v>20</v>
      </c>
      <c r="GU50" s="460">
        <v>30</v>
      </c>
      <c r="GV50" s="460">
        <v>40</v>
      </c>
      <c r="GW50" s="460">
        <v>50</v>
      </c>
      <c r="GX50" s="460">
        <v>60</v>
      </c>
      <c r="GY50" s="460">
        <v>70</v>
      </c>
      <c r="GZ50" s="727" t="s">
        <v>379</v>
      </c>
      <c r="HB50" s="968"/>
      <c r="HC50" s="969"/>
      <c r="HD50" s="1027"/>
      <c r="HE50" s="1029"/>
      <c r="HF50" s="731">
        <v>0.5</v>
      </c>
      <c r="HH50" s="968"/>
      <c r="HI50" s="969"/>
      <c r="HJ50" s="1054"/>
      <c r="HK50" s="731">
        <v>0.5</v>
      </c>
    </row>
    <row r="51" spans="2:219" ht="15" customHeight="1">
      <c r="B51" s="1020" t="s">
        <v>980</v>
      </c>
      <c r="C51" s="732" t="s">
        <v>380</v>
      </c>
      <c r="D51" s="462" t="s">
        <v>381</v>
      </c>
      <c r="E51" s="733" t="s">
        <v>381</v>
      </c>
      <c r="F51" s="734" t="s">
        <v>381</v>
      </c>
      <c r="G51" s="735" t="s">
        <v>381</v>
      </c>
      <c r="H51" s="736" t="s">
        <v>381</v>
      </c>
      <c r="I51" s="734" t="s">
        <v>381</v>
      </c>
      <c r="J51" s="734" t="s">
        <v>381</v>
      </c>
      <c r="K51" s="734" t="s">
        <v>381</v>
      </c>
      <c r="L51" s="734" t="s">
        <v>381</v>
      </c>
      <c r="M51" s="734" t="s">
        <v>381</v>
      </c>
      <c r="N51" s="734" t="s">
        <v>381</v>
      </c>
      <c r="O51" s="734" t="s">
        <v>381</v>
      </c>
      <c r="P51" s="734" t="s">
        <v>381</v>
      </c>
      <c r="Q51" s="734" t="s">
        <v>381</v>
      </c>
      <c r="R51" s="734" t="s">
        <v>381</v>
      </c>
      <c r="S51" s="737" t="s">
        <v>381</v>
      </c>
      <c r="T51" s="738"/>
      <c r="U51" s="1020" t="s">
        <v>980</v>
      </c>
      <c r="V51" s="732" t="str">
        <f>$C51</f>
        <v>&gt; 50</v>
      </c>
      <c r="W51" s="739" t="s">
        <v>381</v>
      </c>
      <c r="X51" s="740" t="s">
        <v>381</v>
      </c>
      <c r="Y51" s="469" t="s">
        <v>381</v>
      </c>
      <c r="Z51" s="469" t="s">
        <v>381</v>
      </c>
      <c r="AA51" s="469" t="s">
        <v>381</v>
      </c>
      <c r="AB51" s="528" t="s">
        <v>381</v>
      </c>
      <c r="AC51" s="470" t="s">
        <v>381</v>
      </c>
      <c r="AD51" s="739" t="s">
        <v>381</v>
      </c>
      <c r="AE51" s="740" t="s">
        <v>381</v>
      </c>
      <c r="AF51" s="738"/>
      <c r="AG51" s="1048">
        <f>AG7</f>
        <v>19.88372093023256</v>
      </c>
      <c r="AH51" s="1050">
        <f>AH7</f>
        <v>22.369186046511629</v>
      </c>
      <c r="AI51" s="738"/>
      <c r="AJ51" s="1020" t="s">
        <v>980</v>
      </c>
      <c r="AK51" s="732" t="str">
        <f>$C51</f>
        <v>&gt; 50</v>
      </c>
      <c r="AL51" s="739" t="s">
        <v>381</v>
      </c>
      <c r="AM51" s="740" t="s">
        <v>381</v>
      </c>
      <c r="AN51" s="529" t="s">
        <v>381</v>
      </c>
      <c r="AO51" s="738"/>
      <c r="AP51" s="1020" t="s">
        <v>980</v>
      </c>
      <c r="AQ51" s="732" t="s">
        <v>380</v>
      </c>
      <c r="AR51" s="462" t="s">
        <v>381</v>
      </c>
      <c r="AS51" s="736" t="s">
        <v>381</v>
      </c>
      <c r="AT51" s="734" t="s">
        <v>381</v>
      </c>
      <c r="AU51" s="734" t="s">
        <v>381</v>
      </c>
      <c r="AV51" s="734" t="s">
        <v>381</v>
      </c>
      <c r="AW51" s="734" t="s">
        <v>381</v>
      </c>
      <c r="AX51" s="734" t="s">
        <v>381</v>
      </c>
      <c r="AY51" s="734" t="s">
        <v>381</v>
      </c>
      <c r="AZ51" s="734" t="s">
        <v>381</v>
      </c>
      <c r="BA51" s="734" t="s">
        <v>381</v>
      </c>
      <c r="BB51" s="734" t="s">
        <v>381</v>
      </c>
      <c r="BC51" s="734" t="s">
        <v>381</v>
      </c>
      <c r="BD51" s="737" t="s">
        <v>381</v>
      </c>
      <c r="BE51" s="738"/>
      <c r="BF51" s="1020" t="s">
        <v>980</v>
      </c>
      <c r="BG51" s="732" t="s">
        <v>380</v>
      </c>
      <c r="BH51" s="462" t="s">
        <v>381</v>
      </c>
      <c r="BI51" s="736" t="s">
        <v>381</v>
      </c>
      <c r="BJ51" s="734" t="s">
        <v>381</v>
      </c>
      <c r="BK51" s="734" t="s">
        <v>381</v>
      </c>
      <c r="BL51" s="734" t="s">
        <v>381</v>
      </c>
      <c r="BM51" s="734" t="s">
        <v>381</v>
      </c>
      <c r="BN51" s="734" t="s">
        <v>381</v>
      </c>
      <c r="BO51" s="734" t="s">
        <v>381</v>
      </c>
      <c r="BP51" s="734" t="s">
        <v>381</v>
      </c>
      <c r="BQ51" s="734" t="s">
        <v>381</v>
      </c>
      <c r="BR51" s="734" t="s">
        <v>381</v>
      </c>
      <c r="BS51" s="734" t="s">
        <v>381</v>
      </c>
      <c r="BT51" s="737" t="s">
        <v>381</v>
      </c>
      <c r="BU51" s="738"/>
      <c r="BV51" s="1020" t="s">
        <v>980</v>
      </c>
      <c r="BW51" s="732" t="s">
        <v>380</v>
      </c>
      <c r="BX51" s="462" t="s">
        <v>381</v>
      </c>
      <c r="BY51" s="736" t="s">
        <v>381</v>
      </c>
      <c r="BZ51" s="734" t="s">
        <v>381</v>
      </c>
      <c r="CA51" s="734" t="s">
        <v>381</v>
      </c>
      <c r="CB51" s="734" t="s">
        <v>381</v>
      </c>
      <c r="CC51" s="734" t="s">
        <v>381</v>
      </c>
      <c r="CD51" s="734" t="s">
        <v>381</v>
      </c>
      <c r="CE51" s="734" t="s">
        <v>381</v>
      </c>
      <c r="CF51" s="734" t="s">
        <v>381</v>
      </c>
      <c r="CG51" s="734" t="s">
        <v>381</v>
      </c>
      <c r="CH51" s="734" t="s">
        <v>381</v>
      </c>
      <c r="CI51" s="734" t="s">
        <v>381</v>
      </c>
      <c r="CJ51" s="737" t="s">
        <v>381</v>
      </c>
      <c r="CK51" s="738"/>
      <c r="CL51" s="1020" t="s">
        <v>980</v>
      </c>
      <c r="CM51" s="732" t="str">
        <f>$C51</f>
        <v>&gt; 50</v>
      </c>
      <c r="CN51" s="742" t="s">
        <v>381</v>
      </c>
      <c r="CO51" s="743" t="s">
        <v>381</v>
      </c>
      <c r="CP51" s="743" t="s">
        <v>381</v>
      </c>
      <c r="CQ51" s="743" t="s">
        <v>381</v>
      </c>
      <c r="CR51" s="743" t="s">
        <v>381</v>
      </c>
      <c r="CS51" s="743" t="s">
        <v>381</v>
      </c>
      <c r="CT51" s="743" t="s">
        <v>381</v>
      </c>
      <c r="CU51" s="743" t="s">
        <v>381</v>
      </c>
      <c r="CV51" s="743" t="s">
        <v>381</v>
      </c>
      <c r="CW51" s="743" t="s">
        <v>381</v>
      </c>
      <c r="CX51" s="743" t="s">
        <v>381</v>
      </c>
      <c r="CY51" s="740" t="s">
        <v>381</v>
      </c>
      <c r="CZ51" s="738"/>
      <c r="DA51" s="1020" t="s">
        <v>980</v>
      </c>
      <c r="DB51" s="732" t="str">
        <f>$C51</f>
        <v>&gt; 50</v>
      </c>
      <c r="DC51" s="742" t="s">
        <v>381</v>
      </c>
      <c r="DD51" s="743" t="s">
        <v>381</v>
      </c>
      <c r="DE51" s="743" t="s">
        <v>381</v>
      </c>
      <c r="DF51" s="743" t="s">
        <v>381</v>
      </c>
      <c r="DG51" s="743" t="s">
        <v>381</v>
      </c>
      <c r="DH51" s="743" t="s">
        <v>381</v>
      </c>
      <c r="DI51" s="743" t="s">
        <v>381</v>
      </c>
      <c r="DJ51" s="743" t="s">
        <v>381</v>
      </c>
      <c r="DK51" s="743" t="s">
        <v>381</v>
      </c>
      <c r="DL51" s="743" t="s">
        <v>381</v>
      </c>
      <c r="DM51" s="743" t="s">
        <v>381</v>
      </c>
      <c r="DN51" s="740" t="s">
        <v>381</v>
      </c>
      <c r="DO51" s="744"/>
      <c r="DP51" s="1020" t="s">
        <v>980</v>
      </c>
      <c r="DQ51" s="732" t="str">
        <f>$C51</f>
        <v>&gt; 50</v>
      </c>
      <c r="DR51" s="742" t="s">
        <v>381</v>
      </c>
      <c r="DS51" s="743" t="s">
        <v>381</v>
      </c>
      <c r="DT51" s="743" t="s">
        <v>381</v>
      </c>
      <c r="DU51" s="743" t="s">
        <v>381</v>
      </c>
      <c r="DV51" s="743" t="s">
        <v>381</v>
      </c>
      <c r="DW51" s="743" t="s">
        <v>381</v>
      </c>
      <c r="DX51" s="743" t="s">
        <v>381</v>
      </c>
      <c r="DY51" s="743" t="s">
        <v>381</v>
      </c>
      <c r="DZ51" s="743" t="s">
        <v>381</v>
      </c>
      <c r="EA51" s="743" t="s">
        <v>381</v>
      </c>
      <c r="EB51" s="743" t="s">
        <v>381</v>
      </c>
      <c r="EC51" s="740" t="s">
        <v>381</v>
      </c>
      <c r="ED51" s="738"/>
      <c r="EE51" s="1020" t="s">
        <v>980</v>
      </c>
      <c r="EF51" s="732" t="str">
        <f>$C51</f>
        <v>&gt; 50</v>
      </c>
      <c r="EG51" s="742" t="s">
        <v>381</v>
      </c>
      <c r="EH51" s="743" t="s">
        <v>381</v>
      </c>
      <c r="EI51" s="743" t="s">
        <v>381</v>
      </c>
      <c r="EJ51" s="743" t="s">
        <v>381</v>
      </c>
      <c r="EK51" s="743" t="s">
        <v>381</v>
      </c>
      <c r="EL51" s="743" t="s">
        <v>381</v>
      </c>
      <c r="EM51" s="743" t="s">
        <v>381</v>
      </c>
      <c r="EN51" s="743" t="s">
        <v>381</v>
      </c>
      <c r="EO51" s="743" t="s">
        <v>381</v>
      </c>
      <c r="EP51" s="743" t="s">
        <v>381</v>
      </c>
      <c r="EQ51" s="743" t="s">
        <v>381</v>
      </c>
      <c r="ER51" s="740" t="s">
        <v>381</v>
      </c>
      <c r="ES51" s="738"/>
      <c r="ET51" s="1020" t="s">
        <v>980</v>
      </c>
      <c r="EU51" s="732" t="str">
        <f>$C51</f>
        <v>&gt; 50</v>
      </c>
      <c r="EV51" s="742" t="s">
        <v>381</v>
      </c>
      <c r="EW51" s="743" t="s">
        <v>381</v>
      </c>
      <c r="EX51" s="743" t="s">
        <v>381</v>
      </c>
      <c r="EY51" s="743" t="s">
        <v>381</v>
      </c>
      <c r="EZ51" s="743" t="s">
        <v>381</v>
      </c>
      <c r="FA51" s="743" t="s">
        <v>381</v>
      </c>
      <c r="FB51" s="743" t="s">
        <v>381</v>
      </c>
      <c r="FC51" s="743" t="s">
        <v>381</v>
      </c>
      <c r="FD51" s="743" t="s">
        <v>381</v>
      </c>
      <c r="FE51" s="743" t="s">
        <v>381</v>
      </c>
      <c r="FF51" s="743" t="s">
        <v>381</v>
      </c>
      <c r="FG51" s="740" t="s">
        <v>381</v>
      </c>
      <c r="FI51" s="1020" t="s">
        <v>980</v>
      </c>
      <c r="FJ51" s="732" t="str">
        <f>$C51</f>
        <v>&gt; 50</v>
      </c>
      <c r="FK51" s="742" t="s">
        <v>381</v>
      </c>
      <c r="FL51" s="743" t="s">
        <v>381</v>
      </c>
      <c r="FM51" s="743" t="s">
        <v>381</v>
      </c>
      <c r="FN51" s="743" t="s">
        <v>381</v>
      </c>
      <c r="FO51" s="743" t="s">
        <v>381</v>
      </c>
      <c r="FP51" s="743" t="s">
        <v>381</v>
      </c>
      <c r="FQ51" s="743" t="s">
        <v>381</v>
      </c>
      <c r="FR51" s="743" t="s">
        <v>381</v>
      </c>
      <c r="FS51" s="743" t="s">
        <v>381</v>
      </c>
      <c r="FT51" s="743" t="s">
        <v>381</v>
      </c>
      <c r="FU51" s="743" t="s">
        <v>381</v>
      </c>
      <c r="FV51" s="740" t="s">
        <v>381</v>
      </c>
      <c r="FW51" s="744"/>
      <c r="FX51" s="1020" t="s">
        <v>980</v>
      </c>
      <c r="FY51" s="732" t="str">
        <f>$C51</f>
        <v>&gt; 50</v>
      </c>
      <c r="FZ51" s="742" t="s">
        <v>381</v>
      </c>
      <c r="GA51" s="743" t="s">
        <v>381</v>
      </c>
      <c r="GB51" s="743" t="s">
        <v>381</v>
      </c>
      <c r="GC51" s="743" t="s">
        <v>381</v>
      </c>
      <c r="GD51" s="743" t="s">
        <v>381</v>
      </c>
      <c r="GE51" s="743" t="s">
        <v>381</v>
      </c>
      <c r="GF51" s="743" t="s">
        <v>381</v>
      </c>
      <c r="GG51" s="743" t="s">
        <v>381</v>
      </c>
      <c r="GH51" s="743" t="s">
        <v>381</v>
      </c>
      <c r="GI51" s="743" t="s">
        <v>381</v>
      </c>
      <c r="GJ51" s="743" t="s">
        <v>381</v>
      </c>
      <c r="GK51" s="740" t="s">
        <v>381</v>
      </c>
      <c r="GM51" s="1020" t="s">
        <v>980</v>
      </c>
      <c r="GN51" s="732" t="str">
        <f>$C51</f>
        <v>&gt; 50</v>
      </c>
      <c r="GO51" s="742" t="s">
        <v>381</v>
      </c>
      <c r="GP51" s="743" t="s">
        <v>381</v>
      </c>
      <c r="GQ51" s="743" t="s">
        <v>381</v>
      </c>
      <c r="GR51" s="743" t="s">
        <v>381</v>
      </c>
      <c r="GS51" s="743" t="s">
        <v>381</v>
      </c>
      <c r="GT51" s="743" t="s">
        <v>381</v>
      </c>
      <c r="GU51" s="743" t="s">
        <v>381</v>
      </c>
      <c r="GV51" s="743" t="s">
        <v>381</v>
      </c>
      <c r="GW51" s="743" t="s">
        <v>381</v>
      </c>
      <c r="GX51" s="743" t="s">
        <v>381</v>
      </c>
      <c r="GY51" s="743" t="s">
        <v>381</v>
      </c>
      <c r="GZ51" s="740" t="s">
        <v>381</v>
      </c>
      <c r="HB51" s="1020" t="s">
        <v>980</v>
      </c>
      <c r="HC51" s="732" t="str">
        <f>$C51</f>
        <v>&gt; 50</v>
      </c>
      <c r="HD51" s="462" t="s">
        <v>381</v>
      </c>
      <c r="HE51" s="549" t="s">
        <v>381</v>
      </c>
      <c r="HF51" s="745" t="s">
        <v>381</v>
      </c>
      <c r="HH51" s="1020" t="s">
        <v>980</v>
      </c>
      <c r="HI51" s="732" t="str">
        <f>$C51</f>
        <v>&gt; 50</v>
      </c>
      <c r="HJ51" s="462" t="s">
        <v>381</v>
      </c>
      <c r="HK51" s="745" t="s">
        <v>381</v>
      </c>
    </row>
    <row r="52" spans="2:219" ht="15" customHeight="1" thickBot="1">
      <c r="B52" s="1021"/>
      <c r="C52" s="691">
        <v>50</v>
      </c>
      <c r="D52" s="606">
        <f>Y52</f>
        <v>1.2141852207905894</v>
      </c>
      <c r="E52" s="700" t="s">
        <v>711</v>
      </c>
      <c r="F52" s="701" t="s">
        <v>711</v>
      </c>
      <c r="G52" s="702" t="str">
        <f>HD52</f>
        <v>no Top-Off</v>
      </c>
      <c r="H52" s="703">
        <f>MIN(AS52,BI52,BY52)</f>
        <v>74.301068040210552</v>
      </c>
      <c r="I52" s="692">
        <f>MIN(AT52,BJ52,BZ52)</f>
        <v>76.377960582377781</v>
      </c>
      <c r="J52" s="692">
        <f>MIN(AU52,BK52,CA52)</f>
        <v>80.746656944314253</v>
      </c>
      <c r="K52" s="692">
        <f t="shared" ref="K52:R52" si="85">MIN(AV52,BL52,CB52)</f>
        <v>87.201482130994833</v>
      </c>
      <c r="L52" s="692">
        <f t="shared" si="85"/>
        <v>86.830465038389306</v>
      </c>
      <c r="M52" s="692">
        <f t="shared" si="85"/>
        <v>86.436274162498833</v>
      </c>
      <c r="N52" s="692">
        <f t="shared" si="85"/>
        <v>85.578839723596218</v>
      </c>
      <c r="O52" s="692">
        <f t="shared" si="85"/>
        <v>84.629264036766259</v>
      </c>
      <c r="P52" s="692">
        <f t="shared" si="85"/>
        <v>83.57325430784401</v>
      </c>
      <c r="Q52" s="692">
        <f t="shared" si="85"/>
        <v>82.376786271122924</v>
      </c>
      <c r="R52" s="692">
        <f t="shared" si="85"/>
        <v>80.902878203704219</v>
      </c>
      <c r="S52" s="613" t="s">
        <v>381</v>
      </c>
      <c r="T52" s="738"/>
      <c r="U52" s="1021"/>
      <c r="V52" s="503">
        <f>$C52</f>
        <v>50</v>
      </c>
      <c r="W52" s="481">
        <v>50</v>
      </c>
      <c r="X52" s="519">
        <v>-17.5</v>
      </c>
      <c r="Y52" s="681">
        <f>IF(MIN(AA52,Z52)*(1-(2.5+7)/(87.5-5))&gt;$AG$7,$AG$7,MIN(AA52,Z52)*(1-(2.5+7)/(87.5-5)))</f>
        <v>1.2141852207905894</v>
      </c>
      <c r="Z52" s="666">
        <v>1.37219562623594</v>
      </c>
      <c r="AA52" s="488">
        <v>1.661361935295067</v>
      </c>
      <c r="AB52" s="532">
        <f>(I52-2)/Y52</f>
        <v>61.257507758122969</v>
      </c>
      <c r="AC52" s="486">
        <f>(I52-2)/MIN(AA52,Z52)</f>
        <v>54.20361292536942</v>
      </c>
      <c r="AD52" s="487">
        <v>2.5446567430966551</v>
      </c>
      <c r="AE52" s="488">
        <v>4.4587603641372873</v>
      </c>
      <c r="AF52" s="738"/>
      <c r="AG52" s="1048"/>
      <c r="AH52" s="1050"/>
      <c r="AI52" s="738"/>
      <c r="AJ52" s="1021"/>
      <c r="AK52" s="503">
        <f>$C52</f>
        <v>50</v>
      </c>
      <c r="AL52" s="489">
        <v>25</v>
      </c>
      <c r="AM52" s="482">
        <f>MIN(-26,AK52)</f>
        <v>-26</v>
      </c>
      <c r="AN52" s="490">
        <f t="shared" ref="AN52:AN64" si="86">Y52</f>
        <v>1.2141852207905894</v>
      </c>
      <c r="AO52" s="738"/>
      <c r="AP52" s="1021"/>
      <c r="AQ52" s="503">
        <v>50</v>
      </c>
      <c r="AR52" s="483">
        <f>Y52</f>
        <v>1.2141852207905894</v>
      </c>
      <c r="AS52" s="477">
        <v>109.55419278199197</v>
      </c>
      <c r="AT52" s="479">
        <v>109.25401513795659</v>
      </c>
      <c r="AU52" s="479">
        <v>108.68862873663087</v>
      </c>
      <c r="AV52" s="479">
        <v>107.79934957137264</v>
      </c>
      <c r="AW52" s="479">
        <v>106.9697347829092</v>
      </c>
      <c r="AX52" s="479">
        <v>106.20088116454264</v>
      </c>
      <c r="AY52" s="479">
        <v>104.84854349641361</v>
      </c>
      <c r="AZ52" s="479">
        <v>103.68089760970857</v>
      </c>
      <c r="BA52" s="479">
        <v>102.7710318370449</v>
      </c>
      <c r="BB52" s="479">
        <v>101.95066396829172</v>
      </c>
      <c r="BC52" s="479">
        <v>101.35923335964483</v>
      </c>
      <c r="BD52" s="522" t="s">
        <v>381</v>
      </c>
      <c r="BE52" s="738"/>
      <c r="BF52" s="1021"/>
      <c r="BG52" s="503">
        <v>50</v>
      </c>
      <c r="BH52" s="483">
        <f>IF(MIN(Z52:AA52)&gt;$AH$7,$AH$7,MIN(Z52:AA52))</f>
        <v>1.37219562623594</v>
      </c>
      <c r="BI52" s="477">
        <v>74.301068040210552</v>
      </c>
      <c r="BJ52" s="479">
        <v>76.377960582377781</v>
      </c>
      <c r="BK52" s="478">
        <v>80.746656944314253</v>
      </c>
      <c r="BL52" s="478">
        <v>87.420594593281223</v>
      </c>
      <c r="BM52" s="478">
        <v>87.045244703171718</v>
      </c>
      <c r="BN52" s="478">
        <v>86.647487409687798</v>
      </c>
      <c r="BO52" s="478">
        <v>85.786166647412685</v>
      </c>
      <c r="BP52" s="478">
        <v>84.83519886806711</v>
      </c>
      <c r="BQ52" s="478">
        <v>83.775794566806496</v>
      </c>
      <c r="BR52" s="478">
        <v>82.555997008639352</v>
      </c>
      <c r="BS52" s="478">
        <v>81.002645248867324</v>
      </c>
      <c r="BT52" s="522" t="s">
        <v>381</v>
      </c>
      <c r="BU52" s="533"/>
      <c r="BV52" s="1021"/>
      <c r="BW52" s="503">
        <v>50</v>
      </c>
      <c r="BX52" s="483">
        <f>IF(MIN(Z52:AA52)&gt;$AH$7,$AH$7,MIN(Z52:AA52))</f>
        <v>1.37219562623594</v>
      </c>
      <c r="BY52" s="477">
        <v>79.304511723239287</v>
      </c>
      <c r="BZ52" s="479">
        <v>81.272829135209335</v>
      </c>
      <c r="CA52" s="478">
        <v>85.625231810115366</v>
      </c>
      <c r="CB52" s="478">
        <v>87.201482130994833</v>
      </c>
      <c r="CC52" s="478">
        <v>86.830465038389306</v>
      </c>
      <c r="CD52" s="478">
        <v>86.436274162498833</v>
      </c>
      <c r="CE52" s="478">
        <v>85.578839723596218</v>
      </c>
      <c r="CF52" s="478">
        <v>84.629264036766259</v>
      </c>
      <c r="CG52" s="478">
        <v>83.57325430784401</v>
      </c>
      <c r="CH52" s="478">
        <v>82.376786271122924</v>
      </c>
      <c r="CI52" s="478">
        <v>80.902878203704219</v>
      </c>
      <c r="CJ52" s="522" t="s">
        <v>381</v>
      </c>
      <c r="CK52" s="738"/>
      <c r="CL52" s="1021"/>
      <c r="CM52" s="503">
        <f>$C52</f>
        <v>50</v>
      </c>
      <c r="CN52" s="491">
        <v>1.2000000000000002</v>
      </c>
      <c r="CO52" s="492">
        <v>1.2000000000000006</v>
      </c>
      <c r="CP52" s="492">
        <v>1.2000000000000002</v>
      </c>
      <c r="CQ52" s="492">
        <v>1.2000000000000002</v>
      </c>
      <c r="CR52" s="492">
        <v>1.2</v>
      </c>
      <c r="CS52" s="493">
        <v>1.2</v>
      </c>
      <c r="CT52" s="493">
        <v>1.2000000000000002</v>
      </c>
      <c r="CU52" s="493">
        <v>1.2000000000000002</v>
      </c>
      <c r="CV52" s="493">
        <v>1.2000000000000002</v>
      </c>
      <c r="CW52" s="493">
        <v>1.2</v>
      </c>
      <c r="CX52" s="493">
        <v>1.2</v>
      </c>
      <c r="CY52" s="747" t="s">
        <v>381</v>
      </c>
      <c r="CZ52" s="738"/>
      <c r="DA52" s="1021"/>
      <c r="DB52" s="503">
        <f>$C52</f>
        <v>50</v>
      </c>
      <c r="DC52" s="491">
        <v>0.89277100721848979</v>
      </c>
      <c r="DD52" s="492">
        <v>0.91038932887282609</v>
      </c>
      <c r="DE52" s="492">
        <v>0.94656988976959766</v>
      </c>
      <c r="DF52" s="492">
        <v>1.0000000000000071</v>
      </c>
      <c r="DG52" s="492">
        <v>1</v>
      </c>
      <c r="DH52" s="493">
        <v>1.0000000000000069</v>
      </c>
      <c r="DI52" s="493">
        <v>1.0000000000000004</v>
      </c>
      <c r="DJ52" s="493">
        <v>1.0000000000000038</v>
      </c>
      <c r="DK52" s="493">
        <v>1</v>
      </c>
      <c r="DL52" s="493">
        <v>1</v>
      </c>
      <c r="DM52" s="493">
        <v>1.0000000000000004</v>
      </c>
      <c r="DN52" s="747" t="s">
        <v>381</v>
      </c>
      <c r="DO52" s="744"/>
      <c r="DP52" s="1021"/>
      <c r="DQ52" s="503">
        <f>$C52</f>
        <v>50</v>
      </c>
      <c r="DR52" s="491">
        <v>0.93475523581065023</v>
      </c>
      <c r="DS52" s="492">
        <v>0.95084956656829234</v>
      </c>
      <c r="DT52" s="492">
        <v>0.9856331805559031</v>
      </c>
      <c r="DU52" s="492">
        <v>1</v>
      </c>
      <c r="DV52" s="492">
        <v>1.0000000000000073</v>
      </c>
      <c r="DW52" s="493">
        <v>1.0000000000000073</v>
      </c>
      <c r="DX52" s="493">
        <v>1.0000000000000069</v>
      </c>
      <c r="DY52" s="493">
        <v>1.0000000000000002</v>
      </c>
      <c r="DZ52" s="493">
        <v>1.0000000000000002</v>
      </c>
      <c r="EA52" s="493">
        <v>1</v>
      </c>
      <c r="EB52" s="493">
        <v>1.0000000000000004</v>
      </c>
      <c r="EC52" s="747" t="s">
        <v>381</v>
      </c>
      <c r="ED52" s="738"/>
      <c r="EE52" s="1021"/>
      <c r="EF52" s="503">
        <f>$C52</f>
        <v>50</v>
      </c>
      <c r="EG52" s="495">
        <v>65.990004999003474</v>
      </c>
      <c r="EH52" s="496">
        <v>65.065196767330974</v>
      </c>
      <c r="EI52" s="496">
        <v>63.323988751354989</v>
      </c>
      <c r="EJ52" s="496">
        <v>60.587088142962102</v>
      </c>
      <c r="EK52" s="496">
        <v>58.035806531966045</v>
      </c>
      <c r="EL52" s="497">
        <v>55.673113223305734</v>
      </c>
      <c r="EM52" s="497">
        <v>51.521454039546313</v>
      </c>
      <c r="EN52" s="497">
        <v>47.941035163618096</v>
      </c>
      <c r="EO52" s="497">
        <v>45.153819119043931</v>
      </c>
      <c r="EP52" s="497">
        <v>42.642856221621628</v>
      </c>
      <c r="EQ52" s="497">
        <v>40.83385972502316</v>
      </c>
      <c r="ER52" s="747" t="s">
        <v>381</v>
      </c>
      <c r="ES52" s="738"/>
      <c r="ET52" s="1021"/>
      <c r="EU52" s="503">
        <f>$C52</f>
        <v>50</v>
      </c>
      <c r="EV52" s="495">
        <v>85</v>
      </c>
      <c r="EW52" s="496">
        <v>85</v>
      </c>
      <c r="EX52" s="496">
        <v>85</v>
      </c>
      <c r="EY52" s="496">
        <v>84.828045681156595</v>
      </c>
      <c r="EZ52" s="496">
        <v>83.309941535233179</v>
      </c>
      <c r="FA52" s="497">
        <v>81.701814586263822</v>
      </c>
      <c r="FB52" s="497">
        <v>78.221653085654737</v>
      </c>
      <c r="FC52" s="497">
        <v>74.382715406041257</v>
      </c>
      <c r="FD52" s="497">
        <v>70.110342422768156</v>
      </c>
      <c r="FE52" s="497">
        <v>65.196839496405175</v>
      </c>
      <c r="FF52" s="497">
        <v>58.948730280392738</v>
      </c>
      <c r="FG52" s="747" t="s">
        <v>381</v>
      </c>
      <c r="FI52" s="1021"/>
      <c r="FJ52" s="503">
        <f>$C52</f>
        <v>50</v>
      </c>
      <c r="FK52" s="495">
        <v>85</v>
      </c>
      <c r="FL52" s="496">
        <v>85</v>
      </c>
      <c r="FM52" s="496">
        <v>85</v>
      </c>
      <c r="FN52" s="496">
        <v>83.941777362364121</v>
      </c>
      <c r="FO52" s="496">
        <v>82.441513300902841</v>
      </c>
      <c r="FP52" s="497">
        <v>80.848136252120185</v>
      </c>
      <c r="FQ52" s="497">
        <v>77.38439113549947</v>
      </c>
      <c r="FR52" s="497">
        <v>73.551862645202391</v>
      </c>
      <c r="FS52" s="497">
        <v>69.29405841286416</v>
      </c>
      <c r="FT52" s="497">
        <v>64.475475295701642</v>
      </c>
      <c r="FU52" s="497">
        <v>58.5477822043689</v>
      </c>
      <c r="FV52" s="747" t="s">
        <v>381</v>
      </c>
      <c r="FW52" s="744"/>
      <c r="FX52" s="1021"/>
      <c r="FY52" s="503">
        <f>$C52</f>
        <v>50</v>
      </c>
      <c r="FZ52" s="491">
        <f t="shared" ref="FZ52:GJ64" si="87">MIN(CN52,DC52,DR52)</f>
        <v>0.89277100721848979</v>
      </c>
      <c r="GA52" s="492">
        <f t="shared" si="87"/>
        <v>0.91038932887282609</v>
      </c>
      <c r="GB52" s="492">
        <f t="shared" si="87"/>
        <v>0.94656988976959766</v>
      </c>
      <c r="GC52" s="492">
        <f t="shared" si="87"/>
        <v>1</v>
      </c>
      <c r="GD52" s="492">
        <f t="shared" si="87"/>
        <v>1</v>
      </c>
      <c r="GE52" s="493">
        <f t="shared" si="87"/>
        <v>1.0000000000000069</v>
      </c>
      <c r="GF52" s="493">
        <f t="shared" si="87"/>
        <v>1.0000000000000004</v>
      </c>
      <c r="GG52" s="493">
        <f t="shared" si="87"/>
        <v>1.0000000000000002</v>
      </c>
      <c r="GH52" s="493">
        <f t="shared" si="87"/>
        <v>1</v>
      </c>
      <c r="GI52" s="493">
        <f t="shared" si="87"/>
        <v>1</v>
      </c>
      <c r="GJ52" s="493">
        <f t="shared" si="87"/>
        <v>1.0000000000000004</v>
      </c>
      <c r="GK52" s="747" t="s">
        <v>381</v>
      </c>
      <c r="GM52" s="1021"/>
      <c r="GN52" s="503">
        <f>$C52</f>
        <v>50</v>
      </c>
      <c r="GO52" s="495">
        <f t="shared" ref="GO52:GY64" si="88">MAX(EG52,EV52,FK52)</f>
        <v>85</v>
      </c>
      <c r="GP52" s="496">
        <f t="shared" si="88"/>
        <v>85</v>
      </c>
      <c r="GQ52" s="496">
        <f t="shared" si="88"/>
        <v>85</v>
      </c>
      <c r="GR52" s="496">
        <f t="shared" si="88"/>
        <v>84.828045681156595</v>
      </c>
      <c r="GS52" s="496">
        <f t="shared" si="88"/>
        <v>83.309941535233179</v>
      </c>
      <c r="GT52" s="497">
        <f t="shared" si="88"/>
        <v>81.701814586263822</v>
      </c>
      <c r="GU52" s="497">
        <f t="shared" si="88"/>
        <v>78.221653085654737</v>
      </c>
      <c r="GV52" s="497">
        <f t="shared" si="88"/>
        <v>74.382715406041257</v>
      </c>
      <c r="GW52" s="497">
        <f t="shared" si="88"/>
        <v>70.110342422768156</v>
      </c>
      <c r="GX52" s="497">
        <f t="shared" si="88"/>
        <v>65.196839496405175</v>
      </c>
      <c r="GY52" s="497">
        <f t="shared" si="88"/>
        <v>58.948730280392738</v>
      </c>
      <c r="GZ52" s="747" t="s">
        <v>381</v>
      </c>
      <c r="HB52" s="1021"/>
      <c r="HC52" s="503">
        <f>$C52</f>
        <v>50</v>
      </c>
      <c r="HD52" s="531" t="s">
        <v>711</v>
      </c>
      <c r="HE52" s="551" t="s">
        <v>785</v>
      </c>
      <c r="HF52" s="604" t="s">
        <v>711</v>
      </c>
      <c r="HH52" s="1021"/>
      <c r="HI52" s="503">
        <f>$C52</f>
        <v>50</v>
      </c>
      <c r="HJ52" s="531" t="str">
        <f>HD52</f>
        <v>no Top-Off</v>
      </c>
      <c r="HK52" s="604" t="s">
        <v>711</v>
      </c>
    </row>
    <row r="53" spans="2:219" ht="15" customHeight="1">
      <c r="B53" s="1021"/>
      <c r="C53" s="711">
        <v>45</v>
      </c>
      <c r="D53" s="536">
        <f t="shared" ref="D53:D64" si="89">Y53</f>
        <v>2.2347666197040859</v>
      </c>
      <c r="E53" s="704">
        <f t="shared" ref="E53:E64" si="90">MIN(AS53,BI53,BY53)</f>
        <v>74.000216231176054</v>
      </c>
      <c r="F53" s="705">
        <f t="shared" ref="F53:F64" si="91">MIN(HF53,HK53)</f>
        <v>87.4631128601049</v>
      </c>
      <c r="G53" s="706">
        <f t="shared" ref="G53:G64" si="92">HD53</f>
        <v>1.113818797053965</v>
      </c>
      <c r="H53" s="639" t="s">
        <v>712</v>
      </c>
      <c r="I53" s="640" t="s">
        <v>712</v>
      </c>
      <c r="J53" s="559">
        <f t="shared" ref="J53:J64" si="93">MIN(AU53,BK53,CA53)</f>
        <v>81.570167610329165</v>
      </c>
      <c r="K53" s="559">
        <f t="shared" ref="K53:K64" si="94">MIN(AV53,BL53,CB53)</f>
        <v>87.178459763841389</v>
      </c>
      <c r="L53" s="559">
        <f t="shared" ref="L53:L64" si="95">MIN(AW53,BM53,CC53)</f>
        <v>86.739201125470188</v>
      </c>
      <c r="M53" s="559">
        <f t="shared" ref="M53:M64" si="96">MIN(AX53,BN53,CD53)</f>
        <v>86.267910231073188</v>
      </c>
      <c r="N53" s="559">
        <f t="shared" ref="N53:N64" si="97">MIN(AY53,BO53,CE53)</f>
        <v>85.227422010101975</v>
      </c>
      <c r="O53" s="559">
        <f t="shared" ref="O53:O64" si="98">MIN(AZ53,BP53,CF53)</f>
        <v>84.067801472645897</v>
      </c>
      <c r="P53" s="559">
        <f t="shared" ref="P53:P64" si="99">MIN(BA53,BQ53,CG53)</f>
        <v>82.782543563641852</v>
      </c>
      <c r="Q53" s="559">
        <f t="shared" ref="Q53:Q64" si="100">MIN(BB53,BR53,CH53)</f>
        <v>81.337026032461523</v>
      </c>
      <c r="R53" s="559">
        <f>MIN(BC53,BS53,CI53)</f>
        <v>79.563559684100483</v>
      </c>
      <c r="S53" s="539" t="s">
        <v>381</v>
      </c>
      <c r="T53" s="738"/>
      <c r="U53" s="1021"/>
      <c r="V53" s="503">
        <f t="shared" ref="V53:V65" si="101">$C53</f>
        <v>45</v>
      </c>
      <c r="W53" s="481">
        <v>45</v>
      </c>
      <c r="X53" s="519">
        <v>-17.5</v>
      </c>
      <c r="Y53" s="681">
        <f t="shared" ref="Y53:Y64" si="102">IF(MIN(AA53,Z53)*(1-(2.5+7)/(87.5-5))&gt;$AG$7,$AG$7,MIN(AA53,Z53)*(1-(2.5+7)/(87.5-5)))</f>
        <v>2.2347666197040859</v>
      </c>
      <c r="Z53" s="666">
        <v>2.5255924126792753</v>
      </c>
      <c r="AA53" s="488">
        <v>2.7475417312513959</v>
      </c>
      <c r="AB53" s="532">
        <f t="shared" ref="AB53:AB64" si="103">(J53-5)/Y53</f>
        <v>34.263160607109889</v>
      </c>
      <c r="AC53" s="486">
        <f t="shared" ref="AC53:AC64" si="104">(J53-5)/MIN(AA53,Z53)</f>
        <v>30.317705749321476</v>
      </c>
      <c r="AD53" s="487">
        <v>4.7566402850130665</v>
      </c>
      <c r="AE53" s="488">
        <v>7.4771437501550944</v>
      </c>
      <c r="AF53" s="738"/>
      <c r="AG53" s="1048"/>
      <c r="AH53" s="1050"/>
      <c r="AI53" s="738"/>
      <c r="AJ53" s="1021"/>
      <c r="AK53" s="503">
        <f t="shared" ref="AK53:AK65" si="105">$C53</f>
        <v>45</v>
      </c>
      <c r="AL53" s="489">
        <v>25</v>
      </c>
      <c r="AM53" s="482">
        <f t="shared" ref="AM53:AM64" si="106">MIN(-26,AK53)</f>
        <v>-26</v>
      </c>
      <c r="AN53" s="490">
        <f t="shared" si="86"/>
        <v>2.2347666197040859</v>
      </c>
      <c r="AO53" s="738"/>
      <c r="AP53" s="1021"/>
      <c r="AQ53" s="503">
        <v>45</v>
      </c>
      <c r="AR53" s="483">
        <f t="shared" ref="AR53:AR64" si="107">Y53</f>
        <v>2.2347666197040859</v>
      </c>
      <c r="AS53" s="477">
        <v>107.39324893001525</v>
      </c>
      <c r="AT53" s="479">
        <v>107.10207614432881</v>
      </c>
      <c r="AU53" s="479">
        <v>106.57220971826835</v>
      </c>
      <c r="AV53" s="479">
        <v>105.77117405116604</v>
      </c>
      <c r="AW53" s="479">
        <v>105.05736675919152</v>
      </c>
      <c r="AX53" s="479">
        <v>104.42432593006012</v>
      </c>
      <c r="AY53" s="479">
        <v>103.36045998116101</v>
      </c>
      <c r="AZ53" s="479">
        <v>102.45286355026782</v>
      </c>
      <c r="BA53" s="479">
        <v>101.94064052338238</v>
      </c>
      <c r="BB53" s="479">
        <v>101.39986759829678</v>
      </c>
      <c r="BC53" s="479">
        <v>101.15778474864241</v>
      </c>
      <c r="BD53" s="522" t="s">
        <v>381</v>
      </c>
      <c r="BE53" s="738"/>
      <c r="BF53" s="1021"/>
      <c r="BG53" s="503">
        <v>45</v>
      </c>
      <c r="BH53" s="483">
        <f t="shared" ref="BH53:BH64" si="108">IF(MIN(Z53:AA53)&gt;$AH$7,$AH$7,MIN(Z53:AA53))</f>
        <v>2.5255924126792753</v>
      </c>
      <c r="BI53" s="477">
        <v>74.000216231176054</v>
      </c>
      <c r="BJ53" s="479">
        <v>76.401502873497876</v>
      </c>
      <c r="BK53" s="478">
        <v>81.570167610329165</v>
      </c>
      <c r="BL53" s="478">
        <v>87.326665191847283</v>
      </c>
      <c r="BM53" s="478">
        <v>86.896494737216059</v>
      </c>
      <c r="BN53" s="478">
        <v>86.433642078455335</v>
      </c>
      <c r="BO53" s="478">
        <v>85.4137525444132</v>
      </c>
      <c r="BP53" s="478">
        <v>84.270195179338558</v>
      </c>
      <c r="BQ53" s="478">
        <v>82.99127152351943</v>
      </c>
      <c r="BR53" s="478">
        <v>81.517970393744235</v>
      </c>
      <c r="BS53" s="478">
        <v>79.652026785788706</v>
      </c>
      <c r="BT53" s="522" t="s">
        <v>381</v>
      </c>
      <c r="BU53" s="533"/>
      <c r="BV53" s="1021"/>
      <c r="BW53" s="503">
        <v>45</v>
      </c>
      <c r="BX53" s="483">
        <f t="shared" ref="BX53:BX64" si="109">IF(MIN(Z53:AA53)&gt;$AH$7,$AH$7,MIN(Z53:AA53))</f>
        <v>2.5255924126792753</v>
      </c>
      <c r="BY53" s="477">
        <v>77.319041095836113</v>
      </c>
      <c r="BZ53" s="479">
        <v>79.72589457231696</v>
      </c>
      <c r="CA53" s="478">
        <v>84.844518229035003</v>
      </c>
      <c r="CB53" s="478">
        <v>87.178459763841389</v>
      </c>
      <c r="CC53" s="478">
        <v>86.739201125470188</v>
      </c>
      <c r="CD53" s="478">
        <v>86.267910231073188</v>
      </c>
      <c r="CE53" s="478">
        <v>85.227422010101975</v>
      </c>
      <c r="CF53" s="478">
        <v>84.067801472645897</v>
      </c>
      <c r="CG53" s="478">
        <v>82.782543563641852</v>
      </c>
      <c r="CH53" s="478">
        <v>81.337026032461523</v>
      </c>
      <c r="CI53" s="478">
        <v>79.563559684100483</v>
      </c>
      <c r="CJ53" s="522" t="s">
        <v>381</v>
      </c>
      <c r="CK53" s="738"/>
      <c r="CL53" s="1021"/>
      <c r="CM53" s="503">
        <f t="shared" ref="CM53:CM65" si="110">$C53</f>
        <v>45</v>
      </c>
      <c r="CN53" s="491">
        <v>1.2000000000000004</v>
      </c>
      <c r="CO53" s="492">
        <v>1.2000000000000004</v>
      </c>
      <c r="CP53" s="492">
        <v>1.2000000000000002</v>
      </c>
      <c r="CQ53" s="492">
        <v>1.2</v>
      </c>
      <c r="CR53" s="492">
        <v>1.2</v>
      </c>
      <c r="CS53" s="493">
        <v>1.2000000000000106</v>
      </c>
      <c r="CT53" s="493">
        <v>1.2000000000000111</v>
      </c>
      <c r="CU53" s="493">
        <v>1.2000000000000006</v>
      </c>
      <c r="CV53" s="493">
        <v>1.2</v>
      </c>
      <c r="CW53" s="493">
        <v>1.2000000000000002</v>
      </c>
      <c r="CX53" s="493">
        <v>1.2000000000000024</v>
      </c>
      <c r="CY53" s="747" t="s">
        <v>381</v>
      </c>
      <c r="CZ53" s="738"/>
      <c r="DA53" s="1021"/>
      <c r="DB53" s="503">
        <f t="shared" ref="DB53:DB65" si="111">$C53</f>
        <v>45</v>
      </c>
      <c r="DC53" s="491">
        <v>0.89019586304363041</v>
      </c>
      <c r="DD53" s="492">
        <v>0.910587464464367</v>
      </c>
      <c r="DE53" s="492">
        <v>0.95326075742258554</v>
      </c>
      <c r="DF53" s="492">
        <v>1.0000000000000064</v>
      </c>
      <c r="DG53" s="492">
        <v>1.0000000000000004</v>
      </c>
      <c r="DH53" s="493">
        <v>1</v>
      </c>
      <c r="DI53" s="493">
        <v>1.0000000000000067</v>
      </c>
      <c r="DJ53" s="493">
        <v>1.0000000000000004</v>
      </c>
      <c r="DK53" s="493">
        <v>1</v>
      </c>
      <c r="DL53" s="493">
        <v>1.0000000000000004</v>
      </c>
      <c r="DM53" s="493">
        <v>1.0000000000000004</v>
      </c>
      <c r="DN53" s="747" t="s">
        <v>381</v>
      </c>
      <c r="DO53" s="744"/>
      <c r="DP53" s="1021"/>
      <c r="DQ53" s="503">
        <f t="shared" ref="DQ53:DQ65" si="112">$C53</f>
        <v>45</v>
      </c>
      <c r="DR53" s="491">
        <v>0.91828250884716944</v>
      </c>
      <c r="DS53" s="492">
        <v>0.93822031933032923</v>
      </c>
      <c r="DT53" s="492">
        <v>0.97947345800933694</v>
      </c>
      <c r="DU53" s="492">
        <v>1.000000000000006</v>
      </c>
      <c r="DV53" s="492">
        <v>1.0000000000000002</v>
      </c>
      <c r="DW53" s="493">
        <v>1.0000000000000062</v>
      </c>
      <c r="DX53" s="493">
        <v>1.0000000000000004</v>
      </c>
      <c r="DY53" s="493">
        <v>1</v>
      </c>
      <c r="DZ53" s="493">
        <v>1.0000000000000033</v>
      </c>
      <c r="EA53" s="493">
        <v>1.0000000000000002</v>
      </c>
      <c r="EB53" s="493">
        <v>1.0000000000000002</v>
      </c>
      <c r="EC53" s="747" t="s">
        <v>381</v>
      </c>
      <c r="ED53" s="738"/>
      <c r="EE53" s="1021"/>
      <c r="EF53" s="503">
        <f t="shared" ref="EF53:EF65" si="113">$C53</f>
        <v>45</v>
      </c>
      <c r="EG53" s="495">
        <v>59.337981351479812</v>
      </c>
      <c r="EH53" s="496">
        <v>58.442660898655049</v>
      </c>
      <c r="EI53" s="496">
        <v>56.814000084671193</v>
      </c>
      <c r="EJ53" s="496">
        <v>54.353350909326366</v>
      </c>
      <c r="EK53" s="496">
        <v>52.162196726521415</v>
      </c>
      <c r="EL53" s="497">
        <v>50.22019431917397</v>
      </c>
      <c r="EM53" s="497">
        <v>46.959153271933985</v>
      </c>
      <c r="EN53" s="497">
        <v>44.179740044310222</v>
      </c>
      <c r="EO53" s="497">
        <v>42.612188657630554</v>
      </c>
      <c r="EP53" s="497">
        <v>40.958113162278778</v>
      </c>
      <c r="EQ53" s="497">
        <v>40.217932011296512</v>
      </c>
      <c r="ER53" s="747" t="s">
        <v>381</v>
      </c>
      <c r="ES53" s="738"/>
      <c r="ET53" s="1021"/>
      <c r="EU53" s="503">
        <f t="shared" ref="EU53:EU65" si="114">$C53</f>
        <v>45</v>
      </c>
      <c r="EV53" s="495">
        <v>85</v>
      </c>
      <c r="EW53" s="496">
        <v>85</v>
      </c>
      <c r="EX53" s="496">
        <v>85</v>
      </c>
      <c r="EY53" s="496">
        <v>84.448095981763231</v>
      </c>
      <c r="EZ53" s="496">
        <v>82.708474895370273</v>
      </c>
      <c r="FA53" s="497">
        <v>80.837499270448859</v>
      </c>
      <c r="FB53" s="497">
        <v>76.717831454837835</v>
      </c>
      <c r="FC53" s="497">
        <v>72.103595780209673</v>
      </c>
      <c r="FD53" s="497">
        <v>66.94947521183326</v>
      </c>
      <c r="FE53" s="497">
        <v>61.020415398540706</v>
      </c>
      <c r="FF53" s="497">
        <v>53.524426792521524</v>
      </c>
      <c r="FG53" s="747" t="s">
        <v>381</v>
      </c>
      <c r="FI53" s="1021"/>
      <c r="FJ53" s="503">
        <f t="shared" ref="FJ53:FJ65" si="115">$C53</f>
        <v>45</v>
      </c>
      <c r="FK53" s="495">
        <v>85</v>
      </c>
      <c r="FL53" s="496">
        <v>85</v>
      </c>
      <c r="FM53" s="496">
        <v>85</v>
      </c>
      <c r="FN53" s="496">
        <v>83.848667168074371</v>
      </c>
      <c r="FO53" s="496">
        <v>82.072556711270806</v>
      </c>
      <c r="FP53" s="497">
        <v>80.167772008678185</v>
      </c>
      <c r="FQ53" s="497">
        <v>75.965630490947035</v>
      </c>
      <c r="FR53" s="497">
        <v>71.287493505507939</v>
      </c>
      <c r="FS53" s="497">
        <v>66.108932470565151</v>
      </c>
      <c r="FT53" s="497">
        <v>60.292863249480263</v>
      </c>
      <c r="FU53" s="497">
        <v>53.169403179235019</v>
      </c>
      <c r="FV53" s="747" t="s">
        <v>381</v>
      </c>
      <c r="FW53" s="744"/>
      <c r="FX53" s="1021"/>
      <c r="FY53" s="503">
        <f t="shared" ref="FY53:FY65" si="116">$C53</f>
        <v>45</v>
      </c>
      <c r="FZ53" s="491">
        <f t="shared" si="87"/>
        <v>0.89019586304363041</v>
      </c>
      <c r="GA53" s="492">
        <f t="shared" si="87"/>
        <v>0.910587464464367</v>
      </c>
      <c r="GB53" s="492">
        <f t="shared" si="87"/>
        <v>0.95326075742258554</v>
      </c>
      <c r="GC53" s="492">
        <f t="shared" si="87"/>
        <v>1.000000000000006</v>
      </c>
      <c r="GD53" s="492">
        <f t="shared" si="87"/>
        <v>1.0000000000000002</v>
      </c>
      <c r="GE53" s="493">
        <f t="shared" si="87"/>
        <v>1</v>
      </c>
      <c r="GF53" s="493">
        <f t="shared" si="87"/>
        <v>1.0000000000000004</v>
      </c>
      <c r="GG53" s="493">
        <f t="shared" si="87"/>
        <v>1</v>
      </c>
      <c r="GH53" s="493">
        <f t="shared" si="87"/>
        <v>1</v>
      </c>
      <c r="GI53" s="493">
        <f t="shared" si="87"/>
        <v>1.0000000000000002</v>
      </c>
      <c r="GJ53" s="493">
        <f t="shared" si="87"/>
        <v>1.0000000000000002</v>
      </c>
      <c r="GK53" s="747" t="s">
        <v>381</v>
      </c>
      <c r="GM53" s="1021"/>
      <c r="GN53" s="503">
        <f t="shared" ref="GN53:GN65" si="117">$C53</f>
        <v>45</v>
      </c>
      <c r="GO53" s="495">
        <f t="shared" si="88"/>
        <v>85</v>
      </c>
      <c r="GP53" s="496">
        <f t="shared" si="88"/>
        <v>85</v>
      </c>
      <c r="GQ53" s="496">
        <f t="shared" si="88"/>
        <v>85</v>
      </c>
      <c r="GR53" s="496">
        <f t="shared" si="88"/>
        <v>84.448095981763231</v>
      </c>
      <c r="GS53" s="496">
        <f t="shared" si="88"/>
        <v>82.708474895370273</v>
      </c>
      <c r="GT53" s="497">
        <f t="shared" si="88"/>
        <v>80.837499270448859</v>
      </c>
      <c r="GU53" s="497">
        <f t="shared" si="88"/>
        <v>76.717831454837835</v>
      </c>
      <c r="GV53" s="497">
        <f t="shared" si="88"/>
        <v>72.103595780209673</v>
      </c>
      <c r="GW53" s="497">
        <f t="shared" si="88"/>
        <v>66.94947521183326</v>
      </c>
      <c r="GX53" s="497">
        <f t="shared" si="88"/>
        <v>61.020415398540706</v>
      </c>
      <c r="GY53" s="497">
        <f t="shared" si="88"/>
        <v>53.524426792521524</v>
      </c>
      <c r="GZ53" s="747" t="s">
        <v>381</v>
      </c>
      <c r="HB53" s="1021"/>
      <c r="HC53" s="503">
        <f t="shared" ref="HC53:HC65" si="118">$C53</f>
        <v>45</v>
      </c>
      <c r="HD53" s="531">
        <f t="shared" ref="HD53:HD64" si="119">HE53*(1-(2.5+7)/(87.5-2))</f>
        <v>1.113818797053965</v>
      </c>
      <c r="HE53" s="551">
        <v>1.2530461466857108</v>
      </c>
      <c r="HF53" s="604">
        <v>87.4631128601049</v>
      </c>
      <c r="HH53" s="1021"/>
      <c r="HI53" s="503">
        <f t="shared" ref="HI53:HI65" si="120">$C53</f>
        <v>45</v>
      </c>
      <c r="HJ53" s="531">
        <f t="shared" ref="HJ53:HJ64" si="121">HD53</f>
        <v>1.113818797053965</v>
      </c>
      <c r="HK53" s="604">
        <v>107.16341777377119</v>
      </c>
    </row>
    <row r="54" spans="2:219" ht="15" customHeight="1">
      <c r="B54" s="1021"/>
      <c r="C54" s="503">
        <v>40</v>
      </c>
      <c r="D54" s="476">
        <f t="shared" si="89"/>
        <v>3.3273237281285351</v>
      </c>
      <c r="E54" s="600">
        <f t="shared" si="90"/>
        <v>71.344213707105666</v>
      </c>
      <c r="F54" s="601">
        <f t="shared" si="91"/>
        <v>87.463054091433364</v>
      </c>
      <c r="G54" s="602">
        <f t="shared" si="92"/>
        <v>1.6758518514112608</v>
      </c>
      <c r="H54" s="594" t="s">
        <v>712</v>
      </c>
      <c r="I54" s="603" t="s">
        <v>712</v>
      </c>
      <c r="J54" s="478">
        <f t="shared" si="93"/>
        <v>80.679716535460813</v>
      </c>
      <c r="K54" s="478">
        <f t="shared" si="94"/>
        <v>87.168544728881415</v>
      </c>
      <c r="L54" s="478">
        <f t="shared" si="95"/>
        <v>86.626772908292764</v>
      </c>
      <c r="M54" s="478">
        <f t="shared" si="96"/>
        <v>86.046780900168415</v>
      </c>
      <c r="N54" s="478">
        <f t="shared" si="97"/>
        <v>84.781483443362518</v>
      </c>
      <c r="O54" s="478">
        <f t="shared" si="98"/>
        <v>83.388085049120363</v>
      </c>
      <c r="P54" s="478">
        <f t="shared" si="99"/>
        <v>81.867020456193117</v>
      </c>
      <c r="Q54" s="478">
        <f t="shared" si="100"/>
        <v>80.173996801049</v>
      </c>
      <c r="R54" s="478">
        <f>MIN(BC54,BS54,CI54)</f>
        <v>78.126214320958184</v>
      </c>
      <c r="S54" s="480" t="s">
        <v>381</v>
      </c>
      <c r="T54" s="738"/>
      <c r="U54" s="1021"/>
      <c r="V54" s="503">
        <f t="shared" si="101"/>
        <v>40</v>
      </c>
      <c r="W54" s="481">
        <v>40</v>
      </c>
      <c r="X54" s="519">
        <v>-17.5</v>
      </c>
      <c r="Y54" s="681">
        <f t="shared" si="102"/>
        <v>3.3273237281285351</v>
      </c>
      <c r="Z54" s="666">
        <v>3.760331610556221</v>
      </c>
      <c r="AA54" s="488">
        <v>3.965776792524482</v>
      </c>
      <c r="AB54" s="532">
        <f t="shared" si="103"/>
        <v>22.744921359974533</v>
      </c>
      <c r="AC54" s="486">
        <f t="shared" si="104"/>
        <v>20.125809203371407</v>
      </c>
      <c r="AD54" s="487">
        <v>7.1234375897405071</v>
      </c>
      <c r="AE54" s="488">
        <v>10.818892816497376</v>
      </c>
      <c r="AF54" s="738"/>
      <c r="AG54" s="1048"/>
      <c r="AH54" s="1050"/>
      <c r="AI54" s="738"/>
      <c r="AJ54" s="1021"/>
      <c r="AK54" s="503">
        <f t="shared" si="105"/>
        <v>40</v>
      </c>
      <c r="AL54" s="489">
        <v>25</v>
      </c>
      <c r="AM54" s="482">
        <f t="shared" si="106"/>
        <v>-26</v>
      </c>
      <c r="AN54" s="490">
        <f t="shared" si="86"/>
        <v>3.3273237281285351</v>
      </c>
      <c r="AO54" s="738"/>
      <c r="AP54" s="1021"/>
      <c r="AQ54" s="503">
        <v>40</v>
      </c>
      <c r="AR54" s="483">
        <f t="shared" si="107"/>
        <v>3.3273237281285351</v>
      </c>
      <c r="AS54" s="477">
        <v>105.9839643602437</v>
      </c>
      <c r="AT54" s="479">
        <v>105.71172454129378</v>
      </c>
      <c r="AU54" s="479">
        <v>105.2239389003573</v>
      </c>
      <c r="AV54" s="479">
        <v>104.51424385287027</v>
      </c>
      <c r="AW54" s="479">
        <v>103.90147775895186</v>
      </c>
      <c r="AX54" s="479">
        <v>103.3711744420542</v>
      </c>
      <c r="AY54" s="479">
        <v>102.51937030899511</v>
      </c>
      <c r="AZ54" s="479">
        <v>101.98529631070231</v>
      </c>
      <c r="BA54" s="479">
        <v>101.5782929900045</v>
      </c>
      <c r="BB54" s="479">
        <v>101.3535431354932</v>
      </c>
      <c r="BC54" s="479">
        <v>101.17822409398771</v>
      </c>
      <c r="BD54" s="522" t="s">
        <v>381</v>
      </c>
      <c r="BE54" s="738"/>
      <c r="BF54" s="1021"/>
      <c r="BG54" s="503">
        <v>40</v>
      </c>
      <c r="BH54" s="483">
        <f t="shared" si="108"/>
        <v>3.760331610556221</v>
      </c>
      <c r="BI54" s="477">
        <v>71.344213707105666</v>
      </c>
      <c r="BJ54" s="479">
        <v>74.416848093910758</v>
      </c>
      <c r="BK54" s="478">
        <v>80.679716535460813</v>
      </c>
      <c r="BL54" s="478">
        <v>87.280096429263665</v>
      </c>
      <c r="BM54" s="478">
        <v>86.755054942825964</v>
      </c>
      <c r="BN54" s="478">
        <v>86.189978970053147</v>
      </c>
      <c r="BO54" s="478">
        <v>84.953980911082837</v>
      </c>
      <c r="BP54" s="478">
        <v>83.583219990021561</v>
      </c>
      <c r="BQ54" s="478">
        <v>82.067753595335049</v>
      </c>
      <c r="BR54" s="478">
        <v>80.341915609296393</v>
      </c>
      <c r="BS54" s="478">
        <v>78.196323670853076</v>
      </c>
      <c r="BT54" s="522" t="s">
        <v>381</v>
      </c>
      <c r="BU54" s="533"/>
      <c r="BV54" s="1021"/>
      <c r="BW54" s="503">
        <v>40</v>
      </c>
      <c r="BX54" s="483">
        <f t="shared" si="109"/>
        <v>3.760331610556221</v>
      </c>
      <c r="BY54" s="477">
        <v>73.760390087109982</v>
      </c>
      <c r="BZ54" s="479">
        <v>76.802597488651784</v>
      </c>
      <c r="CA54" s="478">
        <v>83.010275581962517</v>
      </c>
      <c r="CB54" s="478">
        <v>87.168544728881415</v>
      </c>
      <c r="CC54" s="478">
        <v>86.626772908292764</v>
      </c>
      <c r="CD54" s="478">
        <v>86.046780900168415</v>
      </c>
      <c r="CE54" s="478">
        <v>84.781483443362518</v>
      </c>
      <c r="CF54" s="478">
        <v>83.388085049120363</v>
      </c>
      <c r="CG54" s="478">
        <v>81.867020456193117</v>
      </c>
      <c r="CH54" s="478">
        <v>80.173996801049</v>
      </c>
      <c r="CI54" s="478">
        <v>78.126214320958184</v>
      </c>
      <c r="CJ54" s="522" t="s">
        <v>381</v>
      </c>
      <c r="CK54" s="738"/>
      <c r="CL54" s="1021"/>
      <c r="CM54" s="503">
        <f t="shared" si="110"/>
        <v>40</v>
      </c>
      <c r="CN54" s="491">
        <v>1.2</v>
      </c>
      <c r="CO54" s="492">
        <v>1.2</v>
      </c>
      <c r="CP54" s="492">
        <v>1.2000000000000008</v>
      </c>
      <c r="CQ54" s="492">
        <v>1.2</v>
      </c>
      <c r="CR54" s="492">
        <v>1.2</v>
      </c>
      <c r="CS54" s="493">
        <v>1.2000000000000002</v>
      </c>
      <c r="CT54" s="493">
        <v>1.2000000000000002</v>
      </c>
      <c r="CU54" s="493">
        <v>1.2000000000000006</v>
      </c>
      <c r="CV54" s="493">
        <v>1.2000000000000004</v>
      </c>
      <c r="CW54" s="493">
        <v>1.2000000000000002</v>
      </c>
      <c r="CX54" s="493">
        <v>1.2</v>
      </c>
      <c r="CY54" s="747" t="s">
        <v>381</v>
      </c>
      <c r="CZ54" s="738"/>
      <c r="DA54" s="1021"/>
      <c r="DB54" s="503">
        <f t="shared" si="111"/>
        <v>40</v>
      </c>
      <c r="DC54" s="491">
        <v>0.86720338060234525</v>
      </c>
      <c r="DD54" s="492">
        <v>0.89376046288821742</v>
      </c>
      <c r="DE54" s="492">
        <v>0.94602424421336317</v>
      </c>
      <c r="DF54" s="492">
        <v>1</v>
      </c>
      <c r="DG54" s="492">
        <v>1</v>
      </c>
      <c r="DH54" s="493">
        <v>1</v>
      </c>
      <c r="DI54" s="493">
        <v>1.0000000000000051</v>
      </c>
      <c r="DJ54" s="493">
        <v>1.0000000000000011</v>
      </c>
      <c r="DK54" s="493">
        <v>1</v>
      </c>
      <c r="DL54" s="493">
        <v>1</v>
      </c>
      <c r="DM54" s="493">
        <v>1.0000000000000011</v>
      </c>
      <c r="DN54" s="747" t="s">
        <v>381</v>
      </c>
      <c r="DO54" s="744"/>
      <c r="DP54" s="1021"/>
      <c r="DQ54" s="503">
        <f t="shared" si="112"/>
        <v>40</v>
      </c>
      <c r="DR54" s="491">
        <v>0.88813884815605004</v>
      </c>
      <c r="DS54" s="492">
        <v>0.913957784723754</v>
      </c>
      <c r="DT54" s="492">
        <v>0.9648656599202714</v>
      </c>
      <c r="DU54" s="492">
        <v>1.00000000000001</v>
      </c>
      <c r="DV54" s="492">
        <v>1.0000000000000004</v>
      </c>
      <c r="DW54" s="493">
        <v>1</v>
      </c>
      <c r="DX54" s="493">
        <v>1.0000000000000051</v>
      </c>
      <c r="DY54" s="493">
        <v>1.0000000000000004</v>
      </c>
      <c r="DZ54" s="493">
        <v>1</v>
      </c>
      <c r="EA54" s="493">
        <v>1</v>
      </c>
      <c r="EB54" s="493">
        <v>1</v>
      </c>
      <c r="EC54" s="747" t="s">
        <v>381</v>
      </c>
      <c r="ED54" s="738"/>
      <c r="EE54" s="1021"/>
      <c r="EF54" s="503">
        <f t="shared" si="113"/>
        <v>40</v>
      </c>
      <c r="EG54" s="495">
        <v>55.00682974546271</v>
      </c>
      <c r="EH54" s="496">
        <v>54.17080486088571</v>
      </c>
      <c r="EI54" s="496">
        <v>52.673387590691448</v>
      </c>
      <c r="EJ54" s="496">
        <v>50.495968371734136</v>
      </c>
      <c r="EK54" s="496">
        <v>48.617109056280412</v>
      </c>
      <c r="EL54" s="497">
        <v>46.991979705717938</v>
      </c>
      <c r="EM54" s="497">
        <v>44.383327597662344</v>
      </c>
      <c r="EN54" s="497">
        <v>42.748817488623502</v>
      </c>
      <c r="EO54" s="497">
        <v>41.503770950987928</v>
      </c>
      <c r="EP54" s="497">
        <v>40.816460068492859</v>
      </c>
      <c r="EQ54" s="497">
        <v>40.280419460730059</v>
      </c>
      <c r="ER54" s="747" t="s">
        <v>381</v>
      </c>
      <c r="ES54" s="738"/>
      <c r="ET54" s="1021"/>
      <c r="EU54" s="503">
        <f t="shared" si="114"/>
        <v>40</v>
      </c>
      <c r="EV54" s="495">
        <v>85</v>
      </c>
      <c r="EW54" s="496">
        <v>85</v>
      </c>
      <c r="EX54" s="496">
        <v>85</v>
      </c>
      <c r="EY54" s="496">
        <v>84.259735281968631</v>
      </c>
      <c r="EZ54" s="496">
        <v>82.136646941265838</v>
      </c>
      <c r="FA54" s="497">
        <v>79.852887494068966</v>
      </c>
      <c r="FB54" s="497">
        <v>74.862025049012459</v>
      </c>
      <c r="FC54" s="497">
        <v>69.334218776749992</v>
      </c>
      <c r="FD54" s="497">
        <v>63.23186425513984</v>
      </c>
      <c r="FE54" s="497">
        <v>56.294153361105657</v>
      </c>
      <c r="FF54" s="497">
        <v>47.686951798983898</v>
      </c>
      <c r="FG54" s="747" t="s">
        <v>381</v>
      </c>
      <c r="FI54" s="1021"/>
      <c r="FJ54" s="503">
        <f t="shared" si="115"/>
        <v>40</v>
      </c>
      <c r="FK54" s="495">
        <v>85</v>
      </c>
      <c r="FL54" s="496">
        <v>85</v>
      </c>
      <c r="FM54" s="496">
        <v>85</v>
      </c>
      <c r="FN54" s="496">
        <v>83.808567870952004</v>
      </c>
      <c r="FO54" s="496">
        <v>81.618083522873917</v>
      </c>
      <c r="FP54" s="497">
        <v>79.274352404950946</v>
      </c>
      <c r="FQ54" s="497">
        <v>74.165982090124203</v>
      </c>
      <c r="FR54" s="497">
        <v>68.547931667023249</v>
      </c>
      <c r="FS54" s="497">
        <v>62.424287470704996</v>
      </c>
      <c r="FT54" s="497">
        <v>55.619813238464531</v>
      </c>
      <c r="FU54" s="497">
        <v>47.406043728309555</v>
      </c>
      <c r="FV54" s="747" t="s">
        <v>381</v>
      </c>
      <c r="FW54" s="744"/>
      <c r="FX54" s="1021"/>
      <c r="FY54" s="503">
        <f t="shared" si="116"/>
        <v>40</v>
      </c>
      <c r="FZ54" s="491">
        <f t="shared" si="87"/>
        <v>0.86720338060234525</v>
      </c>
      <c r="GA54" s="492">
        <f t="shared" si="87"/>
        <v>0.89376046288821742</v>
      </c>
      <c r="GB54" s="492">
        <f t="shared" si="87"/>
        <v>0.94602424421336317</v>
      </c>
      <c r="GC54" s="492">
        <f t="shared" si="87"/>
        <v>1</v>
      </c>
      <c r="GD54" s="492">
        <f t="shared" si="87"/>
        <v>1</v>
      </c>
      <c r="GE54" s="493">
        <f t="shared" si="87"/>
        <v>1</v>
      </c>
      <c r="GF54" s="493">
        <f t="shared" si="87"/>
        <v>1.0000000000000051</v>
      </c>
      <c r="GG54" s="493">
        <f t="shared" si="87"/>
        <v>1.0000000000000004</v>
      </c>
      <c r="GH54" s="493">
        <f t="shared" si="87"/>
        <v>1</v>
      </c>
      <c r="GI54" s="493">
        <f t="shared" si="87"/>
        <v>1</v>
      </c>
      <c r="GJ54" s="493">
        <f t="shared" si="87"/>
        <v>1</v>
      </c>
      <c r="GK54" s="747" t="s">
        <v>381</v>
      </c>
      <c r="GM54" s="1021"/>
      <c r="GN54" s="503">
        <f t="shared" si="117"/>
        <v>40</v>
      </c>
      <c r="GO54" s="495">
        <f t="shared" si="88"/>
        <v>85</v>
      </c>
      <c r="GP54" s="496">
        <f t="shared" si="88"/>
        <v>85</v>
      </c>
      <c r="GQ54" s="496">
        <f t="shared" si="88"/>
        <v>85</v>
      </c>
      <c r="GR54" s="496">
        <f t="shared" si="88"/>
        <v>84.259735281968631</v>
      </c>
      <c r="GS54" s="496">
        <f t="shared" si="88"/>
        <v>82.136646941265838</v>
      </c>
      <c r="GT54" s="497">
        <f t="shared" si="88"/>
        <v>79.852887494068966</v>
      </c>
      <c r="GU54" s="497">
        <f t="shared" si="88"/>
        <v>74.862025049012459</v>
      </c>
      <c r="GV54" s="497">
        <f t="shared" si="88"/>
        <v>69.334218776749992</v>
      </c>
      <c r="GW54" s="497">
        <f t="shared" si="88"/>
        <v>63.23186425513984</v>
      </c>
      <c r="GX54" s="497">
        <f t="shared" si="88"/>
        <v>56.294153361105657</v>
      </c>
      <c r="GY54" s="497">
        <f t="shared" si="88"/>
        <v>47.686951798983898</v>
      </c>
      <c r="GZ54" s="747" t="s">
        <v>381</v>
      </c>
      <c r="HB54" s="1021"/>
      <c r="HC54" s="503">
        <f t="shared" si="118"/>
        <v>40</v>
      </c>
      <c r="HD54" s="531">
        <f t="shared" si="119"/>
        <v>1.6758518514112608</v>
      </c>
      <c r="HE54" s="551">
        <v>1.8853333328376685</v>
      </c>
      <c r="HF54" s="604">
        <v>87.463054091433364</v>
      </c>
      <c r="HH54" s="1021"/>
      <c r="HI54" s="503">
        <f t="shared" si="120"/>
        <v>40</v>
      </c>
      <c r="HJ54" s="531">
        <f t="shared" si="121"/>
        <v>1.6758518514112608</v>
      </c>
      <c r="HK54" s="604">
        <v>105.65393305638099</v>
      </c>
    </row>
    <row r="55" spans="2:219" ht="15" customHeight="1">
      <c r="B55" s="1021"/>
      <c r="C55" s="503">
        <v>35</v>
      </c>
      <c r="D55" s="476">
        <f t="shared" si="89"/>
        <v>3.5223543925869629</v>
      </c>
      <c r="E55" s="600">
        <f t="shared" si="90"/>
        <v>71.418494876990891</v>
      </c>
      <c r="F55" s="601">
        <f t="shared" si="91"/>
        <v>87.463059655386644</v>
      </c>
      <c r="G55" s="602">
        <f t="shared" si="92"/>
        <v>1.7670434365669943</v>
      </c>
      <c r="H55" s="594" t="s">
        <v>712</v>
      </c>
      <c r="I55" s="603" t="s">
        <v>712</v>
      </c>
      <c r="J55" s="478">
        <f t="shared" si="93"/>
        <v>80.932228055315093</v>
      </c>
      <c r="K55" s="478">
        <f t="shared" si="94"/>
        <v>87.178530408531742</v>
      </c>
      <c r="L55" s="478">
        <f t="shared" si="95"/>
        <v>86.629626671403216</v>
      </c>
      <c r="M55" s="478">
        <f t="shared" si="96"/>
        <v>86.041899853858638</v>
      </c>
      <c r="N55" s="478">
        <f t="shared" si="97"/>
        <v>84.763156907501624</v>
      </c>
      <c r="O55" s="478">
        <f t="shared" si="98"/>
        <v>83.356239100934843</v>
      </c>
      <c r="P55" s="478">
        <f t="shared" si="99"/>
        <v>81.82305646149635</v>
      </c>
      <c r="Q55" s="478">
        <f t="shared" si="100"/>
        <v>80.121041346045899</v>
      </c>
      <c r="R55" s="478">
        <f>MIN(BC55,BS55,CI55)</f>
        <v>78.082625204344211</v>
      </c>
      <c r="S55" s="480" t="s">
        <v>381</v>
      </c>
      <c r="T55" s="738"/>
      <c r="U55" s="1021"/>
      <c r="V55" s="503">
        <f t="shared" si="101"/>
        <v>35</v>
      </c>
      <c r="W55" s="481">
        <v>40</v>
      </c>
      <c r="X55" s="519">
        <v>-17.5</v>
      </c>
      <c r="Y55" s="681">
        <f t="shared" si="102"/>
        <v>3.5223543925869629</v>
      </c>
      <c r="Z55" s="666">
        <v>3.9807429779236223</v>
      </c>
      <c r="AA55" s="488">
        <v>4.1429620657794546</v>
      </c>
      <c r="AB55" s="532">
        <f t="shared" si="103"/>
        <v>21.557236891074812</v>
      </c>
      <c r="AC55" s="486">
        <f t="shared" si="104"/>
        <v>19.074888400587412</v>
      </c>
      <c r="AD55" s="487">
        <v>7.5518131449899863</v>
      </c>
      <c r="AE55" s="488">
        <v>11.308319602342086</v>
      </c>
      <c r="AF55" s="738"/>
      <c r="AG55" s="1048"/>
      <c r="AH55" s="1050"/>
      <c r="AI55" s="738"/>
      <c r="AJ55" s="1021"/>
      <c r="AK55" s="503">
        <f t="shared" si="105"/>
        <v>35</v>
      </c>
      <c r="AL55" s="489">
        <f t="shared" ref="AL55:AL63" si="122">AK55-10</f>
        <v>25</v>
      </c>
      <c r="AM55" s="482">
        <f t="shared" si="106"/>
        <v>-26</v>
      </c>
      <c r="AN55" s="490">
        <f t="shared" si="86"/>
        <v>3.5223543925869629</v>
      </c>
      <c r="AO55" s="738"/>
      <c r="AP55" s="1021"/>
      <c r="AQ55" s="503">
        <v>35</v>
      </c>
      <c r="AR55" s="483">
        <f t="shared" si="107"/>
        <v>3.5223543925869629</v>
      </c>
      <c r="AS55" s="477">
        <v>104.98145246502354</v>
      </c>
      <c r="AT55" s="479">
        <v>104.72012878993203</v>
      </c>
      <c r="AU55" s="479">
        <v>104.26099698043726</v>
      </c>
      <c r="AV55" s="479">
        <v>103.59916272532311</v>
      </c>
      <c r="AW55" s="479">
        <v>103.04272663073914</v>
      </c>
      <c r="AX55" s="479">
        <v>102.57373312048952</v>
      </c>
      <c r="AY55" s="479">
        <v>101.85098637725876</v>
      </c>
      <c r="AZ55" s="479">
        <v>101.46437326446274</v>
      </c>
      <c r="BA55" s="479">
        <v>101.18674372943673</v>
      </c>
      <c r="BB55" s="479">
        <v>101.09329370195606</v>
      </c>
      <c r="BC55" s="479">
        <v>101.02876224273288</v>
      </c>
      <c r="BD55" s="522" t="s">
        <v>381</v>
      </c>
      <c r="BE55" s="738"/>
      <c r="BF55" s="1021"/>
      <c r="BG55" s="503">
        <v>35</v>
      </c>
      <c r="BH55" s="483">
        <f t="shared" si="108"/>
        <v>3.9807429779236223</v>
      </c>
      <c r="BI55" s="477">
        <v>71.418494876990891</v>
      </c>
      <c r="BJ55" s="479">
        <v>74.579566921645096</v>
      </c>
      <c r="BK55" s="478">
        <v>80.932228055315093</v>
      </c>
      <c r="BL55" s="478">
        <v>87.267171603567661</v>
      </c>
      <c r="BM55" s="478">
        <v>86.731704176252592</v>
      </c>
      <c r="BN55" s="478">
        <v>86.161399532055782</v>
      </c>
      <c r="BO55" s="478">
        <v>84.911104170470594</v>
      </c>
      <c r="BP55" s="478">
        <v>83.528219045740798</v>
      </c>
      <c r="BQ55" s="478">
        <v>82.002653842124815</v>
      </c>
      <c r="BR55" s="478">
        <v>80.273001144970124</v>
      </c>
      <c r="BS55" s="478">
        <v>78.146366316438233</v>
      </c>
      <c r="BT55" s="522" t="s">
        <v>381</v>
      </c>
      <c r="BU55" s="533"/>
      <c r="BV55" s="1021"/>
      <c r="BW55" s="503">
        <v>35</v>
      </c>
      <c r="BX55" s="483">
        <f t="shared" si="109"/>
        <v>3.9807429779236223</v>
      </c>
      <c r="BY55" s="477">
        <v>73.30441913924335</v>
      </c>
      <c r="BZ55" s="479">
        <v>76.357905115320321</v>
      </c>
      <c r="CA55" s="478">
        <v>82.698390239358375</v>
      </c>
      <c r="CB55" s="478">
        <v>87.178530408531742</v>
      </c>
      <c r="CC55" s="478">
        <v>86.629626671403216</v>
      </c>
      <c r="CD55" s="478">
        <v>86.041899853858638</v>
      </c>
      <c r="CE55" s="478">
        <v>84.763156907501624</v>
      </c>
      <c r="CF55" s="478">
        <v>83.356239100934843</v>
      </c>
      <c r="CG55" s="478">
        <v>81.82305646149635</v>
      </c>
      <c r="CH55" s="478">
        <v>80.121041346045899</v>
      </c>
      <c r="CI55" s="478">
        <v>78.082625204344211</v>
      </c>
      <c r="CJ55" s="522" t="s">
        <v>381</v>
      </c>
      <c r="CK55" s="738"/>
      <c r="CL55" s="1021"/>
      <c r="CM55" s="503">
        <f t="shared" si="110"/>
        <v>35</v>
      </c>
      <c r="CN55" s="491">
        <v>1.2000000000000002</v>
      </c>
      <c r="CO55" s="492">
        <v>1.2</v>
      </c>
      <c r="CP55" s="492">
        <v>1.2000000000000008</v>
      </c>
      <c r="CQ55" s="492">
        <v>1.2000000000000006</v>
      </c>
      <c r="CR55" s="492">
        <v>1.2000000000000006</v>
      </c>
      <c r="CS55" s="493">
        <v>1.2</v>
      </c>
      <c r="CT55" s="493">
        <v>1.2000000000000006</v>
      </c>
      <c r="CU55" s="493">
        <v>1.2000000000000002</v>
      </c>
      <c r="CV55" s="493">
        <v>1.2000000000000002</v>
      </c>
      <c r="CW55" s="493">
        <v>1.2000000000000006</v>
      </c>
      <c r="CX55" s="493">
        <v>1.2</v>
      </c>
      <c r="CY55" s="747" t="s">
        <v>381</v>
      </c>
      <c r="CZ55" s="738"/>
      <c r="DA55" s="1021"/>
      <c r="DB55" s="503">
        <f t="shared" si="111"/>
        <v>35</v>
      </c>
      <c r="DC55" s="491">
        <v>0.86785280934190923</v>
      </c>
      <c r="DD55" s="492">
        <v>0.89514958966202851</v>
      </c>
      <c r="DE55" s="492">
        <v>0.9480811264190242</v>
      </c>
      <c r="DF55" s="492">
        <v>1</v>
      </c>
      <c r="DG55" s="492">
        <v>1.0000000000000002</v>
      </c>
      <c r="DH55" s="493">
        <v>1.0000000000000004</v>
      </c>
      <c r="DI55" s="493">
        <v>1</v>
      </c>
      <c r="DJ55" s="493">
        <v>1.0000000000000002</v>
      </c>
      <c r="DK55" s="493">
        <v>1.0000000000000027</v>
      </c>
      <c r="DL55" s="493">
        <v>1</v>
      </c>
      <c r="DM55" s="493">
        <v>1.0000000000000002</v>
      </c>
      <c r="DN55" s="747" t="s">
        <v>381</v>
      </c>
      <c r="DO55" s="744"/>
      <c r="DP55" s="1021"/>
      <c r="DQ55" s="503">
        <f t="shared" si="112"/>
        <v>35</v>
      </c>
      <c r="DR55" s="491">
        <v>0.88421756345338987</v>
      </c>
      <c r="DS55" s="492">
        <v>0.91022051024074091</v>
      </c>
      <c r="DT55" s="492">
        <v>0.96236261915614751</v>
      </c>
      <c r="DU55" s="492">
        <v>1.0000000000000109</v>
      </c>
      <c r="DV55" s="492">
        <v>1.0000000000000109</v>
      </c>
      <c r="DW55" s="493">
        <v>1</v>
      </c>
      <c r="DX55" s="493">
        <v>1.0000000000000047</v>
      </c>
      <c r="DY55" s="493">
        <v>1</v>
      </c>
      <c r="DZ55" s="493">
        <v>1.0000000000000022</v>
      </c>
      <c r="EA55" s="493">
        <v>1.0000000000000027</v>
      </c>
      <c r="EB55" s="493">
        <v>1.0000000000000002</v>
      </c>
      <c r="EC55" s="747" t="s">
        <v>381</v>
      </c>
      <c r="ED55" s="738"/>
      <c r="EE55" s="1021"/>
      <c r="EF55" s="503">
        <f t="shared" si="113"/>
        <v>35</v>
      </c>
      <c r="EG55" s="495">
        <v>51.929250440558747</v>
      </c>
      <c r="EH55" s="496">
        <v>51.127495513958195</v>
      </c>
      <c r="EI55" s="496">
        <v>49.71933250635999</v>
      </c>
      <c r="EJ55" s="496">
        <v>47.690555076079988</v>
      </c>
      <c r="EK55" s="496">
        <v>45.985854216272173</v>
      </c>
      <c r="EL55" s="497">
        <v>44.549749967500475</v>
      </c>
      <c r="EM55" s="497">
        <v>42.337901157107524</v>
      </c>
      <c r="EN55" s="497">
        <v>41.155372866433822</v>
      </c>
      <c r="EO55" s="497">
        <v>40.306466511408189</v>
      </c>
      <c r="EP55" s="497">
        <v>40.020776761160164</v>
      </c>
      <c r="EQ55" s="497">
        <v>39.823510457031489</v>
      </c>
      <c r="ER55" s="747" t="s">
        <v>381</v>
      </c>
      <c r="ES55" s="738"/>
      <c r="ET55" s="1021"/>
      <c r="EU55" s="503">
        <f t="shared" si="114"/>
        <v>35</v>
      </c>
      <c r="EV55" s="495">
        <v>85</v>
      </c>
      <c r="EW55" s="496">
        <v>85</v>
      </c>
      <c r="EX55" s="496">
        <v>85</v>
      </c>
      <c r="EY55" s="496">
        <v>84.207459107129864</v>
      </c>
      <c r="EZ55" s="496">
        <v>82.042249894973736</v>
      </c>
      <c r="FA55" s="497">
        <v>79.737416863530768</v>
      </c>
      <c r="FB55" s="497">
        <v>74.689002003608834</v>
      </c>
      <c r="FC55" s="497">
        <v>69.112579314819584</v>
      </c>
      <c r="FD55" s="497">
        <v>62.969940516733914</v>
      </c>
      <c r="FE55" s="497">
        <v>56.017386966123468</v>
      </c>
      <c r="FF55" s="497">
        <v>47.486784383283975</v>
      </c>
      <c r="FG55" s="747" t="s">
        <v>381</v>
      </c>
      <c r="FI55" s="1021"/>
      <c r="FJ55" s="503">
        <f t="shared" si="115"/>
        <v>35</v>
      </c>
      <c r="FK55" s="495">
        <v>85</v>
      </c>
      <c r="FL55" s="496">
        <v>85</v>
      </c>
      <c r="FM55" s="496">
        <v>85</v>
      </c>
      <c r="FN55" s="496">
        <v>83.848953034252418</v>
      </c>
      <c r="FO55" s="496">
        <v>81.629618485253388</v>
      </c>
      <c r="FP55" s="497">
        <v>79.254633893101982</v>
      </c>
      <c r="FQ55" s="497">
        <v>74.092040091626416</v>
      </c>
      <c r="FR55" s="497">
        <v>68.419624928343239</v>
      </c>
      <c r="FS55" s="497">
        <v>62.247436872775097</v>
      </c>
      <c r="FT55" s="497">
        <v>55.407176222910778</v>
      </c>
      <c r="FU55" s="497">
        <v>47.231405042431618</v>
      </c>
      <c r="FV55" s="747" t="s">
        <v>381</v>
      </c>
      <c r="FW55" s="744"/>
      <c r="FX55" s="1021"/>
      <c r="FY55" s="503">
        <f t="shared" si="116"/>
        <v>35</v>
      </c>
      <c r="FZ55" s="491">
        <f t="shared" si="87"/>
        <v>0.86785280934190923</v>
      </c>
      <c r="GA55" s="492">
        <f t="shared" si="87"/>
        <v>0.89514958966202851</v>
      </c>
      <c r="GB55" s="492">
        <f t="shared" si="87"/>
        <v>0.9480811264190242</v>
      </c>
      <c r="GC55" s="492">
        <f t="shared" si="87"/>
        <v>1</v>
      </c>
      <c r="GD55" s="492">
        <f t="shared" si="87"/>
        <v>1.0000000000000002</v>
      </c>
      <c r="GE55" s="493">
        <f t="shared" si="87"/>
        <v>1</v>
      </c>
      <c r="GF55" s="493">
        <f t="shared" si="87"/>
        <v>1</v>
      </c>
      <c r="GG55" s="493">
        <f t="shared" si="87"/>
        <v>1</v>
      </c>
      <c r="GH55" s="493">
        <f t="shared" si="87"/>
        <v>1.0000000000000022</v>
      </c>
      <c r="GI55" s="493">
        <f t="shared" si="87"/>
        <v>1</v>
      </c>
      <c r="GJ55" s="493">
        <f t="shared" si="87"/>
        <v>1.0000000000000002</v>
      </c>
      <c r="GK55" s="747" t="s">
        <v>381</v>
      </c>
      <c r="GM55" s="1021"/>
      <c r="GN55" s="503">
        <f t="shared" si="117"/>
        <v>35</v>
      </c>
      <c r="GO55" s="495">
        <f t="shared" si="88"/>
        <v>85</v>
      </c>
      <c r="GP55" s="496">
        <f t="shared" si="88"/>
        <v>85</v>
      </c>
      <c r="GQ55" s="496">
        <f t="shared" si="88"/>
        <v>85</v>
      </c>
      <c r="GR55" s="496">
        <f t="shared" si="88"/>
        <v>84.207459107129864</v>
      </c>
      <c r="GS55" s="496">
        <f t="shared" si="88"/>
        <v>82.042249894973736</v>
      </c>
      <c r="GT55" s="497">
        <f t="shared" si="88"/>
        <v>79.737416863530768</v>
      </c>
      <c r="GU55" s="497">
        <f t="shared" si="88"/>
        <v>74.689002003608834</v>
      </c>
      <c r="GV55" s="497">
        <f t="shared" si="88"/>
        <v>69.112579314819584</v>
      </c>
      <c r="GW55" s="497">
        <f t="shared" si="88"/>
        <v>62.969940516733914</v>
      </c>
      <c r="GX55" s="497">
        <f t="shared" si="88"/>
        <v>56.017386966123468</v>
      </c>
      <c r="GY55" s="497">
        <f t="shared" si="88"/>
        <v>47.486784383283975</v>
      </c>
      <c r="GZ55" s="747" t="s">
        <v>381</v>
      </c>
      <c r="HB55" s="1021"/>
      <c r="HC55" s="503">
        <f t="shared" si="118"/>
        <v>35</v>
      </c>
      <c r="HD55" s="531">
        <f t="shared" si="119"/>
        <v>1.7670434365669943</v>
      </c>
      <c r="HE55" s="551">
        <v>1.9879238661378686</v>
      </c>
      <c r="HF55" s="604">
        <v>87.463059655386644</v>
      </c>
      <c r="HH55" s="1021"/>
      <c r="HI55" s="503">
        <f t="shared" si="120"/>
        <v>35</v>
      </c>
      <c r="HJ55" s="531">
        <f t="shared" si="121"/>
        <v>1.7670434365669943</v>
      </c>
      <c r="HK55" s="604">
        <v>104.58966302090843</v>
      </c>
    </row>
    <row r="56" spans="2:219" ht="15" customHeight="1">
      <c r="B56" s="1021"/>
      <c r="C56" s="503">
        <v>30</v>
      </c>
      <c r="D56" s="476">
        <f t="shared" si="89"/>
        <v>4.4423497019341003</v>
      </c>
      <c r="E56" s="600">
        <f t="shared" si="90"/>
        <v>70.481727225416876</v>
      </c>
      <c r="F56" s="601">
        <f t="shared" si="91"/>
        <v>87.463029905392361</v>
      </c>
      <c r="G56" s="602">
        <f t="shared" si="92"/>
        <v>2.1729859676798244</v>
      </c>
      <c r="H56" s="594" t="s">
        <v>712</v>
      </c>
      <c r="I56" s="603" t="s">
        <v>712</v>
      </c>
      <c r="J56" s="478">
        <f t="shared" si="93"/>
        <v>81.376365276239852</v>
      </c>
      <c r="K56" s="478">
        <f t="shared" si="94"/>
        <v>87.116147139580136</v>
      </c>
      <c r="L56" s="478">
        <f t="shared" si="95"/>
        <v>86.487921809741607</v>
      </c>
      <c r="M56" s="478">
        <f t="shared" si="96"/>
        <v>85.81973483131155</v>
      </c>
      <c r="N56" s="478">
        <f t="shared" si="97"/>
        <v>84.381245091976339</v>
      </c>
      <c r="O56" s="478">
        <f t="shared" si="98"/>
        <v>82.81638311103309</v>
      </c>
      <c r="P56" s="478">
        <f t="shared" si="99"/>
        <v>81.126116244076641</v>
      </c>
      <c r="Q56" s="478">
        <f t="shared" si="100"/>
        <v>79.266702008799541</v>
      </c>
      <c r="R56" s="478">
        <f>MIN(BC56,BS56,CI56)</f>
        <v>77.074043553592134</v>
      </c>
      <c r="S56" s="480" t="s">
        <v>381</v>
      </c>
      <c r="T56" s="738"/>
      <c r="U56" s="1021"/>
      <c r="V56" s="503">
        <f t="shared" si="101"/>
        <v>30</v>
      </c>
      <c r="W56" s="498">
        <v>36.700000000000003</v>
      </c>
      <c r="X56" s="519">
        <v>-17.5</v>
      </c>
      <c r="Y56" s="681">
        <f t="shared" si="102"/>
        <v>4.4423497019341003</v>
      </c>
      <c r="Z56" s="666">
        <v>5.0204637042405924</v>
      </c>
      <c r="AA56" s="488">
        <v>5.1500111110162763</v>
      </c>
      <c r="AB56" s="532">
        <f t="shared" si="103"/>
        <v>17.19278544032391</v>
      </c>
      <c r="AC56" s="486">
        <f t="shared" si="104"/>
        <v>15.213010147195702</v>
      </c>
      <c r="AD56" s="487">
        <v>9.4998758191763244</v>
      </c>
      <c r="AE56" s="488">
        <v>13.994837193504194</v>
      </c>
      <c r="AF56" s="738"/>
      <c r="AG56" s="1048"/>
      <c r="AH56" s="1050"/>
      <c r="AI56" s="738"/>
      <c r="AJ56" s="1021"/>
      <c r="AK56" s="503">
        <f t="shared" si="105"/>
        <v>30</v>
      </c>
      <c r="AL56" s="489">
        <f t="shared" si="122"/>
        <v>20</v>
      </c>
      <c r="AM56" s="482">
        <f t="shared" si="106"/>
        <v>-26</v>
      </c>
      <c r="AN56" s="490">
        <f t="shared" si="86"/>
        <v>4.4423497019341003</v>
      </c>
      <c r="AO56" s="738"/>
      <c r="AP56" s="1021"/>
      <c r="AQ56" s="503">
        <v>30</v>
      </c>
      <c r="AR56" s="483">
        <f t="shared" si="107"/>
        <v>4.4423497019341003</v>
      </c>
      <c r="AS56" s="477">
        <v>103.65107351248764</v>
      </c>
      <c r="AT56" s="479">
        <v>103.38241871231597</v>
      </c>
      <c r="AU56" s="479">
        <v>102.91163370671386</v>
      </c>
      <c r="AV56" s="479">
        <v>102.23642193494538</v>
      </c>
      <c r="AW56" s="479">
        <v>101.67270762034832</v>
      </c>
      <c r="AX56" s="479">
        <v>101.17034889637466</v>
      </c>
      <c r="AY56" s="479">
        <v>100.41919285154445</v>
      </c>
      <c r="AZ56" s="479">
        <v>100.06180730158887</v>
      </c>
      <c r="BA56" s="479">
        <v>99.761687678141001</v>
      </c>
      <c r="BB56" s="479">
        <v>99.664335249721816</v>
      </c>
      <c r="BC56" s="479">
        <v>99.567987260916624</v>
      </c>
      <c r="BD56" s="522" t="s">
        <v>381</v>
      </c>
      <c r="BE56" s="738"/>
      <c r="BF56" s="1021"/>
      <c r="BG56" s="503">
        <v>30</v>
      </c>
      <c r="BH56" s="483">
        <f t="shared" si="108"/>
        <v>5.0204637042405924</v>
      </c>
      <c r="BI56" s="477">
        <v>70.481727225416876</v>
      </c>
      <c r="BJ56" s="479">
        <v>74.085355904286899</v>
      </c>
      <c r="BK56" s="478">
        <v>81.376365276239852</v>
      </c>
      <c r="BL56" s="478">
        <v>87.178075569824799</v>
      </c>
      <c r="BM56" s="478">
        <v>86.568931971741847</v>
      </c>
      <c r="BN56" s="478">
        <v>85.918815185587604</v>
      </c>
      <c r="BO56" s="478">
        <v>84.511302359582601</v>
      </c>
      <c r="BP56" s="478">
        <v>82.971942634100472</v>
      </c>
      <c r="BQ56" s="478">
        <v>81.288528575427819</v>
      </c>
      <c r="BR56" s="478">
        <v>79.401426680048615</v>
      </c>
      <c r="BS56" s="478">
        <v>77.12288447919255</v>
      </c>
      <c r="BT56" s="522" t="s">
        <v>381</v>
      </c>
      <c r="BU56" s="533"/>
      <c r="BV56" s="1021"/>
      <c r="BW56" s="503">
        <v>30</v>
      </c>
      <c r="BX56" s="483">
        <f t="shared" si="109"/>
        <v>5.0204637042405924</v>
      </c>
      <c r="BY56" s="477">
        <v>71.777059735049463</v>
      </c>
      <c r="BZ56" s="479">
        <v>75.321495395110773</v>
      </c>
      <c r="CA56" s="478">
        <v>82.476419115506758</v>
      </c>
      <c r="CB56" s="478">
        <v>87.116147139580136</v>
      </c>
      <c r="CC56" s="478">
        <v>86.487921809741607</v>
      </c>
      <c r="CD56" s="478">
        <v>85.81973483131155</v>
      </c>
      <c r="CE56" s="478">
        <v>84.381245091976339</v>
      </c>
      <c r="CF56" s="478">
        <v>82.81638311103309</v>
      </c>
      <c r="CG56" s="478">
        <v>81.126116244076641</v>
      </c>
      <c r="CH56" s="478">
        <v>79.266702008799541</v>
      </c>
      <c r="CI56" s="478">
        <v>77.074043553592134</v>
      </c>
      <c r="CJ56" s="522" t="s">
        <v>381</v>
      </c>
      <c r="CK56" s="738"/>
      <c r="CL56" s="1021"/>
      <c r="CM56" s="503">
        <f t="shared" si="110"/>
        <v>30</v>
      </c>
      <c r="CN56" s="491">
        <v>1.2000000000000111</v>
      </c>
      <c r="CO56" s="492">
        <v>1.2000000000000006</v>
      </c>
      <c r="CP56" s="492">
        <v>1.2</v>
      </c>
      <c r="CQ56" s="492">
        <v>1.2</v>
      </c>
      <c r="CR56" s="492">
        <v>1.2000000000000113</v>
      </c>
      <c r="CS56" s="493">
        <v>1.2</v>
      </c>
      <c r="CT56" s="493">
        <v>1.2</v>
      </c>
      <c r="CU56" s="493">
        <v>1.2000000000000004</v>
      </c>
      <c r="CV56" s="493">
        <v>1.2000000000000006</v>
      </c>
      <c r="CW56" s="493">
        <v>1.2</v>
      </c>
      <c r="CX56" s="493">
        <v>1.2</v>
      </c>
      <c r="CY56" s="747" t="s">
        <v>381</v>
      </c>
      <c r="CZ56" s="738"/>
      <c r="DA56" s="1021"/>
      <c r="DB56" s="503">
        <f t="shared" si="111"/>
        <v>30</v>
      </c>
      <c r="DC56" s="491">
        <v>0.85963543149048671</v>
      </c>
      <c r="DD56" s="492">
        <v>0.89092521401542224</v>
      </c>
      <c r="DE56" s="492">
        <v>0.9516897591451009</v>
      </c>
      <c r="DF56" s="492">
        <v>1.000000000000006</v>
      </c>
      <c r="DG56" s="492">
        <v>1.0000000000000007</v>
      </c>
      <c r="DH56" s="493">
        <v>1.000000000000006</v>
      </c>
      <c r="DI56" s="493">
        <v>1.0000000000000069</v>
      </c>
      <c r="DJ56" s="493">
        <v>1</v>
      </c>
      <c r="DK56" s="493">
        <v>1</v>
      </c>
      <c r="DL56" s="493">
        <v>1</v>
      </c>
      <c r="DM56" s="493">
        <v>1.0000000000000007</v>
      </c>
      <c r="DN56" s="747" t="s">
        <v>381</v>
      </c>
      <c r="DO56" s="744"/>
      <c r="DP56" s="1021"/>
      <c r="DQ56" s="503">
        <f t="shared" si="112"/>
        <v>30</v>
      </c>
      <c r="DR56" s="491">
        <v>0.87098246383420996</v>
      </c>
      <c r="DS56" s="492">
        <v>0.90146178922861298</v>
      </c>
      <c r="DT56" s="492">
        <v>0.9605777496507466</v>
      </c>
      <c r="DU56" s="492">
        <v>1.0000000000000004</v>
      </c>
      <c r="DV56" s="492">
        <v>1</v>
      </c>
      <c r="DW56" s="493">
        <v>1.0000000000000002</v>
      </c>
      <c r="DX56" s="493">
        <v>1.0000000000000064</v>
      </c>
      <c r="DY56" s="493">
        <v>1.0000000000000069</v>
      </c>
      <c r="DZ56" s="493">
        <v>1.0000000000000004</v>
      </c>
      <c r="EA56" s="493">
        <v>1.000000000000002</v>
      </c>
      <c r="EB56" s="493">
        <v>1.0000000000000004</v>
      </c>
      <c r="EC56" s="747" t="s">
        <v>381</v>
      </c>
      <c r="ED56" s="738"/>
      <c r="EE56" s="1021"/>
      <c r="EF56" s="503">
        <f t="shared" si="113"/>
        <v>30</v>
      </c>
      <c r="EG56" s="495">
        <v>47.849635538603195</v>
      </c>
      <c r="EH56" s="496">
        <v>47.026429478081923</v>
      </c>
      <c r="EI56" s="496">
        <v>45.584369449993062</v>
      </c>
      <c r="EJ56" s="496">
        <v>43.51727077890888</v>
      </c>
      <c r="EK56" s="496">
        <v>41.792546680047224</v>
      </c>
      <c r="EL56" s="497">
        <v>40.256343136685985</v>
      </c>
      <c r="EM56" s="497">
        <v>37.960735939664914</v>
      </c>
      <c r="EN56" s="497">
        <v>36.869128667588768</v>
      </c>
      <c r="EO56" s="497">
        <v>35.952735213516974</v>
      </c>
      <c r="EP56" s="497">
        <v>35.655535523667709</v>
      </c>
      <c r="EQ56" s="497">
        <v>35.361431034692885</v>
      </c>
      <c r="ER56" s="747" t="s">
        <v>381</v>
      </c>
      <c r="ES56" s="738"/>
      <c r="ET56" s="1021"/>
      <c r="EU56" s="503">
        <f t="shared" si="114"/>
        <v>30</v>
      </c>
      <c r="EV56" s="495">
        <v>85</v>
      </c>
      <c r="EW56" s="496">
        <v>85</v>
      </c>
      <c r="EX56" s="496">
        <v>85</v>
      </c>
      <c r="EY56" s="496">
        <v>83.847113458845172</v>
      </c>
      <c r="EZ56" s="496">
        <v>81.384289684182306</v>
      </c>
      <c r="FA56" s="497">
        <v>78.757426389634929</v>
      </c>
      <c r="FB56" s="497">
        <v>73.076018748380989</v>
      </c>
      <c r="FC56" s="497">
        <v>66.871630491714768</v>
      </c>
      <c r="FD56" s="497">
        <v>60.097885528343397</v>
      </c>
      <c r="FE56" s="497">
        <v>52.51884220586453</v>
      </c>
      <c r="FF56" s="497">
        <v>43.38838129866366</v>
      </c>
      <c r="FG56" s="747" t="s">
        <v>381</v>
      </c>
      <c r="FI56" s="1021"/>
      <c r="FJ56" s="503">
        <f t="shared" si="115"/>
        <v>30</v>
      </c>
      <c r="FK56" s="495">
        <v>85</v>
      </c>
      <c r="FL56" s="496">
        <v>85</v>
      </c>
      <c r="FM56" s="496">
        <v>85</v>
      </c>
      <c r="FN56" s="496">
        <v>83.596664289839282</v>
      </c>
      <c r="FO56" s="496">
        <v>81.056868600101097</v>
      </c>
      <c r="FP56" s="497">
        <v>78.357229803251869</v>
      </c>
      <c r="FQ56" s="497">
        <v>72.551448349030181</v>
      </c>
      <c r="FR56" s="497">
        <v>66.245191061047478</v>
      </c>
      <c r="FS56" s="497">
        <v>59.444999970949539</v>
      </c>
      <c r="FT56" s="497">
        <v>51.978344516526874</v>
      </c>
      <c r="FU56" s="497">
        <v>43.192921290699985</v>
      </c>
      <c r="FV56" s="747" t="s">
        <v>381</v>
      </c>
      <c r="FW56" s="744"/>
      <c r="FX56" s="1021"/>
      <c r="FY56" s="503">
        <f t="shared" si="116"/>
        <v>30</v>
      </c>
      <c r="FZ56" s="491">
        <f t="shared" si="87"/>
        <v>0.85963543149048671</v>
      </c>
      <c r="GA56" s="492">
        <f t="shared" si="87"/>
        <v>0.89092521401542224</v>
      </c>
      <c r="GB56" s="492">
        <f t="shared" si="87"/>
        <v>0.9516897591451009</v>
      </c>
      <c r="GC56" s="492">
        <f t="shared" si="87"/>
        <v>1.0000000000000004</v>
      </c>
      <c r="GD56" s="492">
        <f t="shared" si="87"/>
        <v>1</v>
      </c>
      <c r="GE56" s="493">
        <f t="shared" si="87"/>
        <v>1.0000000000000002</v>
      </c>
      <c r="GF56" s="493">
        <f t="shared" si="87"/>
        <v>1.0000000000000064</v>
      </c>
      <c r="GG56" s="493">
        <f t="shared" si="87"/>
        <v>1</v>
      </c>
      <c r="GH56" s="493">
        <f t="shared" si="87"/>
        <v>1</v>
      </c>
      <c r="GI56" s="493">
        <f t="shared" si="87"/>
        <v>1</v>
      </c>
      <c r="GJ56" s="493">
        <f t="shared" si="87"/>
        <v>1.0000000000000004</v>
      </c>
      <c r="GK56" s="747" t="s">
        <v>381</v>
      </c>
      <c r="GM56" s="1021"/>
      <c r="GN56" s="503">
        <f t="shared" si="117"/>
        <v>30</v>
      </c>
      <c r="GO56" s="495">
        <f t="shared" si="88"/>
        <v>85</v>
      </c>
      <c r="GP56" s="496">
        <f t="shared" si="88"/>
        <v>85</v>
      </c>
      <c r="GQ56" s="496">
        <f t="shared" si="88"/>
        <v>85</v>
      </c>
      <c r="GR56" s="496">
        <f t="shared" si="88"/>
        <v>83.847113458845172</v>
      </c>
      <c r="GS56" s="496">
        <f t="shared" si="88"/>
        <v>81.384289684182306</v>
      </c>
      <c r="GT56" s="497">
        <f t="shared" si="88"/>
        <v>78.757426389634929</v>
      </c>
      <c r="GU56" s="497">
        <f t="shared" si="88"/>
        <v>73.076018748380989</v>
      </c>
      <c r="GV56" s="497">
        <f t="shared" si="88"/>
        <v>66.871630491714768</v>
      </c>
      <c r="GW56" s="497">
        <f t="shared" si="88"/>
        <v>60.097885528343397</v>
      </c>
      <c r="GX56" s="497">
        <f t="shared" si="88"/>
        <v>52.51884220586453</v>
      </c>
      <c r="GY56" s="497">
        <f t="shared" si="88"/>
        <v>43.38838129866366</v>
      </c>
      <c r="GZ56" s="747" t="s">
        <v>381</v>
      </c>
      <c r="HB56" s="1021"/>
      <c r="HC56" s="503">
        <f t="shared" si="118"/>
        <v>30</v>
      </c>
      <c r="HD56" s="531">
        <f t="shared" si="119"/>
        <v>2.1729859676798244</v>
      </c>
      <c r="HE56" s="551">
        <v>2.4446092136398025</v>
      </c>
      <c r="HF56" s="604">
        <v>87.463029905392361</v>
      </c>
      <c r="HH56" s="1021"/>
      <c r="HI56" s="503">
        <f t="shared" si="120"/>
        <v>30</v>
      </c>
      <c r="HJ56" s="531">
        <f t="shared" si="121"/>
        <v>2.1729859676798244</v>
      </c>
      <c r="HK56" s="604">
        <v>103.1174745982634</v>
      </c>
    </row>
    <row r="57" spans="2:219" ht="15" customHeight="1">
      <c r="B57" s="1021"/>
      <c r="C57" s="503">
        <v>25</v>
      </c>
      <c r="D57" s="476">
        <f t="shared" si="89"/>
        <v>5.4702086918795025</v>
      </c>
      <c r="E57" s="600">
        <f t="shared" si="90"/>
        <v>68.644862886130241</v>
      </c>
      <c r="F57" s="601">
        <f t="shared" si="91"/>
        <v>87.462948715987324</v>
      </c>
      <c r="G57" s="602">
        <f t="shared" si="92"/>
        <v>2.6085777634309899</v>
      </c>
      <c r="H57" s="594" t="s">
        <v>712</v>
      </c>
      <c r="I57" s="603" t="s">
        <v>712</v>
      </c>
      <c r="J57" s="478">
        <f t="shared" si="93"/>
        <v>81.038986717022752</v>
      </c>
      <c r="K57" s="478">
        <f t="shared" si="94"/>
        <v>87.073803864384203</v>
      </c>
      <c r="L57" s="478">
        <f t="shared" si="95"/>
        <v>86.356454770546279</v>
      </c>
      <c r="M57" s="478">
        <f t="shared" si="96"/>
        <v>85.60152214837872</v>
      </c>
      <c r="N57" s="478">
        <f t="shared" si="97"/>
        <v>83.98799261596497</v>
      </c>
      <c r="O57" s="478">
        <f t="shared" si="98"/>
        <v>82.256562084920404</v>
      </c>
      <c r="P57" s="478">
        <f t="shared" si="99"/>
        <v>80.403339700709012</v>
      </c>
      <c r="Q57" s="478">
        <f t="shared" si="100"/>
        <v>78.385665128185281</v>
      </c>
      <c r="R57" s="478">
        <f t="shared" ref="R57:R59" si="123">MIN(BC57,BS57,CI57)</f>
        <v>76.045496835430697</v>
      </c>
      <c r="S57" s="480" t="s">
        <v>381</v>
      </c>
      <c r="T57" s="738"/>
      <c r="U57" s="1021"/>
      <c r="V57" s="503">
        <f t="shared" si="101"/>
        <v>25</v>
      </c>
      <c r="W57" s="498">
        <v>33.299999999999997</v>
      </c>
      <c r="X57" s="519">
        <v>-17.5</v>
      </c>
      <c r="Y57" s="681">
        <f t="shared" si="102"/>
        <v>5.4702086918795025</v>
      </c>
      <c r="Z57" s="666">
        <v>6.1820851654802595</v>
      </c>
      <c r="AA57" s="488">
        <v>6.2792314864081762</v>
      </c>
      <c r="AB57" s="532">
        <f t="shared" si="103"/>
        <v>13.900564128367213</v>
      </c>
      <c r="AC57" s="486">
        <f t="shared" si="104"/>
        <v>12.299893107524928</v>
      </c>
      <c r="AD57" s="487">
        <v>11.61885359147727</v>
      </c>
      <c r="AE57" s="488">
        <v>16.924576888192899</v>
      </c>
      <c r="AF57" s="738"/>
      <c r="AG57" s="1048"/>
      <c r="AH57" s="1050"/>
      <c r="AI57" s="738"/>
      <c r="AJ57" s="1021"/>
      <c r="AK57" s="503">
        <f t="shared" si="105"/>
        <v>25</v>
      </c>
      <c r="AL57" s="489">
        <f t="shared" si="122"/>
        <v>15</v>
      </c>
      <c r="AM57" s="482">
        <f t="shared" si="106"/>
        <v>-26</v>
      </c>
      <c r="AN57" s="490">
        <f t="shared" si="86"/>
        <v>5.4702086918795025</v>
      </c>
      <c r="AO57" s="738"/>
      <c r="AP57" s="1021"/>
      <c r="AQ57" s="503">
        <v>25</v>
      </c>
      <c r="AR57" s="483">
        <f t="shared" si="107"/>
        <v>5.4702086918795025</v>
      </c>
      <c r="AS57" s="477">
        <v>102.4868488399806</v>
      </c>
      <c r="AT57" s="479">
        <v>102.20823716493766</v>
      </c>
      <c r="AU57" s="479">
        <v>101.72009970297275</v>
      </c>
      <c r="AV57" s="479">
        <v>101.01364126948368</v>
      </c>
      <c r="AW57" s="479">
        <v>100.42811249381437</v>
      </c>
      <c r="AX57" s="479">
        <v>99.870788419004967</v>
      </c>
      <c r="AY57" s="479">
        <v>99.065266328305739</v>
      </c>
      <c r="AZ57" s="479">
        <v>98.726037373456407</v>
      </c>
      <c r="BA57" s="479">
        <v>98.370394223403494</v>
      </c>
      <c r="BB57" s="479">
        <v>98.246031412093004</v>
      </c>
      <c r="BC57" s="761" t="s">
        <v>968</v>
      </c>
      <c r="BD57" s="522" t="s">
        <v>381</v>
      </c>
      <c r="BE57" s="738"/>
      <c r="BF57" s="1021"/>
      <c r="BG57" s="503">
        <v>25</v>
      </c>
      <c r="BH57" s="483">
        <f t="shared" si="108"/>
        <v>6.1820851654802595</v>
      </c>
      <c r="BI57" s="477">
        <v>68.644862886130241</v>
      </c>
      <c r="BJ57" s="479">
        <v>72.832332480462753</v>
      </c>
      <c r="BK57" s="478">
        <v>81.038986717022752</v>
      </c>
      <c r="BL57" s="478">
        <v>87.11746038422686</v>
      </c>
      <c r="BM57" s="478">
        <v>86.41855322876772</v>
      </c>
      <c r="BN57" s="478">
        <v>85.682743375639873</v>
      </c>
      <c r="BO57" s="478">
        <v>84.103377080914626</v>
      </c>
      <c r="BP57" s="478">
        <v>82.39537443453537</v>
      </c>
      <c r="BQ57" s="478">
        <v>80.547629671819692</v>
      </c>
      <c r="BR57" s="478">
        <v>78.503048518974509</v>
      </c>
      <c r="BS57" s="478">
        <v>76.079831770914552</v>
      </c>
      <c r="BT57" s="522" t="s">
        <v>381</v>
      </c>
      <c r="BU57" s="533"/>
      <c r="BV57" s="1021"/>
      <c r="BW57" s="503">
        <v>25</v>
      </c>
      <c r="BX57" s="483">
        <f t="shared" si="109"/>
        <v>6.1820851654802595</v>
      </c>
      <c r="BY57" s="477">
        <v>69.555796417196731</v>
      </c>
      <c r="BZ57" s="479">
        <v>73.625577553005741</v>
      </c>
      <c r="CA57" s="478">
        <v>81.722713645868296</v>
      </c>
      <c r="CB57" s="478">
        <v>87.073803864384203</v>
      </c>
      <c r="CC57" s="478">
        <v>86.356454770546279</v>
      </c>
      <c r="CD57" s="478">
        <v>85.60152214837872</v>
      </c>
      <c r="CE57" s="478">
        <v>83.98799261596497</v>
      </c>
      <c r="CF57" s="478">
        <v>82.256562084920404</v>
      </c>
      <c r="CG57" s="478">
        <v>80.403339700709012</v>
      </c>
      <c r="CH57" s="478">
        <v>78.385665128185281</v>
      </c>
      <c r="CI57" s="478">
        <v>76.045496835430697</v>
      </c>
      <c r="CJ57" s="522" t="s">
        <v>381</v>
      </c>
      <c r="CK57" s="738"/>
      <c r="CL57" s="1021"/>
      <c r="CM57" s="503">
        <f t="shared" si="110"/>
        <v>25</v>
      </c>
      <c r="CN57" s="491">
        <v>1.2</v>
      </c>
      <c r="CO57" s="492">
        <v>1.2000000000000002</v>
      </c>
      <c r="CP57" s="492">
        <v>1.2000000000000006</v>
      </c>
      <c r="CQ57" s="492">
        <v>1.2000000000000002</v>
      </c>
      <c r="CR57" s="492">
        <v>1.2</v>
      </c>
      <c r="CS57" s="493">
        <v>1.2000000000000002</v>
      </c>
      <c r="CT57" s="493">
        <v>1.2000000000000008</v>
      </c>
      <c r="CU57" s="493">
        <v>1.2000000000000013</v>
      </c>
      <c r="CV57" s="493">
        <v>1.2000000000000006</v>
      </c>
      <c r="CW57" s="562">
        <v>1.2</v>
      </c>
      <c r="CX57" s="605" t="s">
        <v>968</v>
      </c>
      <c r="CY57" s="748" t="s">
        <v>381</v>
      </c>
      <c r="CZ57" s="738"/>
      <c r="DA57" s="1021"/>
      <c r="DB57" s="503">
        <f t="shared" si="111"/>
        <v>25</v>
      </c>
      <c r="DC57" s="491">
        <v>0.84334772664312985</v>
      </c>
      <c r="DD57" s="492">
        <v>0.88014328727825564</v>
      </c>
      <c r="DE57" s="492">
        <v>0.94894961155914137</v>
      </c>
      <c r="DF57" s="492">
        <v>1.0000000000000082</v>
      </c>
      <c r="DG57" s="492">
        <v>1</v>
      </c>
      <c r="DH57" s="493">
        <v>1</v>
      </c>
      <c r="DI57" s="493">
        <v>1.0000000000000082</v>
      </c>
      <c r="DJ57" s="493">
        <v>1.0000000000000038</v>
      </c>
      <c r="DK57" s="493">
        <v>1.0000000000000044</v>
      </c>
      <c r="DL57" s="562">
        <v>1.000000000000002</v>
      </c>
      <c r="DM57" s="562">
        <v>1</v>
      </c>
      <c r="DN57" s="748" t="s">
        <v>381</v>
      </c>
      <c r="DO57" s="744"/>
      <c r="DP57" s="1021"/>
      <c r="DQ57" s="503">
        <f t="shared" si="112"/>
        <v>25</v>
      </c>
      <c r="DR57" s="491">
        <v>0.85145424172509332</v>
      </c>
      <c r="DS57" s="492">
        <v>0.88698089822317105</v>
      </c>
      <c r="DT57" s="492">
        <v>0.95449576815770099</v>
      </c>
      <c r="DU57" s="492">
        <v>1</v>
      </c>
      <c r="DV57" s="492">
        <v>1</v>
      </c>
      <c r="DW57" s="493">
        <v>1.0000000000000082</v>
      </c>
      <c r="DX57" s="493">
        <v>1</v>
      </c>
      <c r="DY57" s="493">
        <v>1.0000000000000042</v>
      </c>
      <c r="DZ57" s="493">
        <v>1.0000000000000038</v>
      </c>
      <c r="EA57" s="562">
        <v>1.0000000000000002</v>
      </c>
      <c r="EB57" s="562">
        <v>1</v>
      </c>
      <c r="EC57" s="748" t="s">
        <v>381</v>
      </c>
      <c r="ED57" s="738"/>
      <c r="EE57" s="1021"/>
      <c r="EF57" s="503">
        <f t="shared" si="113"/>
        <v>25</v>
      </c>
      <c r="EG57" s="495">
        <v>44.283772636085757</v>
      </c>
      <c r="EH57" s="496">
        <v>43.431015121276914</v>
      </c>
      <c r="EI57" s="496">
        <v>41.937510021714957</v>
      </c>
      <c r="EJ57" s="496">
        <v>39.777289192400019</v>
      </c>
      <c r="EK57" s="496">
        <v>37.98798524413138</v>
      </c>
      <c r="EL57" s="497">
        <v>36.285834790366891</v>
      </c>
      <c r="EM57" s="497">
        <v>33.827323182396071</v>
      </c>
      <c r="EN57" s="497">
        <v>32.792566712885218</v>
      </c>
      <c r="EO57" s="497">
        <v>31.708123262381264</v>
      </c>
      <c r="EP57" s="563">
        <v>31.32900239263364</v>
      </c>
      <c r="EQ57" s="605" t="s">
        <v>968</v>
      </c>
      <c r="ER57" s="748" t="s">
        <v>381</v>
      </c>
      <c r="ES57" s="738"/>
      <c r="ET57" s="1021"/>
      <c r="EU57" s="503">
        <f t="shared" si="114"/>
        <v>25</v>
      </c>
      <c r="EV57" s="495">
        <v>85</v>
      </c>
      <c r="EW57" s="496">
        <v>85</v>
      </c>
      <c r="EX57" s="496">
        <v>85</v>
      </c>
      <c r="EY57" s="496">
        <v>83.601975109932994</v>
      </c>
      <c r="EZ57" s="496">
        <v>80.776520195409375</v>
      </c>
      <c r="FA57" s="497">
        <v>77.803970092799659</v>
      </c>
      <c r="FB57" s="497">
        <v>71.430930934319804</v>
      </c>
      <c r="FC57" s="497">
        <v>64.550291011488866</v>
      </c>
      <c r="FD57" s="497">
        <v>57.120438835135531</v>
      </c>
      <c r="FE57" s="563">
        <v>48.916167085217353</v>
      </c>
      <c r="FF57" s="497">
        <v>39.216453562872005</v>
      </c>
      <c r="FG57" s="748" t="s">
        <v>381</v>
      </c>
      <c r="FI57" s="1021"/>
      <c r="FJ57" s="503">
        <f t="shared" si="115"/>
        <v>25</v>
      </c>
      <c r="FK57" s="495">
        <v>85</v>
      </c>
      <c r="FL57" s="496">
        <v>85</v>
      </c>
      <c r="FM57" s="496">
        <v>85</v>
      </c>
      <c r="FN57" s="496">
        <v>83.425429837748027</v>
      </c>
      <c r="FO57" s="496">
        <v>80.525569438155458</v>
      </c>
      <c r="FP57" s="497">
        <v>77.475982429423993</v>
      </c>
      <c r="FQ57" s="497">
        <v>70.965729673378064</v>
      </c>
      <c r="FR57" s="497">
        <v>63.991621221085268</v>
      </c>
      <c r="FS57" s="497">
        <v>56.54085444601742</v>
      </c>
      <c r="FT57" s="563">
        <v>48.445697942029767</v>
      </c>
      <c r="FU57" s="497">
        <v>39.07920724692957</v>
      </c>
      <c r="FV57" s="748" t="s">
        <v>381</v>
      </c>
      <c r="FW57" s="744"/>
      <c r="FX57" s="1021"/>
      <c r="FY57" s="503">
        <f t="shared" si="116"/>
        <v>25</v>
      </c>
      <c r="FZ57" s="491">
        <f t="shared" si="87"/>
        <v>0.84334772664312985</v>
      </c>
      <c r="GA57" s="492">
        <f t="shared" si="87"/>
        <v>0.88014328727825564</v>
      </c>
      <c r="GB57" s="492">
        <f t="shared" si="87"/>
        <v>0.94894961155914137</v>
      </c>
      <c r="GC57" s="492">
        <f t="shared" si="87"/>
        <v>1</v>
      </c>
      <c r="GD57" s="492">
        <f t="shared" si="87"/>
        <v>1</v>
      </c>
      <c r="GE57" s="493">
        <f t="shared" si="87"/>
        <v>1</v>
      </c>
      <c r="GF57" s="493">
        <f t="shared" si="87"/>
        <v>1</v>
      </c>
      <c r="GG57" s="493">
        <f t="shared" si="87"/>
        <v>1.0000000000000038</v>
      </c>
      <c r="GH57" s="493">
        <f t="shared" si="87"/>
        <v>1.0000000000000038</v>
      </c>
      <c r="GI57" s="493">
        <f t="shared" si="87"/>
        <v>1.0000000000000002</v>
      </c>
      <c r="GJ57" s="493">
        <f t="shared" si="87"/>
        <v>1</v>
      </c>
      <c r="GK57" s="748" t="s">
        <v>381</v>
      </c>
      <c r="GM57" s="1021"/>
      <c r="GN57" s="503">
        <f t="shared" si="117"/>
        <v>25</v>
      </c>
      <c r="GO57" s="495">
        <f t="shared" si="88"/>
        <v>85</v>
      </c>
      <c r="GP57" s="496">
        <f t="shared" si="88"/>
        <v>85</v>
      </c>
      <c r="GQ57" s="496">
        <f t="shared" si="88"/>
        <v>85</v>
      </c>
      <c r="GR57" s="496">
        <f t="shared" si="88"/>
        <v>83.601975109932994</v>
      </c>
      <c r="GS57" s="496">
        <f t="shared" si="88"/>
        <v>80.776520195409375</v>
      </c>
      <c r="GT57" s="497">
        <f t="shared" si="88"/>
        <v>77.803970092799659</v>
      </c>
      <c r="GU57" s="497">
        <f t="shared" si="88"/>
        <v>71.430930934319804</v>
      </c>
      <c r="GV57" s="497">
        <f t="shared" si="88"/>
        <v>64.550291011488866</v>
      </c>
      <c r="GW57" s="497">
        <f t="shared" si="88"/>
        <v>57.120438835135531</v>
      </c>
      <c r="GX57" s="497">
        <f t="shared" si="88"/>
        <v>48.916167085217353</v>
      </c>
      <c r="GY57" s="497">
        <f t="shared" si="88"/>
        <v>39.216453562872005</v>
      </c>
      <c r="GZ57" s="748" t="s">
        <v>381</v>
      </c>
      <c r="HB57" s="1021"/>
      <c r="HC57" s="503">
        <f t="shared" si="118"/>
        <v>25</v>
      </c>
      <c r="HD57" s="531">
        <f t="shared" si="119"/>
        <v>2.6085777634309899</v>
      </c>
      <c r="HE57" s="551">
        <v>2.9346499838598636</v>
      </c>
      <c r="HF57" s="604">
        <v>87.462948715987324</v>
      </c>
      <c r="HH57" s="1021"/>
      <c r="HI57" s="503">
        <f t="shared" si="120"/>
        <v>25</v>
      </c>
      <c r="HJ57" s="531">
        <f t="shared" si="121"/>
        <v>2.6085777634309899</v>
      </c>
      <c r="HK57" s="604">
        <v>101.75114316016543</v>
      </c>
    </row>
    <row r="58" spans="2:219" ht="15" customHeight="1">
      <c r="B58" s="1021"/>
      <c r="C58" s="503">
        <v>20</v>
      </c>
      <c r="D58" s="476">
        <f t="shared" si="89"/>
        <v>6.6186807930332829</v>
      </c>
      <c r="E58" s="600">
        <f t="shared" si="90"/>
        <v>67.112735976156685</v>
      </c>
      <c r="F58" s="601">
        <f t="shared" si="91"/>
        <v>87.463279956455068</v>
      </c>
      <c r="G58" s="602">
        <f t="shared" si="92"/>
        <v>3.0642218960907091</v>
      </c>
      <c r="H58" s="594" t="s">
        <v>712</v>
      </c>
      <c r="I58" s="603" t="s">
        <v>712</v>
      </c>
      <c r="J58" s="478">
        <f t="shared" si="93"/>
        <v>81.086218458734152</v>
      </c>
      <c r="K58" s="478">
        <f t="shared" si="94"/>
        <v>87.008960205488989</v>
      </c>
      <c r="L58" s="478">
        <f t="shared" si="95"/>
        <v>86.197059349222187</v>
      </c>
      <c r="M58" s="478">
        <f t="shared" si="96"/>
        <v>85.348663842765035</v>
      </c>
      <c r="N58" s="478">
        <f t="shared" si="97"/>
        <v>83.559579952139927</v>
      </c>
      <c r="O58" s="478">
        <f t="shared" si="98"/>
        <v>81.65795419221817</v>
      </c>
      <c r="P58" s="478">
        <f t="shared" si="99"/>
        <v>79.643697904457298</v>
      </c>
      <c r="Q58" s="478">
        <f t="shared" si="100"/>
        <v>77.474731178250408</v>
      </c>
      <c r="R58" s="478">
        <f t="shared" si="123"/>
        <v>74.994967022895764</v>
      </c>
      <c r="S58" s="480" t="s">
        <v>381</v>
      </c>
      <c r="T58" s="738"/>
      <c r="U58" s="1021"/>
      <c r="V58" s="503">
        <f t="shared" si="101"/>
        <v>20</v>
      </c>
      <c r="W58" s="481">
        <v>30</v>
      </c>
      <c r="X58" s="519">
        <v>-17.5</v>
      </c>
      <c r="Y58" s="681">
        <f t="shared" si="102"/>
        <v>6.6186807930332829</v>
      </c>
      <c r="Z58" s="666">
        <v>7.4800159647293949</v>
      </c>
      <c r="AA58" s="488">
        <v>7.5369822574457066</v>
      </c>
      <c r="AB58" s="532">
        <f t="shared" si="103"/>
        <v>11.495677286449784</v>
      </c>
      <c r="AC58" s="486">
        <f t="shared" si="104"/>
        <v>10.171932629222233</v>
      </c>
      <c r="AD58" s="487">
        <v>13.914388566872059</v>
      </c>
      <c r="AE58" s="488">
        <v>20.087469230481222</v>
      </c>
      <c r="AF58" s="738"/>
      <c r="AG58" s="1048"/>
      <c r="AH58" s="1050"/>
      <c r="AI58" s="738"/>
      <c r="AJ58" s="1021"/>
      <c r="AK58" s="503">
        <f t="shared" si="105"/>
        <v>20</v>
      </c>
      <c r="AL58" s="489">
        <f t="shared" si="122"/>
        <v>10</v>
      </c>
      <c r="AM58" s="482">
        <f t="shared" si="106"/>
        <v>-26</v>
      </c>
      <c r="AN58" s="490">
        <f t="shared" si="86"/>
        <v>6.6186807930332829</v>
      </c>
      <c r="AO58" s="738"/>
      <c r="AP58" s="1021"/>
      <c r="AQ58" s="503">
        <v>20</v>
      </c>
      <c r="AR58" s="483">
        <f t="shared" si="107"/>
        <v>6.6186807930332829</v>
      </c>
      <c r="AS58" s="477">
        <v>101.42716936972417</v>
      </c>
      <c r="AT58" s="479">
        <v>101.13943320350022</v>
      </c>
      <c r="AU58" s="479">
        <v>100.62117417007192</v>
      </c>
      <c r="AV58" s="479">
        <v>99.878335739355563</v>
      </c>
      <c r="AW58" s="479">
        <v>99.25808698409277</v>
      </c>
      <c r="AX58" s="479">
        <v>98.62546721400409</v>
      </c>
      <c r="AY58" s="479">
        <v>97.734670673532051</v>
      </c>
      <c r="AZ58" s="479">
        <v>97.394431606861545</v>
      </c>
      <c r="BA58" s="479">
        <v>96.952271786540052</v>
      </c>
      <c r="BB58" s="479">
        <v>96.785962955493744</v>
      </c>
      <c r="BC58" s="761" t="s">
        <v>968</v>
      </c>
      <c r="BD58" s="522" t="s">
        <v>381</v>
      </c>
      <c r="BE58" s="738"/>
      <c r="BF58" s="1021"/>
      <c r="BG58" s="503">
        <v>20</v>
      </c>
      <c r="BH58" s="483">
        <f t="shared" si="108"/>
        <v>7.4800159647293949</v>
      </c>
      <c r="BI58" s="477">
        <v>67.112735976156685</v>
      </c>
      <c r="BJ58" s="479">
        <v>71.860242458851005</v>
      </c>
      <c r="BK58" s="478">
        <v>81.086218458734152</v>
      </c>
      <c r="BL58" s="478">
        <v>87.03217846626049</v>
      </c>
      <c r="BM58" s="478">
        <v>86.242796275586002</v>
      </c>
      <c r="BN58" s="478">
        <v>85.416920696732873</v>
      </c>
      <c r="BO58" s="478">
        <v>83.657752729668942</v>
      </c>
      <c r="BP58" s="478">
        <v>81.780063895534497</v>
      </c>
      <c r="BQ58" s="478">
        <v>79.769742925283595</v>
      </c>
      <c r="BR58" s="478">
        <v>77.575025801244806</v>
      </c>
      <c r="BS58" s="478">
        <v>75.016096134678079</v>
      </c>
      <c r="BT58" s="522" t="s">
        <v>381</v>
      </c>
      <c r="BU58" s="533"/>
      <c r="BV58" s="1021"/>
      <c r="BW58" s="503">
        <v>20</v>
      </c>
      <c r="BX58" s="483">
        <f t="shared" si="109"/>
        <v>7.4800159647293949</v>
      </c>
      <c r="BY58" s="477">
        <v>67.691834349297935</v>
      </c>
      <c r="BZ58" s="479">
        <v>72.302375647894195</v>
      </c>
      <c r="CA58" s="478">
        <v>81.382951337196999</v>
      </c>
      <c r="CB58" s="478">
        <v>87.008960205488989</v>
      </c>
      <c r="CC58" s="478">
        <v>86.197059349222187</v>
      </c>
      <c r="CD58" s="478">
        <v>85.348663842765035</v>
      </c>
      <c r="CE58" s="478">
        <v>83.559579952139927</v>
      </c>
      <c r="CF58" s="478">
        <v>81.65795419221817</v>
      </c>
      <c r="CG58" s="478">
        <v>79.643697904457298</v>
      </c>
      <c r="CH58" s="478">
        <v>77.474731178250408</v>
      </c>
      <c r="CI58" s="478">
        <v>74.994967022895764</v>
      </c>
      <c r="CJ58" s="522" t="s">
        <v>381</v>
      </c>
      <c r="CK58" s="738"/>
      <c r="CL58" s="1021"/>
      <c r="CM58" s="503">
        <f t="shared" si="110"/>
        <v>20</v>
      </c>
      <c r="CN58" s="491">
        <v>1.2000000000000086</v>
      </c>
      <c r="CO58" s="492">
        <v>1.2000000000000002</v>
      </c>
      <c r="CP58" s="492">
        <v>1.2</v>
      </c>
      <c r="CQ58" s="492">
        <v>1.2</v>
      </c>
      <c r="CR58" s="492">
        <v>1.2000000000000002</v>
      </c>
      <c r="CS58" s="493">
        <v>1.2000000000000008</v>
      </c>
      <c r="CT58" s="493">
        <v>1.2000000000000006</v>
      </c>
      <c r="CU58" s="493">
        <v>1.2</v>
      </c>
      <c r="CV58" s="493">
        <v>1.2000000000000004</v>
      </c>
      <c r="CW58" s="562">
        <v>1.2</v>
      </c>
      <c r="CX58" s="605" t="s">
        <v>968</v>
      </c>
      <c r="CY58" s="748" t="s">
        <v>381</v>
      </c>
      <c r="CZ58" s="738"/>
      <c r="DA58" s="1021"/>
      <c r="DB58" s="503">
        <f t="shared" si="111"/>
        <v>20</v>
      </c>
      <c r="DC58" s="491">
        <v>0.82958176914656712</v>
      </c>
      <c r="DD58" s="492">
        <v>0.87170727198980913</v>
      </c>
      <c r="DE58" s="492">
        <v>0.94933362703536239</v>
      </c>
      <c r="DF58" s="492">
        <v>1.0000000000000098</v>
      </c>
      <c r="DG58" s="492">
        <v>1.00000000000001</v>
      </c>
      <c r="DH58" s="493">
        <v>1.0000000000000102</v>
      </c>
      <c r="DI58" s="493">
        <v>1.0000000000000004</v>
      </c>
      <c r="DJ58" s="493">
        <v>1.0000000000000049</v>
      </c>
      <c r="DK58" s="493">
        <v>1.0000000000000022</v>
      </c>
      <c r="DL58" s="562">
        <v>1.000000000000002</v>
      </c>
      <c r="DM58" s="562">
        <v>1</v>
      </c>
      <c r="DN58" s="748" t="s">
        <v>381</v>
      </c>
      <c r="DO58" s="744"/>
      <c r="DP58" s="1021"/>
      <c r="DQ58" s="503">
        <f t="shared" si="112"/>
        <v>20</v>
      </c>
      <c r="DR58" s="491">
        <v>0.83480442353032636</v>
      </c>
      <c r="DS58" s="492">
        <v>0.87555200457738069</v>
      </c>
      <c r="DT58" s="492">
        <v>0.95174318233736188</v>
      </c>
      <c r="DU58" s="492">
        <v>1.0000000000000004</v>
      </c>
      <c r="DV58" s="492">
        <v>1.00000000000001</v>
      </c>
      <c r="DW58" s="493">
        <v>1.00000000000001</v>
      </c>
      <c r="DX58" s="493">
        <v>1.0000000000000047</v>
      </c>
      <c r="DY58" s="493">
        <v>1</v>
      </c>
      <c r="DZ58" s="493">
        <v>1.0000000000000004</v>
      </c>
      <c r="EA58" s="562">
        <v>1.000000000000002</v>
      </c>
      <c r="EB58" s="562">
        <v>1</v>
      </c>
      <c r="EC58" s="748" t="s">
        <v>381</v>
      </c>
      <c r="ED58" s="738"/>
      <c r="EE58" s="1021"/>
      <c r="EF58" s="503">
        <f t="shared" si="113"/>
        <v>20</v>
      </c>
      <c r="EG58" s="495">
        <v>41.041601056336333</v>
      </c>
      <c r="EH58" s="496">
        <v>40.161828103696507</v>
      </c>
      <c r="EI58" s="496">
        <v>38.577843739151035</v>
      </c>
      <c r="EJ58" s="496">
        <v>36.308878929726745</v>
      </c>
      <c r="EK58" s="496">
        <v>34.415644747412045</v>
      </c>
      <c r="EL58" s="497">
        <v>32.485863780534487</v>
      </c>
      <c r="EM58" s="497">
        <v>29.770621238385672</v>
      </c>
      <c r="EN58" s="497">
        <v>28.73418784812452</v>
      </c>
      <c r="EO58" s="497">
        <v>27.387825433100943</v>
      </c>
      <c r="EP58" s="563">
        <v>26.881579440416715</v>
      </c>
      <c r="EQ58" s="605" t="s">
        <v>968</v>
      </c>
      <c r="ER58" s="748" t="s">
        <v>381</v>
      </c>
      <c r="ES58" s="738"/>
      <c r="ET58" s="1021"/>
      <c r="EU58" s="503">
        <f t="shared" si="114"/>
        <v>20</v>
      </c>
      <c r="EV58" s="495">
        <v>85</v>
      </c>
      <c r="EW58" s="496">
        <v>85</v>
      </c>
      <c r="EX58" s="496">
        <v>85</v>
      </c>
      <c r="EY58" s="496">
        <v>83.257105221004622</v>
      </c>
      <c r="EZ58" s="496">
        <v>80.066295569972056</v>
      </c>
      <c r="FA58" s="497">
        <v>76.730622143580263</v>
      </c>
      <c r="FB58" s="497">
        <v>69.634586243274555</v>
      </c>
      <c r="FC58" s="497">
        <v>62.074501745638202</v>
      </c>
      <c r="FD58" s="497">
        <v>53.996881274333646</v>
      </c>
      <c r="FE58" s="563">
        <v>45.198347512274438</v>
      </c>
      <c r="FF58" s="497">
        <v>34.966911487211121</v>
      </c>
      <c r="FG58" s="748" t="s">
        <v>381</v>
      </c>
      <c r="FI58" s="1021"/>
      <c r="FJ58" s="503">
        <f t="shared" si="115"/>
        <v>20</v>
      </c>
      <c r="FK58" s="495">
        <v>85</v>
      </c>
      <c r="FL58" s="496">
        <v>85</v>
      </c>
      <c r="FM58" s="496">
        <v>85</v>
      </c>
      <c r="FN58" s="496">
        <v>83.16321806605788</v>
      </c>
      <c r="FO58" s="496">
        <v>79.88149513461974</v>
      </c>
      <c r="FP58" s="497">
        <v>76.455057798264193</v>
      </c>
      <c r="FQ58" s="497">
        <v>69.238953844430796</v>
      </c>
      <c r="FR58" s="497">
        <v>61.583365498309945</v>
      </c>
      <c r="FS58" s="497">
        <v>53.491001128008975</v>
      </c>
      <c r="FT58" s="563">
        <v>44.796779294832334</v>
      </c>
      <c r="FU58" s="497">
        <v>34.882555141626483</v>
      </c>
      <c r="FV58" s="748" t="s">
        <v>381</v>
      </c>
      <c r="FW58" s="744"/>
      <c r="FX58" s="1021"/>
      <c r="FY58" s="503">
        <f t="shared" si="116"/>
        <v>20</v>
      </c>
      <c r="FZ58" s="491">
        <f t="shared" si="87"/>
        <v>0.82958176914656712</v>
      </c>
      <c r="GA58" s="492">
        <f t="shared" si="87"/>
        <v>0.87170727198980913</v>
      </c>
      <c r="GB58" s="492">
        <f t="shared" si="87"/>
        <v>0.94933362703536239</v>
      </c>
      <c r="GC58" s="492">
        <f t="shared" si="87"/>
        <v>1.0000000000000004</v>
      </c>
      <c r="GD58" s="492">
        <f t="shared" si="87"/>
        <v>1.00000000000001</v>
      </c>
      <c r="GE58" s="493">
        <f t="shared" si="87"/>
        <v>1.00000000000001</v>
      </c>
      <c r="GF58" s="493">
        <f t="shared" si="87"/>
        <v>1.0000000000000004</v>
      </c>
      <c r="GG58" s="493">
        <f t="shared" si="87"/>
        <v>1</v>
      </c>
      <c r="GH58" s="493">
        <f t="shared" si="87"/>
        <v>1.0000000000000004</v>
      </c>
      <c r="GI58" s="493">
        <f t="shared" si="87"/>
        <v>1.000000000000002</v>
      </c>
      <c r="GJ58" s="493">
        <f t="shared" si="87"/>
        <v>1</v>
      </c>
      <c r="GK58" s="748" t="s">
        <v>381</v>
      </c>
      <c r="GM58" s="1021"/>
      <c r="GN58" s="503">
        <f t="shared" si="117"/>
        <v>20</v>
      </c>
      <c r="GO58" s="495">
        <f t="shared" si="88"/>
        <v>85</v>
      </c>
      <c r="GP58" s="496">
        <f t="shared" si="88"/>
        <v>85</v>
      </c>
      <c r="GQ58" s="496">
        <f t="shared" si="88"/>
        <v>85</v>
      </c>
      <c r="GR58" s="496">
        <f t="shared" si="88"/>
        <v>83.257105221004622</v>
      </c>
      <c r="GS58" s="496">
        <f t="shared" si="88"/>
        <v>80.066295569972056</v>
      </c>
      <c r="GT58" s="497">
        <f t="shared" si="88"/>
        <v>76.730622143580263</v>
      </c>
      <c r="GU58" s="497">
        <f t="shared" si="88"/>
        <v>69.634586243274555</v>
      </c>
      <c r="GV58" s="497">
        <f t="shared" si="88"/>
        <v>62.074501745638202</v>
      </c>
      <c r="GW58" s="497">
        <f t="shared" si="88"/>
        <v>53.996881274333646</v>
      </c>
      <c r="GX58" s="497">
        <f t="shared" si="88"/>
        <v>45.198347512274438</v>
      </c>
      <c r="GY58" s="497">
        <f t="shared" si="88"/>
        <v>34.966911487211121</v>
      </c>
      <c r="GZ58" s="748" t="s">
        <v>381</v>
      </c>
      <c r="HB58" s="1021"/>
      <c r="HC58" s="503">
        <f t="shared" si="118"/>
        <v>20</v>
      </c>
      <c r="HD58" s="531">
        <f t="shared" si="119"/>
        <v>3.0642218960907091</v>
      </c>
      <c r="HE58" s="551">
        <v>3.4472496331020479</v>
      </c>
      <c r="HF58" s="604">
        <v>87.463279956455068</v>
      </c>
      <c r="HH58" s="1021"/>
      <c r="HI58" s="503">
        <f t="shared" si="120"/>
        <v>20</v>
      </c>
      <c r="HJ58" s="531">
        <f t="shared" si="121"/>
        <v>3.0642218960907091</v>
      </c>
      <c r="HK58" s="604">
        <v>100.50468533901009</v>
      </c>
    </row>
    <row r="59" spans="2:219" ht="15" customHeight="1">
      <c r="B59" s="1021"/>
      <c r="C59" s="503">
        <v>10</v>
      </c>
      <c r="D59" s="476">
        <f t="shared" si="89"/>
        <v>8.6830786669840556</v>
      </c>
      <c r="E59" s="600">
        <f t="shared" si="90"/>
        <v>65.104729789229324</v>
      </c>
      <c r="F59" s="601">
        <f t="shared" si="91"/>
        <v>87.463221937971213</v>
      </c>
      <c r="G59" s="602">
        <f t="shared" si="92"/>
        <v>3.5635089936195463</v>
      </c>
      <c r="H59" s="594" t="s">
        <v>712</v>
      </c>
      <c r="I59" s="603" t="s">
        <v>712</v>
      </c>
      <c r="J59" s="478">
        <f t="shared" si="93"/>
        <v>81.201766285522595</v>
      </c>
      <c r="K59" s="478">
        <f t="shared" si="94"/>
        <v>86.85339569068833</v>
      </c>
      <c r="L59" s="478">
        <f t="shared" si="95"/>
        <v>85.904705540627972</v>
      </c>
      <c r="M59" s="478">
        <f t="shared" si="96"/>
        <v>84.907619395892254</v>
      </c>
      <c r="N59" s="478">
        <f t="shared" si="97"/>
        <v>82.83420791183093</v>
      </c>
      <c r="O59" s="478">
        <f t="shared" si="98"/>
        <v>80.66891927227644</v>
      </c>
      <c r="P59" s="478">
        <f t="shared" si="99"/>
        <v>78.411514877752566</v>
      </c>
      <c r="Q59" s="478">
        <f t="shared" si="100"/>
        <v>76.027897515767918</v>
      </c>
      <c r="R59" s="478">
        <f t="shared" si="123"/>
        <v>73.356813539776525</v>
      </c>
      <c r="S59" s="480" t="s">
        <v>381</v>
      </c>
      <c r="T59" s="738"/>
      <c r="U59" s="1021"/>
      <c r="V59" s="503">
        <f t="shared" si="101"/>
        <v>10</v>
      </c>
      <c r="W59" s="481">
        <f>V59+15</f>
        <v>25</v>
      </c>
      <c r="X59" s="519">
        <v>-17.5</v>
      </c>
      <c r="Y59" s="681">
        <f t="shared" si="102"/>
        <v>8.6830786669840556</v>
      </c>
      <c r="Z59" s="666">
        <v>9.9158833251459697</v>
      </c>
      <c r="AA59" s="488">
        <v>9.8130683565230754</v>
      </c>
      <c r="AB59" s="532">
        <f t="shared" si="103"/>
        <v>8.7758926537504465</v>
      </c>
      <c r="AC59" s="486">
        <f t="shared" si="104"/>
        <v>7.7653353178640323</v>
      </c>
      <c r="AD59" s="487">
        <v>18.033673598770939</v>
      </c>
      <c r="AE59" s="488">
        <v>25.570696120989215</v>
      </c>
      <c r="AF59" s="738"/>
      <c r="AG59" s="1048"/>
      <c r="AH59" s="1050"/>
      <c r="AI59" s="738"/>
      <c r="AJ59" s="1021"/>
      <c r="AK59" s="503">
        <f t="shared" si="105"/>
        <v>10</v>
      </c>
      <c r="AL59" s="489">
        <f t="shared" si="122"/>
        <v>0</v>
      </c>
      <c r="AM59" s="482">
        <f t="shared" si="106"/>
        <v>-26</v>
      </c>
      <c r="AN59" s="490">
        <f t="shared" si="86"/>
        <v>8.6830786669840556</v>
      </c>
      <c r="AO59" s="738"/>
      <c r="AP59" s="1021"/>
      <c r="AQ59" s="503">
        <v>10</v>
      </c>
      <c r="AR59" s="483">
        <f t="shared" si="107"/>
        <v>8.6830786669840556</v>
      </c>
      <c r="AS59" s="477">
        <v>99.615967715399364</v>
      </c>
      <c r="AT59" s="479">
        <v>99.179977562207327</v>
      </c>
      <c r="AU59" s="479">
        <v>98.57627123216848</v>
      </c>
      <c r="AV59" s="479">
        <v>97.723285793174426</v>
      </c>
      <c r="AW59" s="479">
        <v>96.828548317254047</v>
      </c>
      <c r="AX59" s="479">
        <v>96.171278443245399</v>
      </c>
      <c r="AY59" s="479">
        <v>95.033424742111379</v>
      </c>
      <c r="AZ59" s="479">
        <v>94.661538506146286</v>
      </c>
      <c r="BA59" s="479">
        <v>93.980179430145824</v>
      </c>
      <c r="BB59" s="479">
        <v>93.738083269078672</v>
      </c>
      <c r="BC59" s="761" t="s">
        <v>968</v>
      </c>
      <c r="BD59" s="522" t="s">
        <v>381</v>
      </c>
      <c r="BE59" s="738"/>
      <c r="BF59" s="1021"/>
      <c r="BG59" s="503">
        <v>10</v>
      </c>
      <c r="BH59" s="483">
        <f t="shared" si="108"/>
        <v>9.8130683565230754</v>
      </c>
      <c r="BI59" s="477">
        <v>65.303986851201131</v>
      </c>
      <c r="BJ59" s="479">
        <v>70.934222571061383</v>
      </c>
      <c r="BK59" s="478">
        <v>81.698457116767997</v>
      </c>
      <c r="BL59" s="478">
        <v>86.85339569068833</v>
      </c>
      <c r="BM59" s="478">
        <v>85.909280574283926</v>
      </c>
      <c r="BN59" s="478">
        <v>84.931518822258653</v>
      </c>
      <c r="BO59" s="478">
        <v>82.891454082565488</v>
      </c>
      <c r="BP59" s="478">
        <v>80.750459049661472</v>
      </c>
      <c r="BQ59" s="478">
        <v>78.499026568033813</v>
      </c>
      <c r="BR59" s="478">
        <v>76.096746350052214</v>
      </c>
      <c r="BS59" s="478">
        <v>73.363179846932653</v>
      </c>
      <c r="BT59" s="522" t="s">
        <v>381</v>
      </c>
      <c r="BU59" s="533"/>
      <c r="BV59" s="1021"/>
      <c r="BW59" s="503">
        <v>10</v>
      </c>
      <c r="BX59" s="483">
        <f t="shared" si="109"/>
        <v>9.8130683565230754</v>
      </c>
      <c r="BY59" s="477">
        <v>65.104729789229324</v>
      </c>
      <c r="BZ59" s="479">
        <v>70.610906041676088</v>
      </c>
      <c r="CA59" s="478">
        <v>81.201766285522595</v>
      </c>
      <c r="CB59" s="478">
        <v>86.87079353074742</v>
      </c>
      <c r="CC59" s="478">
        <v>85.904705540627972</v>
      </c>
      <c r="CD59" s="478">
        <v>84.907619395892254</v>
      </c>
      <c r="CE59" s="478">
        <v>82.83420791183093</v>
      </c>
      <c r="CF59" s="478">
        <v>80.66891927227644</v>
      </c>
      <c r="CG59" s="478">
        <v>78.411514877752566</v>
      </c>
      <c r="CH59" s="478">
        <v>76.027897515767918</v>
      </c>
      <c r="CI59" s="478">
        <v>73.356813539776525</v>
      </c>
      <c r="CJ59" s="522" t="s">
        <v>381</v>
      </c>
      <c r="CK59" s="738"/>
      <c r="CL59" s="1021"/>
      <c r="CM59" s="503">
        <f t="shared" si="110"/>
        <v>10</v>
      </c>
      <c r="CN59" s="491">
        <v>1.2000000000000002</v>
      </c>
      <c r="CO59" s="492">
        <v>1.2000000000000115</v>
      </c>
      <c r="CP59" s="492">
        <v>1.2000000000000008</v>
      </c>
      <c r="CQ59" s="492">
        <v>1.2000000000000008</v>
      </c>
      <c r="CR59" s="492">
        <v>1.2000000000000002</v>
      </c>
      <c r="CS59" s="493">
        <v>1.2000000000000006</v>
      </c>
      <c r="CT59" s="493">
        <v>1.2000000000000002</v>
      </c>
      <c r="CU59" s="493">
        <v>1.200000000000006</v>
      </c>
      <c r="CV59" s="493">
        <v>1.2</v>
      </c>
      <c r="CW59" s="562">
        <v>1.2000000000000008</v>
      </c>
      <c r="CX59" s="605" t="s">
        <v>968</v>
      </c>
      <c r="CY59" s="748" t="s">
        <v>381</v>
      </c>
      <c r="CZ59" s="738"/>
      <c r="DA59" s="1021"/>
      <c r="DB59" s="503">
        <f t="shared" si="111"/>
        <v>10</v>
      </c>
      <c r="DC59" s="491">
        <v>0.8131142018973252</v>
      </c>
      <c r="DD59" s="492">
        <v>0.86361218021361186</v>
      </c>
      <c r="DE59" s="492">
        <v>0.95429947942470916</v>
      </c>
      <c r="DF59" s="492">
        <v>1.0000000000000064</v>
      </c>
      <c r="DG59" s="492">
        <v>1.000000000000006</v>
      </c>
      <c r="DH59" s="493">
        <v>1.0000000000000064</v>
      </c>
      <c r="DI59" s="493">
        <v>1.0000000000000062</v>
      </c>
      <c r="DJ59" s="493">
        <v>1.0000000000000002</v>
      </c>
      <c r="DK59" s="493">
        <v>1</v>
      </c>
      <c r="DL59" s="562">
        <v>1</v>
      </c>
      <c r="DM59" s="562">
        <v>1</v>
      </c>
      <c r="DN59" s="748" t="s">
        <v>381</v>
      </c>
      <c r="DO59" s="744"/>
      <c r="DP59" s="1021"/>
      <c r="DQ59" s="503">
        <f t="shared" si="112"/>
        <v>10</v>
      </c>
      <c r="DR59" s="491">
        <v>0.81128554125032648</v>
      </c>
      <c r="DS59" s="492">
        <v>0.86077213938647212</v>
      </c>
      <c r="DT59" s="492">
        <v>0.95027252782992744</v>
      </c>
      <c r="DU59" s="492">
        <v>1.0000000000000004</v>
      </c>
      <c r="DV59" s="492">
        <v>1</v>
      </c>
      <c r="DW59" s="493">
        <v>1.0000000000000062</v>
      </c>
      <c r="DX59" s="493">
        <v>1</v>
      </c>
      <c r="DY59" s="493">
        <v>1.0000000000000002</v>
      </c>
      <c r="DZ59" s="493">
        <v>1</v>
      </c>
      <c r="EA59" s="562">
        <v>1</v>
      </c>
      <c r="EB59" s="562">
        <v>1</v>
      </c>
      <c r="EC59" s="748" t="s">
        <v>381</v>
      </c>
      <c r="ED59" s="738"/>
      <c r="EE59" s="1021"/>
      <c r="EF59" s="503">
        <f t="shared" si="113"/>
        <v>10</v>
      </c>
      <c r="EG59" s="495">
        <v>35.507889331249032</v>
      </c>
      <c r="EH59" s="496">
        <v>34.177308682816317</v>
      </c>
      <c r="EI59" s="496">
        <v>32.335845107441855</v>
      </c>
      <c r="EJ59" s="496">
        <v>29.735935050263436</v>
      </c>
      <c r="EK59" s="496">
        <v>27.011201745408925</v>
      </c>
      <c r="EL59" s="497">
        <v>25.011230115510728</v>
      </c>
      <c r="EM59" s="497">
        <v>21.552161551861616</v>
      </c>
      <c r="EN59" s="497">
        <v>20.422529545446707</v>
      </c>
      <c r="EO59" s="497">
        <v>18.354009565243132</v>
      </c>
      <c r="EP59" s="563">
        <v>17.619399450591118</v>
      </c>
      <c r="EQ59" s="605" t="s">
        <v>968</v>
      </c>
      <c r="ER59" s="748" t="s">
        <v>381</v>
      </c>
      <c r="ES59" s="738"/>
      <c r="ET59" s="1021"/>
      <c r="EU59" s="503">
        <f t="shared" si="114"/>
        <v>10</v>
      </c>
      <c r="EV59" s="495">
        <v>85</v>
      </c>
      <c r="EW59" s="496">
        <v>85</v>
      </c>
      <c r="EX59" s="496">
        <v>85</v>
      </c>
      <c r="EY59" s="496">
        <v>82.534221220623863</v>
      </c>
      <c r="EZ59" s="496">
        <v>78.71891364109058</v>
      </c>
      <c r="FA59" s="497">
        <v>74.77138147536607</v>
      </c>
      <c r="FB59" s="497">
        <v>66.54749006086206</v>
      </c>
      <c r="FC59" s="497">
        <v>57.935315563438849</v>
      </c>
      <c r="FD59" s="497">
        <v>48.90004611274901</v>
      </c>
      <c r="FE59" s="563">
        <v>39.284067709849182</v>
      </c>
      <c r="FF59" s="497">
        <v>28.374066551698149</v>
      </c>
      <c r="FG59" s="748" t="s">
        <v>381</v>
      </c>
      <c r="FI59" s="1021"/>
      <c r="FJ59" s="503">
        <f t="shared" si="115"/>
        <v>10</v>
      </c>
      <c r="FK59" s="495">
        <v>85</v>
      </c>
      <c r="FL59" s="496">
        <v>85</v>
      </c>
      <c r="FM59" s="496">
        <v>85</v>
      </c>
      <c r="FN59" s="496">
        <v>82.604561154324585</v>
      </c>
      <c r="FO59" s="496">
        <v>78.700433641061352</v>
      </c>
      <c r="FP59" s="497">
        <v>74.674940159473806</v>
      </c>
      <c r="FQ59" s="497">
        <v>66.316966697913472</v>
      </c>
      <c r="FR59" s="497">
        <v>57.607704634599997</v>
      </c>
      <c r="FS59" s="497">
        <v>48.549297921071286</v>
      </c>
      <c r="FT59" s="563">
        <v>39.008859864781698</v>
      </c>
      <c r="FU59" s="497">
        <v>28.348698663369532</v>
      </c>
      <c r="FV59" s="748" t="s">
        <v>381</v>
      </c>
      <c r="FW59" s="744"/>
      <c r="FX59" s="1021"/>
      <c r="FY59" s="503">
        <f t="shared" si="116"/>
        <v>10</v>
      </c>
      <c r="FZ59" s="491">
        <f t="shared" si="87"/>
        <v>0.81128554125032648</v>
      </c>
      <c r="GA59" s="492">
        <f t="shared" si="87"/>
        <v>0.86077213938647212</v>
      </c>
      <c r="GB59" s="492">
        <f t="shared" si="87"/>
        <v>0.95027252782992744</v>
      </c>
      <c r="GC59" s="492">
        <f t="shared" si="87"/>
        <v>1.0000000000000004</v>
      </c>
      <c r="GD59" s="492">
        <f t="shared" si="87"/>
        <v>1</v>
      </c>
      <c r="GE59" s="493">
        <f t="shared" si="87"/>
        <v>1.0000000000000062</v>
      </c>
      <c r="GF59" s="493">
        <f t="shared" si="87"/>
        <v>1</v>
      </c>
      <c r="GG59" s="493">
        <f t="shared" si="87"/>
        <v>1.0000000000000002</v>
      </c>
      <c r="GH59" s="493">
        <f t="shared" si="87"/>
        <v>1</v>
      </c>
      <c r="GI59" s="493">
        <f t="shared" si="87"/>
        <v>1</v>
      </c>
      <c r="GJ59" s="493">
        <f t="shared" si="87"/>
        <v>1</v>
      </c>
      <c r="GK59" s="748" t="s">
        <v>381</v>
      </c>
      <c r="GM59" s="1021"/>
      <c r="GN59" s="503">
        <f t="shared" si="117"/>
        <v>10</v>
      </c>
      <c r="GO59" s="495">
        <f t="shared" si="88"/>
        <v>85</v>
      </c>
      <c r="GP59" s="496">
        <f t="shared" si="88"/>
        <v>85</v>
      </c>
      <c r="GQ59" s="496">
        <f t="shared" si="88"/>
        <v>85</v>
      </c>
      <c r="GR59" s="496">
        <f t="shared" si="88"/>
        <v>82.604561154324585</v>
      </c>
      <c r="GS59" s="496">
        <f t="shared" si="88"/>
        <v>78.71891364109058</v>
      </c>
      <c r="GT59" s="497">
        <f t="shared" si="88"/>
        <v>74.77138147536607</v>
      </c>
      <c r="GU59" s="497">
        <f t="shared" si="88"/>
        <v>66.54749006086206</v>
      </c>
      <c r="GV59" s="497">
        <f t="shared" si="88"/>
        <v>57.935315563438849</v>
      </c>
      <c r="GW59" s="497">
        <f t="shared" si="88"/>
        <v>48.90004611274901</v>
      </c>
      <c r="GX59" s="497">
        <f t="shared" si="88"/>
        <v>39.284067709849182</v>
      </c>
      <c r="GY59" s="497">
        <f t="shared" si="88"/>
        <v>28.374066551698149</v>
      </c>
      <c r="GZ59" s="748" t="s">
        <v>381</v>
      </c>
      <c r="HB59" s="1021"/>
      <c r="HC59" s="503">
        <f t="shared" si="118"/>
        <v>10</v>
      </c>
      <c r="HD59" s="531">
        <f t="shared" si="119"/>
        <v>3.5635089936195463</v>
      </c>
      <c r="HE59" s="551">
        <v>4.0089476178219901</v>
      </c>
      <c r="HF59" s="604">
        <v>87.463221937971213</v>
      </c>
      <c r="HH59" s="1021"/>
      <c r="HI59" s="503">
        <f t="shared" si="120"/>
        <v>10</v>
      </c>
      <c r="HJ59" s="531">
        <f t="shared" si="121"/>
        <v>3.5635089936195463</v>
      </c>
      <c r="HK59" s="604">
        <v>98.178182630163818</v>
      </c>
    </row>
    <row r="60" spans="2:219" ht="15" customHeight="1">
      <c r="B60" s="1021"/>
      <c r="C60" s="503">
        <v>0</v>
      </c>
      <c r="D60" s="476">
        <f t="shared" si="89"/>
        <v>12.830204880667106</v>
      </c>
      <c r="E60" s="600">
        <f t="shared" si="90"/>
        <v>60.370599192134684</v>
      </c>
      <c r="F60" s="601">
        <f t="shared" si="91"/>
        <v>87.432384750565674</v>
      </c>
      <c r="G60" s="602">
        <f t="shared" si="92"/>
        <v>4.7884980925781599</v>
      </c>
      <c r="H60" s="594" t="s">
        <v>712</v>
      </c>
      <c r="I60" s="603" t="s">
        <v>712</v>
      </c>
      <c r="J60" s="478">
        <f t="shared" si="93"/>
        <v>81.181249411456406</v>
      </c>
      <c r="K60" s="478">
        <f t="shared" si="94"/>
        <v>86.513210890149963</v>
      </c>
      <c r="L60" s="478">
        <f t="shared" si="95"/>
        <v>85.251662447475852</v>
      </c>
      <c r="M60" s="478">
        <f t="shared" si="96"/>
        <v>83.966022020846395</v>
      </c>
      <c r="N60" s="478">
        <f t="shared" si="97"/>
        <v>81.327537347524043</v>
      </c>
      <c r="O60" s="478">
        <f t="shared" si="98"/>
        <v>78.645689675696133</v>
      </c>
      <c r="P60" s="478">
        <f t="shared" si="99"/>
        <v>75.91895475681666</v>
      </c>
      <c r="Q60" s="478">
        <f t="shared" si="100"/>
        <v>73.119524646556002</v>
      </c>
      <c r="R60" s="713" t="s">
        <v>381</v>
      </c>
      <c r="S60" s="480" t="s">
        <v>381</v>
      </c>
      <c r="T60" s="738"/>
      <c r="U60" s="1021"/>
      <c r="V60" s="503">
        <f t="shared" si="101"/>
        <v>0</v>
      </c>
      <c r="W60" s="481">
        <f>V60+15</f>
        <v>15</v>
      </c>
      <c r="X60" s="519">
        <v>-17.5</v>
      </c>
      <c r="Y60" s="681">
        <f t="shared" si="102"/>
        <v>12.830204880667106</v>
      </c>
      <c r="Z60" s="666">
        <v>14.839001178588433</v>
      </c>
      <c r="AA60" s="488">
        <v>14.499889077466248</v>
      </c>
      <c r="AB60" s="532">
        <f t="shared" si="103"/>
        <v>5.9376487063155432</v>
      </c>
      <c r="AC60" s="486">
        <f t="shared" si="104"/>
        <v>5.2539194613458751</v>
      </c>
      <c r="AD60" s="487">
        <v>25.669537046536515</v>
      </c>
      <c r="AE60" s="488">
        <v>35.972298155692641</v>
      </c>
      <c r="AF60" s="738"/>
      <c r="AG60" s="1048"/>
      <c r="AH60" s="1050"/>
      <c r="AI60" s="738"/>
      <c r="AJ60" s="1021"/>
      <c r="AK60" s="503">
        <f t="shared" si="105"/>
        <v>0</v>
      </c>
      <c r="AL60" s="489">
        <f t="shared" si="122"/>
        <v>-10</v>
      </c>
      <c r="AM60" s="482">
        <f t="shared" si="106"/>
        <v>-26</v>
      </c>
      <c r="AN60" s="490">
        <f t="shared" si="86"/>
        <v>12.830204880667106</v>
      </c>
      <c r="AO60" s="738"/>
      <c r="AP60" s="1021"/>
      <c r="AQ60" s="503">
        <v>0</v>
      </c>
      <c r="AR60" s="483">
        <f t="shared" si="107"/>
        <v>12.830204880667106</v>
      </c>
      <c r="AS60" s="477">
        <v>99.307147790817893</v>
      </c>
      <c r="AT60" s="479">
        <v>98.711548686271968</v>
      </c>
      <c r="AU60" s="479">
        <v>97.732681537753948</v>
      </c>
      <c r="AV60" s="479">
        <v>96.3305912873181</v>
      </c>
      <c r="AW60" s="479">
        <v>94.930499059753984</v>
      </c>
      <c r="AX60" s="479">
        <v>94.091278083926625</v>
      </c>
      <c r="AY60" s="479">
        <v>92.51608557954242</v>
      </c>
      <c r="AZ60" s="479">
        <v>92.100514765156788</v>
      </c>
      <c r="BA60" s="479">
        <v>91.311266422822541</v>
      </c>
      <c r="BB60" s="479">
        <v>90.735324668874696</v>
      </c>
      <c r="BC60" s="713" t="s">
        <v>381</v>
      </c>
      <c r="BD60" s="522" t="s">
        <v>381</v>
      </c>
      <c r="BE60" s="738"/>
      <c r="BF60" s="1021"/>
      <c r="BG60" s="503">
        <v>0</v>
      </c>
      <c r="BH60" s="483">
        <f t="shared" si="108"/>
        <v>14.499889077466248</v>
      </c>
      <c r="BI60" s="477">
        <v>61.380228769410117</v>
      </c>
      <c r="BJ60" s="479">
        <v>68.540811976442939</v>
      </c>
      <c r="BK60" s="478">
        <v>82.355992147789777</v>
      </c>
      <c r="BL60" s="478">
        <v>86.513210890149963</v>
      </c>
      <c r="BM60" s="478">
        <v>85.251662447475852</v>
      </c>
      <c r="BN60" s="478">
        <v>83.966022020846395</v>
      </c>
      <c r="BO60" s="478">
        <v>81.353137677914319</v>
      </c>
      <c r="BP60" s="478">
        <v>78.689513160440796</v>
      </c>
      <c r="BQ60" s="478">
        <v>75.971202902524254</v>
      </c>
      <c r="BR60" s="478">
        <v>73.156402307131501</v>
      </c>
      <c r="BS60" s="713" t="s">
        <v>381</v>
      </c>
      <c r="BT60" s="522" t="s">
        <v>381</v>
      </c>
      <c r="BU60" s="533"/>
      <c r="BV60" s="1021"/>
      <c r="BW60" s="503">
        <v>0</v>
      </c>
      <c r="BX60" s="483">
        <f t="shared" si="109"/>
        <v>14.499889077466248</v>
      </c>
      <c r="BY60" s="477">
        <v>60.370599192134684</v>
      </c>
      <c r="BZ60" s="479">
        <v>67.497715486330662</v>
      </c>
      <c r="CA60" s="478">
        <v>81.181249411456406</v>
      </c>
      <c r="CB60" s="478">
        <v>86.56603085557694</v>
      </c>
      <c r="CC60" s="478">
        <v>85.279729006753556</v>
      </c>
      <c r="CD60" s="478">
        <v>83.975845339658406</v>
      </c>
      <c r="CE60" s="478">
        <v>81.327537347524043</v>
      </c>
      <c r="CF60" s="478">
        <v>78.645689675696133</v>
      </c>
      <c r="CG60" s="478">
        <v>75.91895475681666</v>
      </c>
      <c r="CH60" s="478">
        <v>73.119524646556002</v>
      </c>
      <c r="CI60" s="713" t="s">
        <v>381</v>
      </c>
      <c r="CJ60" s="522" t="s">
        <v>381</v>
      </c>
      <c r="CK60" s="738"/>
      <c r="CL60" s="1021"/>
      <c r="CM60" s="503">
        <f t="shared" si="110"/>
        <v>0</v>
      </c>
      <c r="CN60" s="491">
        <v>1.2000000000000086</v>
      </c>
      <c r="CO60" s="492">
        <v>1.2000000000000002</v>
      </c>
      <c r="CP60" s="492">
        <v>1.2</v>
      </c>
      <c r="CQ60" s="492">
        <v>1.2</v>
      </c>
      <c r="CR60" s="492">
        <v>1.2</v>
      </c>
      <c r="CS60" s="493">
        <v>1.2</v>
      </c>
      <c r="CT60" s="493">
        <v>1.2</v>
      </c>
      <c r="CU60" s="493">
        <v>1.2000000000000008</v>
      </c>
      <c r="CV60" s="493">
        <v>1.2000000000000128</v>
      </c>
      <c r="CW60" s="562">
        <v>1.2</v>
      </c>
      <c r="CX60" s="522" t="s">
        <v>381</v>
      </c>
      <c r="CY60" s="748" t="s">
        <v>381</v>
      </c>
      <c r="CZ60" s="738"/>
      <c r="DA60" s="1021"/>
      <c r="DB60" s="503">
        <f t="shared" si="111"/>
        <v>0</v>
      </c>
      <c r="DC60" s="491">
        <v>0.77655898164392889</v>
      </c>
      <c r="DD60" s="492">
        <v>0.84241808154920839</v>
      </c>
      <c r="DE60" s="492">
        <v>0.95960819910751582</v>
      </c>
      <c r="DF60" s="492">
        <v>1.0000000000000004</v>
      </c>
      <c r="DG60" s="492">
        <v>1</v>
      </c>
      <c r="DH60" s="493">
        <v>1</v>
      </c>
      <c r="DI60" s="493">
        <v>1</v>
      </c>
      <c r="DJ60" s="493">
        <v>1</v>
      </c>
      <c r="DK60" s="493">
        <v>1</v>
      </c>
      <c r="DL60" s="562">
        <v>1</v>
      </c>
      <c r="DM60" s="522" t="s">
        <v>381</v>
      </c>
      <c r="DN60" s="748" t="s">
        <v>381</v>
      </c>
      <c r="DO60" s="744"/>
      <c r="DP60" s="1021"/>
      <c r="DQ60" s="503">
        <f t="shared" si="112"/>
        <v>0</v>
      </c>
      <c r="DR60" s="491">
        <v>0.76696297006038539</v>
      </c>
      <c r="DS60" s="492">
        <v>0.83305640231987299</v>
      </c>
      <c r="DT60" s="492">
        <v>0.95010587218326592</v>
      </c>
      <c r="DU60" s="492">
        <v>1</v>
      </c>
      <c r="DV60" s="492">
        <v>1.0000000000000004</v>
      </c>
      <c r="DW60" s="493">
        <v>1.00000000000001</v>
      </c>
      <c r="DX60" s="493">
        <v>1.0000000000000002</v>
      </c>
      <c r="DY60" s="493">
        <v>1</v>
      </c>
      <c r="DZ60" s="493">
        <v>1</v>
      </c>
      <c r="EA60" s="562">
        <v>1</v>
      </c>
      <c r="EB60" s="522" t="s">
        <v>381</v>
      </c>
      <c r="EC60" s="748" t="s">
        <v>381</v>
      </c>
      <c r="ED60" s="738"/>
      <c r="EE60" s="1021"/>
      <c r="EF60" s="503">
        <f t="shared" si="113"/>
        <v>0</v>
      </c>
      <c r="EG60" s="495">
        <v>34.565353921650626</v>
      </c>
      <c r="EH60" s="496">
        <v>32.748379802986847</v>
      </c>
      <c r="EI60" s="496">
        <v>29.764560786002448</v>
      </c>
      <c r="EJ60" s="496">
        <v>25.495869361983353</v>
      </c>
      <c r="EK60" s="496">
        <v>21.239472824647862</v>
      </c>
      <c r="EL60" s="497">
        <v>18.691188467423729</v>
      </c>
      <c r="EM60" s="497">
        <v>13.9143314175314</v>
      </c>
      <c r="EN60" s="497">
        <v>12.6554526103277</v>
      </c>
      <c r="EO60" s="497">
        <v>9.1931469295390684</v>
      </c>
      <c r="EP60" s="563">
        <v>8.5239722519271481</v>
      </c>
      <c r="EQ60" s="522" t="s">
        <v>381</v>
      </c>
      <c r="ER60" s="748" t="s">
        <v>381</v>
      </c>
      <c r="ES60" s="738"/>
      <c r="ET60" s="1021"/>
      <c r="EU60" s="503">
        <f t="shared" si="114"/>
        <v>0</v>
      </c>
      <c r="EV60" s="495">
        <v>85</v>
      </c>
      <c r="EW60" s="496">
        <v>85</v>
      </c>
      <c r="EX60" s="496">
        <v>85</v>
      </c>
      <c r="EY60" s="496">
        <v>81.15907776273508</v>
      </c>
      <c r="EZ60" s="496">
        <v>76.063479272694849</v>
      </c>
      <c r="FA60" s="497">
        <v>70.877155661574989</v>
      </c>
      <c r="FB60" s="497">
        <v>60.357640332963001</v>
      </c>
      <c r="FC60" s="497">
        <v>49.663636229452891</v>
      </c>
      <c r="FD60" s="497">
        <v>38.782251520881459</v>
      </c>
      <c r="FE60" s="563">
        <v>27.550216546485728</v>
      </c>
      <c r="FF60" s="522" t="s">
        <v>381</v>
      </c>
      <c r="FG60" s="748" t="s">
        <v>381</v>
      </c>
      <c r="FI60" s="1021"/>
      <c r="FJ60" s="503">
        <f t="shared" si="115"/>
        <v>0</v>
      </c>
      <c r="FK60" s="495">
        <v>85</v>
      </c>
      <c r="FL60" s="496">
        <v>85</v>
      </c>
      <c r="FM60" s="496">
        <v>85</v>
      </c>
      <c r="FN60" s="496">
        <v>81.372563980767438</v>
      </c>
      <c r="FO60" s="496">
        <v>76.176775426719587</v>
      </c>
      <c r="FP60" s="497">
        <v>70.916758033265467</v>
      </c>
      <c r="FQ60" s="497">
        <v>60.254714380485382</v>
      </c>
      <c r="FR60" s="497">
        <v>49.487950004864501</v>
      </c>
      <c r="FS60" s="497">
        <v>38.573428735303878</v>
      </c>
      <c r="FT60" s="563">
        <v>27.403308482803652</v>
      </c>
      <c r="FU60" s="522" t="s">
        <v>381</v>
      </c>
      <c r="FV60" s="748" t="s">
        <v>381</v>
      </c>
      <c r="FW60" s="744"/>
      <c r="FX60" s="1021"/>
      <c r="FY60" s="503">
        <f t="shared" si="116"/>
        <v>0</v>
      </c>
      <c r="FZ60" s="491">
        <f t="shared" si="87"/>
        <v>0.76696297006038539</v>
      </c>
      <c r="GA60" s="492">
        <f t="shared" si="87"/>
        <v>0.83305640231987299</v>
      </c>
      <c r="GB60" s="492">
        <f t="shared" si="87"/>
        <v>0.95010587218326592</v>
      </c>
      <c r="GC60" s="492">
        <f t="shared" si="87"/>
        <v>1</v>
      </c>
      <c r="GD60" s="492">
        <f t="shared" si="87"/>
        <v>1</v>
      </c>
      <c r="GE60" s="493">
        <f t="shared" si="87"/>
        <v>1</v>
      </c>
      <c r="GF60" s="493">
        <f t="shared" si="87"/>
        <v>1</v>
      </c>
      <c r="GG60" s="493">
        <f t="shared" si="87"/>
        <v>1</v>
      </c>
      <c r="GH60" s="493">
        <f t="shared" si="87"/>
        <v>1</v>
      </c>
      <c r="GI60" s="493">
        <f t="shared" si="87"/>
        <v>1</v>
      </c>
      <c r="GJ60" s="522" t="s">
        <v>381</v>
      </c>
      <c r="GK60" s="748" t="s">
        <v>381</v>
      </c>
      <c r="GM60" s="1021"/>
      <c r="GN60" s="503">
        <f t="shared" si="117"/>
        <v>0</v>
      </c>
      <c r="GO60" s="495">
        <f t="shared" si="88"/>
        <v>85</v>
      </c>
      <c r="GP60" s="496">
        <f t="shared" si="88"/>
        <v>85</v>
      </c>
      <c r="GQ60" s="496">
        <f t="shared" si="88"/>
        <v>85</v>
      </c>
      <c r="GR60" s="496">
        <f t="shared" si="88"/>
        <v>81.372563980767438</v>
      </c>
      <c r="GS60" s="496">
        <f t="shared" si="88"/>
        <v>76.176775426719587</v>
      </c>
      <c r="GT60" s="497">
        <f t="shared" si="88"/>
        <v>70.916758033265467</v>
      </c>
      <c r="GU60" s="497">
        <f t="shared" si="88"/>
        <v>60.357640332963001</v>
      </c>
      <c r="GV60" s="497">
        <f t="shared" si="88"/>
        <v>49.663636229452891</v>
      </c>
      <c r="GW60" s="497">
        <f t="shared" si="88"/>
        <v>38.782251520881459</v>
      </c>
      <c r="GX60" s="497">
        <f t="shared" si="88"/>
        <v>27.550216546485728</v>
      </c>
      <c r="GY60" s="522" t="s">
        <v>381</v>
      </c>
      <c r="GZ60" s="748" t="s">
        <v>381</v>
      </c>
      <c r="HB60" s="1021"/>
      <c r="HC60" s="503">
        <f t="shared" si="118"/>
        <v>0</v>
      </c>
      <c r="HD60" s="531">
        <f t="shared" si="119"/>
        <v>4.7884980925781599</v>
      </c>
      <c r="HE60" s="551">
        <v>5.3870603541504298</v>
      </c>
      <c r="HF60" s="604">
        <v>87.432384750565674</v>
      </c>
      <c r="HH60" s="1021"/>
      <c r="HI60" s="503">
        <f t="shared" si="120"/>
        <v>0</v>
      </c>
      <c r="HJ60" s="531">
        <f t="shared" si="121"/>
        <v>4.7884980925781599</v>
      </c>
      <c r="HK60" s="604">
        <v>97.084772171340887</v>
      </c>
    </row>
    <row r="61" spans="2:219" ht="15" customHeight="1">
      <c r="B61" s="1021"/>
      <c r="C61" s="503">
        <v>-10</v>
      </c>
      <c r="D61" s="476">
        <f t="shared" si="89"/>
        <v>13.582345427210262</v>
      </c>
      <c r="E61" s="600">
        <f t="shared" si="90"/>
        <v>60.36102219156124</v>
      </c>
      <c r="F61" s="601">
        <f t="shared" si="91"/>
        <v>87.383426134078235</v>
      </c>
      <c r="G61" s="602">
        <f t="shared" si="92"/>
        <v>4.7991043328185325</v>
      </c>
      <c r="H61" s="594" t="s">
        <v>712</v>
      </c>
      <c r="I61" s="603" t="s">
        <v>712</v>
      </c>
      <c r="J61" s="478">
        <f t="shared" si="93"/>
        <v>81.330189185179336</v>
      </c>
      <c r="K61" s="478">
        <f t="shared" si="94"/>
        <v>86.427650052423104</v>
      </c>
      <c r="L61" s="478">
        <f t="shared" si="95"/>
        <v>85.133129088233176</v>
      </c>
      <c r="M61" s="478">
        <f t="shared" si="96"/>
        <v>83.826870257926885</v>
      </c>
      <c r="N61" s="478">
        <f t="shared" si="97"/>
        <v>81.179262548480978</v>
      </c>
      <c r="O61" s="478">
        <f t="shared" si="98"/>
        <v>78.494581991137551</v>
      </c>
      <c r="P61" s="478">
        <f t="shared" si="99"/>
        <v>75.761149586411335</v>
      </c>
      <c r="Q61" s="478">
        <f t="shared" si="100"/>
        <v>72.976785984767602</v>
      </c>
      <c r="R61" s="713" t="s">
        <v>381</v>
      </c>
      <c r="S61" s="480" t="s">
        <v>381</v>
      </c>
      <c r="T61" s="738"/>
      <c r="U61" s="1021"/>
      <c r="V61" s="503">
        <f t="shared" si="101"/>
        <v>-10</v>
      </c>
      <c r="W61" s="481">
        <v>15</v>
      </c>
      <c r="X61" s="519">
        <v>-17.5</v>
      </c>
      <c r="Y61" s="681">
        <f t="shared" si="102"/>
        <v>13.582345427210262</v>
      </c>
      <c r="Z61" s="666">
        <v>15.965403187283567</v>
      </c>
      <c r="AA61" s="488">
        <v>15.349910928011596</v>
      </c>
      <c r="AB61" s="532">
        <f t="shared" si="103"/>
        <v>5.6198091555132192</v>
      </c>
      <c r="AC61" s="486">
        <f t="shared" si="104"/>
        <v>4.9726796163935152</v>
      </c>
      <c r="AD61" s="487">
        <v>27.337031122459965</v>
      </c>
      <c r="AE61" s="488">
        <v>37.778961857462349</v>
      </c>
      <c r="AF61" s="738"/>
      <c r="AG61" s="1048"/>
      <c r="AH61" s="1050"/>
      <c r="AI61" s="738"/>
      <c r="AJ61" s="1021"/>
      <c r="AK61" s="503">
        <f t="shared" si="105"/>
        <v>-10</v>
      </c>
      <c r="AL61" s="489">
        <f t="shared" si="122"/>
        <v>-20</v>
      </c>
      <c r="AM61" s="482">
        <f t="shared" si="106"/>
        <v>-26</v>
      </c>
      <c r="AN61" s="490">
        <f t="shared" si="86"/>
        <v>13.582345427210262</v>
      </c>
      <c r="AO61" s="738"/>
      <c r="AP61" s="1021"/>
      <c r="AQ61" s="503">
        <v>-10</v>
      </c>
      <c r="AR61" s="483">
        <f t="shared" si="107"/>
        <v>13.582345427210262</v>
      </c>
      <c r="AS61" s="477">
        <v>98.270683190165698</v>
      </c>
      <c r="AT61" s="479">
        <v>97.680297576555674</v>
      </c>
      <c r="AU61" s="479">
        <v>96.684980083754112</v>
      </c>
      <c r="AV61" s="479">
        <v>95.121323780124541</v>
      </c>
      <c r="AW61" s="479">
        <v>93.581595230902138</v>
      </c>
      <c r="AX61" s="479">
        <v>92.043204548341691</v>
      </c>
      <c r="AY61" s="479">
        <v>90.266177069655242</v>
      </c>
      <c r="AZ61" s="479">
        <v>88.948974005546162</v>
      </c>
      <c r="BA61" s="479">
        <v>88.195640121206296</v>
      </c>
      <c r="BB61" s="479">
        <v>87.39758851406738</v>
      </c>
      <c r="BC61" s="713" t="s">
        <v>381</v>
      </c>
      <c r="BD61" s="522" t="s">
        <v>381</v>
      </c>
      <c r="BE61" s="738"/>
      <c r="BF61" s="1021"/>
      <c r="BG61" s="503">
        <v>-10</v>
      </c>
      <c r="BH61" s="483">
        <f t="shared" si="108"/>
        <v>15.349910928011596</v>
      </c>
      <c r="BI61" s="477">
        <v>62.260308568176747</v>
      </c>
      <c r="BJ61" s="479">
        <v>69.518080306053747</v>
      </c>
      <c r="BK61" s="478">
        <v>83.390107619131925</v>
      </c>
      <c r="BL61" s="478">
        <v>86.427650052423104</v>
      </c>
      <c r="BM61" s="478">
        <v>85.133129088233176</v>
      </c>
      <c r="BN61" s="478">
        <v>83.826870257926885</v>
      </c>
      <c r="BO61" s="478">
        <v>81.179262548480978</v>
      </c>
      <c r="BP61" s="478">
        <v>78.494581991137551</v>
      </c>
      <c r="BQ61" s="478">
        <v>75.775748463749196</v>
      </c>
      <c r="BR61" s="478">
        <v>72.99133912274641</v>
      </c>
      <c r="BS61" s="713" t="s">
        <v>381</v>
      </c>
      <c r="BT61" s="522" t="s">
        <v>381</v>
      </c>
      <c r="BU61" s="533"/>
      <c r="BV61" s="1021"/>
      <c r="BW61" s="503">
        <v>-10</v>
      </c>
      <c r="BX61" s="483">
        <f t="shared" si="109"/>
        <v>15.349910928011596</v>
      </c>
      <c r="BY61" s="477">
        <v>60.36102219156124</v>
      </c>
      <c r="BZ61" s="479">
        <v>67.525673647205934</v>
      </c>
      <c r="CA61" s="478">
        <v>81.330189185179336</v>
      </c>
      <c r="CB61" s="478">
        <v>86.53018979497476</v>
      </c>
      <c r="CC61" s="478">
        <v>85.215267163215415</v>
      </c>
      <c r="CD61" s="478">
        <v>83.887014147763594</v>
      </c>
      <c r="CE61" s="478">
        <v>81.202574857569104</v>
      </c>
      <c r="CF61" s="478">
        <v>78.495368064768527</v>
      </c>
      <c r="CG61" s="478">
        <v>75.761149586411335</v>
      </c>
      <c r="CH61" s="478">
        <v>72.976785984767602</v>
      </c>
      <c r="CI61" s="713" t="s">
        <v>381</v>
      </c>
      <c r="CJ61" s="522" t="s">
        <v>381</v>
      </c>
      <c r="CK61" s="738"/>
      <c r="CL61" s="1021"/>
      <c r="CM61" s="503">
        <f t="shared" si="110"/>
        <v>-10</v>
      </c>
      <c r="CN61" s="491">
        <v>1.2000000000000002</v>
      </c>
      <c r="CO61" s="492">
        <v>1.2</v>
      </c>
      <c r="CP61" s="492">
        <v>1.2000000000000006</v>
      </c>
      <c r="CQ61" s="492">
        <v>1.2</v>
      </c>
      <c r="CR61" s="492">
        <v>1.2</v>
      </c>
      <c r="CS61" s="493">
        <v>1.2000000000000002</v>
      </c>
      <c r="CT61" s="493">
        <v>1.2000000000000002</v>
      </c>
      <c r="CU61" s="493">
        <v>1.2000000000000006</v>
      </c>
      <c r="CV61" s="493">
        <v>1.2000000000000006</v>
      </c>
      <c r="CW61" s="562">
        <v>1.2000000000000011</v>
      </c>
      <c r="CX61" s="522" t="s">
        <v>381</v>
      </c>
      <c r="CY61" s="748" t="s">
        <v>381</v>
      </c>
      <c r="CZ61" s="738"/>
      <c r="DA61" s="1021"/>
      <c r="DB61" s="503">
        <f t="shared" si="111"/>
        <v>-10</v>
      </c>
      <c r="DC61" s="491">
        <v>0.78485939752370282</v>
      </c>
      <c r="DD61" s="492">
        <v>0.85111974427611281</v>
      </c>
      <c r="DE61" s="492">
        <v>0.96790642221389944</v>
      </c>
      <c r="DF61" s="492">
        <v>1.0000000000000107</v>
      </c>
      <c r="DG61" s="492">
        <v>1</v>
      </c>
      <c r="DH61" s="493">
        <v>1.0000000000000049</v>
      </c>
      <c r="DI61" s="493">
        <v>1</v>
      </c>
      <c r="DJ61" s="493">
        <v>1.0000000000000049</v>
      </c>
      <c r="DK61" s="493">
        <v>1.0000000000000027</v>
      </c>
      <c r="DL61" s="562">
        <v>1</v>
      </c>
      <c r="DM61" s="522" t="s">
        <v>381</v>
      </c>
      <c r="DN61" s="748" t="s">
        <v>381</v>
      </c>
      <c r="DO61" s="744"/>
      <c r="DP61" s="1021"/>
      <c r="DQ61" s="503">
        <f t="shared" si="112"/>
        <v>-10</v>
      </c>
      <c r="DR61" s="491">
        <v>0.76687156437998416</v>
      </c>
      <c r="DS61" s="492">
        <v>0.8333083279763378</v>
      </c>
      <c r="DT61" s="492">
        <v>0.95131512015636865</v>
      </c>
      <c r="DU61" s="492">
        <v>1.0000000000000104</v>
      </c>
      <c r="DV61" s="492">
        <v>1.0000000000000109</v>
      </c>
      <c r="DW61" s="493">
        <v>1.0000000000000002</v>
      </c>
      <c r="DX61" s="493">
        <v>1.0000000000000004</v>
      </c>
      <c r="DY61" s="493">
        <v>1.0000000000000051</v>
      </c>
      <c r="DZ61" s="493">
        <v>1.0000000000000031</v>
      </c>
      <c r="EA61" s="562">
        <v>1.0000000000000013</v>
      </c>
      <c r="EB61" s="522" t="s">
        <v>381</v>
      </c>
      <c r="EC61" s="748" t="s">
        <v>381</v>
      </c>
      <c r="ED61" s="738"/>
      <c r="EE61" s="1021"/>
      <c r="EF61" s="503">
        <f t="shared" si="113"/>
        <v>-10</v>
      </c>
      <c r="EG61" s="495">
        <v>31.404149485506309</v>
      </c>
      <c r="EH61" s="496">
        <v>29.604966290309505</v>
      </c>
      <c r="EI61" s="496">
        <v>26.574228708710109</v>
      </c>
      <c r="EJ61" s="496">
        <v>21.819226596119279</v>
      </c>
      <c r="EK61" s="496">
        <v>17.144658174937774</v>
      </c>
      <c r="EL61" s="497">
        <v>12.481889034099197</v>
      </c>
      <c r="EM61" s="497">
        <v>7.1056376986697387</v>
      </c>
      <c r="EN61" s="497">
        <v>3.1274591488825649</v>
      </c>
      <c r="EO61" s="497">
        <v>0.85494731415150227</v>
      </c>
      <c r="EP61" s="563">
        <v>-1.550303659467545</v>
      </c>
      <c r="EQ61" s="522" t="s">
        <v>381</v>
      </c>
      <c r="ER61" s="748" t="s">
        <v>381</v>
      </c>
      <c r="ES61" s="738"/>
      <c r="ET61" s="1021"/>
      <c r="EU61" s="503">
        <f t="shared" si="114"/>
        <v>-10</v>
      </c>
      <c r="EV61" s="495">
        <v>85.000000000000057</v>
      </c>
      <c r="EW61" s="496">
        <v>85</v>
      </c>
      <c r="EX61" s="496">
        <v>85</v>
      </c>
      <c r="EY61" s="496">
        <v>80.813283167711802</v>
      </c>
      <c r="EZ61" s="496">
        <v>75.585031016597384</v>
      </c>
      <c r="FA61" s="497">
        <v>70.316215694833488</v>
      </c>
      <c r="FB61" s="497">
        <v>59.658631664733605</v>
      </c>
      <c r="FC61" s="497">
        <v>48.882231337786891</v>
      </c>
      <c r="FD61" s="497">
        <v>38.00113366070525</v>
      </c>
      <c r="FE61" s="563">
        <v>26.892712398718515</v>
      </c>
      <c r="FF61" s="522" t="s">
        <v>381</v>
      </c>
      <c r="FG61" s="748" t="s">
        <v>381</v>
      </c>
      <c r="FI61" s="1021"/>
      <c r="FJ61" s="503">
        <f t="shared" si="115"/>
        <v>-10</v>
      </c>
      <c r="FK61" s="495">
        <v>85</v>
      </c>
      <c r="FL61" s="496">
        <v>85</v>
      </c>
      <c r="FM61" s="496">
        <v>85.000000000000057</v>
      </c>
      <c r="FN61" s="496">
        <v>81.22770138060821</v>
      </c>
      <c r="FO61" s="496">
        <v>75.916567532528063</v>
      </c>
      <c r="FP61" s="497">
        <v>70.55865442314547</v>
      </c>
      <c r="FQ61" s="497">
        <v>59.752343583377865</v>
      </c>
      <c r="FR61" s="497">
        <v>48.88538224935678</v>
      </c>
      <c r="FS61" s="497">
        <v>37.942797553930916</v>
      </c>
      <c r="FT61" s="563">
        <v>26.834748257480101</v>
      </c>
      <c r="FU61" s="522" t="s">
        <v>381</v>
      </c>
      <c r="FV61" s="748" t="s">
        <v>381</v>
      </c>
      <c r="FW61" s="744"/>
      <c r="FX61" s="1021"/>
      <c r="FY61" s="503">
        <f t="shared" si="116"/>
        <v>-10</v>
      </c>
      <c r="FZ61" s="491">
        <f t="shared" si="87"/>
        <v>0.76687156437998416</v>
      </c>
      <c r="GA61" s="492">
        <f t="shared" si="87"/>
        <v>0.8333083279763378</v>
      </c>
      <c r="GB61" s="492">
        <f t="shared" si="87"/>
        <v>0.95131512015636865</v>
      </c>
      <c r="GC61" s="492">
        <f t="shared" si="87"/>
        <v>1.0000000000000104</v>
      </c>
      <c r="GD61" s="492">
        <f t="shared" si="87"/>
        <v>1</v>
      </c>
      <c r="GE61" s="493">
        <f t="shared" si="87"/>
        <v>1.0000000000000002</v>
      </c>
      <c r="GF61" s="493">
        <f t="shared" si="87"/>
        <v>1</v>
      </c>
      <c r="GG61" s="493">
        <f t="shared" si="87"/>
        <v>1.0000000000000049</v>
      </c>
      <c r="GH61" s="493">
        <f t="shared" si="87"/>
        <v>1.0000000000000027</v>
      </c>
      <c r="GI61" s="493">
        <f t="shared" si="87"/>
        <v>1</v>
      </c>
      <c r="GJ61" s="522" t="s">
        <v>381</v>
      </c>
      <c r="GK61" s="748" t="s">
        <v>381</v>
      </c>
      <c r="GM61" s="1021"/>
      <c r="GN61" s="503">
        <f t="shared" si="117"/>
        <v>-10</v>
      </c>
      <c r="GO61" s="495">
        <f t="shared" si="88"/>
        <v>85.000000000000057</v>
      </c>
      <c r="GP61" s="496">
        <f t="shared" si="88"/>
        <v>85</v>
      </c>
      <c r="GQ61" s="496">
        <f t="shared" si="88"/>
        <v>85.000000000000057</v>
      </c>
      <c r="GR61" s="496">
        <f t="shared" si="88"/>
        <v>81.22770138060821</v>
      </c>
      <c r="GS61" s="496">
        <f t="shared" si="88"/>
        <v>75.916567532528063</v>
      </c>
      <c r="GT61" s="497">
        <f t="shared" si="88"/>
        <v>70.55865442314547</v>
      </c>
      <c r="GU61" s="497">
        <f t="shared" si="88"/>
        <v>59.752343583377865</v>
      </c>
      <c r="GV61" s="497">
        <f t="shared" si="88"/>
        <v>48.88538224935678</v>
      </c>
      <c r="GW61" s="497">
        <f t="shared" si="88"/>
        <v>38.00113366070525</v>
      </c>
      <c r="GX61" s="497">
        <f t="shared" si="88"/>
        <v>26.892712398718515</v>
      </c>
      <c r="GY61" s="522" t="s">
        <v>381</v>
      </c>
      <c r="GZ61" s="748" t="s">
        <v>381</v>
      </c>
      <c r="HB61" s="1021"/>
      <c r="HC61" s="503">
        <f t="shared" si="118"/>
        <v>-10</v>
      </c>
      <c r="HD61" s="531">
        <f t="shared" si="119"/>
        <v>4.7991043328185325</v>
      </c>
      <c r="HE61" s="551">
        <v>5.3989923744208497</v>
      </c>
      <c r="HF61" s="604">
        <v>87.383426134078235</v>
      </c>
      <c r="HH61" s="1021"/>
      <c r="HI61" s="503">
        <f t="shared" si="120"/>
        <v>-10</v>
      </c>
      <c r="HJ61" s="531">
        <f t="shared" si="121"/>
        <v>4.7991043328185325</v>
      </c>
      <c r="HK61" s="604">
        <v>96.047076860970122</v>
      </c>
    </row>
    <row r="62" spans="2:219" ht="15" customHeight="1">
      <c r="B62" s="1021"/>
      <c r="C62" s="503">
        <v>-20</v>
      </c>
      <c r="D62" s="476">
        <f t="shared" si="89"/>
        <v>14.32445399509009</v>
      </c>
      <c r="E62" s="600">
        <f t="shared" si="90"/>
        <v>60.039752919411491</v>
      </c>
      <c r="F62" s="601">
        <f t="shared" si="91"/>
        <v>87.367228673118973</v>
      </c>
      <c r="G62" s="602">
        <f t="shared" si="92"/>
        <v>4.8846598023487227</v>
      </c>
      <c r="H62" s="594" t="s">
        <v>712</v>
      </c>
      <c r="I62" s="603" t="s">
        <v>712</v>
      </c>
      <c r="J62" s="478">
        <f t="shared" si="93"/>
        <v>81.112714154367808</v>
      </c>
      <c r="K62" s="478">
        <f t="shared" si="94"/>
        <v>86.36380150474541</v>
      </c>
      <c r="L62" s="478">
        <f t="shared" si="95"/>
        <v>85.039670492939777</v>
      </c>
      <c r="M62" s="478">
        <f t="shared" si="96"/>
        <v>83.705581025714423</v>
      </c>
      <c r="N62" s="478">
        <f t="shared" si="97"/>
        <v>81.017431395034734</v>
      </c>
      <c r="O62" s="478">
        <f t="shared" si="98"/>
        <v>78.313881054013009</v>
      </c>
      <c r="P62" s="478">
        <f t="shared" si="99"/>
        <v>75.593089518954841</v>
      </c>
      <c r="Q62" s="478">
        <f t="shared" si="100"/>
        <v>72.83634757172571</v>
      </c>
      <c r="R62" s="713" t="s">
        <v>381</v>
      </c>
      <c r="S62" s="480" t="s">
        <v>381</v>
      </c>
      <c r="T62" s="738"/>
      <c r="U62" s="1021"/>
      <c r="V62" s="503">
        <f t="shared" si="101"/>
        <v>-20</v>
      </c>
      <c r="W62" s="481">
        <v>15</v>
      </c>
      <c r="X62" s="519">
        <v>-17.5</v>
      </c>
      <c r="Y62" s="681">
        <f t="shared" si="102"/>
        <v>14.32445399509009</v>
      </c>
      <c r="Z62" s="666">
        <v>17.096274480567214</v>
      </c>
      <c r="AA62" s="488">
        <v>16.188595268423732</v>
      </c>
      <c r="AB62" s="532">
        <f t="shared" si="103"/>
        <v>5.3134810011227316</v>
      </c>
      <c r="AC62" s="486">
        <f t="shared" si="104"/>
        <v>4.7016256131146594</v>
      </c>
      <c r="AD62" s="487">
        <v>28.976383532531905</v>
      </c>
      <c r="AE62" s="488">
        <v>39.533034005373267</v>
      </c>
      <c r="AF62" s="738"/>
      <c r="AG62" s="1048"/>
      <c r="AH62" s="1050"/>
      <c r="AI62" s="738"/>
      <c r="AJ62" s="1021"/>
      <c r="AK62" s="503">
        <f t="shared" si="105"/>
        <v>-20</v>
      </c>
      <c r="AL62" s="489">
        <f t="shared" si="122"/>
        <v>-30</v>
      </c>
      <c r="AM62" s="482">
        <f t="shared" si="106"/>
        <v>-26</v>
      </c>
      <c r="AN62" s="490">
        <f t="shared" si="86"/>
        <v>14.32445399509009</v>
      </c>
      <c r="AO62" s="738"/>
      <c r="AP62" s="1021"/>
      <c r="AQ62" s="503">
        <v>-20</v>
      </c>
      <c r="AR62" s="483">
        <f t="shared" si="107"/>
        <v>14.32445399509009</v>
      </c>
      <c r="AS62" s="477">
        <v>97.445174823933087</v>
      </c>
      <c r="AT62" s="479">
        <v>96.883183812115121</v>
      </c>
      <c r="AU62" s="479">
        <v>95.916459059726151</v>
      </c>
      <c r="AV62" s="479">
        <v>94.375479820754649</v>
      </c>
      <c r="AW62" s="479">
        <v>92.848147520363327</v>
      </c>
      <c r="AX62" s="479">
        <v>91.300089928494486</v>
      </c>
      <c r="AY62" s="479">
        <v>88.871191980711359</v>
      </c>
      <c r="AZ62" s="479">
        <v>85.988598006970051</v>
      </c>
      <c r="BA62" s="479">
        <v>84.829477944608271</v>
      </c>
      <c r="BB62" s="761" t="s">
        <v>968</v>
      </c>
      <c r="BC62" s="713" t="s">
        <v>381</v>
      </c>
      <c r="BD62" s="522" t="s">
        <v>381</v>
      </c>
      <c r="BE62" s="738"/>
      <c r="BF62" s="1021"/>
      <c r="BG62" s="503">
        <v>-20</v>
      </c>
      <c r="BH62" s="483">
        <f t="shared" si="108"/>
        <v>16.188595268423732</v>
      </c>
      <c r="BI62" s="477">
        <v>62.818687122979988</v>
      </c>
      <c r="BJ62" s="479">
        <v>69.985241645044667</v>
      </c>
      <c r="BK62" s="478">
        <v>83.939141859146744</v>
      </c>
      <c r="BL62" s="478">
        <v>86.36380150474541</v>
      </c>
      <c r="BM62" s="478">
        <v>85.039670492939777</v>
      </c>
      <c r="BN62" s="478">
        <v>83.705581025714423</v>
      </c>
      <c r="BO62" s="478">
        <v>81.017431395034734</v>
      </c>
      <c r="BP62" s="478">
        <v>78.313881054013009</v>
      </c>
      <c r="BQ62" s="478">
        <v>75.593089518954841</v>
      </c>
      <c r="BR62" s="478">
        <v>72.83634757172571</v>
      </c>
      <c r="BS62" s="713" t="s">
        <v>381</v>
      </c>
      <c r="BT62" s="522" t="s">
        <v>381</v>
      </c>
      <c r="BU62" s="533"/>
      <c r="BV62" s="1021"/>
      <c r="BW62" s="503">
        <v>-20</v>
      </c>
      <c r="BX62" s="483">
        <f t="shared" si="109"/>
        <v>16.188595268423732</v>
      </c>
      <c r="BY62" s="477">
        <v>60.039752919411491</v>
      </c>
      <c r="BZ62" s="478">
        <v>67.21587068625395</v>
      </c>
      <c r="CA62" s="478">
        <v>81.112714154367808</v>
      </c>
      <c r="CB62" s="478">
        <v>86.515079202535944</v>
      </c>
      <c r="CC62" s="478">
        <v>85.168756153690907</v>
      </c>
      <c r="CD62" s="478">
        <v>83.814528438061018</v>
      </c>
      <c r="CE62" s="478">
        <v>81.093174115639115</v>
      </c>
      <c r="CF62" s="478">
        <v>78.359324143281043</v>
      </c>
      <c r="CG62" s="478">
        <v>75.616725298043406</v>
      </c>
      <c r="CH62" s="478">
        <v>72.844868618933873</v>
      </c>
      <c r="CI62" s="713" t="s">
        <v>381</v>
      </c>
      <c r="CJ62" s="522" t="s">
        <v>381</v>
      </c>
      <c r="CK62" s="738"/>
      <c r="CL62" s="1021"/>
      <c r="CM62" s="503">
        <f t="shared" si="110"/>
        <v>-20</v>
      </c>
      <c r="CN62" s="491">
        <v>1.2000000000000097</v>
      </c>
      <c r="CO62" s="492">
        <v>1.2000000000000004</v>
      </c>
      <c r="CP62" s="492">
        <v>1.2000000000000097</v>
      </c>
      <c r="CQ62" s="492">
        <v>1.2000000000000002</v>
      </c>
      <c r="CR62" s="492">
        <v>1.2000000000000002</v>
      </c>
      <c r="CS62" s="493">
        <v>1.2000000000000006</v>
      </c>
      <c r="CT62" s="493">
        <v>1.2000000000000002</v>
      </c>
      <c r="CU62" s="493">
        <v>1.2000000000000044</v>
      </c>
      <c r="CV62" s="493">
        <v>1.2000000000000008</v>
      </c>
      <c r="CW62" s="605" t="s">
        <v>968</v>
      </c>
      <c r="CX62" s="522" t="s">
        <v>381</v>
      </c>
      <c r="CY62" s="748" t="s">
        <v>381</v>
      </c>
      <c r="CZ62" s="738"/>
      <c r="DA62" s="1021"/>
      <c r="DB62" s="503">
        <f t="shared" si="111"/>
        <v>-20</v>
      </c>
      <c r="DC62" s="491">
        <v>0.79009500348399941</v>
      </c>
      <c r="DD62" s="492">
        <v>0.85525599021465071</v>
      </c>
      <c r="DE62" s="492">
        <v>0.97228709364919264</v>
      </c>
      <c r="DF62" s="492">
        <v>1.0000000000000004</v>
      </c>
      <c r="DG62" s="492">
        <v>1.0000000000000007</v>
      </c>
      <c r="DH62" s="493">
        <v>1</v>
      </c>
      <c r="DI62" s="493">
        <v>1.0000000000000002</v>
      </c>
      <c r="DJ62" s="493">
        <v>1.0000000000000053</v>
      </c>
      <c r="DK62" s="493">
        <v>1.0000000000000027</v>
      </c>
      <c r="DL62" s="562">
        <v>1</v>
      </c>
      <c r="DM62" s="522" t="s">
        <v>381</v>
      </c>
      <c r="DN62" s="748" t="s">
        <v>381</v>
      </c>
      <c r="DO62" s="744"/>
      <c r="DP62" s="1021"/>
      <c r="DQ62" s="503">
        <f t="shared" si="112"/>
        <v>-20</v>
      </c>
      <c r="DR62" s="491">
        <v>0.76380112611508055</v>
      </c>
      <c r="DS62" s="492">
        <v>0.83051364811633721</v>
      </c>
      <c r="DT62" s="492">
        <v>0.94954899190152586</v>
      </c>
      <c r="DU62" s="492">
        <v>1.0000000000000002</v>
      </c>
      <c r="DV62" s="492">
        <v>1</v>
      </c>
      <c r="DW62" s="493">
        <v>1</v>
      </c>
      <c r="DX62" s="493">
        <v>1</v>
      </c>
      <c r="DY62" s="493">
        <v>1</v>
      </c>
      <c r="DZ62" s="493">
        <v>1.0000000000000027</v>
      </c>
      <c r="EA62" s="562">
        <v>1</v>
      </c>
      <c r="EB62" s="522" t="s">
        <v>381</v>
      </c>
      <c r="EC62" s="748" t="s">
        <v>381</v>
      </c>
      <c r="ED62" s="738"/>
      <c r="EE62" s="1021"/>
      <c r="EF62" s="503">
        <f t="shared" si="113"/>
        <v>-20</v>
      </c>
      <c r="EG62" s="495">
        <v>28.888738558090836</v>
      </c>
      <c r="EH62" s="496">
        <v>27.177510286252073</v>
      </c>
      <c r="EI62" s="496">
        <v>24.236222108324966</v>
      </c>
      <c r="EJ62" s="496">
        <v>19.553908336114432</v>
      </c>
      <c r="EK62" s="496">
        <v>14.920649375331834</v>
      </c>
      <c r="EL62" s="497">
        <v>10.232365650289012</v>
      </c>
      <c r="EM62" s="497">
        <v>2.892730008432352</v>
      </c>
      <c r="EN62" s="497">
        <v>-5.791383644393818</v>
      </c>
      <c r="EO62" s="497">
        <v>-9.2750310573022716</v>
      </c>
      <c r="EP62" s="605" t="s">
        <v>968</v>
      </c>
      <c r="EQ62" s="522" t="s">
        <v>381</v>
      </c>
      <c r="ER62" s="748" t="s">
        <v>381</v>
      </c>
      <c r="ES62" s="738"/>
      <c r="ET62" s="1021"/>
      <c r="EU62" s="503">
        <f t="shared" si="114"/>
        <v>-20</v>
      </c>
      <c r="EV62" s="495">
        <v>85</v>
      </c>
      <c r="EW62" s="496">
        <v>85.000000000000114</v>
      </c>
      <c r="EX62" s="496">
        <v>85</v>
      </c>
      <c r="EY62" s="496">
        <v>80.555258195178169</v>
      </c>
      <c r="EZ62" s="496">
        <v>75.207834862872062</v>
      </c>
      <c r="FA62" s="497">
        <v>69.827346933562694</v>
      </c>
      <c r="FB62" s="497">
        <v>59.008157259666575</v>
      </c>
      <c r="FC62" s="497">
        <v>48.158019483236842</v>
      </c>
      <c r="FD62" s="497">
        <v>37.27131045146524</v>
      </c>
      <c r="FE62" s="563">
        <v>26.275445179930671</v>
      </c>
      <c r="FF62" s="522" t="s">
        <v>381</v>
      </c>
      <c r="FG62" s="748" t="s">
        <v>381</v>
      </c>
      <c r="FI62" s="1021"/>
      <c r="FJ62" s="503">
        <f t="shared" si="115"/>
        <v>-20</v>
      </c>
      <c r="FK62" s="495">
        <v>85</v>
      </c>
      <c r="FL62" s="496">
        <v>85</v>
      </c>
      <c r="FM62" s="496">
        <v>85</v>
      </c>
      <c r="FN62" s="496">
        <v>81.166628766038627</v>
      </c>
      <c r="FO62" s="496">
        <v>75.728830208395664</v>
      </c>
      <c r="FP62" s="497">
        <v>70.266467869953942</v>
      </c>
      <c r="FQ62" s="497">
        <v>59.312588686606432</v>
      </c>
      <c r="FR62" s="497">
        <v>48.340132392784312</v>
      </c>
      <c r="FS62" s="497">
        <v>37.365739799966832</v>
      </c>
      <c r="FT62" s="563">
        <v>26.309377770218077</v>
      </c>
      <c r="FU62" s="522" t="s">
        <v>381</v>
      </c>
      <c r="FV62" s="748" t="s">
        <v>381</v>
      </c>
      <c r="FW62" s="744"/>
      <c r="FX62" s="1021"/>
      <c r="FY62" s="503">
        <f t="shared" si="116"/>
        <v>-20</v>
      </c>
      <c r="FZ62" s="491">
        <f t="shared" si="87"/>
        <v>0.76380112611508055</v>
      </c>
      <c r="GA62" s="492">
        <f t="shared" si="87"/>
        <v>0.83051364811633721</v>
      </c>
      <c r="GB62" s="492">
        <f t="shared" si="87"/>
        <v>0.94954899190152586</v>
      </c>
      <c r="GC62" s="492">
        <f t="shared" si="87"/>
        <v>1.0000000000000002</v>
      </c>
      <c r="GD62" s="492">
        <f t="shared" si="87"/>
        <v>1</v>
      </c>
      <c r="GE62" s="493">
        <f t="shared" si="87"/>
        <v>1</v>
      </c>
      <c r="GF62" s="493">
        <f t="shared" si="87"/>
        <v>1</v>
      </c>
      <c r="GG62" s="493">
        <f t="shared" si="87"/>
        <v>1</v>
      </c>
      <c r="GH62" s="493">
        <f t="shared" si="87"/>
        <v>1.0000000000000027</v>
      </c>
      <c r="GI62" s="493">
        <f t="shared" si="87"/>
        <v>1</v>
      </c>
      <c r="GJ62" s="522" t="s">
        <v>381</v>
      </c>
      <c r="GK62" s="748" t="s">
        <v>381</v>
      </c>
      <c r="GM62" s="1021"/>
      <c r="GN62" s="503">
        <f t="shared" si="117"/>
        <v>-20</v>
      </c>
      <c r="GO62" s="495">
        <f t="shared" si="88"/>
        <v>85</v>
      </c>
      <c r="GP62" s="496">
        <f t="shared" si="88"/>
        <v>85.000000000000114</v>
      </c>
      <c r="GQ62" s="496">
        <f t="shared" si="88"/>
        <v>85</v>
      </c>
      <c r="GR62" s="496">
        <f t="shared" si="88"/>
        <v>81.166628766038627</v>
      </c>
      <c r="GS62" s="496">
        <f t="shared" si="88"/>
        <v>75.728830208395664</v>
      </c>
      <c r="GT62" s="497">
        <f t="shared" si="88"/>
        <v>70.266467869953942</v>
      </c>
      <c r="GU62" s="497">
        <f t="shared" si="88"/>
        <v>59.312588686606432</v>
      </c>
      <c r="GV62" s="497">
        <f t="shared" si="88"/>
        <v>48.340132392784312</v>
      </c>
      <c r="GW62" s="497">
        <f t="shared" si="88"/>
        <v>37.365739799966832</v>
      </c>
      <c r="GX62" s="497">
        <f t="shared" si="88"/>
        <v>26.309377770218077</v>
      </c>
      <c r="GY62" s="522" t="s">
        <v>381</v>
      </c>
      <c r="GZ62" s="748" t="s">
        <v>381</v>
      </c>
      <c r="HB62" s="1021"/>
      <c r="HC62" s="503">
        <f t="shared" si="118"/>
        <v>-20</v>
      </c>
      <c r="HD62" s="531">
        <f t="shared" si="119"/>
        <v>4.8846598023487227</v>
      </c>
      <c r="HE62" s="551">
        <v>5.4952422776423129</v>
      </c>
      <c r="HF62" s="604">
        <v>87.367228673118973</v>
      </c>
      <c r="HH62" s="1021"/>
      <c r="HI62" s="503">
        <f t="shared" si="120"/>
        <v>-20</v>
      </c>
      <c r="HJ62" s="531">
        <f t="shared" si="121"/>
        <v>4.8846598023487227</v>
      </c>
      <c r="HK62" s="604">
        <v>95.06955342354631</v>
      </c>
    </row>
    <row r="63" spans="2:219" ht="15" customHeight="1">
      <c r="B63" s="1021"/>
      <c r="C63" s="503">
        <v>-30</v>
      </c>
      <c r="D63" s="476">
        <f t="shared" si="89"/>
        <v>14.978568056113179</v>
      </c>
      <c r="E63" s="600">
        <f t="shared" si="90"/>
        <v>60.20876458467626</v>
      </c>
      <c r="F63" s="601">
        <f t="shared" si="91"/>
        <v>87.334428857913252</v>
      </c>
      <c r="G63" s="602">
        <f t="shared" si="92"/>
        <v>4.9182773949834289</v>
      </c>
      <c r="H63" s="594" t="s">
        <v>712</v>
      </c>
      <c r="I63" s="603" t="s">
        <v>712</v>
      </c>
      <c r="J63" s="478">
        <f t="shared" si="93"/>
        <v>81.22360890067705</v>
      </c>
      <c r="K63" s="478">
        <f t="shared" si="94"/>
        <v>86.287991405539003</v>
      </c>
      <c r="L63" s="478">
        <f t="shared" si="95"/>
        <v>84.94843848311082</v>
      </c>
      <c r="M63" s="478">
        <f t="shared" si="96"/>
        <v>83.595359611280074</v>
      </c>
      <c r="N63" s="478">
        <f t="shared" si="97"/>
        <v>80.883939212669034</v>
      </c>
      <c r="O63" s="478">
        <f t="shared" si="98"/>
        <v>78.169377140124851</v>
      </c>
      <c r="P63" s="478">
        <f t="shared" si="99"/>
        <v>75.450672129750345</v>
      </c>
      <c r="Q63" s="478">
        <f t="shared" si="100"/>
        <v>72.72071706806328</v>
      </c>
      <c r="R63" s="713" t="s">
        <v>381</v>
      </c>
      <c r="S63" s="480" t="s">
        <v>381</v>
      </c>
      <c r="T63" s="738"/>
      <c r="U63" s="1021"/>
      <c r="V63" s="503">
        <f t="shared" si="101"/>
        <v>-30</v>
      </c>
      <c r="W63" s="481">
        <v>15</v>
      </c>
      <c r="X63" s="519">
        <v>-17.5</v>
      </c>
      <c r="Y63" s="681">
        <f t="shared" si="102"/>
        <v>14.978568056113179</v>
      </c>
      <c r="Z63" s="666">
        <v>18.160674402591681</v>
      </c>
      <c r="AA63" s="488">
        <v>16.927833762045715</v>
      </c>
      <c r="AB63" s="532">
        <f t="shared" si="103"/>
        <v>5.0888448491955831</v>
      </c>
      <c r="AC63" s="486">
        <f t="shared" si="104"/>
        <v>4.5028566544397286</v>
      </c>
      <c r="AD63" s="487">
        <v>30.493945529351457</v>
      </c>
      <c r="AE63" s="488">
        <v>41.064001103632066</v>
      </c>
      <c r="AF63" s="738"/>
      <c r="AG63" s="1048"/>
      <c r="AH63" s="1050"/>
      <c r="AI63" s="738"/>
      <c r="AJ63" s="1021"/>
      <c r="AK63" s="503">
        <f t="shared" si="105"/>
        <v>-30</v>
      </c>
      <c r="AL63" s="489">
        <f t="shared" si="122"/>
        <v>-40</v>
      </c>
      <c r="AM63" s="482">
        <f t="shared" si="106"/>
        <v>-30</v>
      </c>
      <c r="AN63" s="490">
        <f t="shared" si="86"/>
        <v>14.978568056113179</v>
      </c>
      <c r="AO63" s="738"/>
      <c r="AP63" s="1021"/>
      <c r="AQ63" s="503">
        <v>-30</v>
      </c>
      <c r="AR63" s="483">
        <f t="shared" si="107"/>
        <v>14.978568056113179</v>
      </c>
      <c r="AS63" s="477">
        <v>96.255580399027664</v>
      </c>
      <c r="AT63" s="479">
        <v>95.813684466084325</v>
      </c>
      <c r="AU63" s="479">
        <v>94.930780739435846</v>
      </c>
      <c r="AV63" s="479">
        <v>93.446715123094151</v>
      </c>
      <c r="AW63" s="479">
        <v>91.948197494171623</v>
      </c>
      <c r="AX63" s="479">
        <v>90.416060663717801</v>
      </c>
      <c r="AY63" s="479">
        <v>88.07314181325745</v>
      </c>
      <c r="AZ63" s="479">
        <v>85.077896755643437</v>
      </c>
      <c r="BA63" s="479">
        <v>82.642026439897236</v>
      </c>
      <c r="BB63" s="479">
        <v>79.806631715667322</v>
      </c>
      <c r="BC63" s="713" t="s">
        <v>381</v>
      </c>
      <c r="BD63" s="522" t="s">
        <v>381</v>
      </c>
      <c r="BE63" s="738"/>
      <c r="BF63" s="1021"/>
      <c r="BG63" s="503">
        <v>-30</v>
      </c>
      <c r="BH63" s="483">
        <f t="shared" si="108"/>
        <v>16.927833762045715</v>
      </c>
      <c r="BI63" s="477">
        <v>63.7760998314033</v>
      </c>
      <c r="BJ63" s="479">
        <v>70.961240196473312</v>
      </c>
      <c r="BK63" s="478">
        <v>84.890459966518705</v>
      </c>
      <c r="BL63" s="478">
        <v>86.287991405539003</v>
      </c>
      <c r="BM63" s="478">
        <v>84.94843848311082</v>
      </c>
      <c r="BN63" s="478">
        <v>83.595359611280074</v>
      </c>
      <c r="BO63" s="478">
        <v>80.883939212669034</v>
      </c>
      <c r="BP63" s="478">
        <v>78.169377140124851</v>
      </c>
      <c r="BQ63" s="478">
        <v>75.450672129750345</v>
      </c>
      <c r="BR63" s="478">
        <v>72.72071706806328</v>
      </c>
      <c r="BS63" s="713" t="s">
        <v>381</v>
      </c>
      <c r="BT63" s="522" t="s">
        <v>381</v>
      </c>
      <c r="BU63" s="533"/>
      <c r="BV63" s="1021"/>
      <c r="BW63" s="503">
        <v>-30</v>
      </c>
      <c r="BX63" s="483">
        <f t="shared" si="109"/>
        <v>16.927833762045715</v>
      </c>
      <c r="BY63" s="477">
        <v>60.20876458467626</v>
      </c>
      <c r="BZ63" s="479">
        <v>67.322727885499546</v>
      </c>
      <c r="CA63" s="478">
        <v>81.22360890067705</v>
      </c>
      <c r="CB63" s="478">
        <v>86.491658853586443</v>
      </c>
      <c r="CC63" s="478">
        <v>85.124871271351353</v>
      </c>
      <c r="CD63" s="478">
        <v>83.754520291040819</v>
      </c>
      <c r="CE63" s="478">
        <v>81.007663222945268</v>
      </c>
      <c r="CF63" s="478">
        <v>78.261336490613601</v>
      </c>
      <c r="CG63" s="478">
        <v>75.514345356885656</v>
      </c>
      <c r="CH63" s="478">
        <v>72.756447757823793</v>
      </c>
      <c r="CI63" s="713" t="s">
        <v>381</v>
      </c>
      <c r="CJ63" s="522" t="s">
        <v>381</v>
      </c>
      <c r="CK63" s="738"/>
      <c r="CL63" s="1021"/>
      <c r="CM63" s="503">
        <f t="shared" si="110"/>
        <v>-30</v>
      </c>
      <c r="CN63" s="491">
        <v>1.2</v>
      </c>
      <c r="CO63" s="492">
        <v>1.2000000000000102</v>
      </c>
      <c r="CP63" s="492">
        <v>1.2000000000000002</v>
      </c>
      <c r="CQ63" s="492">
        <v>1.2000000000000002</v>
      </c>
      <c r="CR63" s="492">
        <v>1.2000000000000002</v>
      </c>
      <c r="CS63" s="493">
        <v>1.2000000000000008</v>
      </c>
      <c r="CT63" s="493">
        <v>1.2</v>
      </c>
      <c r="CU63" s="493">
        <v>1.2</v>
      </c>
      <c r="CV63" s="493">
        <v>1.2000000000000051</v>
      </c>
      <c r="CW63" s="562">
        <v>1.2</v>
      </c>
      <c r="CX63" s="522" t="s">
        <v>381</v>
      </c>
      <c r="CY63" s="748" t="s">
        <v>381</v>
      </c>
      <c r="CZ63" s="738"/>
      <c r="DA63" s="1021"/>
      <c r="DB63" s="503">
        <f t="shared" si="111"/>
        <v>-30</v>
      </c>
      <c r="DC63" s="491">
        <v>0.79901725184033034</v>
      </c>
      <c r="DD63" s="492">
        <v>0.86384918313308778</v>
      </c>
      <c r="DE63" s="492">
        <v>0.97983688063794239</v>
      </c>
      <c r="DF63" s="492">
        <v>1.0000000000000111</v>
      </c>
      <c r="DG63" s="492">
        <v>1</v>
      </c>
      <c r="DH63" s="493">
        <v>1.0000000000000049</v>
      </c>
      <c r="DI63" s="493">
        <v>1.000000000000006</v>
      </c>
      <c r="DJ63" s="493">
        <v>1.0000000000000002</v>
      </c>
      <c r="DK63" s="493">
        <v>1</v>
      </c>
      <c r="DL63" s="562">
        <v>1</v>
      </c>
      <c r="DM63" s="522" t="s">
        <v>381</v>
      </c>
      <c r="DN63" s="748" t="s">
        <v>381</v>
      </c>
      <c r="DO63" s="744"/>
      <c r="DP63" s="1021"/>
      <c r="DQ63" s="503">
        <f t="shared" si="112"/>
        <v>-30</v>
      </c>
      <c r="DR63" s="491">
        <v>0.76541741676319397</v>
      </c>
      <c r="DS63" s="492">
        <v>0.83147836132794239</v>
      </c>
      <c r="DT63" s="492">
        <v>0.95044992453076138</v>
      </c>
      <c r="DU63" s="492">
        <v>1</v>
      </c>
      <c r="DV63" s="492">
        <v>1</v>
      </c>
      <c r="DW63" s="493">
        <v>1.0000000000000051</v>
      </c>
      <c r="DX63" s="493">
        <v>1.0000000000000058</v>
      </c>
      <c r="DY63" s="493">
        <v>1</v>
      </c>
      <c r="DZ63" s="493">
        <v>1.0000000000000031</v>
      </c>
      <c r="EA63" s="562">
        <v>1</v>
      </c>
      <c r="EB63" s="522" t="s">
        <v>381</v>
      </c>
      <c r="EC63" s="748" t="s">
        <v>381</v>
      </c>
      <c r="ED63" s="738"/>
      <c r="EE63" s="1021"/>
      <c r="EF63" s="503">
        <f t="shared" si="113"/>
        <v>-30</v>
      </c>
      <c r="EG63" s="495">
        <v>25.267671801737094</v>
      </c>
      <c r="EH63" s="496">
        <v>23.923701273062761</v>
      </c>
      <c r="EI63" s="496">
        <v>21.240328577171795</v>
      </c>
      <c r="EJ63" s="496">
        <v>16.735533141688336</v>
      </c>
      <c r="EK63" s="496">
        <v>12.194185305501662</v>
      </c>
      <c r="EL63" s="497">
        <v>7.5586867577353019</v>
      </c>
      <c r="EM63" s="497">
        <v>0.48560453598628328</v>
      </c>
      <c r="EN63" s="497">
        <v>-8.5288352225089739</v>
      </c>
      <c r="EO63" s="497">
        <v>-15.835909993849327</v>
      </c>
      <c r="EP63" s="563">
        <v>-24.31354748950892</v>
      </c>
      <c r="EQ63" s="522" t="s">
        <v>381</v>
      </c>
      <c r="ER63" s="748" t="s">
        <v>381</v>
      </c>
      <c r="ES63" s="738"/>
      <c r="ET63" s="1021"/>
      <c r="EU63" s="503">
        <f t="shared" si="114"/>
        <v>-30</v>
      </c>
      <c r="EV63" s="495">
        <v>85</v>
      </c>
      <c r="EW63" s="496">
        <v>85</v>
      </c>
      <c r="EX63" s="496">
        <v>85.000000000000171</v>
      </c>
      <c r="EY63" s="496">
        <v>80.248915057661009</v>
      </c>
      <c r="EZ63" s="496">
        <v>74.839658764234684</v>
      </c>
      <c r="FA63" s="497">
        <v>69.383139827568698</v>
      </c>
      <c r="FB63" s="497">
        <v>58.471674080143089</v>
      </c>
      <c r="FC63" s="497">
        <v>47.578982157909479</v>
      </c>
      <c r="FD63" s="497">
        <v>36.70238055506502</v>
      </c>
      <c r="FE63" s="563">
        <v>25.815011449911992</v>
      </c>
      <c r="FF63" s="522" t="s">
        <v>381</v>
      </c>
      <c r="FG63" s="748" t="s">
        <v>381</v>
      </c>
      <c r="FI63" s="1021"/>
      <c r="FJ63" s="503">
        <f t="shared" si="115"/>
        <v>-30</v>
      </c>
      <c r="FK63" s="495">
        <v>85</v>
      </c>
      <c r="FL63" s="496">
        <v>85.000000000000057</v>
      </c>
      <c r="FM63" s="496">
        <v>85</v>
      </c>
      <c r="FN63" s="496">
        <v>81.071972436218743</v>
      </c>
      <c r="FO63" s="496">
        <v>75.551701630217337</v>
      </c>
      <c r="FP63" s="497">
        <v>70.024594421916731</v>
      </c>
      <c r="FQ63" s="497">
        <v>58.968897991854305</v>
      </c>
      <c r="FR63" s="497">
        <v>47.94745929361801</v>
      </c>
      <c r="FS63" s="497">
        <v>36.95673090178542</v>
      </c>
      <c r="FT63" s="563">
        <v>25.957282119291506</v>
      </c>
      <c r="FU63" s="522" t="s">
        <v>381</v>
      </c>
      <c r="FV63" s="748" t="s">
        <v>381</v>
      </c>
      <c r="FW63" s="744"/>
      <c r="FX63" s="1021"/>
      <c r="FY63" s="503">
        <f t="shared" si="116"/>
        <v>-30</v>
      </c>
      <c r="FZ63" s="491">
        <f t="shared" si="87"/>
        <v>0.76541741676319397</v>
      </c>
      <c r="GA63" s="492">
        <f t="shared" si="87"/>
        <v>0.83147836132794239</v>
      </c>
      <c r="GB63" s="492">
        <f t="shared" si="87"/>
        <v>0.95044992453076138</v>
      </c>
      <c r="GC63" s="492">
        <f t="shared" si="87"/>
        <v>1</v>
      </c>
      <c r="GD63" s="492">
        <f t="shared" si="87"/>
        <v>1</v>
      </c>
      <c r="GE63" s="493">
        <f t="shared" si="87"/>
        <v>1.0000000000000049</v>
      </c>
      <c r="GF63" s="493">
        <f t="shared" si="87"/>
        <v>1.0000000000000058</v>
      </c>
      <c r="GG63" s="493">
        <f t="shared" si="87"/>
        <v>1</v>
      </c>
      <c r="GH63" s="493">
        <f t="shared" si="87"/>
        <v>1</v>
      </c>
      <c r="GI63" s="493">
        <f t="shared" si="87"/>
        <v>1</v>
      </c>
      <c r="GJ63" s="522" t="s">
        <v>381</v>
      </c>
      <c r="GK63" s="748" t="s">
        <v>381</v>
      </c>
      <c r="GM63" s="1021"/>
      <c r="GN63" s="503">
        <f t="shared" si="117"/>
        <v>-30</v>
      </c>
      <c r="GO63" s="495">
        <f t="shared" si="88"/>
        <v>85</v>
      </c>
      <c r="GP63" s="496">
        <f t="shared" si="88"/>
        <v>85.000000000000057</v>
      </c>
      <c r="GQ63" s="496">
        <f t="shared" si="88"/>
        <v>85.000000000000171</v>
      </c>
      <c r="GR63" s="496">
        <f t="shared" si="88"/>
        <v>81.071972436218743</v>
      </c>
      <c r="GS63" s="496">
        <f t="shared" si="88"/>
        <v>75.551701630217337</v>
      </c>
      <c r="GT63" s="497">
        <f t="shared" si="88"/>
        <v>70.024594421916731</v>
      </c>
      <c r="GU63" s="497">
        <f t="shared" si="88"/>
        <v>58.968897991854305</v>
      </c>
      <c r="GV63" s="497">
        <f t="shared" si="88"/>
        <v>47.94745929361801</v>
      </c>
      <c r="GW63" s="497">
        <f t="shared" si="88"/>
        <v>36.95673090178542</v>
      </c>
      <c r="GX63" s="497">
        <f t="shared" si="88"/>
        <v>25.957282119291506</v>
      </c>
      <c r="GY63" s="522" t="s">
        <v>381</v>
      </c>
      <c r="GZ63" s="748" t="s">
        <v>381</v>
      </c>
      <c r="HB63" s="1021"/>
      <c r="HC63" s="503">
        <f t="shared" si="118"/>
        <v>-30</v>
      </c>
      <c r="HD63" s="531">
        <f t="shared" si="119"/>
        <v>4.9182773949834289</v>
      </c>
      <c r="HE63" s="551">
        <v>5.5330620693563581</v>
      </c>
      <c r="HF63" s="604">
        <v>87.334428857913252</v>
      </c>
      <c r="HH63" s="1021"/>
      <c r="HI63" s="503">
        <f t="shared" si="120"/>
        <v>-30</v>
      </c>
      <c r="HJ63" s="531">
        <f t="shared" si="121"/>
        <v>4.9182773949834289</v>
      </c>
      <c r="HK63" s="604">
        <v>93.683438927886414</v>
      </c>
    </row>
    <row r="64" spans="2:219" ht="15" customHeight="1">
      <c r="B64" s="1021"/>
      <c r="C64" s="503">
        <v>-40</v>
      </c>
      <c r="D64" s="476">
        <f t="shared" si="89"/>
        <v>15.656324928123883</v>
      </c>
      <c r="E64" s="600">
        <f t="shared" si="90"/>
        <v>60.180052531864732</v>
      </c>
      <c r="F64" s="601">
        <f t="shared" si="91"/>
        <v>87.310719833774456</v>
      </c>
      <c r="G64" s="602">
        <f t="shared" si="92"/>
        <v>4.9829422183974605</v>
      </c>
      <c r="H64" s="594" t="s">
        <v>712</v>
      </c>
      <c r="I64" s="603" t="s">
        <v>712</v>
      </c>
      <c r="J64" s="478">
        <f t="shared" si="93"/>
        <v>81.153886694150614</v>
      </c>
      <c r="K64" s="478">
        <f t="shared" si="94"/>
        <v>86.225607655497186</v>
      </c>
      <c r="L64" s="478">
        <f t="shared" si="95"/>
        <v>84.859509676740828</v>
      </c>
      <c r="M64" s="478">
        <f t="shared" si="96"/>
        <v>83.4913935520199</v>
      </c>
      <c r="N64" s="478">
        <f t="shared" si="97"/>
        <v>80.75488562807989</v>
      </c>
      <c r="O64" s="478">
        <f t="shared" si="98"/>
        <v>78.027015458778266</v>
      </c>
      <c r="P64" s="478">
        <f t="shared" si="99"/>
        <v>75.311293834852123</v>
      </c>
      <c r="Q64" s="478">
        <f t="shared" si="100"/>
        <v>72.606726761444833</v>
      </c>
      <c r="R64" s="713" t="s">
        <v>381</v>
      </c>
      <c r="S64" s="480" t="s">
        <v>381</v>
      </c>
      <c r="T64" s="738"/>
      <c r="U64" s="1021"/>
      <c r="V64" s="503">
        <f t="shared" si="101"/>
        <v>-40</v>
      </c>
      <c r="W64" s="481">
        <v>15</v>
      </c>
      <c r="X64" s="519">
        <v>-17.5</v>
      </c>
      <c r="Y64" s="681">
        <f t="shared" si="102"/>
        <v>15.656324928123883</v>
      </c>
      <c r="Z64" s="666">
        <v>19.281383526123868</v>
      </c>
      <c r="AA64" s="488">
        <v>17.693791870824935</v>
      </c>
      <c r="AB64" s="532">
        <f t="shared" si="103"/>
        <v>4.8640972286767834</v>
      </c>
      <c r="AC64" s="486">
        <f t="shared" si="104"/>
        <v>4.3039890629503663</v>
      </c>
      <c r="AD64" s="487">
        <v>32.055953724976625</v>
      </c>
      <c r="AE64" s="488">
        <v>42.627879622493374</v>
      </c>
      <c r="AF64" s="738"/>
      <c r="AG64" s="1048"/>
      <c r="AH64" s="1050"/>
      <c r="AI64" s="738"/>
      <c r="AJ64" s="1021"/>
      <c r="AK64" s="503">
        <f t="shared" si="105"/>
        <v>-40</v>
      </c>
      <c r="AL64" s="489">
        <v>-40</v>
      </c>
      <c r="AM64" s="482">
        <f t="shared" si="106"/>
        <v>-40</v>
      </c>
      <c r="AN64" s="490">
        <f t="shared" si="86"/>
        <v>15.656324928123883</v>
      </c>
      <c r="AO64" s="738"/>
      <c r="AP64" s="1021"/>
      <c r="AQ64" s="503">
        <v>-40</v>
      </c>
      <c r="AR64" s="483">
        <f t="shared" si="107"/>
        <v>15.656324928123883</v>
      </c>
      <c r="AS64" s="477">
        <v>95.776828105665899</v>
      </c>
      <c r="AT64" s="479">
        <v>95.334685743839586</v>
      </c>
      <c r="AU64" s="479">
        <v>94.449520008225946</v>
      </c>
      <c r="AV64" s="479">
        <v>92.968980270039751</v>
      </c>
      <c r="AW64" s="479">
        <v>91.471728327262184</v>
      </c>
      <c r="AX64" s="479">
        <v>89.942304643686171</v>
      </c>
      <c r="AY64" s="479">
        <v>87.646662127003339</v>
      </c>
      <c r="AZ64" s="479">
        <v>84.675535427529638</v>
      </c>
      <c r="BA64" s="479">
        <v>82.311012411338453</v>
      </c>
      <c r="BB64" s="479">
        <v>79.559698242112702</v>
      </c>
      <c r="BC64" s="713" t="s">
        <v>381</v>
      </c>
      <c r="BD64" s="522" t="s">
        <v>381</v>
      </c>
      <c r="BE64" s="738"/>
      <c r="BF64" s="1021"/>
      <c r="BG64" s="503">
        <v>-40</v>
      </c>
      <c r="BH64" s="483">
        <f t="shared" si="108"/>
        <v>17.693791870824935</v>
      </c>
      <c r="BI64" s="477">
        <v>64.47136367500589</v>
      </c>
      <c r="BJ64" s="479">
        <v>71.614728641866478</v>
      </c>
      <c r="BK64" s="478">
        <v>85.586835736438871</v>
      </c>
      <c r="BL64" s="478">
        <v>86.225607655497186</v>
      </c>
      <c r="BM64" s="478">
        <v>84.859509676740828</v>
      </c>
      <c r="BN64" s="478">
        <v>83.4913935520199</v>
      </c>
      <c r="BO64" s="478">
        <v>80.75488562807989</v>
      </c>
      <c r="BP64" s="478">
        <v>78.027015458778266</v>
      </c>
      <c r="BQ64" s="478">
        <v>75.311293834852123</v>
      </c>
      <c r="BR64" s="478">
        <v>72.606726761444833</v>
      </c>
      <c r="BS64" s="713" t="s">
        <v>381</v>
      </c>
      <c r="BT64" s="522" t="s">
        <v>381</v>
      </c>
      <c r="BU64" s="533"/>
      <c r="BV64" s="1021"/>
      <c r="BW64" s="503">
        <v>-40</v>
      </c>
      <c r="BX64" s="483">
        <f t="shared" si="109"/>
        <v>17.693791870824935</v>
      </c>
      <c r="BY64" s="477">
        <v>60.180052531864732</v>
      </c>
      <c r="BZ64" s="479">
        <v>67.248728712631475</v>
      </c>
      <c r="CA64" s="478">
        <v>81.153886694150614</v>
      </c>
      <c r="CB64" s="478">
        <v>86.475942899541778</v>
      </c>
      <c r="CC64" s="478">
        <v>85.09134175937308</v>
      </c>
      <c r="CD64" s="478">
        <v>83.705047390308607</v>
      </c>
      <c r="CE64" s="478">
        <v>80.93057731604739</v>
      </c>
      <c r="CF64" s="478">
        <v>78.166818396628543</v>
      </c>
      <c r="CG64" s="478">
        <v>75.414888471290226</v>
      </c>
      <c r="CH64" s="478">
        <v>72.668986784106266</v>
      </c>
      <c r="CI64" s="713" t="s">
        <v>381</v>
      </c>
      <c r="CJ64" s="522" t="s">
        <v>381</v>
      </c>
      <c r="CK64" s="738"/>
      <c r="CL64" s="1021"/>
      <c r="CM64" s="503">
        <f t="shared" si="110"/>
        <v>-40</v>
      </c>
      <c r="CN64" s="491">
        <v>1.2000000000000002</v>
      </c>
      <c r="CO64" s="492">
        <v>1.2000000000000111</v>
      </c>
      <c r="CP64" s="492">
        <v>1.2</v>
      </c>
      <c r="CQ64" s="492">
        <v>1.2000000000000008</v>
      </c>
      <c r="CR64" s="492">
        <v>1.2000000000000115</v>
      </c>
      <c r="CS64" s="493">
        <v>1.2000000000000002</v>
      </c>
      <c r="CT64" s="493">
        <v>1.2</v>
      </c>
      <c r="CU64" s="493">
        <v>1.2000000000000002</v>
      </c>
      <c r="CV64" s="493">
        <v>1.2</v>
      </c>
      <c r="CW64" s="562">
        <v>1.2000000000000011</v>
      </c>
      <c r="CX64" s="522" t="s">
        <v>381</v>
      </c>
      <c r="CY64" s="748" t="s">
        <v>381</v>
      </c>
      <c r="CZ64" s="738"/>
      <c r="DA64" s="1021"/>
      <c r="DB64" s="503">
        <f t="shared" si="111"/>
        <v>-40</v>
      </c>
      <c r="DC64" s="491">
        <v>0.80545348664434724</v>
      </c>
      <c r="DD64" s="492">
        <v>0.86956666378381575</v>
      </c>
      <c r="DE64" s="492">
        <v>0.98533103843506675</v>
      </c>
      <c r="DF64" s="492">
        <v>1.0000000000000118</v>
      </c>
      <c r="DG64" s="492">
        <v>1</v>
      </c>
      <c r="DH64" s="493">
        <v>1.0000000000000058</v>
      </c>
      <c r="DI64" s="493">
        <v>1.0000000000000062</v>
      </c>
      <c r="DJ64" s="493">
        <v>1.0000000000000056</v>
      </c>
      <c r="DK64" s="493">
        <v>1.0000000000000031</v>
      </c>
      <c r="DL64" s="562">
        <v>1</v>
      </c>
      <c r="DM64" s="522" t="s">
        <v>381</v>
      </c>
      <c r="DN64" s="748" t="s">
        <v>381</v>
      </c>
      <c r="DO64" s="744"/>
      <c r="DP64" s="1021"/>
      <c r="DQ64" s="503">
        <f t="shared" si="112"/>
        <v>-40</v>
      </c>
      <c r="DR64" s="491">
        <v>0.765142996542163</v>
      </c>
      <c r="DS64" s="492">
        <v>0.83081037869141128</v>
      </c>
      <c r="DT64" s="492">
        <v>0.94988357126698042</v>
      </c>
      <c r="DU64" s="492">
        <v>1.0000000000000115</v>
      </c>
      <c r="DV64" s="492">
        <v>1</v>
      </c>
      <c r="DW64" s="493">
        <v>1</v>
      </c>
      <c r="DX64" s="493">
        <v>1</v>
      </c>
      <c r="DY64" s="493">
        <v>1</v>
      </c>
      <c r="DZ64" s="493">
        <v>1.0000000000000029</v>
      </c>
      <c r="EA64" s="562">
        <v>1</v>
      </c>
      <c r="EB64" s="522" t="s">
        <v>381</v>
      </c>
      <c r="EC64" s="748" t="s">
        <v>381</v>
      </c>
      <c r="ED64" s="738"/>
      <c r="EE64" s="1021"/>
      <c r="EF64" s="503">
        <f t="shared" si="113"/>
        <v>-40</v>
      </c>
      <c r="EG64" s="495">
        <v>23.811635535019605</v>
      </c>
      <c r="EH64" s="496">
        <v>22.467590685777566</v>
      </c>
      <c r="EI64" s="496">
        <v>19.778707042528026</v>
      </c>
      <c r="EJ64" s="496">
        <v>15.286924868302663</v>
      </c>
      <c r="EK64" s="496">
        <v>10.751777708765871</v>
      </c>
      <c r="EL64" s="497">
        <v>6.1269373121383524</v>
      </c>
      <c r="EM64" s="497">
        <v>-0.79985903886597498</v>
      </c>
      <c r="EN64" s="497">
        <v>-9.7373285622319372</v>
      </c>
      <c r="EO64" s="497">
        <v>-16.8271861346783</v>
      </c>
      <c r="EP64" s="563">
        <v>-25.050406639546907</v>
      </c>
      <c r="EQ64" s="522" t="s">
        <v>381</v>
      </c>
      <c r="ER64" s="748" t="s">
        <v>381</v>
      </c>
      <c r="ES64" s="738"/>
      <c r="ET64" s="1021"/>
      <c r="EU64" s="503">
        <f t="shared" si="114"/>
        <v>-40</v>
      </c>
      <c r="EV64" s="495">
        <v>85</v>
      </c>
      <c r="EW64" s="496">
        <v>85</v>
      </c>
      <c r="EX64" s="496">
        <v>85</v>
      </c>
      <c r="EY64" s="496">
        <v>79.996843731111142</v>
      </c>
      <c r="EZ64" s="496">
        <v>74.48081016537418</v>
      </c>
      <c r="FA64" s="497">
        <v>68.964188872196871</v>
      </c>
      <c r="FB64" s="497">
        <v>57.953101381397175</v>
      </c>
      <c r="FC64" s="497">
        <v>47.00861880105299</v>
      </c>
      <c r="FD64" s="497">
        <v>36.145681601990873</v>
      </c>
      <c r="FE64" s="563">
        <v>25.361171791472771</v>
      </c>
      <c r="FF64" s="522" t="s">
        <v>381</v>
      </c>
      <c r="FG64" s="748" t="s">
        <v>381</v>
      </c>
      <c r="FI64" s="1021"/>
      <c r="FJ64" s="503">
        <f t="shared" si="115"/>
        <v>-40</v>
      </c>
      <c r="FK64" s="495">
        <v>85</v>
      </c>
      <c r="FL64" s="496">
        <v>85</v>
      </c>
      <c r="FM64" s="496">
        <v>85</v>
      </c>
      <c r="FN64" s="496">
        <v>81.008455308389841</v>
      </c>
      <c r="FO64" s="496">
        <v>75.416374607409864</v>
      </c>
      <c r="FP64" s="497">
        <v>69.825196118638075</v>
      </c>
      <c r="FQ64" s="497">
        <v>58.659096226539532</v>
      </c>
      <c r="FR64" s="497">
        <v>47.56872983067376</v>
      </c>
      <c r="FS64" s="497">
        <v>36.559446349612642</v>
      </c>
      <c r="FT64" s="563">
        <v>25.609045524655926</v>
      </c>
      <c r="FU64" s="522" t="s">
        <v>381</v>
      </c>
      <c r="FV64" s="748" t="s">
        <v>381</v>
      </c>
      <c r="FW64" s="744"/>
      <c r="FX64" s="1021"/>
      <c r="FY64" s="503">
        <f t="shared" si="116"/>
        <v>-40</v>
      </c>
      <c r="FZ64" s="491">
        <f t="shared" si="87"/>
        <v>0.765142996542163</v>
      </c>
      <c r="GA64" s="492">
        <f t="shared" si="87"/>
        <v>0.83081037869141128</v>
      </c>
      <c r="GB64" s="492">
        <f t="shared" si="87"/>
        <v>0.94988357126698042</v>
      </c>
      <c r="GC64" s="492">
        <f t="shared" si="87"/>
        <v>1.0000000000000115</v>
      </c>
      <c r="GD64" s="492">
        <f t="shared" si="87"/>
        <v>1</v>
      </c>
      <c r="GE64" s="493">
        <f t="shared" si="87"/>
        <v>1</v>
      </c>
      <c r="GF64" s="493">
        <f t="shared" si="87"/>
        <v>1</v>
      </c>
      <c r="GG64" s="493">
        <f t="shared" si="87"/>
        <v>1</v>
      </c>
      <c r="GH64" s="493">
        <f t="shared" si="87"/>
        <v>1.0000000000000029</v>
      </c>
      <c r="GI64" s="493">
        <f t="shared" si="87"/>
        <v>1</v>
      </c>
      <c r="GJ64" s="522" t="s">
        <v>381</v>
      </c>
      <c r="GK64" s="748" t="s">
        <v>381</v>
      </c>
      <c r="GM64" s="1021"/>
      <c r="GN64" s="503">
        <f t="shared" si="117"/>
        <v>-40</v>
      </c>
      <c r="GO64" s="495">
        <f t="shared" si="88"/>
        <v>85</v>
      </c>
      <c r="GP64" s="496">
        <f t="shared" si="88"/>
        <v>85</v>
      </c>
      <c r="GQ64" s="496">
        <f t="shared" si="88"/>
        <v>85</v>
      </c>
      <c r="GR64" s="496">
        <f t="shared" si="88"/>
        <v>81.008455308389841</v>
      </c>
      <c r="GS64" s="496">
        <f t="shared" si="88"/>
        <v>75.416374607409864</v>
      </c>
      <c r="GT64" s="497">
        <f t="shared" si="88"/>
        <v>69.825196118638075</v>
      </c>
      <c r="GU64" s="497">
        <f t="shared" si="88"/>
        <v>58.659096226539532</v>
      </c>
      <c r="GV64" s="497">
        <f t="shared" si="88"/>
        <v>47.56872983067376</v>
      </c>
      <c r="GW64" s="497">
        <f t="shared" si="88"/>
        <v>36.559446349612642</v>
      </c>
      <c r="GX64" s="497">
        <f t="shared" si="88"/>
        <v>25.609045524655926</v>
      </c>
      <c r="GY64" s="522" t="s">
        <v>381</v>
      </c>
      <c r="GZ64" s="748" t="s">
        <v>381</v>
      </c>
      <c r="HB64" s="1021"/>
      <c r="HC64" s="503">
        <f t="shared" si="118"/>
        <v>-40</v>
      </c>
      <c r="HD64" s="531">
        <f t="shared" si="119"/>
        <v>4.9829422183974605</v>
      </c>
      <c r="HE64" s="551">
        <v>5.6058099956971432</v>
      </c>
      <c r="HF64" s="604">
        <v>87.310719833774456</v>
      </c>
      <c r="HH64" s="1021"/>
      <c r="HI64" s="503">
        <f t="shared" si="120"/>
        <v>-40</v>
      </c>
      <c r="HJ64" s="531">
        <f t="shared" si="121"/>
        <v>4.9829422183974605</v>
      </c>
      <c r="HK64" s="604">
        <v>93.088685647874584</v>
      </c>
    </row>
    <row r="65" spans="2:219" ht="15" customHeight="1" thickBot="1">
      <c r="B65" s="1022"/>
      <c r="C65" s="750" t="s">
        <v>382</v>
      </c>
      <c r="D65" s="507" t="s">
        <v>381</v>
      </c>
      <c r="E65" s="751" t="s">
        <v>381</v>
      </c>
      <c r="F65" s="752" t="s">
        <v>381</v>
      </c>
      <c r="G65" s="753" t="s">
        <v>381</v>
      </c>
      <c r="H65" s="751" t="s">
        <v>381</v>
      </c>
      <c r="I65" s="752" t="s">
        <v>381</v>
      </c>
      <c r="J65" s="752" t="s">
        <v>381</v>
      </c>
      <c r="K65" s="752" t="s">
        <v>381</v>
      </c>
      <c r="L65" s="752" t="s">
        <v>381</v>
      </c>
      <c r="M65" s="752" t="s">
        <v>381</v>
      </c>
      <c r="N65" s="752" t="s">
        <v>381</v>
      </c>
      <c r="O65" s="752" t="s">
        <v>381</v>
      </c>
      <c r="P65" s="752" t="s">
        <v>381</v>
      </c>
      <c r="Q65" s="752" t="s">
        <v>381</v>
      </c>
      <c r="R65" s="752" t="s">
        <v>381</v>
      </c>
      <c r="S65" s="754" t="s">
        <v>381</v>
      </c>
      <c r="T65" s="738"/>
      <c r="U65" s="1022"/>
      <c r="V65" s="750" t="str">
        <f t="shared" si="101"/>
        <v>&lt; -40</v>
      </c>
      <c r="W65" s="755" t="s">
        <v>381</v>
      </c>
      <c r="X65" s="756" t="s">
        <v>381</v>
      </c>
      <c r="Y65" s="513" t="s">
        <v>381</v>
      </c>
      <c r="Z65" s="513" t="s">
        <v>381</v>
      </c>
      <c r="AA65" s="513" t="s">
        <v>381</v>
      </c>
      <c r="AB65" s="548" t="s">
        <v>381</v>
      </c>
      <c r="AC65" s="514" t="s">
        <v>381</v>
      </c>
      <c r="AD65" s="755" t="s">
        <v>381</v>
      </c>
      <c r="AE65" s="756" t="s">
        <v>381</v>
      </c>
      <c r="AF65" s="738"/>
      <c r="AG65" s="1049"/>
      <c r="AH65" s="1051"/>
      <c r="AI65" s="738"/>
      <c r="AJ65" s="1022"/>
      <c r="AK65" s="750" t="str">
        <f t="shared" si="105"/>
        <v>&lt; -40</v>
      </c>
      <c r="AL65" s="755" t="s">
        <v>381</v>
      </c>
      <c r="AM65" s="756" t="s">
        <v>381</v>
      </c>
      <c r="AN65" s="515" t="s">
        <v>381</v>
      </c>
      <c r="AO65" s="738"/>
      <c r="AP65" s="1022"/>
      <c r="AQ65" s="750" t="s">
        <v>382</v>
      </c>
      <c r="AR65" s="507" t="s">
        <v>381</v>
      </c>
      <c r="AS65" s="751" t="s">
        <v>381</v>
      </c>
      <c r="AT65" s="752" t="s">
        <v>381</v>
      </c>
      <c r="AU65" s="752" t="s">
        <v>381</v>
      </c>
      <c r="AV65" s="752" t="s">
        <v>381</v>
      </c>
      <c r="AW65" s="752" t="s">
        <v>381</v>
      </c>
      <c r="AX65" s="752" t="s">
        <v>381</v>
      </c>
      <c r="AY65" s="752" t="s">
        <v>381</v>
      </c>
      <c r="AZ65" s="752" t="s">
        <v>381</v>
      </c>
      <c r="BA65" s="752" t="s">
        <v>381</v>
      </c>
      <c r="BB65" s="752" t="s">
        <v>381</v>
      </c>
      <c r="BC65" s="752" t="s">
        <v>381</v>
      </c>
      <c r="BD65" s="754" t="s">
        <v>381</v>
      </c>
      <c r="BE65" s="738"/>
      <c r="BF65" s="1022"/>
      <c r="BG65" s="750" t="s">
        <v>382</v>
      </c>
      <c r="BH65" s="507" t="s">
        <v>381</v>
      </c>
      <c r="BI65" s="751" t="s">
        <v>381</v>
      </c>
      <c r="BJ65" s="752" t="s">
        <v>381</v>
      </c>
      <c r="BK65" s="752" t="s">
        <v>381</v>
      </c>
      <c r="BL65" s="752" t="s">
        <v>381</v>
      </c>
      <c r="BM65" s="752" t="s">
        <v>381</v>
      </c>
      <c r="BN65" s="752" t="s">
        <v>381</v>
      </c>
      <c r="BO65" s="752" t="s">
        <v>381</v>
      </c>
      <c r="BP65" s="752" t="s">
        <v>381</v>
      </c>
      <c r="BQ65" s="752" t="s">
        <v>381</v>
      </c>
      <c r="BR65" s="752" t="s">
        <v>381</v>
      </c>
      <c r="BS65" s="752" t="s">
        <v>381</v>
      </c>
      <c r="BT65" s="754" t="s">
        <v>381</v>
      </c>
      <c r="BU65" s="738"/>
      <c r="BV65" s="1022"/>
      <c r="BW65" s="750" t="s">
        <v>382</v>
      </c>
      <c r="BX65" s="507" t="s">
        <v>381</v>
      </c>
      <c r="BY65" s="751" t="s">
        <v>381</v>
      </c>
      <c r="BZ65" s="752" t="s">
        <v>381</v>
      </c>
      <c r="CA65" s="752" t="s">
        <v>381</v>
      </c>
      <c r="CB65" s="752" t="s">
        <v>381</v>
      </c>
      <c r="CC65" s="752" t="s">
        <v>381</v>
      </c>
      <c r="CD65" s="752" t="s">
        <v>381</v>
      </c>
      <c r="CE65" s="752" t="s">
        <v>381</v>
      </c>
      <c r="CF65" s="752" t="s">
        <v>381</v>
      </c>
      <c r="CG65" s="752" t="s">
        <v>381</v>
      </c>
      <c r="CH65" s="752" t="s">
        <v>381</v>
      </c>
      <c r="CI65" s="752" t="s">
        <v>381</v>
      </c>
      <c r="CJ65" s="754" t="s">
        <v>381</v>
      </c>
      <c r="CK65" s="738"/>
      <c r="CL65" s="1022"/>
      <c r="CM65" s="750" t="str">
        <f t="shared" si="110"/>
        <v>&lt; -40</v>
      </c>
      <c r="CN65" s="757" t="s">
        <v>381</v>
      </c>
      <c r="CO65" s="758" t="s">
        <v>381</v>
      </c>
      <c r="CP65" s="758" t="s">
        <v>381</v>
      </c>
      <c r="CQ65" s="758" t="s">
        <v>381</v>
      </c>
      <c r="CR65" s="758" t="s">
        <v>381</v>
      </c>
      <c r="CS65" s="758" t="s">
        <v>381</v>
      </c>
      <c r="CT65" s="758" t="s">
        <v>381</v>
      </c>
      <c r="CU65" s="758" t="s">
        <v>381</v>
      </c>
      <c r="CV65" s="758" t="s">
        <v>381</v>
      </c>
      <c r="CW65" s="758" t="s">
        <v>381</v>
      </c>
      <c r="CX65" s="758" t="s">
        <v>381</v>
      </c>
      <c r="CY65" s="756" t="s">
        <v>381</v>
      </c>
      <c r="CZ65" s="738"/>
      <c r="DA65" s="1022"/>
      <c r="DB65" s="750" t="str">
        <f t="shared" si="111"/>
        <v>&lt; -40</v>
      </c>
      <c r="DC65" s="757" t="s">
        <v>381</v>
      </c>
      <c r="DD65" s="758" t="s">
        <v>381</v>
      </c>
      <c r="DE65" s="758" t="s">
        <v>381</v>
      </c>
      <c r="DF65" s="758" t="s">
        <v>381</v>
      </c>
      <c r="DG65" s="758" t="s">
        <v>381</v>
      </c>
      <c r="DH65" s="758" t="s">
        <v>381</v>
      </c>
      <c r="DI65" s="758" t="s">
        <v>381</v>
      </c>
      <c r="DJ65" s="758" t="s">
        <v>381</v>
      </c>
      <c r="DK65" s="758" t="s">
        <v>381</v>
      </c>
      <c r="DL65" s="758" t="s">
        <v>381</v>
      </c>
      <c r="DM65" s="758" t="s">
        <v>381</v>
      </c>
      <c r="DN65" s="756" t="s">
        <v>381</v>
      </c>
      <c r="DO65" s="744"/>
      <c r="DP65" s="1022"/>
      <c r="DQ65" s="750" t="str">
        <f t="shared" si="112"/>
        <v>&lt; -40</v>
      </c>
      <c r="DR65" s="757" t="s">
        <v>381</v>
      </c>
      <c r="DS65" s="758" t="s">
        <v>381</v>
      </c>
      <c r="DT65" s="758" t="s">
        <v>381</v>
      </c>
      <c r="DU65" s="758" t="s">
        <v>381</v>
      </c>
      <c r="DV65" s="758" t="s">
        <v>381</v>
      </c>
      <c r="DW65" s="758" t="s">
        <v>381</v>
      </c>
      <c r="DX65" s="758" t="s">
        <v>381</v>
      </c>
      <c r="DY65" s="758" t="s">
        <v>381</v>
      </c>
      <c r="DZ65" s="758" t="s">
        <v>381</v>
      </c>
      <c r="EA65" s="758" t="s">
        <v>381</v>
      </c>
      <c r="EB65" s="758" t="s">
        <v>381</v>
      </c>
      <c r="EC65" s="756" t="s">
        <v>381</v>
      </c>
      <c r="ED65" s="738"/>
      <c r="EE65" s="1022"/>
      <c r="EF65" s="750" t="str">
        <f t="shared" si="113"/>
        <v>&lt; -40</v>
      </c>
      <c r="EG65" s="757" t="s">
        <v>381</v>
      </c>
      <c r="EH65" s="758" t="s">
        <v>381</v>
      </c>
      <c r="EI65" s="758" t="s">
        <v>381</v>
      </c>
      <c r="EJ65" s="758" t="s">
        <v>381</v>
      </c>
      <c r="EK65" s="758" t="s">
        <v>381</v>
      </c>
      <c r="EL65" s="758" t="s">
        <v>381</v>
      </c>
      <c r="EM65" s="758" t="s">
        <v>381</v>
      </c>
      <c r="EN65" s="758" t="s">
        <v>381</v>
      </c>
      <c r="EO65" s="758" t="s">
        <v>381</v>
      </c>
      <c r="EP65" s="758" t="s">
        <v>381</v>
      </c>
      <c r="EQ65" s="758" t="s">
        <v>381</v>
      </c>
      <c r="ER65" s="756" t="s">
        <v>381</v>
      </c>
      <c r="ES65" s="738"/>
      <c r="ET65" s="1022"/>
      <c r="EU65" s="750" t="str">
        <f t="shared" si="114"/>
        <v>&lt; -40</v>
      </c>
      <c r="EV65" s="757" t="s">
        <v>381</v>
      </c>
      <c r="EW65" s="758" t="s">
        <v>381</v>
      </c>
      <c r="EX65" s="758" t="s">
        <v>381</v>
      </c>
      <c r="EY65" s="758" t="s">
        <v>381</v>
      </c>
      <c r="EZ65" s="758" t="s">
        <v>381</v>
      </c>
      <c r="FA65" s="758" t="s">
        <v>381</v>
      </c>
      <c r="FB65" s="758" t="s">
        <v>381</v>
      </c>
      <c r="FC65" s="758" t="s">
        <v>381</v>
      </c>
      <c r="FD65" s="758" t="s">
        <v>381</v>
      </c>
      <c r="FE65" s="758" t="s">
        <v>381</v>
      </c>
      <c r="FF65" s="758" t="s">
        <v>381</v>
      </c>
      <c r="FG65" s="756" t="s">
        <v>381</v>
      </c>
      <c r="FI65" s="1022"/>
      <c r="FJ65" s="750" t="str">
        <f t="shared" si="115"/>
        <v>&lt; -40</v>
      </c>
      <c r="FK65" s="757" t="s">
        <v>381</v>
      </c>
      <c r="FL65" s="758" t="s">
        <v>381</v>
      </c>
      <c r="FM65" s="758" t="s">
        <v>381</v>
      </c>
      <c r="FN65" s="758" t="s">
        <v>381</v>
      </c>
      <c r="FO65" s="758" t="s">
        <v>381</v>
      </c>
      <c r="FP65" s="758" t="s">
        <v>381</v>
      </c>
      <c r="FQ65" s="758" t="s">
        <v>381</v>
      </c>
      <c r="FR65" s="758" t="s">
        <v>381</v>
      </c>
      <c r="FS65" s="758" t="s">
        <v>381</v>
      </c>
      <c r="FT65" s="758" t="s">
        <v>381</v>
      </c>
      <c r="FU65" s="758" t="s">
        <v>381</v>
      </c>
      <c r="FV65" s="756" t="s">
        <v>381</v>
      </c>
      <c r="FW65" s="744"/>
      <c r="FX65" s="1022"/>
      <c r="FY65" s="750" t="str">
        <f t="shared" si="116"/>
        <v>&lt; -40</v>
      </c>
      <c r="FZ65" s="757" t="s">
        <v>381</v>
      </c>
      <c r="GA65" s="758" t="s">
        <v>381</v>
      </c>
      <c r="GB65" s="758" t="s">
        <v>381</v>
      </c>
      <c r="GC65" s="758" t="s">
        <v>381</v>
      </c>
      <c r="GD65" s="758" t="s">
        <v>381</v>
      </c>
      <c r="GE65" s="758" t="s">
        <v>381</v>
      </c>
      <c r="GF65" s="758" t="s">
        <v>381</v>
      </c>
      <c r="GG65" s="758" t="s">
        <v>381</v>
      </c>
      <c r="GH65" s="758" t="s">
        <v>381</v>
      </c>
      <c r="GI65" s="758" t="s">
        <v>381</v>
      </c>
      <c r="GJ65" s="758" t="s">
        <v>381</v>
      </c>
      <c r="GK65" s="756" t="s">
        <v>381</v>
      </c>
      <c r="GM65" s="1022"/>
      <c r="GN65" s="750" t="str">
        <f t="shared" si="117"/>
        <v>&lt; -40</v>
      </c>
      <c r="GO65" s="757" t="s">
        <v>381</v>
      </c>
      <c r="GP65" s="758" t="s">
        <v>381</v>
      </c>
      <c r="GQ65" s="758" t="s">
        <v>381</v>
      </c>
      <c r="GR65" s="758" t="s">
        <v>381</v>
      </c>
      <c r="GS65" s="758" t="s">
        <v>381</v>
      </c>
      <c r="GT65" s="758" t="s">
        <v>381</v>
      </c>
      <c r="GU65" s="758" t="s">
        <v>381</v>
      </c>
      <c r="GV65" s="758" t="s">
        <v>381</v>
      </c>
      <c r="GW65" s="758" t="s">
        <v>381</v>
      </c>
      <c r="GX65" s="758" t="s">
        <v>381</v>
      </c>
      <c r="GY65" s="758" t="s">
        <v>381</v>
      </c>
      <c r="GZ65" s="756" t="s">
        <v>381</v>
      </c>
      <c r="HB65" s="1022"/>
      <c r="HC65" s="750" t="str">
        <f t="shared" si="118"/>
        <v>&lt; -40</v>
      </c>
      <c r="HD65" s="507" t="s">
        <v>381</v>
      </c>
      <c r="HE65" s="554" t="s">
        <v>381</v>
      </c>
      <c r="HF65" s="759" t="s">
        <v>381</v>
      </c>
      <c r="HH65" s="1022"/>
      <c r="HI65" s="750" t="str">
        <f t="shared" si="120"/>
        <v>&lt; -40</v>
      </c>
      <c r="HJ65" s="507" t="s">
        <v>381</v>
      </c>
      <c r="HK65" s="759" t="s">
        <v>381</v>
      </c>
    </row>
    <row r="67" spans="2:219" ht="13.5" thickBot="1"/>
    <row r="68" spans="2:219" s="764" customFormat="1" ht="13.5" thickTop="1"/>
    <row r="69" spans="2:219" s="720" customFormat="1" ht="23.25">
      <c r="B69" s="571" t="s">
        <v>789</v>
      </c>
    </row>
    <row r="70" spans="2:219" s="720" customFormat="1"/>
    <row r="71" spans="2:219" s="445" customFormat="1" ht="18">
      <c r="B71" s="1069" t="s">
        <v>13</v>
      </c>
      <c r="C71" s="1069"/>
      <c r="D71" s="1069"/>
      <c r="E71" s="1069"/>
      <c r="F71" s="1069"/>
      <c r="G71" s="1069"/>
      <c r="H71" s="1069"/>
      <c r="I71" s="1069"/>
      <c r="J71" s="1069"/>
      <c r="K71" s="1069"/>
      <c r="L71" s="1069"/>
      <c r="M71" s="1069"/>
      <c r="N71" s="1069"/>
      <c r="O71" s="1069"/>
      <c r="P71" s="1069"/>
      <c r="Q71" s="1069"/>
      <c r="R71" s="1069"/>
      <c r="S71" s="1069"/>
      <c r="T71" s="714"/>
      <c r="U71" s="445" t="s">
        <v>487</v>
      </c>
      <c r="V71" s="714"/>
      <c r="Y71" s="1070" t="s">
        <v>505</v>
      </c>
      <c r="Z71" s="1070"/>
      <c r="AA71" s="1070"/>
      <c r="AB71" s="715"/>
      <c r="AC71" s="1071" t="s">
        <v>490</v>
      </c>
      <c r="AD71" s="1071"/>
      <c r="AE71" s="1071"/>
      <c r="AF71" s="714"/>
      <c r="AG71" s="714"/>
      <c r="AH71" s="714"/>
      <c r="AI71" s="714"/>
      <c r="AJ71" s="445" t="s">
        <v>488</v>
      </c>
      <c r="AK71" s="714"/>
      <c r="AN71" s="714"/>
      <c r="AO71" s="714"/>
      <c r="AP71" s="1069" t="s">
        <v>713</v>
      </c>
      <c r="AQ71" s="1069"/>
      <c r="AR71" s="1069"/>
      <c r="AS71" s="1069"/>
      <c r="AT71" s="1069"/>
      <c r="AU71" s="1069"/>
      <c r="AV71" s="1069"/>
      <c r="AW71" s="1069"/>
      <c r="AX71" s="1069"/>
      <c r="AY71" s="1069"/>
      <c r="AZ71" s="1069"/>
      <c r="BA71" s="1069"/>
      <c r="BB71" s="1069"/>
      <c r="BC71" s="1069"/>
      <c r="BD71" s="1069"/>
      <c r="BE71" s="714"/>
      <c r="BF71" s="1069" t="s">
        <v>715</v>
      </c>
      <c r="BG71" s="1069"/>
      <c r="BH71" s="1069"/>
      <c r="BI71" s="1069"/>
      <c r="BJ71" s="1069"/>
      <c r="BK71" s="1069"/>
      <c r="BL71" s="1069"/>
      <c r="BM71" s="1069"/>
      <c r="BN71" s="1069"/>
      <c r="BO71" s="1069"/>
      <c r="BP71" s="1069"/>
      <c r="BQ71" s="1069"/>
      <c r="BR71" s="1069"/>
      <c r="BS71" s="1069"/>
      <c r="BT71" s="1069"/>
      <c r="BU71" s="716"/>
      <c r="BV71" s="1069" t="s">
        <v>718</v>
      </c>
      <c r="BW71" s="1069"/>
      <c r="BX71" s="1069"/>
      <c r="BY71" s="1069"/>
      <c r="BZ71" s="1069"/>
      <c r="CA71" s="1069"/>
      <c r="CB71" s="1069"/>
      <c r="CC71" s="1069"/>
      <c r="CD71" s="1069"/>
      <c r="CE71" s="1069"/>
      <c r="CF71" s="1069"/>
      <c r="CG71" s="1069"/>
      <c r="CH71" s="1069"/>
      <c r="CI71" s="1069"/>
      <c r="CJ71" s="1069"/>
      <c r="CK71" s="714"/>
      <c r="CL71" s="445" t="s">
        <v>763</v>
      </c>
      <c r="CM71" s="714"/>
      <c r="CZ71" s="714"/>
      <c r="DA71" s="445" t="s">
        <v>761</v>
      </c>
      <c r="DB71" s="714"/>
      <c r="DP71" s="445" t="s">
        <v>762</v>
      </c>
      <c r="DQ71" s="714"/>
      <c r="ED71" s="714"/>
      <c r="EE71" s="445" t="s">
        <v>763</v>
      </c>
      <c r="EF71" s="714"/>
      <c r="ES71" s="714"/>
      <c r="ET71" s="445" t="s">
        <v>761</v>
      </c>
      <c r="EU71" s="714"/>
      <c r="FI71" s="445" t="s">
        <v>762</v>
      </c>
      <c r="FJ71" s="714"/>
      <c r="FX71" s="445" t="s">
        <v>759</v>
      </c>
      <c r="FY71" s="714"/>
      <c r="GM71" s="445" t="str">
        <f>FX71</f>
        <v>Step 2-2 / 2-3 Information</v>
      </c>
      <c r="GN71" s="714"/>
      <c r="HB71" s="445" t="s">
        <v>783</v>
      </c>
      <c r="HC71" s="714"/>
      <c r="HH71" s="445" t="s">
        <v>784</v>
      </c>
      <c r="HI71" s="714"/>
    </row>
    <row r="72" spans="2:219" ht="13.5" thickBot="1">
      <c r="C72" s="718"/>
      <c r="D72" s="719"/>
      <c r="E72" s="719"/>
      <c r="F72" s="719"/>
      <c r="G72" s="719"/>
      <c r="V72" s="718"/>
      <c r="Y72" s="719"/>
      <c r="Z72" s="719"/>
      <c r="AA72" s="719"/>
      <c r="AB72" s="719"/>
      <c r="AC72" s="719"/>
      <c r="AK72" s="718"/>
      <c r="AN72" s="719"/>
      <c r="AQ72" s="718"/>
      <c r="AR72" s="719"/>
      <c r="AS72" s="719"/>
      <c r="BG72" s="718"/>
      <c r="BH72" s="719"/>
      <c r="BW72" s="718"/>
      <c r="BX72" s="719"/>
      <c r="CM72" s="718"/>
      <c r="DB72" s="718"/>
      <c r="DQ72" s="718"/>
      <c r="EF72" s="718"/>
      <c r="EU72" s="718"/>
      <c r="FJ72" s="718"/>
      <c r="FY72" s="718"/>
      <c r="GN72" s="718"/>
      <c r="HC72" s="718"/>
      <c r="HD72" s="719"/>
      <c r="HE72" s="719"/>
      <c r="HF72" s="719"/>
      <c r="HI72" s="718"/>
      <c r="HJ72" s="719"/>
      <c r="HK72" s="719"/>
    </row>
    <row r="73" spans="2:219" ht="58.5" customHeight="1" thickBot="1">
      <c r="B73" s="934" t="s">
        <v>916</v>
      </c>
      <c r="C73" s="965"/>
      <c r="D73" s="1092" t="s">
        <v>886</v>
      </c>
      <c r="E73" s="765" t="s">
        <v>887</v>
      </c>
      <c r="F73" s="765" t="s">
        <v>888</v>
      </c>
      <c r="G73" s="765" t="s">
        <v>889</v>
      </c>
      <c r="H73" s="1111" t="s">
        <v>972</v>
      </c>
      <c r="I73" s="1136"/>
      <c r="J73" s="1136"/>
      <c r="K73" s="1136"/>
      <c r="L73" s="1136"/>
      <c r="M73" s="1136"/>
      <c r="N73" s="1136"/>
      <c r="O73" s="1136"/>
      <c r="P73" s="1136"/>
      <c r="Q73" s="1136"/>
      <c r="R73" s="1136"/>
      <c r="S73" s="1137"/>
      <c r="T73" s="722"/>
      <c r="U73" s="934" t="str">
        <f>$B73</f>
        <v>H70-T40
7-10kg comm
CD0</v>
      </c>
      <c r="V73" s="965"/>
      <c r="W73" s="1037" t="s">
        <v>907</v>
      </c>
      <c r="X73" s="1075"/>
      <c r="Y73" s="1037" t="s">
        <v>909</v>
      </c>
      <c r="Z73" s="1076"/>
      <c r="AA73" s="1075"/>
      <c r="AB73" s="1077" t="s">
        <v>927</v>
      </c>
      <c r="AC73" s="1078"/>
      <c r="AD73" s="1037" t="s">
        <v>908</v>
      </c>
      <c r="AE73" s="1075"/>
      <c r="AF73" s="722"/>
      <c r="AG73" s="1079" t="s">
        <v>730</v>
      </c>
      <c r="AH73" s="1081" t="s">
        <v>731</v>
      </c>
      <c r="AI73" s="722"/>
      <c r="AJ73" s="934" t="str">
        <f>$B73</f>
        <v>H70-T40
7-10kg comm
CD0</v>
      </c>
      <c r="AK73" s="965"/>
      <c r="AL73" s="1037" t="s">
        <v>907</v>
      </c>
      <c r="AM73" s="1075"/>
      <c r="AN73" s="1083" t="s">
        <v>167</v>
      </c>
      <c r="AO73" s="722"/>
      <c r="AP73" s="934" t="str">
        <f>$B73</f>
        <v>H70-T40
7-10kg comm
CD0</v>
      </c>
      <c r="AQ73" s="965"/>
      <c r="AR73" s="1039" t="s">
        <v>886</v>
      </c>
      <c r="AS73" s="1042" t="s">
        <v>972</v>
      </c>
      <c r="AT73" s="1134"/>
      <c r="AU73" s="1134"/>
      <c r="AV73" s="1134"/>
      <c r="AW73" s="1134"/>
      <c r="AX73" s="1134"/>
      <c r="AY73" s="1134"/>
      <c r="AZ73" s="1134"/>
      <c r="BA73" s="1134"/>
      <c r="BB73" s="1134"/>
      <c r="BC73" s="1134"/>
      <c r="BD73" s="1135"/>
      <c r="BE73" s="722"/>
      <c r="BF73" s="934" t="str">
        <f>$B73</f>
        <v>H70-T40
7-10kg comm
CD0</v>
      </c>
      <c r="BG73" s="965"/>
      <c r="BH73" s="1039" t="s">
        <v>912</v>
      </c>
      <c r="BI73" s="1042" t="s">
        <v>972</v>
      </c>
      <c r="BJ73" s="1134"/>
      <c r="BK73" s="1134"/>
      <c r="BL73" s="1134"/>
      <c r="BM73" s="1134"/>
      <c r="BN73" s="1134"/>
      <c r="BO73" s="1134"/>
      <c r="BP73" s="1134"/>
      <c r="BQ73" s="1134"/>
      <c r="BR73" s="1134"/>
      <c r="BS73" s="1134"/>
      <c r="BT73" s="1135"/>
      <c r="BU73" s="722"/>
      <c r="BV73" s="934" t="str">
        <f>$B73</f>
        <v>H70-T40
7-10kg comm
CD0</v>
      </c>
      <c r="BW73" s="965"/>
      <c r="BX73" s="1039" t="s">
        <v>912</v>
      </c>
      <c r="BY73" s="1042" t="s">
        <v>972</v>
      </c>
      <c r="BZ73" s="1134"/>
      <c r="CA73" s="1134"/>
      <c r="CB73" s="1134"/>
      <c r="CC73" s="1134"/>
      <c r="CD73" s="1134"/>
      <c r="CE73" s="1134"/>
      <c r="CF73" s="1134"/>
      <c r="CG73" s="1134"/>
      <c r="CH73" s="1134"/>
      <c r="CI73" s="1134"/>
      <c r="CJ73" s="1135"/>
      <c r="CK73" s="722"/>
      <c r="CL73" s="934" t="str">
        <f>$B73</f>
        <v>H70-T40
7-10kg comm
CD0</v>
      </c>
      <c r="CM73" s="935"/>
      <c r="CN73" s="1033" t="s">
        <v>973</v>
      </c>
      <c r="CO73" s="1034"/>
      <c r="CP73" s="1035"/>
      <c r="CQ73" s="1035"/>
      <c r="CR73" s="1035"/>
      <c r="CS73" s="1035"/>
      <c r="CT73" s="1035"/>
      <c r="CU73" s="1035"/>
      <c r="CV73" s="1035"/>
      <c r="CW73" s="1035"/>
      <c r="CX73" s="1035"/>
      <c r="CY73" s="1036"/>
      <c r="CZ73" s="722"/>
      <c r="DA73" s="934" t="str">
        <f>$B73</f>
        <v>H70-T40
7-10kg comm
CD0</v>
      </c>
      <c r="DB73" s="935"/>
      <c r="DC73" s="1033" t="s">
        <v>974</v>
      </c>
      <c r="DD73" s="1034"/>
      <c r="DE73" s="1035"/>
      <c r="DF73" s="1035"/>
      <c r="DG73" s="1035"/>
      <c r="DH73" s="1035"/>
      <c r="DI73" s="1035"/>
      <c r="DJ73" s="1035"/>
      <c r="DK73" s="1035"/>
      <c r="DL73" s="1035"/>
      <c r="DM73" s="1035"/>
      <c r="DN73" s="1036"/>
      <c r="DO73" s="722"/>
      <c r="DP73" s="934" t="str">
        <f>$B73</f>
        <v>H70-T40
7-10kg comm
CD0</v>
      </c>
      <c r="DQ73" s="935"/>
      <c r="DR73" s="1033" t="s">
        <v>974</v>
      </c>
      <c r="DS73" s="1034"/>
      <c r="DT73" s="1035"/>
      <c r="DU73" s="1035"/>
      <c r="DV73" s="1035"/>
      <c r="DW73" s="1035"/>
      <c r="DX73" s="1035"/>
      <c r="DY73" s="1035"/>
      <c r="DZ73" s="1035"/>
      <c r="EA73" s="1035"/>
      <c r="EB73" s="1035"/>
      <c r="EC73" s="1036"/>
      <c r="ED73" s="722"/>
      <c r="EE73" s="934" t="str">
        <f>$B73</f>
        <v>H70-T40
7-10kg comm
CD0</v>
      </c>
      <c r="EF73" s="935"/>
      <c r="EG73" s="1033" t="s">
        <v>975</v>
      </c>
      <c r="EH73" s="1034"/>
      <c r="EI73" s="1035"/>
      <c r="EJ73" s="1035"/>
      <c r="EK73" s="1035"/>
      <c r="EL73" s="1035"/>
      <c r="EM73" s="1035"/>
      <c r="EN73" s="1035"/>
      <c r="EO73" s="1035"/>
      <c r="EP73" s="1035"/>
      <c r="EQ73" s="1035"/>
      <c r="ER73" s="1036"/>
      <c r="ES73" s="722"/>
      <c r="ET73" s="934" t="str">
        <f>$B73</f>
        <v>H70-T40
7-10kg comm
CD0</v>
      </c>
      <c r="EU73" s="935"/>
      <c r="EV73" s="1033" t="s">
        <v>976</v>
      </c>
      <c r="EW73" s="1034"/>
      <c r="EX73" s="1035"/>
      <c r="EY73" s="1035"/>
      <c r="EZ73" s="1035"/>
      <c r="FA73" s="1035"/>
      <c r="FB73" s="1035"/>
      <c r="FC73" s="1035"/>
      <c r="FD73" s="1035"/>
      <c r="FE73" s="1035"/>
      <c r="FF73" s="1035"/>
      <c r="FG73" s="1036"/>
      <c r="FI73" s="934" t="str">
        <f>$B73</f>
        <v>H70-T40
7-10kg comm
CD0</v>
      </c>
      <c r="FJ73" s="935"/>
      <c r="FK73" s="1033" t="s">
        <v>976</v>
      </c>
      <c r="FL73" s="1034"/>
      <c r="FM73" s="1035"/>
      <c r="FN73" s="1035"/>
      <c r="FO73" s="1035"/>
      <c r="FP73" s="1035"/>
      <c r="FQ73" s="1035"/>
      <c r="FR73" s="1035"/>
      <c r="FS73" s="1035"/>
      <c r="FT73" s="1035"/>
      <c r="FU73" s="1035"/>
      <c r="FV73" s="1036"/>
      <c r="FW73" s="722"/>
      <c r="FX73" s="934" t="str">
        <f>$B73</f>
        <v>H70-T40
7-10kg comm
CD0</v>
      </c>
      <c r="FY73" s="935"/>
      <c r="FZ73" s="1033" t="s">
        <v>956</v>
      </c>
      <c r="GA73" s="1034"/>
      <c r="GB73" s="1035"/>
      <c r="GC73" s="1035"/>
      <c r="GD73" s="1035"/>
      <c r="GE73" s="1035"/>
      <c r="GF73" s="1035"/>
      <c r="GG73" s="1035"/>
      <c r="GH73" s="1035"/>
      <c r="GI73" s="1035"/>
      <c r="GJ73" s="1035"/>
      <c r="GK73" s="1036"/>
      <c r="GM73" s="934" t="str">
        <f>$B73</f>
        <v>H70-T40
7-10kg comm
CD0</v>
      </c>
      <c r="GN73" s="935"/>
      <c r="GO73" s="1033" t="s">
        <v>955</v>
      </c>
      <c r="GP73" s="1034"/>
      <c r="GQ73" s="1035"/>
      <c r="GR73" s="1035"/>
      <c r="GS73" s="1035"/>
      <c r="GT73" s="1035"/>
      <c r="GU73" s="1035"/>
      <c r="GV73" s="1035"/>
      <c r="GW73" s="1035"/>
      <c r="GX73" s="1035"/>
      <c r="GY73" s="1035"/>
      <c r="GZ73" s="1036"/>
      <c r="HB73" s="934" t="str">
        <f>$B73</f>
        <v>H70-T40
7-10kg comm
CD0</v>
      </c>
      <c r="HC73" s="965"/>
      <c r="HD73" s="1037" t="s">
        <v>894</v>
      </c>
      <c r="HE73" s="1038"/>
      <c r="HF73" s="723" t="s">
        <v>977</v>
      </c>
      <c r="HH73" s="934" t="str">
        <f>$B73</f>
        <v>H70-T40
7-10kg comm
CD0</v>
      </c>
      <c r="HI73" s="965"/>
      <c r="HJ73" s="1052" t="s">
        <v>894</v>
      </c>
      <c r="HK73" s="723" t="s">
        <v>977</v>
      </c>
    </row>
    <row r="74" spans="2:219" ht="27">
      <c r="B74" s="966"/>
      <c r="C74" s="967"/>
      <c r="D74" s="1093"/>
      <c r="E74" s="1103" t="s">
        <v>978</v>
      </c>
      <c r="F74" s="1104"/>
      <c r="G74" s="1104"/>
      <c r="H74" s="1104"/>
      <c r="I74" s="1104"/>
      <c r="J74" s="1104"/>
      <c r="K74" s="1104"/>
      <c r="L74" s="1104"/>
      <c r="M74" s="1104"/>
      <c r="N74" s="1104"/>
      <c r="O74" s="1104"/>
      <c r="P74" s="1104"/>
      <c r="Q74" s="1104"/>
      <c r="R74" s="1104"/>
      <c r="S74" s="1105"/>
      <c r="T74" s="724"/>
      <c r="U74" s="966"/>
      <c r="V74" s="967"/>
      <c r="W74" s="1055" t="s">
        <v>496</v>
      </c>
      <c r="X74" s="1057" t="s">
        <v>497</v>
      </c>
      <c r="Y74" s="1059" t="s">
        <v>128</v>
      </c>
      <c r="Z74" s="1061" t="s">
        <v>691</v>
      </c>
      <c r="AA74" s="1057" t="s">
        <v>692</v>
      </c>
      <c r="AB74" s="1064" t="s">
        <v>130</v>
      </c>
      <c r="AC74" s="1066" t="s">
        <v>131</v>
      </c>
      <c r="AD74" s="1068" t="s">
        <v>166</v>
      </c>
      <c r="AE74" s="1057" t="s">
        <v>492</v>
      </c>
      <c r="AF74" s="724"/>
      <c r="AG74" s="1080"/>
      <c r="AH74" s="1082"/>
      <c r="AI74" s="724"/>
      <c r="AJ74" s="966"/>
      <c r="AK74" s="967"/>
      <c r="AL74" s="1055" t="s">
        <v>498</v>
      </c>
      <c r="AM74" s="1057" t="s">
        <v>497</v>
      </c>
      <c r="AN74" s="1084"/>
      <c r="AO74" s="724"/>
      <c r="AP74" s="966"/>
      <c r="AQ74" s="967"/>
      <c r="AR74" s="1040"/>
      <c r="AS74" s="1023" t="s">
        <v>978</v>
      </c>
      <c r="AT74" s="1024"/>
      <c r="AU74" s="1024"/>
      <c r="AV74" s="1024"/>
      <c r="AW74" s="1024"/>
      <c r="AX74" s="1024"/>
      <c r="AY74" s="1024"/>
      <c r="AZ74" s="1024"/>
      <c r="BA74" s="1024"/>
      <c r="BB74" s="1024"/>
      <c r="BC74" s="1024"/>
      <c r="BD74" s="1025"/>
      <c r="BE74" s="724"/>
      <c r="BF74" s="966"/>
      <c r="BG74" s="967"/>
      <c r="BH74" s="1040"/>
      <c r="BI74" s="1023" t="s">
        <v>978</v>
      </c>
      <c r="BJ74" s="1024"/>
      <c r="BK74" s="1024"/>
      <c r="BL74" s="1024"/>
      <c r="BM74" s="1024"/>
      <c r="BN74" s="1024"/>
      <c r="BO74" s="1024"/>
      <c r="BP74" s="1024"/>
      <c r="BQ74" s="1024"/>
      <c r="BR74" s="1024"/>
      <c r="BS74" s="1024"/>
      <c r="BT74" s="1025"/>
      <c r="BU74" s="724"/>
      <c r="BV74" s="966"/>
      <c r="BW74" s="967"/>
      <c r="BX74" s="1040"/>
      <c r="BY74" s="1023" t="s">
        <v>978</v>
      </c>
      <c r="BZ74" s="1024"/>
      <c r="CA74" s="1024"/>
      <c r="CB74" s="1024"/>
      <c r="CC74" s="1024"/>
      <c r="CD74" s="1024"/>
      <c r="CE74" s="1024"/>
      <c r="CF74" s="1024"/>
      <c r="CG74" s="1024"/>
      <c r="CH74" s="1024"/>
      <c r="CI74" s="1024"/>
      <c r="CJ74" s="1025"/>
      <c r="CK74" s="724"/>
      <c r="CL74" s="936"/>
      <c r="CM74" s="937"/>
      <c r="CN74" s="1023" t="s">
        <v>978</v>
      </c>
      <c r="CO74" s="1024"/>
      <c r="CP74" s="1024"/>
      <c r="CQ74" s="1024"/>
      <c r="CR74" s="1024"/>
      <c r="CS74" s="1024"/>
      <c r="CT74" s="1024"/>
      <c r="CU74" s="1024"/>
      <c r="CV74" s="1024"/>
      <c r="CW74" s="1024"/>
      <c r="CX74" s="1024"/>
      <c r="CY74" s="1025"/>
      <c r="CZ74" s="724"/>
      <c r="DA74" s="936"/>
      <c r="DB74" s="937"/>
      <c r="DC74" s="1023" t="s">
        <v>978</v>
      </c>
      <c r="DD74" s="1024"/>
      <c r="DE74" s="1024"/>
      <c r="DF74" s="1024"/>
      <c r="DG74" s="1024"/>
      <c r="DH74" s="1024"/>
      <c r="DI74" s="1024"/>
      <c r="DJ74" s="1024"/>
      <c r="DK74" s="1024"/>
      <c r="DL74" s="1024"/>
      <c r="DM74" s="1024"/>
      <c r="DN74" s="1025"/>
      <c r="DO74" s="724"/>
      <c r="DP74" s="936"/>
      <c r="DQ74" s="937"/>
      <c r="DR74" s="1023" t="s">
        <v>978</v>
      </c>
      <c r="DS74" s="1024"/>
      <c r="DT74" s="1024"/>
      <c r="DU74" s="1024"/>
      <c r="DV74" s="1024"/>
      <c r="DW74" s="1024"/>
      <c r="DX74" s="1024"/>
      <c r="DY74" s="1024"/>
      <c r="DZ74" s="1024"/>
      <c r="EA74" s="1024"/>
      <c r="EB74" s="1024"/>
      <c r="EC74" s="1025"/>
      <c r="ED74" s="724"/>
      <c r="EE74" s="936"/>
      <c r="EF74" s="937"/>
      <c r="EG74" s="1023" t="s">
        <v>978</v>
      </c>
      <c r="EH74" s="1024"/>
      <c r="EI74" s="1024"/>
      <c r="EJ74" s="1024"/>
      <c r="EK74" s="1024"/>
      <c r="EL74" s="1024"/>
      <c r="EM74" s="1024"/>
      <c r="EN74" s="1024"/>
      <c r="EO74" s="1024"/>
      <c r="EP74" s="1024"/>
      <c r="EQ74" s="1024"/>
      <c r="ER74" s="1025"/>
      <c r="ES74" s="724"/>
      <c r="ET74" s="936"/>
      <c r="EU74" s="937"/>
      <c r="EV74" s="1023" t="s">
        <v>978</v>
      </c>
      <c r="EW74" s="1024"/>
      <c r="EX74" s="1024"/>
      <c r="EY74" s="1024"/>
      <c r="EZ74" s="1024"/>
      <c r="FA74" s="1024"/>
      <c r="FB74" s="1024"/>
      <c r="FC74" s="1024"/>
      <c r="FD74" s="1024"/>
      <c r="FE74" s="1024"/>
      <c r="FF74" s="1024"/>
      <c r="FG74" s="1025"/>
      <c r="FI74" s="936"/>
      <c r="FJ74" s="937"/>
      <c r="FK74" s="1023" t="s">
        <v>978</v>
      </c>
      <c r="FL74" s="1024"/>
      <c r="FM74" s="1024"/>
      <c r="FN74" s="1024"/>
      <c r="FO74" s="1024"/>
      <c r="FP74" s="1024"/>
      <c r="FQ74" s="1024"/>
      <c r="FR74" s="1024"/>
      <c r="FS74" s="1024"/>
      <c r="FT74" s="1024"/>
      <c r="FU74" s="1024"/>
      <c r="FV74" s="1025"/>
      <c r="FW74" s="724"/>
      <c r="FX74" s="936"/>
      <c r="FY74" s="937"/>
      <c r="FZ74" s="1023" t="s">
        <v>978</v>
      </c>
      <c r="GA74" s="1024"/>
      <c r="GB74" s="1024"/>
      <c r="GC74" s="1024"/>
      <c r="GD74" s="1024"/>
      <c r="GE74" s="1024"/>
      <c r="GF74" s="1024"/>
      <c r="GG74" s="1024"/>
      <c r="GH74" s="1024"/>
      <c r="GI74" s="1024"/>
      <c r="GJ74" s="1024"/>
      <c r="GK74" s="1025"/>
      <c r="GM74" s="936"/>
      <c r="GN74" s="937"/>
      <c r="GO74" s="1023" t="s">
        <v>978</v>
      </c>
      <c r="GP74" s="1024"/>
      <c r="GQ74" s="1024"/>
      <c r="GR74" s="1024"/>
      <c r="GS74" s="1024"/>
      <c r="GT74" s="1024"/>
      <c r="GU74" s="1024"/>
      <c r="GV74" s="1024"/>
      <c r="GW74" s="1024"/>
      <c r="GX74" s="1024"/>
      <c r="GY74" s="1024"/>
      <c r="GZ74" s="1025"/>
      <c r="HB74" s="966"/>
      <c r="HC74" s="967"/>
      <c r="HD74" s="1026" t="s">
        <v>128</v>
      </c>
      <c r="HE74" s="1028" t="s">
        <v>129</v>
      </c>
      <c r="HF74" s="725" t="s">
        <v>984</v>
      </c>
      <c r="HH74" s="966"/>
      <c r="HI74" s="967"/>
      <c r="HJ74" s="1053"/>
      <c r="HK74" s="725" t="s">
        <v>984</v>
      </c>
    </row>
    <row r="75" spans="2:219" ht="13.5" thickBot="1">
      <c r="B75" s="968"/>
      <c r="C75" s="969"/>
      <c r="D75" s="1094"/>
      <c r="E75" s="1117" t="s">
        <v>710</v>
      </c>
      <c r="F75" s="1118"/>
      <c r="G75" s="1119"/>
      <c r="H75" s="766">
        <v>0.5</v>
      </c>
      <c r="I75" s="766">
        <v>2</v>
      </c>
      <c r="J75" s="766">
        <v>5</v>
      </c>
      <c r="K75" s="766">
        <v>10</v>
      </c>
      <c r="L75" s="766">
        <v>15</v>
      </c>
      <c r="M75" s="574">
        <v>20</v>
      </c>
      <c r="N75" s="574">
        <v>30</v>
      </c>
      <c r="O75" s="574">
        <v>40</v>
      </c>
      <c r="P75" s="574">
        <v>50</v>
      </c>
      <c r="Q75" s="574">
        <v>60</v>
      </c>
      <c r="R75" s="574">
        <v>70</v>
      </c>
      <c r="S75" s="767" t="s">
        <v>379</v>
      </c>
      <c r="T75" s="724"/>
      <c r="U75" s="968"/>
      <c r="V75" s="969"/>
      <c r="W75" s="1056"/>
      <c r="X75" s="1058"/>
      <c r="Y75" s="1060"/>
      <c r="Z75" s="1062"/>
      <c r="AA75" s="1063"/>
      <c r="AB75" s="1065"/>
      <c r="AC75" s="1067"/>
      <c r="AD75" s="1056"/>
      <c r="AE75" s="1058"/>
      <c r="AF75" s="724"/>
      <c r="AG75" s="1056"/>
      <c r="AH75" s="1058"/>
      <c r="AI75" s="724"/>
      <c r="AJ75" s="968"/>
      <c r="AK75" s="969"/>
      <c r="AL75" s="1056"/>
      <c r="AM75" s="1058"/>
      <c r="AN75" s="1085"/>
      <c r="AO75" s="724"/>
      <c r="AP75" s="968"/>
      <c r="AQ75" s="969"/>
      <c r="AR75" s="1041"/>
      <c r="AS75" s="726">
        <v>0.5</v>
      </c>
      <c r="AT75" s="726">
        <v>2</v>
      </c>
      <c r="AU75" s="726">
        <v>5</v>
      </c>
      <c r="AV75" s="726">
        <v>10</v>
      </c>
      <c r="AW75" s="726">
        <v>15</v>
      </c>
      <c r="AX75" s="455">
        <v>20</v>
      </c>
      <c r="AY75" s="455">
        <v>30</v>
      </c>
      <c r="AZ75" s="455">
        <v>40</v>
      </c>
      <c r="BA75" s="455">
        <v>50</v>
      </c>
      <c r="BB75" s="455">
        <v>60</v>
      </c>
      <c r="BC75" s="455">
        <v>70</v>
      </c>
      <c r="BD75" s="727" t="s">
        <v>379</v>
      </c>
      <c r="BE75" s="724"/>
      <c r="BF75" s="968"/>
      <c r="BG75" s="969"/>
      <c r="BH75" s="1041"/>
      <c r="BI75" s="726">
        <v>0.5</v>
      </c>
      <c r="BJ75" s="726">
        <v>2</v>
      </c>
      <c r="BK75" s="730">
        <v>5</v>
      </c>
      <c r="BL75" s="730">
        <v>10</v>
      </c>
      <c r="BM75" s="730">
        <v>15</v>
      </c>
      <c r="BN75" s="460">
        <v>20</v>
      </c>
      <c r="BO75" s="460">
        <v>30</v>
      </c>
      <c r="BP75" s="460">
        <v>40</v>
      </c>
      <c r="BQ75" s="460">
        <v>50</v>
      </c>
      <c r="BR75" s="460">
        <v>60</v>
      </c>
      <c r="BS75" s="460">
        <v>70</v>
      </c>
      <c r="BT75" s="727" t="s">
        <v>379</v>
      </c>
      <c r="BU75" s="724"/>
      <c r="BV75" s="968"/>
      <c r="BW75" s="969"/>
      <c r="BX75" s="1041"/>
      <c r="BY75" s="726">
        <v>0.5</v>
      </c>
      <c r="BZ75" s="726">
        <v>2</v>
      </c>
      <c r="CA75" s="730">
        <v>5</v>
      </c>
      <c r="CB75" s="730">
        <v>10</v>
      </c>
      <c r="CC75" s="730">
        <v>15</v>
      </c>
      <c r="CD75" s="460">
        <v>20</v>
      </c>
      <c r="CE75" s="460">
        <v>30</v>
      </c>
      <c r="CF75" s="460">
        <v>40</v>
      </c>
      <c r="CG75" s="460">
        <v>50</v>
      </c>
      <c r="CH75" s="460">
        <v>60</v>
      </c>
      <c r="CI75" s="460">
        <v>70</v>
      </c>
      <c r="CJ75" s="727" t="s">
        <v>379</v>
      </c>
      <c r="CK75" s="724"/>
      <c r="CL75" s="938"/>
      <c r="CM75" s="939"/>
      <c r="CN75" s="729">
        <v>0.5</v>
      </c>
      <c r="CO75" s="730">
        <v>2</v>
      </c>
      <c r="CP75" s="730">
        <v>5</v>
      </c>
      <c r="CQ75" s="730">
        <v>10</v>
      </c>
      <c r="CR75" s="730">
        <v>15</v>
      </c>
      <c r="CS75" s="460">
        <v>20</v>
      </c>
      <c r="CT75" s="460">
        <v>30</v>
      </c>
      <c r="CU75" s="460">
        <v>40</v>
      </c>
      <c r="CV75" s="460">
        <v>50</v>
      </c>
      <c r="CW75" s="460">
        <v>60</v>
      </c>
      <c r="CX75" s="460">
        <v>70</v>
      </c>
      <c r="CY75" s="727" t="s">
        <v>379</v>
      </c>
      <c r="CZ75" s="724"/>
      <c r="DA75" s="938"/>
      <c r="DB75" s="939"/>
      <c r="DC75" s="729">
        <v>0.5</v>
      </c>
      <c r="DD75" s="730">
        <v>2</v>
      </c>
      <c r="DE75" s="730">
        <v>5</v>
      </c>
      <c r="DF75" s="730">
        <v>10</v>
      </c>
      <c r="DG75" s="730">
        <v>15</v>
      </c>
      <c r="DH75" s="460">
        <v>20</v>
      </c>
      <c r="DI75" s="460">
        <v>30</v>
      </c>
      <c r="DJ75" s="460">
        <v>40</v>
      </c>
      <c r="DK75" s="460">
        <v>50</v>
      </c>
      <c r="DL75" s="460">
        <v>60</v>
      </c>
      <c r="DM75" s="460">
        <v>70</v>
      </c>
      <c r="DN75" s="727" t="s">
        <v>379</v>
      </c>
      <c r="DO75" s="724"/>
      <c r="DP75" s="938"/>
      <c r="DQ75" s="939"/>
      <c r="DR75" s="729">
        <v>0.5</v>
      </c>
      <c r="DS75" s="730">
        <v>2</v>
      </c>
      <c r="DT75" s="730">
        <v>5</v>
      </c>
      <c r="DU75" s="730">
        <v>10</v>
      </c>
      <c r="DV75" s="730">
        <v>15</v>
      </c>
      <c r="DW75" s="460">
        <v>20</v>
      </c>
      <c r="DX75" s="460">
        <v>30</v>
      </c>
      <c r="DY75" s="460">
        <v>40</v>
      </c>
      <c r="DZ75" s="460">
        <v>50</v>
      </c>
      <c r="EA75" s="460">
        <v>60</v>
      </c>
      <c r="EB75" s="460">
        <v>70</v>
      </c>
      <c r="EC75" s="727" t="s">
        <v>379</v>
      </c>
      <c r="ED75" s="724"/>
      <c r="EE75" s="938"/>
      <c r="EF75" s="939"/>
      <c r="EG75" s="729">
        <v>0.5</v>
      </c>
      <c r="EH75" s="730">
        <v>2</v>
      </c>
      <c r="EI75" s="730">
        <v>5</v>
      </c>
      <c r="EJ75" s="730">
        <v>10</v>
      </c>
      <c r="EK75" s="730">
        <v>15</v>
      </c>
      <c r="EL75" s="460">
        <v>20</v>
      </c>
      <c r="EM75" s="460">
        <v>30</v>
      </c>
      <c r="EN75" s="460">
        <v>40</v>
      </c>
      <c r="EO75" s="460">
        <v>50</v>
      </c>
      <c r="EP75" s="460">
        <v>60</v>
      </c>
      <c r="EQ75" s="460">
        <v>70</v>
      </c>
      <c r="ER75" s="727" t="s">
        <v>379</v>
      </c>
      <c r="ES75" s="724"/>
      <c r="ET75" s="938"/>
      <c r="EU75" s="939"/>
      <c r="EV75" s="729">
        <v>0.5</v>
      </c>
      <c r="EW75" s="730">
        <v>2</v>
      </c>
      <c r="EX75" s="730">
        <v>5</v>
      </c>
      <c r="EY75" s="730">
        <v>10</v>
      </c>
      <c r="EZ75" s="730">
        <v>15</v>
      </c>
      <c r="FA75" s="460">
        <v>20</v>
      </c>
      <c r="FB75" s="460">
        <v>30</v>
      </c>
      <c r="FC75" s="460">
        <v>40</v>
      </c>
      <c r="FD75" s="460">
        <v>50</v>
      </c>
      <c r="FE75" s="460">
        <v>60</v>
      </c>
      <c r="FF75" s="460">
        <v>70</v>
      </c>
      <c r="FG75" s="727" t="s">
        <v>379</v>
      </c>
      <c r="FI75" s="938"/>
      <c r="FJ75" s="939"/>
      <c r="FK75" s="729">
        <v>0.5</v>
      </c>
      <c r="FL75" s="730">
        <v>2</v>
      </c>
      <c r="FM75" s="730">
        <v>5</v>
      </c>
      <c r="FN75" s="730">
        <v>10</v>
      </c>
      <c r="FO75" s="730">
        <v>15</v>
      </c>
      <c r="FP75" s="460">
        <v>20</v>
      </c>
      <c r="FQ75" s="460">
        <v>30</v>
      </c>
      <c r="FR75" s="460">
        <v>40</v>
      </c>
      <c r="FS75" s="460">
        <v>50</v>
      </c>
      <c r="FT75" s="460">
        <v>60</v>
      </c>
      <c r="FU75" s="460">
        <v>70</v>
      </c>
      <c r="FV75" s="727" t="s">
        <v>379</v>
      </c>
      <c r="FW75" s="724"/>
      <c r="FX75" s="938"/>
      <c r="FY75" s="939"/>
      <c r="FZ75" s="729">
        <v>0.5</v>
      </c>
      <c r="GA75" s="730">
        <v>2</v>
      </c>
      <c r="GB75" s="730">
        <v>5</v>
      </c>
      <c r="GC75" s="730">
        <v>10</v>
      </c>
      <c r="GD75" s="730">
        <v>15</v>
      </c>
      <c r="GE75" s="460">
        <v>20</v>
      </c>
      <c r="GF75" s="460">
        <v>30</v>
      </c>
      <c r="GG75" s="460">
        <v>40</v>
      </c>
      <c r="GH75" s="460">
        <v>50</v>
      </c>
      <c r="GI75" s="460">
        <v>60</v>
      </c>
      <c r="GJ75" s="460">
        <v>70</v>
      </c>
      <c r="GK75" s="727" t="s">
        <v>379</v>
      </c>
      <c r="GM75" s="938"/>
      <c r="GN75" s="939"/>
      <c r="GO75" s="729">
        <v>0.5</v>
      </c>
      <c r="GP75" s="730">
        <v>2</v>
      </c>
      <c r="GQ75" s="730">
        <v>5</v>
      </c>
      <c r="GR75" s="730">
        <v>10</v>
      </c>
      <c r="GS75" s="730">
        <v>15</v>
      </c>
      <c r="GT75" s="460">
        <v>20</v>
      </c>
      <c r="GU75" s="460">
        <v>30</v>
      </c>
      <c r="GV75" s="460">
        <v>40</v>
      </c>
      <c r="GW75" s="460">
        <v>50</v>
      </c>
      <c r="GX75" s="460">
        <v>60</v>
      </c>
      <c r="GY75" s="460">
        <v>70</v>
      </c>
      <c r="GZ75" s="727" t="s">
        <v>379</v>
      </c>
      <c r="HB75" s="968"/>
      <c r="HC75" s="969"/>
      <c r="HD75" s="1027"/>
      <c r="HE75" s="1029"/>
      <c r="HF75" s="731">
        <v>0.5</v>
      </c>
      <c r="HH75" s="968"/>
      <c r="HI75" s="969"/>
      <c r="HJ75" s="1054"/>
      <c r="HK75" s="731">
        <v>0.5</v>
      </c>
    </row>
    <row r="76" spans="2:219" ht="15" customHeight="1">
      <c r="B76" s="1089" t="s">
        <v>980</v>
      </c>
      <c r="C76" s="768" t="s">
        <v>380</v>
      </c>
      <c r="D76" s="462" t="s">
        <v>381</v>
      </c>
      <c r="E76" s="733" t="s">
        <v>381</v>
      </c>
      <c r="F76" s="734" t="s">
        <v>381</v>
      </c>
      <c r="G76" s="735" t="s">
        <v>381</v>
      </c>
      <c r="H76" s="736" t="s">
        <v>381</v>
      </c>
      <c r="I76" s="734" t="s">
        <v>381</v>
      </c>
      <c r="J76" s="734" t="s">
        <v>381</v>
      </c>
      <c r="K76" s="734" t="s">
        <v>381</v>
      </c>
      <c r="L76" s="734" t="s">
        <v>381</v>
      </c>
      <c r="M76" s="734" t="s">
        <v>381</v>
      </c>
      <c r="N76" s="734" t="s">
        <v>381</v>
      </c>
      <c r="O76" s="734" t="s">
        <v>381</v>
      </c>
      <c r="P76" s="734" t="s">
        <v>381</v>
      </c>
      <c r="Q76" s="734" t="s">
        <v>381</v>
      </c>
      <c r="R76" s="734" t="s">
        <v>381</v>
      </c>
      <c r="S76" s="737" t="s">
        <v>381</v>
      </c>
      <c r="T76" s="738"/>
      <c r="U76" s="1020" t="s">
        <v>980</v>
      </c>
      <c r="V76" s="732" t="str">
        <f>$C76</f>
        <v>&gt; 50</v>
      </c>
      <c r="W76" s="739" t="s">
        <v>381</v>
      </c>
      <c r="X76" s="740" t="s">
        <v>381</v>
      </c>
      <c r="Y76" s="469" t="s">
        <v>381</v>
      </c>
      <c r="Z76" s="469" t="s">
        <v>381</v>
      </c>
      <c r="AA76" s="469" t="s">
        <v>381</v>
      </c>
      <c r="AB76" s="528" t="s">
        <v>381</v>
      </c>
      <c r="AC76" s="470" t="s">
        <v>381</v>
      </c>
      <c r="AD76" s="739" t="s">
        <v>381</v>
      </c>
      <c r="AE76" s="740" t="s">
        <v>381</v>
      </c>
      <c r="AF76" s="738"/>
      <c r="AG76" s="1048">
        <f>(87.5-2)/4.3</f>
        <v>19.88372093023256</v>
      </c>
      <c r="AH76" s="1050">
        <f>AG76/(1-(2.5+7)/(87.5-2))</f>
        <v>22.369186046511629</v>
      </c>
      <c r="AI76" s="738"/>
      <c r="AJ76" s="1020" t="s">
        <v>980</v>
      </c>
      <c r="AK76" s="732" t="str">
        <f>$C76</f>
        <v>&gt; 50</v>
      </c>
      <c r="AL76" s="739" t="s">
        <v>381</v>
      </c>
      <c r="AM76" s="740" t="s">
        <v>381</v>
      </c>
      <c r="AN76" s="529" t="s">
        <v>381</v>
      </c>
      <c r="AO76" s="738"/>
      <c r="AP76" s="1020" t="s">
        <v>980</v>
      </c>
      <c r="AQ76" s="732" t="s">
        <v>380</v>
      </c>
      <c r="AR76" s="462" t="s">
        <v>381</v>
      </c>
      <c r="AS76" s="736" t="s">
        <v>381</v>
      </c>
      <c r="AT76" s="734" t="s">
        <v>381</v>
      </c>
      <c r="AU76" s="734" t="s">
        <v>381</v>
      </c>
      <c r="AV76" s="734" t="s">
        <v>381</v>
      </c>
      <c r="AW76" s="734" t="s">
        <v>381</v>
      </c>
      <c r="AX76" s="734" t="s">
        <v>381</v>
      </c>
      <c r="AY76" s="734" t="s">
        <v>381</v>
      </c>
      <c r="AZ76" s="734" t="s">
        <v>381</v>
      </c>
      <c r="BA76" s="734" t="s">
        <v>381</v>
      </c>
      <c r="BB76" s="734" t="s">
        <v>381</v>
      </c>
      <c r="BC76" s="734" t="s">
        <v>381</v>
      </c>
      <c r="BD76" s="737" t="s">
        <v>381</v>
      </c>
      <c r="BE76" s="738"/>
      <c r="BF76" s="1020" t="s">
        <v>980</v>
      </c>
      <c r="BG76" s="732" t="s">
        <v>380</v>
      </c>
      <c r="BH76" s="462" t="s">
        <v>381</v>
      </c>
      <c r="BI76" s="736" t="s">
        <v>381</v>
      </c>
      <c r="BJ76" s="734" t="s">
        <v>381</v>
      </c>
      <c r="BK76" s="734" t="s">
        <v>381</v>
      </c>
      <c r="BL76" s="734" t="s">
        <v>381</v>
      </c>
      <c r="BM76" s="734" t="s">
        <v>381</v>
      </c>
      <c r="BN76" s="734" t="s">
        <v>381</v>
      </c>
      <c r="BO76" s="734" t="s">
        <v>381</v>
      </c>
      <c r="BP76" s="734" t="s">
        <v>381</v>
      </c>
      <c r="BQ76" s="734" t="s">
        <v>381</v>
      </c>
      <c r="BR76" s="734" t="s">
        <v>381</v>
      </c>
      <c r="BS76" s="734" t="s">
        <v>381</v>
      </c>
      <c r="BT76" s="737" t="s">
        <v>381</v>
      </c>
      <c r="BU76" s="738"/>
      <c r="BV76" s="1020" t="s">
        <v>980</v>
      </c>
      <c r="BW76" s="732" t="s">
        <v>380</v>
      </c>
      <c r="BX76" s="462" t="s">
        <v>381</v>
      </c>
      <c r="BY76" s="736" t="s">
        <v>381</v>
      </c>
      <c r="BZ76" s="734" t="s">
        <v>381</v>
      </c>
      <c r="CA76" s="734" t="s">
        <v>381</v>
      </c>
      <c r="CB76" s="734" t="s">
        <v>381</v>
      </c>
      <c r="CC76" s="734" t="s">
        <v>381</v>
      </c>
      <c r="CD76" s="734" t="s">
        <v>381</v>
      </c>
      <c r="CE76" s="734" t="s">
        <v>381</v>
      </c>
      <c r="CF76" s="734" t="s">
        <v>381</v>
      </c>
      <c r="CG76" s="734" t="s">
        <v>381</v>
      </c>
      <c r="CH76" s="734" t="s">
        <v>381</v>
      </c>
      <c r="CI76" s="734" t="s">
        <v>381</v>
      </c>
      <c r="CJ76" s="737" t="s">
        <v>381</v>
      </c>
      <c r="CK76" s="738"/>
      <c r="CL76" s="1020" t="s">
        <v>980</v>
      </c>
      <c r="CM76" s="732" t="str">
        <f>$C76</f>
        <v>&gt; 50</v>
      </c>
      <c r="CN76" s="742" t="s">
        <v>381</v>
      </c>
      <c r="CO76" s="743" t="s">
        <v>381</v>
      </c>
      <c r="CP76" s="743" t="s">
        <v>381</v>
      </c>
      <c r="CQ76" s="743" t="s">
        <v>381</v>
      </c>
      <c r="CR76" s="743" t="s">
        <v>381</v>
      </c>
      <c r="CS76" s="743" t="s">
        <v>381</v>
      </c>
      <c r="CT76" s="743" t="s">
        <v>381</v>
      </c>
      <c r="CU76" s="743" t="s">
        <v>381</v>
      </c>
      <c r="CV76" s="743" t="s">
        <v>381</v>
      </c>
      <c r="CW76" s="743" t="s">
        <v>381</v>
      </c>
      <c r="CX76" s="743" t="s">
        <v>381</v>
      </c>
      <c r="CY76" s="740" t="s">
        <v>381</v>
      </c>
      <c r="CZ76" s="738"/>
      <c r="DA76" s="1020" t="s">
        <v>980</v>
      </c>
      <c r="DB76" s="732" t="str">
        <f>$C76</f>
        <v>&gt; 50</v>
      </c>
      <c r="DC76" s="742" t="s">
        <v>381</v>
      </c>
      <c r="DD76" s="743" t="s">
        <v>381</v>
      </c>
      <c r="DE76" s="743" t="s">
        <v>381</v>
      </c>
      <c r="DF76" s="743" t="s">
        <v>381</v>
      </c>
      <c r="DG76" s="743" t="s">
        <v>381</v>
      </c>
      <c r="DH76" s="743" t="s">
        <v>381</v>
      </c>
      <c r="DI76" s="743" t="s">
        <v>381</v>
      </c>
      <c r="DJ76" s="743" t="s">
        <v>381</v>
      </c>
      <c r="DK76" s="743" t="s">
        <v>381</v>
      </c>
      <c r="DL76" s="743" t="s">
        <v>381</v>
      </c>
      <c r="DM76" s="743" t="s">
        <v>381</v>
      </c>
      <c r="DN76" s="740" t="s">
        <v>381</v>
      </c>
      <c r="DO76" s="744"/>
      <c r="DP76" s="1020" t="s">
        <v>980</v>
      </c>
      <c r="DQ76" s="732" t="str">
        <f>$C76</f>
        <v>&gt; 50</v>
      </c>
      <c r="DR76" s="742" t="s">
        <v>381</v>
      </c>
      <c r="DS76" s="743" t="s">
        <v>381</v>
      </c>
      <c r="DT76" s="743" t="s">
        <v>381</v>
      </c>
      <c r="DU76" s="743" t="s">
        <v>381</v>
      </c>
      <c r="DV76" s="743" t="s">
        <v>381</v>
      </c>
      <c r="DW76" s="743" t="s">
        <v>381</v>
      </c>
      <c r="DX76" s="743" t="s">
        <v>381</v>
      </c>
      <c r="DY76" s="743" t="s">
        <v>381</v>
      </c>
      <c r="DZ76" s="743" t="s">
        <v>381</v>
      </c>
      <c r="EA76" s="743" t="s">
        <v>381</v>
      </c>
      <c r="EB76" s="743" t="s">
        <v>381</v>
      </c>
      <c r="EC76" s="740" t="s">
        <v>381</v>
      </c>
      <c r="ED76" s="738"/>
      <c r="EE76" s="1020" t="s">
        <v>980</v>
      </c>
      <c r="EF76" s="732" t="str">
        <f>$C76</f>
        <v>&gt; 50</v>
      </c>
      <c r="EG76" s="742" t="s">
        <v>381</v>
      </c>
      <c r="EH76" s="743" t="s">
        <v>381</v>
      </c>
      <c r="EI76" s="743" t="s">
        <v>381</v>
      </c>
      <c r="EJ76" s="743" t="s">
        <v>381</v>
      </c>
      <c r="EK76" s="743" t="s">
        <v>381</v>
      </c>
      <c r="EL76" s="743" t="s">
        <v>381</v>
      </c>
      <c r="EM76" s="743" t="s">
        <v>381</v>
      </c>
      <c r="EN76" s="743" t="s">
        <v>381</v>
      </c>
      <c r="EO76" s="743" t="s">
        <v>381</v>
      </c>
      <c r="EP76" s="743" t="s">
        <v>381</v>
      </c>
      <c r="EQ76" s="743" t="s">
        <v>381</v>
      </c>
      <c r="ER76" s="740" t="s">
        <v>381</v>
      </c>
      <c r="ES76" s="738"/>
      <c r="ET76" s="1020" t="s">
        <v>980</v>
      </c>
      <c r="EU76" s="732" t="str">
        <f>$C76</f>
        <v>&gt; 50</v>
      </c>
      <c r="EV76" s="742" t="s">
        <v>381</v>
      </c>
      <c r="EW76" s="743" t="s">
        <v>381</v>
      </c>
      <c r="EX76" s="743" t="s">
        <v>381</v>
      </c>
      <c r="EY76" s="743" t="s">
        <v>381</v>
      </c>
      <c r="EZ76" s="743" t="s">
        <v>381</v>
      </c>
      <c r="FA76" s="743" t="s">
        <v>381</v>
      </c>
      <c r="FB76" s="743" t="s">
        <v>381</v>
      </c>
      <c r="FC76" s="743" t="s">
        <v>381</v>
      </c>
      <c r="FD76" s="743" t="s">
        <v>381</v>
      </c>
      <c r="FE76" s="743" t="s">
        <v>381</v>
      </c>
      <c r="FF76" s="743" t="s">
        <v>381</v>
      </c>
      <c r="FG76" s="740" t="s">
        <v>381</v>
      </c>
      <c r="FI76" s="1020" t="s">
        <v>980</v>
      </c>
      <c r="FJ76" s="732" t="str">
        <f>$C76</f>
        <v>&gt; 50</v>
      </c>
      <c r="FK76" s="742" t="s">
        <v>381</v>
      </c>
      <c r="FL76" s="743" t="s">
        <v>381</v>
      </c>
      <c r="FM76" s="743" t="s">
        <v>381</v>
      </c>
      <c r="FN76" s="743" t="s">
        <v>381</v>
      </c>
      <c r="FO76" s="743" t="s">
        <v>381</v>
      </c>
      <c r="FP76" s="743" t="s">
        <v>381</v>
      </c>
      <c r="FQ76" s="743" t="s">
        <v>381</v>
      </c>
      <c r="FR76" s="743" t="s">
        <v>381</v>
      </c>
      <c r="FS76" s="743" t="s">
        <v>381</v>
      </c>
      <c r="FT76" s="743" t="s">
        <v>381</v>
      </c>
      <c r="FU76" s="743" t="s">
        <v>381</v>
      </c>
      <c r="FV76" s="740" t="s">
        <v>381</v>
      </c>
      <c r="FW76" s="744"/>
      <c r="FX76" s="1020" t="s">
        <v>980</v>
      </c>
      <c r="FY76" s="732" t="str">
        <f>$C76</f>
        <v>&gt; 50</v>
      </c>
      <c r="FZ76" s="742" t="s">
        <v>381</v>
      </c>
      <c r="GA76" s="743" t="s">
        <v>381</v>
      </c>
      <c r="GB76" s="743" t="s">
        <v>381</v>
      </c>
      <c r="GC76" s="743" t="s">
        <v>381</v>
      </c>
      <c r="GD76" s="743" t="s">
        <v>381</v>
      </c>
      <c r="GE76" s="743" t="s">
        <v>381</v>
      </c>
      <c r="GF76" s="743" t="s">
        <v>381</v>
      </c>
      <c r="GG76" s="743" t="s">
        <v>381</v>
      </c>
      <c r="GH76" s="743" t="s">
        <v>381</v>
      </c>
      <c r="GI76" s="743" t="s">
        <v>381</v>
      </c>
      <c r="GJ76" s="743" t="s">
        <v>381</v>
      </c>
      <c r="GK76" s="740" t="s">
        <v>381</v>
      </c>
      <c r="GM76" s="1020" t="s">
        <v>980</v>
      </c>
      <c r="GN76" s="732" t="str">
        <f>$C76</f>
        <v>&gt; 50</v>
      </c>
      <c r="GO76" s="742" t="s">
        <v>381</v>
      </c>
      <c r="GP76" s="743" t="s">
        <v>381</v>
      </c>
      <c r="GQ76" s="743" t="s">
        <v>381</v>
      </c>
      <c r="GR76" s="743" t="s">
        <v>381</v>
      </c>
      <c r="GS76" s="743" t="s">
        <v>381</v>
      </c>
      <c r="GT76" s="743" t="s">
        <v>381</v>
      </c>
      <c r="GU76" s="743" t="s">
        <v>381</v>
      </c>
      <c r="GV76" s="743" t="s">
        <v>381</v>
      </c>
      <c r="GW76" s="743" t="s">
        <v>381</v>
      </c>
      <c r="GX76" s="743" t="s">
        <v>381</v>
      </c>
      <c r="GY76" s="743" t="s">
        <v>381</v>
      </c>
      <c r="GZ76" s="740" t="s">
        <v>381</v>
      </c>
      <c r="HB76" s="1020" t="s">
        <v>980</v>
      </c>
      <c r="HC76" s="732" t="str">
        <f>$C76</f>
        <v>&gt; 50</v>
      </c>
      <c r="HD76" s="462" t="s">
        <v>381</v>
      </c>
      <c r="HE76" s="470" t="s">
        <v>381</v>
      </c>
      <c r="HF76" s="745" t="s">
        <v>381</v>
      </c>
      <c r="HH76" s="1020" t="s">
        <v>980</v>
      </c>
      <c r="HI76" s="732" t="str">
        <f>$C76</f>
        <v>&gt; 50</v>
      </c>
      <c r="HJ76" s="462" t="s">
        <v>381</v>
      </c>
      <c r="HK76" s="745" t="s">
        <v>381</v>
      </c>
    </row>
    <row r="77" spans="2:219" ht="15" customHeight="1">
      <c r="B77" s="1090"/>
      <c r="C77" s="581">
        <v>50</v>
      </c>
      <c r="D77" s="476">
        <f>Y77</f>
        <v>12.028493894727424</v>
      </c>
      <c r="E77" s="642">
        <f t="shared" ref="E77:E82" si="124">MIN(AS77,BI77,BY77)</f>
        <v>76.027723076393173</v>
      </c>
      <c r="F77" s="643">
        <f t="shared" ref="F77:F82" si="125">MIN(HF77,HK77)</f>
        <v>87.44423826655887</v>
      </c>
      <c r="G77" s="602">
        <f t="shared" ref="G77:G82" si="126">HD77</f>
        <v>3.3644750898763549</v>
      </c>
      <c r="H77" s="594" t="s">
        <v>712</v>
      </c>
      <c r="I77" s="603" t="s">
        <v>712</v>
      </c>
      <c r="J77" s="579">
        <f>MIN(AU77,BK77,CA77)</f>
        <v>81.33626372617853</v>
      </c>
      <c r="K77" s="579">
        <f t="shared" ref="K77:K89" si="127">MIN(AV77,BL77,CB77)</f>
        <v>87.207422941524854</v>
      </c>
      <c r="L77" s="579">
        <f t="shared" ref="L77:L89" si="128">MIN(AW77,BM77,CC77)</f>
        <v>86.84615265130634</v>
      </c>
      <c r="M77" s="579">
        <f t="shared" ref="M77:M89" si="129">MIN(AX77,BN77,CD77)</f>
        <v>86.452779947657888</v>
      </c>
      <c r="N77" s="579">
        <f t="shared" ref="N77:N89" si="130">MIN(AY77,BO77,CE77)</f>
        <v>85.562886049187796</v>
      </c>
      <c r="O77" s="579">
        <f t="shared" ref="O77:O89" si="131">MIN(AZ77,BP77,CF77)</f>
        <v>84.541223701090615</v>
      </c>
      <c r="P77" s="579">
        <f t="shared" ref="P77:P89" si="132">MIN(BA77,BQ77,CG77)</f>
        <v>83.394213643183477</v>
      </c>
      <c r="Q77" s="579">
        <f t="shared" ref="Q77:Q89" si="133">MIN(BB77,BR77,CH77)</f>
        <v>82.11903304437925</v>
      </c>
      <c r="R77" s="579">
        <f>MIN(BC77,BS77,CI77)</f>
        <v>80.676524978394909</v>
      </c>
      <c r="S77" s="480" t="s">
        <v>381</v>
      </c>
      <c r="T77" s="738"/>
      <c r="U77" s="1021"/>
      <c r="V77" s="503">
        <f>$C77</f>
        <v>50</v>
      </c>
      <c r="W77" s="481">
        <v>50</v>
      </c>
      <c r="X77" s="482">
        <v>-33</v>
      </c>
      <c r="Y77" s="681">
        <f>IF(MIN(AA77,Z77)*(1-(2.5+7)/(87.5-2))&gt;$AG$7,$AG$7,MIN(AA77,Z77)*(1-(2.5+7)/(87.5-2)))</f>
        <v>12.028493894727424</v>
      </c>
      <c r="Z77" s="666">
        <v>13.532055631568353</v>
      </c>
      <c r="AA77" s="488">
        <v>15.593400693456962</v>
      </c>
      <c r="AB77" s="532">
        <f t="shared" ref="AB77:AB82" si="134">(J77-5)/Y77</f>
        <v>6.3462861098212642</v>
      </c>
      <c r="AC77" s="486">
        <f t="shared" ref="AC77:AC82" si="135">(J77-5)/MIN(AA77,Z77)</f>
        <v>5.6411432087300124</v>
      </c>
      <c r="AD77" s="487">
        <v>24.023630521751272</v>
      </c>
      <c r="AE77" s="488">
        <v>38.824313007216098</v>
      </c>
      <c r="AF77" s="738"/>
      <c r="AG77" s="1048"/>
      <c r="AH77" s="1050"/>
      <c r="AI77" s="738"/>
      <c r="AJ77" s="1021"/>
      <c r="AK77" s="503">
        <f>$C77</f>
        <v>50</v>
      </c>
      <c r="AL77" s="489">
        <v>25</v>
      </c>
      <c r="AM77" s="482">
        <f t="shared" ref="AM77:AM89" si="136">MIN(-40,AK77)</f>
        <v>-40</v>
      </c>
      <c r="AN77" s="490">
        <f t="shared" ref="AN77:AN89" si="137">Y77</f>
        <v>12.028493894727424</v>
      </c>
      <c r="AO77" s="738"/>
      <c r="AP77" s="1021"/>
      <c r="AQ77" s="503">
        <v>50</v>
      </c>
      <c r="AR77" s="483">
        <f t="shared" ref="AR77:AR89" si="138">Y77</f>
        <v>12.028493894727424</v>
      </c>
      <c r="AS77" s="477">
        <v>105.09852108015694</v>
      </c>
      <c r="AT77" s="479">
        <v>104.89109497614459</v>
      </c>
      <c r="AU77" s="479">
        <v>104.53857278150565</v>
      </c>
      <c r="AV77" s="479">
        <v>104.02439085152962</v>
      </c>
      <c r="AW77" s="479">
        <v>103.5754393789523</v>
      </c>
      <c r="AX77" s="479">
        <v>103.18101959239587</v>
      </c>
      <c r="AY77" s="479">
        <v>102.50153335894019</v>
      </c>
      <c r="AZ77" s="479">
        <v>102.01194113667539</v>
      </c>
      <c r="BA77" s="479">
        <v>101.89872855510158</v>
      </c>
      <c r="BB77" s="479">
        <v>101.38489458120308</v>
      </c>
      <c r="BC77" s="479">
        <v>101.52634951230057</v>
      </c>
      <c r="BD77" s="480" t="s">
        <v>381</v>
      </c>
      <c r="BE77" s="738"/>
      <c r="BF77" s="1021"/>
      <c r="BG77" s="503">
        <v>50</v>
      </c>
      <c r="BH77" s="483">
        <f t="shared" ref="BH77:BH89" si="139">IF(MIN(Z77:AA77)&gt;$AH$7,$AH$7,MIN(Z77:AA77))</f>
        <v>13.532055631568353</v>
      </c>
      <c r="BI77" s="477">
        <v>76.027723076393173</v>
      </c>
      <c r="BJ77" s="479">
        <v>77.600599695292971</v>
      </c>
      <c r="BK77" s="478">
        <v>81.33626372617853</v>
      </c>
      <c r="BL77" s="478">
        <v>87.441763501840057</v>
      </c>
      <c r="BM77" s="478">
        <v>87.0919281502877</v>
      </c>
      <c r="BN77" s="478">
        <v>86.699744821258349</v>
      </c>
      <c r="BO77" s="478">
        <v>85.815506698905438</v>
      </c>
      <c r="BP77" s="478">
        <v>84.787241984276491</v>
      </c>
      <c r="BQ77" s="478">
        <v>83.623802728973587</v>
      </c>
      <c r="BR77" s="478">
        <v>82.312587361832684</v>
      </c>
      <c r="BS77" s="478">
        <v>80.789377761988973</v>
      </c>
      <c r="BT77" s="522" t="s">
        <v>381</v>
      </c>
      <c r="BU77" s="533"/>
      <c r="BV77" s="1021"/>
      <c r="BW77" s="503">
        <v>50</v>
      </c>
      <c r="BX77" s="483">
        <f t="shared" ref="BX77:BX89" si="140">IF(MIN(Z77:AA77)&gt;$AH$7,$AH$7,MIN(Z77:AA77))</f>
        <v>13.532055631568353</v>
      </c>
      <c r="BY77" s="477">
        <v>80.683102908596837</v>
      </c>
      <c r="BZ77" s="479">
        <v>82.396187529634403</v>
      </c>
      <c r="CA77" s="478">
        <v>86.117276371011698</v>
      </c>
      <c r="CB77" s="478">
        <v>87.207422941524854</v>
      </c>
      <c r="CC77" s="478">
        <v>86.84615265130634</v>
      </c>
      <c r="CD77" s="478">
        <v>86.452779947657888</v>
      </c>
      <c r="CE77" s="478">
        <v>85.562886049187796</v>
      </c>
      <c r="CF77" s="478">
        <v>84.541223701090615</v>
      </c>
      <c r="CG77" s="478">
        <v>83.394213643183477</v>
      </c>
      <c r="CH77" s="478">
        <v>82.11903304437925</v>
      </c>
      <c r="CI77" s="478">
        <v>80.676524978394909</v>
      </c>
      <c r="CJ77" s="522" t="s">
        <v>381</v>
      </c>
      <c r="CK77" s="738"/>
      <c r="CL77" s="1021"/>
      <c r="CM77" s="503">
        <f>$C77</f>
        <v>50</v>
      </c>
      <c r="CN77" s="491">
        <v>1.2000000000000002</v>
      </c>
      <c r="CO77" s="492">
        <v>1.2000000000000006</v>
      </c>
      <c r="CP77" s="492">
        <v>1.2000000000000155</v>
      </c>
      <c r="CQ77" s="492">
        <v>1.2000000000000002</v>
      </c>
      <c r="CR77" s="492">
        <v>1.2</v>
      </c>
      <c r="CS77" s="493">
        <v>1.2000000000000084</v>
      </c>
      <c r="CT77" s="493">
        <v>1.2</v>
      </c>
      <c r="CU77" s="493">
        <v>1.2</v>
      </c>
      <c r="CV77" s="493">
        <v>1.2000000000000006</v>
      </c>
      <c r="CW77" s="493">
        <v>1.2000000000000008</v>
      </c>
      <c r="CX77" s="493">
        <v>1.2</v>
      </c>
      <c r="CY77" s="747" t="s">
        <v>381</v>
      </c>
      <c r="CZ77" s="738"/>
      <c r="DA77" s="1021"/>
      <c r="DB77" s="503">
        <f>$C77</f>
        <v>50</v>
      </c>
      <c r="DC77" s="491">
        <v>0.90743753623930046</v>
      </c>
      <c r="DD77" s="492">
        <v>0.92063328888627571</v>
      </c>
      <c r="DE77" s="492">
        <v>0.95136441161894858</v>
      </c>
      <c r="DF77" s="492">
        <v>1</v>
      </c>
      <c r="DG77" s="492">
        <v>1</v>
      </c>
      <c r="DH77" s="493">
        <v>1.0000000000000002</v>
      </c>
      <c r="DI77" s="493">
        <v>1.0000000000000084</v>
      </c>
      <c r="DJ77" s="493">
        <v>1</v>
      </c>
      <c r="DK77" s="493">
        <v>1.0000000000000004</v>
      </c>
      <c r="DL77" s="493">
        <v>1.000000000000002</v>
      </c>
      <c r="DM77" s="493">
        <v>1</v>
      </c>
      <c r="DN77" s="747" t="s">
        <v>381</v>
      </c>
      <c r="DO77" s="744"/>
      <c r="DP77" s="1021"/>
      <c r="DQ77" s="503">
        <f>$C77</f>
        <v>50</v>
      </c>
      <c r="DR77" s="491">
        <v>0.94605185277946613</v>
      </c>
      <c r="DS77" s="492">
        <v>0.95993190296161601</v>
      </c>
      <c r="DT77" s="492">
        <v>0.98949784146641739</v>
      </c>
      <c r="DU77" s="492">
        <v>1.0000000000000091</v>
      </c>
      <c r="DV77" s="492">
        <v>1.0000000000000091</v>
      </c>
      <c r="DW77" s="493">
        <v>1</v>
      </c>
      <c r="DX77" s="493">
        <v>1.0000000000000044</v>
      </c>
      <c r="DY77" s="493">
        <v>1.0000000000000047</v>
      </c>
      <c r="DZ77" s="493">
        <v>1</v>
      </c>
      <c r="EA77" s="493">
        <v>1.0000000000000004</v>
      </c>
      <c r="EB77" s="493">
        <v>1</v>
      </c>
      <c r="EC77" s="747" t="s">
        <v>381</v>
      </c>
      <c r="ED77" s="738"/>
      <c r="EE77" s="1021"/>
      <c r="EF77" s="503">
        <f>$C77</f>
        <v>50</v>
      </c>
      <c r="EG77" s="495">
        <v>52.288487171982524</v>
      </c>
      <c r="EH77" s="496">
        <v>51.652006756698995</v>
      </c>
      <c r="EI77" s="496">
        <v>50.570588026521136</v>
      </c>
      <c r="EJ77" s="496">
        <v>48.993897169572108</v>
      </c>
      <c r="EK77" s="496">
        <v>47.617857695966677</v>
      </c>
      <c r="EL77" s="497">
        <v>46.409444532216696</v>
      </c>
      <c r="EM77" s="497">
        <v>44.328724776128297</v>
      </c>
      <c r="EN77" s="497">
        <v>42.088814864505537</v>
      </c>
      <c r="EO77" s="497">
        <v>42.483960141285138</v>
      </c>
      <c r="EP77" s="497">
        <v>40.91232771213987</v>
      </c>
      <c r="EQ77" s="497">
        <v>41.344908495756272</v>
      </c>
      <c r="ER77" s="747" t="s">
        <v>381</v>
      </c>
      <c r="ES77" s="738"/>
      <c r="ET77" s="1021"/>
      <c r="EU77" s="503">
        <f>$C77</f>
        <v>50</v>
      </c>
      <c r="EV77" s="495">
        <v>85</v>
      </c>
      <c r="EW77" s="496">
        <v>85</v>
      </c>
      <c r="EX77" s="496">
        <v>85</v>
      </c>
      <c r="EY77" s="496">
        <v>84.913679524600695</v>
      </c>
      <c r="EZ77" s="496">
        <v>83.498722929842017</v>
      </c>
      <c r="FA77" s="497">
        <v>81.913054878368087</v>
      </c>
      <c r="FB77" s="497">
        <v>78.340152784730833</v>
      </c>
      <c r="FC77" s="497">
        <v>74.189216472478961</v>
      </c>
      <c r="FD77" s="497">
        <v>69.497764727623576</v>
      </c>
      <c r="FE77" s="497">
        <v>64.21709286605477</v>
      </c>
      <c r="FF77" s="497">
        <v>58.091693598899894</v>
      </c>
      <c r="FG77" s="747" t="s">
        <v>381</v>
      </c>
      <c r="FI77" s="1021"/>
      <c r="FJ77" s="503">
        <f>$C77</f>
        <v>50</v>
      </c>
      <c r="FK77" s="495">
        <v>85</v>
      </c>
      <c r="FL77" s="496">
        <v>85</v>
      </c>
      <c r="FM77" s="496">
        <v>85</v>
      </c>
      <c r="FN77" s="496">
        <v>83.965803985742127</v>
      </c>
      <c r="FO77" s="496">
        <v>82.504937220960585</v>
      </c>
      <c r="FP77" s="497">
        <v>80.914842777915794</v>
      </c>
      <c r="FQ77" s="497">
        <v>77.319970892773142</v>
      </c>
      <c r="FR77" s="497">
        <v>73.196712881110841</v>
      </c>
      <c r="FS77" s="497">
        <v>68.572624254607149</v>
      </c>
      <c r="FT77" s="497">
        <v>63.438195720299575</v>
      </c>
      <c r="FU77" s="497">
        <v>57.638261672985095</v>
      </c>
      <c r="FV77" s="747" t="s">
        <v>381</v>
      </c>
      <c r="FW77" s="744"/>
      <c r="FX77" s="1021"/>
      <c r="FY77" s="503">
        <f>$C77</f>
        <v>50</v>
      </c>
      <c r="FZ77" s="491">
        <f>MIN(CN77,DC77,DR77)</f>
        <v>0.90743753623930046</v>
      </c>
      <c r="GA77" s="492">
        <f t="shared" ref="GA77:GA89" si="141">MIN(CO77,DD77,DS77)</f>
        <v>0.92063328888627571</v>
      </c>
      <c r="GB77" s="492">
        <f t="shared" ref="GB77:GB89" si="142">MIN(CP77,DE77,DT77)</f>
        <v>0.95136441161894858</v>
      </c>
      <c r="GC77" s="492">
        <f t="shared" ref="GC77:GC89" si="143">MIN(CQ77,DF77,DU77)</f>
        <v>1</v>
      </c>
      <c r="GD77" s="492">
        <f t="shared" ref="GD77:GD89" si="144">MIN(CR77,DG77,DV77)</f>
        <v>1</v>
      </c>
      <c r="GE77" s="493">
        <f t="shared" ref="GE77:GE89" si="145">MIN(CS77,DH77,DW77)</f>
        <v>1</v>
      </c>
      <c r="GF77" s="493">
        <f t="shared" ref="GF77:GF89" si="146">MIN(CT77,DI77,DX77)</f>
        <v>1.0000000000000044</v>
      </c>
      <c r="GG77" s="493">
        <f t="shared" ref="GG77:GG89" si="147">MIN(CU77,DJ77,DY77)</f>
        <v>1</v>
      </c>
      <c r="GH77" s="493">
        <f t="shared" ref="GH77:GH89" si="148">MIN(CV77,DK77,DZ77)</f>
        <v>1</v>
      </c>
      <c r="GI77" s="493">
        <f t="shared" ref="GI77:GI89" si="149">MIN(CW77,DL77,EA77)</f>
        <v>1.0000000000000004</v>
      </c>
      <c r="GJ77" s="493">
        <f>MIN(CX77,DM77,EB77)</f>
        <v>1</v>
      </c>
      <c r="GK77" s="747" t="s">
        <v>381</v>
      </c>
      <c r="GM77" s="1021"/>
      <c r="GN77" s="503">
        <f>$C77</f>
        <v>50</v>
      </c>
      <c r="GO77" s="495">
        <f>MAX(EG77,EV77,FK77)</f>
        <v>85</v>
      </c>
      <c r="GP77" s="496">
        <f t="shared" ref="GP77:GP89" si="150">MAX(EH77,EW77,FL77)</f>
        <v>85</v>
      </c>
      <c r="GQ77" s="496">
        <f t="shared" ref="GQ77:GQ89" si="151">MAX(EI77,EX77,FM77)</f>
        <v>85</v>
      </c>
      <c r="GR77" s="496">
        <f t="shared" ref="GR77:GR89" si="152">MAX(EJ77,EY77,FN77)</f>
        <v>84.913679524600695</v>
      </c>
      <c r="GS77" s="496">
        <f t="shared" ref="GS77:GS89" si="153">MAX(EK77,EZ77,FO77)</f>
        <v>83.498722929842017</v>
      </c>
      <c r="GT77" s="497">
        <f t="shared" ref="GT77:GT89" si="154">MAX(EL77,FA77,FP77)</f>
        <v>81.913054878368087</v>
      </c>
      <c r="GU77" s="497">
        <f t="shared" ref="GU77:GU89" si="155">MAX(EM77,FB77,FQ77)</f>
        <v>78.340152784730833</v>
      </c>
      <c r="GV77" s="497">
        <f t="shared" ref="GV77:GV89" si="156">MAX(EN77,FC77,FR77)</f>
        <v>74.189216472478961</v>
      </c>
      <c r="GW77" s="497">
        <f t="shared" ref="GW77:GW89" si="157">MAX(EO77,FD77,FS77)</f>
        <v>69.497764727623576</v>
      </c>
      <c r="GX77" s="497">
        <f t="shared" ref="GX77:GX89" si="158">MAX(EP77,FE77,FT77)</f>
        <v>64.21709286605477</v>
      </c>
      <c r="GY77" s="497">
        <f>MAX(EQ77,FF77,FU77)</f>
        <v>58.091693598899894</v>
      </c>
      <c r="GZ77" s="747" t="s">
        <v>381</v>
      </c>
      <c r="HB77" s="1021"/>
      <c r="HC77" s="503">
        <f>$C77</f>
        <v>50</v>
      </c>
      <c r="HD77" s="531">
        <f t="shared" ref="HD77:HD82" si="159">HE77*(1-(2.5+7)/(87.5-2))</f>
        <v>3.3644750898763549</v>
      </c>
      <c r="HE77" s="485">
        <v>3.7850344761108996</v>
      </c>
      <c r="HF77" s="604">
        <v>87.44423826655887</v>
      </c>
      <c r="HH77" s="1021"/>
      <c r="HI77" s="503">
        <f>$C77</f>
        <v>50</v>
      </c>
      <c r="HJ77" s="531">
        <f>HD77</f>
        <v>3.3644750898763549</v>
      </c>
      <c r="HK77" s="604">
        <v>103.72249914447096</v>
      </c>
    </row>
    <row r="78" spans="2:219" ht="15" customHeight="1">
      <c r="B78" s="1090"/>
      <c r="C78" s="581">
        <v>45</v>
      </c>
      <c r="D78" s="476">
        <f>Y78</f>
        <v>15.574478979018881</v>
      </c>
      <c r="E78" s="642">
        <f t="shared" si="124"/>
        <v>73.398365859936135</v>
      </c>
      <c r="F78" s="643">
        <f t="shared" si="125"/>
        <v>87.404079017450542</v>
      </c>
      <c r="G78" s="602">
        <f t="shared" si="126"/>
        <v>4.0380650130289997</v>
      </c>
      <c r="H78" s="594" t="s">
        <v>712</v>
      </c>
      <c r="I78" s="603" t="s">
        <v>712</v>
      </c>
      <c r="J78" s="579">
        <f t="shared" ref="J78:J89" si="160">MIN(AU78,BK78,CA78)</f>
        <v>81.190355275094745</v>
      </c>
      <c r="K78" s="579">
        <f t="shared" si="127"/>
        <v>87.108059720967404</v>
      </c>
      <c r="L78" s="579">
        <f t="shared" si="128"/>
        <v>86.61954195356698</v>
      </c>
      <c r="M78" s="579">
        <f t="shared" si="129"/>
        <v>86.10020761233055</v>
      </c>
      <c r="N78" s="579">
        <f t="shared" si="130"/>
        <v>84.976885567796415</v>
      </c>
      <c r="O78" s="579">
        <f t="shared" si="131"/>
        <v>83.744350996273454</v>
      </c>
      <c r="P78" s="579">
        <f t="shared" si="132"/>
        <v>82.40369228355884</v>
      </c>
      <c r="Q78" s="579">
        <f t="shared" si="133"/>
        <v>80.95383046237859</v>
      </c>
      <c r="R78" s="579">
        <f>MIN(BC78,BS78,CI78)</f>
        <v>79.340160639161084</v>
      </c>
      <c r="S78" s="480" t="s">
        <v>381</v>
      </c>
      <c r="T78" s="738"/>
      <c r="U78" s="1021"/>
      <c r="V78" s="503">
        <f t="shared" ref="V78:V90" si="161">$C78</f>
        <v>45</v>
      </c>
      <c r="W78" s="481">
        <v>45</v>
      </c>
      <c r="X78" s="482">
        <v>-33</v>
      </c>
      <c r="Y78" s="681">
        <f t="shared" ref="Y78:Y89" si="162">IF(MIN(AA78,Z78)*(1-(2.5+7)/(87.5-2))&gt;$AG$7,$AG$7,MIN(AA78,Z78)*(1-(2.5+7)/(87.5-2)))</f>
        <v>15.574478979018881</v>
      </c>
      <c r="Z78" s="666">
        <v>17.521288851396243</v>
      </c>
      <c r="AA78" s="488">
        <v>19.319348388982071</v>
      </c>
      <c r="AB78" s="532">
        <f t="shared" si="134"/>
        <v>4.892000263876203</v>
      </c>
      <c r="AC78" s="486">
        <f t="shared" si="135"/>
        <v>4.3484446790010693</v>
      </c>
      <c r="AD78" s="487">
        <v>29.939380907462009</v>
      </c>
      <c r="AE78" s="488">
        <v>46.432127159749037</v>
      </c>
      <c r="AF78" s="738"/>
      <c r="AG78" s="1048"/>
      <c r="AH78" s="1050"/>
      <c r="AI78" s="738"/>
      <c r="AJ78" s="1021"/>
      <c r="AK78" s="503">
        <f t="shared" ref="AK78:AK90" si="163">$C78</f>
        <v>45</v>
      </c>
      <c r="AL78" s="489">
        <v>25</v>
      </c>
      <c r="AM78" s="482">
        <f t="shared" si="136"/>
        <v>-40</v>
      </c>
      <c r="AN78" s="490">
        <f t="shared" si="137"/>
        <v>15.574478979018881</v>
      </c>
      <c r="AO78" s="738"/>
      <c r="AP78" s="1021"/>
      <c r="AQ78" s="503">
        <v>45</v>
      </c>
      <c r="AR78" s="483">
        <f t="shared" si="138"/>
        <v>15.574478979018881</v>
      </c>
      <c r="AS78" s="477">
        <v>104.83533004789574</v>
      </c>
      <c r="AT78" s="479">
        <v>104.63609171639682</v>
      </c>
      <c r="AU78" s="479">
        <v>104.29190304125994</v>
      </c>
      <c r="AV78" s="479">
        <v>103.79609646663225</v>
      </c>
      <c r="AW78" s="479">
        <v>103.36729995928309</v>
      </c>
      <c r="AX78" s="479">
        <v>102.99254846543306</v>
      </c>
      <c r="AY78" s="479">
        <v>102.34511006053836</v>
      </c>
      <c r="AZ78" s="479">
        <v>101.98378973957692</v>
      </c>
      <c r="BA78" s="479">
        <v>101.89242456455308</v>
      </c>
      <c r="BB78" s="479">
        <v>101.38848717989677</v>
      </c>
      <c r="BC78" s="479">
        <v>101.63792172218844</v>
      </c>
      <c r="BD78" s="480" t="s">
        <v>381</v>
      </c>
      <c r="BE78" s="738"/>
      <c r="BF78" s="1021"/>
      <c r="BG78" s="503">
        <v>45</v>
      </c>
      <c r="BH78" s="483">
        <f t="shared" si="139"/>
        <v>17.521288851396243</v>
      </c>
      <c r="BI78" s="477">
        <v>73.398365859936135</v>
      </c>
      <c r="BJ78" s="479">
        <v>75.886125533933594</v>
      </c>
      <c r="BK78" s="478">
        <v>81.190355275094745</v>
      </c>
      <c r="BL78" s="478">
        <v>87.321525508501551</v>
      </c>
      <c r="BM78" s="478">
        <v>86.840527430355465</v>
      </c>
      <c r="BN78" s="478">
        <v>86.33115520642643</v>
      </c>
      <c r="BO78" s="478">
        <v>85.213131740410105</v>
      </c>
      <c r="BP78" s="478">
        <v>83.974004516255974</v>
      </c>
      <c r="BQ78" s="478">
        <v>82.617291871247119</v>
      </c>
      <c r="BR78" s="478">
        <v>81.132305243366503</v>
      </c>
      <c r="BS78" s="478">
        <v>79.430072221176829</v>
      </c>
      <c r="BT78" s="522" t="s">
        <v>381</v>
      </c>
      <c r="BU78" s="533"/>
      <c r="BV78" s="1021"/>
      <c r="BW78" s="503">
        <v>45</v>
      </c>
      <c r="BX78" s="483">
        <f t="shared" si="140"/>
        <v>17.521288851396243</v>
      </c>
      <c r="BY78" s="477">
        <v>77.493683659026729</v>
      </c>
      <c r="BZ78" s="479">
        <v>79.96170480774957</v>
      </c>
      <c r="CA78" s="478">
        <v>85.320247606462573</v>
      </c>
      <c r="CB78" s="478">
        <v>87.108059720967404</v>
      </c>
      <c r="CC78" s="478">
        <v>86.61954195356698</v>
      </c>
      <c r="CD78" s="478">
        <v>86.10020761233055</v>
      </c>
      <c r="CE78" s="478">
        <v>84.976885567796415</v>
      </c>
      <c r="CF78" s="478">
        <v>83.744350996273454</v>
      </c>
      <c r="CG78" s="478">
        <v>82.40369228355884</v>
      </c>
      <c r="CH78" s="478">
        <v>80.95383046237859</v>
      </c>
      <c r="CI78" s="478">
        <v>79.340160639161084</v>
      </c>
      <c r="CJ78" s="522" t="s">
        <v>381</v>
      </c>
      <c r="CK78" s="738"/>
      <c r="CL78" s="1021"/>
      <c r="CM78" s="503">
        <f t="shared" ref="CM78:CM90" si="164">$C78</f>
        <v>45</v>
      </c>
      <c r="CN78" s="491">
        <v>1.2000000000000006</v>
      </c>
      <c r="CO78" s="492">
        <v>1.2000000000000095</v>
      </c>
      <c r="CP78" s="492">
        <v>1.2000000000000099</v>
      </c>
      <c r="CQ78" s="492">
        <v>1.2</v>
      </c>
      <c r="CR78" s="492">
        <v>1.2000000000000006</v>
      </c>
      <c r="CS78" s="493">
        <v>1.2000000000000006</v>
      </c>
      <c r="CT78" s="493">
        <v>1.2000000000000002</v>
      </c>
      <c r="CU78" s="493">
        <v>1.2</v>
      </c>
      <c r="CV78" s="493">
        <v>1.2000000000000002</v>
      </c>
      <c r="CW78" s="493">
        <v>1.2000000000000008</v>
      </c>
      <c r="CX78" s="493">
        <v>1.2000000000000048</v>
      </c>
      <c r="CY78" s="747" t="s">
        <v>381</v>
      </c>
      <c r="CZ78" s="738"/>
      <c r="DA78" s="1021"/>
      <c r="DB78" s="503">
        <f t="shared" ref="DB78:DB90" si="165">$C78</f>
        <v>45</v>
      </c>
      <c r="DC78" s="491">
        <v>0.88502660640651754</v>
      </c>
      <c r="DD78" s="492">
        <v>0.90624195094458626</v>
      </c>
      <c r="DE78" s="492">
        <v>0.95017984159114688</v>
      </c>
      <c r="DF78" s="492">
        <v>1.0000000000000004</v>
      </c>
      <c r="DG78" s="492">
        <v>1.0000000000000058</v>
      </c>
      <c r="DH78" s="493">
        <v>1.0000000000000004</v>
      </c>
      <c r="DI78" s="493">
        <v>1.0000000000000002</v>
      </c>
      <c r="DJ78" s="493">
        <v>1.0000000000000062</v>
      </c>
      <c r="DK78" s="493">
        <v>1.0000000000000004</v>
      </c>
      <c r="DL78" s="493">
        <v>1.0000000000000022</v>
      </c>
      <c r="DM78" s="493">
        <v>1</v>
      </c>
      <c r="DN78" s="747" t="s">
        <v>381</v>
      </c>
      <c r="DO78" s="744"/>
      <c r="DP78" s="1021"/>
      <c r="DQ78" s="503">
        <f t="shared" ref="DQ78:DQ90" si="166">$C78</f>
        <v>45</v>
      </c>
      <c r="DR78" s="491">
        <v>0.91974120908444812</v>
      </c>
      <c r="DS78" s="492">
        <v>0.94015473818710571</v>
      </c>
      <c r="DT78" s="492">
        <v>0.98323096535752763</v>
      </c>
      <c r="DU78" s="492">
        <v>1</v>
      </c>
      <c r="DV78" s="492">
        <v>1.0000000000000056</v>
      </c>
      <c r="DW78" s="493">
        <v>1</v>
      </c>
      <c r="DX78" s="493">
        <v>1.000000000000006</v>
      </c>
      <c r="DY78" s="493">
        <v>1.0000000000000064</v>
      </c>
      <c r="DZ78" s="493">
        <v>1</v>
      </c>
      <c r="EA78" s="493">
        <v>1</v>
      </c>
      <c r="EB78" s="493">
        <v>1.0000000000000007</v>
      </c>
      <c r="EC78" s="747" t="s">
        <v>381</v>
      </c>
      <c r="ED78" s="738"/>
      <c r="EE78" s="1021"/>
      <c r="EF78" s="503">
        <f t="shared" ref="EF78:EF90" si="167">$C78</f>
        <v>45</v>
      </c>
      <c r="EG78" s="495">
        <v>51.480914778947067</v>
      </c>
      <c r="EH78" s="496">
        <v>50.869707284870515</v>
      </c>
      <c r="EI78" s="496">
        <v>49.81410226632255</v>
      </c>
      <c r="EJ78" s="496">
        <v>48.294099788032099</v>
      </c>
      <c r="EK78" s="496">
        <v>46.980109020261182</v>
      </c>
      <c r="EL78" s="497">
        <v>45.832172854331588</v>
      </c>
      <c r="EM78" s="497">
        <v>43.849918510813438</v>
      </c>
      <c r="EN78" s="497">
        <v>41.64287225443644</v>
      </c>
      <c r="EO78" s="497">
        <v>42.464674108608335</v>
      </c>
      <c r="EP78" s="497">
        <v>40.923313331639804</v>
      </c>
      <c r="EQ78" s="497">
        <v>41.686147780201622</v>
      </c>
      <c r="ER78" s="747" t="s">
        <v>381</v>
      </c>
      <c r="ES78" s="738"/>
      <c r="ET78" s="1021"/>
      <c r="EU78" s="503">
        <f t="shared" ref="EU78:EU90" si="168">$C78</f>
        <v>45</v>
      </c>
      <c r="EV78" s="495">
        <v>85</v>
      </c>
      <c r="EW78" s="496">
        <v>85.000000000000057</v>
      </c>
      <c r="EX78" s="496">
        <v>85</v>
      </c>
      <c r="EY78" s="496">
        <v>84.427306632321176</v>
      </c>
      <c r="EZ78" s="496">
        <v>82.48219464410937</v>
      </c>
      <c r="FA78" s="497">
        <v>80.423334202073136</v>
      </c>
      <c r="FB78" s="497">
        <v>75.907947955632835</v>
      </c>
      <c r="FC78" s="497">
        <v>70.909336956480331</v>
      </c>
      <c r="FD78" s="497">
        <v>65.443596055997432</v>
      </c>
      <c r="FE78" s="497">
        <v>59.469877138541392</v>
      </c>
      <c r="FF78" s="497">
        <v>52.633774444569895</v>
      </c>
      <c r="FG78" s="747" t="s">
        <v>381</v>
      </c>
      <c r="FI78" s="1021"/>
      <c r="FJ78" s="503">
        <f t="shared" ref="FJ78:FJ90" si="169">$C78</f>
        <v>45</v>
      </c>
      <c r="FK78" s="495">
        <v>85</v>
      </c>
      <c r="FL78" s="496">
        <v>85</v>
      </c>
      <c r="FM78" s="496">
        <v>85.000000000000114</v>
      </c>
      <c r="FN78" s="496">
        <v>83.563958512421152</v>
      </c>
      <c r="FO78" s="496">
        <v>81.588854811458248</v>
      </c>
      <c r="FP78" s="497">
        <v>79.490192182467524</v>
      </c>
      <c r="FQ78" s="497">
        <v>74.954456527434161</v>
      </c>
      <c r="FR78" s="497">
        <v>69.983606762659178</v>
      </c>
      <c r="FS78" s="497">
        <v>64.583769926169964</v>
      </c>
      <c r="FT78" s="497">
        <v>58.752546136046419</v>
      </c>
      <c r="FU78" s="497">
        <v>52.273040838670113</v>
      </c>
      <c r="FV78" s="747" t="s">
        <v>381</v>
      </c>
      <c r="FW78" s="744"/>
      <c r="FX78" s="1021"/>
      <c r="FY78" s="503">
        <f t="shared" ref="FY78:FY90" si="170">$C78</f>
        <v>45</v>
      </c>
      <c r="FZ78" s="491">
        <f t="shared" ref="FZ78:FZ89" si="171">MIN(CN78,DC78,DR78)</f>
        <v>0.88502660640651754</v>
      </c>
      <c r="GA78" s="492">
        <f t="shared" si="141"/>
        <v>0.90624195094458626</v>
      </c>
      <c r="GB78" s="492">
        <f t="shared" si="142"/>
        <v>0.95017984159114688</v>
      </c>
      <c r="GC78" s="492">
        <f t="shared" si="143"/>
        <v>1</v>
      </c>
      <c r="GD78" s="492">
        <f t="shared" si="144"/>
        <v>1.0000000000000056</v>
      </c>
      <c r="GE78" s="493">
        <f t="shared" si="145"/>
        <v>1</v>
      </c>
      <c r="GF78" s="493">
        <f t="shared" si="146"/>
        <v>1.0000000000000002</v>
      </c>
      <c r="GG78" s="493">
        <f t="shared" si="147"/>
        <v>1.0000000000000062</v>
      </c>
      <c r="GH78" s="493">
        <f t="shared" si="148"/>
        <v>1</v>
      </c>
      <c r="GI78" s="493">
        <f t="shared" si="149"/>
        <v>1</v>
      </c>
      <c r="GJ78" s="493">
        <f>MIN(CX78,DM78,EB78)</f>
        <v>1</v>
      </c>
      <c r="GK78" s="747" t="s">
        <v>381</v>
      </c>
      <c r="GM78" s="1021"/>
      <c r="GN78" s="503">
        <f t="shared" ref="GN78:GN90" si="172">$C78</f>
        <v>45</v>
      </c>
      <c r="GO78" s="495">
        <f t="shared" ref="GO78:GO89" si="173">MAX(EG78,EV78,FK78)</f>
        <v>85</v>
      </c>
      <c r="GP78" s="496">
        <f t="shared" si="150"/>
        <v>85.000000000000057</v>
      </c>
      <c r="GQ78" s="496">
        <f t="shared" si="151"/>
        <v>85.000000000000114</v>
      </c>
      <c r="GR78" s="496">
        <f t="shared" si="152"/>
        <v>84.427306632321176</v>
      </c>
      <c r="GS78" s="496">
        <f t="shared" si="153"/>
        <v>82.48219464410937</v>
      </c>
      <c r="GT78" s="497">
        <f t="shared" si="154"/>
        <v>80.423334202073136</v>
      </c>
      <c r="GU78" s="497">
        <f t="shared" si="155"/>
        <v>75.907947955632835</v>
      </c>
      <c r="GV78" s="497">
        <f t="shared" si="156"/>
        <v>70.909336956480331</v>
      </c>
      <c r="GW78" s="497">
        <f t="shared" si="157"/>
        <v>65.443596055997432</v>
      </c>
      <c r="GX78" s="497">
        <f t="shared" si="158"/>
        <v>59.469877138541392</v>
      </c>
      <c r="GY78" s="497">
        <f>MAX(EQ78,FF78,FU78)</f>
        <v>52.633774444569895</v>
      </c>
      <c r="GZ78" s="747" t="s">
        <v>381</v>
      </c>
      <c r="HB78" s="1021"/>
      <c r="HC78" s="503">
        <f t="shared" ref="HC78:HC90" si="174">$C78</f>
        <v>45</v>
      </c>
      <c r="HD78" s="531">
        <f t="shared" si="159"/>
        <v>4.0380650130289997</v>
      </c>
      <c r="HE78" s="485">
        <v>4.5428231396576244</v>
      </c>
      <c r="HF78" s="604">
        <v>87.404079017450542</v>
      </c>
      <c r="HH78" s="1021"/>
      <c r="HI78" s="503">
        <f t="shared" ref="HI78:HI90" si="175">$C78</f>
        <v>45</v>
      </c>
      <c r="HJ78" s="531">
        <f t="shared" ref="HJ78:HJ89" si="176">HD78</f>
        <v>4.0380650130289997</v>
      </c>
      <c r="HK78" s="604">
        <v>103.00098766794605</v>
      </c>
    </row>
    <row r="79" spans="2:219" ht="15" customHeight="1">
      <c r="B79" s="1090"/>
      <c r="C79" s="581">
        <v>40</v>
      </c>
      <c r="D79" s="476">
        <f>Y79</f>
        <v>18.95894245678727</v>
      </c>
      <c r="E79" s="642">
        <f t="shared" si="124"/>
        <v>70.949158923264676</v>
      </c>
      <c r="F79" s="643">
        <f t="shared" si="125"/>
        <v>87.369610141136491</v>
      </c>
      <c r="G79" s="602">
        <f t="shared" si="126"/>
        <v>4.7154190214243679</v>
      </c>
      <c r="H79" s="594" t="s">
        <v>712</v>
      </c>
      <c r="I79" s="603" t="s">
        <v>712</v>
      </c>
      <c r="J79" s="579">
        <f t="shared" si="160"/>
        <v>81.193285424707739</v>
      </c>
      <c r="K79" s="579">
        <f t="shared" si="127"/>
        <v>87.006819223447295</v>
      </c>
      <c r="L79" s="579">
        <f t="shared" si="128"/>
        <v>86.378477874515653</v>
      </c>
      <c r="M79" s="579">
        <f t="shared" si="129"/>
        <v>85.732535918980687</v>
      </c>
      <c r="N79" s="579">
        <f t="shared" si="130"/>
        <v>84.365420376447574</v>
      </c>
      <c r="O79" s="579">
        <f t="shared" si="131"/>
        <v>82.913789708159456</v>
      </c>
      <c r="P79" s="579">
        <f t="shared" si="132"/>
        <v>81.377876586645996</v>
      </c>
      <c r="Q79" s="579">
        <f t="shared" si="133"/>
        <v>79.752861456818394</v>
      </c>
      <c r="R79" s="579">
        <f>MIN(BC79,BS79,CI79)</f>
        <v>77.949217995500135</v>
      </c>
      <c r="S79" s="480" t="s">
        <v>381</v>
      </c>
      <c r="T79" s="738"/>
      <c r="U79" s="1021"/>
      <c r="V79" s="503">
        <f t="shared" si="161"/>
        <v>40</v>
      </c>
      <c r="W79" s="481">
        <v>40</v>
      </c>
      <c r="X79" s="482">
        <v>-33</v>
      </c>
      <c r="Y79" s="681">
        <f t="shared" si="162"/>
        <v>18.95894245678727</v>
      </c>
      <c r="Z79" s="666">
        <v>21.328810263885678</v>
      </c>
      <c r="AA79" s="488">
        <v>22.862542446346865</v>
      </c>
      <c r="AB79" s="532">
        <f t="shared" si="134"/>
        <v>4.0188573597062991</v>
      </c>
      <c r="AC79" s="486">
        <f t="shared" si="135"/>
        <v>3.5723176530722656</v>
      </c>
      <c r="AD79" s="487">
        <v>35.202370267571993</v>
      </c>
      <c r="AE79" s="488">
        <v>53.228494066220378</v>
      </c>
      <c r="AF79" s="738"/>
      <c r="AG79" s="1048"/>
      <c r="AH79" s="1050"/>
      <c r="AI79" s="738"/>
      <c r="AJ79" s="1021"/>
      <c r="AK79" s="503">
        <f t="shared" si="163"/>
        <v>40</v>
      </c>
      <c r="AL79" s="489">
        <v>25</v>
      </c>
      <c r="AM79" s="482">
        <f t="shared" si="136"/>
        <v>-40</v>
      </c>
      <c r="AN79" s="490">
        <f t="shared" si="137"/>
        <v>18.95894245678727</v>
      </c>
      <c r="AO79" s="738"/>
      <c r="AP79" s="1021"/>
      <c r="AQ79" s="503">
        <v>40</v>
      </c>
      <c r="AR79" s="483">
        <f t="shared" si="138"/>
        <v>18.95894245678727</v>
      </c>
      <c r="AS79" s="477">
        <v>104.61113890242122</v>
      </c>
      <c r="AT79" s="479">
        <v>104.41165701223377</v>
      </c>
      <c r="AU79" s="479">
        <v>104.0712564155541</v>
      </c>
      <c r="AV79" s="479">
        <v>103.57990780042621</v>
      </c>
      <c r="AW79" s="479">
        <v>103.15962566163766</v>
      </c>
      <c r="AX79" s="479">
        <v>102.79370890638782</v>
      </c>
      <c r="AY79" s="479">
        <v>102.16413221418296</v>
      </c>
      <c r="AZ79" s="479">
        <v>101.95062564319821</v>
      </c>
      <c r="BA79" s="479">
        <v>101.83916628607483</v>
      </c>
      <c r="BB79" s="479">
        <v>101.35128857415475</v>
      </c>
      <c r="BC79" s="479">
        <v>101.69383996010281</v>
      </c>
      <c r="BD79" s="480" t="s">
        <v>381</v>
      </c>
      <c r="BE79" s="738"/>
      <c r="BF79" s="1021"/>
      <c r="BG79" s="503">
        <v>40</v>
      </c>
      <c r="BH79" s="483">
        <f t="shared" si="139"/>
        <v>21.328810263885678</v>
      </c>
      <c r="BI79" s="477">
        <v>70.949158923264676</v>
      </c>
      <c r="BJ79" s="479">
        <v>74.239613688400922</v>
      </c>
      <c r="BK79" s="478">
        <v>81.193285424707739</v>
      </c>
      <c r="BL79" s="478">
        <v>87.192525058988721</v>
      </c>
      <c r="BM79" s="478">
        <v>86.57542150633472</v>
      </c>
      <c r="BN79" s="478">
        <v>85.935427772431495</v>
      </c>
      <c r="BO79" s="478">
        <v>84.579930505751008</v>
      </c>
      <c r="BP79" s="478">
        <v>83.124643687454196</v>
      </c>
      <c r="BQ79" s="478">
        <v>81.574339708574485</v>
      </c>
      <c r="BR79" s="478">
        <v>79.915048537306561</v>
      </c>
      <c r="BS79" s="478">
        <v>78.015034087360647</v>
      </c>
      <c r="BT79" s="522" t="s">
        <v>381</v>
      </c>
      <c r="BU79" s="533"/>
      <c r="BV79" s="1021"/>
      <c r="BW79" s="503">
        <v>40</v>
      </c>
      <c r="BX79" s="483">
        <f t="shared" si="140"/>
        <v>21.328810263885678</v>
      </c>
      <c r="BY79" s="477">
        <v>74.210116597856143</v>
      </c>
      <c r="BZ79" s="479">
        <v>77.535013840639351</v>
      </c>
      <c r="CA79" s="478">
        <v>84.573847858892179</v>
      </c>
      <c r="CB79" s="478">
        <v>87.006819223447295</v>
      </c>
      <c r="CC79" s="478">
        <v>86.378477874515653</v>
      </c>
      <c r="CD79" s="478">
        <v>85.732535918980687</v>
      </c>
      <c r="CE79" s="478">
        <v>84.365420376447574</v>
      </c>
      <c r="CF79" s="478">
        <v>82.913789708159456</v>
      </c>
      <c r="CG79" s="478">
        <v>81.377876586645996</v>
      </c>
      <c r="CH79" s="478">
        <v>79.752861456818394</v>
      </c>
      <c r="CI79" s="478">
        <v>77.949217995500135</v>
      </c>
      <c r="CJ79" s="522" t="s">
        <v>381</v>
      </c>
      <c r="CK79" s="738"/>
      <c r="CL79" s="1021"/>
      <c r="CM79" s="503">
        <f t="shared" si="164"/>
        <v>40</v>
      </c>
      <c r="CN79" s="491">
        <v>1.2</v>
      </c>
      <c r="CO79" s="492">
        <v>1.2000000000000006</v>
      </c>
      <c r="CP79" s="492">
        <v>1.2000000000000002</v>
      </c>
      <c r="CQ79" s="492">
        <v>1.2000000000000006</v>
      </c>
      <c r="CR79" s="492">
        <v>1.2</v>
      </c>
      <c r="CS79" s="493">
        <v>1.2000000000000006</v>
      </c>
      <c r="CT79" s="493">
        <v>1.2000000000000002</v>
      </c>
      <c r="CU79" s="493">
        <v>1.2000000000000002</v>
      </c>
      <c r="CV79" s="493">
        <v>1.2000000000000002</v>
      </c>
      <c r="CW79" s="493">
        <v>1.2000000000000011</v>
      </c>
      <c r="CX79" s="493">
        <v>1.2</v>
      </c>
      <c r="CY79" s="747" t="s">
        <v>381</v>
      </c>
      <c r="CZ79" s="738"/>
      <c r="DA79" s="1021"/>
      <c r="DB79" s="503">
        <f t="shared" si="165"/>
        <v>40</v>
      </c>
      <c r="DC79" s="491">
        <v>0.86374321036028401</v>
      </c>
      <c r="DD79" s="492">
        <v>0.89224546614149447</v>
      </c>
      <c r="DE79" s="492">
        <v>0.95020364190014983</v>
      </c>
      <c r="DF79" s="492">
        <v>1.0000000000000002</v>
      </c>
      <c r="DG79" s="492">
        <v>1.0000000000000002</v>
      </c>
      <c r="DH79" s="493">
        <v>1.0000000000000002</v>
      </c>
      <c r="DI79" s="493">
        <v>1.0000000000000071</v>
      </c>
      <c r="DJ79" s="493">
        <v>1.0000000000000004</v>
      </c>
      <c r="DK79" s="493">
        <v>1.0000000000000033</v>
      </c>
      <c r="DL79" s="493">
        <v>1.000000000000002</v>
      </c>
      <c r="DM79" s="493">
        <v>1.0000000000000004</v>
      </c>
      <c r="DN79" s="747" t="s">
        <v>381</v>
      </c>
      <c r="DO79" s="744"/>
      <c r="DP79" s="1021"/>
      <c r="DQ79" s="503">
        <f t="shared" si="166"/>
        <v>40</v>
      </c>
      <c r="DR79" s="491">
        <v>0.89199312726029978</v>
      </c>
      <c r="DS79" s="492">
        <v>0.92008614185616378</v>
      </c>
      <c r="DT79" s="492">
        <v>0.97732989874414755</v>
      </c>
      <c r="DU79" s="492">
        <v>1.0000000000000067</v>
      </c>
      <c r="DV79" s="492">
        <v>1</v>
      </c>
      <c r="DW79" s="493">
        <v>1</v>
      </c>
      <c r="DX79" s="493">
        <v>1.0000000000000004</v>
      </c>
      <c r="DY79" s="493">
        <v>1.0000000000000004</v>
      </c>
      <c r="DZ79" s="493">
        <v>1.0000000000000004</v>
      </c>
      <c r="EA79" s="493">
        <v>1</v>
      </c>
      <c r="EB79" s="493">
        <v>1.0000000000000007</v>
      </c>
      <c r="EC79" s="747" t="s">
        <v>381</v>
      </c>
      <c r="ED79" s="738"/>
      <c r="EE79" s="1021"/>
      <c r="EF79" s="503">
        <f t="shared" si="167"/>
        <v>40</v>
      </c>
      <c r="EG79" s="495">
        <v>50.793166806373051</v>
      </c>
      <c r="EH79" s="496">
        <v>50.181341146008663</v>
      </c>
      <c r="EI79" s="496">
        <v>49.137574136063506</v>
      </c>
      <c r="EJ79" s="496">
        <v>47.631550786049047</v>
      </c>
      <c r="EK79" s="496">
        <v>46.343911321821224</v>
      </c>
      <c r="EL79" s="497">
        <v>45.223256493132681</v>
      </c>
      <c r="EM79" s="497">
        <v>43.296042462096466</v>
      </c>
      <c r="EN79" s="497">
        <v>41.115549672318707</v>
      </c>
      <c r="EO79" s="497">
        <v>42.301740549883505</v>
      </c>
      <c r="EP79" s="497">
        <v>40.809566129108816</v>
      </c>
      <c r="EQ79" s="497">
        <v>41.85718572487815</v>
      </c>
      <c r="ER79" s="747" t="s">
        <v>381</v>
      </c>
      <c r="ES79" s="738"/>
      <c r="ET79" s="1021"/>
      <c r="EU79" s="503">
        <f t="shared" si="168"/>
        <v>40</v>
      </c>
      <c r="EV79" s="495">
        <v>85</v>
      </c>
      <c r="EW79" s="496">
        <v>85</v>
      </c>
      <c r="EX79" s="496">
        <v>85</v>
      </c>
      <c r="EY79" s="496">
        <v>83.905551770932675</v>
      </c>
      <c r="EZ79" s="496">
        <v>81.410519865248034</v>
      </c>
      <c r="FA79" s="497">
        <v>78.824530518786787</v>
      </c>
      <c r="FB79" s="497">
        <v>73.352850067430154</v>
      </c>
      <c r="FC79" s="497">
        <v>67.486656316915003</v>
      </c>
      <c r="FD79" s="497">
        <v>61.247096540244684</v>
      </c>
      <c r="FE79" s="497">
        <v>54.580149194291323</v>
      </c>
      <c r="FF79" s="497">
        <v>46.960620457290929</v>
      </c>
      <c r="FG79" s="747" t="s">
        <v>381</v>
      </c>
      <c r="FI79" s="1021"/>
      <c r="FJ79" s="503">
        <f t="shared" si="169"/>
        <v>40</v>
      </c>
      <c r="FK79" s="495">
        <v>85</v>
      </c>
      <c r="FL79" s="496">
        <v>85</v>
      </c>
      <c r="FM79" s="496">
        <v>85</v>
      </c>
      <c r="FN79" s="496">
        <v>83.154560859023206</v>
      </c>
      <c r="FO79" s="496">
        <v>80.614566932198329</v>
      </c>
      <c r="FP79" s="497">
        <v>78.005055903776679</v>
      </c>
      <c r="FQ79" s="497">
        <v>72.487625923078326</v>
      </c>
      <c r="FR79" s="497">
        <v>66.637436314485001</v>
      </c>
      <c r="FS79" s="497">
        <v>60.45710536133987</v>
      </c>
      <c r="FT79" s="497">
        <v>53.929123828304057</v>
      </c>
      <c r="FU79" s="497">
        <v>46.696966147545425</v>
      </c>
      <c r="FV79" s="747" t="s">
        <v>381</v>
      </c>
      <c r="FW79" s="744"/>
      <c r="FX79" s="1021"/>
      <c r="FY79" s="503">
        <f t="shared" si="170"/>
        <v>40</v>
      </c>
      <c r="FZ79" s="491">
        <f t="shared" si="171"/>
        <v>0.86374321036028401</v>
      </c>
      <c r="GA79" s="492">
        <f t="shared" si="141"/>
        <v>0.89224546614149447</v>
      </c>
      <c r="GB79" s="492">
        <f t="shared" si="142"/>
        <v>0.95020364190014983</v>
      </c>
      <c r="GC79" s="492">
        <f t="shared" si="143"/>
        <v>1.0000000000000002</v>
      </c>
      <c r="GD79" s="492">
        <f t="shared" si="144"/>
        <v>1</v>
      </c>
      <c r="GE79" s="493">
        <f t="shared" si="145"/>
        <v>1</v>
      </c>
      <c r="GF79" s="493">
        <f t="shared" si="146"/>
        <v>1.0000000000000004</v>
      </c>
      <c r="GG79" s="493">
        <f t="shared" si="147"/>
        <v>1.0000000000000004</v>
      </c>
      <c r="GH79" s="493">
        <f t="shared" si="148"/>
        <v>1.0000000000000004</v>
      </c>
      <c r="GI79" s="493">
        <f t="shared" si="149"/>
        <v>1</v>
      </c>
      <c r="GJ79" s="493">
        <f>MIN(CX79,DM79,EB79)</f>
        <v>1.0000000000000004</v>
      </c>
      <c r="GK79" s="747" t="s">
        <v>381</v>
      </c>
      <c r="GM79" s="1021"/>
      <c r="GN79" s="503">
        <f t="shared" si="172"/>
        <v>40</v>
      </c>
      <c r="GO79" s="495">
        <f t="shared" si="173"/>
        <v>85</v>
      </c>
      <c r="GP79" s="496">
        <f t="shared" si="150"/>
        <v>85</v>
      </c>
      <c r="GQ79" s="496">
        <f t="shared" si="151"/>
        <v>85</v>
      </c>
      <c r="GR79" s="496">
        <f t="shared" si="152"/>
        <v>83.905551770932675</v>
      </c>
      <c r="GS79" s="496">
        <f t="shared" si="153"/>
        <v>81.410519865248034</v>
      </c>
      <c r="GT79" s="497">
        <f t="shared" si="154"/>
        <v>78.824530518786787</v>
      </c>
      <c r="GU79" s="497">
        <f t="shared" si="155"/>
        <v>73.352850067430154</v>
      </c>
      <c r="GV79" s="497">
        <f t="shared" si="156"/>
        <v>67.486656316915003</v>
      </c>
      <c r="GW79" s="497">
        <f t="shared" si="157"/>
        <v>61.247096540244684</v>
      </c>
      <c r="GX79" s="497">
        <f t="shared" si="158"/>
        <v>54.580149194291323</v>
      </c>
      <c r="GY79" s="497">
        <f>MAX(EQ79,FF79,FU79)</f>
        <v>46.960620457290929</v>
      </c>
      <c r="GZ79" s="747" t="s">
        <v>381</v>
      </c>
      <c r="HB79" s="1021"/>
      <c r="HC79" s="503">
        <f t="shared" si="174"/>
        <v>40</v>
      </c>
      <c r="HD79" s="531">
        <f t="shared" si="159"/>
        <v>4.7154190214243679</v>
      </c>
      <c r="HE79" s="485">
        <v>5.3048463991024137</v>
      </c>
      <c r="HF79" s="604">
        <v>87.369610141136491</v>
      </c>
      <c r="HH79" s="1021"/>
      <c r="HI79" s="503">
        <f t="shared" si="175"/>
        <v>40</v>
      </c>
      <c r="HJ79" s="531">
        <f t="shared" si="176"/>
        <v>4.7154190214243679</v>
      </c>
      <c r="HK79" s="604">
        <v>102.40327731838697</v>
      </c>
    </row>
    <row r="80" spans="2:219" ht="15" customHeight="1">
      <c r="B80" s="1090"/>
      <c r="C80" s="581">
        <v>35</v>
      </c>
      <c r="D80" s="476">
        <f>Y80</f>
        <v>19.26680730006883</v>
      </c>
      <c r="E80" s="642">
        <f t="shared" si="124"/>
        <v>70.754077945392112</v>
      </c>
      <c r="F80" s="643">
        <f t="shared" si="125"/>
        <v>87.363877531562636</v>
      </c>
      <c r="G80" s="602">
        <f t="shared" si="126"/>
        <v>4.7528887354436318</v>
      </c>
      <c r="H80" s="594" t="s">
        <v>712</v>
      </c>
      <c r="I80" s="603" t="s">
        <v>712</v>
      </c>
      <c r="J80" s="579">
        <f t="shared" si="160"/>
        <v>81.096936582090606</v>
      </c>
      <c r="K80" s="579">
        <f t="shared" si="127"/>
        <v>87.019820298016739</v>
      </c>
      <c r="L80" s="579">
        <f t="shared" si="128"/>
        <v>86.391401643933662</v>
      </c>
      <c r="M80" s="579">
        <f t="shared" si="129"/>
        <v>85.734646516818529</v>
      </c>
      <c r="N80" s="579">
        <f t="shared" si="130"/>
        <v>84.360571843642163</v>
      </c>
      <c r="O80" s="579">
        <f t="shared" si="131"/>
        <v>82.902859427574015</v>
      </c>
      <c r="P80" s="579">
        <f t="shared" si="132"/>
        <v>81.361945189230141</v>
      </c>
      <c r="Q80" s="579">
        <f t="shared" si="133"/>
        <v>79.73499888604627</v>
      </c>
      <c r="R80" s="579">
        <f>MIN(BC80,BS80,CI80)</f>
        <v>77.931037455593341</v>
      </c>
      <c r="S80" s="480" t="s">
        <v>381</v>
      </c>
      <c r="T80" s="738"/>
      <c r="U80" s="1021"/>
      <c r="V80" s="503">
        <f t="shared" si="161"/>
        <v>35</v>
      </c>
      <c r="W80" s="481">
        <v>40</v>
      </c>
      <c r="X80" s="482">
        <v>-33</v>
      </c>
      <c r="Y80" s="681">
        <f t="shared" si="162"/>
        <v>19.26680730006883</v>
      </c>
      <c r="Z80" s="666">
        <v>21.675158212577436</v>
      </c>
      <c r="AA80" s="488">
        <v>23.089669800475306</v>
      </c>
      <c r="AB80" s="532">
        <f t="shared" si="134"/>
        <v>3.949639159043167</v>
      </c>
      <c r="AC80" s="486">
        <f t="shared" si="135"/>
        <v>3.5107903635939257</v>
      </c>
      <c r="AD80" s="487">
        <v>35.668154204200768</v>
      </c>
      <c r="AE80" s="488">
        <v>53.656793113359264</v>
      </c>
      <c r="AF80" s="738"/>
      <c r="AG80" s="1048"/>
      <c r="AH80" s="1050"/>
      <c r="AI80" s="738"/>
      <c r="AJ80" s="1021"/>
      <c r="AK80" s="503">
        <f t="shared" si="163"/>
        <v>35</v>
      </c>
      <c r="AL80" s="489">
        <f t="shared" ref="AL80:AL88" si="177">AK80-10</f>
        <v>25</v>
      </c>
      <c r="AM80" s="482">
        <f t="shared" si="136"/>
        <v>-40</v>
      </c>
      <c r="AN80" s="490">
        <f t="shared" si="137"/>
        <v>19.26680730006883</v>
      </c>
      <c r="AO80" s="738"/>
      <c r="AP80" s="1021"/>
      <c r="AQ80" s="503">
        <v>35</v>
      </c>
      <c r="AR80" s="483">
        <f t="shared" si="138"/>
        <v>19.26680730006883</v>
      </c>
      <c r="AS80" s="477">
        <v>104.0544593111927</v>
      </c>
      <c r="AT80" s="479">
        <v>103.8555776191123</v>
      </c>
      <c r="AU80" s="479">
        <v>103.52662760561878</v>
      </c>
      <c r="AV80" s="479">
        <v>103.05812361000942</v>
      </c>
      <c r="AW80" s="479">
        <v>102.6665540057276</v>
      </c>
      <c r="AX80" s="479">
        <v>102.33453461580564</v>
      </c>
      <c r="AY80" s="479">
        <v>101.77429160448933</v>
      </c>
      <c r="AZ80" s="479">
        <v>101.9008876163527</v>
      </c>
      <c r="BA80" s="479">
        <v>101.61440684242402</v>
      </c>
      <c r="BB80" s="479">
        <v>101.26585778303115</v>
      </c>
      <c r="BC80" s="479">
        <v>101.60666620301623</v>
      </c>
      <c r="BD80" s="480" t="s">
        <v>381</v>
      </c>
      <c r="BE80" s="738"/>
      <c r="BF80" s="1021"/>
      <c r="BG80" s="503">
        <v>35</v>
      </c>
      <c r="BH80" s="483">
        <f t="shared" si="139"/>
        <v>21.675158212577436</v>
      </c>
      <c r="BI80" s="477">
        <v>70.754077945392112</v>
      </c>
      <c r="BJ80" s="479">
        <v>74.162819831475915</v>
      </c>
      <c r="BK80" s="478">
        <v>81.096936582090606</v>
      </c>
      <c r="BL80" s="478">
        <v>87.194020695301504</v>
      </c>
      <c r="BM80" s="478">
        <v>86.571060199037859</v>
      </c>
      <c r="BN80" s="478">
        <v>85.927578107766266</v>
      </c>
      <c r="BO80" s="478">
        <v>84.563267906871161</v>
      </c>
      <c r="BP80" s="478">
        <v>83.102501159911995</v>
      </c>
      <c r="BQ80" s="478">
        <v>81.548877055421514</v>
      </c>
      <c r="BR80" s="478">
        <v>79.88848071849344</v>
      </c>
      <c r="BS80" s="478">
        <v>77.991733280803004</v>
      </c>
      <c r="BT80" s="522" t="s">
        <v>381</v>
      </c>
      <c r="BU80" s="533"/>
      <c r="BV80" s="1021"/>
      <c r="BW80" s="503">
        <v>35</v>
      </c>
      <c r="BX80" s="483">
        <f t="shared" si="140"/>
        <v>21.675158212577436</v>
      </c>
      <c r="BY80" s="477">
        <v>73.782078130691133</v>
      </c>
      <c r="BZ80" s="479">
        <v>77.108273036187455</v>
      </c>
      <c r="CA80" s="478">
        <v>84.188998310844241</v>
      </c>
      <c r="CB80" s="478">
        <v>87.019820298016739</v>
      </c>
      <c r="CC80" s="478">
        <v>86.391401643933662</v>
      </c>
      <c r="CD80" s="478">
        <v>85.734646516818529</v>
      </c>
      <c r="CE80" s="478">
        <v>84.360571843642163</v>
      </c>
      <c r="CF80" s="478">
        <v>82.902859427574015</v>
      </c>
      <c r="CG80" s="478">
        <v>81.361945189230141</v>
      </c>
      <c r="CH80" s="478">
        <v>79.73499888604627</v>
      </c>
      <c r="CI80" s="478">
        <v>77.931037455593341</v>
      </c>
      <c r="CJ80" s="522" t="s">
        <v>381</v>
      </c>
      <c r="CK80" s="738"/>
      <c r="CL80" s="1021"/>
      <c r="CM80" s="503">
        <f t="shared" si="164"/>
        <v>35</v>
      </c>
      <c r="CN80" s="491">
        <v>1.2000000000000002</v>
      </c>
      <c r="CO80" s="492">
        <v>1.2</v>
      </c>
      <c r="CP80" s="492">
        <v>1.2</v>
      </c>
      <c r="CQ80" s="492">
        <v>1.2000000000000002</v>
      </c>
      <c r="CR80" s="492">
        <v>1.2000000000000002</v>
      </c>
      <c r="CS80" s="493">
        <v>1.2</v>
      </c>
      <c r="CT80" s="493">
        <v>1.2</v>
      </c>
      <c r="CU80" s="493">
        <v>1.2</v>
      </c>
      <c r="CV80" s="493">
        <v>1.2000000000000006</v>
      </c>
      <c r="CW80" s="493">
        <v>1.2</v>
      </c>
      <c r="CX80" s="493">
        <v>1.2</v>
      </c>
      <c r="CY80" s="747" t="s">
        <v>381</v>
      </c>
      <c r="CZ80" s="738"/>
      <c r="DA80" s="1021"/>
      <c r="DB80" s="503">
        <f t="shared" si="165"/>
        <v>35</v>
      </c>
      <c r="DC80" s="491">
        <v>0.86203065133340695</v>
      </c>
      <c r="DD80" s="492">
        <v>0.89158840115994653</v>
      </c>
      <c r="DE80" s="492">
        <v>0.94942075225598432</v>
      </c>
      <c r="DF80" s="492">
        <v>1</v>
      </c>
      <c r="DG80" s="492">
        <v>1.0000000000000073</v>
      </c>
      <c r="DH80" s="493">
        <v>1</v>
      </c>
      <c r="DI80" s="493">
        <v>1.0000000000000075</v>
      </c>
      <c r="DJ80" s="493">
        <v>1.0000000000000038</v>
      </c>
      <c r="DK80" s="493">
        <v>1</v>
      </c>
      <c r="DL80" s="493">
        <v>1</v>
      </c>
      <c r="DM80" s="493">
        <v>1</v>
      </c>
      <c r="DN80" s="747" t="s">
        <v>381</v>
      </c>
      <c r="DO80" s="744"/>
      <c r="DP80" s="1021"/>
      <c r="DQ80" s="503">
        <f t="shared" si="166"/>
        <v>35</v>
      </c>
      <c r="DR80" s="491">
        <v>0.88832502319221851</v>
      </c>
      <c r="DS80" s="492">
        <v>0.9165195390451828</v>
      </c>
      <c r="DT80" s="492">
        <v>0.97427496236167366</v>
      </c>
      <c r="DU80" s="492">
        <v>1.0000000000000004</v>
      </c>
      <c r="DV80" s="492">
        <v>1</v>
      </c>
      <c r="DW80" s="493">
        <v>1.0000000000000071</v>
      </c>
      <c r="DX80" s="493">
        <v>1</v>
      </c>
      <c r="DY80" s="493">
        <v>1.0000000000000075</v>
      </c>
      <c r="DZ80" s="493">
        <v>1.0000000000000004</v>
      </c>
      <c r="EA80" s="493">
        <v>1.0000000000000004</v>
      </c>
      <c r="EB80" s="493">
        <v>1.0000000000000007</v>
      </c>
      <c r="EC80" s="747" t="s">
        <v>381</v>
      </c>
      <c r="ED80" s="738"/>
      <c r="EE80" s="1021"/>
      <c r="EF80" s="503">
        <f t="shared" si="167"/>
        <v>35</v>
      </c>
      <c r="EG80" s="495">
        <v>49.086077820736818</v>
      </c>
      <c r="EH80" s="496">
        <v>48.476414676495551</v>
      </c>
      <c r="EI80" s="496">
        <v>47.468285126871422</v>
      </c>
      <c r="EJ80" s="496">
        <v>46.033012556633366</v>
      </c>
      <c r="EK80" s="496">
        <v>44.833925182299765</v>
      </c>
      <c r="EL80" s="497">
        <v>43.817550339502645</v>
      </c>
      <c r="EM80" s="497">
        <v>42.103280329546294</v>
      </c>
      <c r="EN80" s="497">
        <v>42.490565887557295</v>
      </c>
      <c r="EO80" s="497">
        <v>41.614225057931094</v>
      </c>
      <c r="EP80" s="497">
        <v>40.31904193148813</v>
      </c>
      <c r="EQ80" s="497">
        <v>41.590550208220407</v>
      </c>
      <c r="ER80" s="747" t="s">
        <v>381</v>
      </c>
      <c r="ES80" s="738"/>
      <c r="ET80" s="1021"/>
      <c r="EU80" s="503">
        <f t="shared" si="168"/>
        <v>35</v>
      </c>
      <c r="EV80" s="495">
        <v>85</v>
      </c>
      <c r="EW80" s="496">
        <v>85</v>
      </c>
      <c r="EX80" s="496">
        <v>85</v>
      </c>
      <c r="EY80" s="496">
        <v>83.911600560333682</v>
      </c>
      <c r="EZ80" s="496">
        <v>81.392891889981286</v>
      </c>
      <c r="FA80" s="497">
        <v>78.792822712091379</v>
      </c>
      <c r="FB80" s="497">
        <v>73.285634899691388</v>
      </c>
      <c r="FC80" s="497">
        <v>67.397468340207013</v>
      </c>
      <c r="FD80" s="497">
        <v>61.144700594486153</v>
      </c>
      <c r="FE80" s="497">
        <v>54.473497320053298</v>
      </c>
      <c r="FF80" s="497">
        <v>46.867277028698993</v>
      </c>
      <c r="FG80" s="747" t="s">
        <v>381</v>
      </c>
      <c r="FI80" s="1021"/>
      <c r="FJ80" s="503">
        <f t="shared" si="169"/>
        <v>35</v>
      </c>
      <c r="FK80" s="495">
        <v>85.000000000000114</v>
      </c>
      <c r="FL80" s="496">
        <v>85</v>
      </c>
      <c r="FM80" s="496">
        <v>85</v>
      </c>
      <c r="FN80" s="496">
        <v>83.207132671053557</v>
      </c>
      <c r="FO80" s="496">
        <v>80.666794129925222</v>
      </c>
      <c r="FP80" s="497">
        <v>78.013579961835205</v>
      </c>
      <c r="FQ80" s="497">
        <v>72.468071195640732</v>
      </c>
      <c r="FR80" s="497">
        <v>66.593419501625192</v>
      </c>
      <c r="FS80" s="497">
        <v>60.393051533192647</v>
      </c>
      <c r="FT80" s="497">
        <v>53.857429824725614</v>
      </c>
      <c r="FU80" s="497">
        <v>46.624139736962263</v>
      </c>
      <c r="FV80" s="747" t="s">
        <v>381</v>
      </c>
      <c r="FW80" s="744"/>
      <c r="FX80" s="1021"/>
      <c r="FY80" s="503">
        <f t="shared" si="170"/>
        <v>35</v>
      </c>
      <c r="FZ80" s="491">
        <f t="shared" si="171"/>
        <v>0.86203065133340695</v>
      </c>
      <c r="GA80" s="492">
        <f t="shared" si="141"/>
        <v>0.89158840115994653</v>
      </c>
      <c r="GB80" s="492">
        <f t="shared" si="142"/>
        <v>0.94942075225598432</v>
      </c>
      <c r="GC80" s="492">
        <f t="shared" si="143"/>
        <v>1</v>
      </c>
      <c r="GD80" s="492">
        <f t="shared" si="144"/>
        <v>1</v>
      </c>
      <c r="GE80" s="493">
        <f t="shared" si="145"/>
        <v>1</v>
      </c>
      <c r="GF80" s="493">
        <f t="shared" si="146"/>
        <v>1</v>
      </c>
      <c r="GG80" s="493">
        <f t="shared" si="147"/>
        <v>1.0000000000000038</v>
      </c>
      <c r="GH80" s="493">
        <f t="shared" si="148"/>
        <v>1</v>
      </c>
      <c r="GI80" s="493">
        <f t="shared" si="149"/>
        <v>1</v>
      </c>
      <c r="GJ80" s="493">
        <f>MIN(CX80,DM80,EB80)</f>
        <v>1</v>
      </c>
      <c r="GK80" s="747" t="s">
        <v>381</v>
      </c>
      <c r="GM80" s="1021"/>
      <c r="GN80" s="503">
        <f t="shared" si="172"/>
        <v>35</v>
      </c>
      <c r="GO80" s="495">
        <f t="shared" si="173"/>
        <v>85.000000000000114</v>
      </c>
      <c r="GP80" s="496">
        <f t="shared" si="150"/>
        <v>85</v>
      </c>
      <c r="GQ80" s="496">
        <f t="shared" si="151"/>
        <v>85</v>
      </c>
      <c r="GR80" s="496">
        <f t="shared" si="152"/>
        <v>83.911600560333682</v>
      </c>
      <c r="GS80" s="496">
        <f t="shared" si="153"/>
        <v>81.392891889981286</v>
      </c>
      <c r="GT80" s="497">
        <f t="shared" si="154"/>
        <v>78.792822712091379</v>
      </c>
      <c r="GU80" s="497">
        <f t="shared" si="155"/>
        <v>73.285634899691388</v>
      </c>
      <c r="GV80" s="497">
        <f t="shared" si="156"/>
        <v>67.397468340207013</v>
      </c>
      <c r="GW80" s="497">
        <f t="shared" si="157"/>
        <v>61.144700594486153</v>
      </c>
      <c r="GX80" s="497">
        <f t="shared" si="158"/>
        <v>54.473497320053298</v>
      </c>
      <c r="GY80" s="497">
        <f>MAX(EQ80,FF80,FU80)</f>
        <v>46.867277028698993</v>
      </c>
      <c r="GZ80" s="747" t="s">
        <v>381</v>
      </c>
      <c r="HB80" s="1021"/>
      <c r="HC80" s="503">
        <f t="shared" si="174"/>
        <v>35</v>
      </c>
      <c r="HD80" s="531">
        <f t="shared" si="159"/>
        <v>4.7528887354436318</v>
      </c>
      <c r="HE80" s="485">
        <v>5.346999827374086</v>
      </c>
      <c r="HF80" s="604">
        <v>87.363877531562636</v>
      </c>
      <c r="HH80" s="1021"/>
      <c r="HI80" s="503">
        <f t="shared" si="175"/>
        <v>35</v>
      </c>
      <c r="HJ80" s="531">
        <f t="shared" si="176"/>
        <v>4.7528887354436318</v>
      </c>
      <c r="HK80" s="604">
        <v>101.74433843135</v>
      </c>
    </row>
    <row r="81" spans="2:219" ht="15" customHeight="1">
      <c r="B81" s="1090"/>
      <c r="C81" s="581">
        <v>30</v>
      </c>
      <c r="D81" s="476">
        <f>Y81</f>
        <v>19.88372093023256</v>
      </c>
      <c r="E81" s="642">
        <f t="shared" si="124"/>
        <v>73.777050163309966</v>
      </c>
      <c r="F81" s="643">
        <f t="shared" si="125"/>
        <v>87.338567384755052</v>
      </c>
      <c r="G81" s="602">
        <f t="shared" si="126"/>
        <v>5.0206639360390302</v>
      </c>
      <c r="H81" s="594" t="s">
        <v>712</v>
      </c>
      <c r="I81" s="603" t="s">
        <v>712</v>
      </c>
      <c r="J81" s="579">
        <f t="shared" si="160"/>
        <v>85.17836904888226</v>
      </c>
      <c r="K81" s="579">
        <f t="shared" si="127"/>
        <v>86.75825328918576</v>
      </c>
      <c r="L81" s="579">
        <f t="shared" si="128"/>
        <v>86.057418171224157</v>
      </c>
      <c r="M81" s="579">
        <f t="shared" si="129"/>
        <v>85.338946959936493</v>
      </c>
      <c r="N81" s="579">
        <f t="shared" si="130"/>
        <v>83.837474792508402</v>
      </c>
      <c r="O81" s="579">
        <f t="shared" si="131"/>
        <v>82.261217131934671</v>
      </c>
      <c r="P81" s="579">
        <f t="shared" si="132"/>
        <v>80.611870944050381</v>
      </c>
      <c r="Q81" s="579">
        <f t="shared" si="133"/>
        <v>78.881995777994817</v>
      </c>
      <c r="R81" s="579">
        <f>MIN(BC81,BS81,CI81)</f>
        <v>76.950660963324765</v>
      </c>
      <c r="S81" s="480" t="s">
        <v>381</v>
      </c>
      <c r="T81" s="738"/>
      <c r="U81" s="1021"/>
      <c r="V81" s="503">
        <f t="shared" si="161"/>
        <v>30</v>
      </c>
      <c r="W81" s="498">
        <v>36.700000000000003</v>
      </c>
      <c r="X81" s="482">
        <v>-33</v>
      </c>
      <c r="Y81" s="681">
        <f t="shared" si="162"/>
        <v>19.88372093023256</v>
      </c>
      <c r="Z81" s="666">
        <v>24.260042345302576</v>
      </c>
      <c r="AA81" s="488">
        <v>25.51545250085324</v>
      </c>
      <c r="AB81" s="532">
        <f t="shared" si="134"/>
        <v>4.032362420002265</v>
      </c>
      <c r="AC81" s="486">
        <f t="shared" si="135"/>
        <v>3.3049558573588822</v>
      </c>
      <c r="AD81" s="487">
        <v>39.032816094354452</v>
      </c>
      <c r="AE81" s="488">
        <v>58.077829816850176</v>
      </c>
      <c r="AF81" s="738"/>
      <c r="AG81" s="1048"/>
      <c r="AH81" s="1050"/>
      <c r="AI81" s="738"/>
      <c r="AJ81" s="1021"/>
      <c r="AK81" s="503">
        <f t="shared" si="163"/>
        <v>30</v>
      </c>
      <c r="AL81" s="489">
        <f t="shared" si="177"/>
        <v>20</v>
      </c>
      <c r="AM81" s="482">
        <f t="shared" si="136"/>
        <v>-40</v>
      </c>
      <c r="AN81" s="490">
        <f t="shared" si="137"/>
        <v>19.88372093023256</v>
      </c>
      <c r="AO81" s="738"/>
      <c r="AP81" s="1021"/>
      <c r="AQ81" s="503">
        <v>30</v>
      </c>
      <c r="AR81" s="483">
        <f t="shared" si="138"/>
        <v>19.88372093023256</v>
      </c>
      <c r="AS81" s="477">
        <v>103.17384266874231</v>
      </c>
      <c r="AT81" s="479">
        <v>102.95721027253472</v>
      </c>
      <c r="AU81" s="479">
        <v>102.58544830458376</v>
      </c>
      <c r="AV81" s="479">
        <v>102.04830735918449</v>
      </c>
      <c r="AW81" s="479">
        <v>101.59221127622354</v>
      </c>
      <c r="AX81" s="479">
        <v>101.1965194432277</v>
      </c>
      <c r="AY81" s="479">
        <v>100.51107768329463</v>
      </c>
      <c r="AZ81" s="479">
        <v>100.58486405167753</v>
      </c>
      <c r="BA81" s="479">
        <v>100.19194505377033</v>
      </c>
      <c r="BB81" s="479">
        <v>100.2051264628914</v>
      </c>
      <c r="BC81" s="479">
        <v>100.10879087888431</v>
      </c>
      <c r="BD81" s="480" t="s">
        <v>381</v>
      </c>
      <c r="BE81" s="738"/>
      <c r="BF81" s="1021"/>
      <c r="BG81" s="503">
        <v>30</v>
      </c>
      <c r="BH81" s="483">
        <f t="shared" si="139"/>
        <v>22.369186046511629</v>
      </c>
      <c r="BI81" s="477">
        <v>73.777050163309966</v>
      </c>
      <c r="BJ81" s="479">
        <v>77.471240818530333</v>
      </c>
      <c r="BK81" s="478">
        <v>85.17836904888226</v>
      </c>
      <c r="BL81" s="478">
        <v>86.916723475328666</v>
      </c>
      <c r="BM81" s="478">
        <v>86.22967204059681</v>
      </c>
      <c r="BN81" s="478">
        <v>85.518565654637243</v>
      </c>
      <c r="BO81" s="478">
        <v>84.026383906613944</v>
      </c>
      <c r="BP81" s="478">
        <v>82.449166632663321</v>
      </c>
      <c r="BQ81" s="478">
        <v>80.787137681074469</v>
      </c>
      <c r="BR81" s="478">
        <v>79.022939910944459</v>
      </c>
      <c r="BS81" s="478">
        <v>76.996851598869256</v>
      </c>
      <c r="BT81" s="522" t="s">
        <v>381</v>
      </c>
      <c r="BU81" s="533"/>
      <c r="BV81" s="1021"/>
      <c r="BW81" s="503">
        <v>30</v>
      </c>
      <c r="BX81" s="483">
        <f t="shared" si="140"/>
        <v>22.369186046511629</v>
      </c>
      <c r="BY81" s="477">
        <v>76.346223246909503</v>
      </c>
      <c r="BZ81" s="479">
        <v>80.06566457911093</v>
      </c>
      <c r="CA81" s="478">
        <v>87.43445135703746</v>
      </c>
      <c r="CB81" s="478">
        <v>86.75825328918576</v>
      </c>
      <c r="CC81" s="478">
        <v>86.057418171224157</v>
      </c>
      <c r="CD81" s="478">
        <v>85.338946959936493</v>
      </c>
      <c r="CE81" s="478">
        <v>83.837474792508402</v>
      </c>
      <c r="CF81" s="478">
        <v>82.261217131934671</v>
      </c>
      <c r="CG81" s="478">
        <v>80.611870944050381</v>
      </c>
      <c r="CH81" s="478">
        <v>78.881995777994817</v>
      </c>
      <c r="CI81" s="478">
        <v>76.950660963324765</v>
      </c>
      <c r="CJ81" s="522" t="s">
        <v>381</v>
      </c>
      <c r="CK81" s="738"/>
      <c r="CL81" s="1021"/>
      <c r="CM81" s="503">
        <f t="shared" si="164"/>
        <v>30</v>
      </c>
      <c r="CN81" s="491">
        <v>1.2000000000000126</v>
      </c>
      <c r="CO81" s="492">
        <v>1.2000000000000131</v>
      </c>
      <c r="CP81" s="492">
        <v>1.2000000000000004</v>
      </c>
      <c r="CQ81" s="492">
        <v>1.2000000000000002</v>
      </c>
      <c r="CR81" s="492">
        <v>1.2000000000000002</v>
      </c>
      <c r="CS81" s="493">
        <v>1.2000000000000006</v>
      </c>
      <c r="CT81" s="493">
        <v>1.2000000000000119</v>
      </c>
      <c r="CU81" s="493">
        <v>1.2000000000000002</v>
      </c>
      <c r="CV81" s="493">
        <v>1.2000000000000004</v>
      </c>
      <c r="CW81" s="493">
        <v>1.2</v>
      </c>
      <c r="CX81" s="493">
        <v>1.2000000000000026</v>
      </c>
      <c r="CY81" s="747" t="s">
        <v>381</v>
      </c>
      <c r="CZ81" s="738"/>
      <c r="DA81" s="1021"/>
      <c r="DB81" s="503">
        <f t="shared" si="165"/>
        <v>30</v>
      </c>
      <c r="DC81" s="491">
        <v>0.88828186521067354</v>
      </c>
      <c r="DD81" s="492">
        <v>0.91955386146336682</v>
      </c>
      <c r="DE81" s="492">
        <v>0.98211168078423328</v>
      </c>
      <c r="DF81" s="492">
        <v>1</v>
      </c>
      <c r="DG81" s="492">
        <v>1</v>
      </c>
      <c r="DH81" s="493">
        <v>1.0000000000000082</v>
      </c>
      <c r="DI81" s="493">
        <v>1.0000000000000002</v>
      </c>
      <c r="DJ81" s="493">
        <v>1.000000000000004</v>
      </c>
      <c r="DK81" s="493">
        <v>1.0000000000000004</v>
      </c>
      <c r="DL81" s="493">
        <v>1</v>
      </c>
      <c r="DM81" s="493">
        <v>1.0000000000000002</v>
      </c>
      <c r="DN81" s="747" t="s">
        <v>381</v>
      </c>
      <c r="DO81" s="744"/>
      <c r="DP81" s="1021"/>
      <c r="DQ81" s="503">
        <f t="shared" si="166"/>
        <v>30</v>
      </c>
      <c r="DR81" s="491">
        <v>0.91012216620494557</v>
      </c>
      <c r="DS81" s="492">
        <v>0.94100648615754834</v>
      </c>
      <c r="DT81" s="492">
        <v>1.0000000000000073</v>
      </c>
      <c r="DU81" s="492">
        <v>1.0000000000000007</v>
      </c>
      <c r="DV81" s="492">
        <v>1.0000000000000082</v>
      </c>
      <c r="DW81" s="493">
        <v>1</v>
      </c>
      <c r="DX81" s="493">
        <v>1.0000000000000082</v>
      </c>
      <c r="DY81" s="493">
        <v>1.0000000000000004</v>
      </c>
      <c r="DZ81" s="493">
        <v>1.0000000000000004</v>
      </c>
      <c r="EA81" s="493">
        <v>1.0000000000000011</v>
      </c>
      <c r="EB81" s="493">
        <v>1.0000000000000004</v>
      </c>
      <c r="EC81" s="747" t="s">
        <v>381</v>
      </c>
      <c r="ED81" s="738"/>
      <c r="EE81" s="1021"/>
      <c r="EF81" s="503">
        <f t="shared" si="167"/>
        <v>30</v>
      </c>
      <c r="EG81" s="495">
        <v>46.387460342047405</v>
      </c>
      <c r="EH81" s="496">
        <v>45.723946686790555</v>
      </c>
      <c r="EI81" s="496">
        <v>44.585614749102319</v>
      </c>
      <c r="EJ81" s="496">
        <v>42.941616136441382</v>
      </c>
      <c r="EK81" s="496">
        <v>41.546339716104285</v>
      </c>
      <c r="EL81" s="497">
        <v>40.336353447546287</v>
      </c>
      <c r="EM81" s="497">
        <v>38.241453715248952</v>
      </c>
      <c r="EN81" s="497">
        <v>38.466897313614879</v>
      </c>
      <c r="EO81" s="497">
        <v>37.266579690311744</v>
      </c>
      <c r="EP81" s="497">
        <v>37.306839585785951</v>
      </c>
      <c r="EQ81" s="497">
        <v>37.012614392396642</v>
      </c>
      <c r="ER81" s="747" t="s">
        <v>381</v>
      </c>
      <c r="ES81" s="738"/>
      <c r="ET81" s="1021"/>
      <c r="EU81" s="503">
        <f t="shared" si="168"/>
        <v>30</v>
      </c>
      <c r="EV81" s="495">
        <v>85</v>
      </c>
      <c r="EW81" s="496">
        <v>85</v>
      </c>
      <c r="EX81" s="496">
        <v>85</v>
      </c>
      <c r="EY81" s="496">
        <v>82.790264012725288</v>
      </c>
      <c r="EZ81" s="496">
        <v>80.01326622024817</v>
      </c>
      <c r="FA81" s="497">
        <v>77.14101442925022</v>
      </c>
      <c r="FB81" s="497">
        <v>71.120507834150317</v>
      </c>
      <c r="FC81" s="497">
        <v>64.766807040959179</v>
      </c>
      <c r="FD81" s="497">
        <v>58.082692362969681</v>
      </c>
      <c r="FE81" s="497">
        <v>51.000604007040977</v>
      </c>
      <c r="FF81" s="497">
        <v>42.884022998292892</v>
      </c>
      <c r="FG81" s="747" t="s">
        <v>381</v>
      </c>
      <c r="FI81" s="1021"/>
      <c r="FJ81" s="503">
        <f t="shared" si="169"/>
        <v>30</v>
      </c>
      <c r="FK81" s="495">
        <v>85</v>
      </c>
      <c r="FL81" s="496">
        <v>85</v>
      </c>
      <c r="FM81" s="496">
        <v>84.884099922541168</v>
      </c>
      <c r="FN81" s="496">
        <v>82.149577033570722</v>
      </c>
      <c r="FO81" s="496">
        <v>79.317325025649552</v>
      </c>
      <c r="FP81" s="497">
        <v>76.415830945250093</v>
      </c>
      <c r="FQ81" s="497">
        <v>70.358961327907821</v>
      </c>
      <c r="FR81" s="497">
        <v>64.010354751979946</v>
      </c>
      <c r="FS81" s="497">
        <v>57.378512156971965</v>
      </c>
      <c r="FT81" s="497">
        <v>50.435389668750815</v>
      </c>
      <c r="FU81" s="497">
        <v>42.699195081129062</v>
      </c>
      <c r="FV81" s="747" t="s">
        <v>381</v>
      </c>
      <c r="FW81" s="744"/>
      <c r="FX81" s="1021"/>
      <c r="FY81" s="503">
        <f t="shared" si="170"/>
        <v>30</v>
      </c>
      <c r="FZ81" s="491">
        <f t="shared" si="171"/>
        <v>0.88828186521067354</v>
      </c>
      <c r="GA81" s="492">
        <f t="shared" si="141"/>
        <v>0.91955386146336682</v>
      </c>
      <c r="GB81" s="492">
        <f t="shared" si="142"/>
        <v>0.98211168078423328</v>
      </c>
      <c r="GC81" s="492">
        <f t="shared" si="143"/>
        <v>1</v>
      </c>
      <c r="GD81" s="492">
        <f t="shared" si="144"/>
        <v>1</v>
      </c>
      <c r="GE81" s="493">
        <f t="shared" si="145"/>
        <v>1</v>
      </c>
      <c r="GF81" s="493">
        <f t="shared" si="146"/>
        <v>1.0000000000000002</v>
      </c>
      <c r="GG81" s="493">
        <f t="shared" si="147"/>
        <v>1.0000000000000004</v>
      </c>
      <c r="GH81" s="493">
        <f t="shared" si="148"/>
        <v>1.0000000000000004</v>
      </c>
      <c r="GI81" s="493">
        <f t="shared" si="149"/>
        <v>1</v>
      </c>
      <c r="GJ81" s="493">
        <f>MIN(CX81,DM81,EB81)</f>
        <v>1.0000000000000002</v>
      </c>
      <c r="GK81" s="747" t="s">
        <v>381</v>
      </c>
      <c r="GM81" s="1021"/>
      <c r="GN81" s="503">
        <f t="shared" si="172"/>
        <v>30</v>
      </c>
      <c r="GO81" s="495">
        <f t="shared" si="173"/>
        <v>85</v>
      </c>
      <c r="GP81" s="496">
        <f t="shared" si="150"/>
        <v>85</v>
      </c>
      <c r="GQ81" s="496">
        <f t="shared" si="151"/>
        <v>85</v>
      </c>
      <c r="GR81" s="496">
        <f t="shared" si="152"/>
        <v>82.790264012725288</v>
      </c>
      <c r="GS81" s="496">
        <f t="shared" si="153"/>
        <v>80.01326622024817</v>
      </c>
      <c r="GT81" s="497">
        <f t="shared" si="154"/>
        <v>77.14101442925022</v>
      </c>
      <c r="GU81" s="497">
        <f t="shared" si="155"/>
        <v>71.120507834150317</v>
      </c>
      <c r="GV81" s="497">
        <f t="shared" si="156"/>
        <v>64.766807040959179</v>
      </c>
      <c r="GW81" s="497">
        <f t="shared" si="157"/>
        <v>58.082692362969681</v>
      </c>
      <c r="GX81" s="497">
        <f t="shared" si="158"/>
        <v>51.000604007040977</v>
      </c>
      <c r="GY81" s="497">
        <f>MAX(EQ81,FF81,FU81)</f>
        <v>42.884022998292892</v>
      </c>
      <c r="GZ81" s="747" t="s">
        <v>381</v>
      </c>
      <c r="HB81" s="1021"/>
      <c r="HC81" s="503">
        <f t="shared" si="174"/>
        <v>30</v>
      </c>
      <c r="HD81" s="531">
        <f t="shared" si="159"/>
        <v>5.0206639360390302</v>
      </c>
      <c r="HE81" s="485">
        <v>5.6482469280439096</v>
      </c>
      <c r="HF81" s="604">
        <v>87.338567384755052</v>
      </c>
      <c r="HH81" s="1021"/>
      <c r="HI81" s="503">
        <f t="shared" si="175"/>
        <v>30</v>
      </c>
      <c r="HJ81" s="531">
        <f t="shared" si="176"/>
        <v>5.0206639360390302</v>
      </c>
      <c r="HK81" s="604">
        <v>100.82556559293496</v>
      </c>
    </row>
    <row r="82" spans="2:219" ht="15" customHeight="1" thickBot="1">
      <c r="B82" s="1090"/>
      <c r="C82" s="769">
        <v>25</v>
      </c>
      <c r="D82" s="606">
        <f t="shared" ref="D82:D89" si="178">Y82</f>
        <v>19.88372093023256</v>
      </c>
      <c r="E82" s="644">
        <f t="shared" si="124"/>
        <v>78.447735831082213</v>
      </c>
      <c r="F82" s="645">
        <f t="shared" si="125"/>
        <v>87.352936941787846</v>
      </c>
      <c r="G82" s="609">
        <f t="shared" si="126"/>
        <v>4.6421016191662865</v>
      </c>
      <c r="H82" s="610" t="s">
        <v>712</v>
      </c>
      <c r="I82" s="632" t="s">
        <v>712</v>
      </c>
      <c r="J82" s="707">
        <f t="shared" si="160"/>
        <v>87.163750057703282</v>
      </c>
      <c r="K82" s="707">
        <f t="shared" si="127"/>
        <v>86.424713623735698</v>
      </c>
      <c r="L82" s="707">
        <f t="shared" si="128"/>
        <v>85.663477290821092</v>
      </c>
      <c r="M82" s="707">
        <f t="shared" si="129"/>
        <v>84.884618043801112</v>
      </c>
      <c r="N82" s="707">
        <f t="shared" si="130"/>
        <v>83.269667457964005</v>
      </c>
      <c r="O82" s="707">
        <f t="shared" si="131"/>
        <v>81.586608927938855</v>
      </c>
      <c r="P82" s="707">
        <f t="shared" si="132"/>
        <v>79.834935760106504</v>
      </c>
      <c r="Q82" s="707">
        <f t="shared" si="133"/>
        <v>78.006071763493267</v>
      </c>
      <c r="R82" s="707">
        <f t="shared" ref="R82:R84" si="179">MIN(BC82,BS82,CI82)</f>
        <v>75.943930530016516</v>
      </c>
      <c r="S82" s="613" t="s">
        <v>381</v>
      </c>
      <c r="T82" s="738"/>
      <c r="U82" s="1021"/>
      <c r="V82" s="691">
        <f t="shared" si="161"/>
        <v>25</v>
      </c>
      <c r="W82" s="708">
        <v>33.299999999999997</v>
      </c>
      <c r="X82" s="615">
        <v>-33</v>
      </c>
      <c r="Y82" s="693">
        <f t="shared" si="162"/>
        <v>19.88372093023256</v>
      </c>
      <c r="Z82" s="668">
        <v>26.891879146111712</v>
      </c>
      <c r="AA82" s="621">
        <v>26.577566137847747</v>
      </c>
      <c r="AB82" s="616">
        <f t="shared" si="134"/>
        <v>4.1322119912061295</v>
      </c>
      <c r="AC82" s="619">
        <f t="shared" si="135"/>
        <v>3.0914700628173062</v>
      </c>
      <c r="AD82" s="620">
        <v>42.347305425597469</v>
      </c>
      <c r="AE82" s="621">
        <v>59.998579349044149</v>
      </c>
      <c r="AF82" s="738"/>
      <c r="AG82" s="1048"/>
      <c r="AH82" s="1050"/>
      <c r="AI82" s="738"/>
      <c r="AJ82" s="1021"/>
      <c r="AK82" s="503">
        <f t="shared" si="163"/>
        <v>25</v>
      </c>
      <c r="AL82" s="489">
        <f t="shared" si="177"/>
        <v>15</v>
      </c>
      <c r="AM82" s="482">
        <f t="shared" si="136"/>
        <v>-40</v>
      </c>
      <c r="AN82" s="490">
        <f t="shared" si="137"/>
        <v>19.88372093023256</v>
      </c>
      <c r="AO82" s="738"/>
      <c r="AP82" s="1021"/>
      <c r="AQ82" s="503">
        <v>25</v>
      </c>
      <c r="AR82" s="483">
        <f t="shared" si="138"/>
        <v>19.88372093023256</v>
      </c>
      <c r="AS82" s="477">
        <v>102.22495937806636</v>
      </c>
      <c r="AT82" s="479">
        <v>101.98632354985541</v>
      </c>
      <c r="AU82" s="479">
        <v>101.57539783425223</v>
      </c>
      <c r="AV82" s="479">
        <v>100.97336676561484</v>
      </c>
      <c r="AW82" s="479">
        <v>100.45392613223295</v>
      </c>
      <c r="AX82" s="479">
        <v>99.998511524342845</v>
      </c>
      <c r="AY82" s="479">
        <v>99.192720178903528</v>
      </c>
      <c r="AZ82" s="479">
        <v>99.213354003675519</v>
      </c>
      <c r="BA82" s="479">
        <v>98.718564389499107</v>
      </c>
      <c r="BB82" s="479">
        <v>98.683828014500406</v>
      </c>
      <c r="BC82" s="761" t="str">
        <f t="shared" ref="BC82" si="180">BC13</f>
        <v>not calc.</v>
      </c>
      <c r="BD82" s="480" t="s">
        <v>381</v>
      </c>
      <c r="BE82" s="738"/>
      <c r="BF82" s="1021"/>
      <c r="BG82" s="503">
        <v>25</v>
      </c>
      <c r="BH82" s="483">
        <f t="shared" si="139"/>
        <v>22.369186046511629</v>
      </c>
      <c r="BI82" s="477">
        <v>78.447735831082213</v>
      </c>
      <c r="BJ82" s="479">
        <v>82.609095005296965</v>
      </c>
      <c r="BK82" s="478">
        <v>87.287542593382284</v>
      </c>
      <c r="BL82" s="478">
        <v>86.569347115606988</v>
      </c>
      <c r="BM82" s="478">
        <v>85.822980784779077</v>
      </c>
      <c r="BN82" s="478">
        <v>85.051278234738959</v>
      </c>
      <c r="BO82" s="478">
        <v>83.447731992839422</v>
      </c>
      <c r="BP82" s="478">
        <v>81.76389793623035</v>
      </c>
      <c r="BQ82" s="478">
        <v>79.999508005027181</v>
      </c>
      <c r="BR82" s="478">
        <v>78.135040205785927</v>
      </c>
      <c r="BS82" s="478">
        <v>75.977192943726436</v>
      </c>
      <c r="BT82" s="522" t="s">
        <v>381</v>
      </c>
      <c r="BU82" s="533"/>
      <c r="BV82" s="1021"/>
      <c r="BW82" s="503">
        <v>25</v>
      </c>
      <c r="BX82" s="483">
        <f t="shared" si="140"/>
        <v>22.369186046511629</v>
      </c>
      <c r="BY82" s="477">
        <v>80.708041677515752</v>
      </c>
      <c r="BZ82" s="479">
        <v>84.931347972067286</v>
      </c>
      <c r="CA82" s="478">
        <v>87.163750057703282</v>
      </c>
      <c r="CB82" s="478">
        <v>86.424713623735698</v>
      </c>
      <c r="CC82" s="478">
        <v>85.663477290821092</v>
      </c>
      <c r="CD82" s="478">
        <v>84.884618043801112</v>
      </c>
      <c r="CE82" s="478">
        <v>83.269667457964005</v>
      </c>
      <c r="CF82" s="478">
        <v>81.586608927938855</v>
      </c>
      <c r="CG82" s="478">
        <v>79.834935760106504</v>
      </c>
      <c r="CH82" s="478">
        <v>78.006071763493267</v>
      </c>
      <c r="CI82" s="478">
        <v>75.943930530016516</v>
      </c>
      <c r="CJ82" s="522" t="s">
        <v>381</v>
      </c>
      <c r="CK82" s="738"/>
      <c r="CL82" s="1021"/>
      <c r="CM82" s="503">
        <f t="shared" si="164"/>
        <v>25</v>
      </c>
      <c r="CN82" s="491">
        <v>1.2000000000000128</v>
      </c>
      <c r="CO82" s="492">
        <v>1.2000000000000006</v>
      </c>
      <c r="CP82" s="492">
        <v>1.2</v>
      </c>
      <c r="CQ82" s="492">
        <v>1.2000000000000006</v>
      </c>
      <c r="CR82" s="492">
        <v>1.2</v>
      </c>
      <c r="CS82" s="493">
        <v>1.2000000000000002</v>
      </c>
      <c r="CT82" s="493">
        <v>1.2000000000000002</v>
      </c>
      <c r="CU82" s="493">
        <v>1.2</v>
      </c>
      <c r="CV82" s="493">
        <v>1.2</v>
      </c>
      <c r="CW82" s="562">
        <v>1.2</v>
      </c>
      <c r="CX82" s="761" t="str">
        <f t="shared" ref="CX82" si="181">CX13</f>
        <v>not calc.</v>
      </c>
      <c r="CY82" s="748" t="s">
        <v>381</v>
      </c>
      <c r="CZ82" s="738"/>
      <c r="DA82" s="1021"/>
      <c r="DB82" s="503">
        <f t="shared" si="165"/>
        <v>25</v>
      </c>
      <c r="DC82" s="491">
        <v>0.92767658119537189</v>
      </c>
      <c r="DD82" s="492">
        <v>0.96164494016365487</v>
      </c>
      <c r="DE82" s="492">
        <v>1.000000000000008</v>
      </c>
      <c r="DF82" s="492">
        <v>1.0000000000000004</v>
      </c>
      <c r="DG82" s="492">
        <v>1.0000000000000082</v>
      </c>
      <c r="DH82" s="493">
        <v>1</v>
      </c>
      <c r="DI82" s="493">
        <v>1.0000000000000002</v>
      </c>
      <c r="DJ82" s="493">
        <v>1.000000000000004</v>
      </c>
      <c r="DK82" s="493">
        <v>1.000000000000004</v>
      </c>
      <c r="DL82" s="562">
        <v>1.0000000000000016</v>
      </c>
      <c r="DM82" s="493">
        <v>1.0000000000000004</v>
      </c>
      <c r="DN82" s="748" t="s">
        <v>381</v>
      </c>
      <c r="DO82" s="744"/>
      <c r="DP82" s="1021"/>
      <c r="DQ82" s="503">
        <f t="shared" si="166"/>
        <v>25</v>
      </c>
      <c r="DR82" s="491">
        <v>0.94625516018767497</v>
      </c>
      <c r="DS82" s="492">
        <v>0.98016022547426029</v>
      </c>
      <c r="DT82" s="492">
        <v>1.0000000000000082</v>
      </c>
      <c r="DU82" s="492">
        <v>1</v>
      </c>
      <c r="DV82" s="492">
        <v>1.0000000000000002</v>
      </c>
      <c r="DW82" s="493">
        <v>1</v>
      </c>
      <c r="DX82" s="493">
        <v>1</v>
      </c>
      <c r="DY82" s="493">
        <v>1.0000000000000038</v>
      </c>
      <c r="DZ82" s="493">
        <v>1</v>
      </c>
      <c r="EA82" s="562">
        <v>1.0000000000000022</v>
      </c>
      <c r="EB82" s="493">
        <v>1.0000000000000007</v>
      </c>
      <c r="EC82" s="748" t="s">
        <v>381</v>
      </c>
      <c r="ED82" s="738"/>
      <c r="EE82" s="1021"/>
      <c r="EF82" s="503">
        <f t="shared" si="167"/>
        <v>25</v>
      </c>
      <c r="EG82" s="495">
        <v>43.482191341245255</v>
      </c>
      <c r="EH82" s="496">
        <v>42.75196070584451</v>
      </c>
      <c r="EI82" s="496">
        <v>41.49491635905548</v>
      </c>
      <c r="EJ82" s="496">
        <v>39.654182133773816</v>
      </c>
      <c r="EK82" s="496">
        <v>38.066846913527741</v>
      </c>
      <c r="EL82" s="497">
        <v>36.675836882943486</v>
      </c>
      <c r="EM82" s="497">
        <v>34.216189308646506</v>
      </c>
      <c r="EN82" s="497">
        <v>34.27914836836095</v>
      </c>
      <c r="EO82" s="497">
        <v>32.769775833390611</v>
      </c>
      <c r="EP82" s="563">
        <v>32.663839301294672</v>
      </c>
      <c r="EQ82" s="761" t="str">
        <f t="shared" ref="EQ82" si="182">EQ13</f>
        <v>not calc.</v>
      </c>
      <c r="ER82" s="748" t="s">
        <v>381</v>
      </c>
      <c r="ES82" s="738"/>
      <c r="ET82" s="1021"/>
      <c r="EU82" s="503">
        <f t="shared" si="168"/>
        <v>25</v>
      </c>
      <c r="EV82" s="495">
        <v>85</v>
      </c>
      <c r="EW82" s="496">
        <v>85</v>
      </c>
      <c r="EX82" s="496">
        <v>84.289853213191805</v>
      </c>
      <c r="EY82" s="496">
        <v>81.385967992433791</v>
      </c>
      <c r="EZ82" s="496">
        <v>78.370339808414542</v>
      </c>
      <c r="FA82" s="497">
        <v>75.254681628717606</v>
      </c>
      <c r="FB82" s="497">
        <v>68.788259629259358</v>
      </c>
      <c r="FC82" s="497">
        <v>62.009477167863452</v>
      </c>
      <c r="FD82" s="497">
        <v>54.919217759589799</v>
      </c>
      <c r="FE82" s="563">
        <v>47.441404894741765</v>
      </c>
      <c r="FF82" s="497">
        <v>38.806193128293955</v>
      </c>
      <c r="FG82" s="748" t="s">
        <v>381</v>
      </c>
      <c r="FI82" s="1021"/>
      <c r="FJ82" s="503">
        <f t="shared" si="169"/>
        <v>25</v>
      </c>
      <c r="FK82" s="495">
        <v>85.000000000000057</v>
      </c>
      <c r="FL82" s="496">
        <v>85</v>
      </c>
      <c r="FM82" s="496">
        <v>83.78917721197098</v>
      </c>
      <c r="FN82" s="496">
        <v>80.801416215113704</v>
      </c>
      <c r="FO82" s="496">
        <v>77.726167764802085</v>
      </c>
      <c r="FP82" s="497">
        <v>74.582125059911164</v>
      </c>
      <c r="FQ82" s="497">
        <v>68.070850022803768</v>
      </c>
      <c r="FR82" s="497">
        <v>61.296437531272034</v>
      </c>
      <c r="FS82" s="497">
        <v>54.258559181524845</v>
      </c>
      <c r="FT82" s="563">
        <v>46.924716978328547</v>
      </c>
      <c r="FU82" s="497">
        <v>38.673249240726989</v>
      </c>
      <c r="FV82" s="748" t="s">
        <v>381</v>
      </c>
      <c r="FW82" s="744"/>
      <c r="FX82" s="1021"/>
      <c r="FY82" s="503">
        <f t="shared" si="170"/>
        <v>25</v>
      </c>
      <c r="FZ82" s="491">
        <f t="shared" si="171"/>
        <v>0.92767658119537189</v>
      </c>
      <c r="GA82" s="492">
        <f t="shared" si="141"/>
        <v>0.96164494016365487</v>
      </c>
      <c r="GB82" s="492">
        <f t="shared" si="142"/>
        <v>1.000000000000008</v>
      </c>
      <c r="GC82" s="492">
        <f t="shared" si="143"/>
        <v>1</v>
      </c>
      <c r="GD82" s="492">
        <f t="shared" si="144"/>
        <v>1.0000000000000002</v>
      </c>
      <c r="GE82" s="493">
        <f t="shared" si="145"/>
        <v>1</v>
      </c>
      <c r="GF82" s="493">
        <f t="shared" si="146"/>
        <v>1</v>
      </c>
      <c r="GG82" s="493">
        <f t="shared" si="147"/>
        <v>1.0000000000000038</v>
      </c>
      <c r="GH82" s="493">
        <f t="shared" si="148"/>
        <v>1</v>
      </c>
      <c r="GI82" s="493">
        <f t="shared" si="149"/>
        <v>1.0000000000000016</v>
      </c>
      <c r="GJ82" s="493">
        <f t="shared" ref="GJ82:GJ84" si="183">MIN(CX82,DM82,EB82)</f>
        <v>1.0000000000000004</v>
      </c>
      <c r="GK82" s="748" t="s">
        <v>381</v>
      </c>
      <c r="GM82" s="1021"/>
      <c r="GN82" s="503">
        <f t="shared" si="172"/>
        <v>25</v>
      </c>
      <c r="GO82" s="495">
        <f t="shared" si="173"/>
        <v>85.000000000000057</v>
      </c>
      <c r="GP82" s="496">
        <f t="shared" si="150"/>
        <v>85</v>
      </c>
      <c r="GQ82" s="496">
        <f t="shared" si="151"/>
        <v>84.289853213191805</v>
      </c>
      <c r="GR82" s="496">
        <f t="shared" si="152"/>
        <v>81.385967992433791</v>
      </c>
      <c r="GS82" s="496">
        <f t="shared" si="153"/>
        <v>78.370339808414542</v>
      </c>
      <c r="GT82" s="497">
        <f t="shared" si="154"/>
        <v>75.254681628717606</v>
      </c>
      <c r="GU82" s="497">
        <f t="shared" si="155"/>
        <v>68.788259629259358</v>
      </c>
      <c r="GV82" s="497">
        <f t="shared" si="156"/>
        <v>62.009477167863452</v>
      </c>
      <c r="GW82" s="497">
        <f t="shared" si="157"/>
        <v>54.919217759589799</v>
      </c>
      <c r="GX82" s="497">
        <f t="shared" si="158"/>
        <v>47.441404894741765</v>
      </c>
      <c r="GY82" s="497">
        <f t="shared" ref="GY82:GY84" si="184">MAX(EQ82,FF82,FU82)</f>
        <v>38.806193128293955</v>
      </c>
      <c r="GZ82" s="748" t="s">
        <v>381</v>
      </c>
      <c r="HB82" s="1021"/>
      <c r="HC82" s="503">
        <f t="shared" si="174"/>
        <v>25</v>
      </c>
      <c r="HD82" s="531">
        <f t="shared" si="159"/>
        <v>4.6421016191662865</v>
      </c>
      <c r="HE82" s="485">
        <v>5.2223643215620728</v>
      </c>
      <c r="HF82" s="604">
        <v>87.352936941787846</v>
      </c>
      <c r="HH82" s="1021"/>
      <c r="HI82" s="503">
        <f t="shared" si="175"/>
        <v>25</v>
      </c>
      <c r="HJ82" s="531">
        <f t="shared" si="176"/>
        <v>4.6421016191662865</v>
      </c>
      <c r="HK82" s="604">
        <v>99.905539652548313</v>
      </c>
    </row>
    <row r="83" spans="2:219" ht="15" customHeight="1">
      <c r="B83" s="1090"/>
      <c r="C83" s="709">
        <v>20</v>
      </c>
      <c r="D83" s="536">
        <f t="shared" si="178"/>
        <v>19.88372093023256</v>
      </c>
      <c r="E83" s="694" t="s">
        <v>711</v>
      </c>
      <c r="F83" s="695" t="s">
        <v>711</v>
      </c>
      <c r="G83" s="695" t="s">
        <v>711</v>
      </c>
      <c r="H83" s="660">
        <f>MIN(AS83,BI83,BY83)</f>
        <v>83.248628287919331</v>
      </c>
      <c r="I83" s="710">
        <f>MIN(AT83,BJ83,BZ83)</f>
        <v>87.351515139302279</v>
      </c>
      <c r="J83" s="710">
        <f t="shared" si="160"/>
        <v>86.891959832980362</v>
      </c>
      <c r="K83" s="710">
        <f t="shared" si="127"/>
        <v>86.088362322554062</v>
      </c>
      <c r="L83" s="710">
        <f t="shared" si="128"/>
        <v>85.265171905228826</v>
      </c>
      <c r="M83" s="710">
        <f t="shared" si="129"/>
        <v>84.428727038658238</v>
      </c>
      <c r="N83" s="710">
        <f t="shared" si="130"/>
        <v>82.697384963138234</v>
      </c>
      <c r="O83" s="710">
        <f t="shared" si="131"/>
        <v>80.902323118835113</v>
      </c>
      <c r="P83" s="710">
        <f t="shared" si="132"/>
        <v>79.046566323228006</v>
      </c>
      <c r="Q83" s="710">
        <f t="shared" si="133"/>
        <v>77.116401514112809</v>
      </c>
      <c r="R83" s="579">
        <f t="shared" si="179"/>
        <v>74.914299754811083</v>
      </c>
      <c r="S83" s="539" t="s">
        <v>381</v>
      </c>
      <c r="T83" s="738"/>
      <c r="U83" s="1021"/>
      <c r="V83" s="711">
        <f t="shared" si="161"/>
        <v>20</v>
      </c>
      <c r="W83" s="540">
        <v>30</v>
      </c>
      <c r="X83" s="541">
        <v>-33</v>
      </c>
      <c r="Y83" s="696">
        <f t="shared" si="162"/>
        <v>19.88372093023256</v>
      </c>
      <c r="Z83" s="669">
        <v>24.939935034032271</v>
      </c>
      <c r="AA83" s="545">
        <v>25.207416021637975</v>
      </c>
      <c r="AB83" s="542">
        <f>(I83-2)/Y83</f>
        <v>4.2925323403391786</v>
      </c>
      <c r="AC83" s="543">
        <f>(I83-2)/MIN(AA83,Z83)</f>
        <v>3.4222829779963027</v>
      </c>
      <c r="AD83" s="544">
        <v>41.631610036993642</v>
      </c>
      <c r="AE83" s="545">
        <v>59.999832814339541</v>
      </c>
      <c r="AF83" s="738"/>
      <c r="AG83" s="1048"/>
      <c r="AH83" s="1050"/>
      <c r="AI83" s="738"/>
      <c r="AJ83" s="1021"/>
      <c r="AK83" s="503">
        <f t="shared" si="163"/>
        <v>20</v>
      </c>
      <c r="AL83" s="489">
        <f t="shared" si="177"/>
        <v>10</v>
      </c>
      <c r="AM83" s="482">
        <f t="shared" si="136"/>
        <v>-40</v>
      </c>
      <c r="AN83" s="490">
        <f t="shared" si="137"/>
        <v>19.88372093023256</v>
      </c>
      <c r="AO83" s="738"/>
      <c r="AP83" s="1021"/>
      <c r="AQ83" s="503">
        <v>20</v>
      </c>
      <c r="AR83" s="483">
        <f t="shared" si="138"/>
        <v>19.88372093023256</v>
      </c>
      <c r="AS83" s="477">
        <v>101.27827693547907</v>
      </c>
      <c r="AT83" s="479">
        <v>101.0185520288793</v>
      </c>
      <c r="AU83" s="479">
        <v>100.56239466046877</v>
      </c>
      <c r="AV83" s="479">
        <v>99.894267610022155</v>
      </c>
      <c r="AW83" s="479">
        <v>99.310241588501995</v>
      </c>
      <c r="AX83" s="479">
        <v>98.792268884542608</v>
      </c>
      <c r="AY83" s="479">
        <v>97.858826110752574</v>
      </c>
      <c r="AZ83" s="479">
        <v>97.826705153997054</v>
      </c>
      <c r="BA83" s="479">
        <v>97.223636610377753</v>
      </c>
      <c r="BB83" s="479">
        <v>97.145015292749093</v>
      </c>
      <c r="BC83" s="761" t="str">
        <f t="shared" ref="BC83" si="185">BC14</f>
        <v>not calc.</v>
      </c>
      <c r="BD83" s="480" t="s">
        <v>381</v>
      </c>
      <c r="BE83" s="738"/>
      <c r="BF83" s="1021"/>
      <c r="BG83" s="503">
        <v>20</v>
      </c>
      <c r="BH83" s="483">
        <f t="shared" si="139"/>
        <v>22.369186046511629</v>
      </c>
      <c r="BI83" s="477">
        <v>83.248628287919331</v>
      </c>
      <c r="BJ83" s="479">
        <v>87.450212475620944</v>
      </c>
      <c r="BK83" s="478">
        <v>87.003574416949689</v>
      </c>
      <c r="BL83" s="478">
        <v>86.221708239914179</v>
      </c>
      <c r="BM83" s="478">
        <v>85.412487970143431</v>
      </c>
      <c r="BN83" s="478">
        <v>84.582904674153212</v>
      </c>
      <c r="BO83" s="478">
        <v>82.862791095111447</v>
      </c>
      <c r="BP83" s="478">
        <v>81.069065429325093</v>
      </c>
      <c r="BQ83" s="478">
        <v>79.19956493219992</v>
      </c>
      <c r="BR83" s="478">
        <v>77.233178974856813</v>
      </c>
      <c r="BS83" s="478">
        <v>74.936279583860127</v>
      </c>
      <c r="BT83" s="522" t="s">
        <v>381</v>
      </c>
      <c r="BU83" s="533"/>
      <c r="BV83" s="1021"/>
      <c r="BW83" s="503">
        <v>20</v>
      </c>
      <c r="BX83" s="483">
        <f t="shared" si="140"/>
        <v>22.369186046511629</v>
      </c>
      <c r="BY83" s="477">
        <v>85.153205500382185</v>
      </c>
      <c r="BZ83" s="479">
        <v>87.351515139302279</v>
      </c>
      <c r="CA83" s="478">
        <v>86.891959832980362</v>
      </c>
      <c r="CB83" s="478">
        <v>86.088362322554062</v>
      </c>
      <c r="CC83" s="478">
        <v>85.265171905228826</v>
      </c>
      <c r="CD83" s="478">
        <v>84.428727038658238</v>
      </c>
      <c r="CE83" s="478">
        <v>82.697384963138234</v>
      </c>
      <c r="CF83" s="478">
        <v>80.902323118835113</v>
      </c>
      <c r="CG83" s="478">
        <v>79.046566323228006</v>
      </c>
      <c r="CH83" s="478">
        <v>77.116401514112809</v>
      </c>
      <c r="CI83" s="478">
        <v>74.914299754811083</v>
      </c>
      <c r="CJ83" s="522" t="s">
        <v>381</v>
      </c>
      <c r="CK83" s="738"/>
      <c r="CL83" s="1021"/>
      <c r="CM83" s="503">
        <f t="shared" si="164"/>
        <v>20</v>
      </c>
      <c r="CN83" s="491">
        <v>1.2</v>
      </c>
      <c r="CO83" s="492">
        <v>1.2000000000000002</v>
      </c>
      <c r="CP83" s="492">
        <v>1.2000000000000004</v>
      </c>
      <c r="CQ83" s="492">
        <v>1.2000000000000002</v>
      </c>
      <c r="CR83" s="492">
        <v>1.2000000000000006</v>
      </c>
      <c r="CS83" s="493">
        <v>1.2000000000000002</v>
      </c>
      <c r="CT83" s="493">
        <v>1.2000000000000008</v>
      </c>
      <c r="CU83" s="493">
        <v>1.2</v>
      </c>
      <c r="CV83" s="493">
        <v>1.2000000000000006</v>
      </c>
      <c r="CW83" s="562">
        <v>1.2</v>
      </c>
      <c r="CX83" s="761" t="str">
        <f t="shared" ref="CX83" si="186">CX14</f>
        <v>not calc.</v>
      </c>
      <c r="CY83" s="748" t="s">
        <v>381</v>
      </c>
      <c r="CZ83" s="738"/>
      <c r="DA83" s="1021"/>
      <c r="DB83" s="503">
        <f t="shared" si="165"/>
        <v>20</v>
      </c>
      <c r="DC83" s="491">
        <v>0.96677477386389254</v>
      </c>
      <c r="DD83" s="492">
        <v>1.0000000000000082</v>
      </c>
      <c r="DE83" s="492">
        <v>1.000000000000008</v>
      </c>
      <c r="DF83" s="492">
        <v>1.0000000000000073</v>
      </c>
      <c r="DG83" s="492">
        <v>1.0000000000000004</v>
      </c>
      <c r="DH83" s="493">
        <v>1</v>
      </c>
      <c r="DI83" s="493">
        <v>1.0000000000000082</v>
      </c>
      <c r="DJ83" s="493">
        <v>1</v>
      </c>
      <c r="DK83" s="493">
        <v>1.0000000000000038</v>
      </c>
      <c r="DL83" s="562">
        <v>1</v>
      </c>
      <c r="DM83" s="493">
        <v>1</v>
      </c>
      <c r="DN83" s="748" t="s">
        <v>381</v>
      </c>
      <c r="DO83" s="744"/>
      <c r="DP83" s="1021"/>
      <c r="DQ83" s="503">
        <f t="shared" si="166"/>
        <v>20</v>
      </c>
      <c r="DR83" s="491">
        <v>0.9819130468794377</v>
      </c>
      <c r="DS83" s="492">
        <v>1.0000000000000082</v>
      </c>
      <c r="DT83" s="492">
        <v>1</v>
      </c>
      <c r="DU83" s="492">
        <v>1.0000000000000082</v>
      </c>
      <c r="DV83" s="492">
        <v>1.0000000000000082</v>
      </c>
      <c r="DW83" s="493">
        <v>1</v>
      </c>
      <c r="DX83" s="493">
        <v>1.0000000000000084</v>
      </c>
      <c r="DY83" s="493">
        <v>1</v>
      </c>
      <c r="DZ83" s="493">
        <v>1.0000000000000007</v>
      </c>
      <c r="EA83" s="562">
        <v>1.000000000000002</v>
      </c>
      <c r="EB83" s="493">
        <v>1.0000000000000007</v>
      </c>
      <c r="EC83" s="748" t="s">
        <v>381</v>
      </c>
      <c r="ED83" s="738"/>
      <c r="EE83" s="1021"/>
      <c r="EF83" s="503">
        <f t="shared" si="167"/>
        <v>20</v>
      </c>
      <c r="EG83" s="495">
        <v>40.586321307419553</v>
      </c>
      <c r="EH83" s="496">
        <v>39.792300282204735</v>
      </c>
      <c r="EI83" s="496">
        <v>38.398243480388203</v>
      </c>
      <c r="EJ83" s="496">
        <v>36.357524632283685</v>
      </c>
      <c r="EK83" s="496">
        <v>34.574795001570806</v>
      </c>
      <c r="EL83" s="497">
        <v>32.99456619042428</v>
      </c>
      <c r="EM83" s="497">
        <v>30.148912527328889</v>
      </c>
      <c r="EN83" s="497">
        <v>30.0510381268694</v>
      </c>
      <c r="EO83" s="497">
        <v>28.214049904220701</v>
      </c>
      <c r="EP83" s="563">
        <v>27.974647980473094</v>
      </c>
      <c r="EQ83" s="761" t="str">
        <f t="shared" ref="EQ83" si="187">EQ14</f>
        <v>not calc.</v>
      </c>
      <c r="ER83" s="748" t="s">
        <v>381</v>
      </c>
      <c r="ES83" s="738"/>
      <c r="ET83" s="1021"/>
      <c r="EU83" s="503">
        <f t="shared" si="168"/>
        <v>20</v>
      </c>
      <c r="EV83" s="495">
        <v>85</v>
      </c>
      <c r="EW83" s="496">
        <v>84.947858761151394</v>
      </c>
      <c r="EX83" s="496">
        <v>83.141439998755345</v>
      </c>
      <c r="EY83" s="496">
        <v>79.981088159434705</v>
      </c>
      <c r="EZ83" s="496">
        <v>76.712725892712513</v>
      </c>
      <c r="FA83" s="497">
        <v>73.364847865394324</v>
      </c>
      <c r="FB83" s="497">
        <v>66.432065792690935</v>
      </c>
      <c r="FC83" s="497">
        <v>59.215686422475585</v>
      </c>
      <c r="FD83" s="497">
        <v>51.709028911139455</v>
      </c>
      <c r="FE83" s="563">
        <v>43.829816626935951</v>
      </c>
      <c r="FF83" s="497">
        <v>34.648260483160414</v>
      </c>
      <c r="FG83" s="748" t="s">
        <v>381</v>
      </c>
      <c r="FI83" s="1021"/>
      <c r="FJ83" s="503">
        <f t="shared" si="169"/>
        <v>20</v>
      </c>
      <c r="FK83" s="495">
        <v>85.000000000000114</v>
      </c>
      <c r="FL83" s="496">
        <v>84.548611987999493</v>
      </c>
      <c r="FM83" s="496">
        <v>82.690139185884561</v>
      </c>
      <c r="FN83" s="496">
        <v>79.442337233990713</v>
      </c>
      <c r="FO83" s="496">
        <v>76.118012416021429</v>
      </c>
      <c r="FP83" s="497">
        <v>72.74295289399646</v>
      </c>
      <c r="FQ83" s="497">
        <v>65.766052581437805</v>
      </c>
      <c r="FR83" s="497">
        <v>58.545551805389039</v>
      </c>
      <c r="FS83" s="497">
        <v>51.095359151598984</v>
      </c>
      <c r="FT83" s="563">
        <v>43.362435878742531</v>
      </c>
      <c r="FU83" s="497">
        <v>34.560516101518658</v>
      </c>
      <c r="FV83" s="748" t="s">
        <v>381</v>
      </c>
      <c r="FW83" s="744"/>
      <c r="FX83" s="1021"/>
      <c r="FY83" s="503">
        <f t="shared" si="170"/>
        <v>20</v>
      </c>
      <c r="FZ83" s="491">
        <f t="shared" si="171"/>
        <v>0.96677477386389254</v>
      </c>
      <c r="GA83" s="492">
        <f t="shared" si="141"/>
        <v>1.0000000000000082</v>
      </c>
      <c r="GB83" s="492">
        <f t="shared" si="142"/>
        <v>1</v>
      </c>
      <c r="GC83" s="492">
        <f t="shared" si="143"/>
        <v>1.0000000000000073</v>
      </c>
      <c r="GD83" s="492">
        <f t="shared" si="144"/>
        <v>1.0000000000000004</v>
      </c>
      <c r="GE83" s="493">
        <f t="shared" si="145"/>
        <v>1</v>
      </c>
      <c r="GF83" s="493">
        <f t="shared" si="146"/>
        <v>1.0000000000000082</v>
      </c>
      <c r="GG83" s="493">
        <f t="shared" si="147"/>
        <v>1</v>
      </c>
      <c r="GH83" s="493">
        <f t="shared" si="148"/>
        <v>1.0000000000000007</v>
      </c>
      <c r="GI83" s="493">
        <f t="shared" si="149"/>
        <v>1</v>
      </c>
      <c r="GJ83" s="493">
        <f t="shared" si="183"/>
        <v>1</v>
      </c>
      <c r="GK83" s="748" t="s">
        <v>381</v>
      </c>
      <c r="GM83" s="1021"/>
      <c r="GN83" s="503">
        <f t="shared" si="172"/>
        <v>20</v>
      </c>
      <c r="GO83" s="495">
        <f t="shared" si="173"/>
        <v>85.000000000000114</v>
      </c>
      <c r="GP83" s="496">
        <f t="shared" si="150"/>
        <v>84.947858761151394</v>
      </c>
      <c r="GQ83" s="496">
        <f t="shared" si="151"/>
        <v>83.141439998755345</v>
      </c>
      <c r="GR83" s="496">
        <f t="shared" si="152"/>
        <v>79.981088159434705</v>
      </c>
      <c r="GS83" s="496">
        <f t="shared" si="153"/>
        <v>76.712725892712513</v>
      </c>
      <c r="GT83" s="497">
        <f t="shared" si="154"/>
        <v>73.364847865394324</v>
      </c>
      <c r="GU83" s="497">
        <f t="shared" si="155"/>
        <v>66.432065792690935</v>
      </c>
      <c r="GV83" s="497">
        <f t="shared" si="156"/>
        <v>59.215686422475585</v>
      </c>
      <c r="GW83" s="497">
        <f t="shared" si="157"/>
        <v>51.709028911139455</v>
      </c>
      <c r="GX83" s="497">
        <f t="shared" si="158"/>
        <v>43.829816626935951</v>
      </c>
      <c r="GY83" s="497">
        <f t="shared" si="184"/>
        <v>34.648260483160414</v>
      </c>
      <c r="GZ83" s="748" t="s">
        <v>381</v>
      </c>
      <c r="HB83" s="1021"/>
      <c r="HC83" s="503">
        <f t="shared" si="174"/>
        <v>20</v>
      </c>
      <c r="HD83" s="598" t="s">
        <v>381</v>
      </c>
      <c r="HE83" s="697" t="s">
        <v>381</v>
      </c>
      <c r="HF83" s="697" t="s">
        <v>381</v>
      </c>
      <c r="HH83" s="1021"/>
      <c r="HI83" s="503">
        <f t="shared" si="175"/>
        <v>20</v>
      </c>
      <c r="HJ83" s="598" t="str">
        <f>HD83</f>
        <v>no fueling</v>
      </c>
      <c r="HK83" s="599" t="s">
        <v>381</v>
      </c>
    </row>
    <row r="84" spans="2:219" ht="15" customHeight="1">
      <c r="B84" s="1090"/>
      <c r="C84" s="581">
        <v>10</v>
      </c>
      <c r="D84" s="476">
        <f t="shared" si="178"/>
        <v>19.88372093023256</v>
      </c>
      <c r="E84" s="698" t="s">
        <v>711</v>
      </c>
      <c r="F84" s="699" t="s">
        <v>711</v>
      </c>
      <c r="G84" s="699" t="s">
        <v>711</v>
      </c>
      <c r="H84" s="578">
        <f t="shared" ref="H84:H89" si="188">MIN(AS84,BI84,BY84)</f>
        <v>87.229476988397252</v>
      </c>
      <c r="I84" s="579">
        <f t="shared" ref="I84:I89" si="189">MIN(AT84,BJ84,BZ84)</f>
        <v>86.988340444278322</v>
      </c>
      <c r="J84" s="579">
        <f t="shared" si="160"/>
        <v>86.46539132344067</v>
      </c>
      <c r="K84" s="579">
        <f t="shared" si="127"/>
        <v>85.565150910492363</v>
      </c>
      <c r="L84" s="579">
        <f t="shared" si="128"/>
        <v>84.649280818015669</v>
      </c>
      <c r="M84" s="579">
        <f t="shared" si="129"/>
        <v>83.719653341199276</v>
      </c>
      <c r="N84" s="579">
        <f t="shared" si="130"/>
        <v>81.807824513762299</v>
      </c>
      <c r="O84" s="579">
        <f t="shared" si="131"/>
        <v>79.844214664000944</v>
      </c>
      <c r="P84" s="579">
        <f t="shared" si="132"/>
        <v>77.829268718302188</v>
      </c>
      <c r="Q84" s="579">
        <f t="shared" si="133"/>
        <v>75.743513511509178</v>
      </c>
      <c r="R84" s="579">
        <f t="shared" si="179"/>
        <v>73.318716794171664</v>
      </c>
      <c r="S84" s="480" t="s">
        <v>381</v>
      </c>
      <c r="T84" s="738"/>
      <c r="U84" s="1021"/>
      <c r="V84" s="503">
        <f t="shared" si="161"/>
        <v>10</v>
      </c>
      <c r="W84" s="481">
        <f>V84+15</f>
        <v>25</v>
      </c>
      <c r="X84" s="482">
        <v>-33</v>
      </c>
      <c r="Y84" s="681">
        <f t="shared" si="162"/>
        <v>19.88372093023256</v>
      </c>
      <c r="Z84" s="666">
        <v>28.073085847812781</v>
      </c>
      <c r="AA84" s="488">
        <v>25.130172280757478</v>
      </c>
      <c r="AB84" s="542">
        <f t="shared" ref="AB84:AB89" si="190">(I84-2)/Y84</f>
        <v>4.2742674141566868</v>
      </c>
      <c r="AC84" s="543">
        <f t="shared" ref="AC84:AC89" si="191">(I84-2)/MIN(AA84,Z84)</f>
        <v>3.3819243057619257</v>
      </c>
      <c r="AD84" s="487">
        <v>45.63159765794834</v>
      </c>
      <c r="AE84" s="488">
        <v>59.997019239823949</v>
      </c>
      <c r="AF84" s="738"/>
      <c r="AG84" s="1048"/>
      <c r="AH84" s="1050"/>
      <c r="AI84" s="738"/>
      <c r="AJ84" s="1021"/>
      <c r="AK84" s="503">
        <f t="shared" si="163"/>
        <v>10</v>
      </c>
      <c r="AL84" s="489">
        <f t="shared" si="177"/>
        <v>0</v>
      </c>
      <c r="AM84" s="482">
        <f t="shared" si="136"/>
        <v>-40</v>
      </c>
      <c r="AN84" s="490">
        <f t="shared" si="137"/>
        <v>19.88372093023256</v>
      </c>
      <c r="AO84" s="738"/>
      <c r="AP84" s="1021"/>
      <c r="AQ84" s="503">
        <v>10</v>
      </c>
      <c r="AR84" s="483">
        <f t="shared" si="138"/>
        <v>19.88372093023256</v>
      </c>
      <c r="AS84" s="477">
        <v>99.512942166249289</v>
      </c>
      <c r="AT84" s="479">
        <v>99.099857517156167</v>
      </c>
      <c r="AU84" s="479">
        <v>98.535476692637189</v>
      </c>
      <c r="AV84" s="479">
        <v>97.722670754663795</v>
      </c>
      <c r="AW84" s="479">
        <v>97.001043844011079</v>
      </c>
      <c r="AX84" s="479">
        <v>96.349827239540389</v>
      </c>
      <c r="AY84" s="479">
        <v>95.133516589310929</v>
      </c>
      <c r="AZ84" s="479">
        <v>95.002807155512187</v>
      </c>
      <c r="BA84" s="479">
        <v>94.157695073126973</v>
      </c>
      <c r="BB84" s="479">
        <v>94.015997916187146</v>
      </c>
      <c r="BC84" s="761" t="str">
        <f t="shared" ref="BC84" si="192">BC15</f>
        <v>not calc.</v>
      </c>
      <c r="BD84" s="480" t="s">
        <v>381</v>
      </c>
      <c r="BE84" s="738"/>
      <c r="BF84" s="1021"/>
      <c r="BG84" s="503">
        <v>10</v>
      </c>
      <c r="BH84" s="483">
        <f t="shared" si="139"/>
        <v>22.369186046511629</v>
      </c>
      <c r="BI84" s="477">
        <v>87.295811664299762</v>
      </c>
      <c r="BJ84" s="479">
        <v>87.055763865276859</v>
      </c>
      <c r="BK84" s="478">
        <v>86.550331352352941</v>
      </c>
      <c r="BL84" s="478">
        <v>85.672473982364693</v>
      </c>
      <c r="BM84" s="478">
        <v>84.767339378260317</v>
      </c>
      <c r="BN84" s="478">
        <v>83.84826685300358</v>
      </c>
      <c r="BO84" s="478">
        <v>81.951444447503036</v>
      </c>
      <c r="BP84" s="478">
        <v>79.990852716245556</v>
      </c>
      <c r="BQ84" s="478">
        <v>77.962738969325045</v>
      </c>
      <c r="BR84" s="478">
        <v>75.838042580958202</v>
      </c>
      <c r="BS84" s="478">
        <v>73.326894020668277</v>
      </c>
      <c r="BT84" s="522" t="s">
        <v>381</v>
      </c>
      <c r="BU84" s="533"/>
      <c r="BV84" s="1021"/>
      <c r="BW84" s="503">
        <v>10</v>
      </c>
      <c r="BX84" s="483">
        <f t="shared" si="140"/>
        <v>22.369186046511629</v>
      </c>
      <c r="BY84" s="477">
        <v>87.229476988397252</v>
      </c>
      <c r="BZ84" s="479">
        <v>86.988340444278322</v>
      </c>
      <c r="CA84" s="478">
        <v>86.46539132344067</v>
      </c>
      <c r="CB84" s="478">
        <v>85.565150910492363</v>
      </c>
      <c r="CC84" s="478">
        <v>84.649280818015669</v>
      </c>
      <c r="CD84" s="478">
        <v>83.719653341199276</v>
      </c>
      <c r="CE84" s="478">
        <v>81.807824513762299</v>
      </c>
      <c r="CF84" s="478">
        <v>79.844214664000944</v>
      </c>
      <c r="CG84" s="478">
        <v>77.829268718302188</v>
      </c>
      <c r="CH84" s="478">
        <v>75.743513511509178</v>
      </c>
      <c r="CI84" s="478">
        <v>73.318716794171664</v>
      </c>
      <c r="CJ84" s="522" t="s">
        <v>381</v>
      </c>
      <c r="CK84" s="738"/>
      <c r="CL84" s="1021"/>
      <c r="CM84" s="503">
        <f t="shared" si="164"/>
        <v>10</v>
      </c>
      <c r="CN84" s="491">
        <v>1.2000000000000004</v>
      </c>
      <c r="CO84" s="492">
        <v>1.2</v>
      </c>
      <c r="CP84" s="492">
        <v>1.2</v>
      </c>
      <c r="CQ84" s="492">
        <v>1.2000000000000002</v>
      </c>
      <c r="CR84" s="492">
        <v>1.2000000000000002</v>
      </c>
      <c r="CS84" s="493">
        <v>1.2000000000000006</v>
      </c>
      <c r="CT84" s="493">
        <v>1.2000000000000128</v>
      </c>
      <c r="CU84" s="493">
        <v>1.2000000000000068</v>
      </c>
      <c r="CV84" s="493">
        <v>1.2000000000000004</v>
      </c>
      <c r="CW84" s="562">
        <v>1.2</v>
      </c>
      <c r="CX84" s="761" t="str">
        <f t="shared" ref="CX84" si="193">CX15</f>
        <v>not calc.</v>
      </c>
      <c r="CY84" s="748" t="s">
        <v>381</v>
      </c>
      <c r="CZ84" s="738"/>
      <c r="DA84" s="1021"/>
      <c r="DB84" s="503">
        <f t="shared" si="165"/>
        <v>10</v>
      </c>
      <c r="DC84" s="491">
        <v>1</v>
      </c>
      <c r="DD84" s="492">
        <v>1</v>
      </c>
      <c r="DE84" s="492">
        <v>1.0000000000000073</v>
      </c>
      <c r="DF84" s="492">
        <v>1.0000000000000004</v>
      </c>
      <c r="DG84" s="492">
        <v>1.0000000000000084</v>
      </c>
      <c r="DH84" s="493">
        <v>1.0000000000000082</v>
      </c>
      <c r="DI84" s="493">
        <v>1.0000000000000082</v>
      </c>
      <c r="DJ84" s="493">
        <v>1.0000000000000042</v>
      </c>
      <c r="DK84" s="493">
        <v>1.000000000000004</v>
      </c>
      <c r="DL84" s="562">
        <v>1.0000000000000013</v>
      </c>
      <c r="DM84" s="493">
        <v>1.0000000000000002</v>
      </c>
      <c r="DN84" s="748" t="s">
        <v>381</v>
      </c>
      <c r="DO84" s="744"/>
      <c r="DP84" s="1021"/>
      <c r="DQ84" s="503">
        <f t="shared" si="166"/>
        <v>10</v>
      </c>
      <c r="DR84" s="491">
        <v>1.0000000000000082</v>
      </c>
      <c r="DS84" s="492">
        <v>1</v>
      </c>
      <c r="DT84" s="492">
        <v>1.0000000000000004</v>
      </c>
      <c r="DU84" s="492">
        <v>1</v>
      </c>
      <c r="DV84" s="492">
        <v>1</v>
      </c>
      <c r="DW84" s="493">
        <v>1</v>
      </c>
      <c r="DX84" s="493">
        <v>1.000000000000008</v>
      </c>
      <c r="DY84" s="493">
        <v>1</v>
      </c>
      <c r="DZ84" s="493">
        <v>1.0000000000000038</v>
      </c>
      <c r="EA84" s="562">
        <v>1.000000000000002</v>
      </c>
      <c r="EB84" s="493">
        <v>1.0000000000000004</v>
      </c>
      <c r="EC84" s="748" t="s">
        <v>381</v>
      </c>
      <c r="ED84" s="738"/>
      <c r="EE84" s="1021"/>
      <c r="EF84" s="503">
        <f t="shared" si="167"/>
        <v>10</v>
      </c>
      <c r="EG84" s="495">
        <v>35.193417281329971</v>
      </c>
      <c r="EH84" s="496">
        <v>33.932856985078445</v>
      </c>
      <c r="EI84" s="496">
        <v>32.21145165129002</v>
      </c>
      <c r="EJ84" s="496">
        <v>29.734061246666386</v>
      </c>
      <c r="EK84" s="496">
        <v>27.536305007196063</v>
      </c>
      <c r="EL84" s="497">
        <v>25.554391575912632</v>
      </c>
      <c r="EM84" s="497">
        <v>21.856274239945265</v>
      </c>
      <c r="EN84" s="497">
        <v>21.459141672419207</v>
      </c>
      <c r="EO84" s="497">
        <v>18.892779605922442</v>
      </c>
      <c r="EP84" s="563">
        <v>18.462712662486524</v>
      </c>
      <c r="EQ84" s="761" t="str">
        <f t="shared" ref="EQ84" si="194">EQ15</f>
        <v>not calc.</v>
      </c>
      <c r="ER84" s="748" t="s">
        <v>381</v>
      </c>
      <c r="ES84" s="738"/>
      <c r="ET84" s="1021"/>
      <c r="EU84" s="503">
        <f t="shared" si="168"/>
        <v>10</v>
      </c>
      <c r="EV84" s="495">
        <v>84.323299196311552</v>
      </c>
      <c r="EW84" s="496">
        <v>83.352478590289309</v>
      </c>
      <c r="EX84" s="496">
        <v>81.309108876362643</v>
      </c>
      <c r="EY84" s="496">
        <v>77.76249906856151</v>
      </c>
      <c r="EZ84" s="496">
        <v>74.108914692102246</v>
      </c>
      <c r="FA84" s="497">
        <v>70.402463365983692</v>
      </c>
      <c r="FB84" s="497">
        <v>62.763916088177211</v>
      </c>
      <c r="FC84" s="497">
        <v>54.884469318351989</v>
      </c>
      <c r="FD84" s="497">
        <v>46.751128456497213</v>
      </c>
      <c r="FE84" s="563">
        <v>38.250068323560356</v>
      </c>
      <c r="FF84" s="497">
        <v>28.229480623428117</v>
      </c>
      <c r="FG84" s="748" t="s">
        <v>381</v>
      </c>
      <c r="FI84" s="1021"/>
      <c r="FJ84" s="503">
        <f t="shared" si="169"/>
        <v>10</v>
      </c>
      <c r="FK84" s="495">
        <v>84.055000532376141</v>
      </c>
      <c r="FL84" s="496">
        <v>83.079840134190135</v>
      </c>
      <c r="FM84" s="496">
        <v>80.965811217841633</v>
      </c>
      <c r="FN84" s="496">
        <v>77.329116253222651</v>
      </c>
      <c r="FO84" s="496">
        <v>73.632613855745603</v>
      </c>
      <c r="FP84" s="497">
        <v>69.884063368475836</v>
      </c>
      <c r="FQ84" s="497">
        <v>62.186166396221438</v>
      </c>
      <c r="FR84" s="497">
        <v>54.29580526357006</v>
      </c>
      <c r="FS84" s="497">
        <v>46.21650816856652</v>
      </c>
      <c r="FT84" s="563">
        <v>37.872326125295558</v>
      </c>
      <c r="FU84" s="497">
        <v>28.196898182324162</v>
      </c>
      <c r="FV84" s="748" t="s">
        <v>381</v>
      </c>
      <c r="FW84" s="744"/>
      <c r="FX84" s="1021"/>
      <c r="FY84" s="503">
        <f t="shared" si="170"/>
        <v>10</v>
      </c>
      <c r="FZ84" s="491">
        <f t="shared" si="171"/>
        <v>1</v>
      </c>
      <c r="GA84" s="492">
        <f t="shared" si="141"/>
        <v>1</v>
      </c>
      <c r="GB84" s="492">
        <f t="shared" si="142"/>
        <v>1.0000000000000004</v>
      </c>
      <c r="GC84" s="492">
        <f t="shared" si="143"/>
        <v>1</v>
      </c>
      <c r="GD84" s="492">
        <f t="shared" si="144"/>
        <v>1</v>
      </c>
      <c r="GE84" s="493">
        <f t="shared" si="145"/>
        <v>1</v>
      </c>
      <c r="GF84" s="493">
        <f t="shared" si="146"/>
        <v>1.000000000000008</v>
      </c>
      <c r="GG84" s="493">
        <f t="shared" si="147"/>
        <v>1</v>
      </c>
      <c r="GH84" s="493">
        <f t="shared" si="148"/>
        <v>1.0000000000000038</v>
      </c>
      <c r="GI84" s="493">
        <f t="shared" si="149"/>
        <v>1.0000000000000013</v>
      </c>
      <c r="GJ84" s="493">
        <f t="shared" si="183"/>
        <v>1.0000000000000002</v>
      </c>
      <c r="GK84" s="748" t="s">
        <v>381</v>
      </c>
      <c r="GM84" s="1021"/>
      <c r="GN84" s="503">
        <f t="shared" si="172"/>
        <v>10</v>
      </c>
      <c r="GO84" s="495">
        <f t="shared" si="173"/>
        <v>84.323299196311552</v>
      </c>
      <c r="GP84" s="496">
        <f t="shared" si="150"/>
        <v>83.352478590289309</v>
      </c>
      <c r="GQ84" s="496">
        <f t="shared" si="151"/>
        <v>81.309108876362643</v>
      </c>
      <c r="GR84" s="496">
        <f t="shared" si="152"/>
        <v>77.76249906856151</v>
      </c>
      <c r="GS84" s="496">
        <f t="shared" si="153"/>
        <v>74.108914692102246</v>
      </c>
      <c r="GT84" s="497">
        <f t="shared" si="154"/>
        <v>70.402463365983692</v>
      </c>
      <c r="GU84" s="497">
        <f t="shared" si="155"/>
        <v>62.763916088177211</v>
      </c>
      <c r="GV84" s="497">
        <f t="shared" si="156"/>
        <v>54.884469318351989</v>
      </c>
      <c r="GW84" s="497">
        <f t="shared" si="157"/>
        <v>46.751128456497213</v>
      </c>
      <c r="GX84" s="497">
        <f t="shared" si="158"/>
        <v>38.250068323560356</v>
      </c>
      <c r="GY84" s="497">
        <f t="shared" si="184"/>
        <v>28.229480623428117</v>
      </c>
      <c r="GZ84" s="748" t="s">
        <v>381</v>
      </c>
      <c r="HB84" s="1021"/>
      <c r="HC84" s="749">
        <f t="shared" si="174"/>
        <v>10</v>
      </c>
      <c r="HD84" s="598" t="s">
        <v>381</v>
      </c>
      <c r="HE84" s="697" t="s">
        <v>381</v>
      </c>
      <c r="HF84" s="697" t="s">
        <v>381</v>
      </c>
      <c r="HH84" s="1021"/>
      <c r="HI84" s="749">
        <f t="shared" si="175"/>
        <v>10</v>
      </c>
      <c r="HJ84" s="598" t="str">
        <f t="shared" si="176"/>
        <v>no fueling</v>
      </c>
      <c r="HK84" s="599" t="s">
        <v>381</v>
      </c>
    </row>
    <row r="85" spans="2:219" ht="15" customHeight="1">
      <c r="B85" s="1090"/>
      <c r="C85" s="581">
        <v>0</v>
      </c>
      <c r="D85" s="476">
        <f t="shared" si="178"/>
        <v>19.88372093023256</v>
      </c>
      <c r="E85" s="698" t="s">
        <v>711</v>
      </c>
      <c r="F85" s="699" t="s">
        <v>711</v>
      </c>
      <c r="G85" s="699" t="s">
        <v>711</v>
      </c>
      <c r="H85" s="578">
        <f t="shared" si="188"/>
        <v>86.603727311160654</v>
      </c>
      <c r="I85" s="579">
        <f t="shared" si="189"/>
        <v>86.29964025692567</v>
      </c>
      <c r="J85" s="579">
        <f t="shared" si="160"/>
        <v>85.658372067867631</v>
      </c>
      <c r="K85" s="579">
        <f t="shared" si="127"/>
        <v>84.560462881003247</v>
      </c>
      <c r="L85" s="579">
        <f t="shared" si="128"/>
        <v>83.443887674358237</v>
      </c>
      <c r="M85" s="579">
        <f t="shared" si="129"/>
        <v>82.315938771146406</v>
      </c>
      <c r="N85" s="579">
        <f t="shared" si="130"/>
        <v>80.028510100318385</v>
      </c>
      <c r="O85" s="579">
        <f t="shared" si="131"/>
        <v>77.711722484900179</v>
      </c>
      <c r="P85" s="579">
        <f t="shared" si="132"/>
        <v>75.35848836377572</v>
      </c>
      <c r="Q85" s="579">
        <f t="shared" si="133"/>
        <v>72.940480932766718</v>
      </c>
      <c r="R85" s="522" t="s">
        <v>381</v>
      </c>
      <c r="S85" s="480" t="s">
        <v>381</v>
      </c>
      <c r="T85" s="738"/>
      <c r="U85" s="1021"/>
      <c r="V85" s="503">
        <f t="shared" si="161"/>
        <v>0</v>
      </c>
      <c r="W85" s="481">
        <f>V85+15</f>
        <v>15</v>
      </c>
      <c r="X85" s="482">
        <v>-33</v>
      </c>
      <c r="Y85" s="681">
        <f t="shared" si="162"/>
        <v>19.88372093023256</v>
      </c>
      <c r="Z85" s="666">
        <f t="shared" ref="Z85:AA89" si="195">Z16</f>
        <v>41.9466289</v>
      </c>
      <c r="AA85" s="488">
        <f t="shared" si="195"/>
        <v>26.371771512993664</v>
      </c>
      <c r="AB85" s="542">
        <f t="shared" si="190"/>
        <v>4.2396310304652669</v>
      </c>
      <c r="AC85" s="543">
        <f t="shared" si="191"/>
        <v>3.1965861760705119</v>
      </c>
      <c r="AD85" s="487">
        <f t="shared" ref="AD85:AE89" si="196">AD16</f>
        <v>59.1981039</v>
      </c>
      <c r="AE85" s="488">
        <f t="shared" si="196"/>
        <v>59.996514480209349</v>
      </c>
      <c r="AF85" s="738"/>
      <c r="AG85" s="1048"/>
      <c r="AH85" s="1050"/>
      <c r="AI85" s="738"/>
      <c r="AJ85" s="1021"/>
      <c r="AK85" s="503">
        <f t="shared" si="163"/>
        <v>0</v>
      </c>
      <c r="AL85" s="489">
        <f t="shared" si="177"/>
        <v>-10</v>
      </c>
      <c r="AM85" s="482">
        <f t="shared" si="136"/>
        <v>-40</v>
      </c>
      <c r="AN85" s="490">
        <f t="shared" si="137"/>
        <v>19.88372093023256</v>
      </c>
      <c r="AO85" s="738"/>
      <c r="AP85" s="1021"/>
      <c r="AQ85" s="503">
        <v>0</v>
      </c>
      <c r="AR85" s="483">
        <f t="shared" si="138"/>
        <v>19.88372093023256</v>
      </c>
      <c r="AS85" s="477">
        <f>AS16</f>
        <v>98.538955104348574</v>
      </c>
      <c r="AT85" s="479">
        <f t="shared" ref="AT85:BB86" si="197">AT16</f>
        <v>97.974856736564305</v>
      </c>
      <c r="AU85" s="479">
        <f t="shared" si="197"/>
        <v>97.053846103067741</v>
      </c>
      <c r="AV85" s="479">
        <f t="shared" si="197"/>
        <v>95.709942593324001</v>
      </c>
      <c r="AW85" s="479">
        <f t="shared" si="197"/>
        <v>94.662763151334474</v>
      </c>
      <c r="AX85" s="479">
        <f t="shared" si="197"/>
        <v>93.864482197955297</v>
      </c>
      <c r="AY85" s="479">
        <f t="shared" si="197"/>
        <v>92.298668757626658</v>
      </c>
      <c r="AZ85" s="479">
        <f t="shared" si="197"/>
        <v>92.104890804368239</v>
      </c>
      <c r="BA85" s="479">
        <f t="shared" si="197"/>
        <v>91.234415814700341</v>
      </c>
      <c r="BB85" s="479">
        <f t="shared" si="197"/>
        <v>90.829523352569367</v>
      </c>
      <c r="BC85" s="713" t="s">
        <v>381</v>
      </c>
      <c r="BD85" s="480" t="s">
        <v>381</v>
      </c>
      <c r="BE85" s="738"/>
      <c r="BF85" s="1021"/>
      <c r="BG85" s="503">
        <v>0</v>
      </c>
      <c r="BH85" s="483">
        <f t="shared" si="139"/>
        <v>22.369186046511629</v>
      </c>
      <c r="BI85" s="477">
        <f>BI16</f>
        <v>86.631698419501831</v>
      </c>
      <c r="BJ85" s="479">
        <f t="shared" ref="BJ85:BR85" si="198">BJ16</f>
        <v>86.334952462577789</v>
      </c>
      <c r="BK85" s="479">
        <f t="shared" si="198"/>
        <v>85.710483040166523</v>
      </c>
      <c r="BL85" s="479">
        <f t="shared" si="198"/>
        <v>84.635012671362716</v>
      </c>
      <c r="BM85" s="479">
        <f t="shared" si="198"/>
        <v>83.538683116019826</v>
      </c>
      <c r="BN85" s="479">
        <f t="shared" si="198"/>
        <v>82.418704042856533</v>
      </c>
      <c r="BO85" s="479">
        <f t="shared" si="198"/>
        <v>80.151384781497995</v>
      </c>
      <c r="BP85" s="479">
        <f t="shared" si="198"/>
        <v>77.835670680237868</v>
      </c>
      <c r="BQ85" s="479">
        <f t="shared" si="198"/>
        <v>75.469271339959008</v>
      </c>
      <c r="BR85" s="479">
        <f t="shared" si="198"/>
        <v>73.004586281917057</v>
      </c>
      <c r="BS85" s="713" t="s">
        <v>381</v>
      </c>
      <c r="BT85" s="522" t="s">
        <v>381</v>
      </c>
      <c r="BU85" s="533"/>
      <c r="BV85" s="1021"/>
      <c r="BW85" s="503">
        <v>0</v>
      </c>
      <c r="BX85" s="483">
        <f t="shared" si="140"/>
        <v>22.369186046511629</v>
      </c>
      <c r="BY85" s="477">
        <f>BY16</f>
        <v>86.603727311160654</v>
      </c>
      <c r="BZ85" s="479">
        <f t="shared" ref="BZ85:CH85" si="199">BZ16</f>
        <v>86.29964025692567</v>
      </c>
      <c r="CA85" s="479">
        <f t="shared" si="199"/>
        <v>85.658372067867631</v>
      </c>
      <c r="CB85" s="479">
        <f t="shared" si="199"/>
        <v>84.560462881003247</v>
      </c>
      <c r="CC85" s="479">
        <f t="shared" si="199"/>
        <v>83.443887674358237</v>
      </c>
      <c r="CD85" s="479">
        <f t="shared" si="199"/>
        <v>82.315938771146406</v>
      </c>
      <c r="CE85" s="479">
        <f t="shared" si="199"/>
        <v>80.028510100318385</v>
      </c>
      <c r="CF85" s="479">
        <f t="shared" si="199"/>
        <v>77.711722484900179</v>
      </c>
      <c r="CG85" s="479">
        <f t="shared" si="199"/>
        <v>75.35848836377572</v>
      </c>
      <c r="CH85" s="479">
        <f t="shared" si="199"/>
        <v>72.940480932766718</v>
      </c>
      <c r="CI85" s="713" t="s">
        <v>381</v>
      </c>
      <c r="CJ85" s="522" t="s">
        <v>381</v>
      </c>
      <c r="CK85" s="738"/>
      <c r="CL85" s="1021"/>
      <c r="CM85" s="503">
        <f t="shared" si="164"/>
        <v>0</v>
      </c>
      <c r="CN85" s="491">
        <f>CN16</f>
        <v>1.2</v>
      </c>
      <c r="CO85" s="492">
        <f t="shared" ref="CO85:CW86" si="200">CO16</f>
        <v>1.2000000000000006</v>
      </c>
      <c r="CP85" s="492">
        <f t="shared" si="200"/>
        <v>1.2000000000000002</v>
      </c>
      <c r="CQ85" s="492">
        <f t="shared" si="200"/>
        <v>1.2000000000000135</v>
      </c>
      <c r="CR85" s="492">
        <f t="shared" si="200"/>
        <v>1.2000000000000006</v>
      </c>
      <c r="CS85" s="493">
        <f t="shared" si="200"/>
        <v>1.2</v>
      </c>
      <c r="CT85" s="493">
        <f t="shared" si="200"/>
        <v>1.2000000000000004</v>
      </c>
      <c r="CU85" s="493">
        <f t="shared" si="200"/>
        <v>1.2</v>
      </c>
      <c r="CV85" s="493">
        <f t="shared" si="200"/>
        <v>1.2</v>
      </c>
      <c r="CW85" s="562">
        <f t="shared" si="200"/>
        <v>1.2000000000000033</v>
      </c>
      <c r="CX85" s="522" t="s">
        <v>381</v>
      </c>
      <c r="CY85" s="748" t="s">
        <v>381</v>
      </c>
      <c r="CZ85" s="738"/>
      <c r="DA85" s="1021"/>
      <c r="DB85" s="503">
        <f t="shared" si="165"/>
        <v>0</v>
      </c>
      <c r="DC85" s="491">
        <f>DC16</f>
        <v>1.000000000000008</v>
      </c>
      <c r="DD85" s="492">
        <f t="shared" ref="DD85:DL85" si="201">DD16</f>
        <v>1.0000000000000002</v>
      </c>
      <c r="DE85" s="492">
        <f t="shared" si="201"/>
        <v>1</v>
      </c>
      <c r="DF85" s="492">
        <f t="shared" si="201"/>
        <v>1.0000000000000004</v>
      </c>
      <c r="DG85" s="492">
        <f t="shared" si="201"/>
        <v>1.000000000000008</v>
      </c>
      <c r="DH85" s="493">
        <f t="shared" si="201"/>
        <v>1</v>
      </c>
      <c r="DI85" s="493">
        <f t="shared" si="201"/>
        <v>1.0000000000000082</v>
      </c>
      <c r="DJ85" s="493">
        <f t="shared" si="201"/>
        <v>1.0000000000000036</v>
      </c>
      <c r="DK85" s="493">
        <f t="shared" si="201"/>
        <v>1.0000000000000042</v>
      </c>
      <c r="DL85" s="562">
        <f t="shared" si="201"/>
        <v>1.0000000000000018</v>
      </c>
      <c r="DM85" s="522" t="s">
        <v>381</v>
      </c>
      <c r="DN85" s="748" t="s">
        <v>381</v>
      </c>
      <c r="DO85" s="744"/>
      <c r="DP85" s="1021"/>
      <c r="DQ85" s="503">
        <f t="shared" si="166"/>
        <v>0</v>
      </c>
      <c r="DR85" s="491">
        <f>DR16</f>
        <v>1</v>
      </c>
      <c r="DS85" s="492">
        <f t="shared" ref="DS85:EA85" si="202">DS16</f>
        <v>1</v>
      </c>
      <c r="DT85" s="492">
        <f t="shared" si="202"/>
        <v>1.0000000000000075</v>
      </c>
      <c r="DU85" s="492">
        <f t="shared" si="202"/>
        <v>1</v>
      </c>
      <c r="DV85" s="492">
        <f t="shared" si="202"/>
        <v>1.0000000000000075</v>
      </c>
      <c r="DW85" s="493">
        <f t="shared" si="202"/>
        <v>1.0000000000000004</v>
      </c>
      <c r="DX85" s="493">
        <f t="shared" si="202"/>
        <v>1.0000000000000004</v>
      </c>
      <c r="DY85" s="493">
        <f t="shared" si="202"/>
        <v>1</v>
      </c>
      <c r="DZ85" s="493">
        <f t="shared" si="202"/>
        <v>1</v>
      </c>
      <c r="EA85" s="562">
        <f t="shared" si="202"/>
        <v>1.0000000000000018</v>
      </c>
      <c r="EB85" s="522" t="s">
        <v>381</v>
      </c>
      <c r="EC85" s="748" t="s">
        <v>381</v>
      </c>
      <c r="ED85" s="738"/>
      <c r="EE85" s="1021"/>
      <c r="EF85" s="503">
        <f t="shared" si="167"/>
        <v>0</v>
      </c>
      <c r="EG85" s="477">
        <f>EG16</f>
        <v>32.222057903366817</v>
      </c>
      <c r="EH85" s="479">
        <f t="shared" ref="EH85:EP85" si="203">EH16</f>
        <v>30.502491602726309</v>
      </c>
      <c r="EI85" s="479">
        <f t="shared" si="203"/>
        <v>27.697061705580097</v>
      </c>
      <c r="EJ85" s="479">
        <f t="shared" si="203"/>
        <v>23.608273823473382</v>
      </c>
      <c r="EK85" s="479">
        <f t="shared" si="203"/>
        <v>20.426248686025531</v>
      </c>
      <c r="EL85" s="479">
        <f t="shared" si="203"/>
        <v>18.002917535659265</v>
      </c>
      <c r="EM85" s="479">
        <f t="shared" si="203"/>
        <v>13.255644554346588</v>
      </c>
      <c r="EN85" s="479">
        <f t="shared" si="203"/>
        <v>12.668706084344763</v>
      </c>
      <c r="EO85" s="479">
        <f t="shared" si="203"/>
        <v>9.1103684795945696</v>
      </c>
      <c r="EP85" s="479">
        <f t="shared" si="203"/>
        <v>8.8088449253752401</v>
      </c>
      <c r="EQ85" s="522" t="s">
        <v>381</v>
      </c>
      <c r="ER85" s="748" t="s">
        <v>381</v>
      </c>
      <c r="ES85" s="738"/>
      <c r="ET85" s="1021"/>
      <c r="EU85" s="503">
        <f t="shared" si="168"/>
        <v>0</v>
      </c>
      <c r="EV85" s="477">
        <f>EV16</f>
        <v>81.637992633738179</v>
      </c>
      <c r="EW85" s="479">
        <f t="shared" ref="EW85:FE85" si="204">EW16</f>
        <v>80.438678586510491</v>
      </c>
      <c r="EX85" s="479">
        <f t="shared" si="204"/>
        <v>77.915994764503012</v>
      </c>
      <c r="EY85" s="479">
        <f t="shared" si="204"/>
        <v>73.575053450858093</v>
      </c>
      <c r="EZ85" s="479">
        <f t="shared" si="204"/>
        <v>69.154745529462389</v>
      </c>
      <c r="FA85" s="479">
        <f t="shared" si="204"/>
        <v>64.644191961085767</v>
      </c>
      <c r="FB85" s="479">
        <f t="shared" si="204"/>
        <v>55.529015835825305</v>
      </c>
      <c r="FC85" s="479">
        <f t="shared" si="204"/>
        <v>46.242149732900543</v>
      </c>
      <c r="FD85" s="479">
        <f t="shared" si="204"/>
        <v>36.776675357821546</v>
      </c>
      <c r="FE85" s="479">
        <f t="shared" si="204"/>
        <v>26.945475442682095</v>
      </c>
      <c r="FF85" s="522" t="s">
        <v>381</v>
      </c>
      <c r="FG85" s="748" t="s">
        <v>381</v>
      </c>
      <c r="FI85" s="1021"/>
      <c r="FJ85" s="503">
        <f t="shared" si="169"/>
        <v>0</v>
      </c>
      <c r="FK85" s="477">
        <f>FK16</f>
        <v>81.524931151418571</v>
      </c>
      <c r="FL85" s="479">
        <f t="shared" ref="FL85:FT85" si="205">FL16</f>
        <v>80.295985690446287</v>
      </c>
      <c r="FM85" s="479">
        <f t="shared" si="205"/>
        <v>77.705551177866028</v>
      </c>
      <c r="FN85" s="479">
        <f t="shared" si="205"/>
        <v>73.274319982395241</v>
      </c>
      <c r="FO85" s="479">
        <f t="shared" si="205"/>
        <v>68.772769838502313</v>
      </c>
      <c r="FP85" s="479">
        <f t="shared" si="205"/>
        <v>64.230581268923117</v>
      </c>
      <c r="FQ85" s="479">
        <f t="shared" si="205"/>
        <v>55.035655818439466</v>
      </c>
      <c r="FR85" s="479">
        <f t="shared" si="205"/>
        <v>45.745737678945829</v>
      </c>
      <c r="FS85" s="479">
        <f t="shared" si="205"/>
        <v>36.334173720495585</v>
      </c>
      <c r="FT85" s="479">
        <f t="shared" si="205"/>
        <v>26.690152605360709</v>
      </c>
      <c r="FU85" s="522" t="s">
        <v>381</v>
      </c>
      <c r="FV85" s="748" t="s">
        <v>381</v>
      </c>
      <c r="FW85" s="744"/>
      <c r="FX85" s="1021"/>
      <c r="FY85" s="503">
        <f t="shared" si="170"/>
        <v>0</v>
      </c>
      <c r="FZ85" s="491">
        <f t="shared" si="171"/>
        <v>1</v>
      </c>
      <c r="GA85" s="492">
        <f t="shared" si="141"/>
        <v>1</v>
      </c>
      <c r="GB85" s="492">
        <f t="shared" si="142"/>
        <v>1</v>
      </c>
      <c r="GC85" s="492">
        <f t="shared" si="143"/>
        <v>1</v>
      </c>
      <c r="GD85" s="492">
        <f t="shared" si="144"/>
        <v>1.0000000000000075</v>
      </c>
      <c r="GE85" s="493">
        <f t="shared" si="145"/>
        <v>1</v>
      </c>
      <c r="GF85" s="493">
        <f t="shared" si="146"/>
        <v>1.0000000000000004</v>
      </c>
      <c r="GG85" s="493">
        <f t="shared" si="147"/>
        <v>1</v>
      </c>
      <c r="GH85" s="493">
        <f t="shared" si="148"/>
        <v>1</v>
      </c>
      <c r="GI85" s="493">
        <f t="shared" si="149"/>
        <v>1.0000000000000018</v>
      </c>
      <c r="GJ85" s="522" t="s">
        <v>381</v>
      </c>
      <c r="GK85" s="748" t="s">
        <v>381</v>
      </c>
      <c r="GM85" s="1021"/>
      <c r="GN85" s="503">
        <f t="shared" si="172"/>
        <v>0</v>
      </c>
      <c r="GO85" s="495">
        <f t="shared" si="173"/>
        <v>81.637992633738179</v>
      </c>
      <c r="GP85" s="496">
        <f t="shared" si="150"/>
        <v>80.438678586510491</v>
      </c>
      <c r="GQ85" s="496">
        <f t="shared" si="151"/>
        <v>77.915994764503012</v>
      </c>
      <c r="GR85" s="496">
        <f t="shared" si="152"/>
        <v>73.575053450858093</v>
      </c>
      <c r="GS85" s="496">
        <f t="shared" si="153"/>
        <v>69.154745529462389</v>
      </c>
      <c r="GT85" s="497">
        <f t="shared" si="154"/>
        <v>64.644191961085767</v>
      </c>
      <c r="GU85" s="497">
        <f t="shared" si="155"/>
        <v>55.529015835825305</v>
      </c>
      <c r="GV85" s="497">
        <f t="shared" si="156"/>
        <v>46.242149732900543</v>
      </c>
      <c r="GW85" s="497">
        <f t="shared" si="157"/>
        <v>36.776675357821546</v>
      </c>
      <c r="GX85" s="497">
        <f t="shared" si="158"/>
        <v>26.945475442682095</v>
      </c>
      <c r="GY85" s="522" t="s">
        <v>381</v>
      </c>
      <c r="GZ85" s="748" t="s">
        <v>381</v>
      </c>
      <c r="HB85" s="1021"/>
      <c r="HC85" s="711">
        <f t="shared" si="174"/>
        <v>0</v>
      </c>
      <c r="HD85" s="598" t="s">
        <v>381</v>
      </c>
      <c r="HE85" s="697" t="s">
        <v>381</v>
      </c>
      <c r="HF85" s="697" t="s">
        <v>381</v>
      </c>
      <c r="HH85" s="1021"/>
      <c r="HI85" s="711">
        <f t="shared" si="175"/>
        <v>0</v>
      </c>
      <c r="HJ85" s="598" t="str">
        <f t="shared" si="176"/>
        <v>no fueling</v>
      </c>
      <c r="HK85" s="599" t="s">
        <v>381</v>
      </c>
    </row>
    <row r="86" spans="2:219" ht="15" customHeight="1">
      <c r="B86" s="1090"/>
      <c r="C86" s="581">
        <v>-10</v>
      </c>
      <c r="D86" s="476">
        <f t="shared" si="178"/>
        <v>19.88372093023256</v>
      </c>
      <c r="E86" s="698" t="s">
        <v>711</v>
      </c>
      <c r="F86" s="699" t="s">
        <v>711</v>
      </c>
      <c r="G86" s="699" t="s">
        <v>711</v>
      </c>
      <c r="H86" s="578">
        <f t="shared" si="188"/>
        <v>86.424924364155302</v>
      </c>
      <c r="I86" s="579">
        <f t="shared" si="189"/>
        <v>86.121272700286241</v>
      </c>
      <c r="J86" s="579">
        <f t="shared" si="160"/>
        <v>85.48379324872154</v>
      </c>
      <c r="K86" s="579">
        <f t="shared" si="127"/>
        <v>84.37482716242468</v>
      </c>
      <c r="L86" s="579">
        <f t="shared" si="128"/>
        <v>83.248211951703013</v>
      </c>
      <c r="M86" s="579">
        <f t="shared" si="129"/>
        <v>82.113877285748018</v>
      </c>
      <c r="N86" s="579">
        <f t="shared" si="130"/>
        <v>79.822868213881563</v>
      </c>
      <c r="O86" s="579">
        <f t="shared" si="131"/>
        <v>77.508358555541577</v>
      </c>
      <c r="P86" s="579">
        <f t="shared" si="132"/>
        <v>75.1669232196206</v>
      </c>
      <c r="Q86" s="579">
        <f t="shared" si="133"/>
        <v>72.77406653628509</v>
      </c>
      <c r="R86" s="522" t="s">
        <v>381</v>
      </c>
      <c r="S86" s="480" t="s">
        <v>381</v>
      </c>
      <c r="T86" s="738"/>
      <c r="U86" s="1021"/>
      <c r="V86" s="503">
        <f t="shared" si="161"/>
        <v>-10</v>
      </c>
      <c r="W86" s="481">
        <v>15</v>
      </c>
      <c r="X86" s="482">
        <v>-33</v>
      </c>
      <c r="Y86" s="681">
        <f t="shared" si="162"/>
        <v>19.88372093023256</v>
      </c>
      <c r="Z86" s="666">
        <f t="shared" si="195"/>
        <v>42.682820599999999</v>
      </c>
      <c r="AA86" s="488">
        <f t="shared" si="195"/>
        <v>26.337325283350477</v>
      </c>
      <c r="AB86" s="542">
        <f t="shared" si="190"/>
        <v>4.2306604983769684</v>
      </c>
      <c r="AC86" s="543">
        <f t="shared" si="191"/>
        <v>3.1939945228023867</v>
      </c>
      <c r="AD86" s="487">
        <f t="shared" si="196"/>
        <v>60.000540800000003</v>
      </c>
      <c r="AE86" s="488">
        <f t="shared" si="196"/>
        <v>59.99980686731363</v>
      </c>
      <c r="AF86" s="738"/>
      <c r="AG86" s="1048"/>
      <c r="AH86" s="1050"/>
      <c r="AI86" s="738"/>
      <c r="AJ86" s="1021"/>
      <c r="AK86" s="503">
        <f t="shared" si="163"/>
        <v>-10</v>
      </c>
      <c r="AL86" s="489">
        <f t="shared" si="177"/>
        <v>-20</v>
      </c>
      <c r="AM86" s="482">
        <f t="shared" si="136"/>
        <v>-40</v>
      </c>
      <c r="AN86" s="490">
        <f t="shared" si="137"/>
        <v>19.88372093023256</v>
      </c>
      <c r="AO86" s="738"/>
      <c r="AP86" s="1021"/>
      <c r="AQ86" s="503">
        <v>-10</v>
      </c>
      <c r="AR86" s="483">
        <f t="shared" si="138"/>
        <v>19.88372093023256</v>
      </c>
      <c r="AS86" s="477">
        <f>AS17</f>
        <v>97.575149004342236</v>
      </c>
      <c r="AT86" s="479">
        <f t="shared" si="197"/>
        <v>97.029121840457236</v>
      </c>
      <c r="AU86" s="479">
        <f t="shared" si="197"/>
        <v>96.115998055141148</v>
      </c>
      <c r="AV86" s="479">
        <f t="shared" si="197"/>
        <v>94.664403349835951</v>
      </c>
      <c r="AW86" s="479">
        <f t="shared" si="197"/>
        <v>93.209583956978136</v>
      </c>
      <c r="AX86" s="479">
        <f t="shared" si="197"/>
        <v>91.731341645006182</v>
      </c>
      <c r="AY86" s="479">
        <f t="shared" si="197"/>
        <v>90.177308855082813</v>
      </c>
      <c r="AZ86" s="479">
        <f t="shared" si="197"/>
        <v>88.875012602392005</v>
      </c>
      <c r="BA86" s="479">
        <f t="shared" si="197"/>
        <v>88.231983322123938</v>
      </c>
      <c r="BB86" s="479">
        <f t="shared" si="197"/>
        <v>87.461446069082427</v>
      </c>
      <c r="BC86" s="713" t="s">
        <v>381</v>
      </c>
      <c r="BD86" s="480" t="s">
        <v>381</v>
      </c>
      <c r="BE86" s="738"/>
      <c r="BF86" s="1021"/>
      <c r="BG86" s="503">
        <v>-10</v>
      </c>
      <c r="BH86" s="483">
        <f t="shared" si="139"/>
        <v>22.369186046511629</v>
      </c>
      <c r="BI86" s="477">
        <f>BI17</f>
        <v>86.424924364155302</v>
      </c>
      <c r="BJ86" s="479">
        <f t="shared" ref="BJ86:BR86" si="206">BJ17</f>
        <v>86.121272700286241</v>
      </c>
      <c r="BK86" s="479">
        <f t="shared" si="206"/>
        <v>85.48379324872154</v>
      </c>
      <c r="BL86" s="479">
        <f t="shared" si="206"/>
        <v>84.394280254014191</v>
      </c>
      <c r="BM86" s="479">
        <f t="shared" si="206"/>
        <v>83.286619206010201</v>
      </c>
      <c r="BN86" s="479">
        <f t="shared" si="206"/>
        <v>82.169440781023042</v>
      </c>
      <c r="BO86" s="479">
        <f t="shared" si="206"/>
        <v>79.892630658650276</v>
      </c>
      <c r="BP86" s="479">
        <f t="shared" si="206"/>
        <v>77.587384840469113</v>
      </c>
      <c r="BQ86" s="479">
        <f t="shared" si="206"/>
        <v>75.240858092620954</v>
      </c>
      <c r="BR86" s="479">
        <f t="shared" si="206"/>
        <v>72.81789359134747</v>
      </c>
      <c r="BS86" s="713" t="s">
        <v>381</v>
      </c>
      <c r="BT86" s="522" t="s">
        <v>381</v>
      </c>
      <c r="BU86" s="533"/>
      <c r="BV86" s="1021"/>
      <c r="BW86" s="503">
        <v>-10</v>
      </c>
      <c r="BX86" s="483">
        <f t="shared" si="140"/>
        <v>22.369186046511629</v>
      </c>
      <c r="BY86" s="477">
        <f>BY17</f>
        <v>86.449899791692431</v>
      </c>
      <c r="BZ86" s="479">
        <f t="shared" ref="BZ86:CH86" si="207">BZ17</f>
        <v>86.136911010635558</v>
      </c>
      <c r="CA86" s="479">
        <f t="shared" si="207"/>
        <v>85.486364748690718</v>
      </c>
      <c r="CB86" s="479">
        <f t="shared" si="207"/>
        <v>84.37482716242468</v>
      </c>
      <c r="CC86" s="479">
        <f t="shared" si="207"/>
        <v>83.248211951703013</v>
      </c>
      <c r="CD86" s="479">
        <f t="shared" si="207"/>
        <v>82.113877285748018</v>
      </c>
      <c r="CE86" s="479">
        <f t="shared" si="207"/>
        <v>79.822868213881563</v>
      </c>
      <c r="CF86" s="479">
        <f t="shared" si="207"/>
        <v>77.508358555541577</v>
      </c>
      <c r="CG86" s="479">
        <f t="shared" si="207"/>
        <v>75.1669232196206</v>
      </c>
      <c r="CH86" s="479">
        <f t="shared" si="207"/>
        <v>72.77406653628509</v>
      </c>
      <c r="CI86" s="713" t="s">
        <v>381</v>
      </c>
      <c r="CJ86" s="522" t="s">
        <v>381</v>
      </c>
      <c r="CK86" s="738"/>
      <c r="CL86" s="1021"/>
      <c r="CM86" s="503">
        <f t="shared" si="164"/>
        <v>-10</v>
      </c>
      <c r="CN86" s="491">
        <f>CN17</f>
        <v>1.2000000000000006</v>
      </c>
      <c r="CO86" s="492">
        <f t="shared" si="200"/>
        <v>1.2000000000000135</v>
      </c>
      <c r="CP86" s="492">
        <f t="shared" si="200"/>
        <v>1.2000000000000006</v>
      </c>
      <c r="CQ86" s="492">
        <f t="shared" si="200"/>
        <v>1.2</v>
      </c>
      <c r="CR86" s="492">
        <f t="shared" si="200"/>
        <v>1.2000000000000002</v>
      </c>
      <c r="CS86" s="493">
        <f t="shared" si="200"/>
        <v>1.2000000000000002</v>
      </c>
      <c r="CT86" s="493">
        <f t="shared" si="200"/>
        <v>1.2</v>
      </c>
      <c r="CU86" s="493">
        <f t="shared" si="200"/>
        <v>1.2000000000000002</v>
      </c>
      <c r="CV86" s="493">
        <f t="shared" si="200"/>
        <v>1.2000000000000006</v>
      </c>
      <c r="CW86" s="562">
        <f t="shared" si="200"/>
        <v>1.2000000000000006</v>
      </c>
      <c r="CX86" s="522" t="s">
        <v>381</v>
      </c>
      <c r="CY86" s="748" t="s">
        <v>381</v>
      </c>
      <c r="CZ86" s="738"/>
      <c r="DA86" s="1021"/>
      <c r="DB86" s="503">
        <f t="shared" si="165"/>
        <v>-10</v>
      </c>
      <c r="DC86" s="491">
        <f>DC17</f>
        <v>1.000000000000008</v>
      </c>
      <c r="DD86" s="492">
        <f t="shared" ref="DD86:DL86" si="208">DD17</f>
        <v>1</v>
      </c>
      <c r="DE86" s="492">
        <f t="shared" si="208"/>
        <v>1.000000000000008</v>
      </c>
      <c r="DF86" s="492">
        <f t="shared" si="208"/>
        <v>1.0000000000000004</v>
      </c>
      <c r="DG86" s="492">
        <f t="shared" si="208"/>
        <v>1</v>
      </c>
      <c r="DH86" s="493">
        <f t="shared" si="208"/>
        <v>1.0000000000000004</v>
      </c>
      <c r="DI86" s="493">
        <f t="shared" si="208"/>
        <v>1</v>
      </c>
      <c r="DJ86" s="493">
        <f t="shared" si="208"/>
        <v>1.0000000000000004</v>
      </c>
      <c r="DK86" s="493">
        <f t="shared" si="208"/>
        <v>1.0000000000000002</v>
      </c>
      <c r="DL86" s="562">
        <f t="shared" si="208"/>
        <v>1</v>
      </c>
      <c r="DM86" s="522" t="s">
        <v>381</v>
      </c>
      <c r="DN86" s="748" t="s">
        <v>381</v>
      </c>
      <c r="DO86" s="744"/>
      <c r="DP86" s="1021"/>
      <c r="DQ86" s="503">
        <f t="shared" si="166"/>
        <v>-10</v>
      </c>
      <c r="DR86" s="491">
        <f>DR17</f>
        <v>1.0000000000000004</v>
      </c>
      <c r="DS86" s="492">
        <f t="shared" ref="DS86:EA86" si="209">DS17</f>
        <v>1.0000000000000082</v>
      </c>
      <c r="DT86" s="492">
        <f t="shared" si="209"/>
        <v>1.0000000000000075</v>
      </c>
      <c r="DU86" s="492">
        <f t="shared" si="209"/>
        <v>1</v>
      </c>
      <c r="DV86" s="492">
        <f t="shared" si="209"/>
        <v>1</v>
      </c>
      <c r="DW86" s="493">
        <f t="shared" si="209"/>
        <v>1.0000000000000084</v>
      </c>
      <c r="DX86" s="493">
        <f t="shared" si="209"/>
        <v>1.0000000000000084</v>
      </c>
      <c r="DY86" s="493">
        <f t="shared" si="209"/>
        <v>1.000000000000004</v>
      </c>
      <c r="DZ86" s="493">
        <f t="shared" si="209"/>
        <v>1.0000000000000042</v>
      </c>
      <c r="EA86" s="562">
        <f t="shared" si="209"/>
        <v>1</v>
      </c>
      <c r="EB86" s="522" t="s">
        <v>381</v>
      </c>
      <c r="EC86" s="748" t="s">
        <v>381</v>
      </c>
      <c r="ED86" s="738"/>
      <c r="EE86" s="1021"/>
      <c r="EF86" s="503">
        <f t="shared" si="167"/>
        <v>-10</v>
      </c>
      <c r="EG86" s="477">
        <f>EG17</f>
        <v>29.284642900750839</v>
      </c>
      <c r="EH86" s="479">
        <f t="shared" ref="EH86:EP86" si="210">EH17</f>
        <v>27.62178752588261</v>
      </c>
      <c r="EI86" s="479">
        <f t="shared" si="210"/>
        <v>24.843082637982945</v>
      </c>
      <c r="EJ86" s="479">
        <f t="shared" si="210"/>
        <v>20.431229999691311</v>
      </c>
      <c r="EK86" s="479">
        <f t="shared" si="210"/>
        <v>16.016400188953696</v>
      </c>
      <c r="EL86" s="479">
        <f t="shared" si="210"/>
        <v>11.537607070820059</v>
      </c>
      <c r="EM86" s="479">
        <f t="shared" si="210"/>
        <v>6.8370538717395561</v>
      </c>
      <c r="EN86" s="479">
        <f t="shared" si="210"/>
        <v>2.9042595978573331</v>
      </c>
      <c r="EO86" s="479">
        <f t="shared" si="210"/>
        <v>0.96453518494729451</v>
      </c>
      <c r="EP86" s="479">
        <f t="shared" si="210"/>
        <v>-1.3579249662515167</v>
      </c>
      <c r="EQ86" s="522" t="s">
        <v>381</v>
      </c>
      <c r="ER86" s="748" t="s">
        <v>381</v>
      </c>
      <c r="ES86" s="738"/>
      <c r="ET86" s="1021"/>
      <c r="EU86" s="503">
        <f t="shared" si="168"/>
        <v>-10</v>
      </c>
      <c r="EV86" s="477">
        <f>EV17</f>
        <v>80.802268140005822</v>
      </c>
      <c r="EW86" s="479">
        <f t="shared" ref="EW86:FE86" si="211">EW17</f>
        <v>79.5752968012618</v>
      </c>
      <c r="EX86" s="479">
        <f t="shared" si="211"/>
        <v>77.000615870270394</v>
      </c>
      <c r="EY86" s="479">
        <f t="shared" si="211"/>
        <v>72.604021013969259</v>
      </c>
      <c r="EZ86" s="479">
        <f t="shared" si="211"/>
        <v>68.139141829780044</v>
      </c>
      <c r="FA86" s="479">
        <f t="shared" si="211"/>
        <v>63.641030184081615</v>
      </c>
      <c r="FB86" s="479">
        <f t="shared" si="211"/>
        <v>54.490156086240916</v>
      </c>
      <c r="FC86" s="479">
        <f t="shared" si="211"/>
        <v>45.247834879483491</v>
      </c>
      <c r="FD86" s="479">
        <f t="shared" si="211"/>
        <v>35.864383914113546</v>
      </c>
      <c r="FE86" s="479">
        <f t="shared" si="211"/>
        <v>26.201958170185094</v>
      </c>
      <c r="FF86" s="522" t="s">
        <v>381</v>
      </c>
      <c r="FG86" s="748" t="s">
        <v>381</v>
      </c>
      <c r="FI86" s="1021"/>
      <c r="FJ86" s="503">
        <f t="shared" si="169"/>
        <v>-10</v>
      </c>
      <c r="FK86" s="477">
        <f>FK17</f>
        <v>80.903202983645201</v>
      </c>
      <c r="FL86" s="479">
        <f t="shared" ref="FL86:FT86" si="212">FL17</f>
        <v>79.638477787568547</v>
      </c>
      <c r="FM86" s="479">
        <f t="shared" si="212"/>
        <v>77.010998300368954</v>
      </c>
      <c r="FN86" s="479">
        <f t="shared" si="212"/>
        <v>72.525564024559287</v>
      </c>
      <c r="FO86" s="479">
        <f t="shared" si="212"/>
        <v>67.984416343351484</v>
      </c>
      <c r="FP86" s="479">
        <f t="shared" si="212"/>
        <v>63.417450170851453</v>
      </c>
      <c r="FQ86" s="479">
        <f t="shared" si="212"/>
        <v>54.210119817203804</v>
      </c>
      <c r="FR86" s="479">
        <f t="shared" si="212"/>
        <v>44.931414223091338</v>
      </c>
      <c r="FS86" s="479">
        <f t="shared" si="212"/>
        <v>35.569136770337877</v>
      </c>
      <c r="FT86" s="479">
        <f t="shared" si="212"/>
        <v>26.027438060680879</v>
      </c>
      <c r="FU86" s="522" t="s">
        <v>381</v>
      </c>
      <c r="FV86" s="748" t="s">
        <v>381</v>
      </c>
      <c r="FW86" s="744"/>
      <c r="FX86" s="1021"/>
      <c r="FY86" s="503">
        <f t="shared" si="170"/>
        <v>-10</v>
      </c>
      <c r="FZ86" s="491">
        <f t="shared" si="171"/>
        <v>1.0000000000000004</v>
      </c>
      <c r="GA86" s="492">
        <f t="shared" si="141"/>
        <v>1</v>
      </c>
      <c r="GB86" s="492">
        <f t="shared" si="142"/>
        <v>1.0000000000000075</v>
      </c>
      <c r="GC86" s="492">
        <f t="shared" si="143"/>
        <v>1</v>
      </c>
      <c r="GD86" s="492">
        <f t="shared" si="144"/>
        <v>1</v>
      </c>
      <c r="GE86" s="493">
        <f t="shared" si="145"/>
        <v>1.0000000000000004</v>
      </c>
      <c r="GF86" s="493">
        <f t="shared" si="146"/>
        <v>1</v>
      </c>
      <c r="GG86" s="493">
        <f t="shared" si="147"/>
        <v>1.0000000000000004</v>
      </c>
      <c r="GH86" s="493">
        <f t="shared" si="148"/>
        <v>1.0000000000000002</v>
      </c>
      <c r="GI86" s="493">
        <f t="shared" si="149"/>
        <v>1</v>
      </c>
      <c r="GJ86" s="522" t="s">
        <v>381</v>
      </c>
      <c r="GK86" s="748" t="s">
        <v>381</v>
      </c>
      <c r="GM86" s="1021"/>
      <c r="GN86" s="503">
        <f t="shared" si="172"/>
        <v>-10</v>
      </c>
      <c r="GO86" s="495">
        <f t="shared" si="173"/>
        <v>80.903202983645201</v>
      </c>
      <c r="GP86" s="496">
        <f t="shared" si="150"/>
        <v>79.638477787568547</v>
      </c>
      <c r="GQ86" s="496">
        <f t="shared" si="151"/>
        <v>77.010998300368954</v>
      </c>
      <c r="GR86" s="496">
        <f t="shared" si="152"/>
        <v>72.604021013969259</v>
      </c>
      <c r="GS86" s="496">
        <f t="shared" si="153"/>
        <v>68.139141829780044</v>
      </c>
      <c r="GT86" s="497">
        <f t="shared" si="154"/>
        <v>63.641030184081615</v>
      </c>
      <c r="GU86" s="497">
        <f t="shared" si="155"/>
        <v>54.490156086240916</v>
      </c>
      <c r="GV86" s="497">
        <f t="shared" si="156"/>
        <v>45.247834879483491</v>
      </c>
      <c r="GW86" s="497">
        <f t="shared" si="157"/>
        <v>35.864383914113546</v>
      </c>
      <c r="GX86" s="497">
        <f t="shared" si="158"/>
        <v>26.201958170185094</v>
      </c>
      <c r="GY86" s="522" t="s">
        <v>381</v>
      </c>
      <c r="GZ86" s="748" t="s">
        <v>381</v>
      </c>
      <c r="HB86" s="1021"/>
      <c r="HC86" s="503">
        <f t="shared" si="174"/>
        <v>-10</v>
      </c>
      <c r="HD86" s="598" t="s">
        <v>381</v>
      </c>
      <c r="HE86" s="697" t="s">
        <v>381</v>
      </c>
      <c r="HF86" s="697" t="s">
        <v>381</v>
      </c>
      <c r="HH86" s="1021"/>
      <c r="HI86" s="503">
        <f t="shared" si="175"/>
        <v>-10</v>
      </c>
      <c r="HJ86" s="598" t="str">
        <f t="shared" si="176"/>
        <v>no fueling</v>
      </c>
      <c r="HK86" s="599" t="s">
        <v>381</v>
      </c>
    </row>
    <row r="87" spans="2:219" ht="15" customHeight="1">
      <c r="B87" s="1090"/>
      <c r="C87" s="581">
        <v>-20</v>
      </c>
      <c r="D87" s="476">
        <f t="shared" si="178"/>
        <v>19.88372093023256</v>
      </c>
      <c r="E87" s="698" t="s">
        <v>711</v>
      </c>
      <c r="F87" s="699" t="s">
        <v>711</v>
      </c>
      <c r="G87" s="699" t="s">
        <v>711</v>
      </c>
      <c r="H87" s="578">
        <f t="shared" si="188"/>
        <v>86.21684639699815</v>
      </c>
      <c r="I87" s="579">
        <f t="shared" si="189"/>
        <v>85.904501203805907</v>
      </c>
      <c r="J87" s="579">
        <f t="shared" si="160"/>
        <v>85.258805210314165</v>
      </c>
      <c r="K87" s="579">
        <f t="shared" si="127"/>
        <v>84.151789087498301</v>
      </c>
      <c r="L87" s="579">
        <f t="shared" si="128"/>
        <v>83.036670880285371</v>
      </c>
      <c r="M87" s="579">
        <f t="shared" si="129"/>
        <v>81.907472659831242</v>
      </c>
      <c r="N87" s="579">
        <f t="shared" si="130"/>
        <v>79.614805077510908</v>
      </c>
      <c r="O87" s="579">
        <f t="shared" si="131"/>
        <v>77.302545159830714</v>
      </c>
      <c r="P87" s="579">
        <f t="shared" si="132"/>
        <v>74.973072825985668</v>
      </c>
      <c r="Q87" s="579">
        <f t="shared" si="133"/>
        <v>72.605828766198471</v>
      </c>
      <c r="R87" s="522" t="s">
        <v>381</v>
      </c>
      <c r="S87" s="480" t="s">
        <v>381</v>
      </c>
      <c r="T87" s="738"/>
      <c r="U87" s="1021"/>
      <c r="V87" s="503">
        <f t="shared" si="161"/>
        <v>-20</v>
      </c>
      <c r="W87" s="481">
        <v>15</v>
      </c>
      <c r="X87" s="482">
        <v>-33</v>
      </c>
      <c r="Y87" s="681">
        <f t="shared" si="162"/>
        <v>19.88372093023256</v>
      </c>
      <c r="Z87" s="666">
        <f t="shared" si="195"/>
        <v>42.608245599999997</v>
      </c>
      <c r="AA87" s="488">
        <f t="shared" si="195"/>
        <v>26.299744845967894</v>
      </c>
      <c r="AB87" s="542">
        <f t="shared" si="190"/>
        <v>4.2197585400744488</v>
      </c>
      <c r="AC87" s="543">
        <f t="shared" si="191"/>
        <v>3.1903161682828873</v>
      </c>
      <c r="AD87" s="487">
        <f t="shared" si="196"/>
        <v>59.997642900000002</v>
      </c>
      <c r="AE87" s="488">
        <f t="shared" si="196"/>
        <v>60.000507452182845</v>
      </c>
      <c r="AF87" s="738"/>
      <c r="AG87" s="1048"/>
      <c r="AH87" s="1050"/>
      <c r="AI87" s="738"/>
      <c r="AJ87" s="1021"/>
      <c r="AK87" s="503">
        <f t="shared" si="163"/>
        <v>-20</v>
      </c>
      <c r="AL87" s="489">
        <f t="shared" si="177"/>
        <v>-30</v>
      </c>
      <c r="AM87" s="482">
        <f t="shared" si="136"/>
        <v>-40</v>
      </c>
      <c r="AN87" s="490">
        <f t="shared" si="137"/>
        <v>19.88372093023256</v>
      </c>
      <c r="AO87" s="738"/>
      <c r="AP87" s="1021"/>
      <c r="AQ87" s="503">
        <v>-20</v>
      </c>
      <c r="AR87" s="483">
        <f t="shared" si="138"/>
        <v>19.88372093023256</v>
      </c>
      <c r="AS87" s="477">
        <f t="shared" ref="AS87:BB87" si="213">AS18</f>
        <v>96.616647907348721</v>
      </c>
      <c r="AT87" s="479">
        <f t="shared" si="213"/>
        <v>96.102486048976871</v>
      </c>
      <c r="AU87" s="479">
        <f t="shared" si="213"/>
        <v>95.21504582608668</v>
      </c>
      <c r="AV87" s="479">
        <f t="shared" si="213"/>
        <v>93.793362863180846</v>
      </c>
      <c r="AW87" s="479">
        <f t="shared" si="213"/>
        <v>92.36096626753077</v>
      </c>
      <c r="AX87" s="479">
        <f t="shared" si="213"/>
        <v>90.884386574571977</v>
      </c>
      <c r="AY87" s="479">
        <f t="shared" si="213"/>
        <v>88.716416137598998</v>
      </c>
      <c r="AZ87" s="479">
        <f t="shared" si="213"/>
        <v>85.875568806454709</v>
      </c>
      <c r="BA87" s="479">
        <f t="shared" si="213"/>
        <v>84.820817570533137</v>
      </c>
      <c r="BB87" s="761" t="str">
        <f t="shared" si="213"/>
        <v>not calc.</v>
      </c>
      <c r="BC87" s="713" t="s">
        <v>381</v>
      </c>
      <c r="BD87" s="480" t="s">
        <v>381</v>
      </c>
      <c r="BE87" s="738"/>
      <c r="BF87" s="1021"/>
      <c r="BG87" s="503">
        <v>-20</v>
      </c>
      <c r="BH87" s="483">
        <f t="shared" si="139"/>
        <v>22.369186046511629</v>
      </c>
      <c r="BI87" s="477">
        <f t="shared" ref="BI87:BR87" si="214">BI18</f>
        <v>86.21684639699815</v>
      </c>
      <c r="BJ87" s="479">
        <f t="shared" si="214"/>
        <v>85.904501203805907</v>
      </c>
      <c r="BK87" s="479">
        <f t="shared" si="214"/>
        <v>85.258805210314165</v>
      </c>
      <c r="BL87" s="479">
        <f t="shared" si="214"/>
        <v>84.151789087498301</v>
      </c>
      <c r="BM87" s="479">
        <f t="shared" si="214"/>
        <v>83.036670880285371</v>
      </c>
      <c r="BN87" s="479">
        <f t="shared" si="214"/>
        <v>81.907472659831242</v>
      </c>
      <c r="BO87" s="479">
        <f t="shared" si="214"/>
        <v>79.635048511090218</v>
      </c>
      <c r="BP87" s="479">
        <f t="shared" si="214"/>
        <v>77.337055872686022</v>
      </c>
      <c r="BQ87" s="479">
        <f t="shared" si="214"/>
        <v>75.010100247271254</v>
      </c>
      <c r="BR87" s="479">
        <f t="shared" si="214"/>
        <v>72.629457199269225</v>
      </c>
      <c r="BS87" s="713" t="s">
        <v>381</v>
      </c>
      <c r="BT87" s="522" t="s">
        <v>381</v>
      </c>
      <c r="BU87" s="533"/>
      <c r="BV87" s="1021"/>
      <c r="BW87" s="503">
        <v>-20</v>
      </c>
      <c r="BX87" s="483">
        <f t="shared" si="140"/>
        <v>22.369186046511629</v>
      </c>
      <c r="BY87" s="477">
        <f t="shared" ref="BY87:CH87" si="215">BY18</f>
        <v>86.294182596282113</v>
      </c>
      <c r="BZ87" s="479">
        <f t="shared" si="215"/>
        <v>85.974434119442222</v>
      </c>
      <c r="CA87" s="479">
        <f t="shared" si="215"/>
        <v>85.312049383759657</v>
      </c>
      <c r="CB87" s="479">
        <f t="shared" si="215"/>
        <v>84.18712930041707</v>
      </c>
      <c r="CC87" s="479">
        <f t="shared" si="215"/>
        <v>83.051644371185532</v>
      </c>
      <c r="CD87" s="479">
        <f t="shared" si="215"/>
        <v>81.912204943227579</v>
      </c>
      <c r="CE87" s="479">
        <f t="shared" si="215"/>
        <v>79.614805077510908</v>
      </c>
      <c r="CF87" s="479">
        <f t="shared" si="215"/>
        <v>77.302545159830714</v>
      </c>
      <c r="CG87" s="479">
        <f t="shared" si="215"/>
        <v>74.973072825985668</v>
      </c>
      <c r="CH87" s="479">
        <f t="shared" si="215"/>
        <v>72.605828766198471</v>
      </c>
      <c r="CI87" s="713" t="s">
        <v>381</v>
      </c>
      <c r="CJ87" s="522" t="s">
        <v>381</v>
      </c>
      <c r="CK87" s="738"/>
      <c r="CL87" s="1021"/>
      <c r="CM87" s="503">
        <f t="shared" si="164"/>
        <v>-20</v>
      </c>
      <c r="CN87" s="491">
        <f t="shared" ref="CN87:CW87" si="216">CN18</f>
        <v>1.2</v>
      </c>
      <c r="CO87" s="492">
        <f t="shared" si="216"/>
        <v>1.2000000000000004</v>
      </c>
      <c r="CP87" s="492">
        <f t="shared" si="216"/>
        <v>1.2000000000000002</v>
      </c>
      <c r="CQ87" s="492">
        <f t="shared" si="216"/>
        <v>1.2</v>
      </c>
      <c r="CR87" s="492">
        <f t="shared" si="216"/>
        <v>1.2000000000000002</v>
      </c>
      <c r="CS87" s="493">
        <f t="shared" si="216"/>
        <v>1.2000000000000004</v>
      </c>
      <c r="CT87" s="493">
        <f t="shared" si="216"/>
        <v>1.2000000000000013</v>
      </c>
      <c r="CU87" s="493">
        <f t="shared" si="216"/>
        <v>1.2</v>
      </c>
      <c r="CV87" s="493">
        <f t="shared" si="216"/>
        <v>1.2000000000000013</v>
      </c>
      <c r="CW87" s="605" t="str">
        <f t="shared" si="216"/>
        <v>not calc.</v>
      </c>
      <c r="CX87" s="522" t="s">
        <v>381</v>
      </c>
      <c r="CY87" s="748" t="s">
        <v>381</v>
      </c>
      <c r="CZ87" s="738"/>
      <c r="DA87" s="1021"/>
      <c r="DB87" s="503">
        <f t="shared" si="165"/>
        <v>-20</v>
      </c>
      <c r="DC87" s="491">
        <f t="shared" ref="DC87:DL87" si="217">DC18</f>
        <v>1</v>
      </c>
      <c r="DD87" s="492">
        <f t="shared" si="217"/>
        <v>1.0000000000000082</v>
      </c>
      <c r="DE87" s="492">
        <f t="shared" si="217"/>
        <v>1</v>
      </c>
      <c r="DF87" s="492">
        <f t="shared" si="217"/>
        <v>1.0000000000000082</v>
      </c>
      <c r="DG87" s="492">
        <f t="shared" si="217"/>
        <v>1.0000000000000004</v>
      </c>
      <c r="DH87" s="493">
        <f t="shared" si="217"/>
        <v>1.0000000000000082</v>
      </c>
      <c r="DI87" s="493">
        <f t="shared" si="217"/>
        <v>1</v>
      </c>
      <c r="DJ87" s="493">
        <f t="shared" si="217"/>
        <v>1.000000000000004</v>
      </c>
      <c r="DK87" s="493">
        <f t="shared" si="217"/>
        <v>1.000000000000004</v>
      </c>
      <c r="DL87" s="562">
        <f t="shared" si="217"/>
        <v>1.000000000000002</v>
      </c>
      <c r="DM87" s="522" t="s">
        <v>381</v>
      </c>
      <c r="DN87" s="748" t="s">
        <v>381</v>
      </c>
      <c r="DO87" s="744"/>
      <c r="DP87" s="1021"/>
      <c r="DQ87" s="503">
        <f t="shared" si="166"/>
        <v>-20</v>
      </c>
      <c r="DR87" s="491">
        <f t="shared" ref="DR87:EA87" si="218">DR18</f>
        <v>1.0000000000000004</v>
      </c>
      <c r="DS87" s="492">
        <f t="shared" si="218"/>
        <v>1.0000000000000075</v>
      </c>
      <c r="DT87" s="492">
        <f t="shared" si="218"/>
        <v>1</v>
      </c>
      <c r="DU87" s="492">
        <f t="shared" si="218"/>
        <v>1</v>
      </c>
      <c r="DV87" s="492">
        <f t="shared" si="218"/>
        <v>1.0000000000000002</v>
      </c>
      <c r="DW87" s="493">
        <f t="shared" si="218"/>
        <v>1.0000000000000007</v>
      </c>
      <c r="DX87" s="493">
        <f t="shared" si="218"/>
        <v>1.0000000000000082</v>
      </c>
      <c r="DY87" s="493">
        <f t="shared" si="218"/>
        <v>1.0000000000000002</v>
      </c>
      <c r="DZ87" s="493">
        <f t="shared" si="218"/>
        <v>1.0000000000000004</v>
      </c>
      <c r="EA87" s="562">
        <f t="shared" si="218"/>
        <v>1.000000000000002</v>
      </c>
      <c r="EB87" s="522" t="s">
        <v>381</v>
      </c>
      <c r="EC87" s="748" t="s">
        <v>381</v>
      </c>
      <c r="ED87" s="738"/>
      <c r="EE87" s="1021"/>
      <c r="EF87" s="503">
        <f t="shared" si="167"/>
        <v>-20</v>
      </c>
      <c r="EG87" s="477">
        <f t="shared" ref="EG87:EP87" si="219">EG18</f>
        <v>26.366271875962752</v>
      </c>
      <c r="EH87" s="479">
        <f t="shared" si="219"/>
        <v>24.80198430385002</v>
      </c>
      <c r="EI87" s="479">
        <f t="shared" si="219"/>
        <v>22.104011160010202</v>
      </c>
      <c r="EJ87" s="479">
        <f t="shared" si="219"/>
        <v>17.787121626102191</v>
      </c>
      <c r="EK87" s="479">
        <f t="shared" si="219"/>
        <v>13.444365231182701</v>
      </c>
      <c r="EL87" s="479">
        <f t="shared" si="219"/>
        <v>8.9747743098647561</v>
      </c>
      <c r="EM87" s="479">
        <f t="shared" si="219"/>
        <v>2.4257135243246921</v>
      </c>
      <c r="EN87" s="479">
        <f t="shared" si="219"/>
        <v>-6.1312971717572964</v>
      </c>
      <c r="EO87" s="479">
        <f t="shared" si="219"/>
        <v>-9.3010410547178139</v>
      </c>
      <c r="EP87" s="605" t="str">
        <f t="shared" si="219"/>
        <v>not calc.</v>
      </c>
      <c r="EQ87" s="522" t="s">
        <v>381</v>
      </c>
      <c r="ER87" s="748" t="s">
        <v>381</v>
      </c>
      <c r="ES87" s="738"/>
      <c r="ET87" s="1021"/>
      <c r="EU87" s="503">
        <f t="shared" si="168"/>
        <v>-20</v>
      </c>
      <c r="EV87" s="477">
        <f t="shared" ref="EV87:FE87" si="220">EV18</f>
        <v>79.961443593877505</v>
      </c>
      <c r="EW87" s="479">
        <f t="shared" si="220"/>
        <v>78.699608288841148</v>
      </c>
      <c r="EX87" s="479">
        <f t="shared" si="220"/>
        <v>76.092312388411926</v>
      </c>
      <c r="EY87" s="479">
        <f t="shared" si="220"/>
        <v>71.626132347176906</v>
      </c>
      <c r="EZ87" s="479">
        <f t="shared" si="220"/>
        <v>67.132321081129817</v>
      </c>
      <c r="FA87" s="479">
        <f t="shared" si="220"/>
        <v>62.58701838687341</v>
      </c>
      <c r="FB87" s="479">
        <f t="shared" si="220"/>
        <v>53.456289412334741</v>
      </c>
      <c r="FC87" s="479">
        <f t="shared" si="220"/>
        <v>44.245616363499494</v>
      </c>
      <c r="FD87" s="479">
        <f t="shared" si="220"/>
        <v>34.942973288885923</v>
      </c>
      <c r="FE87" s="479">
        <f t="shared" si="220"/>
        <v>25.451665254668285</v>
      </c>
      <c r="FF87" s="522" t="s">
        <v>381</v>
      </c>
      <c r="FG87" s="748" t="s">
        <v>381</v>
      </c>
      <c r="FI87" s="1021"/>
      <c r="FJ87" s="503">
        <f t="shared" si="169"/>
        <v>-20</v>
      </c>
      <c r="FK87" s="477">
        <f t="shared" ref="FK87:FT87" si="221">FK18</f>
        <v>80.273932401728018</v>
      </c>
      <c r="FL87" s="479">
        <f t="shared" si="221"/>
        <v>78.982094634482394</v>
      </c>
      <c r="FM87" s="479">
        <f t="shared" si="221"/>
        <v>76.30724697458669</v>
      </c>
      <c r="FN87" s="479">
        <f t="shared" si="221"/>
        <v>71.768632860752064</v>
      </c>
      <c r="FO87" s="479">
        <f t="shared" si="221"/>
        <v>67.19262876492445</v>
      </c>
      <c r="FP87" s="479">
        <f t="shared" si="221"/>
        <v>62.606055828463639</v>
      </c>
      <c r="FQ87" s="479">
        <f t="shared" si="221"/>
        <v>53.375050069169959</v>
      </c>
      <c r="FR87" s="479">
        <f t="shared" si="221"/>
        <v>44.107470983468659</v>
      </c>
      <c r="FS87" s="479">
        <f t="shared" si="221"/>
        <v>34.795146251237213</v>
      </c>
      <c r="FT87" s="479">
        <f t="shared" si="221"/>
        <v>25.357596815983982</v>
      </c>
      <c r="FU87" s="522" t="s">
        <v>381</v>
      </c>
      <c r="FV87" s="748" t="s">
        <v>381</v>
      </c>
      <c r="FW87" s="744"/>
      <c r="FX87" s="1021"/>
      <c r="FY87" s="503">
        <f t="shared" si="170"/>
        <v>-20</v>
      </c>
      <c r="FZ87" s="491">
        <f t="shared" si="171"/>
        <v>1</v>
      </c>
      <c r="GA87" s="492">
        <f t="shared" si="141"/>
        <v>1.0000000000000075</v>
      </c>
      <c r="GB87" s="492">
        <f t="shared" si="142"/>
        <v>1</v>
      </c>
      <c r="GC87" s="492">
        <f t="shared" si="143"/>
        <v>1</v>
      </c>
      <c r="GD87" s="492">
        <f t="shared" si="144"/>
        <v>1.0000000000000002</v>
      </c>
      <c r="GE87" s="493">
        <f t="shared" si="145"/>
        <v>1.0000000000000007</v>
      </c>
      <c r="GF87" s="493">
        <f t="shared" si="146"/>
        <v>1</v>
      </c>
      <c r="GG87" s="493">
        <f t="shared" si="147"/>
        <v>1.0000000000000002</v>
      </c>
      <c r="GH87" s="493">
        <f t="shared" si="148"/>
        <v>1.0000000000000004</v>
      </c>
      <c r="GI87" s="493">
        <f t="shared" si="149"/>
        <v>1.000000000000002</v>
      </c>
      <c r="GJ87" s="522" t="s">
        <v>381</v>
      </c>
      <c r="GK87" s="748" t="s">
        <v>381</v>
      </c>
      <c r="GM87" s="1021"/>
      <c r="GN87" s="503">
        <f t="shared" si="172"/>
        <v>-20</v>
      </c>
      <c r="GO87" s="495">
        <f t="shared" si="173"/>
        <v>80.273932401728018</v>
      </c>
      <c r="GP87" s="496">
        <f t="shared" si="150"/>
        <v>78.982094634482394</v>
      </c>
      <c r="GQ87" s="496">
        <f t="shared" si="151"/>
        <v>76.30724697458669</v>
      </c>
      <c r="GR87" s="496">
        <f t="shared" si="152"/>
        <v>71.768632860752064</v>
      </c>
      <c r="GS87" s="496">
        <f t="shared" si="153"/>
        <v>67.19262876492445</v>
      </c>
      <c r="GT87" s="497">
        <f t="shared" si="154"/>
        <v>62.606055828463639</v>
      </c>
      <c r="GU87" s="497">
        <f t="shared" si="155"/>
        <v>53.456289412334741</v>
      </c>
      <c r="GV87" s="497">
        <f t="shared" si="156"/>
        <v>44.245616363499494</v>
      </c>
      <c r="GW87" s="497">
        <f t="shared" si="157"/>
        <v>34.942973288885923</v>
      </c>
      <c r="GX87" s="497">
        <f t="shared" si="158"/>
        <v>25.451665254668285</v>
      </c>
      <c r="GY87" s="522" t="s">
        <v>381</v>
      </c>
      <c r="GZ87" s="748" t="s">
        <v>381</v>
      </c>
      <c r="HB87" s="1021"/>
      <c r="HC87" s="503">
        <f t="shared" si="174"/>
        <v>-20</v>
      </c>
      <c r="HD87" s="598" t="s">
        <v>381</v>
      </c>
      <c r="HE87" s="697" t="s">
        <v>381</v>
      </c>
      <c r="HF87" s="697" t="s">
        <v>381</v>
      </c>
      <c r="HH87" s="1021"/>
      <c r="HI87" s="503">
        <f t="shared" si="175"/>
        <v>-20</v>
      </c>
      <c r="HJ87" s="598" t="str">
        <f t="shared" si="176"/>
        <v>no fueling</v>
      </c>
      <c r="HK87" s="599" t="s">
        <v>381</v>
      </c>
    </row>
    <row r="88" spans="2:219" ht="15" customHeight="1">
      <c r="B88" s="1090"/>
      <c r="C88" s="581">
        <v>-30</v>
      </c>
      <c r="D88" s="476">
        <f t="shared" si="178"/>
        <v>19.88372093023256</v>
      </c>
      <c r="E88" s="698" t="s">
        <v>711</v>
      </c>
      <c r="F88" s="699" t="s">
        <v>711</v>
      </c>
      <c r="G88" s="699" t="s">
        <v>711</v>
      </c>
      <c r="H88" s="578">
        <f t="shared" si="188"/>
        <v>86.008825532350087</v>
      </c>
      <c r="I88" s="579">
        <f t="shared" si="189"/>
        <v>85.689049127416197</v>
      </c>
      <c r="J88" s="579">
        <f t="shared" si="160"/>
        <v>85.02884910509475</v>
      </c>
      <c r="K88" s="579">
        <f t="shared" si="127"/>
        <v>83.911368798769203</v>
      </c>
      <c r="L88" s="579">
        <f t="shared" si="128"/>
        <v>82.784287847053349</v>
      </c>
      <c r="M88" s="579">
        <f t="shared" si="129"/>
        <v>81.650921037622282</v>
      </c>
      <c r="N88" s="579">
        <f t="shared" si="130"/>
        <v>79.374952358038527</v>
      </c>
      <c r="O88" s="579">
        <f t="shared" si="131"/>
        <v>77.084519304878881</v>
      </c>
      <c r="P88" s="579">
        <f t="shared" si="132"/>
        <v>74.776979885324806</v>
      </c>
      <c r="Q88" s="579">
        <f t="shared" si="133"/>
        <v>72.435582369827401</v>
      </c>
      <c r="R88" s="522" t="s">
        <v>381</v>
      </c>
      <c r="S88" s="480" t="s">
        <v>381</v>
      </c>
      <c r="T88" s="738"/>
      <c r="U88" s="1021"/>
      <c r="V88" s="503">
        <f t="shared" si="161"/>
        <v>-30</v>
      </c>
      <c r="W88" s="481">
        <v>15</v>
      </c>
      <c r="X88" s="482">
        <v>-33</v>
      </c>
      <c r="Y88" s="681">
        <f t="shared" si="162"/>
        <v>19.88372093023256</v>
      </c>
      <c r="Z88" s="666">
        <f t="shared" si="195"/>
        <v>42.547624800000001</v>
      </c>
      <c r="AA88" s="488">
        <f t="shared" si="195"/>
        <v>26.263774318198205</v>
      </c>
      <c r="AB88" s="542">
        <f t="shared" si="190"/>
        <v>4.2089229385718081</v>
      </c>
      <c r="AC88" s="543">
        <f t="shared" si="191"/>
        <v>3.18648219077286</v>
      </c>
      <c r="AD88" s="487">
        <f t="shared" si="196"/>
        <v>60.000461100000003</v>
      </c>
      <c r="AE88" s="488">
        <f t="shared" si="196"/>
        <v>60.001088737584958</v>
      </c>
      <c r="AF88" s="738"/>
      <c r="AG88" s="1048"/>
      <c r="AH88" s="1050"/>
      <c r="AI88" s="738"/>
      <c r="AJ88" s="1021"/>
      <c r="AK88" s="503">
        <f t="shared" si="163"/>
        <v>-30</v>
      </c>
      <c r="AL88" s="489">
        <f t="shared" si="177"/>
        <v>-40</v>
      </c>
      <c r="AM88" s="482">
        <f t="shared" si="136"/>
        <v>-40</v>
      </c>
      <c r="AN88" s="490">
        <f t="shared" si="137"/>
        <v>19.88372093023256</v>
      </c>
      <c r="AO88" s="738"/>
      <c r="AP88" s="1021"/>
      <c r="AQ88" s="503">
        <v>-30</v>
      </c>
      <c r="AR88" s="483">
        <f t="shared" si="138"/>
        <v>19.88372093023256</v>
      </c>
      <c r="AS88" s="477">
        <f t="shared" ref="AS88:BB89" si="222">AS19</f>
        <v>95.280412982229564</v>
      </c>
      <c r="AT88" s="479">
        <f t="shared" si="222"/>
        <v>94.886758443989805</v>
      </c>
      <c r="AU88" s="479">
        <f t="shared" si="222"/>
        <v>94.088129241430337</v>
      </c>
      <c r="AV88" s="479">
        <f t="shared" si="222"/>
        <v>92.732293627215611</v>
      </c>
      <c r="AW88" s="479">
        <f t="shared" si="222"/>
        <v>91.33985486013276</v>
      </c>
      <c r="AX88" s="479">
        <f t="shared" si="222"/>
        <v>89.893637352365403</v>
      </c>
      <c r="AY88" s="479">
        <f t="shared" si="222"/>
        <v>87.823113604619252</v>
      </c>
      <c r="AZ88" s="479">
        <f t="shared" si="222"/>
        <v>84.908523737538687</v>
      </c>
      <c r="BA88" s="479">
        <f t="shared" si="222"/>
        <v>82.626029198732482</v>
      </c>
      <c r="BB88" s="479">
        <f t="shared" si="222"/>
        <v>79.843069904669008</v>
      </c>
      <c r="BC88" s="713" t="s">
        <v>381</v>
      </c>
      <c r="BD88" s="480" t="s">
        <v>381</v>
      </c>
      <c r="BE88" s="738"/>
      <c r="BF88" s="1021"/>
      <c r="BG88" s="503">
        <v>-30</v>
      </c>
      <c r="BH88" s="483">
        <f t="shared" si="139"/>
        <v>22.369186046511629</v>
      </c>
      <c r="BI88" s="477">
        <f t="shared" ref="BI88:BR88" si="223">BI19</f>
        <v>86.008825532350087</v>
      </c>
      <c r="BJ88" s="479">
        <f t="shared" si="223"/>
        <v>85.689049127416197</v>
      </c>
      <c r="BK88" s="479">
        <f t="shared" si="223"/>
        <v>85.02884910509475</v>
      </c>
      <c r="BL88" s="479">
        <f t="shared" si="223"/>
        <v>83.911368798769203</v>
      </c>
      <c r="BM88" s="479">
        <f t="shared" si="223"/>
        <v>82.784287847053349</v>
      </c>
      <c r="BN88" s="479">
        <f t="shared" si="223"/>
        <v>81.650921037622282</v>
      </c>
      <c r="BO88" s="479">
        <f t="shared" si="223"/>
        <v>79.374952358038527</v>
      </c>
      <c r="BP88" s="479">
        <f t="shared" si="223"/>
        <v>77.084519304878881</v>
      </c>
      <c r="BQ88" s="479">
        <f t="shared" si="223"/>
        <v>74.777244370251822</v>
      </c>
      <c r="BR88" s="479">
        <f t="shared" si="223"/>
        <v>72.439305992262973</v>
      </c>
      <c r="BS88" s="713" t="s">
        <v>381</v>
      </c>
      <c r="BT88" s="522" t="s">
        <v>381</v>
      </c>
      <c r="BU88" s="533"/>
      <c r="BV88" s="1021"/>
      <c r="BW88" s="503">
        <v>-30</v>
      </c>
      <c r="BX88" s="483">
        <f t="shared" si="140"/>
        <v>22.369186046511629</v>
      </c>
      <c r="BY88" s="477">
        <f t="shared" ref="BY88:CH88" si="224">BY19</f>
        <v>86.140130009172154</v>
      </c>
      <c r="BZ88" s="479">
        <f t="shared" si="224"/>
        <v>85.811328933756926</v>
      </c>
      <c r="CA88" s="479">
        <f t="shared" si="224"/>
        <v>85.13659677408971</v>
      </c>
      <c r="CB88" s="479">
        <f t="shared" si="224"/>
        <v>83.998501959783553</v>
      </c>
      <c r="CC88" s="479">
        <f t="shared" si="224"/>
        <v>82.852837970746208</v>
      </c>
      <c r="CD88" s="479">
        <f t="shared" si="224"/>
        <v>81.703454150419972</v>
      </c>
      <c r="CE88" s="479">
        <f t="shared" si="224"/>
        <v>79.401663257937244</v>
      </c>
      <c r="CF88" s="479">
        <f t="shared" si="224"/>
        <v>77.093874428349835</v>
      </c>
      <c r="CG88" s="479">
        <f t="shared" si="224"/>
        <v>74.776979885324806</v>
      </c>
      <c r="CH88" s="479">
        <f t="shared" si="224"/>
        <v>72.435582369827401</v>
      </c>
      <c r="CI88" s="713" t="s">
        <v>381</v>
      </c>
      <c r="CJ88" s="522" t="s">
        <v>381</v>
      </c>
      <c r="CK88" s="738"/>
      <c r="CL88" s="1021"/>
      <c r="CM88" s="503">
        <f t="shared" si="164"/>
        <v>-30</v>
      </c>
      <c r="CN88" s="491">
        <f t="shared" ref="CN88:CW88" si="225">CN19</f>
        <v>1.2000000000000002</v>
      </c>
      <c r="CO88" s="492">
        <f t="shared" si="225"/>
        <v>1.2000000000000139</v>
      </c>
      <c r="CP88" s="492">
        <f t="shared" si="225"/>
        <v>1.2000000000000002</v>
      </c>
      <c r="CQ88" s="492">
        <f t="shared" si="225"/>
        <v>1.2</v>
      </c>
      <c r="CR88" s="492">
        <f t="shared" si="225"/>
        <v>1.2000000000000002</v>
      </c>
      <c r="CS88" s="493">
        <f t="shared" si="225"/>
        <v>1.2000000000000144</v>
      </c>
      <c r="CT88" s="493">
        <f t="shared" si="225"/>
        <v>1.2000000000000002</v>
      </c>
      <c r="CU88" s="493">
        <f t="shared" si="225"/>
        <v>1.2</v>
      </c>
      <c r="CV88" s="493">
        <f t="shared" si="225"/>
        <v>1.2000000000000037</v>
      </c>
      <c r="CW88" s="562">
        <f t="shared" si="225"/>
        <v>1.2000000000000002</v>
      </c>
      <c r="CX88" s="522" t="s">
        <v>381</v>
      </c>
      <c r="CY88" s="748" t="s">
        <v>381</v>
      </c>
      <c r="CZ88" s="738"/>
      <c r="DA88" s="1021"/>
      <c r="DB88" s="503">
        <f t="shared" si="165"/>
        <v>-30</v>
      </c>
      <c r="DC88" s="491">
        <f t="shared" ref="DC88:DL89" si="226">DC19</f>
        <v>1.0000000000000082</v>
      </c>
      <c r="DD88" s="492">
        <f t="shared" si="226"/>
        <v>1</v>
      </c>
      <c r="DE88" s="492">
        <f t="shared" si="226"/>
        <v>1</v>
      </c>
      <c r="DF88" s="492">
        <f t="shared" si="226"/>
        <v>1.0000000000000004</v>
      </c>
      <c r="DG88" s="492">
        <f t="shared" si="226"/>
        <v>1.000000000000008</v>
      </c>
      <c r="DH88" s="493">
        <f t="shared" si="226"/>
        <v>1</v>
      </c>
      <c r="DI88" s="493">
        <f t="shared" si="226"/>
        <v>1</v>
      </c>
      <c r="DJ88" s="493">
        <f t="shared" si="226"/>
        <v>1.0000000000000004</v>
      </c>
      <c r="DK88" s="493">
        <f t="shared" si="226"/>
        <v>1.0000000000000038</v>
      </c>
      <c r="DL88" s="562">
        <f t="shared" si="226"/>
        <v>1.0000000000000018</v>
      </c>
      <c r="DM88" s="522" t="s">
        <v>381</v>
      </c>
      <c r="DN88" s="748" t="s">
        <v>381</v>
      </c>
      <c r="DO88" s="744"/>
      <c r="DP88" s="1021"/>
      <c r="DQ88" s="503">
        <f t="shared" si="166"/>
        <v>-30</v>
      </c>
      <c r="DR88" s="491">
        <f t="shared" ref="DR88:EA88" si="227">DR19</f>
        <v>1.0000000000000004</v>
      </c>
      <c r="DS88" s="492">
        <f t="shared" si="227"/>
        <v>1.0000000000000075</v>
      </c>
      <c r="DT88" s="492">
        <f t="shared" si="227"/>
        <v>1.0000000000000082</v>
      </c>
      <c r="DU88" s="492">
        <f t="shared" si="227"/>
        <v>1.000000000000008</v>
      </c>
      <c r="DV88" s="492">
        <f t="shared" si="227"/>
        <v>1.0000000000000002</v>
      </c>
      <c r="DW88" s="493">
        <f t="shared" si="227"/>
        <v>1.0000000000000002</v>
      </c>
      <c r="DX88" s="493">
        <f t="shared" si="227"/>
        <v>1.0000000000000002</v>
      </c>
      <c r="DY88" s="493">
        <f t="shared" si="227"/>
        <v>1.0000000000000042</v>
      </c>
      <c r="DZ88" s="493">
        <f t="shared" si="227"/>
        <v>1.000000000000004</v>
      </c>
      <c r="EA88" s="562">
        <f t="shared" si="227"/>
        <v>1.0000000000000018</v>
      </c>
      <c r="EB88" s="522" t="s">
        <v>381</v>
      </c>
      <c r="EC88" s="748" t="s">
        <v>381</v>
      </c>
      <c r="ED88" s="738"/>
      <c r="EE88" s="1021"/>
      <c r="EF88" s="503">
        <f t="shared" si="167"/>
        <v>-30</v>
      </c>
      <c r="EG88" s="477">
        <f t="shared" ref="EG88:EP88" si="228">EG19</f>
        <v>22.302652713268571</v>
      </c>
      <c r="EH88" s="479">
        <f t="shared" si="228"/>
        <v>21.10659875358607</v>
      </c>
      <c r="EI88" s="479">
        <f t="shared" si="228"/>
        <v>18.681631297248032</v>
      </c>
      <c r="EJ88" s="479">
        <f t="shared" si="228"/>
        <v>14.569511253196367</v>
      </c>
      <c r="EK88" s="479">
        <f t="shared" si="228"/>
        <v>10.352693744136729</v>
      </c>
      <c r="EL88" s="479">
        <f t="shared" si="228"/>
        <v>5.9799021166666648</v>
      </c>
      <c r="EM88" s="479">
        <f t="shared" si="228"/>
        <v>-0.26808888716504953</v>
      </c>
      <c r="EN88" s="479">
        <f t="shared" si="228"/>
        <v>-9.0376189848926174</v>
      </c>
      <c r="EO88" s="479">
        <f t="shared" si="228"/>
        <v>-15.883825915650334</v>
      </c>
      <c r="EP88" s="479">
        <f t="shared" si="228"/>
        <v>-24.204794584846269</v>
      </c>
      <c r="EQ88" s="522" t="s">
        <v>381</v>
      </c>
      <c r="ER88" s="748" t="s">
        <v>381</v>
      </c>
      <c r="ES88" s="738"/>
      <c r="ET88" s="1021"/>
      <c r="EU88" s="503">
        <f t="shared" si="168"/>
        <v>-30</v>
      </c>
      <c r="EV88" s="477">
        <f t="shared" ref="EV88:FE88" si="229">EV19</f>
        <v>79.121022168183458</v>
      </c>
      <c r="EW88" s="479">
        <f t="shared" si="229"/>
        <v>77.829435523925611</v>
      </c>
      <c r="EX88" s="479">
        <f t="shared" si="229"/>
        <v>75.164162360737237</v>
      </c>
      <c r="EY88" s="479">
        <f t="shared" si="229"/>
        <v>70.65683154953706</v>
      </c>
      <c r="EZ88" s="479">
        <f t="shared" si="229"/>
        <v>66.115955856710173</v>
      </c>
      <c r="FA88" s="479">
        <f t="shared" si="229"/>
        <v>61.555079238999042</v>
      </c>
      <c r="FB88" s="479">
        <f t="shared" si="229"/>
        <v>52.412624602161657</v>
      </c>
      <c r="FC88" s="479">
        <f t="shared" si="229"/>
        <v>43.234844267501728</v>
      </c>
      <c r="FD88" s="479">
        <f t="shared" si="229"/>
        <v>34.013434667445893</v>
      </c>
      <c r="FE88" s="479">
        <f t="shared" si="229"/>
        <v>24.694717425153669</v>
      </c>
      <c r="FF88" s="522" t="s">
        <v>381</v>
      </c>
      <c r="FG88" s="748" t="s">
        <v>381</v>
      </c>
      <c r="FI88" s="1021"/>
      <c r="FJ88" s="503">
        <f t="shared" si="169"/>
        <v>-30</v>
      </c>
      <c r="FK88" s="477">
        <f t="shared" ref="FK88:FT88" si="230">FK19</f>
        <v>79.6514832914674</v>
      </c>
      <c r="FL88" s="479">
        <f t="shared" si="230"/>
        <v>78.323279150288556</v>
      </c>
      <c r="FM88" s="479">
        <f t="shared" si="230"/>
        <v>75.599027466756979</v>
      </c>
      <c r="FN88" s="479">
        <f t="shared" si="230"/>
        <v>71.008098626025401</v>
      </c>
      <c r="FO88" s="479">
        <f t="shared" si="230"/>
        <v>66.391986022730293</v>
      </c>
      <c r="FP88" s="479">
        <f t="shared" si="230"/>
        <v>61.766363042701755</v>
      </c>
      <c r="FQ88" s="479">
        <f t="shared" si="230"/>
        <v>52.519791143800205</v>
      </c>
      <c r="FR88" s="479">
        <f t="shared" si="230"/>
        <v>43.272282609074921</v>
      </c>
      <c r="FS88" s="479">
        <f t="shared" si="230"/>
        <v>34.012378886531621</v>
      </c>
      <c r="FT88" s="479">
        <f t="shared" si="230"/>
        <v>24.679896445888346</v>
      </c>
      <c r="FU88" s="522" t="s">
        <v>381</v>
      </c>
      <c r="FV88" s="748" t="s">
        <v>381</v>
      </c>
      <c r="FW88" s="744"/>
      <c r="FX88" s="1021"/>
      <c r="FY88" s="503">
        <f t="shared" si="170"/>
        <v>-30</v>
      </c>
      <c r="FZ88" s="491">
        <f t="shared" si="171"/>
        <v>1.0000000000000004</v>
      </c>
      <c r="GA88" s="492">
        <f t="shared" si="141"/>
        <v>1</v>
      </c>
      <c r="GB88" s="492">
        <f t="shared" si="142"/>
        <v>1</v>
      </c>
      <c r="GC88" s="492">
        <f t="shared" si="143"/>
        <v>1.0000000000000004</v>
      </c>
      <c r="GD88" s="492">
        <f t="shared" si="144"/>
        <v>1.0000000000000002</v>
      </c>
      <c r="GE88" s="493">
        <f t="shared" si="145"/>
        <v>1</v>
      </c>
      <c r="GF88" s="493">
        <f t="shared" si="146"/>
        <v>1</v>
      </c>
      <c r="GG88" s="493">
        <f t="shared" si="147"/>
        <v>1.0000000000000004</v>
      </c>
      <c r="GH88" s="493">
        <f t="shared" si="148"/>
        <v>1.0000000000000038</v>
      </c>
      <c r="GI88" s="493">
        <f t="shared" si="149"/>
        <v>1.0000000000000018</v>
      </c>
      <c r="GJ88" s="522" t="s">
        <v>381</v>
      </c>
      <c r="GK88" s="748" t="s">
        <v>381</v>
      </c>
      <c r="GM88" s="1021"/>
      <c r="GN88" s="503">
        <f t="shared" si="172"/>
        <v>-30</v>
      </c>
      <c r="GO88" s="495">
        <f t="shared" si="173"/>
        <v>79.6514832914674</v>
      </c>
      <c r="GP88" s="496">
        <f t="shared" si="150"/>
        <v>78.323279150288556</v>
      </c>
      <c r="GQ88" s="496">
        <f t="shared" si="151"/>
        <v>75.599027466756979</v>
      </c>
      <c r="GR88" s="496">
        <f t="shared" si="152"/>
        <v>71.008098626025401</v>
      </c>
      <c r="GS88" s="496">
        <f t="shared" si="153"/>
        <v>66.391986022730293</v>
      </c>
      <c r="GT88" s="497">
        <f t="shared" si="154"/>
        <v>61.766363042701755</v>
      </c>
      <c r="GU88" s="497">
        <f t="shared" si="155"/>
        <v>52.519791143800205</v>
      </c>
      <c r="GV88" s="497">
        <f t="shared" si="156"/>
        <v>43.272282609074921</v>
      </c>
      <c r="GW88" s="497">
        <f t="shared" si="157"/>
        <v>34.013434667445893</v>
      </c>
      <c r="GX88" s="497">
        <f t="shared" si="158"/>
        <v>24.694717425153669</v>
      </c>
      <c r="GY88" s="522" t="s">
        <v>381</v>
      </c>
      <c r="GZ88" s="748" t="s">
        <v>381</v>
      </c>
      <c r="HB88" s="1021"/>
      <c r="HC88" s="503">
        <f t="shared" si="174"/>
        <v>-30</v>
      </c>
      <c r="HD88" s="598" t="s">
        <v>381</v>
      </c>
      <c r="HE88" s="697" t="s">
        <v>381</v>
      </c>
      <c r="HF88" s="697" t="s">
        <v>381</v>
      </c>
      <c r="HH88" s="1021"/>
      <c r="HI88" s="503">
        <f t="shared" si="175"/>
        <v>-30</v>
      </c>
      <c r="HJ88" s="598" t="str">
        <f t="shared" si="176"/>
        <v>no fueling</v>
      </c>
      <c r="HK88" s="599" t="s">
        <v>381</v>
      </c>
    </row>
    <row r="89" spans="2:219" ht="15" customHeight="1">
      <c r="B89" s="1090"/>
      <c r="C89" s="581">
        <v>-40</v>
      </c>
      <c r="D89" s="476">
        <f t="shared" si="178"/>
        <v>19.88372093023256</v>
      </c>
      <c r="E89" s="698" t="s">
        <v>711</v>
      </c>
      <c r="F89" s="699" t="s">
        <v>711</v>
      </c>
      <c r="G89" s="699" t="s">
        <v>711</v>
      </c>
      <c r="H89" s="578">
        <f t="shared" si="188"/>
        <v>85.831502615191042</v>
      </c>
      <c r="I89" s="579">
        <f t="shared" si="189"/>
        <v>85.509908986754823</v>
      </c>
      <c r="J89" s="579">
        <f t="shared" si="160"/>
        <v>84.83847321629213</v>
      </c>
      <c r="K89" s="579">
        <f t="shared" si="127"/>
        <v>83.712043792094619</v>
      </c>
      <c r="L89" s="579">
        <f t="shared" si="128"/>
        <v>82.584777868582307</v>
      </c>
      <c r="M89" s="579">
        <f t="shared" si="129"/>
        <v>81.448908201873223</v>
      </c>
      <c r="N89" s="579">
        <f t="shared" si="130"/>
        <v>79.171363219269196</v>
      </c>
      <c r="O89" s="579">
        <f t="shared" si="131"/>
        <v>76.889155208526176</v>
      </c>
      <c r="P89" s="579">
        <f t="shared" si="132"/>
        <v>74.602025670969539</v>
      </c>
      <c r="Q89" s="579">
        <f t="shared" si="133"/>
        <v>72.300668516566375</v>
      </c>
      <c r="R89" s="522" t="s">
        <v>381</v>
      </c>
      <c r="S89" s="480" t="s">
        <v>381</v>
      </c>
      <c r="T89" s="738"/>
      <c r="U89" s="1021"/>
      <c r="V89" s="503">
        <f t="shared" si="161"/>
        <v>-40</v>
      </c>
      <c r="W89" s="481">
        <v>15</v>
      </c>
      <c r="X89" s="482">
        <v>-33</v>
      </c>
      <c r="Y89" s="681">
        <f t="shared" si="162"/>
        <v>19.88372093023256</v>
      </c>
      <c r="Z89" s="666">
        <f t="shared" si="195"/>
        <v>42.481558499999998</v>
      </c>
      <c r="AA89" s="488">
        <f t="shared" si="195"/>
        <v>26.226724322223404</v>
      </c>
      <c r="AB89" s="542">
        <f t="shared" si="190"/>
        <v>4.1999135513806518</v>
      </c>
      <c r="AC89" s="543">
        <f t="shared" si="191"/>
        <v>3.1841532309085241</v>
      </c>
      <c r="AD89" s="487">
        <f t="shared" si="196"/>
        <v>59.999724399999998</v>
      </c>
      <c r="AE89" s="488">
        <f t="shared" si="196"/>
        <v>60.000226872067842</v>
      </c>
      <c r="AF89" s="738"/>
      <c r="AG89" s="1048"/>
      <c r="AH89" s="1050"/>
      <c r="AI89" s="738"/>
      <c r="AJ89" s="1021"/>
      <c r="AK89" s="503">
        <f t="shared" si="163"/>
        <v>-40</v>
      </c>
      <c r="AL89" s="489">
        <v>-40</v>
      </c>
      <c r="AM89" s="482">
        <f t="shared" si="136"/>
        <v>-40</v>
      </c>
      <c r="AN89" s="490">
        <f t="shared" si="137"/>
        <v>19.88372093023256</v>
      </c>
      <c r="AO89" s="738"/>
      <c r="AP89" s="1021"/>
      <c r="AQ89" s="503">
        <v>-40</v>
      </c>
      <c r="AR89" s="483">
        <f t="shared" si="138"/>
        <v>19.88372093023256</v>
      </c>
      <c r="AS89" s="477">
        <f t="shared" ref="AS89:BA89" si="231">AS20</f>
        <v>94.645382958942449</v>
      </c>
      <c r="AT89" s="479">
        <f t="shared" si="231"/>
        <v>94.251391932922587</v>
      </c>
      <c r="AU89" s="479">
        <f t="shared" si="231"/>
        <v>93.456444906328215</v>
      </c>
      <c r="AV89" s="479">
        <f t="shared" si="231"/>
        <v>92.114674064446945</v>
      </c>
      <c r="AW89" s="479">
        <f t="shared" si="231"/>
        <v>90.735384218535742</v>
      </c>
      <c r="AX89" s="479">
        <f t="shared" si="231"/>
        <v>89.302479796058932</v>
      </c>
      <c r="AY89" s="479">
        <f t="shared" si="231"/>
        <v>87.282505958857513</v>
      </c>
      <c r="AZ89" s="479">
        <f t="shared" si="231"/>
        <v>84.424385510658169</v>
      </c>
      <c r="BA89" s="479">
        <f t="shared" si="231"/>
        <v>82.225709005056984</v>
      </c>
      <c r="BB89" s="479">
        <f t="shared" si="222"/>
        <v>79.551195266060034</v>
      </c>
      <c r="BC89" s="713" t="s">
        <v>381</v>
      </c>
      <c r="BD89" s="480" t="s">
        <v>381</v>
      </c>
      <c r="BE89" s="738"/>
      <c r="BF89" s="1021"/>
      <c r="BG89" s="503">
        <v>-40</v>
      </c>
      <c r="BH89" s="483">
        <f t="shared" si="139"/>
        <v>22.369186046511629</v>
      </c>
      <c r="BI89" s="477">
        <f t="shared" ref="BI89:BR89" si="232">BI20</f>
        <v>85.831502615191042</v>
      </c>
      <c r="BJ89" s="479">
        <f t="shared" si="232"/>
        <v>85.509908986754823</v>
      </c>
      <c r="BK89" s="479">
        <f t="shared" si="232"/>
        <v>84.83847321629213</v>
      </c>
      <c r="BL89" s="479">
        <f t="shared" si="232"/>
        <v>83.712043792094619</v>
      </c>
      <c r="BM89" s="479">
        <f t="shared" si="232"/>
        <v>82.584777868582307</v>
      </c>
      <c r="BN89" s="479">
        <f t="shared" si="232"/>
        <v>81.448908201873223</v>
      </c>
      <c r="BO89" s="479">
        <f t="shared" si="232"/>
        <v>79.171363219269196</v>
      </c>
      <c r="BP89" s="479">
        <f t="shared" si="232"/>
        <v>76.889155208526176</v>
      </c>
      <c r="BQ89" s="479">
        <f t="shared" si="232"/>
        <v>74.602025670969539</v>
      </c>
      <c r="BR89" s="479">
        <f t="shared" si="232"/>
        <v>72.300668516566375</v>
      </c>
      <c r="BS89" s="713" t="s">
        <v>381</v>
      </c>
      <c r="BT89" s="522" t="s">
        <v>381</v>
      </c>
      <c r="BU89" s="533"/>
      <c r="BV89" s="1021"/>
      <c r="BW89" s="503">
        <v>-40</v>
      </c>
      <c r="BX89" s="483">
        <f t="shared" si="140"/>
        <v>22.369186046511629</v>
      </c>
      <c r="BY89" s="477">
        <f t="shared" ref="BY89:CH89" si="233">BY20</f>
        <v>86.010087855423066</v>
      </c>
      <c r="BZ89" s="479">
        <f t="shared" si="233"/>
        <v>85.678515843243574</v>
      </c>
      <c r="CA89" s="479">
        <f t="shared" si="233"/>
        <v>84.997563746553922</v>
      </c>
      <c r="CB89" s="479">
        <f t="shared" si="233"/>
        <v>83.851304064108049</v>
      </c>
      <c r="CC89" s="479">
        <f t="shared" si="233"/>
        <v>82.703136135850315</v>
      </c>
      <c r="CD89" s="479">
        <f t="shared" si="233"/>
        <v>81.551715372807919</v>
      </c>
      <c r="CE89" s="479">
        <f t="shared" si="233"/>
        <v>79.251264982595316</v>
      </c>
      <c r="CF89" s="479">
        <f t="shared" si="233"/>
        <v>76.945888022501165</v>
      </c>
      <c r="CG89" s="479">
        <f t="shared" si="233"/>
        <v>74.639841011844268</v>
      </c>
      <c r="CH89" s="479">
        <f t="shared" si="233"/>
        <v>72.321717343597257</v>
      </c>
      <c r="CI89" s="713" t="s">
        <v>381</v>
      </c>
      <c r="CJ89" s="522" t="s">
        <v>381</v>
      </c>
      <c r="CK89" s="738"/>
      <c r="CL89" s="1021"/>
      <c r="CM89" s="503">
        <f t="shared" si="164"/>
        <v>-40</v>
      </c>
      <c r="CN89" s="491">
        <f t="shared" ref="CN89:CW89" si="234">CN20</f>
        <v>1.2000000000000004</v>
      </c>
      <c r="CO89" s="492">
        <f t="shared" si="234"/>
        <v>1.2</v>
      </c>
      <c r="CP89" s="492">
        <f t="shared" si="234"/>
        <v>1.2000000000000144</v>
      </c>
      <c r="CQ89" s="492">
        <f t="shared" si="234"/>
        <v>1.2000000000000002</v>
      </c>
      <c r="CR89" s="492">
        <f t="shared" si="234"/>
        <v>1.2000000000000002</v>
      </c>
      <c r="CS89" s="493">
        <f t="shared" si="234"/>
        <v>1.2000000000000139</v>
      </c>
      <c r="CT89" s="493">
        <f t="shared" si="234"/>
        <v>1.2</v>
      </c>
      <c r="CU89" s="493">
        <f t="shared" si="234"/>
        <v>1.2000000000000071</v>
      </c>
      <c r="CV89" s="493">
        <f t="shared" si="234"/>
        <v>1.2000000000000002</v>
      </c>
      <c r="CW89" s="562">
        <f t="shared" si="234"/>
        <v>1.2000000000000024</v>
      </c>
      <c r="CX89" s="522" t="s">
        <v>381</v>
      </c>
      <c r="CY89" s="748" t="s">
        <v>381</v>
      </c>
      <c r="CZ89" s="738"/>
      <c r="DA89" s="1021"/>
      <c r="DB89" s="503">
        <f t="shared" si="165"/>
        <v>-40</v>
      </c>
      <c r="DC89" s="491">
        <f t="shared" ref="DC89:DK89" si="235">DC20</f>
        <v>1.0000000000000082</v>
      </c>
      <c r="DD89" s="492">
        <f t="shared" si="235"/>
        <v>1</v>
      </c>
      <c r="DE89" s="492">
        <f t="shared" si="235"/>
        <v>1.0000000000000004</v>
      </c>
      <c r="DF89" s="492">
        <f t="shared" si="235"/>
        <v>1.0000000000000002</v>
      </c>
      <c r="DG89" s="492">
        <f t="shared" si="235"/>
        <v>1</v>
      </c>
      <c r="DH89" s="493">
        <f t="shared" si="235"/>
        <v>1.0000000000000082</v>
      </c>
      <c r="DI89" s="493">
        <f t="shared" si="235"/>
        <v>1.0000000000000084</v>
      </c>
      <c r="DJ89" s="493">
        <f t="shared" si="235"/>
        <v>1.0000000000000002</v>
      </c>
      <c r="DK89" s="493">
        <f t="shared" si="235"/>
        <v>1</v>
      </c>
      <c r="DL89" s="562">
        <f t="shared" si="226"/>
        <v>1</v>
      </c>
      <c r="DM89" s="522" t="s">
        <v>381</v>
      </c>
      <c r="DN89" s="748" t="s">
        <v>381</v>
      </c>
      <c r="DO89" s="744"/>
      <c r="DP89" s="1021"/>
      <c r="DQ89" s="503">
        <f t="shared" si="166"/>
        <v>-40</v>
      </c>
      <c r="DR89" s="491">
        <f t="shared" ref="DR89:EA89" si="236">DR20</f>
        <v>1.0000000000000082</v>
      </c>
      <c r="DS89" s="492">
        <f t="shared" si="236"/>
        <v>1</v>
      </c>
      <c r="DT89" s="492">
        <f t="shared" si="236"/>
        <v>1.0000000000000073</v>
      </c>
      <c r="DU89" s="492">
        <f t="shared" si="236"/>
        <v>1.0000000000000089</v>
      </c>
      <c r="DV89" s="492">
        <f t="shared" si="236"/>
        <v>1</v>
      </c>
      <c r="DW89" s="493">
        <f t="shared" si="236"/>
        <v>1.0000000000000082</v>
      </c>
      <c r="DX89" s="493">
        <f t="shared" si="236"/>
        <v>1.0000000000000091</v>
      </c>
      <c r="DY89" s="493">
        <f t="shared" si="236"/>
        <v>1</v>
      </c>
      <c r="DZ89" s="493">
        <f t="shared" si="236"/>
        <v>1.000000000000004</v>
      </c>
      <c r="EA89" s="562">
        <f t="shared" si="236"/>
        <v>1</v>
      </c>
      <c r="EB89" s="522" t="s">
        <v>381</v>
      </c>
      <c r="EC89" s="748" t="s">
        <v>381</v>
      </c>
      <c r="ED89" s="738"/>
      <c r="EE89" s="1021"/>
      <c r="EF89" s="503">
        <f t="shared" si="167"/>
        <v>-40</v>
      </c>
      <c r="EG89" s="477">
        <f t="shared" ref="EG89:EP89" si="237">EG20</f>
        <v>20.373465844793259</v>
      </c>
      <c r="EH89" s="479">
        <f t="shared" si="237"/>
        <v>19.17719657338472</v>
      </c>
      <c r="EI89" s="479">
        <f t="shared" si="237"/>
        <v>16.765044318625314</v>
      </c>
      <c r="EJ89" s="479">
        <f t="shared" si="237"/>
        <v>12.698335737999798</v>
      </c>
      <c r="EK89" s="479">
        <f t="shared" si="237"/>
        <v>8.5241524450776183</v>
      </c>
      <c r="EL89" s="479">
        <f t="shared" si="237"/>
        <v>4.1945230845069545</v>
      </c>
      <c r="EM89" s="479">
        <f t="shared" si="237"/>
        <v>-1.896967032249961</v>
      </c>
      <c r="EN89" s="479">
        <f t="shared" si="237"/>
        <v>-10.491359361916466</v>
      </c>
      <c r="EO89" s="479">
        <f t="shared" si="237"/>
        <v>-17.082574762548575</v>
      </c>
      <c r="EP89" s="479">
        <f t="shared" si="237"/>
        <v>-25.075775296785622</v>
      </c>
      <c r="EQ89" s="522" t="s">
        <v>381</v>
      </c>
      <c r="ER89" s="748" t="s">
        <v>381</v>
      </c>
      <c r="ES89" s="738"/>
      <c r="ET89" s="1021"/>
      <c r="EU89" s="503">
        <f t="shared" si="168"/>
        <v>-40</v>
      </c>
      <c r="EV89" s="477">
        <f t="shared" ref="EV89:FE89" si="238">EV20</f>
        <v>78.404758912801583</v>
      </c>
      <c r="EW89" s="479">
        <f t="shared" si="238"/>
        <v>77.106061539233849</v>
      </c>
      <c r="EX89" s="479">
        <f t="shared" si="238"/>
        <v>74.395927498581443</v>
      </c>
      <c r="EY89" s="479">
        <f t="shared" si="238"/>
        <v>69.853393834865074</v>
      </c>
      <c r="EZ89" s="479">
        <f t="shared" si="238"/>
        <v>65.312701318191898</v>
      </c>
      <c r="FA89" s="479">
        <f t="shared" si="238"/>
        <v>60.742709247972982</v>
      </c>
      <c r="FB89" s="479">
        <f t="shared" si="238"/>
        <v>51.595905375937321</v>
      </c>
      <c r="FC89" s="479">
        <f t="shared" si="238"/>
        <v>42.45310009937316</v>
      </c>
      <c r="FD89" s="479">
        <f t="shared" si="238"/>
        <v>33.314144096762391</v>
      </c>
      <c r="FE89" s="479">
        <f t="shared" si="238"/>
        <v>24.142943207540725</v>
      </c>
      <c r="FF89" s="522" t="s">
        <v>381</v>
      </c>
      <c r="FG89" s="748" t="s">
        <v>381</v>
      </c>
      <c r="FI89" s="1021"/>
      <c r="FJ89" s="503">
        <f t="shared" si="169"/>
        <v>-40</v>
      </c>
      <c r="FK89" s="477">
        <f t="shared" ref="FK89:FT89" si="239">FK20</f>
        <v>79.126121831339503</v>
      </c>
      <c r="FL89" s="479">
        <f t="shared" si="239"/>
        <v>77.78689812764253</v>
      </c>
      <c r="FM89" s="479">
        <f t="shared" si="239"/>
        <v>75.037904522973577</v>
      </c>
      <c r="FN89" s="479">
        <f t="shared" si="239"/>
        <v>70.414706275922924</v>
      </c>
      <c r="FO89" s="479">
        <f t="shared" si="239"/>
        <v>65.789207787153543</v>
      </c>
      <c r="FP89" s="479">
        <f t="shared" si="239"/>
        <v>61.156114610885083</v>
      </c>
      <c r="FQ89" s="479">
        <f t="shared" si="239"/>
        <v>51.916418230566649</v>
      </c>
      <c r="FR89" s="479">
        <f t="shared" si="239"/>
        <v>42.680097136029929</v>
      </c>
      <c r="FS89" s="479">
        <f t="shared" si="239"/>
        <v>33.465051655184027</v>
      </c>
      <c r="FT89" s="479">
        <f t="shared" si="239"/>
        <v>24.22671123900011</v>
      </c>
      <c r="FU89" s="522" t="s">
        <v>381</v>
      </c>
      <c r="FV89" s="748" t="s">
        <v>381</v>
      </c>
      <c r="FW89" s="744"/>
      <c r="FX89" s="1021"/>
      <c r="FY89" s="503">
        <f t="shared" si="170"/>
        <v>-40</v>
      </c>
      <c r="FZ89" s="491">
        <f t="shared" si="171"/>
        <v>1.0000000000000082</v>
      </c>
      <c r="GA89" s="492">
        <f t="shared" si="141"/>
        <v>1</v>
      </c>
      <c r="GB89" s="492">
        <f t="shared" si="142"/>
        <v>1.0000000000000004</v>
      </c>
      <c r="GC89" s="492">
        <f t="shared" si="143"/>
        <v>1.0000000000000002</v>
      </c>
      <c r="GD89" s="492">
        <f t="shared" si="144"/>
        <v>1</v>
      </c>
      <c r="GE89" s="493">
        <f t="shared" si="145"/>
        <v>1.0000000000000082</v>
      </c>
      <c r="GF89" s="493">
        <f t="shared" si="146"/>
        <v>1.0000000000000084</v>
      </c>
      <c r="GG89" s="493">
        <f t="shared" si="147"/>
        <v>1</v>
      </c>
      <c r="GH89" s="493">
        <f t="shared" si="148"/>
        <v>1</v>
      </c>
      <c r="GI89" s="493">
        <f t="shared" si="149"/>
        <v>1</v>
      </c>
      <c r="GJ89" s="522" t="s">
        <v>381</v>
      </c>
      <c r="GK89" s="748" t="s">
        <v>381</v>
      </c>
      <c r="GM89" s="1021"/>
      <c r="GN89" s="503">
        <f t="shared" si="172"/>
        <v>-40</v>
      </c>
      <c r="GO89" s="495">
        <f t="shared" si="173"/>
        <v>79.126121831339503</v>
      </c>
      <c r="GP89" s="496">
        <f t="shared" si="150"/>
        <v>77.78689812764253</v>
      </c>
      <c r="GQ89" s="496">
        <f t="shared" si="151"/>
        <v>75.037904522973577</v>
      </c>
      <c r="GR89" s="496">
        <f t="shared" si="152"/>
        <v>70.414706275922924</v>
      </c>
      <c r="GS89" s="496">
        <f t="shared" si="153"/>
        <v>65.789207787153543</v>
      </c>
      <c r="GT89" s="497">
        <f t="shared" si="154"/>
        <v>61.156114610885083</v>
      </c>
      <c r="GU89" s="497">
        <f t="shared" si="155"/>
        <v>51.916418230566649</v>
      </c>
      <c r="GV89" s="497">
        <f t="shared" si="156"/>
        <v>42.680097136029929</v>
      </c>
      <c r="GW89" s="497">
        <f t="shared" si="157"/>
        <v>33.465051655184027</v>
      </c>
      <c r="GX89" s="497">
        <f t="shared" si="158"/>
        <v>24.22671123900011</v>
      </c>
      <c r="GY89" s="522" t="s">
        <v>381</v>
      </c>
      <c r="GZ89" s="748" t="s">
        <v>381</v>
      </c>
      <c r="HB89" s="1021"/>
      <c r="HC89" s="503">
        <f t="shared" si="174"/>
        <v>-40</v>
      </c>
      <c r="HD89" s="598" t="s">
        <v>381</v>
      </c>
      <c r="HE89" s="697" t="s">
        <v>381</v>
      </c>
      <c r="HF89" s="697" t="s">
        <v>381</v>
      </c>
      <c r="HH89" s="1021"/>
      <c r="HI89" s="503">
        <f t="shared" si="175"/>
        <v>-40</v>
      </c>
      <c r="HJ89" s="598" t="str">
        <f t="shared" si="176"/>
        <v>no fueling</v>
      </c>
      <c r="HK89" s="599" t="s">
        <v>381</v>
      </c>
    </row>
    <row r="90" spans="2:219" ht="15" customHeight="1" thickBot="1">
      <c r="B90" s="1091"/>
      <c r="C90" s="770" t="s">
        <v>382</v>
      </c>
      <c r="D90" s="507" t="s">
        <v>381</v>
      </c>
      <c r="E90" s="751" t="s">
        <v>381</v>
      </c>
      <c r="F90" s="752" t="s">
        <v>381</v>
      </c>
      <c r="G90" s="753" t="s">
        <v>381</v>
      </c>
      <c r="H90" s="751" t="s">
        <v>381</v>
      </c>
      <c r="I90" s="752" t="s">
        <v>381</v>
      </c>
      <c r="J90" s="752" t="s">
        <v>381</v>
      </c>
      <c r="K90" s="752" t="s">
        <v>381</v>
      </c>
      <c r="L90" s="752" t="s">
        <v>381</v>
      </c>
      <c r="M90" s="752" t="s">
        <v>381</v>
      </c>
      <c r="N90" s="752" t="s">
        <v>381</v>
      </c>
      <c r="O90" s="752" t="s">
        <v>381</v>
      </c>
      <c r="P90" s="752" t="s">
        <v>381</v>
      </c>
      <c r="Q90" s="752" t="s">
        <v>381</v>
      </c>
      <c r="R90" s="752" t="s">
        <v>381</v>
      </c>
      <c r="S90" s="754" t="s">
        <v>381</v>
      </c>
      <c r="T90" s="738"/>
      <c r="U90" s="1022"/>
      <c r="V90" s="750" t="str">
        <f t="shared" si="161"/>
        <v>&lt; -40</v>
      </c>
      <c r="W90" s="755" t="s">
        <v>381</v>
      </c>
      <c r="X90" s="756" t="s">
        <v>381</v>
      </c>
      <c r="Y90" s="513" t="s">
        <v>381</v>
      </c>
      <c r="Z90" s="513" t="s">
        <v>381</v>
      </c>
      <c r="AA90" s="513" t="s">
        <v>381</v>
      </c>
      <c r="AB90" s="548" t="s">
        <v>381</v>
      </c>
      <c r="AC90" s="514" t="s">
        <v>381</v>
      </c>
      <c r="AD90" s="755" t="s">
        <v>381</v>
      </c>
      <c r="AE90" s="756" t="s">
        <v>381</v>
      </c>
      <c r="AF90" s="738"/>
      <c r="AG90" s="1049"/>
      <c r="AH90" s="1051"/>
      <c r="AI90" s="738"/>
      <c r="AJ90" s="1022"/>
      <c r="AK90" s="750" t="str">
        <f t="shared" si="163"/>
        <v>&lt; -40</v>
      </c>
      <c r="AL90" s="755" t="s">
        <v>381</v>
      </c>
      <c r="AM90" s="756" t="s">
        <v>381</v>
      </c>
      <c r="AN90" s="515" t="s">
        <v>381</v>
      </c>
      <c r="AO90" s="738"/>
      <c r="AP90" s="1022"/>
      <c r="AQ90" s="750" t="s">
        <v>382</v>
      </c>
      <c r="AR90" s="507" t="s">
        <v>381</v>
      </c>
      <c r="AS90" s="751" t="s">
        <v>381</v>
      </c>
      <c r="AT90" s="752" t="s">
        <v>381</v>
      </c>
      <c r="AU90" s="752" t="s">
        <v>381</v>
      </c>
      <c r="AV90" s="752" t="s">
        <v>381</v>
      </c>
      <c r="AW90" s="752" t="s">
        <v>381</v>
      </c>
      <c r="AX90" s="752" t="s">
        <v>381</v>
      </c>
      <c r="AY90" s="752" t="s">
        <v>381</v>
      </c>
      <c r="AZ90" s="752" t="s">
        <v>381</v>
      </c>
      <c r="BA90" s="752" t="s">
        <v>381</v>
      </c>
      <c r="BB90" s="752" t="s">
        <v>381</v>
      </c>
      <c r="BC90" s="752" t="s">
        <v>381</v>
      </c>
      <c r="BD90" s="754" t="s">
        <v>381</v>
      </c>
      <c r="BE90" s="738"/>
      <c r="BF90" s="1022"/>
      <c r="BG90" s="750" t="s">
        <v>382</v>
      </c>
      <c r="BH90" s="507" t="s">
        <v>381</v>
      </c>
      <c r="BI90" s="751" t="s">
        <v>381</v>
      </c>
      <c r="BJ90" s="752" t="s">
        <v>381</v>
      </c>
      <c r="BK90" s="752" t="s">
        <v>381</v>
      </c>
      <c r="BL90" s="752" t="s">
        <v>381</v>
      </c>
      <c r="BM90" s="752" t="s">
        <v>381</v>
      </c>
      <c r="BN90" s="752" t="s">
        <v>381</v>
      </c>
      <c r="BO90" s="752" t="s">
        <v>381</v>
      </c>
      <c r="BP90" s="752" t="s">
        <v>381</v>
      </c>
      <c r="BQ90" s="752" t="s">
        <v>381</v>
      </c>
      <c r="BR90" s="752" t="s">
        <v>381</v>
      </c>
      <c r="BS90" s="752" t="s">
        <v>381</v>
      </c>
      <c r="BT90" s="754" t="s">
        <v>381</v>
      </c>
      <c r="BU90" s="738"/>
      <c r="BV90" s="1022"/>
      <c r="BW90" s="750" t="s">
        <v>382</v>
      </c>
      <c r="BX90" s="507" t="s">
        <v>381</v>
      </c>
      <c r="BY90" s="751" t="s">
        <v>381</v>
      </c>
      <c r="BZ90" s="752" t="s">
        <v>381</v>
      </c>
      <c r="CA90" s="752" t="s">
        <v>381</v>
      </c>
      <c r="CB90" s="752" t="s">
        <v>381</v>
      </c>
      <c r="CC90" s="752" t="s">
        <v>381</v>
      </c>
      <c r="CD90" s="752" t="s">
        <v>381</v>
      </c>
      <c r="CE90" s="752" t="s">
        <v>381</v>
      </c>
      <c r="CF90" s="752" t="s">
        <v>381</v>
      </c>
      <c r="CG90" s="752" t="s">
        <v>381</v>
      </c>
      <c r="CH90" s="752" t="s">
        <v>381</v>
      </c>
      <c r="CI90" s="752" t="s">
        <v>381</v>
      </c>
      <c r="CJ90" s="754" t="s">
        <v>381</v>
      </c>
      <c r="CK90" s="738"/>
      <c r="CL90" s="1022"/>
      <c r="CM90" s="750" t="str">
        <f t="shared" si="164"/>
        <v>&lt; -40</v>
      </c>
      <c r="CN90" s="757" t="s">
        <v>381</v>
      </c>
      <c r="CO90" s="758" t="s">
        <v>381</v>
      </c>
      <c r="CP90" s="758" t="s">
        <v>381</v>
      </c>
      <c r="CQ90" s="758" t="s">
        <v>381</v>
      </c>
      <c r="CR90" s="758" t="s">
        <v>381</v>
      </c>
      <c r="CS90" s="758" t="s">
        <v>381</v>
      </c>
      <c r="CT90" s="758" t="s">
        <v>381</v>
      </c>
      <c r="CU90" s="758" t="s">
        <v>381</v>
      </c>
      <c r="CV90" s="758" t="s">
        <v>381</v>
      </c>
      <c r="CW90" s="758" t="s">
        <v>381</v>
      </c>
      <c r="CX90" s="758" t="s">
        <v>381</v>
      </c>
      <c r="CY90" s="756" t="s">
        <v>381</v>
      </c>
      <c r="CZ90" s="738"/>
      <c r="DA90" s="1022"/>
      <c r="DB90" s="750" t="str">
        <f t="shared" si="165"/>
        <v>&lt; -40</v>
      </c>
      <c r="DC90" s="757" t="s">
        <v>381</v>
      </c>
      <c r="DD90" s="758" t="s">
        <v>381</v>
      </c>
      <c r="DE90" s="758" t="s">
        <v>381</v>
      </c>
      <c r="DF90" s="758" t="s">
        <v>381</v>
      </c>
      <c r="DG90" s="758" t="s">
        <v>381</v>
      </c>
      <c r="DH90" s="758" t="s">
        <v>381</v>
      </c>
      <c r="DI90" s="758" t="s">
        <v>381</v>
      </c>
      <c r="DJ90" s="758" t="s">
        <v>381</v>
      </c>
      <c r="DK90" s="758" t="s">
        <v>381</v>
      </c>
      <c r="DL90" s="758" t="s">
        <v>381</v>
      </c>
      <c r="DM90" s="758" t="s">
        <v>381</v>
      </c>
      <c r="DN90" s="756" t="s">
        <v>381</v>
      </c>
      <c r="DO90" s="744"/>
      <c r="DP90" s="1022"/>
      <c r="DQ90" s="750" t="str">
        <f t="shared" si="166"/>
        <v>&lt; -40</v>
      </c>
      <c r="DR90" s="757" t="s">
        <v>381</v>
      </c>
      <c r="DS90" s="758" t="s">
        <v>381</v>
      </c>
      <c r="DT90" s="758" t="s">
        <v>381</v>
      </c>
      <c r="DU90" s="758" t="s">
        <v>381</v>
      </c>
      <c r="DV90" s="758" t="s">
        <v>381</v>
      </c>
      <c r="DW90" s="758" t="s">
        <v>381</v>
      </c>
      <c r="DX90" s="758" t="s">
        <v>381</v>
      </c>
      <c r="DY90" s="758" t="s">
        <v>381</v>
      </c>
      <c r="DZ90" s="758" t="s">
        <v>381</v>
      </c>
      <c r="EA90" s="758" t="s">
        <v>381</v>
      </c>
      <c r="EB90" s="758" t="s">
        <v>381</v>
      </c>
      <c r="EC90" s="756" t="s">
        <v>381</v>
      </c>
      <c r="ED90" s="738"/>
      <c r="EE90" s="1022"/>
      <c r="EF90" s="750" t="str">
        <f t="shared" si="167"/>
        <v>&lt; -40</v>
      </c>
      <c r="EG90" s="757" t="s">
        <v>381</v>
      </c>
      <c r="EH90" s="758" t="s">
        <v>381</v>
      </c>
      <c r="EI90" s="758" t="s">
        <v>381</v>
      </c>
      <c r="EJ90" s="758" t="s">
        <v>381</v>
      </c>
      <c r="EK90" s="758" t="s">
        <v>381</v>
      </c>
      <c r="EL90" s="758" t="s">
        <v>381</v>
      </c>
      <c r="EM90" s="758" t="s">
        <v>381</v>
      </c>
      <c r="EN90" s="758" t="s">
        <v>381</v>
      </c>
      <c r="EO90" s="758" t="s">
        <v>381</v>
      </c>
      <c r="EP90" s="758" t="s">
        <v>381</v>
      </c>
      <c r="EQ90" s="758" t="s">
        <v>381</v>
      </c>
      <c r="ER90" s="756" t="s">
        <v>381</v>
      </c>
      <c r="ES90" s="738"/>
      <c r="ET90" s="1022"/>
      <c r="EU90" s="750" t="str">
        <f t="shared" si="168"/>
        <v>&lt; -40</v>
      </c>
      <c r="EV90" s="757" t="s">
        <v>381</v>
      </c>
      <c r="EW90" s="758" t="s">
        <v>381</v>
      </c>
      <c r="EX90" s="758" t="s">
        <v>381</v>
      </c>
      <c r="EY90" s="758" t="s">
        <v>381</v>
      </c>
      <c r="EZ90" s="758" t="s">
        <v>381</v>
      </c>
      <c r="FA90" s="758" t="s">
        <v>381</v>
      </c>
      <c r="FB90" s="758" t="s">
        <v>381</v>
      </c>
      <c r="FC90" s="758" t="s">
        <v>381</v>
      </c>
      <c r="FD90" s="758" t="s">
        <v>381</v>
      </c>
      <c r="FE90" s="758" t="s">
        <v>381</v>
      </c>
      <c r="FF90" s="758" t="s">
        <v>381</v>
      </c>
      <c r="FG90" s="756" t="s">
        <v>381</v>
      </c>
      <c r="FI90" s="1022"/>
      <c r="FJ90" s="750" t="str">
        <f t="shared" si="169"/>
        <v>&lt; -40</v>
      </c>
      <c r="FK90" s="757" t="s">
        <v>381</v>
      </c>
      <c r="FL90" s="758" t="s">
        <v>381</v>
      </c>
      <c r="FM90" s="758" t="s">
        <v>381</v>
      </c>
      <c r="FN90" s="758" t="s">
        <v>381</v>
      </c>
      <c r="FO90" s="758" t="s">
        <v>381</v>
      </c>
      <c r="FP90" s="758" t="s">
        <v>381</v>
      </c>
      <c r="FQ90" s="758" t="s">
        <v>381</v>
      </c>
      <c r="FR90" s="758" t="s">
        <v>381</v>
      </c>
      <c r="FS90" s="758" t="s">
        <v>381</v>
      </c>
      <c r="FT90" s="758" t="s">
        <v>381</v>
      </c>
      <c r="FU90" s="758" t="s">
        <v>381</v>
      </c>
      <c r="FV90" s="756" t="s">
        <v>381</v>
      </c>
      <c r="FW90" s="744"/>
      <c r="FX90" s="1022"/>
      <c r="FY90" s="750" t="str">
        <f t="shared" si="170"/>
        <v>&lt; -40</v>
      </c>
      <c r="FZ90" s="757" t="s">
        <v>381</v>
      </c>
      <c r="GA90" s="758" t="s">
        <v>381</v>
      </c>
      <c r="GB90" s="758" t="s">
        <v>381</v>
      </c>
      <c r="GC90" s="758" t="s">
        <v>381</v>
      </c>
      <c r="GD90" s="758" t="s">
        <v>381</v>
      </c>
      <c r="GE90" s="758" t="s">
        <v>381</v>
      </c>
      <c r="GF90" s="758" t="s">
        <v>381</v>
      </c>
      <c r="GG90" s="758" t="s">
        <v>381</v>
      </c>
      <c r="GH90" s="758" t="s">
        <v>381</v>
      </c>
      <c r="GI90" s="758" t="s">
        <v>381</v>
      </c>
      <c r="GJ90" s="758" t="s">
        <v>381</v>
      </c>
      <c r="GK90" s="756" t="s">
        <v>381</v>
      </c>
      <c r="GM90" s="1022"/>
      <c r="GN90" s="750" t="str">
        <f t="shared" si="172"/>
        <v>&lt; -40</v>
      </c>
      <c r="GO90" s="757" t="s">
        <v>381</v>
      </c>
      <c r="GP90" s="758" t="s">
        <v>381</v>
      </c>
      <c r="GQ90" s="758" t="s">
        <v>381</v>
      </c>
      <c r="GR90" s="758" t="s">
        <v>381</v>
      </c>
      <c r="GS90" s="758" t="s">
        <v>381</v>
      </c>
      <c r="GT90" s="758" t="s">
        <v>381</v>
      </c>
      <c r="GU90" s="758" t="s">
        <v>381</v>
      </c>
      <c r="GV90" s="758" t="s">
        <v>381</v>
      </c>
      <c r="GW90" s="758" t="s">
        <v>381</v>
      </c>
      <c r="GX90" s="758" t="s">
        <v>381</v>
      </c>
      <c r="GY90" s="758" t="s">
        <v>381</v>
      </c>
      <c r="GZ90" s="756" t="s">
        <v>381</v>
      </c>
      <c r="HB90" s="1022"/>
      <c r="HC90" s="750" t="str">
        <f t="shared" si="174"/>
        <v>&lt; -40</v>
      </c>
      <c r="HD90" s="548" t="s">
        <v>381</v>
      </c>
      <c r="HE90" s="555" t="s">
        <v>381</v>
      </c>
      <c r="HF90" s="759" t="s">
        <v>381</v>
      </c>
      <c r="HH90" s="1022"/>
      <c r="HI90" s="750" t="str">
        <f t="shared" si="175"/>
        <v>&lt; -40</v>
      </c>
      <c r="HJ90" s="507" t="s">
        <v>381</v>
      </c>
      <c r="HK90" s="759" t="s">
        <v>381</v>
      </c>
    </row>
    <row r="92" spans="2:219">
      <c r="HD92" s="760"/>
      <c r="HJ92" s="760"/>
    </row>
    <row r="93" spans="2:219" ht="18">
      <c r="B93" s="1069" t="s">
        <v>14</v>
      </c>
      <c r="C93" s="1069"/>
      <c r="D93" s="1069"/>
      <c r="E93" s="1069"/>
      <c r="F93" s="1069"/>
      <c r="G93" s="1069"/>
      <c r="H93" s="1069"/>
      <c r="I93" s="1069"/>
      <c r="J93" s="1069"/>
      <c r="K93" s="1069"/>
      <c r="L93" s="1069"/>
      <c r="M93" s="1069"/>
      <c r="N93" s="1069"/>
      <c r="O93" s="1069"/>
      <c r="P93" s="1069"/>
      <c r="Q93" s="1069"/>
      <c r="R93" s="1069"/>
      <c r="S93" s="1069"/>
      <c r="T93" s="714"/>
      <c r="U93" s="445" t="s">
        <v>487</v>
      </c>
      <c r="V93" s="714"/>
      <c r="W93" s="445"/>
      <c r="X93" s="445"/>
      <c r="Y93" s="1070" t="s">
        <v>505</v>
      </c>
      <c r="Z93" s="1070"/>
      <c r="AA93" s="1070"/>
      <c r="AB93" s="445"/>
      <c r="AC93" s="1071" t="s">
        <v>490</v>
      </c>
      <c r="AD93" s="1071"/>
      <c r="AE93" s="1071"/>
      <c r="AF93" s="714"/>
      <c r="AG93" s="714"/>
      <c r="AH93" s="714"/>
      <c r="AI93" s="714"/>
      <c r="AJ93" s="445" t="s">
        <v>488</v>
      </c>
      <c r="AK93" s="714"/>
      <c r="AL93" s="445"/>
      <c r="AM93" s="445"/>
      <c r="AN93" s="714"/>
      <c r="AO93" s="714"/>
      <c r="AP93" s="1069" t="s">
        <v>714</v>
      </c>
      <c r="AQ93" s="1069"/>
      <c r="AR93" s="1069"/>
      <c r="AS93" s="1069"/>
      <c r="AT93" s="1069"/>
      <c r="AU93" s="1069"/>
      <c r="AV93" s="1069"/>
      <c r="AW93" s="1069"/>
      <c r="AX93" s="1069"/>
      <c r="AY93" s="1069"/>
      <c r="AZ93" s="1069"/>
      <c r="BA93" s="1069"/>
      <c r="BB93" s="1069"/>
      <c r="BC93" s="1069"/>
      <c r="BD93" s="1069"/>
      <c r="BE93" s="714"/>
      <c r="BF93" s="1069" t="s">
        <v>716</v>
      </c>
      <c r="BG93" s="1069"/>
      <c r="BH93" s="1069"/>
      <c r="BI93" s="1069"/>
      <c r="BJ93" s="1069"/>
      <c r="BK93" s="1069"/>
      <c r="BL93" s="1069"/>
      <c r="BM93" s="1069"/>
      <c r="BN93" s="1069"/>
      <c r="BO93" s="1069"/>
      <c r="BP93" s="1069"/>
      <c r="BQ93" s="1069"/>
      <c r="BR93" s="1069"/>
      <c r="BS93" s="1069"/>
      <c r="BT93" s="1069"/>
      <c r="BU93" s="716"/>
      <c r="BV93" s="1069" t="s">
        <v>717</v>
      </c>
      <c r="BW93" s="1069"/>
      <c r="BX93" s="1069"/>
      <c r="BY93" s="1069"/>
      <c r="BZ93" s="1069"/>
      <c r="CA93" s="1069"/>
      <c r="CB93" s="1069"/>
      <c r="CC93" s="1069"/>
      <c r="CD93" s="1069"/>
      <c r="CE93" s="1069"/>
      <c r="CF93" s="1069"/>
      <c r="CG93" s="1069"/>
      <c r="CH93" s="1069"/>
      <c r="CI93" s="1069"/>
      <c r="CJ93" s="1069"/>
      <c r="CK93" s="714"/>
      <c r="CL93" s="445" t="str">
        <f>CL71</f>
        <v>Step 2-2 Information (Cold Case 120% SOC, 7-10kg)</v>
      </c>
      <c r="CM93" s="714"/>
      <c r="CZ93" s="714"/>
      <c r="DA93" s="445" t="str">
        <f>DA71</f>
        <v>Step 2-3 Information (Hot Case 100% SOC, 7kg)</v>
      </c>
      <c r="DB93" s="714"/>
      <c r="DP93" s="445" t="str">
        <f>DP71</f>
        <v>Step 2-3 Information (Hot Case 100% SOC, 10kg)</v>
      </c>
      <c r="DQ93" s="714"/>
      <c r="ED93" s="714"/>
      <c r="EE93" s="445" t="str">
        <f>EE71</f>
        <v>Step 2-2 Information (Cold Case 120% SOC, 7-10kg)</v>
      </c>
      <c r="EF93" s="714"/>
      <c r="ES93" s="714"/>
      <c r="ET93" s="445" t="str">
        <f>ET71</f>
        <v>Step 2-3 Information (Hot Case 100% SOC, 7kg)</v>
      </c>
      <c r="EU93" s="714"/>
      <c r="FI93" s="445" t="str">
        <f>FI71</f>
        <v>Step 2-3 Information (Hot Case 100% SOC, 10kg)</v>
      </c>
      <c r="FJ93" s="714"/>
      <c r="FX93" s="445" t="str">
        <f>FX71</f>
        <v>Step 2-2 / 2-3 Information</v>
      </c>
      <c r="FY93" s="714"/>
      <c r="GM93" s="445" t="str">
        <f>FX71</f>
        <v>Step 2-2 / 2-3 Information</v>
      </c>
      <c r="GN93" s="714"/>
      <c r="HB93" s="445" t="str">
        <f>HB71</f>
        <v>Step 4-1 Top-Off-Fill-Information (Hot Case SOC = 100%)</v>
      </c>
      <c r="HC93" s="714"/>
      <c r="HH93" s="445" t="str">
        <f>HH71</f>
        <v>Step 4-3 Top-Off-Fill-Information (Cold Case SOC = 120%)</v>
      </c>
      <c r="HI93" s="714"/>
    </row>
    <row r="94" spans="2:219" ht="13.5" thickBot="1">
      <c r="C94" s="718"/>
      <c r="D94" s="719"/>
      <c r="E94" s="719"/>
      <c r="F94" s="719"/>
      <c r="G94" s="719"/>
      <c r="V94" s="718"/>
      <c r="Y94" s="719"/>
      <c r="Z94" s="719"/>
      <c r="AA94" s="719"/>
      <c r="AB94" s="719"/>
      <c r="AC94" s="719"/>
      <c r="AK94" s="718"/>
      <c r="AN94" s="719"/>
      <c r="AQ94" s="718"/>
      <c r="AR94" s="719"/>
      <c r="AS94" s="719"/>
      <c r="BG94" s="718"/>
      <c r="BH94" s="719"/>
      <c r="BW94" s="718"/>
      <c r="BX94" s="719"/>
      <c r="CM94" s="718"/>
      <c r="DB94" s="718"/>
      <c r="DQ94" s="718"/>
      <c r="EF94" s="718"/>
      <c r="EU94" s="718"/>
      <c r="FJ94" s="718"/>
      <c r="FY94" s="718"/>
      <c r="GN94" s="718"/>
      <c r="HC94" s="718"/>
      <c r="HD94" s="719"/>
      <c r="HE94" s="719"/>
      <c r="HF94" s="719"/>
      <c r="HI94" s="718"/>
      <c r="HJ94" s="719"/>
      <c r="HK94" s="719"/>
    </row>
    <row r="95" spans="2:219" ht="55.5" customHeight="1" thickBot="1">
      <c r="B95" s="934" t="s">
        <v>917</v>
      </c>
      <c r="C95" s="965"/>
      <c r="D95" s="1092" t="s">
        <v>886</v>
      </c>
      <c r="E95" s="765" t="s">
        <v>887</v>
      </c>
      <c r="F95" s="765" t="s">
        <v>888</v>
      </c>
      <c r="G95" s="765" t="s">
        <v>889</v>
      </c>
      <c r="H95" s="1111" t="s">
        <v>972</v>
      </c>
      <c r="I95" s="1136"/>
      <c r="J95" s="1136"/>
      <c r="K95" s="1136"/>
      <c r="L95" s="1136"/>
      <c r="M95" s="1136"/>
      <c r="N95" s="1136"/>
      <c r="O95" s="1136"/>
      <c r="P95" s="1136"/>
      <c r="Q95" s="1136"/>
      <c r="R95" s="1136"/>
      <c r="S95" s="1137"/>
      <c r="T95" s="722"/>
      <c r="U95" s="934" t="str">
        <f>$B95</f>
        <v>H70-T30
7-10kg comm
CD0</v>
      </c>
      <c r="V95" s="965"/>
      <c r="W95" s="1037" t="s">
        <v>907</v>
      </c>
      <c r="X95" s="1075"/>
      <c r="Y95" s="1037" t="s">
        <v>909</v>
      </c>
      <c r="Z95" s="1076"/>
      <c r="AA95" s="1075"/>
      <c r="AB95" s="1077" t="s">
        <v>927</v>
      </c>
      <c r="AC95" s="1078"/>
      <c r="AD95" s="1037" t="s">
        <v>908</v>
      </c>
      <c r="AE95" s="1075"/>
      <c r="AF95" s="722"/>
      <c r="AG95" s="1079" t="s">
        <v>730</v>
      </c>
      <c r="AH95" s="1081" t="s">
        <v>731</v>
      </c>
      <c r="AI95" s="722"/>
      <c r="AJ95" s="934" t="str">
        <f>$B95</f>
        <v>H70-T30
7-10kg comm
CD0</v>
      </c>
      <c r="AK95" s="965"/>
      <c r="AL95" s="1037" t="s">
        <v>907</v>
      </c>
      <c r="AM95" s="1075"/>
      <c r="AN95" s="1083" t="s">
        <v>167</v>
      </c>
      <c r="AO95" s="722"/>
      <c r="AP95" s="934" t="str">
        <f>$B95</f>
        <v>H70-T30
7-10kg comm
CD0</v>
      </c>
      <c r="AQ95" s="965"/>
      <c r="AR95" s="1039" t="s">
        <v>886</v>
      </c>
      <c r="AS95" s="1042" t="s">
        <v>972</v>
      </c>
      <c r="AT95" s="1134"/>
      <c r="AU95" s="1134"/>
      <c r="AV95" s="1134"/>
      <c r="AW95" s="1134"/>
      <c r="AX95" s="1134"/>
      <c r="AY95" s="1134"/>
      <c r="AZ95" s="1134"/>
      <c r="BA95" s="1134"/>
      <c r="BB95" s="1134"/>
      <c r="BC95" s="1134"/>
      <c r="BD95" s="1135"/>
      <c r="BE95" s="722"/>
      <c r="BF95" s="934" t="str">
        <f>$B95</f>
        <v>H70-T30
7-10kg comm
CD0</v>
      </c>
      <c r="BG95" s="965"/>
      <c r="BH95" s="1039" t="s">
        <v>912</v>
      </c>
      <c r="BI95" s="1042" t="s">
        <v>972</v>
      </c>
      <c r="BJ95" s="1134"/>
      <c r="BK95" s="1134"/>
      <c r="BL95" s="1134"/>
      <c r="BM95" s="1134"/>
      <c r="BN95" s="1134"/>
      <c r="BO95" s="1134"/>
      <c r="BP95" s="1134"/>
      <c r="BQ95" s="1134"/>
      <c r="BR95" s="1134"/>
      <c r="BS95" s="1134"/>
      <c r="BT95" s="1135"/>
      <c r="BU95" s="722"/>
      <c r="BV95" s="934" t="str">
        <f>$B95</f>
        <v>H70-T30
7-10kg comm
CD0</v>
      </c>
      <c r="BW95" s="965"/>
      <c r="BX95" s="1039" t="s">
        <v>912</v>
      </c>
      <c r="BY95" s="1042" t="s">
        <v>972</v>
      </c>
      <c r="BZ95" s="1134"/>
      <c r="CA95" s="1134"/>
      <c r="CB95" s="1134"/>
      <c r="CC95" s="1134"/>
      <c r="CD95" s="1134"/>
      <c r="CE95" s="1134"/>
      <c r="CF95" s="1134"/>
      <c r="CG95" s="1134"/>
      <c r="CH95" s="1134"/>
      <c r="CI95" s="1134"/>
      <c r="CJ95" s="1135"/>
      <c r="CK95" s="722"/>
      <c r="CL95" s="934" t="str">
        <f>$B95</f>
        <v>H70-T30
7-10kg comm
CD0</v>
      </c>
      <c r="CM95" s="935"/>
      <c r="CN95" s="1033" t="s">
        <v>973</v>
      </c>
      <c r="CO95" s="1034"/>
      <c r="CP95" s="1035"/>
      <c r="CQ95" s="1035"/>
      <c r="CR95" s="1035"/>
      <c r="CS95" s="1035"/>
      <c r="CT95" s="1035"/>
      <c r="CU95" s="1035"/>
      <c r="CV95" s="1035"/>
      <c r="CW95" s="1035"/>
      <c r="CX95" s="1035"/>
      <c r="CY95" s="1036"/>
      <c r="CZ95" s="722"/>
      <c r="DA95" s="934" t="str">
        <f>$B95</f>
        <v>H70-T30
7-10kg comm
CD0</v>
      </c>
      <c r="DB95" s="935"/>
      <c r="DC95" s="1033" t="s">
        <v>974</v>
      </c>
      <c r="DD95" s="1034"/>
      <c r="DE95" s="1035"/>
      <c r="DF95" s="1035"/>
      <c r="DG95" s="1035"/>
      <c r="DH95" s="1035"/>
      <c r="DI95" s="1035"/>
      <c r="DJ95" s="1035"/>
      <c r="DK95" s="1035"/>
      <c r="DL95" s="1035"/>
      <c r="DM95" s="1035"/>
      <c r="DN95" s="1036"/>
      <c r="DO95" s="722"/>
      <c r="DP95" s="934" t="str">
        <f>$B95</f>
        <v>H70-T30
7-10kg comm
CD0</v>
      </c>
      <c r="DQ95" s="935"/>
      <c r="DR95" s="1033" t="s">
        <v>974</v>
      </c>
      <c r="DS95" s="1034"/>
      <c r="DT95" s="1035"/>
      <c r="DU95" s="1035"/>
      <c r="DV95" s="1035"/>
      <c r="DW95" s="1035"/>
      <c r="DX95" s="1035"/>
      <c r="DY95" s="1035"/>
      <c r="DZ95" s="1035"/>
      <c r="EA95" s="1035"/>
      <c r="EB95" s="1035"/>
      <c r="EC95" s="1036"/>
      <c r="ED95" s="722"/>
      <c r="EE95" s="934" t="str">
        <f>$B95</f>
        <v>H70-T30
7-10kg comm
CD0</v>
      </c>
      <c r="EF95" s="935"/>
      <c r="EG95" s="1033" t="s">
        <v>975</v>
      </c>
      <c r="EH95" s="1034"/>
      <c r="EI95" s="1035"/>
      <c r="EJ95" s="1035"/>
      <c r="EK95" s="1035"/>
      <c r="EL95" s="1035"/>
      <c r="EM95" s="1035"/>
      <c r="EN95" s="1035"/>
      <c r="EO95" s="1035"/>
      <c r="EP95" s="1035"/>
      <c r="EQ95" s="1035"/>
      <c r="ER95" s="1036"/>
      <c r="ES95" s="722"/>
      <c r="ET95" s="934" t="str">
        <f>$B95</f>
        <v>H70-T30
7-10kg comm
CD0</v>
      </c>
      <c r="EU95" s="935"/>
      <c r="EV95" s="1033" t="s">
        <v>976</v>
      </c>
      <c r="EW95" s="1034"/>
      <c r="EX95" s="1035"/>
      <c r="EY95" s="1035"/>
      <c r="EZ95" s="1035"/>
      <c r="FA95" s="1035"/>
      <c r="FB95" s="1035"/>
      <c r="FC95" s="1035"/>
      <c r="FD95" s="1035"/>
      <c r="FE95" s="1035"/>
      <c r="FF95" s="1035"/>
      <c r="FG95" s="1036"/>
      <c r="FI95" s="934" t="str">
        <f>$B95</f>
        <v>H70-T30
7-10kg comm
CD0</v>
      </c>
      <c r="FJ95" s="935"/>
      <c r="FK95" s="1033" t="s">
        <v>976</v>
      </c>
      <c r="FL95" s="1034"/>
      <c r="FM95" s="1035"/>
      <c r="FN95" s="1035"/>
      <c r="FO95" s="1035"/>
      <c r="FP95" s="1035"/>
      <c r="FQ95" s="1035"/>
      <c r="FR95" s="1035"/>
      <c r="FS95" s="1035"/>
      <c r="FT95" s="1035"/>
      <c r="FU95" s="1035"/>
      <c r="FV95" s="1036"/>
      <c r="FW95" s="722"/>
      <c r="FX95" s="934" t="str">
        <f>$B95</f>
        <v>H70-T30
7-10kg comm
CD0</v>
      </c>
      <c r="FY95" s="935"/>
      <c r="FZ95" s="1033" t="s">
        <v>956</v>
      </c>
      <c r="GA95" s="1034"/>
      <c r="GB95" s="1035"/>
      <c r="GC95" s="1035"/>
      <c r="GD95" s="1035"/>
      <c r="GE95" s="1035"/>
      <c r="GF95" s="1035"/>
      <c r="GG95" s="1035"/>
      <c r="GH95" s="1035"/>
      <c r="GI95" s="1035"/>
      <c r="GJ95" s="1035"/>
      <c r="GK95" s="1036"/>
      <c r="GM95" s="934" t="str">
        <f>$B95</f>
        <v>H70-T30
7-10kg comm
CD0</v>
      </c>
      <c r="GN95" s="935"/>
      <c r="GO95" s="1033" t="s">
        <v>955</v>
      </c>
      <c r="GP95" s="1034"/>
      <c r="GQ95" s="1035"/>
      <c r="GR95" s="1035"/>
      <c r="GS95" s="1035"/>
      <c r="GT95" s="1035"/>
      <c r="GU95" s="1035"/>
      <c r="GV95" s="1035"/>
      <c r="GW95" s="1035"/>
      <c r="GX95" s="1035"/>
      <c r="GY95" s="1035"/>
      <c r="GZ95" s="1036"/>
      <c r="HB95" s="934" t="str">
        <f>$B95</f>
        <v>H70-T30
7-10kg comm
CD0</v>
      </c>
      <c r="HC95" s="965"/>
      <c r="HD95" s="1037" t="s">
        <v>894</v>
      </c>
      <c r="HE95" s="1038"/>
      <c r="HF95" s="723" t="s">
        <v>977</v>
      </c>
      <c r="HH95" s="934" t="str">
        <f>$B95</f>
        <v>H70-T30
7-10kg comm
CD0</v>
      </c>
      <c r="HI95" s="965"/>
      <c r="HJ95" s="1052" t="s">
        <v>894</v>
      </c>
      <c r="HK95" s="723" t="s">
        <v>977</v>
      </c>
    </row>
    <row r="96" spans="2:219" ht="27">
      <c r="B96" s="966"/>
      <c r="C96" s="967"/>
      <c r="D96" s="1093"/>
      <c r="E96" s="1103" t="s">
        <v>978</v>
      </c>
      <c r="F96" s="1104"/>
      <c r="G96" s="1104"/>
      <c r="H96" s="1104"/>
      <c r="I96" s="1104"/>
      <c r="J96" s="1104"/>
      <c r="K96" s="1104"/>
      <c r="L96" s="1104"/>
      <c r="M96" s="1104"/>
      <c r="N96" s="1104"/>
      <c r="O96" s="1104"/>
      <c r="P96" s="1104"/>
      <c r="Q96" s="1104"/>
      <c r="R96" s="1104"/>
      <c r="S96" s="1105"/>
      <c r="T96" s="724"/>
      <c r="U96" s="966"/>
      <c r="V96" s="967"/>
      <c r="W96" s="1055" t="s">
        <v>496</v>
      </c>
      <c r="X96" s="1057" t="s">
        <v>497</v>
      </c>
      <c r="Y96" s="1059" t="s">
        <v>128</v>
      </c>
      <c r="Z96" s="1061" t="s">
        <v>691</v>
      </c>
      <c r="AA96" s="1057" t="s">
        <v>692</v>
      </c>
      <c r="AB96" s="1064" t="s">
        <v>130</v>
      </c>
      <c r="AC96" s="1066" t="s">
        <v>131</v>
      </c>
      <c r="AD96" s="1068" t="s">
        <v>166</v>
      </c>
      <c r="AE96" s="1057" t="s">
        <v>492</v>
      </c>
      <c r="AF96" s="724"/>
      <c r="AG96" s="1080"/>
      <c r="AH96" s="1082"/>
      <c r="AI96" s="724"/>
      <c r="AJ96" s="966"/>
      <c r="AK96" s="967"/>
      <c r="AL96" s="1055" t="s">
        <v>498</v>
      </c>
      <c r="AM96" s="1057" t="s">
        <v>497</v>
      </c>
      <c r="AN96" s="1084"/>
      <c r="AO96" s="724"/>
      <c r="AP96" s="966"/>
      <c r="AQ96" s="967"/>
      <c r="AR96" s="1040"/>
      <c r="AS96" s="1023" t="s">
        <v>978</v>
      </c>
      <c r="AT96" s="1024"/>
      <c r="AU96" s="1024"/>
      <c r="AV96" s="1024"/>
      <c r="AW96" s="1024"/>
      <c r="AX96" s="1024"/>
      <c r="AY96" s="1024"/>
      <c r="AZ96" s="1024"/>
      <c r="BA96" s="1024"/>
      <c r="BB96" s="1024"/>
      <c r="BC96" s="1024"/>
      <c r="BD96" s="1025"/>
      <c r="BE96" s="724"/>
      <c r="BF96" s="966"/>
      <c r="BG96" s="967"/>
      <c r="BH96" s="1040"/>
      <c r="BI96" s="1023" t="s">
        <v>978</v>
      </c>
      <c r="BJ96" s="1024"/>
      <c r="BK96" s="1024"/>
      <c r="BL96" s="1024"/>
      <c r="BM96" s="1024"/>
      <c r="BN96" s="1024"/>
      <c r="BO96" s="1024"/>
      <c r="BP96" s="1024"/>
      <c r="BQ96" s="1024"/>
      <c r="BR96" s="1024"/>
      <c r="BS96" s="1024"/>
      <c r="BT96" s="1025"/>
      <c r="BU96" s="724"/>
      <c r="BV96" s="966"/>
      <c r="BW96" s="967"/>
      <c r="BX96" s="1040"/>
      <c r="BY96" s="1023" t="s">
        <v>978</v>
      </c>
      <c r="BZ96" s="1024"/>
      <c r="CA96" s="1024"/>
      <c r="CB96" s="1024"/>
      <c r="CC96" s="1024"/>
      <c r="CD96" s="1024"/>
      <c r="CE96" s="1024"/>
      <c r="CF96" s="1024"/>
      <c r="CG96" s="1024"/>
      <c r="CH96" s="1024"/>
      <c r="CI96" s="1024"/>
      <c r="CJ96" s="1025"/>
      <c r="CK96" s="724"/>
      <c r="CL96" s="936"/>
      <c r="CM96" s="937"/>
      <c r="CN96" s="1023" t="s">
        <v>978</v>
      </c>
      <c r="CO96" s="1024"/>
      <c r="CP96" s="1024"/>
      <c r="CQ96" s="1024"/>
      <c r="CR96" s="1024"/>
      <c r="CS96" s="1024"/>
      <c r="CT96" s="1024"/>
      <c r="CU96" s="1024"/>
      <c r="CV96" s="1024"/>
      <c r="CW96" s="1024"/>
      <c r="CX96" s="1024"/>
      <c r="CY96" s="1025"/>
      <c r="CZ96" s="724"/>
      <c r="DA96" s="936"/>
      <c r="DB96" s="937"/>
      <c r="DC96" s="1023" t="s">
        <v>978</v>
      </c>
      <c r="DD96" s="1024"/>
      <c r="DE96" s="1024"/>
      <c r="DF96" s="1024"/>
      <c r="DG96" s="1024"/>
      <c r="DH96" s="1024"/>
      <c r="DI96" s="1024"/>
      <c r="DJ96" s="1024"/>
      <c r="DK96" s="1024"/>
      <c r="DL96" s="1024"/>
      <c r="DM96" s="1024"/>
      <c r="DN96" s="1025"/>
      <c r="DO96" s="724"/>
      <c r="DP96" s="936"/>
      <c r="DQ96" s="937"/>
      <c r="DR96" s="1023" t="s">
        <v>978</v>
      </c>
      <c r="DS96" s="1024"/>
      <c r="DT96" s="1024"/>
      <c r="DU96" s="1024"/>
      <c r="DV96" s="1024"/>
      <c r="DW96" s="1024"/>
      <c r="DX96" s="1024"/>
      <c r="DY96" s="1024"/>
      <c r="DZ96" s="1024"/>
      <c r="EA96" s="1024"/>
      <c r="EB96" s="1024"/>
      <c r="EC96" s="1025"/>
      <c r="ED96" s="724"/>
      <c r="EE96" s="936"/>
      <c r="EF96" s="937"/>
      <c r="EG96" s="1023" t="s">
        <v>978</v>
      </c>
      <c r="EH96" s="1024"/>
      <c r="EI96" s="1024"/>
      <c r="EJ96" s="1024"/>
      <c r="EK96" s="1024"/>
      <c r="EL96" s="1024"/>
      <c r="EM96" s="1024"/>
      <c r="EN96" s="1024"/>
      <c r="EO96" s="1024"/>
      <c r="EP96" s="1024"/>
      <c r="EQ96" s="1024"/>
      <c r="ER96" s="1025"/>
      <c r="ES96" s="724"/>
      <c r="ET96" s="936"/>
      <c r="EU96" s="937"/>
      <c r="EV96" s="1023" t="s">
        <v>978</v>
      </c>
      <c r="EW96" s="1024"/>
      <c r="EX96" s="1024"/>
      <c r="EY96" s="1024"/>
      <c r="EZ96" s="1024"/>
      <c r="FA96" s="1024"/>
      <c r="FB96" s="1024"/>
      <c r="FC96" s="1024"/>
      <c r="FD96" s="1024"/>
      <c r="FE96" s="1024"/>
      <c r="FF96" s="1024"/>
      <c r="FG96" s="1025"/>
      <c r="FI96" s="936"/>
      <c r="FJ96" s="937"/>
      <c r="FK96" s="1023" t="s">
        <v>978</v>
      </c>
      <c r="FL96" s="1024"/>
      <c r="FM96" s="1024"/>
      <c r="FN96" s="1024"/>
      <c r="FO96" s="1024"/>
      <c r="FP96" s="1024"/>
      <c r="FQ96" s="1024"/>
      <c r="FR96" s="1024"/>
      <c r="FS96" s="1024"/>
      <c r="FT96" s="1024"/>
      <c r="FU96" s="1024"/>
      <c r="FV96" s="1025"/>
      <c r="FW96" s="724"/>
      <c r="FX96" s="936"/>
      <c r="FY96" s="937"/>
      <c r="FZ96" s="1023" t="s">
        <v>978</v>
      </c>
      <c r="GA96" s="1024"/>
      <c r="GB96" s="1024"/>
      <c r="GC96" s="1024"/>
      <c r="GD96" s="1024"/>
      <c r="GE96" s="1024"/>
      <c r="GF96" s="1024"/>
      <c r="GG96" s="1024"/>
      <c r="GH96" s="1024"/>
      <c r="GI96" s="1024"/>
      <c r="GJ96" s="1024"/>
      <c r="GK96" s="1025"/>
      <c r="GM96" s="936"/>
      <c r="GN96" s="937"/>
      <c r="GO96" s="1023" t="s">
        <v>978</v>
      </c>
      <c r="GP96" s="1024"/>
      <c r="GQ96" s="1024"/>
      <c r="GR96" s="1024"/>
      <c r="GS96" s="1024"/>
      <c r="GT96" s="1024"/>
      <c r="GU96" s="1024"/>
      <c r="GV96" s="1024"/>
      <c r="GW96" s="1024"/>
      <c r="GX96" s="1024"/>
      <c r="GY96" s="1024"/>
      <c r="GZ96" s="1025"/>
      <c r="HB96" s="966"/>
      <c r="HC96" s="967"/>
      <c r="HD96" s="1026" t="s">
        <v>128</v>
      </c>
      <c r="HE96" s="1028" t="s">
        <v>129</v>
      </c>
      <c r="HF96" s="725" t="s">
        <v>984</v>
      </c>
      <c r="HH96" s="966"/>
      <c r="HI96" s="967"/>
      <c r="HJ96" s="1053"/>
      <c r="HK96" s="725" t="s">
        <v>984</v>
      </c>
    </row>
    <row r="97" spans="2:219" ht="13.5" thickBot="1">
      <c r="B97" s="968"/>
      <c r="C97" s="969"/>
      <c r="D97" s="1094"/>
      <c r="E97" s="1117" t="s">
        <v>710</v>
      </c>
      <c r="F97" s="1118"/>
      <c r="G97" s="1119"/>
      <c r="H97" s="766">
        <v>0.5</v>
      </c>
      <c r="I97" s="766">
        <v>2</v>
      </c>
      <c r="J97" s="766">
        <v>5</v>
      </c>
      <c r="K97" s="766">
        <v>10</v>
      </c>
      <c r="L97" s="766">
        <v>15</v>
      </c>
      <c r="M97" s="574">
        <v>20</v>
      </c>
      <c r="N97" s="574">
        <v>30</v>
      </c>
      <c r="O97" s="574">
        <v>40</v>
      </c>
      <c r="P97" s="574">
        <v>50</v>
      </c>
      <c r="Q97" s="574">
        <v>60</v>
      </c>
      <c r="R97" s="574">
        <v>70</v>
      </c>
      <c r="S97" s="767" t="s">
        <v>379</v>
      </c>
      <c r="T97" s="724"/>
      <c r="U97" s="968"/>
      <c r="V97" s="969"/>
      <c r="W97" s="1056"/>
      <c r="X97" s="1058"/>
      <c r="Y97" s="1060"/>
      <c r="Z97" s="1062"/>
      <c r="AA97" s="1063"/>
      <c r="AB97" s="1065"/>
      <c r="AC97" s="1067"/>
      <c r="AD97" s="1056"/>
      <c r="AE97" s="1058"/>
      <c r="AF97" s="724"/>
      <c r="AG97" s="1056"/>
      <c r="AH97" s="1058"/>
      <c r="AI97" s="724"/>
      <c r="AJ97" s="968"/>
      <c r="AK97" s="969"/>
      <c r="AL97" s="1056"/>
      <c r="AM97" s="1058"/>
      <c r="AN97" s="1085"/>
      <c r="AO97" s="724"/>
      <c r="AP97" s="968"/>
      <c r="AQ97" s="969"/>
      <c r="AR97" s="1041"/>
      <c r="AS97" s="726">
        <v>0.5</v>
      </c>
      <c r="AT97" s="726">
        <v>2</v>
      </c>
      <c r="AU97" s="726">
        <v>5</v>
      </c>
      <c r="AV97" s="726">
        <v>10</v>
      </c>
      <c r="AW97" s="726">
        <v>15</v>
      </c>
      <c r="AX97" s="455">
        <v>20</v>
      </c>
      <c r="AY97" s="455">
        <v>30</v>
      </c>
      <c r="AZ97" s="455">
        <v>40</v>
      </c>
      <c r="BA97" s="455">
        <v>50</v>
      </c>
      <c r="BB97" s="455">
        <v>60</v>
      </c>
      <c r="BC97" s="455">
        <v>70</v>
      </c>
      <c r="BD97" s="727" t="s">
        <v>379</v>
      </c>
      <c r="BE97" s="724"/>
      <c r="BF97" s="968"/>
      <c r="BG97" s="969"/>
      <c r="BH97" s="1041"/>
      <c r="BI97" s="726">
        <v>0.5</v>
      </c>
      <c r="BJ97" s="726">
        <v>2</v>
      </c>
      <c r="BK97" s="730">
        <v>5</v>
      </c>
      <c r="BL97" s="730">
        <v>10</v>
      </c>
      <c r="BM97" s="730">
        <v>15</v>
      </c>
      <c r="BN97" s="460">
        <v>20</v>
      </c>
      <c r="BO97" s="460">
        <v>30</v>
      </c>
      <c r="BP97" s="460">
        <v>40</v>
      </c>
      <c r="BQ97" s="460">
        <v>50</v>
      </c>
      <c r="BR97" s="460">
        <v>60</v>
      </c>
      <c r="BS97" s="460">
        <v>70</v>
      </c>
      <c r="BT97" s="727" t="s">
        <v>379</v>
      </c>
      <c r="BU97" s="724"/>
      <c r="BV97" s="968"/>
      <c r="BW97" s="969"/>
      <c r="BX97" s="1041"/>
      <c r="BY97" s="726">
        <v>0.5</v>
      </c>
      <c r="BZ97" s="726">
        <v>2</v>
      </c>
      <c r="CA97" s="730">
        <v>5</v>
      </c>
      <c r="CB97" s="730">
        <v>10</v>
      </c>
      <c r="CC97" s="730">
        <v>15</v>
      </c>
      <c r="CD97" s="460">
        <v>20</v>
      </c>
      <c r="CE97" s="460">
        <v>30</v>
      </c>
      <c r="CF97" s="460">
        <v>40</v>
      </c>
      <c r="CG97" s="460">
        <v>50</v>
      </c>
      <c r="CH97" s="460">
        <v>60</v>
      </c>
      <c r="CI97" s="460">
        <v>70</v>
      </c>
      <c r="CJ97" s="727" t="s">
        <v>379</v>
      </c>
      <c r="CK97" s="724"/>
      <c r="CL97" s="938"/>
      <c r="CM97" s="939"/>
      <c r="CN97" s="729">
        <v>0.5</v>
      </c>
      <c r="CO97" s="730">
        <v>2</v>
      </c>
      <c r="CP97" s="730">
        <v>5</v>
      </c>
      <c r="CQ97" s="730">
        <v>10</v>
      </c>
      <c r="CR97" s="730">
        <v>15</v>
      </c>
      <c r="CS97" s="460">
        <v>20</v>
      </c>
      <c r="CT97" s="460">
        <v>30</v>
      </c>
      <c r="CU97" s="460">
        <v>40</v>
      </c>
      <c r="CV97" s="460">
        <v>50</v>
      </c>
      <c r="CW97" s="460">
        <v>60</v>
      </c>
      <c r="CX97" s="460">
        <v>70</v>
      </c>
      <c r="CY97" s="727" t="s">
        <v>379</v>
      </c>
      <c r="CZ97" s="724"/>
      <c r="DA97" s="938"/>
      <c r="DB97" s="939"/>
      <c r="DC97" s="729">
        <v>0.5</v>
      </c>
      <c r="DD97" s="730">
        <v>2</v>
      </c>
      <c r="DE97" s="730">
        <v>5</v>
      </c>
      <c r="DF97" s="730">
        <v>10</v>
      </c>
      <c r="DG97" s="730">
        <v>15</v>
      </c>
      <c r="DH97" s="460">
        <v>20</v>
      </c>
      <c r="DI97" s="460">
        <v>30</v>
      </c>
      <c r="DJ97" s="460">
        <v>40</v>
      </c>
      <c r="DK97" s="460">
        <v>50</v>
      </c>
      <c r="DL97" s="460">
        <v>60</v>
      </c>
      <c r="DM97" s="460">
        <v>70</v>
      </c>
      <c r="DN97" s="727" t="s">
        <v>379</v>
      </c>
      <c r="DO97" s="724"/>
      <c r="DP97" s="938"/>
      <c r="DQ97" s="939"/>
      <c r="DR97" s="729">
        <v>0.5</v>
      </c>
      <c r="DS97" s="730">
        <v>2</v>
      </c>
      <c r="DT97" s="730">
        <v>5</v>
      </c>
      <c r="DU97" s="730">
        <v>10</v>
      </c>
      <c r="DV97" s="730">
        <v>15</v>
      </c>
      <c r="DW97" s="460">
        <v>20</v>
      </c>
      <c r="DX97" s="460">
        <v>30</v>
      </c>
      <c r="DY97" s="460">
        <v>40</v>
      </c>
      <c r="DZ97" s="460">
        <v>50</v>
      </c>
      <c r="EA97" s="460">
        <v>60</v>
      </c>
      <c r="EB97" s="460">
        <v>70</v>
      </c>
      <c r="EC97" s="727" t="s">
        <v>379</v>
      </c>
      <c r="ED97" s="724"/>
      <c r="EE97" s="938"/>
      <c r="EF97" s="939"/>
      <c r="EG97" s="729">
        <v>0.5</v>
      </c>
      <c r="EH97" s="730">
        <v>2</v>
      </c>
      <c r="EI97" s="730">
        <v>5</v>
      </c>
      <c r="EJ97" s="730">
        <v>10</v>
      </c>
      <c r="EK97" s="730">
        <v>15</v>
      </c>
      <c r="EL97" s="460">
        <v>20</v>
      </c>
      <c r="EM97" s="460">
        <v>30</v>
      </c>
      <c r="EN97" s="460">
        <v>40</v>
      </c>
      <c r="EO97" s="460">
        <v>50</v>
      </c>
      <c r="EP97" s="460">
        <v>60</v>
      </c>
      <c r="EQ97" s="460">
        <v>70</v>
      </c>
      <c r="ER97" s="727" t="s">
        <v>379</v>
      </c>
      <c r="ES97" s="724"/>
      <c r="ET97" s="938"/>
      <c r="EU97" s="939"/>
      <c r="EV97" s="729">
        <v>0.5</v>
      </c>
      <c r="EW97" s="730">
        <v>2</v>
      </c>
      <c r="EX97" s="730">
        <v>5</v>
      </c>
      <c r="EY97" s="730">
        <v>10</v>
      </c>
      <c r="EZ97" s="730">
        <v>15</v>
      </c>
      <c r="FA97" s="460">
        <v>20</v>
      </c>
      <c r="FB97" s="460">
        <v>30</v>
      </c>
      <c r="FC97" s="460">
        <v>40</v>
      </c>
      <c r="FD97" s="460">
        <v>50</v>
      </c>
      <c r="FE97" s="460">
        <v>60</v>
      </c>
      <c r="FF97" s="460">
        <v>70</v>
      </c>
      <c r="FG97" s="727" t="s">
        <v>379</v>
      </c>
      <c r="FI97" s="938"/>
      <c r="FJ97" s="939"/>
      <c r="FK97" s="729">
        <v>0.5</v>
      </c>
      <c r="FL97" s="730">
        <v>2</v>
      </c>
      <c r="FM97" s="730">
        <v>5</v>
      </c>
      <c r="FN97" s="730">
        <v>10</v>
      </c>
      <c r="FO97" s="730">
        <v>15</v>
      </c>
      <c r="FP97" s="460">
        <v>20</v>
      </c>
      <c r="FQ97" s="460">
        <v>30</v>
      </c>
      <c r="FR97" s="460">
        <v>40</v>
      </c>
      <c r="FS97" s="460">
        <v>50</v>
      </c>
      <c r="FT97" s="460">
        <v>60</v>
      </c>
      <c r="FU97" s="460">
        <v>70</v>
      </c>
      <c r="FV97" s="727" t="s">
        <v>379</v>
      </c>
      <c r="FW97" s="724"/>
      <c r="FX97" s="938"/>
      <c r="FY97" s="939"/>
      <c r="FZ97" s="729">
        <v>0.5</v>
      </c>
      <c r="GA97" s="730">
        <v>2</v>
      </c>
      <c r="GB97" s="730">
        <v>5</v>
      </c>
      <c r="GC97" s="730">
        <v>10</v>
      </c>
      <c r="GD97" s="730">
        <v>15</v>
      </c>
      <c r="GE97" s="460">
        <v>20</v>
      </c>
      <c r="GF97" s="460">
        <v>30</v>
      </c>
      <c r="GG97" s="460">
        <v>40</v>
      </c>
      <c r="GH97" s="460">
        <v>50</v>
      </c>
      <c r="GI97" s="460">
        <v>60</v>
      </c>
      <c r="GJ97" s="460">
        <v>70</v>
      </c>
      <c r="GK97" s="727" t="s">
        <v>379</v>
      </c>
      <c r="GM97" s="938"/>
      <c r="GN97" s="939"/>
      <c r="GO97" s="729">
        <v>0.5</v>
      </c>
      <c r="GP97" s="730">
        <v>2</v>
      </c>
      <c r="GQ97" s="730">
        <v>5</v>
      </c>
      <c r="GR97" s="730">
        <v>10</v>
      </c>
      <c r="GS97" s="730">
        <v>15</v>
      </c>
      <c r="GT97" s="460">
        <v>20</v>
      </c>
      <c r="GU97" s="460">
        <v>30</v>
      </c>
      <c r="GV97" s="460">
        <v>40</v>
      </c>
      <c r="GW97" s="460">
        <v>50</v>
      </c>
      <c r="GX97" s="460">
        <v>60</v>
      </c>
      <c r="GY97" s="460">
        <v>70</v>
      </c>
      <c r="GZ97" s="727" t="s">
        <v>379</v>
      </c>
      <c r="HB97" s="968"/>
      <c r="HC97" s="969"/>
      <c r="HD97" s="1027"/>
      <c r="HE97" s="1029"/>
      <c r="HF97" s="731">
        <v>0.5</v>
      </c>
      <c r="HH97" s="968"/>
      <c r="HI97" s="969"/>
      <c r="HJ97" s="1054"/>
      <c r="HK97" s="731">
        <v>0.5</v>
      </c>
    </row>
    <row r="98" spans="2:219" ht="15" customHeight="1">
      <c r="B98" s="1089" t="s">
        <v>980</v>
      </c>
      <c r="C98" s="768" t="s">
        <v>380</v>
      </c>
      <c r="D98" s="462" t="s">
        <v>381</v>
      </c>
      <c r="E98" s="733" t="s">
        <v>381</v>
      </c>
      <c r="F98" s="734" t="s">
        <v>381</v>
      </c>
      <c r="G98" s="735" t="s">
        <v>381</v>
      </c>
      <c r="H98" s="736" t="s">
        <v>381</v>
      </c>
      <c r="I98" s="734" t="s">
        <v>381</v>
      </c>
      <c r="J98" s="734" t="s">
        <v>381</v>
      </c>
      <c r="K98" s="734" t="s">
        <v>381</v>
      </c>
      <c r="L98" s="734" t="s">
        <v>381</v>
      </c>
      <c r="M98" s="734" t="s">
        <v>381</v>
      </c>
      <c r="N98" s="734" t="s">
        <v>381</v>
      </c>
      <c r="O98" s="734" t="s">
        <v>381</v>
      </c>
      <c r="P98" s="734" t="s">
        <v>381</v>
      </c>
      <c r="Q98" s="734" t="s">
        <v>381</v>
      </c>
      <c r="R98" s="734" t="s">
        <v>381</v>
      </c>
      <c r="S98" s="737" t="s">
        <v>381</v>
      </c>
      <c r="T98" s="738"/>
      <c r="U98" s="1020" t="s">
        <v>980</v>
      </c>
      <c r="V98" s="732" t="str">
        <f>$C98</f>
        <v>&gt; 50</v>
      </c>
      <c r="W98" s="739" t="s">
        <v>381</v>
      </c>
      <c r="X98" s="740" t="s">
        <v>381</v>
      </c>
      <c r="Y98" s="469" t="s">
        <v>381</v>
      </c>
      <c r="Z98" s="469" t="s">
        <v>381</v>
      </c>
      <c r="AA98" s="469" t="s">
        <v>381</v>
      </c>
      <c r="AB98" s="528" t="s">
        <v>381</v>
      </c>
      <c r="AC98" s="470" t="s">
        <v>381</v>
      </c>
      <c r="AD98" s="739" t="s">
        <v>381</v>
      </c>
      <c r="AE98" s="740" t="s">
        <v>381</v>
      </c>
      <c r="AF98" s="738"/>
      <c r="AG98" s="1048">
        <f>AG76</f>
        <v>19.88372093023256</v>
      </c>
      <c r="AH98" s="1050">
        <f>AH76</f>
        <v>22.369186046511629</v>
      </c>
      <c r="AI98" s="738"/>
      <c r="AJ98" s="1020" t="s">
        <v>980</v>
      </c>
      <c r="AK98" s="732" t="str">
        <f>$C98</f>
        <v>&gt; 50</v>
      </c>
      <c r="AL98" s="739" t="s">
        <v>381</v>
      </c>
      <c r="AM98" s="740" t="s">
        <v>381</v>
      </c>
      <c r="AN98" s="529" t="s">
        <v>381</v>
      </c>
      <c r="AO98" s="738"/>
      <c r="AP98" s="1020" t="s">
        <v>980</v>
      </c>
      <c r="AQ98" s="732" t="s">
        <v>380</v>
      </c>
      <c r="AR98" s="462" t="s">
        <v>381</v>
      </c>
      <c r="AS98" s="736" t="s">
        <v>381</v>
      </c>
      <c r="AT98" s="734" t="s">
        <v>381</v>
      </c>
      <c r="AU98" s="734" t="s">
        <v>381</v>
      </c>
      <c r="AV98" s="734" t="s">
        <v>381</v>
      </c>
      <c r="AW98" s="734" t="s">
        <v>381</v>
      </c>
      <c r="AX98" s="734" t="s">
        <v>381</v>
      </c>
      <c r="AY98" s="734" t="s">
        <v>381</v>
      </c>
      <c r="AZ98" s="734" t="s">
        <v>381</v>
      </c>
      <c r="BA98" s="734" t="s">
        <v>381</v>
      </c>
      <c r="BB98" s="734" t="s">
        <v>381</v>
      </c>
      <c r="BC98" s="734" t="s">
        <v>381</v>
      </c>
      <c r="BD98" s="737" t="s">
        <v>381</v>
      </c>
      <c r="BE98" s="738"/>
      <c r="BF98" s="1020" t="s">
        <v>980</v>
      </c>
      <c r="BG98" s="732" t="s">
        <v>380</v>
      </c>
      <c r="BH98" s="462" t="s">
        <v>381</v>
      </c>
      <c r="BI98" s="736" t="s">
        <v>381</v>
      </c>
      <c r="BJ98" s="734" t="s">
        <v>381</v>
      </c>
      <c r="BK98" s="734" t="s">
        <v>381</v>
      </c>
      <c r="BL98" s="734" t="s">
        <v>381</v>
      </c>
      <c r="BM98" s="734" t="s">
        <v>381</v>
      </c>
      <c r="BN98" s="734" t="s">
        <v>381</v>
      </c>
      <c r="BO98" s="734" t="s">
        <v>381</v>
      </c>
      <c r="BP98" s="734" t="s">
        <v>381</v>
      </c>
      <c r="BQ98" s="734" t="s">
        <v>381</v>
      </c>
      <c r="BR98" s="734" t="s">
        <v>381</v>
      </c>
      <c r="BS98" s="734" t="s">
        <v>381</v>
      </c>
      <c r="BT98" s="737" t="s">
        <v>381</v>
      </c>
      <c r="BU98" s="738"/>
      <c r="BV98" s="1020" t="s">
        <v>980</v>
      </c>
      <c r="BW98" s="732" t="s">
        <v>380</v>
      </c>
      <c r="BX98" s="462" t="s">
        <v>381</v>
      </c>
      <c r="BY98" s="736" t="s">
        <v>381</v>
      </c>
      <c r="BZ98" s="734" t="s">
        <v>381</v>
      </c>
      <c r="CA98" s="734" t="s">
        <v>381</v>
      </c>
      <c r="CB98" s="734" t="s">
        <v>381</v>
      </c>
      <c r="CC98" s="734" t="s">
        <v>381</v>
      </c>
      <c r="CD98" s="734" t="s">
        <v>381</v>
      </c>
      <c r="CE98" s="734" t="s">
        <v>381</v>
      </c>
      <c r="CF98" s="734" t="s">
        <v>381</v>
      </c>
      <c r="CG98" s="734" t="s">
        <v>381</v>
      </c>
      <c r="CH98" s="734" t="s">
        <v>381</v>
      </c>
      <c r="CI98" s="734" t="s">
        <v>381</v>
      </c>
      <c r="CJ98" s="737" t="s">
        <v>381</v>
      </c>
      <c r="CK98" s="738"/>
      <c r="CL98" s="1020" t="s">
        <v>980</v>
      </c>
      <c r="CM98" s="732" t="str">
        <f>$C98</f>
        <v>&gt; 50</v>
      </c>
      <c r="CN98" s="742" t="s">
        <v>381</v>
      </c>
      <c r="CO98" s="743" t="s">
        <v>381</v>
      </c>
      <c r="CP98" s="743" t="s">
        <v>381</v>
      </c>
      <c r="CQ98" s="743" t="s">
        <v>381</v>
      </c>
      <c r="CR98" s="743" t="s">
        <v>381</v>
      </c>
      <c r="CS98" s="743" t="s">
        <v>381</v>
      </c>
      <c r="CT98" s="743" t="s">
        <v>381</v>
      </c>
      <c r="CU98" s="743" t="s">
        <v>381</v>
      </c>
      <c r="CV98" s="743" t="s">
        <v>381</v>
      </c>
      <c r="CW98" s="743" t="s">
        <v>381</v>
      </c>
      <c r="CX98" s="743" t="s">
        <v>381</v>
      </c>
      <c r="CY98" s="740" t="s">
        <v>381</v>
      </c>
      <c r="CZ98" s="738"/>
      <c r="DA98" s="1020" t="s">
        <v>980</v>
      </c>
      <c r="DB98" s="732" t="str">
        <f>$C98</f>
        <v>&gt; 50</v>
      </c>
      <c r="DC98" s="742" t="s">
        <v>381</v>
      </c>
      <c r="DD98" s="743" t="s">
        <v>381</v>
      </c>
      <c r="DE98" s="743" t="s">
        <v>381</v>
      </c>
      <c r="DF98" s="743" t="s">
        <v>381</v>
      </c>
      <c r="DG98" s="743" t="s">
        <v>381</v>
      </c>
      <c r="DH98" s="743" t="s">
        <v>381</v>
      </c>
      <c r="DI98" s="743" t="s">
        <v>381</v>
      </c>
      <c r="DJ98" s="743" t="s">
        <v>381</v>
      </c>
      <c r="DK98" s="743" t="s">
        <v>381</v>
      </c>
      <c r="DL98" s="743" t="s">
        <v>381</v>
      </c>
      <c r="DM98" s="743" t="s">
        <v>381</v>
      </c>
      <c r="DN98" s="740" t="s">
        <v>381</v>
      </c>
      <c r="DO98" s="744"/>
      <c r="DP98" s="1020" t="s">
        <v>980</v>
      </c>
      <c r="DQ98" s="732" t="str">
        <f>$C98</f>
        <v>&gt; 50</v>
      </c>
      <c r="DR98" s="742" t="s">
        <v>381</v>
      </c>
      <c r="DS98" s="743" t="s">
        <v>381</v>
      </c>
      <c r="DT98" s="743" t="s">
        <v>381</v>
      </c>
      <c r="DU98" s="743" t="s">
        <v>381</v>
      </c>
      <c r="DV98" s="743" t="s">
        <v>381</v>
      </c>
      <c r="DW98" s="743" t="s">
        <v>381</v>
      </c>
      <c r="DX98" s="743" t="s">
        <v>381</v>
      </c>
      <c r="DY98" s="743" t="s">
        <v>381</v>
      </c>
      <c r="DZ98" s="743" t="s">
        <v>381</v>
      </c>
      <c r="EA98" s="743" t="s">
        <v>381</v>
      </c>
      <c r="EB98" s="743" t="s">
        <v>381</v>
      </c>
      <c r="EC98" s="740" t="s">
        <v>381</v>
      </c>
      <c r="ED98" s="738"/>
      <c r="EE98" s="1020" t="s">
        <v>980</v>
      </c>
      <c r="EF98" s="732" t="str">
        <f>$C98</f>
        <v>&gt; 50</v>
      </c>
      <c r="EG98" s="742" t="s">
        <v>381</v>
      </c>
      <c r="EH98" s="743" t="s">
        <v>381</v>
      </c>
      <c r="EI98" s="743" t="s">
        <v>381</v>
      </c>
      <c r="EJ98" s="743" t="s">
        <v>381</v>
      </c>
      <c r="EK98" s="743" t="s">
        <v>381</v>
      </c>
      <c r="EL98" s="743" t="s">
        <v>381</v>
      </c>
      <c r="EM98" s="743" t="s">
        <v>381</v>
      </c>
      <c r="EN98" s="743" t="s">
        <v>381</v>
      </c>
      <c r="EO98" s="743" t="s">
        <v>381</v>
      </c>
      <c r="EP98" s="743" t="s">
        <v>381</v>
      </c>
      <c r="EQ98" s="743" t="s">
        <v>381</v>
      </c>
      <c r="ER98" s="740" t="s">
        <v>381</v>
      </c>
      <c r="ES98" s="738"/>
      <c r="ET98" s="1020" t="s">
        <v>980</v>
      </c>
      <c r="EU98" s="732" t="str">
        <f>$C98</f>
        <v>&gt; 50</v>
      </c>
      <c r="EV98" s="742" t="s">
        <v>381</v>
      </c>
      <c r="EW98" s="743" t="s">
        <v>381</v>
      </c>
      <c r="EX98" s="743" t="s">
        <v>381</v>
      </c>
      <c r="EY98" s="743" t="s">
        <v>381</v>
      </c>
      <c r="EZ98" s="743" t="s">
        <v>381</v>
      </c>
      <c r="FA98" s="743" t="s">
        <v>381</v>
      </c>
      <c r="FB98" s="743" t="s">
        <v>381</v>
      </c>
      <c r="FC98" s="743" t="s">
        <v>381</v>
      </c>
      <c r="FD98" s="743" t="s">
        <v>381</v>
      </c>
      <c r="FE98" s="743" t="s">
        <v>381</v>
      </c>
      <c r="FF98" s="743" t="s">
        <v>381</v>
      </c>
      <c r="FG98" s="740" t="s">
        <v>381</v>
      </c>
      <c r="FI98" s="1020" t="s">
        <v>980</v>
      </c>
      <c r="FJ98" s="732" t="str">
        <f>$C98</f>
        <v>&gt; 50</v>
      </c>
      <c r="FK98" s="742" t="s">
        <v>381</v>
      </c>
      <c r="FL98" s="743" t="s">
        <v>381</v>
      </c>
      <c r="FM98" s="743" t="s">
        <v>381</v>
      </c>
      <c r="FN98" s="743" t="s">
        <v>381</v>
      </c>
      <c r="FO98" s="743" t="s">
        <v>381</v>
      </c>
      <c r="FP98" s="743" t="s">
        <v>381</v>
      </c>
      <c r="FQ98" s="743" t="s">
        <v>381</v>
      </c>
      <c r="FR98" s="743" t="s">
        <v>381</v>
      </c>
      <c r="FS98" s="743" t="s">
        <v>381</v>
      </c>
      <c r="FT98" s="743" t="s">
        <v>381</v>
      </c>
      <c r="FU98" s="743" t="s">
        <v>381</v>
      </c>
      <c r="FV98" s="740" t="s">
        <v>381</v>
      </c>
      <c r="FW98" s="744"/>
      <c r="FX98" s="1020" t="s">
        <v>980</v>
      </c>
      <c r="FY98" s="732" t="str">
        <f>$C98</f>
        <v>&gt; 50</v>
      </c>
      <c r="FZ98" s="742" t="s">
        <v>381</v>
      </c>
      <c r="GA98" s="743" t="s">
        <v>381</v>
      </c>
      <c r="GB98" s="743" t="s">
        <v>381</v>
      </c>
      <c r="GC98" s="743" t="s">
        <v>381</v>
      </c>
      <c r="GD98" s="743" t="s">
        <v>381</v>
      </c>
      <c r="GE98" s="743" t="s">
        <v>381</v>
      </c>
      <c r="GF98" s="743" t="s">
        <v>381</v>
      </c>
      <c r="GG98" s="743" t="s">
        <v>381</v>
      </c>
      <c r="GH98" s="743" t="s">
        <v>381</v>
      </c>
      <c r="GI98" s="743" t="s">
        <v>381</v>
      </c>
      <c r="GJ98" s="743" t="s">
        <v>381</v>
      </c>
      <c r="GK98" s="740" t="s">
        <v>381</v>
      </c>
      <c r="GM98" s="1020" t="s">
        <v>980</v>
      </c>
      <c r="GN98" s="732" t="str">
        <f>$C98</f>
        <v>&gt; 50</v>
      </c>
      <c r="GO98" s="742" t="s">
        <v>381</v>
      </c>
      <c r="GP98" s="743" t="s">
        <v>381</v>
      </c>
      <c r="GQ98" s="743" t="s">
        <v>381</v>
      </c>
      <c r="GR98" s="743" t="s">
        <v>381</v>
      </c>
      <c r="GS98" s="743" t="s">
        <v>381</v>
      </c>
      <c r="GT98" s="743" t="s">
        <v>381</v>
      </c>
      <c r="GU98" s="743" t="s">
        <v>381</v>
      </c>
      <c r="GV98" s="743" t="s">
        <v>381</v>
      </c>
      <c r="GW98" s="743" t="s">
        <v>381</v>
      </c>
      <c r="GX98" s="743" t="s">
        <v>381</v>
      </c>
      <c r="GY98" s="743" t="s">
        <v>381</v>
      </c>
      <c r="GZ98" s="740" t="s">
        <v>381</v>
      </c>
      <c r="HB98" s="1020" t="s">
        <v>980</v>
      </c>
      <c r="HC98" s="732" t="str">
        <f>$C98</f>
        <v>&gt; 50</v>
      </c>
      <c r="HD98" s="462" t="s">
        <v>381</v>
      </c>
      <c r="HE98" s="549" t="s">
        <v>381</v>
      </c>
      <c r="HF98" s="745" t="s">
        <v>381</v>
      </c>
      <c r="HH98" s="1020" t="s">
        <v>980</v>
      </c>
      <c r="HI98" s="732" t="str">
        <f>$C98</f>
        <v>&gt; 50</v>
      </c>
      <c r="HJ98" s="462" t="s">
        <v>381</v>
      </c>
      <c r="HK98" s="745" t="s">
        <v>381</v>
      </c>
    </row>
    <row r="99" spans="2:219" ht="15" customHeight="1">
      <c r="B99" s="1090"/>
      <c r="C99" s="581">
        <v>50</v>
      </c>
      <c r="D99" s="476">
        <f>Y99</f>
        <v>4.3937596466835149</v>
      </c>
      <c r="E99" s="642">
        <f>MIN(AS99,BI99,BY99)</f>
        <v>75.855411054543637</v>
      </c>
      <c r="F99" s="643">
        <f>MIN(HF99,HK99)</f>
        <v>87.463098615041787</v>
      </c>
      <c r="G99" s="602">
        <f>HD99</f>
        <v>1.7891587267022047</v>
      </c>
      <c r="H99" s="594" t="s">
        <v>712</v>
      </c>
      <c r="I99" s="603" t="s">
        <v>712</v>
      </c>
      <c r="J99" s="579">
        <f>MIN(AU99,BK99,CA99)</f>
        <v>81.373574690945787</v>
      </c>
      <c r="K99" s="579">
        <f t="shared" ref="K99:K111" si="240">MIN(AV99,BL99,CB99)</f>
        <v>87.263023857512891</v>
      </c>
      <c r="L99" s="579">
        <f t="shared" ref="L99:L111" si="241">MIN(AW99,BM99,CC99)</f>
        <v>86.904953549319089</v>
      </c>
      <c r="M99" s="579">
        <f t="shared" ref="M99:M111" si="242">MIN(AX99,BN99,CD99)</f>
        <v>86.510363762057395</v>
      </c>
      <c r="N99" s="579">
        <f t="shared" ref="N99:N111" si="243">MIN(AY99,BO99,CE99)</f>
        <v>85.618553616127699</v>
      </c>
      <c r="O99" s="579">
        <f t="shared" ref="O99:O111" si="244">MIN(AZ99,BP99,CF99)</f>
        <v>84.592757636687153</v>
      </c>
      <c r="P99" s="579">
        <f t="shared" ref="P99:P111" si="245">MIN(BA99,BQ99,CG99)</f>
        <v>83.441178687038843</v>
      </c>
      <c r="Q99" s="579">
        <f t="shared" ref="Q99:Q111" si="246">MIN(BB99,BR99,CH99)</f>
        <v>82.146700195878296</v>
      </c>
      <c r="R99" s="579">
        <f>MIN(BC99,BS99,CI99)</f>
        <v>80.641189861526627</v>
      </c>
      <c r="S99" s="480" t="s">
        <v>381</v>
      </c>
      <c r="T99" s="738"/>
      <c r="U99" s="1021"/>
      <c r="V99" s="503">
        <f>$C99</f>
        <v>50</v>
      </c>
      <c r="W99" s="481">
        <v>50</v>
      </c>
      <c r="X99" s="519">
        <v>-26</v>
      </c>
      <c r="Y99" s="681">
        <f>IF(MIN(AA99,Z99)*(1-(2.5+7)/(87.5-2))&gt;$AG$7,$AG$7,MIN(AA99,Z99)*(1-(2.5+7)/(87.5-2)))</f>
        <v>4.3937596466835149</v>
      </c>
      <c r="Z99" s="666">
        <v>4.942979602518955</v>
      </c>
      <c r="AA99" s="488">
        <v>5.6427246024681939</v>
      </c>
      <c r="AB99" s="532">
        <f>(J99-5)/Y99</f>
        <v>17.382283245419188</v>
      </c>
      <c r="AC99" s="486">
        <f>(J99-5)/MIN(AA99,Z99)</f>
        <v>15.450918440372609</v>
      </c>
      <c r="AD99" s="487">
        <v>9.4544686852310509</v>
      </c>
      <c r="AE99" s="488">
        <v>15.415463975696779</v>
      </c>
      <c r="AF99" s="738"/>
      <c r="AG99" s="1048"/>
      <c r="AH99" s="1050"/>
      <c r="AI99" s="738"/>
      <c r="AJ99" s="1021"/>
      <c r="AK99" s="503">
        <f>$C99</f>
        <v>50</v>
      </c>
      <c r="AL99" s="489">
        <v>25</v>
      </c>
      <c r="AM99" s="482">
        <f>MIN(-33,AK99)</f>
        <v>-33</v>
      </c>
      <c r="AN99" s="490">
        <f t="shared" ref="AN99:AN111" si="247">Y99</f>
        <v>4.3937596466835149</v>
      </c>
      <c r="AO99" s="738"/>
      <c r="AP99" s="1021"/>
      <c r="AQ99" s="503">
        <v>50</v>
      </c>
      <c r="AR99" s="483">
        <f t="shared" ref="AR99:AR111" si="248">Y99</f>
        <v>4.3937596466835149</v>
      </c>
      <c r="AS99" s="477">
        <v>105.7586271269832</v>
      </c>
      <c r="AT99" s="479">
        <v>105.50428115404763</v>
      </c>
      <c r="AU99" s="479">
        <v>105.05105082046872</v>
      </c>
      <c r="AV99" s="479">
        <v>104.3785953089214</v>
      </c>
      <c r="AW99" s="479">
        <v>103.78497741044869</v>
      </c>
      <c r="AX99" s="479">
        <v>103.26333990921623</v>
      </c>
      <c r="AY99" s="479">
        <v>102.39427517185128</v>
      </c>
      <c r="AZ99" s="479">
        <v>101.84667903513004</v>
      </c>
      <c r="BA99" s="479">
        <v>101.39195870555238</v>
      </c>
      <c r="BB99" s="479">
        <v>101.12482008242259</v>
      </c>
      <c r="BC99" s="479">
        <v>100.90632971476941</v>
      </c>
      <c r="BD99" s="480" t="s">
        <v>381</v>
      </c>
      <c r="BE99" s="738"/>
      <c r="BF99" s="1021"/>
      <c r="BG99" s="503">
        <v>50</v>
      </c>
      <c r="BH99" s="483">
        <f t="shared" ref="BH99:BH111" si="249">IF(MIN(Z99:AA99)&gt;$AH$7,$AH$7,MIN(Z99:AA99))</f>
        <v>4.942979602518955</v>
      </c>
      <c r="BI99" s="477">
        <v>75.855411054543637</v>
      </c>
      <c r="BJ99" s="479">
        <v>77.591412930843106</v>
      </c>
      <c r="BK99" s="478">
        <v>81.373574690945787</v>
      </c>
      <c r="BL99" s="478">
        <v>87.430771567415746</v>
      </c>
      <c r="BM99" s="478">
        <v>87.077503851157928</v>
      </c>
      <c r="BN99" s="478">
        <v>86.687518327035264</v>
      </c>
      <c r="BO99" s="478">
        <v>85.802903568720879</v>
      </c>
      <c r="BP99" s="478">
        <v>84.778516877057911</v>
      </c>
      <c r="BQ99" s="478">
        <v>83.620142849024319</v>
      </c>
      <c r="BR99" s="478">
        <v>82.298585749575537</v>
      </c>
      <c r="BS99" s="478">
        <v>80.729475215247021</v>
      </c>
      <c r="BT99" s="522" t="s">
        <v>381</v>
      </c>
      <c r="BU99" s="533"/>
      <c r="BV99" s="1021"/>
      <c r="BW99" s="503">
        <v>50</v>
      </c>
      <c r="BX99" s="483">
        <f t="shared" ref="BX99:BX111" si="250">IF(MIN(Z99:AA99)&gt;$AH$7,$AH$7,MIN(Z99:AA99))</f>
        <v>4.942979602518955</v>
      </c>
      <c r="BY99" s="477">
        <v>79.422340389384075</v>
      </c>
      <c r="BZ99" s="479">
        <v>81.213259147425134</v>
      </c>
      <c r="CA99" s="478">
        <v>84.958994810380275</v>
      </c>
      <c r="CB99" s="478">
        <v>87.263023857512891</v>
      </c>
      <c r="CC99" s="478">
        <v>86.904953549319089</v>
      </c>
      <c r="CD99" s="478">
        <v>86.510363762057395</v>
      </c>
      <c r="CE99" s="478">
        <v>85.618553616127699</v>
      </c>
      <c r="CF99" s="478">
        <v>84.592757636687153</v>
      </c>
      <c r="CG99" s="478">
        <v>83.441178687038843</v>
      </c>
      <c r="CH99" s="478">
        <v>82.146700195878296</v>
      </c>
      <c r="CI99" s="478">
        <v>80.641189861526627</v>
      </c>
      <c r="CJ99" s="522" t="s">
        <v>381</v>
      </c>
      <c r="CK99" s="738"/>
      <c r="CL99" s="1021"/>
      <c r="CM99" s="503">
        <f>$C99</f>
        <v>50</v>
      </c>
      <c r="CN99" s="520">
        <v>1.2</v>
      </c>
      <c r="CO99" s="521">
        <v>1.2</v>
      </c>
      <c r="CP99" s="521">
        <v>1.2000000000000008</v>
      </c>
      <c r="CQ99" s="521">
        <v>1.2000000000000006</v>
      </c>
      <c r="CR99" s="521">
        <v>1.2000000000000004</v>
      </c>
      <c r="CS99" s="521">
        <v>1.2000000000000002</v>
      </c>
      <c r="CT99" s="521">
        <v>1.2</v>
      </c>
      <c r="CU99" s="521">
        <v>1.2000000000000048</v>
      </c>
      <c r="CV99" s="521">
        <v>1.2000000000000051</v>
      </c>
      <c r="CW99" s="493">
        <v>1.2000000000000051</v>
      </c>
      <c r="CX99" s="493">
        <v>1.2000000000000002</v>
      </c>
      <c r="CY99" s="747" t="s">
        <v>381</v>
      </c>
      <c r="CZ99" s="738"/>
      <c r="DA99" s="1021"/>
      <c r="DB99" s="503">
        <f>$C99</f>
        <v>50</v>
      </c>
      <c r="DC99" s="520">
        <v>0.90598244309598341</v>
      </c>
      <c r="DD99" s="521">
        <v>0.9205566646034804</v>
      </c>
      <c r="DE99" s="521">
        <v>0.95166712171943901</v>
      </c>
      <c r="DF99" s="521">
        <v>1</v>
      </c>
      <c r="DG99" s="521">
        <v>1.0000000000000002</v>
      </c>
      <c r="DH99" s="521">
        <v>1.0000000000000004</v>
      </c>
      <c r="DI99" s="521">
        <v>1</v>
      </c>
      <c r="DJ99" s="521">
        <v>1.0000000000000004</v>
      </c>
      <c r="DK99" s="521">
        <v>1</v>
      </c>
      <c r="DL99" s="493">
        <v>1.0000000000000033</v>
      </c>
      <c r="DM99" s="493">
        <v>1</v>
      </c>
      <c r="DN99" s="747" t="s">
        <v>381</v>
      </c>
      <c r="DO99" s="744"/>
      <c r="DP99" s="1021"/>
      <c r="DQ99" s="503">
        <f>$C99</f>
        <v>50</v>
      </c>
      <c r="DR99" s="520">
        <v>0.93572523738605862</v>
      </c>
      <c r="DS99" s="521">
        <v>0.9503658714269263</v>
      </c>
      <c r="DT99" s="521">
        <v>0.9803788042551721</v>
      </c>
      <c r="DU99" s="521">
        <v>1</v>
      </c>
      <c r="DV99" s="521">
        <v>1.0000000000000002</v>
      </c>
      <c r="DW99" s="521">
        <v>1.0000000000000064</v>
      </c>
      <c r="DX99" s="521">
        <v>1</v>
      </c>
      <c r="DY99" s="521">
        <v>1.0000000000000062</v>
      </c>
      <c r="DZ99" s="521">
        <v>1</v>
      </c>
      <c r="EA99" s="493">
        <v>1.0000000000000031</v>
      </c>
      <c r="EB99" s="521">
        <v>1.0000000000000002</v>
      </c>
      <c r="EC99" s="747" t="s">
        <v>381</v>
      </c>
      <c r="ED99" s="738"/>
      <c r="EE99" s="1021"/>
      <c r="EF99" s="503">
        <f>$C99</f>
        <v>50</v>
      </c>
      <c r="EG99" s="495">
        <v>54.314823503957427</v>
      </c>
      <c r="EH99" s="496">
        <v>53.533906327904049</v>
      </c>
      <c r="EI99" s="496">
        <v>52.142814761979082</v>
      </c>
      <c r="EJ99" s="496">
        <v>50.079949903523868</v>
      </c>
      <c r="EK99" s="496">
        <v>48.260019867498158</v>
      </c>
      <c r="EL99" s="497">
        <v>46.661617830526552</v>
      </c>
      <c r="EM99" s="497">
        <v>44.000403238579793</v>
      </c>
      <c r="EN99" s="497">
        <v>42.324723845685071</v>
      </c>
      <c r="EO99" s="497">
        <v>40.933928634335757</v>
      </c>
      <c r="EP99" s="497">
        <v>40.11715399345394</v>
      </c>
      <c r="EQ99" s="497">
        <v>39.449281046916951</v>
      </c>
      <c r="ER99" s="747" t="s">
        <v>381</v>
      </c>
      <c r="ES99" s="738"/>
      <c r="ET99" s="1021"/>
      <c r="EU99" s="503">
        <f>$C99</f>
        <v>50</v>
      </c>
      <c r="EV99" s="495">
        <v>85</v>
      </c>
      <c r="EW99" s="496">
        <v>85</v>
      </c>
      <c r="EX99" s="496">
        <v>85</v>
      </c>
      <c r="EY99" s="496">
        <v>84.869214206569779</v>
      </c>
      <c r="EZ99" s="496">
        <v>83.440391945252657</v>
      </c>
      <c r="FA99" s="497">
        <v>81.863630795715551</v>
      </c>
      <c r="FB99" s="497">
        <v>78.289250112031766</v>
      </c>
      <c r="FC99" s="497">
        <v>74.154012500038675</v>
      </c>
      <c r="FD99" s="497">
        <v>69.483015345855108</v>
      </c>
      <c r="FE99" s="497">
        <v>64.160742582652063</v>
      </c>
      <c r="FF99" s="497">
        <v>57.851003789840831</v>
      </c>
      <c r="FG99" s="747" t="s">
        <v>381</v>
      </c>
      <c r="FI99" s="1021"/>
      <c r="FJ99" s="503">
        <f>$C99</f>
        <v>50</v>
      </c>
      <c r="FK99" s="495">
        <v>85</v>
      </c>
      <c r="FL99" s="496">
        <v>85</v>
      </c>
      <c r="FM99" s="496">
        <v>85</v>
      </c>
      <c r="FN99" s="496">
        <v>84.190682871686136</v>
      </c>
      <c r="FO99" s="496">
        <v>82.742675318457316</v>
      </c>
      <c r="FP99" s="497">
        <v>81.147570535150521</v>
      </c>
      <c r="FQ99" s="497">
        <v>77.544756886518087</v>
      </c>
      <c r="FR99" s="497">
        <v>73.404594131833733</v>
      </c>
      <c r="FS99" s="497">
        <v>68.761854436484839</v>
      </c>
      <c r="FT99" s="497">
        <v>63.549523846477143</v>
      </c>
      <c r="FU99" s="497">
        <v>57.496299752796403</v>
      </c>
      <c r="FV99" s="747" t="s">
        <v>381</v>
      </c>
      <c r="FW99" s="744"/>
      <c r="FX99" s="1021"/>
      <c r="FY99" s="503">
        <f>$C99</f>
        <v>50</v>
      </c>
      <c r="FZ99" s="491">
        <f>MIN(CN99,DC99,DR99)</f>
        <v>0.90598244309598341</v>
      </c>
      <c r="GA99" s="492">
        <f t="shared" ref="GA99:GA111" si="251">MIN(CO99,DD99,DS99)</f>
        <v>0.9205566646034804</v>
      </c>
      <c r="GB99" s="492">
        <f t="shared" ref="GB99:GB111" si="252">MIN(CP99,DE99,DT99)</f>
        <v>0.95166712171943901</v>
      </c>
      <c r="GC99" s="492">
        <f t="shared" ref="GC99:GC111" si="253">MIN(CQ99,DF99,DU99)</f>
        <v>1</v>
      </c>
      <c r="GD99" s="492">
        <f t="shared" ref="GD99:GD111" si="254">MIN(CR99,DG99,DV99)</f>
        <v>1.0000000000000002</v>
      </c>
      <c r="GE99" s="493">
        <f t="shared" ref="GE99:GE111" si="255">MIN(CS99,DH99,DW99)</f>
        <v>1.0000000000000004</v>
      </c>
      <c r="GF99" s="493">
        <f t="shared" ref="GF99:GF111" si="256">MIN(CT99,DI99,DX99)</f>
        <v>1</v>
      </c>
      <c r="GG99" s="493">
        <f t="shared" ref="GG99:GG111" si="257">MIN(CU99,DJ99,DY99)</f>
        <v>1.0000000000000004</v>
      </c>
      <c r="GH99" s="493">
        <f t="shared" ref="GH99:GH111" si="258">MIN(CV99,DK99,DZ99)</f>
        <v>1</v>
      </c>
      <c r="GI99" s="493">
        <f t="shared" ref="GI99:GI111" si="259">MIN(CW99,DL99,EA99)</f>
        <v>1.0000000000000031</v>
      </c>
      <c r="GJ99" s="493">
        <f>MIN(CX99,DM99,EB99)</f>
        <v>1</v>
      </c>
      <c r="GK99" s="747" t="s">
        <v>381</v>
      </c>
      <c r="GM99" s="1021"/>
      <c r="GN99" s="503">
        <f>$C99</f>
        <v>50</v>
      </c>
      <c r="GO99" s="495">
        <f>MAX(EG99,EV99,FK99)</f>
        <v>85</v>
      </c>
      <c r="GP99" s="496">
        <f t="shared" ref="GP99:GP111" si="260">MAX(EH99,EW99,FL99)</f>
        <v>85</v>
      </c>
      <c r="GQ99" s="496">
        <f t="shared" ref="GQ99:GQ111" si="261">MAX(EI99,EX99,FM99)</f>
        <v>85</v>
      </c>
      <c r="GR99" s="496">
        <f t="shared" ref="GR99:GR111" si="262">MAX(EJ99,EY99,FN99)</f>
        <v>84.869214206569779</v>
      </c>
      <c r="GS99" s="496">
        <f t="shared" ref="GS99:GS111" si="263">MAX(EK99,EZ99,FO99)</f>
        <v>83.440391945252657</v>
      </c>
      <c r="GT99" s="497">
        <f t="shared" ref="GT99:GT111" si="264">MAX(EL99,FA99,FP99)</f>
        <v>81.863630795715551</v>
      </c>
      <c r="GU99" s="497">
        <f t="shared" ref="GU99:GU111" si="265">MAX(EM99,FB99,FQ99)</f>
        <v>78.289250112031766</v>
      </c>
      <c r="GV99" s="497">
        <f t="shared" ref="GV99:GV111" si="266">MAX(EN99,FC99,FR99)</f>
        <v>74.154012500038675</v>
      </c>
      <c r="GW99" s="497">
        <f t="shared" ref="GW99:GW111" si="267">MAX(EO99,FD99,FS99)</f>
        <v>69.483015345855108</v>
      </c>
      <c r="GX99" s="497">
        <f t="shared" ref="GX99:GX111" si="268">MAX(EP99,FE99,FT99)</f>
        <v>64.160742582652063</v>
      </c>
      <c r="GY99" s="497">
        <f>MAX(EQ99,FF99,FU99)</f>
        <v>57.851003789840831</v>
      </c>
      <c r="GZ99" s="747" t="s">
        <v>381</v>
      </c>
      <c r="HB99" s="1021"/>
      <c r="HC99" s="503">
        <f>$C99</f>
        <v>50</v>
      </c>
      <c r="HD99" s="531">
        <f>HE99*(1-(2.5+7)/(87.5-2))</f>
        <v>1.7891587267022047</v>
      </c>
      <c r="HE99" s="551">
        <v>2.0128035675399802</v>
      </c>
      <c r="HF99" s="604">
        <v>87.463098615041787</v>
      </c>
      <c r="HH99" s="1021"/>
      <c r="HI99" s="503">
        <f>$C99</f>
        <v>50</v>
      </c>
      <c r="HJ99" s="531">
        <f>HD99</f>
        <v>1.7891587267022047</v>
      </c>
      <c r="HK99" s="604">
        <v>105.36977111171282</v>
      </c>
    </row>
    <row r="100" spans="2:219" ht="15" customHeight="1">
      <c r="B100" s="1090"/>
      <c r="C100" s="581">
        <v>45</v>
      </c>
      <c r="D100" s="476">
        <f t="shared" ref="D100:D111" si="269">Y100</f>
        <v>6.7110051689419778</v>
      </c>
      <c r="E100" s="642">
        <f t="shared" ref="E100:E111" si="270">MIN(AS100,BI100,BY100)</f>
        <v>73.938704404618832</v>
      </c>
      <c r="F100" s="643">
        <f t="shared" ref="F100:F111" si="271">MIN(HF100,HK100)</f>
        <v>87.463219573849315</v>
      </c>
      <c r="G100" s="602">
        <f t="shared" ref="G100:G111" si="272">HD100</f>
        <v>2.5780028592587874</v>
      </c>
      <c r="H100" s="594" t="s">
        <v>712</v>
      </c>
      <c r="I100" s="603" t="s">
        <v>712</v>
      </c>
      <c r="J100" s="579">
        <f t="shared" ref="J100:J111" si="273">MIN(AU100,BK100,CA100)</f>
        <v>81.423586380820964</v>
      </c>
      <c r="K100" s="579">
        <f t="shared" si="240"/>
        <v>87.19103885780865</v>
      </c>
      <c r="L100" s="579">
        <f t="shared" si="241"/>
        <v>86.72491083705367</v>
      </c>
      <c r="M100" s="579">
        <f t="shared" si="242"/>
        <v>86.219403253832581</v>
      </c>
      <c r="N100" s="579">
        <f t="shared" si="243"/>
        <v>85.104690447077445</v>
      </c>
      <c r="O100" s="579">
        <f t="shared" si="244"/>
        <v>83.865240286717508</v>
      </c>
      <c r="P100" s="579">
        <f t="shared" si="245"/>
        <v>82.50136832413969</v>
      </c>
      <c r="Q100" s="579">
        <f t="shared" si="246"/>
        <v>81.000186073316897</v>
      </c>
      <c r="R100" s="579">
        <f>MIN(BC100,BS100,CI100)</f>
        <v>79.296849635504472</v>
      </c>
      <c r="S100" s="480" t="s">
        <v>381</v>
      </c>
      <c r="T100" s="738"/>
      <c r="U100" s="1021"/>
      <c r="V100" s="503">
        <f t="shared" ref="V100:V112" si="274">$C100</f>
        <v>45</v>
      </c>
      <c r="W100" s="481">
        <v>45</v>
      </c>
      <c r="X100" s="519">
        <v>-26</v>
      </c>
      <c r="Y100" s="681">
        <f t="shared" ref="Y100:Y111" si="275">IF(MIN(AA100,Z100)*(1-(2.5+7)/(87.5-2))&gt;$AG$7,$AG$7,MIN(AA100,Z100)*(1-(2.5+7)/(87.5-2)))</f>
        <v>6.7110051689419778</v>
      </c>
      <c r="Z100" s="666">
        <v>7.5498808150597254</v>
      </c>
      <c r="AA100" s="488">
        <v>8.2887866710305573</v>
      </c>
      <c r="AB100" s="532">
        <f t="shared" ref="AB100:AB111" si="276">(J100-5)/Y100</f>
        <v>11.387800255989001</v>
      </c>
      <c r="AC100" s="486">
        <f t="shared" ref="AC100:AC111" si="277">(J100-5)/MIN(AA100,Z100)</f>
        <v>10.122489116434668</v>
      </c>
      <c r="AD100" s="487">
        <v>14.14751329526959</v>
      </c>
      <c r="AE100" s="488">
        <v>22.099642836986888</v>
      </c>
      <c r="AF100" s="738"/>
      <c r="AG100" s="1048"/>
      <c r="AH100" s="1050"/>
      <c r="AI100" s="738"/>
      <c r="AJ100" s="1021"/>
      <c r="AK100" s="503">
        <f t="shared" ref="AK100:AK112" si="278">$C100</f>
        <v>45</v>
      </c>
      <c r="AL100" s="489">
        <v>25</v>
      </c>
      <c r="AM100" s="482">
        <f t="shared" ref="AM100:AM111" si="279">MIN(-33,AK100)</f>
        <v>-33</v>
      </c>
      <c r="AN100" s="490">
        <f t="shared" si="247"/>
        <v>6.7110051689419778</v>
      </c>
      <c r="AO100" s="738"/>
      <c r="AP100" s="1021"/>
      <c r="AQ100" s="503">
        <v>45</v>
      </c>
      <c r="AR100" s="483">
        <f t="shared" si="248"/>
        <v>6.7110051689419778</v>
      </c>
      <c r="AS100" s="477">
        <v>104.81490815337744</v>
      </c>
      <c r="AT100" s="479">
        <v>104.57994450515952</v>
      </c>
      <c r="AU100" s="479">
        <v>104.17250263297278</v>
      </c>
      <c r="AV100" s="479">
        <v>103.58103288444474</v>
      </c>
      <c r="AW100" s="479">
        <v>103.0790205693052</v>
      </c>
      <c r="AX100" s="479">
        <v>102.64362595517228</v>
      </c>
      <c r="AY100" s="479">
        <v>101.94839943549049</v>
      </c>
      <c r="AZ100" s="479">
        <v>101.64717520868494</v>
      </c>
      <c r="BA100" s="479">
        <v>101.32926610130517</v>
      </c>
      <c r="BB100" s="479">
        <v>101.21220951892518</v>
      </c>
      <c r="BC100" s="479">
        <v>101.0841169949413</v>
      </c>
      <c r="BD100" s="480" t="s">
        <v>381</v>
      </c>
      <c r="BE100" s="738"/>
      <c r="BF100" s="1021"/>
      <c r="BG100" s="503">
        <v>45</v>
      </c>
      <c r="BH100" s="483">
        <f t="shared" si="249"/>
        <v>7.5498808150597254</v>
      </c>
      <c r="BI100" s="477">
        <v>73.938704404618832</v>
      </c>
      <c r="BJ100" s="479">
        <v>76.315785559957888</v>
      </c>
      <c r="BK100" s="478">
        <v>81.423586380820964</v>
      </c>
      <c r="BL100" s="478">
        <v>87.333354289112336</v>
      </c>
      <c r="BM100" s="478">
        <v>86.880656487619063</v>
      </c>
      <c r="BN100" s="478">
        <v>86.381865445721374</v>
      </c>
      <c r="BO100" s="478">
        <v>85.27941559925722</v>
      </c>
      <c r="BP100" s="478">
        <v>84.044568661225384</v>
      </c>
      <c r="BQ100" s="478">
        <v>82.674423819562151</v>
      </c>
      <c r="BR100" s="478">
        <v>81.146617405943175</v>
      </c>
      <c r="BS100" s="478">
        <v>79.376062199717225</v>
      </c>
      <c r="BT100" s="522" t="s">
        <v>381</v>
      </c>
      <c r="BU100" s="533"/>
      <c r="BV100" s="1021"/>
      <c r="BW100" s="503">
        <v>45</v>
      </c>
      <c r="BX100" s="483">
        <f t="shared" si="250"/>
        <v>7.5498808150597254</v>
      </c>
      <c r="BY100" s="477">
        <v>76.844752762396425</v>
      </c>
      <c r="BZ100" s="479">
        <v>79.296473407327781</v>
      </c>
      <c r="CA100" s="478">
        <v>84.293504530061256</v>
      </c>
      <c r="CB100" s="478">
        <v>87.19103885780865</v>
      </c>
      <c r="CC100" s="478">
        <v>86.72491083705367</v>
      </c>
      <c r="CD100" s="478">
        <v>86.219403253832581</v>
      </c>
      <c r="CE100" s="478">
        <v>85.104690447077445</v>
      </c>
      <c r="CF100" s="478">
        <v>83.865240286717508</v>
      </c>
      <c r="CG100" s="478">
        <v>82.50136832413969</v>
      </c>
      <c r="CH100" s="478">
        <v>81.000186073316897</v>
      </c>
      <c r="CI100" s="478">
        <v>79.296849635504472</v>
      </c>
      <c r="CJ100" s="522" t="s">
        <v>381</v>
      </c>
      <c r="CK100" s="738"/>
      <c r="CL100" s="1021"/>
      <c r="CM100" s="503">
        <f t="shared" ref="CM100:CM112" si="280">$C100</f>
        <v>45</v>
      </c>
      <c r="CN100" s="520">
        <v>1.2000000000000091</v>
      </c>
      <c r="CO100" s="521">
        <v>1.2000000000000082</v>
      </c>
      <c r="CP100" s="521">
        <v>1.2000000000000086</v>
      </c>
      <c r="CQ100" s="521">
        <v>1.2000000000000008</v>
      </c>
      <c r="CR100" s="521">
        <v>1.2</v>
      </c>
      <c r="CS100" s="521">
        <v>1.2</v>
      </c>
      <c r="CT100" s="521">
        <v>1.2000000000000002</v>
      </c>
      <c r="CU100" s="521">
        <v>1.2000000000000006</v>
      </c>
      <c r="CV100" s="521">
        <v>1.2000000000000002</v>
      </c>
      <c r="CW100" s="493">
        <v>1.2</v>
      </c>
      <c r="CX100" s="493">
        <v>1.2000000000000002</v>
      </c>
      <c r="CY100" s="747" t="s">
        <v>381</v>
      </c>
      <c r="CZ100" s="738"/>
      <c r="DA100" s="1021"/>
      <c r="DB100" s="503">
        <f t="shared" ref="DB100:DB112" si="281">$C100</f>
        <v>45</v>
      </c>
      <c r="DC100" s="520">
        <v>0.8896686275291068</v>
      </c>
      <c r="DD100" s="521">
        <v>0.90986588521276646</v>
      </c>
      <c r="DE100" s="521">
        <v>0.95207274587974666</v>
      </c>
      <c r="DF100" s="521">
        <v>1</v>
      </c>
      <c r="DG100" s="521">
        <v>1</v>
      </c>
      <c r="DH100" s="521">
        <v>1</v>
      </c>
      <c r="DI100" s="521">
        <v>1.0000000000000044</v>
      </c>
      <c r="DJ100" s="521">
        <v>1</v>
      </c>
      <c r="DK100" s="521">
        <v>1.0000000000000049</v>
      </c>
      <c r="DL100" s="493">
        <v>1.0000000000000022</v>
      </c>
      <c r="DM100" s="493">
        <v>1.0000000000000011</v>
      </c>
      <c r="DN100" s="747" t="s">
        <v>381</v>
      </c>
      <c r="DO100" s="744"/>
      <c r="DP100" s="1021"/>
      <c r="DQ100" s="503">
        <f t="shared" ref="DQ100:DQ112" si="282">$C100</f>
        <v>45</v>
      </c>
      <c r="DR100" s="520">
        <v>0.91431142017331668</v>
      </c>
      <c r="DS100" s="521">
        <v>0.93468903056361552</v>
      </c>
      <c r="DT100" s="521">
        <v>0.97510536528936842</v>
      </c>
      <c r="DU100" s="521">
        <v>1.0000000000000093</v>
      </c>
      <c r="DV100" s="521">
        <v>1.00000000000001</v>
      </c>
      <c r="DW100" s="521">
        <v>1.00000000000001</v>
      </c>
      <c r="DX100" s="521">
        <v>1.0000000000000004</v>
      </c>
      <c r="DY100" s="521">
        <v>1.0000000000000049</v>
      </c>
      <c r="DZ100" s="521">
        <v>1</v>
      </c>
      <c r="EA100" s="493">
        <v>1.000000000000002</v>
      </c>
      <c r="EB100" s="521">
        <v>1.0000000000000011</v>
      </c>
      <c r="EC100" s="747" t="s">
        <v>381</v>
      </c>
      <c r="ED100" s="738"/>
      <c r="EE100" s="1021"/>
      <c r="EF100" s="503">
        <f t="shared" ref="EF100:EF112" si="283">$C100</f>
        <v>45</v>
      </c>
      <c r="EG100" s="495">
        <v>51.418260817041983</v>
      </c>
      <c r="EH100" s="496">
        <v>50.697483922657</v>
      </c>
      <c r="EI100" s="496">
        <v>49.447989491686087</v>
      </c>
      <c r="EJ100" s="496">
        <v>47.634998281451431</v>
      </c>
      <c r="EK100" s="496">
        <v>46.097017187455094</v>
      </c>
      <c r="EL100" s="497">
        <v>44.76372768400131</v>
      </c>
      <c r="EM100" s="497">
        <v>42.635927195438683</v>
      </c>
      <c r="EN100" s="497">
        <v>41.714451128089934</v>
      </c>
      <c r="EO100" s="497">
        <v>40.742227159455183</v>
      </c>
      <c r="EP100" s="497">
        <v>40.38432311994319</v>
      </c>
      <c r="EQ100" s="497">
        <v>39.99272383499283</v>
      </c>
      <c r="ER100" s="747" t="s">
        <v>381</v>
      </c>
      <c r="ES100" s="738"/>
      <c r="ET100" s="1021"/>
      <c r="EU100" s="503">
        <f t="shared" ref="EU100:EU112" si="284">$C100</f>
        <v>45</v>
      </c>
      <c r="EV100" s="495">
        <v>85</v>
      </c>
      <c r="EW100" s="496">
        <v>85</v>
      </c>
      <c r="EX100" s="496">
        <v>85</v>
      </c>
      <c r="EY100" s="496">
        <v>84.475152594171561</v>
      </c>
      <c r="EZ100" s="496">
        <v>82.644438450621976</v>
      </c>
      <c r="FA100" s="497">
        <v>80.628256497603275</v>
      </c>
      <c r="FB100" s="497">
        <v>76.175510305174953</v>
      </c>
      <c r="FC100" s="497">
        <v>71.193823400828251</v>
      </c>
      <c r="FD100" s="497">
        <v>65.673607794519285</v>
      </c>
      <c r="FE100" s="497">
        <v>59.527406769300512</v>
      </c>
      <c r="FF100" s="497">
        <v>52.417076880784805</v>
      </c>
      <c r="FG100" s="747" t="s">
        <v>381</v>
      </c>
      <c r="FI100" s="1021"/>
      <c r="FJ100" s="503">
        <f t="shared" ref="FJ100:FJ112" si="285">$C100</f>
        <v>45</v>
      </c>
      <c r="FK100" s="495">
        <v>85</v>
      </c>
      <c r="FL100" s="496">
        <v>85</v>
      </c>
      <c r="FM100" s="496">
        <v>85</v>
      </c>
      <c r="FN100" s="496">
        <v>83.899541126514748</v>
      </c>
      <c r="FO100" s="496">
        <v>82.014787502120782</v>
      </c>
      <c r="FP100" s="497">
        <v>79.971774644724746</v>
      </c>
      <c r="FQ100" s="497">
        <v>75.470249828113992</v>
      </c>
      <c r="FR100" s="497">
        <v>70.470882539416834</v>
      </c>
      <c r="FS100" s="497">
        <v>64.976932254168389</v>
      </c>
      <c r="FT100" s="497">
        <v>58.938846760121237</v>
      </c>
      <c r="FU100" s="497">
        <v>52.099285802480608</v>
      </c>
      <c r="FV100" s="747" t="s">
        <v>381</v>
      </c>
      <c r="FW100" s="744"/>
      <c r="FX100" s="1021"/>
      <c r="FY100" s="503">
        <f t="shared" ref="FY100:FY112" si="286">$C100</f>
        <v>45</v>
      </c>
      <c r="FZ100" s="491">
        <f t="shared" ref="FZ100:FZ111" si="287">MIN(CN100,DC100,DR100)</f>
        <v>0.8896686275291068</v>
      </c>
      <c r="GA100" s="492">
        <f t="shared" si="251"/>
        <v>0.90986588521276646</v>
      </c>
      <c r="GB100" s="492">
        <f t="shared" si="252"/>
        <v>0.95207274587974666</v>
      </c>
      <c r="GC100" s="492">
        <f t="shared" si="253"/>
        <v>1</v>
      </c>
      <c r="GD100" s="492">
        <f t="shared" si="254"/>
        <v>1</v>
      </c>
      <c r="GE100" s="493">
        <f t="shared" si="255"/>
        <v>1</v>
      </c>
      <c r="GF100" s="493">
        <f t="shared" si="256"/>
        <v>1.0000000000000004</v>
      </c>
      <c r="GG100" s="493">
        <f t="shared" si="257"/>
        <v>1</v>
      </c>
      <c r="GH100" s="493">
        <f t="shared" si="258"/>
        <v>1</v>
      </c>
      <c r="GI100" s="493">
        <f t="shared" si="259"/>
        <v>1.000000000000002</v>
      </c>
      <c r="GJ100" s="493">
        <f>MIN(CX100,DM100,EB100)</f>
        <v>1.0000000000000011</v>
      </c>
      <c r="GK100" s="747" t="s">
        <v>381</v>
      </c>
      <c r="GM100" s="1021"/>
      <c r="GN100" s="503">
        <f t="shared" ref="GN100:GN112" si="288">$C100</f>
        <v>45</v>
      </c>
      <c r="GO100" s="495">
        <f t="shared" ref="GO100:GO111" si="289">MAX(EG100,EV100,FK100)</f>
        <v>85</v>
      </c>
      <c r="GP100" s="496">
        <f t="shared" si="260"/>
        <v>85</v>
      </c>
      <c r="GQ100" s="496">
        <f t="shared" si="261"/>
        <v>85</v>
      </c>
      <c r="GR100" s="496">
        <f t="shared" si="262"/>
        <v>84.475152594171561</v>
      </c>
      <c r="GS100" s="496">
        <f t="shared" si="263"/>
        <v>82.644438450621976</v>
      </c>
      <c r="GT100" s="497">
        <f t="shared" si="264"/>
        <v>80.628256497603275</v>
      </c>
      <c r="GU100" s="497">
        <f t="shared" si="265"/>
        <v>76.175510305174953</v>
      </c>
      <c r="GV100" s="497">
        <f t="shared" si="266"/>
        <v>71.193823400828251</v>
      </c>
      <c r="GW100" s="497">
        <f t="shared" si="267"/>
        <v>65.673607794519285</v>
      </c>
      <c r="GX100" s="497">
        <f t="shared" si="268"/>
        <v>59.527406769300512</v>
      </c>
      <c r="GY100" s="497">
        <f>MAX(EQ100,FF100,FU100)</f>
        <v>52.417076880784805</v>
      </c>
      <c r="GZ100" s="747" t="s">
        <v>381</v>
      </c>
      <c r="HB100" s="1021"/>
      <c r="HC100" s="503">
        <f t="shared" ref="HC100:HC112" si="290">$C100</f>
        <v>45</v>
      </c>
      <c r="HD100" s="531">
        <f t="shared" ref="HD100:HD111" si="291">HE100*(1-(2.5+7)/(87.5-2))</f>
        <v>2.5780028592587874</v>
      </c>
      <c r="HE100" s="551">
        <v>2.9002532166661359</v>
      </c>
      <c r="HF100" s="604">
        <v>87.463219573849315</v>
      </c>
      <c r="HH100" s="1021"/>
      <c r="HI100" s="503">
        <f t="shared" ref="HI100:HI112" si="292">$C100</f>
        <v>45</v>
      </c>
      <c r="HJ100" s="531">
        <f t="shared" ref="HJ100:HJ111" si="293">HD100</f>
        <v>2.5780028592587874</v>
      </c>
      <c r="HK100" s="604">
        <v>104.07960728054076</v>
      </c>
    </row>
    <row r="101" spans="2:219" ht="15" customHeight="1">
      <c r="B101" s="1090"/>
      <c r="C101" s="581">
        <v>40</v>
      </c>
      <c r="D101" s="476">
        <f t="shared" si="269"/>
        <v>9.2068253207669688</v>
      </c>
      <c r="E101" s="642">
        <f t="shared" si="270"/>
        <v>71.33099967414833</v>
      </c>
      <c r="F101" s="643">
        <f t="shared" si="271"/>
        <v>87.463275116076119</v>
      </c>
      <c r="G101" s="602">
        <f t="shared" si="272"/>
        <v>3.3897770485114669</v>
      </c>
      <c r="H101" s="594" t="s">
        <v>712</v>
      </c>
      <c r="I101" s="603" t="s">
        <v>712</v>
      </c>
      <c r="J101" s="579">
        <f t="shared" si="273"/>
        <v>81.017290907392777</v>
      </c>
      <c r="K101" s="579">
        <f t="shared" si="240"/>
        <v>87.10855763199875</v>
      </c>
      <c r="L101" s="579">
        <f t="shared" si="241"/>
        <v>86.516698735376949</v>
      </c>
      <c r="M101" s="579">
        <f t="shared" si="242"/>
        <v>85.88601083155865</v>
      </c>
      <c r="N101" s="579">
        <f t="shared" si="243"/>
        <v>84.538573330314989</v>
      </c>
      <c r="O101" s="579">
        <f t="shared" si="244"/>
        <v>83.07588261867599</v>
      </c>
      <c r="P101" s="579">
        <f t="shared" si="245"/>
        <v>81.499480207626419</v>
      </c>
      <c r="Q101" s="579">
        <f t="shared" si="246"/>
        <v>79.798913120167754</v>
      </c>
      <c r="R101" s="579">
        <f>MIN(BC101,BS101,CI101)</f>
        <v>77.904649753471929</v>
      </c>
      <c r="S101" s="480" t="s">
        <v>381</v>
      </c>
      <c r="T101" s="738"/>
      <c r="U101" s="1021"/>
      <c r="V101" s="503">
        <f t="shared" si="274"/>
        <v>40</v>
      </c>
      <c r="W101" s="481">
        <v>40</v>
      </c>
      <c r="X101" s="519">
        <v>-26</v>
      </c>
      <c r="Y101" s="681">
        <f t="shared" si="275"/>
        <v>9.2068253207669688</v>
      </c>
      <c r="Z101" s="666">
        <v>10.35767848586284</v>
      </c>
      <c r="AA101" s="488">
        <v>11.11710048036597</v>
      </c>
      <c r="AB101" s="532">
        <f t="shared" si="276"/>
        <v>8.2566235655549729</v>
      </c>
      <c r="AC101" s="486">
        <f t="shared" si="277"/>
        <v>7.3392209471599763</v>
      </c>
      <c r="AD101" s="487">
        <v>18.883545207050865</v>
      </c>
      <c r="AE101" s="488">
        <v>28.786790231637035</v>
      </c>
      <c r="AF101" s="738"/>
      <c r="AG101" s="1048"/>
      <c r="AH101" s="1050"/>
      <c r="AI101" s="738"/>
      <c r="AJ101" s="1021"/>
      <c r="AK101" s="503">
        <f t="shared" si="278"/>
        <v>40</v>
      </c>
      <c r="AL101" s="489">
        <v>25</v>
      </c>
      <c r="AM101" s="482">
        <f t="shared" si="279"/>
        <v>-33</v>
      </c>
      <c r="AN101" s="490">
        <f t="shared" si="247"/>
        <v>9.2068253207669688</v>
      </c>
      <c r="AO101" s="738"/>
      <c r="AP101" s="1021"/>
      <c r="AQ101" s="503">
        <v>40</v>
      </c>
      <c r="AR101" s="483">
        <f t="shared" si="248"/>
        <v>9.2068253207669688</v>
      </c>
      <c r="AS101" s="477">
        <v>104.30171234147682</v>
      </c>
      <c r="AT101" s="479">
        <v>104.08002592876181</v>
      </c>
      <c r="AU101" s="479">
        <v>103.69845398815649</v>
      </c>
      <c r="AV101" s="479">
        <v>103.16233445790343</v>
      </c>
      <c r="AW101" s="479">
        <v>102.71137320533951</v>
      </c>
      <c r="AX101" s="479">
        <v>102.33405677128437</v>
      </c>
      <c r="AY101" s="479">
        <v>101.7352830644282</v>
      </c>
      <c r="AZ101" s="479">
        <v>101.60571640601741</v>
      </c>
      <c r="BA101" s="479">
        <v>101.34985003859022</v>
      </c>
      <c r="BB101" s="479">
        <v>101.31956476893221</v>
      </c>
      <c r="BC101" s="479">
        <v>101.23805512933855</v>
      </c>
      <c r="BD101" s="480" t="s">
        <v>381</v>
      </c>
      <c r="BE101" s="738"/>
      <c r="BF101" s="1021"/>
      <c r="BG101" s="503">
        <v>40</v>
      </c>
      <c r="BH101" s="483">
        <f t="shared" si="249"/>
        <v>10.35767848586284</v>
      </c>
      <c r="BI101" s="477">
        <v>71.33099967414833</v>
      </c>
      <c r="BJ101" s="479">
        <v>74.533046435386581</v>
      </c>
      <c r="BK101" s="478">
        <v>81.017290907392777</v>
      </c>
      <c r="BL101" s="478">
        <v>87.239626706255976</v>
      </c>
      <c r="BM101" s="478">
        <v>86.661251755506683</v>
      </c>
      <c r="BN101" s="478">
        <v>86.042830220242649</v>
      </c>
      <c r="BO101" s="478">
        <v>84.70652399685352</v>
      </c>
      <c r="BP101" s="478">
        <v>83.248748226402327</v>
      </c>
      <c r="BQ101" s="478">
        <v>81.666170707621603</v>
      </c>
      <c r="BR101" s="478">
        <v>79.938212709482784</v>
      </c>
      <c r="BS101" s="478">
        <v>77.968853613294286</v>
      </c>
      <c r="BT101" s="522" t="s">
        <v>381</v>
      </c>
      <c r="BU101" s="533"/>
      <c r="BV101" s="1021"/>
      <c r="BW101" s="503">
        <v>40</v>
      </c>
      <c r="BX101" s="483">
        <f t="shared" si="250"/>
        <v>10.35767848586284</v>
      </c>
      <c r="BY101" s="477">
        <v>73.945304842319032</v>
      </c>
      <c r="BZ101" s="479">
        <v>77.104425470829952</v>
      </c>
      <c r="CA101" s="478">
        <v>83.53575007051036</v>
      </c>
      <c r="CB101" s="478">
        <v>87.10855763199875</v>
      </c>
      <c r="CC101" s="478">
        <v>86.516698735376949</v>
      </c>
      <c r="CD101" s="478">
        <v>85.88601083155865</v>
      </c>
      <c r="CE101" s="478">
        <v>84.538573330314989</v>
      </c>
      <c r="CF101" s="478">
        <v>83.07588261867599</v>
      </c>
      <c r="CG101" s="478">
        <v>81.499480207626419</v>
      </c>
      <c r="CH101" s="478">
        <v>79.798913120167754</v>
      </c>
      <c r="CI101" s="478">
        <v>77.904649753471929</v>
      </c>
      <c r="CJ101" s="522" t="s">
        <v>381</v>
      </c>
      <c r="CK101" s="738"/>
      <c r="CL101" s="1021"/>
      <c r="CM101" s="503">
        <f t="shared" si="280"/>
        <v>40</v>
      </c>
      <c r="CN101" s="520">
        <v>1.2</v>
      </c>
      <c r="CO101" s="521">
        <v>1.2000000000000002</v>
      </c>
      <c r="CP101" s="521">
        <v>1.2000000000000113</v>
      </c>
      <c r="CQ101" s="521">
        <v>1.2000000000000119</v>
      </c>
      <c r="CR101" s="521">
        <v>1.2</v>
      </c>
      <c r="CS101" s="521">
        <v>1.2000000000000002</v>
      </c>
      <c r="CT101" s="521">
        <v>1.2000000000000002</v>
      </c>
      <c r="CU101" s="521">
        <v>1.2000000000000006</v>
      </c>
      <c r="CV101" s="521">
        <v>1.2000000000000002</v>
      </c>
      <c r="CW101" s="493">
        <v>1.2000000000000004</v>
      </c>
      <c r="CX101" s="493">
        <v>1.2000000000000028</v>
      </c>
      <c r="CY101" s="747" t="s">
        <v>381</v>
      </c>
      <c r="CZ101" s="738"/>
      <c r="DA101" s="1021"/>
      <c r="DB101" s="503">
        <f t="shared" si="281"/>
        <v>40</v>
      </c>
      <c r="DC101" s="520">
        <v>0.86708781295781789</v>
      </c>
      <c r="DD101" s="521">
        <v>0.89475261979574161</v>
      </c>
      <c r="DE101" s="521">
        <v>0.94877317068091327</v>
      </c>
      <c r="DF101" s="521">
        <v>1</v>
      </c>
      <c r="DG101" s="521">
        <v>1.0000000000000004</v>
      </c>
      <c r="DH101" s="521">
        <v>1</v>
      </c>
      <c r="DI101" s="521">
        <v>1</v>
      </c>
      <c r="DJ101" s="521">
        <v>1.0000000000000033</v>
      </c>
      <c r="DK101" s="521">
        <v>1.0000000000000038</v>
      </c>
      <c r="DL101" s="493">
        <v>1.0000000000000013</v>
      </c>
      <c r="DM101" s="493">
        <v>1</v>
      </c>
      <c r="DN101" s="747" t="s">
        <v>381</v>
      </c>
      <c r="DO101" s="744"/>
      <c r="DP101" s="1021"/>
      <c r="DQ101" s="503">
        <f t="shared" si="282"/>
        <v>40</v>
      </c>
      <c r="DR101" s="520">
        <v>0.8897252130068557</v>
      </c>
      <c r="DS101" s="521">
        <v>0.91648733035741803</v>
      </c>
      <c r="DT101" s="521">
        <v>0.96907016760199505</v>
      </c>
      <c r="DU101" s="521">
        <v>1.0000000000000004</v>
      </c>
      <c r="DV101" s="521">
        <v>1</v>
      </c>
      <c r="DW101" s="521">
        <v>1</v>
      </c>
      <c r="DX101" s="521">
        <v>1.0000000000000062</v>
      </c>
      <c r="DY101" s="521">
        <v>1.0000000000000062</v>
      </c>
      <c r="DZ101" s="521">
        <v>1.0000000000000004</v>
      </c>
      <c r="EA101" s="493">
        <v>1</v>
      </c>
      <c r="EB101" s="521">
        <v>1.0000000000000004</v>
      </c>
      <c r="EC101" s="747" t="s">
        <v>381</v>
      </c>
      <c r="ED101" s="738"/>
      <c r="EE101" s="1021"/>
      <c r="EF101" s="503">
        <f t="shared" si="283"/>
        <v>40</v>
      </c>
      <c r="EG101" s="495">
        <v>49.844182345733373</v>
      </c>
      <c r="EH101" s="496">
        <v>49.164459820910338</v>
      </c>
      <c r="EI101" s="496">
        <v>47.994840089713875</v>
      </c>
      <c r="EJ101" s="496">
        <v>46.35220898334785</v>
      </c>
      <c r="EK101" s="496">
        <v>44.971150327437897</v>
      </c>
      <c r="EL101" s="497">
        <v>43.816087994897714</v>
      </c>
      <c r="EM101" s="497">
        <v>41.983954064981901</v>
      </c>
      <c r="EN101" s="497">
        <v>41.587645161334081</v>
      </c>
      <c r="EO101" s="497">
        <v>40.805167774995766</v>
      </c>
      <c r="EP101" s="497">
        <v>40.712563615495867</v>
      </c>
      <c r="EQ101" s="497">
        <v>40.463343496615607</v>
      </c>
      <c r="ER101" s="747" t="s">
        <v>381</v>
      </c>
      <c r="ES101" s="738"/>
      <c r="ET101" s="1021"/>
      <c r="EU101" s="503">
        <f t="shared" si="284"/>
        <v>40</v>
      </c>
      <c r="EV101" s="495">
        <v>85</v>
      </c>
      <c r="EW101" s="496">
        <v>85</v>
      </c>
      <c r="EX101" s="496">
        <v>85</v>
      </c>
      <c r="EY101" s="496">
        <v>84.096051336515018</v>
      </c>
      <c r="EZ101" s="496">
        <v>81.757453124400001</v>
      </c>
      <c r="FA101" s="497">
        <v>79.258392253171678</v>
      </c>
      <c r="FB101" s="497">
        <v>73.863551325891081</v>
      </c>
      <c r="FC101" s="497">
        <v>67.986576498103943</v>
      </c>
      <c r="FD101" s="497">
        <v>61.61641126223634</v>
      </c>
      <c r="FE101" s="497">
        <v>54.673140244507806</v>
      </c>
      <c r="FF101" s="497">
        <v>46.775623077482464</v>
      </c>
      <c r="FG101" s="747" t="s">
        <v>381</v>
      </c>
      <c r="FI101" s="1021"/>
      <c r="FJ101" s="503">
        <f t="shared" si="285"/>
        <v>40</v>
      </c>
      <c r="FK101" s="495">
        <v>85</v>
      </c>
      <c r="FL101" s="496">
        <v>85</v>
      </c>
      <c r="FM101" s="496">
        <v>85</v>
      </c>
      <c r="FN101" s="496">
        <v>83.565972063963557</v>
      </c>
      <c r="FO101" s="496">
        <v>81.173174020415388</v>
      </c>
      <c r="FP101" s="497">
        <v>78.624921845815152</v>
      </c>
      <c r="FQ101" s="497">
        <v>73.186021967199508</v>
      </c>
      <c r="FR101" s="497">
        <v>67.290253335327577</v>
      </c>
      <c r="FS101" s="497">
        <v>60.946062255114555</v>
      </c>
      <c r="FT101" s="497">
        <v>54.113965337452555</v>
      </c>
      <c r="FU101" s="497">
        <v>46.518440243079908</v>
      </c>
      <c r="FV101" s="747" t="s">
        <v>381</v>
      </c>
      <c r="FW101" s="744"/>
      <c r="FX101" s="1021"/>
      <c r="FY101" s="503">
        <f t="shared" si="286"/>
        <v>40</v>
      </c>
      <c r="FZ101" s="491">
        <f t="shared" si="287"/>
        <v>0.86708781295781789</v>
      </c>
      <c r="GA101" s="492">
        <f t="shared" si="251"/>
        <v>0.89475261979574161</v>
      </c>
      <c r="GB101" s="492">
        <f t="shared" si="252"/>
        <v>0.94877317068091327</v>
      </c>
      <c r="GC101" s="492">
        <f t="shared" si="253"/>
        <v>1</v>
      </c>
      <c r="GD101" s="492">
        <f t="shared" si="254"/>
        <v>1</v>
      </c>
      <c r="GE101" s="493">
        <f t="shared" si="255"/>
        <v>1</v>
      </c>
      <c r="GF101" s="493">
        <f t="shared" si="256"/>
        <v>1</v>
      </c>
      <c r="GG101" s="493">
        <f t="shared" si="257"/>
        <v>1.0000000000000033</v>
      </c>
      <c r="GH101" s="493">
        <f t="shared" si="258"/>
        <v>1.0000000000000004</v>
      </c>
      <c r="GI101" s="493">
        <f t="shared" si="259"/>
        <v>1</v>
      </c>
      <c r="GJ101" s="493">
        <f>MIN(CX101,DM101,EB101)</f>
        <v>1</v>
      </c>
      <c r="GK101" s="747" t="s">
        <v>381</v>
      </c>
      <c r="GM101" s="1021"/>
      <c r="GN101" s="503">
        <f t="shared" si="288"/>
        <v>40</v>
      </c>
      <c r="GO101" s="495">
        <f t="shared" si="289"/>
        <v>85</v>
      </c>
      <c r="GP101" s="496">
        <f t="shared" si="260"/>
        <v>85</v>
      </c>
      <c r="GQ101" s="496">
        <f t="shared" si="261"/>
        <v>85</v>
      </c>
      <c r="GR101" s="496">
        <f t="shared" si="262"/>
        <v>84.096051336515018</v>
      </c>
      <c r="GS101" s="496">
        <f t="shared" si="263"/>
        <v>81.757453124400001</v>
      </c>
      <c r="GT101" s="497">
        <f t="shared" si="264"/>
        <v>79.258392253171678</v>
      </c>
      <c r="GU101" s="497">
        <f t="shared" si="265"/>
        <v>73.863551325891081</v>
      </c>
      <c r="GV101" s="497">
        <f t="shared" si="266"/>
        <v>67.986576498103943</v>
      </c>
      <c r="GW101" s="497">
        <f t="shared" si="267"/>
        <v>61.61641126223634</v>
      </c>
      <c r="GX101" s="497">
        <f t="shared" si="268"/>
        <v>54.673140244507806</v>
      </c>
      <c r="GY101" s="497">
        <f>MAX(EQ101,FF101,FU101)</f>
        <v>46.775623077482464</v>
      </c>
      <c r="GZ101" s="747" t="s">
        <v>381</v>
      </c>
      <c r="HB101" s="1021"/>
      <c r="HC101" s="503">
        <f t="shared" si="290"/>
        <v>40</v>
      </c>
      <c r="HD101" s="531">
        <f t="shared" si="291"/>
        <v>3.3897770485114669</v>
      </c>
      <c r="HE101" s="551">
        <v>3.8134991795754005</v>
      </c>
      <c r="HF101" s="604">
        <v>87.463275116076119</v>
      </c>
      <c r="HH101" s="1021"/>
      <c r="HI101" s="503">
        <f t="shared" si="292"/>
        <v>40</v>
      </c>
      <c r="HJ101" s="531">
        <f t="shared" si="293"/>
        <v>3.3897770485114669</v>
      </c>
      <c r="HK101" s="604">
        <v>103.20302336909084</v>
      </c>
    </row>
    <row r="102" spans="2:219" ht="15" customHeight="1">
      <c r="B102" s="1090"/>
      <c r="C102" s="581">
        <v>35</v>
      </c>
      <c r="D102" s="476">
        <f t="shared" si="269"/>
        <v>9.43462232371499</v>
      </c>
      <c r="E102" s="642">
        <f t="shared" si="270"/>
        <v>71.444326037401709</v>
      </c>
      <c r="F102" s="643">
        <f t="shared" si="271"/>
        <v>87.463017438191159</v>
      </c>
      <c r="G102" s="602">
        <f t="shared" si="272"/>
        <v>3.4606374948010301</v>
      </c>
      <c r="H102" s="594" t="s">
        <v>712</v>
      </c>
      <c r="I102" s="603" t="s">
        <v>712</v>
      </c>
      <c r="J102" s="579">
        <f t="shared" si="273"/>
        <v>81.234224779257858</v>
      </c>
      <c r="K102" s="579">
        <f t="shared" si="240"/>
        <v>87.103733494911395</v>
      </c>
      <c r="L102" s="579">
        <f t="shared" si="241"/>
        <v>86.510066340548789</v>
      </c>
      <c r="M102" s="579">
        <f t="shared" si="242"/>
        <v>85.877076295156854</v>
      </c>
      <c r="N102" s="579">
        <f t="shared" si="243"/>
        <v>84.524628205016029</v>
      </c>
      <c r="O102" s="579">
        <f t="shared" si="244"/>
        <v>83.059020116406828</v>
      </c>
      <c r="P102" s="579">
        <f t="shared" si="245"/>
        <v>81.480476304507604</v>
      </c>
      <c r="Q102" s="579">
        <f t="shared" si="246"/>
        <v>79.779030977407871</v>
      </c>
      <c r="R102" s="579">
        <f>MIN(BC102,BS102,CI102)</f>
        <v>77.886952490608891</v>
      </c>
      <c r="S102" s="480" t="s">
        <v>381</v>
      </c>
      <c r="T102" s="738"/>
      <c r="U102" s="1021"/>
      <c r="V102" s="503">
        <f t="shared" si="274"/>
        <v>35</v>
      </c>
      <c r="W102" s="481">
        <v>40</v>
      </c>
      <c r="X102" s="519">
        <v>-26</v>
      </c>
      <c r="Y102" s="681">
        <f t="shared" si="275"/>
        <v>9.43462232371499</v>
      </c>
      <c r="Z102" s="666">
        <v>10.613950114179364</v>
      </c>
      <c r="AA102" s="488">
        <v>11.318968427236703</v>
      </c>
      <c r="AB102" s="532">
        <f t="shared" si="276"/>
        <v>8.0802624804211316</v>
      </c>
      <c r="AC102" s="486">
        <f t="shared" si="277"/>
        <v>7.1824555381521167</v>
      </c>
      <c r="AD102" s="487">
        <v>19.303827599189603</v>
      </c>
      <c r="AE102" s="488">
        <v>29.252695154204957</v>
      </c>
      <c r="AF102" s="738"/>
      <c r="AG102" s="1048"/>
      <c r="AH102" s="1050"/>
      <c r="AI102" s="738"/>
      <c r="AJ102" s="1021"/>
      <c r="AK102" s="503">
        <f t="shared" si="278"/>
        <v>35</v>
      </c>
      <c r="AL102" s="489">
        <f t="shared" ref="AL102:AL110" si="294">AK102-10</f>
        <v>25</v>
      </c>
      <c r="AM102" s="482">
        <f t="shared" si="279"/>
        <v>-33</v>
      </c>
      <c r="AN102" s="490">
        <f t="shared" si="247"/>
        <v>9.43462232371499</v>
      </c>
      <c r="AO102" s="738"/>
      <c r="AP102" s="1021"/>
      <c r="AQ102" s="503">
        <v>35</v>
      </c>
      <c r="AR102" s="483">
        <f t="shared" si="248"/>
        <v>9.43462232371499</v>
      </c>
      <c r="AS102" s="477">
        <v>103.64416703416867</v>
      </c>
      <c r="AT102" s="479">
        <v>103.42895859325722</v>
      </c>
      <c r="AU102" s="479">
        <v>103.07126705627128</v>
      </c>
      <c r="AV102" s="479">
        <v>102.56775114172886</v>
      </c>
      <c r="AW102" s="479">
        <v>102.15657261847173</v>
      </c>
      <c r="AX102" s="479">
        <v>101.82203802414496</v>
      </c>
      <c r="AY102" s="479">
        <v>101.31246603505494</v>
      </c>
      <c r="AZ102" s="479">
        <v>101.28981493820771</v>
      </c>
      <c r="BA102" s="479">
        <v>101.11913018192841</v>
      </c>
      <c r="BB102" s="479">
        <v>101.17570775712821</v>
      </c>
      <c r="BC102" s="479">
        <v>101.16336687703959</v>
      </c>
      <c r="BD102" s="480" t="s">
        <v>381</v>
      </c>
      <c r="BE102" s="738"/>
      <c r="BF102" s="1021"/>
      <c r="BG102" s="503">
        <v>35</v>
      </c>
      <c r="BH102" s="483">
        <f t="shared" si="249"/>
        <v>10.613950114179364</v>
      </c>
      <c r="BI102" s="477">
        <v>71.444326037401709</v>
      </c>
      <c r="BJ102" s="479">
        <v>74.693945662658081</v>
      </c>
      <c r="BK102" s="478">
        <v>81.234224779257858</v>
      </c>
      <c r="BL102" s="478">
        <v>87.225784075063103</v>
      </c>
      <c r="BM102" s="478">
        <v>86.642717856401902</v>
      </c>
      <c r="BN102" s="478">
        <v>86.019844169194215</v>
      </c>
      <c r="BO102" s="478">
        <v>84.682911413580214</v>
      </c>
      <c r="BP102" s="478">
        <v>83.222432140338043</v>
      </c>
      <c r="BQ102" s="478">
        <v>81.638255761141423</v>
      </c>
      <c r="BR102" s="478">
        <v>79.910895751997145</v>
      </c>
      <c r="BS102" s="478">
        <v>77.946920238534375</v>
      </c>
      <c r="BT102" s="522" t="s">
        <v>381</v>
      </c>
      <c r="BU102" s="533"/>
      <c r="BV102" s="1021"/>
      <c r="BW102" s="503">
        <v>35</v>
      </c>
      <c r="BX102" s="483">
        <f t="shared" si="250"/>
        <v>10.613950114179364</v>
      </c>
      <c r="BY102" s="477">
        <v>73.842285608013114</v>
      </c>
      <c r="BZ102" s="479">
        <v>77.012421523886928</v>
      </c>
      <c r="CA102" s="478">
        <v>83.560242086753107</v>
      </c>
      <c r="CB102" s="478">
        <v>87.103733494911395</v>
      </c>
      <c r="CC102" s="478">
        <v>86.510066340548789</v>
      </c>
      <c r="CD102" s="478">
        <v>85.877076295156854</v>
      </c>
      <c r="CE102" s="478">
        <v>84.524628205016029</v>
      </c>
      <c r="CF102" s="478">
        <v>83.059020116406828</v>
      </c>
      <c r="CG102" s="478">
        <v>81.480476304507604</v>
      </c>
      <c r="CH102" s="478">
        <v>79.779030977407871</v>
      </c>
      <c r="CI102" s="478">
        <v>77.886952490608891</v>
      </c>
      <c r="CJ102" s="522" t="s">
        <v>381</v>
      </c>
      <c r="CK102" s="738"/>
      <c r="CL102" s="1021"/>
      <c r="CM102" s="503">
        <f t="shared" si="280"/>
        <v>35</v>
      </c>
      <c r="CN102" s="520">
        <v>1.2000000000000122</v>
      </c>
      <c r="CO102" s="521">
        <v>1.2000000000000119</v>
      </c>
      <c r="CP102" s="521">
        <v>1.2000000000000113</v>
      </c>
      <c r="CQ102" s="521">
        <v>1.2</v>
      </c>
      <c r="CR102" s="521">
        <v>1.2000000000000119</v>
      </c>
      <c r="CS102" s="521">
        <v>1.2000000000000002</v>
      </c>
      <c r="CT102" s="521">
        <v>1.2</v>
      </c>
      <c r="CU102" s="521">
        <v>1.2</v>
      </c>
      <c r="CV102" s="521">
        <v>1.2</v>
      </c>
      <c r="CW102" s="493">
        <v>1.2000000000000004</v>
      </c>
      <c r="CX102" s="493">
        <v>1.2000000000000004</v>
      </c>
      <c r="CY102" s="747" t="s">
        <v>381</v>
      </c>
      <c r="CZ102" s="738"/>
      <c r="DA102" s="1021"/>
      <c r="DB102" s="503">
        <f t="shared" si="281"/>
        <v>35</v>
      </c>
      <c r="DC102" s="520">
        <v>0.86807856093912406</v>
      </c>
      <c r="DD102" s="521">
        <v>0.89612501434691072</v>
      </c>
      <c r="DE102" s="521">
        <v>0.95053613219696365</v>
      </c>
      <c r="DF102" s="521">
        <v>1.0000000000000069</v>
      </c>
      <c r="DG102" s="521">
        <v>1.0000000000000071</v>
      </c>
      <c r="DH102" s="521">
        <v>1.0000000000000004</v>
      </c>
      <c r="DI102" s="521">
        <v>1.0000000000000064</v>
      </c>
      <c r="DJ102" s="521">
        <v>1</v>
      </c>
      <c r="DK102" s="521">
        <v>1.0000000000000004</v>
      </c>
      <c r="DL102" s="493">
        <v>1</v>
      </c>
      <c r="DM102" s="493">
        <v>1.0000000000000002</v>
      </c>
      <c r="DN102" s="747" t="s">
        <v>381</v>
      </c>
      <c r="DO102" s="744"/>
      <c r="DP102" s="1021"/>
      <c r="DQ102" s="503">
        <f t="shared" si="282"/>
        <v>35</v>
      </c>
      <c r="DR102" s="520">
        <v>0.88884169658942747</v>
      </c>
      <c r="DS102" s="521">
        <v>0.91571687268034674</v>
      </c>
      <c r="DT102" s="521">
        <v>0.96926574932980725</v>
      </c>
      <c r="DU102" s="521">
        <v>1.0000000000000064</v>
      </c>
      <c r="DV102" s="521">
        <v>1</v>
      </c>
      <c r="DW102" s="521">
        <v>1.0000000000000069</v>
      </c>
      <c r="DX102" s="521">
        <v>1.0000000000000073</v>
      </c>
      <c r="DY102" s="521">
        <v>1.0000000000000038</v>
      </c>
      <c r="DZ102" s="521">
        <v>1.0000000000000033</v>
      </c>
      <c r="EA102" s="493">
        <v>1.0000000000000004</v>
      </c>
      <c r="EB102" s="521">
        <v>1</v>
      </c>
      <c r="EC102" s="747" t="s">
        <v>381</v>
      </c>
      <c r="ED102" s="738"/>
      <c r="EE102" s="1021"/>
      <c r="EF102" s="503">
        <f t="shared" si="283"/>
        <v>35</v>
      </c>
      <c r="EG102" s="495">
        <v>47.828470235525344</v>
      </c>
      <c r="EH102" s="496">
        <v>47.169020800357828</v>
      </c>
      <c r="EI102" s="496">
        <v>46.073268935917497</v>
      </c>
      <c r="EJ102" s="496">
        <v>44.531436598623998</v>
      </c>
      <c r="EK102" s="496">
        <v>43.272909150719386</v>
      </c>
      <c r="EL102" s="497">
        <v>42.249341868661929</v>
      </c>
      <c r="EM102" s="497">
        <v>40.690858396835608</v>
      </c>
      <c r="EN102" s="497">
        <v>40.621599385299248</v>
      </c>
      <c r="EO102" s="497">
        <v>40.099759959999176</v>
      </c>
      <c r="EP102" s="497">
        <v>40.272726586040164</v>
      </c>
      <c r="EQ102" s="497">
        <v>40.23499768954656</v>
      </c>
      <c r="ER102" s="747" t="s">
        <v>381</v>
      </c>
      <c r="ES102" s="738"/>
      <c r="ET102" s="1021"/>
      <c r="EU102" s="503">
        <f t="shared" si="284"/>
        <v>35</v>
      </c>
      <c r="EV102" s="495">
        <v>85</v>
      </c>
      <c r="EW102" s="496">
        <v>85</v>
      </c>
      <c r="EX102" s="496">
        <v>85</v>
      </c>
      <c r="EY102" s="496">
        <v>84.040064621795693</v>
      </c>
      <c r="EZ102" s="496">
        <v>81.682535031385385</v>
      </c>
      <c r="FA102" s="497">
        <v>79.165534110542978</v>
      </c>
      <c r="FB102" s="497">
        <v>73.768288737276521</v>
      </c>
      <c r="FC102" s="497">
        <v>67.880564460201413</v>
      </c>
      <c r="FD102" s="497">
        <v>61.504142346033916</v>
      </c>
      <c r="FE102" s="497">
        <v>54.563478513477776</v>
      </c>
      <c r="FF102" s="497">
        <v>46.687761884297629</v>
      </c>
      <c r="FG102" s="747" t="s">
        <v>381</v>
      </c>
      <c r="FI102" s="1021"/>
      <c r="FJ102" s="503">
        <f t="shared" si="285"/>
        <v>35</v>
      </c>
      <c r="FK102" s="495">
        <v>85.000000000000057</v>
      </c>
      <c r="FL102" s="496">
        <v>85</v>
      </c>
      <c r="FM102" s="496">
        <v>85</v>
      </c>
      <c r="FN102" s="496">
        <v>83.546463338207502</v>
      </c>
      <c r="FO102" s="496">
        <v>81.146368492733473</v>
      </c>
      <c r="FP102" s="497">
        <v>78.5888337110203</v>
      </c>
      <c r="FQ102" s="497">
        <v>73.129770711162507</v>
      </c>
      <c r="FR102" s="497">
        <v>67.222336217147927</v>
      </c>
      <c r="FS102" s="497">
        <v>60.869645077759742</v>
      </c>
      <c r="FT102" s="497">
        <v>54.034161715558128</v>
      </c>
      <c r="FU102" s="497">
        <v>46.447552879806096</v>
      </c>
      <c r="FV102" s="747" t="s">
        <v>381</v>
      </c>
      <c r="FW102" s="744"/>
      <c r="FX102" s="1021"/>
      <c r="FY102" s="503">
        <f t="shared" si="286"/>
        <v>35</v>
      </c>
      <c r="FZ102" s="491">
        <f t="shared" si="287"/>
        <v>0.86807856093912406</v>
      </c>
      <c r="GA102" s="492">
        <f t="shared" si="251"/>
        <v>0.89612501434691072</v>
      </c>
      <c r="GB102" s="492">
        <f t="shared" si="252"/>
        <v>0.95053613219696365</v>
      </c>
      <c r="GC102" s="492">
        <f t="shared" si="253"/>
        <v>1.0000000000000064</v>
      </c>
      <c r="GD102" s="492">
        <f t="shared" si="254"/>
        <v>1</v>
      </c>
      <c r="GE102" s="493">
        <f t="shared" si="255"/>
        <v>1.0000000000000004</v>
      </c>
      <c r="GF102" s="493">
        <f t="shared" si="256"/>
        <v>1.0000000000000064</v>
      </c>
      <c r="GG102" s="493">
        <f t="shared" si="257"/>
        <v>1</v>
      </c>
      <c r="GH102" s="493">
        <f t="shared" si="258"/>
        <v>1.0000000000000004</v>
      </c>
      <c r="GI102" s="493">
        <f t="shared" si="259"/>
        <v>1</v>
      </c>
      <c r="GJ102" s="493">
        <f>MIN(CX102,DM102,EB102)</f>
        <v>1</v>
      </c>
      <c r="GK102" s="747" t="s">
        <v>381</v>
      </c>
      <c r="GM102" s="1021"/>
      <c r="GN102" s="503">
        <f t="shared" si="288"/>
        <v>35</v>
      </c>
      <c r="GO102" s="495">
        <f t="shared" si="289"/>
        <v>85.000000000000057</v>
      </c>
      <c r="GP102" s="496">
        <f t="shared" si="260"/>
        <v>85</v>
      </c>
      <c r="GQ102" s="496">
        <f t="shared" si="261"/>
        <v>85</v>
      </c>
      <c r="GR102" s="496">
        <f t="shared" si="262"/>
        <v>84.040064621795693</v>
      </c>
      <c r="GS102" s="496">
        <f t="shared" si="263"/>
        <v>81.682535031385385</v>
      </c>
      <c r="GT102" s="497">
        <f t="shared" si="264"/>
        <v>79.165534110542978</v>
      </c>
      <c r="GU102" s="497">
        <f t="shared" si="265"/>
        <v>73.768288737276521</v>
      </c>
      <c r="GV102" s="497">
        <f t="shared" si="266"/>
        <v>67.880564460201413</v>
      </c>
      <c r="GW102" s="497">
        <f t="shared" si="267"/>
        <v>61.504142346033916</v>
      </c>
      <c r="GX102" s="497">
        <f t="shared" si="268"/>
        <v>54.563478513477776</v>
      </c>
      <c r="GY102" s="497">
        <f>MAX(EQ102,FF102,FU102)</f>
        <v>46.687761884297629</v>
      </c>
      <c r="GZ102" s="747" t="s">
        <v>381</v>
      </c>
      <c r="HB102" s="1021"/>
      <c r="HC102" s="503">
        <f t="shared" si="290"/>
        <v>35</v>
      </c>
      <c r="HD102" s="531">
        <f t="shared" si="291"/>
        <v>3.4606374948010301</v>
      </c>
      <c r="HE102" s="551">
        <v>3.8932171816511589</v>
      </c>
      <c r="HF102" s="604">
        <v>87.463017438191159</v>
      </c>
      <c r="HH102" s="1021"/>
      <c r="HI102" s="503">
        <f t="shared" si="292"/>
        <v>35</v>
      </c>
      <c r="HJ102" s="531">
        <f t="shared" si="293"/>
        <v>3.4606374948010301</v>
      </c>
      <c r="HK102" s="604">
        <v>102.47109452472795</v>
      </c>
    </row>
    <row r="103" spans="2:219" ht="15" customHeight="1">
      <c r="B103" s="1090"/>
      <c r="C103" s="581">
        <v>30</v>
      </c>
      <c r="D103" s="476">
        <f t="shared" si="269"/>
        <v>11.267378484154484</v>
      </c>
      <c r="E103" s="642">
        <f t="shared" si="270"/>
        <v>69.586721345631091</v>
      </c>
      <c r="F103" s="643">
        <f t="shared" si="271"/>
        <v>87.463169833938409</v>
      </c>
      <c r="G103" s="602">
        <f t="shared" si="272"/>
        <v>4.0336719152445975</v>
      </c>
      <c r="H103" s="594" t="s">
        <v>712</v>
      </c>
      <c r="I103" s="603" t="s">
        <v>712</v>
      </c>
      <c r="J103" s="579">
        <f t="shared" si="273"/>
        <v>81.080594675997176</v>
      </c>
      <c r="K103" s="579">
        <f t="shared" si="240"/>
        <v>87.037393991348921</v>
      </c>
      <c r="L103" s="579">
        <f t="shared" si="241"/>
        <v>86.353889252081174</v>
      </c>
      <c r="M103" s="579">
        <f t="shared" si="242"/>
        <v>85.635801476350792</v>
      </c>
      <c r="N103" s="579">
        <f t="shared" si="243"/>
        <v>84.119117655314582</v>
      </c>
      <c r="O103" s="579">
        <f t="shared" si="244"/>
        <v>82.497688659848535</v>
      </c>
      <c r="P103" s="579">
        <f t="shared" si="245"/>
        <v>80.77751731885435</v>
      </c>
      <c r="Q103" s="579">
        <f t="shared" si="246"/>
        <v>78.94610355271719</v>
      </c>
      <c r="R103" s="579">
        <f>MIN(BC103,BS103,CI103)</f>
        <v>76.924610695292657</v>
      </c>
      <c r="S103" s="480" t="s">
        <v>381</v>
      </c>
      <c r="T103" s="738"/>
      <c r="U103" s="1021"/>
      <c r="V103" s="503">
        <f t="shared" si="274"/>
        <v>30</v>
      </c>
      <c r="W103" s="498">
        <v>36.700000000000003</v>
      </c>
      <c r="X103" s="519">
        <v>-26</v>
      </c>
      <c r="Y103" s="681">
        <f t="shared" si="275"/>
        <v>11.267378484154484</v>
      </c>
      <c r="Z103" s="666">
        <v>12.675800794673796</v>
      </c>
      <c r="AA103" s="488">
        <v>13.320564025937312</v>
      </c>
      <c r="AB103" s="532">
        <f t="shared" si="276"/>
        <v>6.752288900474114</v>
      </c>
      <c r="AC103" s="486">
        <f t="shared" si="277"/>
        <v>6.0020345781992122</v>
      </c>
      <c r="AD103" s="487">
        <v>22.576285411328648</v>
      </c>
      <c r="AE103" s="488">
        <v>33.723016862018689</v>
      </c>
      <c r="AF103" s="738"/>
      <c r="AG103" s="1048"/>
      <c r="AH103" s="1050"/>
      <c r="AI103" s="738"/>
      <c r="AJ103" s="1021"/>
      <c r="AK103" s="503">
        <f t="shared" si="278"/>
        <v>30</v>
      </c>
      <c r="AL103" s="489">
        <f t="shared" si="294"/>
        <v>20</v>
      </c>
      <c r="AM103" s="482">
        <f t="shared" si="279"/>
        <v>-33</v>
      </c>
      <c r="AN103" s="490">
        <f t="shared" si="247"/>
        <v>11.267378484154484</v>
      </c>
      <c r="AO103" s="738"/>
      <c r="AP103" s="1021"/>
      <c r="AQ103" s="503">
        <v>30</v>
      </c>
      <c r="AR103" s="483">
        <f t="shared" si="248"/>
        <v>11.267378484154484</v>
      </c>
      <c r="AS103" s="477">
        <v>102.882329491107</v>
      </c>
      <c r="AT103" s="479">
        <v>102.65027251744222</v>
      </c>
      <c r="AU103" s="479">
        <v>102.25587285670582</v>
      </c>
      <c r="AV103" s="479">
        <v>101.69613750602082</v>
      </c>
      <c r="AW103" s="479">
        <v>101.22887043410778</v>
      </c>
      <c r="AX103" s="479">
        <v>100.83911726603115</v>
      </c>
      <c r="AY103" s="479">
        <v>100.20590173428609</v>
      </c>
      <c r="AZ103" s="479">
        <v>100.15275296832813</v>
      </c>
      <c r="BA103" s="479">
        <v>99.859600252867239</v>
      </c>
      <c r="BB103" s="479">
        <v>99.849270548302442</v>
      </c>
      <c r="BC103" s="479">
        <v>99.782083675322241</v>
      </c>
      <c r="BD103" s="480" t="s">
        <v>381</v>
      </c>
      <c r="BE103" s="738"/>
      <c r="BF103" s="1021"/>
      <c r="BG103" s="503">
        <v>30</v>
      </c>
      <c r="BH103" s="483">
        <f t="shared" si="249"/>
        <v>12.675800794673796</v>
      </c>
      <c r="BI103" s="477">
        <v>69.586721345631091</v>
      </c>
      <c r="BJ103" s="479">
        <v>73.447604472762649</v>
      </c>
      <c r="BK103" s="478">
        <v>81.080594675997176</v>
      </c>
      <c r="BL103" s="478">
        <v>87.148689559980284</v>
      </c>
      <c r="BM103" s="478">
        <v>86.476626472635502</v>
      </c>
      <c r="BN103" s="478">
        <v>85.769139161574486</v>
      </c>
      <c r="BO103" s="478">
        <v>84.267835154884935</v>
      </c>
      <c r="BP103" s="478">
        <v>82.65347004886803</v>
      </c>
      <c r="BQ103" s="478">
        <v>80.926956489454483</v>
      </c>
      <c r="BR103" s="478">
        <v>79.069056680268659</v>
      </c>
      <c r="BS103" s="478">
        <v>76.970805605368682</v>
      </c>
      <c r="BT103" s="522" t="s">
        <v>381</v>
      </c>
      <c r="BU103" s="533"/>
      <c r="BV103" s="1021"/>
      <c r="BW103" s="503">
        <v>30</v>
      </c>
      <c r="BX103" s="483">
        <f t="shared" si="250"/>
        <v>12.675800794673796</v>
      </c>
      <c r="BY103" s="477">
        <v>71.697157520035546</v>
      </c>
      <c r="BZ103" s="479">
        <v>75.473335466298948</v>
      </c>
      <c r="CA103" s="478">
        <v>83.019119816930697</v>
      </c>
      <c r="CB103" s="478">
        <v>87.037393991348921</v>
      </c>
      <c r="CC103" s="478">
        <v>86.353889252081174</v>
      </c>
      <c r="CD103" s="478">
        <v>85.635801476350792</v>
      </c>
      <c r="CE103" s="478">
        <v>84.119117655314582</v>
      </c>
      <c r="CF103" s="478">
        <v>82.497688659848535</v>
      </c>
      <c r="CG103" s="478">
        <v>80.77751731885435</v>
      </c>
      <c r="CH103" s="478">
        <v>78.94610355271719</v>
      </c>
      <c r="CI103" s="478">
        <v>76.924610695292657</v>
      </c>
      <c r="CJ103" s="522" t="s">
        <v>381</v>
      </c>
      <c r="CK103" s="738"/>
      <c r="CL103" s="1021"/>
      <c r="CM103" s="503">
        <f t="shared" si="280"/>
        <v>30</v>
      </c>
      <c r="CN103" s="520">
        <v>1.2000000000000006</v>
      </c>
      <c r="CO103" s="521">
        <v>1.2</v>
      </c>
      <c r="CP103" s="521">
        <v>1.2000000000000008</v>
      </c>
      <c r="CQ103" s="521">
        <v>1.2000000000000006</v>
      </c>
      <c r="CR103" s="521">
        <v>1.2000000000000146</v>
      </c>
      <c r="CS103" s="521">
        <v>1.2</v>
      </c>
      <c r="CT103" s="521">
        <v>1.2000000000000068</v>
      </c>
      <c r="CU103" s="521">
        <v>1.2000000000000004</v>
      </c>
      <c r="CV103" s="521">
        <v>1.2000000000000002</v>
      </c>
      <c r="CW103" s="493">
        <v>1.2</v>
      </c>
      <c r="CX103" s="521">
        <v>1.2</v>
      </c>
      <c r="CY103" s="747" t="s">
        <v>381</v>
      </c>
      <c r="CZ103" s="738"/>
      <c r="DA103" s="1021"/>
      <c r="DB103" s="503">
        <f t="shared" si="281"/>
        <v>30</v>
      </c>
      <c r="DC103" s="520">
        <v>0.85172843622899685</v>
      </c>
      <c r="DD103" s="521">
        <v>0.88545040472754077</v>
      </c>
      <c r="DE103" s="521">
        <v>0.94928791073399243</v>
      </c>
      <c r="DF103" s="521">
        <v>1.0000000000000002</v>
      </c>
      <c r="DG103" s="521">
        <v>1.0000000000000004</v>
      </c>
      <c r="DH103" s="521">
        <v>1.0000000000000084</v>
      </c>
      <c r="DI103" s="521">
        <v>1.0000000000000004</v>
      </c>
      <c r="DJ103" s="521">
        <v>1.0000000000000004</v>
      </c>
      <c r="DK103" s="521">
        <v>1.0000000000000038</v>
      </c>
      <c r="DL103" s="493">
        <v>1</v>
      </c>
      <c r="DM103" s="521">
        <v>1.0000000000000013</v>
      </c>
      <c r="DN103" s="747" t="s">
        <v>381</v>
      </c>
      <c r="DO103" s="744"/>
      <c r="DP103" s="1021"/>
      <c r="DQ103" s="503">
        <f t="shared" si="282"/>
        <v>30</v>
      </c>
      <c r="DR103" s="520">
        <v>0.87028580401999711</v>
      </c>
      <c r="DS103" s="521">
        <v>0.90274926645380038</v>
      </c>
      <c r="DT103" s="521">
        <v>0.96493655776231668</v>
      </c>
      <c r="DU103" s="521">
        <v>1.0000000000000004</v>
      </c>
      <c r="DV103" s="521">
        <v>1</v>
      </c>
      <c r="DW103" s="521">
        <v>1.0000000000000084</v>
      </c>
      <c r="DX103" s="521">
        <v>1.0000000000000089</v>
      </c>
      <c r="DY103" s="521">
        <v>1.000000000000004</v>
      </c>
      <c r="DZ103" s="521">
        <v>1.0000000000000033</v>
      </c>
      <c r="EA103" s="493">
        <v>1.000000000000002</v>
      </c>
      <c r="EB103" s="521">
        <v>1.0000000000000004</v>
      </c>
      <c r="EC103" s="747" t="s">
        <v>381</v>
      </c>
      <c r="ED103" s="738"/>
      <c r="EE103" s="1021"/>
      <c r="EF103" s="503">
        <f t="shared" si="283"/>
        <v>30</v>
      </c>
      <c r="EG103" s="495">
        <v>45.494629418584566</v>
      </c>
      <c r="EH103" s="496">
        <v>44.784076548442556</v>
      </c>
      <c r="EI103" s="496">
        <v>43.576799515311279</v>
      </c>
      <c r="EJ103" s="496">
        <v>41.864213160880411</v>
      </c>
      <c r="EK103" s="496">
        <v>40.435262158709349</v>
      </c>
      <c r="EL103" s="497">
        <v>39.243856965208067</v>
      </c>
      <c r="EM103" s="497">
        <v>37.309207786334014</v>
      </c>
      <c r="EN103" s="497">
        <v>37.146878394359589</v>
      </c>
      <c r="EO103" s="497">
        <v>36.251674386162279</v>
      </c>
      <c r="EP103" s="497">
        <v>36.220134928033644</v>
      </c>
      <c r="EQ103" s="497">
        <v>36.015004183838414</v>
      </c>
      <c r="ER103" s="747" t="s">
        <v>381</v>
      </c>
      <c r="ES103" s="738"/>
      <c r="ET103" s="1021"/>
      <c r="EU103" s="503">
        <f t="shared" si="284"/>
        <v>30</v>
      </c>
      <c r="EV103" s="495">
        <v>85</v>
      </c>
      <c r="EW103" s="496">
        <v>85</v>
      </c>
      <c r="EX103" s="496">
        <v>85</v>
      </c>
      <c r="EY103" s="496">
        <v>83.728269576756645</v>
      </c>
      <c r="EZ103" s="496">
        <v>81.011217953430105</v>
      </c>
      <c r="FA103" s="497">
        <v>78.152883376514978</v>
      </c>
      <c r="FB103" s="497">
        <v>72.09407866714281</v>
      </c>
      <c r="FC103" s="497">
        <v>65.58924692232489</v>
      </c>
      <c r="FD103" s="497">
        <v>58.644545084080562</v>
      </c>
      <c r="FE103" s="497">
        <v>51.185560418959028</v>
      </c>
      <c r="FF103" s="497">
        <v>42.779800664096513</v>
      </c>
      <c r="FG103" s="747" t="s">
        <v>381</v>
      </c>
      <c r="FI103" s="1021"/>
      <c r="FJ103" s="503">
        <f t="shared" si="285"/>
        <v>30</v>
      </c>
      <c r="FK103" s="495">
        <v>85</v>
      </c>
      <c r="FL103" s="496">
        <v>85</v>
      </c>
      <c r="FM103" s="496">
        <v>85</v>
      </c>
      <c r="FN103" s="496">
        <v>83.278195141991546</v>
      </c>
      <c r="FO103" s="496">
        <v>80.515202390112165</v>
      </c>
      <c r="FP103" s="497">
        <v>77.614406236843422</v>
      </c>
      <c r="FQ103" s="497">
        <v>71.494397462937513</v>
      </c>
      <c r="FR103" s="497">
        <v>64.962120472159029</v>
      </c>
      <c r="FS103" s="497">
        <v>58.044036891340568</v>
      </c>
      <c r="FT103" s="497">
        <v>50.692463890884369</v>
      </c>
      <c r="FU103" s="497">
        <v>42.594961480876123</v>
      </c>
      <c r="FV103" s="747" t="s">
        <v>381</v>
      </c>
      <c r="FW103" s="744"/>
      <c r="FX103" s="1021"/>
      <c r="FY103" s="503">
        <f t="shared" si="286"/>
        <v>30</v>
      </c>
      <c r="FZ103" s="491">
        <f t="shared" si="287"/>
        <v>0.85172843622899685</v>
      </c>
      <c r="GA103" s="492">
        <f t="shared" si="251"/>
        <v>0.88545040472754077</v>
      </c>
      <c r="GB103" s="492">
        <f t="shared" si="252"/>
        <v>0.94928791073399243</v>
      </c>
      <c r="GC103" s="492">
        <f t="shared" si="253"/>
        <v>1.0000000000000002</v>
      </c>
      <c r="GD103" s="492">
        <f t="shared" si="254"/>
        <v>1</v>
      </c>
      <c r="GE103" s="493">
        <f t="shared" si="255"/>
        <v>1.0000000000000084</v>
      </c>
      <c r="GF103" s="493">
        <f t="shared" si="256"/>
        <v>1.0000000000000004</v>
      </c>
      <c r="GG103" s="493">
        <f t="shared" si="257"/>
        <v>1.0000000000000004</v>
      </c>
      <c r="GH103" s="493">
        <f t="shared" si="258"/>
        <v>1.0000000000000033</v>
      </c>
      <c r="GI103" s="493">
        <f t="shared" si="259"/>
        <v>1</v>
      </c>
      <c r="GJ103" s="493">
        <f>MIN(CX103,DM103,EB103)</f>
        <v>1.0000000000000004</v>
      </c>
      <c r="GK103" s="747" t="s">
        <v>381</v>
      </c>
      <c r="GM103" s="1021"/>
      <c r="GN103" s="503">
        <f t="shared" si="288"/>
        <v>30</v>
      </c>
      <c r="GO103" s="495">
        <f t="shared" si="289"/>
        <v>85</v>
      </c>
      <c r="GP103" s="496">
        <f t="shared" si="260"/>
        <v>85</v>
      </c>
      <c r="GQ103" s="496">
        <f t="shared" si="261"/>
        <v>85</v>
      </c>
      <c r="GR103" s="496">
        <f t="shared" si="262"/>
        <v>83.728269576756645</v>
      </c>
      <c r="GS103" s="496">
        <f t="shared" si="263"/>
        <v>81.011217953430105</v>
      </c>
      <c r="GT103" s="497">
        <f t="shared" si="264"/>
        <v>78.152883376514978</v>
      </c>
      <c r="GU103" s="497">
        <f t="shared" si="265"/>
        <v>72.09407866714281</v>
      </c>
      <c r="GV103" s="497">
        <f t="shared" si="266"/>
        <v>65.58924692232489</v>
      </c>
      <c r="GW103" s="497">
        <f t="shared" si="267"/>
        <v>58.644545084080562</v>
      </c>
      <c r="GX103" s="497">
        <f t="shared" si="268"/>
        <v>51.185560418959028</v>
      </c>
      <c r="GY103" s="497">
        <f>MAX(EQ103,FF103,FU103)</f>
        <v>42.779800664096513</v>
      </c>
      <c r="GZ103" s="747" t="s">
        <v>381</v>
      </c>
      <c r="HB103" s="1021"/>
      <c r="HC103" s="503">
        <f t="shared" si="290"/>
        <v>30</v>
      </c>
      <c r="HD103" s="531">
        <f t="shared" si="291"/>
        <v>4.0336719152445975</v>
      </c>
      <c r="HE103" s="551">
        <v>4.537880904650172</v>
      </c>
      <c r="HF103" s="604">
        <v>87.463169833938409</v>
      </c>
      <c r="HH103" s="1021"/>
      <c r="HI103" s="503">
        <f t="shared" si="292"/>
        <v>30</v>
      </c>
      <c r="HJ103" s="531">
        <f t="shared" si="293"/>
        <v>4.0336719152445975</v>
      </c>
      <c r="HK103" s="604">
        <v>101.4221409720155</v>
      </c>
    </row>
    <row r="104" spans="2:219" ht="15" customHeight="1">
      <c r="B104" s="1090"/>
      <c r="C104" s="581">
        <v>25</v>
      </c>
      <c r="D104" s="476">
        <f t="shared" si="269"/>
        <v>13.113548735808109</v>
      </c>
      <c r="E104" s="642">
        <f t="shared" si="270"/>
        <v>67.834945454798145</v>
      </c>
      <c r="F104" s="643">
        <f t="shared" si="271"/>
        <v>87.463214905216603</v>
      </c>
      <c r="G104" s="602">
        <f t="shared" si="272"/>
        <v>4.6042581366239892</v>
      </c>
      <c r="H104" s="594" t="s">
        <v>712</v>
      </c>
      <c r="I104" s="603" t="s">
        <v>712</v>
      </c>
      <c r="J104" s="579">
        <f t="shared" si="273"/>
        <v>81.017024704408854</v>
      </c>
      <c r="K104" s="579">
        <f t="shared" si="240"/>
        <v>86.964770749817205</v>
      </c>
      <c r="L104" s="579">
        <f t="shared" si="241"/>
        <v>86.184607494840705</v>
      </c>
      <c r="M104" s="579">
        <f t="shared" si="242"/>
        <v>85.376027938013621</v>
      </c>
      <c r="N104" s="579">
        <f t="shared" si="243"/>
        <v>83.690900994343878</v>
      </c>
      <c r="O104" s="579">
        <f t="shared" si="244"/>
        <v>81.915409623623205</v>
      </c>
      <c r="P104" s="579">
        <f t="shared" si="245"/>
        <v>80.053390151707205</v>
      </c>
      <c r="Q104" s="579">
        <f t="shared" si="246"/>
        <v>78.094182031892146</v>
      </c>
      <c r="R104" s="579">
        <f t="shared" ref="R104:R106" si="295">MIN(BC104,BS104,CI104)</f>
        <v>75.936083387702382</v>
      </c>
      <c r="S104" s="480" t="s">
        <v>381</v>
      </c>
      <c r="T104" s="738"/>
      <c r="U104" s="1021"/>
      <c r="V104" s="503">
        <f t="shared" si="274"/>
        <v>25</v>
      </c>
      <c r="W104" s="498">
        <v>33.299999999999997</v>
      </c>
      <c r="X104" s="519">
        <v>-26</v>
      </c>
      <c r="Y104" s="681">
        <f t="shared" si="275"/>
        <v>13.113548735808109</v>
      </c>
      <c r="Z104" s="666">
        <v>14.752742327784125</v>
      </c>
      <c r="AA104" s="488">
        <v>15.314963323557615</v>
      </c>
      <c r="AB104" s="532">
        <f t="shared" si="276"/>
        <v>5.7968309140328502</v>
      </c>
      <c r="AC104" s="486">
        <f t="shared" si="277"/>
        <v>5.1527385902514222</v>
      </c>
      <c r="AD104" s="487">
        <v>25.737712013115221</v>
      </c>
      <c r="AE104" s="488">
        <v>37.992301110483048</v>
      </c>
      <c r="AF104" s="738"/>
      <c r="AG104" s="1048"/>
      <c r="AH104" s="1050"/>
      <c r="AI104" s="738"/>
      <c r="AJ104" s="1021"/>
      <c r="AK104" s="503">
        <f t="shared" si="278"/>
        <v>25</v>
      </c>
      <c r="AL104" s="489">
        <f t="shared" si="294"/>
        <v>15</v>
      </c>
      <c r="AM104" s="482">
        <f t="shared" si="279"/>
        <v>-33</v>
      </c>
      <c r="AN104" s="490">
        <f t="shared" si="247"/>
        <v>13.113548735808109</v>
      </c>
      <c r="AO104" s="738"/>
      <c r="AP104" s="1021"/>
      <c r="AQ104" s="503">
        <v>25</v>
      </c>
      <c r="AR104" s="483">
        <f t="shared" si="248"/>
        <v>13.113548735808109</v>
      </c>
      <c r="AS104" s="477">
        <v>102.16500067574019</v>
      </c>
      <c r="AT104" s="479">
        <v>101.91198629308404</v>
      </c>
      <c r="AU104" s="479">
        <v>101.47446788252719</v>
      </c>
      <c r="AV104" s="479">
        <v>100.84545765678598</v>
      </c>
      <c r="AW104" s="479">
        <v>100.31033243832422</v>
      </c>
      <c r="AX104" s="479">
        <v>99.850059713631893</v>
      </c>
      <c r="AY104" s="479">
        <v>99.073966876233513</v>
      </c>
      <c r="AZ104" s="479">
        <v>98.977473234193894</v>
      </c>
      <c r="BA104" s="479">
        <v>98.547481818204545</v>
      </c>
      <c r="BB104" s="479">
        <v>98.471782552543715</v>
      </c>
      <c r="BC104" s="761" t="str">
        <f t="shared" ref="BC104" si="296">BC35</f>
        <v>not calc.</v>
      </c>
      <c r="BD104" s="480" t="s">
        <v>381</v>
      </c>
      <c r="BE104" s="738"/>
      <c r="BF104" s="1021"/>
      <c r="BG104" s="503">
        <v>25</v>
      </c>
      <c r="BH104" s="483">
        <f t="shared" si="249"/>
        <v>14.752742327784125</v>
      </c>
      <c r="BI104" s="477">
        <v>67.834945454798145</v>
      </c>
      <c r="BJ104" s="479">
        <v>72.269643568223756</v>
      </c>
      <c r="BK104" s="478">
        <v>81.017024704408854</v>
      </c>
      <c r="BL104" s="478">
        <v>87.061970799721252</v>
      </c>
      <c r="BM104" s="478">
        <v>86.296318057362797</v>
      </c>
      <c r="BN104" s="478">
        <v>85.501086321140647</v>
      </c>
      <c r="BO104" s="478">
        <v>83.832077993017762</v>
      </c>
      <c r="BP104" s="478">
        <v>82.061581823135526</v>
      </c>
      <c r="BQ104" s="478">
        <v>80.192661215073926</v>
      </c>
      <c r="BR104" s="478">
        <v>78.206701863837978</v>
      </c>
      <c r="BS104" s="478">
        <v>75.968668038305367</v>
      </c>
      <c r="BT104" s="522" t="s">
        <v>381</v>
      </c>
      <c r="BU104" s="533"/>
      <c r="BV104" s="1021"/>
      <c r="BW104" s="503">
        <v>25</v>
      </c>
      <c r="BX104" s="483">
        <f t="shared" si="250"/>
        <v>14.752742327784125</v>
      </c>
      <c r="BY104" s="477">
        <v>69.629903611496644</v>
      </c>
      <c r="BZ104" s="479">
        <v>73.983623905631248</v>
      </c>
      <c r="CA104" s="478">
        <v>82.722880790419637</v>
      </c>
      <c r="CB104" s="478">
        <v>86.964770749817205</v>
      </c>
      <c r="CC104" s="478">
        <v>86.184607494840705</v>
      </c>
      <c r="CD104" s="478">
        <v>85.376027938013621</v>
      </c>
      <c r="CE104" s="478">
        <v>83.690900994343878</v>
      </c>
      <c r="CF104" s="478">
        <v>81.915409623623205</v>
      </c>
      <c r="CG104" s="478">
        <v>80.053390151707205</v>
      </c>
      <c r="CH104" s="478">
        <v>78.094182031892146</v>
      </c>
      <c r="CI104" s="478">
        <v>75.936083387702382</v>
      </c>
      <c r="CJ104" s="522" t="s">
        <v>381</v>
      </c>
      <c r="CK104" s="738"/>
      <c r="CL104" s="1021"/>
      <c r="CM104" s="503">
        <f t="shared" si="280"/>
        <v>25</v>
      </c>
      <c r="CN104" s="520">
        <v>1.2000000000000171</v>
      </c>
      <c r="CO104" s="521">
        <v>1.2000000000000177</v>
      </c>
      <c r="CP104" s="521">
        <v>1.2000000000000002</v>
      </c>
      <c r="CQ104" s="521">
        <v>1.2</v>
      </c>
      <c r="CR104" s="521">
        <v>1.2</v>
      </c>
      <c r="CS104" s="521">
        <v>1.2</v>
      </c>
      <c r="CT104" s="521">
        <v>1.2000000000000084</v>
      </c>
      <c r="CU104" s="521">
        <v>1.2000000000000082</v>
      </c>
      <c r="CV104" s="521">
        <v>1.2</v>
      </c>
      <c r="CW104" s="562">
        <v>1.2000000000000037</v>
      </c>
      <c r="CX104" s="761" t="str">
        <f t="shared" ref="CX104" si="297">CX35</f>
        <v>not calc.</v>
      </c>
      <c r="CY104" s="748" t="s">
        <v>381</v>
      </c>
      <c r="CZ104" s="738"/>
      <c r="DA104" s="1021"/>
      <c r="DB104" s="503">
        <f t="shared" si="281"/>
        <v>25</v>
      </c>
      <c r="DC104" s="520">
        <v>0.83609141375834772</v>
      </c>
      <c r="DD104" s="521">
        <v>0.87526781773772655</v>
      </c>
      <c r="DE104" s="521">
        <v>0.94877100576046203</v>
      </c>
      <c r="DF104" s="521">
        <v>1.0000000000000098</v>
      </c>
      <c r="DG104" s="521">
        <v>1.0000000000000102</v>
      </c>
      <c r="DH104" s="521">
        <v>1</v>
      </c>
      <c r="DI104" s="521">
        <v>1.0000000000000049</v>
      </c>
      <c r="DJ104" s="521">
        <v>1.0000000000000047</v>
      </c>
      <c r="DK104" s="521">
        <v>1.0000000000000004</v>
      </c>
      <c r="DL104" s="562">
        <v>1</v>
      </c>
      <c r="DM104" s="771">
        <v>1.0000000000000013</v>
      </c>
      <c r="DN104" s="748" t="s">
        <v>381</v>
      </c>
      <c r="DO104" s="744"/>
      <c r="DP104" s="1021"/>
      <c r="DQ104" s="503">
        <f t="shared" si="282"/>
        <v>25</v>
      </c>
      <c r="DR104" s="520">
        <v>0.85211119825536652</v>
      </c>
      <c r="DS104" s="521">
        <v>0.8900536694489094</v>
      </c>
      <c r="DT104" s="521">
        <v>0.96255937146197723</v>
      </c>
      <c r="DU104" s="521">
        <v>1.0000000000000098</v>
      </c>
      <c r="DV104" s="521">
        <v>1.00000000000001</v>
      </c>
      <c r="DW104" s="521">
        <v>1.0000000000000102</v>
      </c>
      <c r="DX104" s="521">
        <v>1.0000000000000051</v>
      </c>
      <c r="DY104" s="521">
        <v>1.0000000000000049</v>
      </c>
      <c r="DZ104" s="521">
        <v>1</v>
      </c>
      <c r="EA104" s="562">
        <v>1</v>
      </c>
      <c r="EB104" s="771">
        <v>1.0000000000000004</v>
      </c>
      <c r="EC104" s="748" t="s">
        <v>381</v>
      </c>
      <c r="ED104" s="738"/>
      <c r="EE104" s="1021"/>
      <c r="EF104" s="503">
        <f t="shared" si="283"/>
        <v>25</v>
      </c>
      <c r="EG104" s="495">
        <v>43.298700433768147</v>
      </c>
      <c r="EH104" s="496">
        <v>42.524521389438519</v>
      </c>
      <c r="EI104" s="496">
        <v>41.186243134714402</v>
      </c>
      <c r="EJ104" s="496">
        <v>39.263234917368607</v>
      </c>
      <c r="EK104" s="496">
        <v>37.628188961002252</v>
      </c>
      <c r="EL104" s="497">
        <v>36.222544551157284</v>
      </c>
      <c r="EM104" s="497">
        <v>33.853867188884976</v>
      </c>
      <c r="EN104" s="497">
        <v>33.559492163845448</v>
      </c>
      <c r="EO104" s="497">
        <v>32.248057993886505</v>
      </c>
      <c r="EP104" s="563">
        <v>32.01724150137602</v>
      </c>
      <c r="EQ104" s="761" t="str">
        <f t="shared" ref="EQ104" si="298">EQ35</f>
        <v>not calc.</v>
      </c>
      <c r="ER104" s="748" t="s">
        <v>381</v>
      </c>
      <c r="ES104" s="738"/>
      <c r="ET104" s="1021"/>
      <c r="EU104" s="503">
        <f t="shared" si="284"/>
        <v>25</v>
      </c>
      <c r="EV104" s="495">
        <v>85</v>
      </c>
      <c r="EW104" s="496">
        <v>85</v>
      </c>
      <c r="EX104" s="496">
        <v>85</v>
      </c>
      <c r="EY104" s="496">
        <v>83.377578430915264</v>
      </c>
      <c r="EZ104" s="496">
        <v>80.282561569723441</v>
      </c>
      <c r="FA104" s="497">
        <v>77.070438205323512</v>
      </c>
      <c r="FB104" s="497">
        <v>70.337207558531588</v>
      </c>
      <c r="FC104" s="497">
        <v>63.20703207215638</v>
      </c>
      <c r="FD104" s="497">
        <v>55.694761160643225</v>
      </c>
      <c r="FE104" s="563">
        <v>47.728536033891828</v>
      </c>
      <c r="FF104" s="497">
        <v>38.772119933788133</v>
      </c>
      <c r="FG104" s="748" t="s">
        <v>381</v>
      </c>
      <c r="FI104" s="1021"/>
      <c r="FJ104" s="503">
        <f t="shared" si="285"/>
        <v>25</v>
      </c>
      <c r="FK104" s="495">
        <v>85</v>
      </c>
      <c r="FL104" s="496">
        <v>85</v>
      </c>
      <c r="FM104" s="496">
        <v>85</v>
      </c>
      <c r="FN104" s="496">
        <v>82.984536522756002</v>
      </c>
      <c r="FO104" s="496">
        <v>79.831184492914758</v>
      </c>
      <c r="FP104" s="497">
        <v>76.565529297582259</v>
      </c>
      <c r="FQ104" s="497">
        <v>69.768181452770079</v>
      </c>
      <c r="FR104" s="497">
        <v>62.618947984297563</v>
      </c>
      <c r="FS104" s="497">
        <v>55.13554783299611</v>
      </c>
      <c r="FT104" s="563">
        <v>47.277706343666239</v>
      </c>
      <c r="FU104" s="497">
        <v>38.641886489220781</v>
      </c>
      <c r="FV104" s="748" t="s">
        <v>381</v>
      </c>
      <c r="FW104" s="744"/>
      <c r="FX104" s="1021"/>
      <c r="FY104" s="503">
        <f t="shared" si="286"/>
        <v>25</v>
      </c>
      <c r="FZ104" s="491">
        <f t="shared" si="287"/>
        <v>0.83609141375834772</v>
      </c>
      <c r="GA104" s="492">
        <f t="shared" si="251"/>
        <v>0.87526781773772655</v>
      </c>
      <c r="GB104" s="492">
        <f t="shared" si="252"/>
        <v>0.94877100576046203</v>
      </c>
      <c r="GC104" s="492">
        <f t="shared" si="253"/>
        <v>1.0000000000000098</v>
      </c>
      <c r="GD104" s="492">
        <f t="shared" si="254"/>
        <v>1.00000000000001</v>
      </c>
      <c r="GE104" s="493">
        <f t="shared" si="255"/>
        <v>1</v>
      </c>
      <c r="GF104" s="493">
        <f t="shared" si="256"/>
        <v>1.0000000000000049</v>
      </c>
      <c r="GG104" s="493">
        <f t="shared" si="257"/>
        <v>1.0000000000000047</v>
      </c>
      <c r="GH104" s="493">
        <f t="shared" si="258"/>
        <v>1</v>
      </c>
      <c r="GI104" s="493">
        <f t="shared" si="259"/>
        <v>1</v>
      </c>
      <c r="GJ104" s="493">
        <f t="shared" ref="GJ104:GJ106" si="299">MIN(CX104,DM104,EB104)</f>
        <v>1.0000000000000004</v>
      </c>
      <c r="GK104" s="748" t="s">
        <v>381</v>
      </c>
      <c r="GM104" s="1021"/>
      <c r="GN104" s="503">
        <f t="shared" si="288"/>
        <v>25</v>
      </c>
      <c r="GO104" s="495">
        <f t="shared" si="289"/>
        <v>85</v>
      </c>
      <c r="GP104" s="496">
        <f t="shared" si="260"/>
        <v>85</v>
      </c>
      <c r="GQ104" s="496">
        <f t="shared" si="261"/>
        <v>85</v>
      </c>
      <c r="GR104" s="496">
        <f t="shared" si="262"/>
        <v>83.377578430915264</v>
      </c>
      <c r="GS104" s="496">
        <f t="shared" si="263"/>
        <v>80.282561569723441</v>
      </c>
      <c r="GT104" s="497">
        <f t="shared" si="264"/>
        <v>77.070438205323512</v>
      </c>
      <c r="GU104" s="497">
        <f t="shared" si="265"/>
        <v>70.337207558531588</v>
      </c>
      <c r="GV104" s="497">
        <f t="shared" si="266"/>
        <v>63.20703207215638</v>
      </c>
      <c r="GW104" s="497">
        <f t="shared" si="267"/>
        <v>55.694761160643225</v>
      </c>
      <c r="GX104" s="497">
        <f t="shared" si="268"/>
        <v>47.728536033891828</v>
      </c>
      <c r="GY104" s="497">
        <f t="shared" ref="GY104:GY106" si="300">MAX(EQ104,FF104,FU104)</f>
        <v>38.772119933788133</v>
      </c>
      <c r="GZ104" s="748" t="s">
        <v>381</v>
      </c>
      <c r="HB104" s="1021"/>
      <c r="HC104" s="503">
        <f t="shared" si="290"/>
        <v>25</v>
      </c>
      <c r="HD104" s="531">
        <f t="shared" si="291"/>
        <v>4.6042581366239892</v>
      </c>
      <c r="HE104" s="551">
        <v>5.179790403701988</v>
      </c>
      <c r="HF104" s="604">
        <v>87.463214905216603</v>
      </c>
      <c r="HH104" s="1021"/>
      <c r="HI104" s="503">
        <f t="shared" si="292"/>
        <v>25</v>
      </c>
      <c r="HJ104" s="531">
        <f t="shared" si="293"/>
        <v>4.6042581366239892</v>
      </c>
      <c r="HK104" s="604">
        <v>100.44874067122134</v>
      </c>
    </row>
    <row r="105" spans="2:219" ht="15" customHeight="1">
      <c r="B105" s="1090"/>
      <c r="C105" s="581">
        <v>20</v>
      </c>
      <c r="D105" s="476">
        <f t="shared" si="269"/>
        <v>14.971270793842159</v>
      </c>
      <c r="E105" s="642">
        <f t="shared" si="270"/>
        <v>66.651097871104383</v>
      </c>
      <c r="F105" s="643">
        <f t="shared" si="271"/>
        <v>87.41157694604027</v>
      </c>
      <c r="G105" s="602">
        <f t="shared" si="272"/>
        <v>4.9514908601328536</v>
      </c>
      <c r="H105" s="594" t="s">
        <v>712</v>
      </c>
      <c r="I105" s="603" t="s">
        <v>712</v>
      </c>
      <c r="J105" s="579">
        <f t="shared" si="273"/>
        <v>81.305861152976036</v>
      </c>
      <c r="K105" s="579">
        <f t="shared" si="240"/>
        <v>86.871202975808544</v>
      </c>
      <c r="L105" s="579">
        <f t="shared" si="241"/>
        <v>85.996480528554613</v>
      </c>
      <c r="M105" s="579">
        <f t="shared" si="242"/>
        <v>85.097188476196507</v>
      </c>
      <c r="N105" s="579">
        <f t="shared" si="243"/>
        <v>83.239680798946409</v>
      </c>
      <c r="O105" s="579">
        <f t="shared" si="244"/>
        <v>81.3103030342821</v>
      </c>
      <c r="P105" s="579">
        <f t="shared" si="245"/>
        <v>79.308676018916117</v>
      </c>
      <c r="Q105" s="579">
        <f t="shared" si="246"/>
        <v>77.222856060783201</v>
      </c>
      <c r="R105" s="579">
        <f t="shared" si="295"/>
        <v>74.915532902680766</v>
      </c>
      <c r="S105" s="480" t="s">
        <v>381</v>
      </c>
      <c r="T105" s="738"/>
      <c r="U105" s="1021"/>
      <c r="V105" s="503">
        <f t="shared" si="274"/>
        <v>20</v>
      </c>
      <c r="W105" s="481">
        <v>30</v>
      </c>
      <c r="X105" s="519">
        <v>-26</v>
      </c>
      <c r="Y105" s="681">
        <f t="shared" si="275"/>
        <v>14.971270793842159</v>
      </c>
      <c r="Z105" s="666">
        <v>16.842679643072429</v>
      </c>
      <c r="AA105" s="488">
        <v>17.340172345741106</v>
      </c>
      <c r="AB105" s="532">
        <f t="shared" si="276"/>
        <v>5.0968192482605712</v>
      </c>
      <c r="AC105" s="486">
        <f t="shared" si="277"/>
        <v>4.5305059984538412</v>
      </c>
      <c r="AD105" s="487">
        <v>28.791579633938984</v>
      </c>
      <c r="AE105" s="488">
        <v>42.174340398226683</v>
      </c>
      <c r="AF105" s="738"/>
      <c r="AG105" s="1048"/>
      <c r="AH105" s="1050"/>
      <c r="AI105" s="738"/>
      <c r="AJ105" s="1021"/>
      <c r="AK105" s="503">
        <f t="shared" si="278"/>
        <v>20</v>
      </c>
      <c r="AL105" s="489">
        <f t="shared" si="294"/>
        <v>10</v>
      </c>
      <c r="AM105" s="482">
        <f t="shared" si="279"/>
        <v>-33</v>
      </c>
      <c r="AN105" s="490">
        <f t="shared" si="247"/>
        <v>14.971270793842159</v>
      </c>
      <c r="AO105" s="738"/>
      <c r="AP105" s="1021"/>
      <c r="AQ105" s="503">
        <v>20</v>
      </c>
      <c r="AR105" s="483">
        <f t="shared" si="248"/>
        <v>14.971270793842159</v>
      </c>
      <c r="AS105" s="477">
        <v>101.49902270186399</v>
      </c>
      <c r="AT105" s="479">
        <v>101.21855767366901</v>
      </c>
      <c r="AU105" s="479">
        <v>100.73465242557253</v>
      </c>
      <c r="AV105" s="479">
        <v>100.02477106517682</v>
      </c>
      <c r="AW105" s="479">
        <v>99.409529826291276</v>
      </c>
      <c r="AX105" s="479">
        <v>98.871834271884609</v>
      </c>
      <c r="AY105" s="479">
        <v>97.927370930038435</v>
      </c>
      <c r="AZ105" s="479">
        <v>97.781797472988941</v>
      </c>
      <c r="BA105" s="479">
        <v>97.19907348939627</v>
      </c>
      <c r="BB105" s="479">
        <v>97.062801121005947</v>
      </c>
      <c r="BC105" s="761" t="str">
        <f t="shared" ref="BC105" si="301">BC36</f>
        <v>not calc.</v>
      </c>
      <c r="BD105" s="480" t="s">
        <v>381</v>
      </c>
      <c r="BE105" s="738"/>
      <c r="BF105" s="1021"/>
      <c r="BG105" s="503">
        <v>20</v>
      </c>
      <c r="BH105" s="483">
        <f t="shared" si="249"/>
        <v>16.842679643072429</v>
      </c>
      <c r="BI105" s="477">
        <v>66.651097871104383</v>
      </c>
      <c r="BJ105" s="479">
        <v>71.495639064341376</v>
      </c>
      <c r="BK105" s="478">
        <v>81.305861152976036</v>
      </c>
      <c r="BL105" s="478">
        <v>86.956622753381779</v>
      </c>
      <c r="BM105" s="478">
        <v>86.094509225414484</v>
      </c>
      <c r="BN105" s="478">
        <v>85.209783861124208</v>
      </c>
      <c r="BO105" s="478">
        <v>83.370829166020712</v>
      </c>
      <c r="BP105" s="478">
        <v>81.446683374677846</v>
      </c>
      <c r="BQ105" s="478">
        <v>79.437467037466973</v>
      </c>
      <c r="BR105" s="478">
        <v>77.324024283715644</v>
      </c>
      <c r="BS105" s="478">
        <v>74.936540025470023</v>
      </c>
      <c r="BT105" s="522" t="s">
        <v>381</v>
      </c>
      <c r="BU105" s="533"/>
      <c r="BV105" s="1021"/>
      <c r="BW105" s="503">
        <v>20</v>
      </c>
      <c r="BX105" s="483">
        <f t="shared" si="250"/>
        <v>16.842679643072429</v>
      </c>
      <c r="BY105" s="477">
        <v>67.973091189672303</v>
      </c>
      <c r="BZ105" s="479">
        <v>72.872063730906135</v>
      </c>
      <c r="CA105" s="478">
        <v>82.662220214875077</v>
      </c>
      <c r="CB105" s="478">
        <v>86.871202975808544</v>
      </c>
      <c r="CC105" s="478">
        <v>85.996480528554613</v>
      </c>
      <c r="CD105" s="478">
        <v>85.097188476196507</v>
      </c>
      <c r="CE105" s="478">
        <v>83.239680798946409</v>
      </c>
      <c r="CF105" s="478">
        <v>81.3103030342821</v>
      </c>
      <c r="CG105" s="478">
        <v>79.308676018916117</v>
      </c>
      <c r="CH105" s="478">
        <v>77.222856060783201</v>
      </c>
      <c r="CI105" s="478">
        <v>74.915532902680766</v>
      </c>
      <c r="CJ105" s="522" t="s">
        <v>381</v>
      </c>
      <c r="CK105" s="738"/>
      <c r="CL105" s="1021"/>
      <c r="CM105" s="503">
        <f t="shared" si="280"/>
        <v>20</v>
      </c>
      <c r="CN105" s="520">
        <v>1.2000000000000002</v>
      </c>
      <c r="CO105" s="521">
        <v>1.2</v>
      </c>
      <c r="CP105" s="521">
        <v>1.2000000000000002</v>
      </c>
      <c r="CQ105" s="521">
        <v>1.2</v>
      </c>
      <c r="CR105" s="521">
        <v>1.2000000000000002</v>
      </c>
      <c r="CS105" s="521">
        <v>1.2000000000000102</v>
      </c>
      <c r="CT105" s="521">
        <v>1.2000000000000002</v>
      </c>
      <c r="CU105" s="521">
        <v>1.2000000000000004</v>
      </c>
      <c r="CV105" s="521">
        <v>1.2000000000000002</v>
      </c>
      <c r="CW105" s="562">
        <v>1.2</v>
      </c>
      <c r="CX105" s="761" t="str">
        <f t="shared" ref="CX105" si="302">CX36</f>
        <v>not calc.</v>
      </c>
      <c r="CY105" s="748" t="s">
        <v>381</v>
      </c>
      <c r="CZ105" s="738"/>
      <c r="DA105" s="1021"/>
      <c r="DB105" s="503">
        <f t="shared" si="281"/>
        <v>20</v>
      </c>
      <c r="DC105" s="520">
        <v>0.82540128387585188</v>
      </c>
      <c r="DD105" s="521">
        <v>0.86852687601289569</v>
      </c>
      <c r="DE105" s="521">
        <v>0.95111768965989274</v>
      </c>
      <c r="DF105" s="521">
        <v>1.0000000000000118</v>
      </c>
      <c r="DG105" s="521">
        <v>1.0000000000000004</v>
      </c>
      <c r="DH105" s="521">
        <v>1</v>
      </c>
      <c r="DI105" s="521">
        <v>1.0000000000000002</v>
      </c>
      <c r="DJ105" s="521">
        <v>1.0000000000000053</v>
      </c>
      <c r="DK105" s="521">
        <v>1.0000000000000027</v>
      </c>
      <c r="DL105" s="562">
        <v>1</v>
      </c>
      <c r="DM105" s="771">
        <v>1.0000000000000013</v>
      </c>
      <c r="DN105" s="748" t="s">
        <v>381</v>
      </c>
      <c r="DO105" s="744"/>
      <c r="DP105" s="1021"/>
      <c r="DQ105" s="503">
        <f t="shared" si="282"/>
        <v>20</v>
      </c>
      <c r="DR105" s="520">
        <v>0.8373323755162817</v>
      </c>
      <c r="DS105" s="521">
        <v>0.88048674928362614</v>
      </c>
      <c r="DT105" s="521">
        <v>0.96207197067027006</v>
      </c>
      <c r="DU105" s="521">
        <v>1</v>
      </c>
      <c r="DV105" s="521">
        <v>1.0000000000000111</v>
      </c>
      <c r="DW105" s="521">
        <v>1.0000000000000051</v>
      </c>
      <c r="DX105" s="521">
        <v>1</v>
      </c>
      <c r="DY105" s="521">
        <v>1.0000000000000056</v>
      </c>
      <c r="DZ105" s="521">
        <v>1.0000000000000002</v>
      </c>
      <c r="EA105" s="562">
        <v>1.0000000000000029</v>
      </c>
      <c r="EB105" s="771">
        <v>1.0000000000000004</v>
      </c>
      <c r="EC105" s="748" t="s">
        <v>381</v>
      </c>
      <c r="ED105" s="738"/>
      <c r="EE105" s="1021"/>
      <c r="EF105" s="503">
        <f t="shared" si="283"/>
        <v>20</v>
      </c>
      <c r="EG105" s="495">
        <v>41.261336132569113</v>
      </c>
      <c r="EH105" s="496">
        <v>40.403731708191742</v>
      </c>
      <c r="EI105" s="496">
        <v>38.924604486248143</v>
      </c>
      <c r="EJ105" s="496">
        <v>36.756026521721367</v>
      </c>
      <c r="EK105" s="496">
        <v>34.87779735860488</v>
      </c>
      <c r="EL105" s="497">
        <v>33.237250347278177</v>
      </c>
      <c r="EM105" s="497">
        <v>30.357783333130499</v>
      </c>
      <c r="EN105" s="497">
        <v>29.914206876702565</v>
      </c>
      <c r="EO105" s="497">
        <v>28.139253149028775</v>
      </c>
      <c r="EP105" s="563">
        <v>27.724326345393251</v>
      </c>
      <c r="EQ105" s="761" t="str">
        <f t="shared" ref="EQ105" si="303">EQ36</f>
        <v>not calc.</v>
      </c>
      <c r="ER105" s="748" t="s">
        <v>381</v>
      </c>
      <c r="ES105" s="738"/>
      <c r="ET105" s="1021"/>
      <c r="EU105" s="503">
        <f t="shared" si="284"/>
        <v>20</v>
      </c>
      <c r="EV105" s="495">
        <v>85</v>
      </c>
      <c r="EW105" s="496">
        <v>85.000000000000114</v>
      </c>
      <c r="EX105" s="496">
        <v>85</v>
      </c>
      <c r="EY105" s="496">
        <v>82.951590505356933</v>
      </c>
      <c r="EZ105" s="496">
        <v>79.46717041487608</v>
      </c>
      <c r="FA105" s="497">
        <v>75.894434031678031</v>
      </c>
      <c r="FB105" s="497">
        <v>68.478407690922893</v>
      </c>
      <c r="FC105" s="497">
        <v>60.733763439828124</v>
      </c>
      <c r="FD105" s="497">
        <v>52.663444788630784</v>
      </c>
      <c r="FE105" s="563">
        <v>44.193450690208067</v>
      </c>
      <c r="FF105" s="497">
        <v>34.649300367228477</v>
      </c>
      <c r="FG105" s="748" t="s">
        <v>381</v>
      </c>
      <c r="FI105" s="1021"/>
      <c r="FJ105" s="503">
        <f t="shared" si="285"/>
        <v>20</v>
      </c>
      <c r="FK105" s="495">
        <v>85</v>
      </c>
      <c r="FL105" s="496">
        <v>85</v>
      </c>
      <c r="FM105" s="496">
        <v>85</v>
      </c>
      <c r="FN105" s="496">
        <v>82.60621694760988</v>
      </c>
      <c r="FO105" s="496">
        <v>79.07115290389811</v>
      </c>
      <c r="FP105" s="497">
        <v>75.439971905915115</v>
      </c>
      <c r="FQ105" s="497">
        <v>67.950049044992227</v>
      </c>
      <c r="FR105" s="497">
        <v>60.185425824809556</v>
      </c>
      <c r="FS105" s="497">
        <v>52.146729948748373</v>
      </c>
      <c r="FT105" s="563">
        <v>43.788498608975885</v>
      </c>
      <c r="FU105" s="497">
        <v>34.565439093348971</v>
      </c>
      <c r="FV105" s="748" t="s">
        <v>381</v>
      </c>
      <c r="FW105" s="744"/>
      <c r="FX105" s="1021"/>
      <c r="FY105" s="503">
        <f t="shared" si="286"/>
        <v>20</v>
      </c>
      <c r="FZ105" s="491">
        <f t="shared" si="287"/>
        <v>0.82540128387585188</v>
      </c>
      <c r="GA105" s="492">
        <f t="shared" si="251"/>
        <v>0.86852687601289569</v>
      </c>
      <c r="GB105" s="492">
        <f t="shared" si="252"/>
        <v>0.95111768965989274</v>
      </c>
      <c r="GC105" s="492">
        <f t="shared" si="253"/>
        <v>1</v>
      </c>
      <c r="GD105" s="492">
        <f t="shared" si="254"/>
        <v>1.0000000000000004</v>
      </c>
      <c r="GE105" s="493">
        <f t="shared" si="255"/>
        <v>1</v>
      </c>
      <c r="GF105" s="493">
        <f t="shared" si="256"/>
        <v>1</v>
      </c>
      <c r="GG105" s="493">
        <f t="shared" si="257"/>
        <v>1.0000000000000053</v>
      </c>
      <c r="GH105" s="493">
        <f t="shared" si="258"/>
        <v>1.0000000000000002</v>
      </c>
      <c r="GI105" s="493">
        <f t="shared" si="259"/>
        <v>1</v>
      </c>
      <c r="GJ105" s="493">
        <f t="shared" si="299"/>
        <v>1.0000000000000004</v>
      </c>
      <c r="GK105" s="748" t="s">
        <v>381</v>
      </c>
      <c r="GM105" s="1021"/>
      <c r="GN105" s="503">
        <f t="shared" si="288"/>
        <v>20</v>
      </c>
      <c r="GO105" s="495">
        <f t="shared" si="289"/>
        <v>85</v>
      </c>
      <c r="GP105" s="496">
        <f t="shared" si="260"/>
        <v>85.000000000000114</v>
      </c>
      <c r="GQ105" s="496">
        <f t="shared" si="261"/>
        <v>85</v>
      </c>
      <c r="GR105" s="496">
        <f t="shared" si="262"/>
        <v>82.951590505356933</v>
      </c>
      <c r="GS105" s="496">
        <f t="shared" si="263"/>
        <v>79.46717041487608</v>
      </c>
      <c r="GT105" s="497">
        <f t="shared" si="264"/>
        <v>75.894434031678031</v>
      </c>
      <c r="GU105" s="497">
        <f t="shared" si="265"/>
        <v>68.478407690922893</v>
      </c>
      <c r="GV105" s="497">
        <f t="shared" si="266"/>
        <v>60.733763439828124</v>
      </c>
      <c r="GW105" s="497">
        <f t="shared" si="267"/>
        <v>52.663444788630784</v>
      </c>
      <c r="GX105" s="497">
        <f t="shared" si="268"/>
        <v>44.193450690208067</v>
      </c>
      <c r="GY105" s="497">
        <f t="shared" si="300"/>
        <v>34.649300367228477</v>
      </c>
      <c r="GZ105" s="748" t="s">
        <v>381</v>
      </c>
      <c r="HB105" s="1021"/>
      <c r="HC105" s="503">
        <f t="shared" si="290"/>
        <v>20</v>
      </c>
      <c r="HD105" s="531">
        <f t="shared" si="291"/>
        <v>4.9514908601328536</v>
      </c>
      <c r="HE105" s="551">
        <v>5.5704272176494607</v>
      </c>
      <c r="HF105" s="604">
        <v>87.41157694604027</v>
      </c>
      <c r="HH105" s="1021"/>
      <c r="HI105" s="503">
        <f t="shared" si="292"/>
        <v>20</v>
      </c>
      <c r="HJ105" s="531">
        <f t="shared" si="293"/>
        <v>4.9514908601328536</v>
      </c>
      <c r="HK105" s="604">
        <v>99.459322370124625</v>
      </c>
    </row>
    <row r="106" spans="2:219" ht="15" customHeight="1">
      <c r="B106" s="1090"/>
      <c r="C106" s="581">
        <v>10</v>
      </c>
      <c r="D106" s="476">
        <f t="shared" si="269"/>
        <v>17.920372963344391</v>
      </c>
      <c r="E106" s="642">
        <f t="shared" si="270"/>
        <v>64.43709164868109</v>
      </c>
      <c r="F106" s="643">
        <f t="shared" si="271"/>
        <v>87.34336927759901</v>
      </c>
      <c r="G106" s="602">
        <f t="shared" si="272"/>
        <v>5.5012140373461245</v>
      </c>
      <c r="H106" s="594" t="s">
        <v>712</v>
      </c>
      <c r="I106" s="603" t="s">
        <v>712</v>
      </c>
      <c r="J106" s="579">
        <f t="shared" si="273"/>
        <v>81.033507931850309</v>
      </c>
      <c r="K106" s="579">
        <f t="shared" si="240"/>
        <v>86.761339597337098</v>
      </c>
      <c r="L106" s="579">
        <f t="shared" si="241"/>
        <v>85.729878183784152</v>
      </c>
      <c r="M106" s="579">
        <f t="shared" si="242"/>
        <v>84.681273538355711</v>
      </c>
      <c r="N106" s="579">
        <f t="shared" si="243"/>
        <v>82.550773983136551</v>
      </c>
      <c r="O106" s="579">
        <f t="shared" si="244"/>
        <v>80.37714900618947</v>
      </c>
      <c r="P106" s="579">
        <f t="shared" si="245"/>
        <v>78.157023167254167</v>
      </c>
      <c r="Q106" s="579">
        <f t="shared" si="246"/>
        <v>75.875646327990268</v>
      </c>
      <c r="R106" s="579">
        <f t="shared" si="295"/>
        <v>73.323047973931068</v>
      </c>
      <c r="S106" s="480" t="s">
        <v>381</v>
      </c>
      <c r="T106" s="738"/>
      <c r="U106" s="1021"/>
      <c r="V106" s="503">
        <f t="shared" si="274"/>
        <v>10</v>
      </c>
      <c r="W106" s="481">
        <f>V106+15</f>
        <v>25</v>
      </c>
      <c r="X106" s="519">
        <v>-26</v>
      </c>
      <c r="Y106" s="681">
        <f t="shared" si="275"/>
        <v>17.920372963344391</v>
      </c>
      <c r="Z106" s="666">
        <v>20.16041958376244</v>
      </c>
      <c r="AA106" s="488">
        <v>20.471880001780818</v>
      </c>
      <c r="AB106" s="532">
        <f t="shared" si="276"/>
        <v>4.2428529856702575</v>
      </c>
      <c r="AC106" s="486">
        <f t="shared" si="277"/>
        <v>3.77142487615134</v>
      </c>
      <c r="AD106" s="487">
        <v>33.403398535834505</v>
      </c>
      <c r="AE106" s="488">
        <v>48.338770040908095</v>
      </c>
      <c r="AF106" s="738"/>
      <c r="AG106" s="1048"/>
      <c r="AH106" s="1050"/>
      <c r="AI106" s="738"/>
      <c r="AJ106" s="1021"/>
      <c r="AK106" s="503">
        <f t="shared" si="278"/>
        <v>10</v>
      </c>
      <c r="AL106" s="489">
        <f t="shared" si="294"/>
        <v>0</v>
      </c>
      <c r="AM106" s="482">
        <f t="shared" si="279"/>
        <v>-33</v>
      </c>
      <c r="AN106" s="490">
        <f t="shared" si="247"/>
        <v>17.920372963344391</v>
      </c>
      <c r="AO106" s="738"/>
      <c r="AP106" s="1021"/>
      <c r="AQ106" s="503">
        <v>10</v>
      </c>
      <c r="AR106" s="483">
        <f t="shared" si="248"/>
        <v>17.920372963344391</v>
      </c>
      <c r="AS106" s="477">
        <v>100.19269701560376</v>
      </c>
      <c r="AT106" s="479">
        <v>99.75465313527657</v>
      </c>
      <c r="AU106" s="479">
        <v>99.142185212517532</v>
      </c>
      <c r="AV106" s="479">
        <v>98.256136126229663</v>
      </c>
      <c r="AW106" s="479">
        <v>97.469758802051331</v>
      </c>
      <c r="AX106" s="479">
        <v>96.762720426250127</v>
      </c>
      <c r="AY106" s="479">
        <v>95.45921799210808</v>
      </c>
      <c r="AZ106" s="479">
        <v>95.210582482718692</v>
      </c>
      <c r="BA106" s="479">
        <v>94.312217602641141</v>
      </c>
      <c r="BB106" s="479">
        <v>94.092805949716407</v>
      </c>
      <c r="BC106" s="761" t="str">
        <f t="shared" ref="BC106" si="304">BC37</f>
        <v>not calc.</v>
      </c>
      <c r="BD106" s="480" t="s">
        <v>381</v>
      </c>
      <c r="BE106" s="738"/>
      <c r="BF106" s="1021"/>
      <c r="BG106" s="503">
        <v>10</v>
      </c>
      <c r="BH106" s="483">
        <f t="shared" si="249"/>
        <v>20.16041958376244</v>
      </c>
      <c r="BI106" s="477">
        <v>64.43709164868109</v>
      </c>
      <c r="BJ106" s="479">
        <v>69.948321357283831</v>
      </c>
      <c r="BK106" s="478">
        <v>81.033507931850309</v>
      </c>
      <c r="BL106" s="478">
        <v>86.819112200893159</v>
      </c>
      <c r="BM106" s="478">
        <v>85.802025147698586</v>
      </c>
      <c r="BN106" s="478">
        <v>84.769368165328871</v>
      </c>
      <c r="BO106" s="478">
        <v>82.658120447376305</v>
      </c>
      <c r="BP106" s="478">
        <v>80.490265173483252</v>
      </c>
      <c r="BQ106" s="478">
        <v>78.264407164133118</v>
      </c>
      <c r="BR106" s="478">
        <v>75.954406291248262</v>
      </c>
      <c r="BS106" s="478">
        <v>73.330475137620851</v>
      </c>
      <c r="BT106" s="522" t="s">
        <v>381</v>
      </c>
      <c r="BU106" s="533"/>
      <c r="BV106" s="1021"/>
      <c r="BW106" s="503">
        <v>10</v>
      </c>
      <c r="BX106" s="483">
        <f t="shared" si="250"/>
        <v>20.16041958376244</v>
      </c>
      <c r="BY106" s="477">
        <v>65.103623882088058</v>
      </c>
      <c r="BZ106" s="479">
        <v>70.649308463164346</v>
      </c>
      <c r="CA106" s="478">
        <v>81.853731288849019</v>
      </c>
      <c r="CB106" s="478">
        <v>86.761339597337098</v>
      </c>
      <c r="CC106" s="478">
        <v>85.729878183784152</v>
      </c>
      <c r="CD106" s="478">
        <v>84.681273538355711</v>
      </c>
      <c r="CE106" s="478">
        <v>82.550773983136551</v>
      </c>
      <c r="CF106" s="478">
        <v>80.37714900618947</v>
      </c>
      <c r="CG106" s="478">
        <v>78.157023167254167</v>
      </c>
      <c r="CH106" s="478">
        <v>75.875646327990268</v>
      </c>
      <c r="CI106" s="478">
        <v>73.323047973931068</v>
      </c>
      <c r="CJ106" s="522" t="s">
        <v>381</v>
      </c>
      <c r="CK106" s="738"/>
      <c r="CL106" s="1021"/>
      <c r="CM106" s="503">
        <f t="shared" si="280"/>
        <v>10</v>
      </c>
      <c r="CN106" s="520">
        <v>1.2000000000000122</v>
      </c>
      <c r="CO106" s="521">
        <v>1.2</v>
      </c>
      <c r="CP106" s="521">
        <v>1.2</v>
      </c>
      <c r="CQ106" s="521">
        <v>1.2000000000000002</v>
      </c>
      <c r="CR106" s="521">
        <v>1.2000000000000006</v>
      </c>
      <c r="CS106" s="521">
        <v>1.2</v>
      </c>
      <c r="CT106" s="521">
        <v>1.2000000000000002</v>
      </c>
      <c r="CU106" s="521">
        <v>1.2000000000000002</v>
      </c>
      <c r="CV106" s="521">
        <v>1.2000000000000006</v>
      </c>
      <c r="CW106" s="562">
        <v>1.2000000000000026</v>
      </c>
      <c r="CX106" s="761" t="str">
        <f t="shared" ref="CX106" si="305">CX37</f>
        <v>not calc.</v>
      </c>
      <c r="CY106" s="748" t="s">
        <v>381</v>
      </c>
      <c r="CZ106" s="738"/>
      <c r="DA106" s="1021"/>
      <c r="DB106" s="503">
        <f t="shared" si="281"/>
        <v>10</v>
      </c>
      <c r="DC106" s="520">
        <v>0.80513706336690971</v>
      </c>
      <c r="DD106" s="521">
        <v>0.854929644809303</v>
      </c>
      <c r="DE106" s="521">
        <v>0.94890505781358347</v>
      </c>
      <c r="DF106" s="521">
        <v>1</v>
      </c>
      <c r="DG106" s="521">
        <v>1</v>
      </c>
      <c r="DH106" s="521">
        <v>1</v>
      </c>
      <c r="DI106" s="521">
        <v>1</v>
      </c>
      <c r="DJ106" s="521">
        <v>1</v>
      </c>
      <c r="DK106" s="521">
        <v>1.0000000000000033</v>
      </c>
      <c r="DL106" s="562">
        <v>1.0000000000000016</v>
      </c>
      <c r="DM106" s="771">
        <v>1.0000000000000013</v>
      </c>
      <c r="DN106" s="748" t="s">
        <v>381</v>
      </c>
      <c r="DO106" s="744"/>
      <c r="DP106" s="1021"/>
      <c r="DQ106" s="503">
        <f t="shared" si="282"/>
        <v>10</v>
      </c>
      <c r="DR106" s="520">
        <v>0.81127538429757484</v>
      </c>
      <c r="DS106" s="521">
        <v>0.86110984202665553</v>
      </c>
      <c r="DT106" s="521">
        <v>0.95555539570875137</v>
      </c>
      <c r="DU106" s="521">
        <v>1.0000000000000069</v>
      </c>
      <c r="DV106" s="521">
        <v>1.0000000000000004</v>
      </c>
      <c r="DW106" s="521">
        <v>1</v>
      </c>
      <c r="DX106" s="521">
        <v>1.0000000000000073</v>
      </c>
      <c r="DY106" s="521">
        <v>1.0000000000000004</v>
      </c>
      <c r="DZ106" s="521">
        <v>1.0000000000000033</v>
      </c>
      <c r="EA106" s="562">
        <v>1.0000000000000004</v>
      </c>
      <c r="EB106" s="771">
        <v>1.0000000000000004</v>
      </c>
      <c r="EC106" s="748" t="s">
        <v>381</v>
      </c>
      <c r="ED106" s="738"/>
      <c r="EE106" s="1021"/>
      <c r="EF106" s="503">
        <f t="shared" si="283"/>
        <v>10</v>
      </c>
      <c r="EG106" s="495">
        <v>37.26887661919119</v>
      </c>
      <c r="EH106" s="496">
        <v>35.931259006410812</v>
      </c>
      <c r="EI106" s="496">
        <v>34.061999124066574</v>
      </c>
      <c r="EJ106" s="496">
        <v>31.359804909206787</v>
      </c>
      <c r="EK106" s="496">
        <v>28.963617822727031</v>
      </c>
      <c r="EL106" s="497">
        <v>26.810835770808069</v>
      </c>
      <c r="EM106" s="497">
        <v>22.846086634964763</v>
      </c>
      <c r="EN106" s="497">
        <v>22.090448218341521</v>
      </c>
      <c r="EO106" s="497">
        <v>19.361847668145913</v>
      </c>
      <c r="EP106" s="563">
        <v>18.69582572866932</v>
      </c>
      <c r="EQ106" s="761" t="str">
        <f t="shared" ref="EQ106" si="306">EQ37</f>
        <v>not calc.</v>
      </c>
      <c r="ER106" s="748" t="s">
        <v>381</v>
      </c>
      <c r="ES106" s="738"/>
      <c r="ET106" s="1021"/>
      <c r="EU106" s="503">
        <f t="shared" si="284"/>
        <v>10</v>
      </c>
      <c r="EV106" s="495">
        <v>85</v>
      </c>
      <c r="EW106" s="496">
        <v>85</v>
      </c>
      <c r="EX106" s="496">
        <v>85</v>
      </c>
      <c r="EY106" s="496">
        <v>82.39561489808591</v>
      </c>
      <c r="EZ106" s="496">
        <v>78.285702295366718</v>
      </c>
      <c r="FA106" s="497">
        <v>74.117100201693745</v>
      </c>
      <c r="FB106" s="497">
        <v>65.607969228338391</v>
      </c>
      <c r="FC106" s="497">
        <v>56.89000622905894</v>
      </c>
      <c r="FD106" s="497">
        <v>47.959763960385885</v>
      </c>
      <c r="FE106" s="563">
        <v>38.715118669344633</v>
      </c>
      <c r="FF106" s="497">
        <v>28.243749724710881</v>
      </c>
      <c r="FG106" s="748" t="s">
        <v>381</v>
      </c>
      <c r="FI106" s="1021"/>
      <c r="FJ106" s="503">
        <f t="shared" si="285"/>
        <v>10</v>
      </c>
      <c r="FK106" s="495">
        <v>85</v>
      </c>
      <c r="FL106" s="496">
        <v>85</v>
      </c>
      <c r="FM106" s="496">
        <v>85</v>
      </c>
      <c r="FN106" s="496">
        <v>82.1620536437552</v>
      </c>
      <c r="FO106" s="496">
        <v>77.994322565878122</v>
      </c>
      <c r="FP106" s="497">
        <v>73.761681113844077</v>
      </c>
      <c r="FQ106" s="497">
        <v>65.175813535021746</v>
      </c>
      <c r="FR106" s="497">
        <v>56.435661315790014</v>
      </c>
      <c r="FS106" s="497">
        <v>47.529482953666559</v>
      </c>
      <c r="FT106" s="563">
        <v>38.400345509717397</v>
      </c>
      <c r="FU106" s="497">
        <v>28.214155938285671</v>
      </c>
      <c r="FV106" s="748" t="s">
        <v>381</v>
      </c>
      <c r="FW106" s="744"/>
      <c r="FX106" s="1021"/>
      <c r="FY106" s="503">
        <f t="shared" si="286"/>
        <v>10</v>
      </c>
      <c r="FZ106" s="491">
        <f t="shared" si="287"/>
        <v>0.80513706336690971</v>
      </c>
      <c r="GA106" s="492">
        <f t="shared" si="251"/>
        <v>0.854929644809303</v>
      </c>
      <c r="GB106" s="492">
        <f t="shared" si="252"/>
        <v>0.94890505781358347</v>
      </c>
      <c r="GC106" s="492">
        <f t="shared" si="253"/>
        <v>1</v>
      </c>
      <c r="GD106" s="492">
        <f t="shared" si="254"/>
        <v>1</v>
      </c>
      <c r="GE106" s="493">
        <f t="shared" si="255"/>
        <v>1</v>
      </c>
      <c r="GF106" s="493">
        <f t="shared" si="256"/>
        <v>1</v>
      </c>
      <c r="GG106" s="493">
        <f t="shared" si="257"/>
        <v>1</v>
      </c>
      <c r="GH106" s="493">
        <f t="shared" si="258"/>
        <v>1.0000000000000033</v>
      </c>
      <c r="GI106" s="493">
        <f t="shared" si="259"/>
        <v>1.0000000000000004</v>
      </c>
      <c r="GJ106" s="493">
        <f t="shared" si="299"/>
        <v>1.0000000000000004</v>
      </c>
      <c r="GK106" s="748" t="s">
        <v>381</v>
      </c>
      <c r="GM106" s="1021"/>
      <c r="GN106" s="503">
        <f t="shared" si="288"/>
        <v>10</v>
      </c>
      <c r="GO106" s="495">
        <f t="shared" si="289"/>
        <v>85</v>
      </c>
      <c r="GP106" s="496">
        <f t="shared" si="260"/>
        <v>85</v>
      </c>
      <c r="GQ106" s="496">
        <f t="shared" si="261"/>
        <v>85</v>
      </c>
      <c r="GR106" s="496">
        <f t="shared" si="262"/>
        <v>82.39561489808591</v>
      </c>
      <c r="GS106" s="496">
        <f t="shared" si="263"/>
        <v>78.285702295366718</v>
      </c>
      <c r="GT106" s="497">
        <f t="shared" si="264"/>
        <v>74.117100201693745</v>
      </c>
      <c r="GU106" s="497">
        <f t="shared" si="265"/>
        <v>65.607969228338391</v>
      </c>
      <c r="GV106" s="497">
        <f t="shared" si="266"/>
        <v>56.89000622905894</v>
      </c>
      <c r="GW106" s="497">
        <f t="shared" si="267"/>
        <v>47.959763960385885</v>
      </c>
      <c r="GX106" s="497">
        <f t="shared" si="268"/>
        <v>38.715118669344633</v>
      </c>
      <c r="GY106" s="497">
        <f t="shared" si="300"/>
        <v>28.243749724710881</v>
      </c>
      <c r="GZ106" s="748" t="s">
        <v>381</v>
      </c>
      <c r="HB106" s="1021"/>
      <c r="HC106" s="503">
        <f t="shared" si="290"/>
        <v>10</v>
      </c>
      <c r="HD106" s="531">
        <f t="shared" si="291"/>
        <v>5.5012140373461245</v>
      </c>
      <c r="HE106" s="551">
        <v>6.1888657920143908</v>
      </c>
      <c r="HF106" s="604">
        <v>87.34336927759901</v>
      </c>
      <c r="HH106" s="1021"/>
      <c r="HI106" s="503">
        <f t="shared" si="292"/>
        <v>10</v>
      </c>
      <c r="HJ106" s="531">
        <f t="shared" si="293"/>
        <v>5.5012140373461245</v>
      </c>
      <c r="HK106" s="604">
        <v>97.656210750170715</v>
      </c>
    </row>
    <row r="107" spans="2:219" ht="15" customHeight="1">
      <c r="B107" s="1090"/>
      <c r="C107" s="581">
        <v>0</v>
      </c>
      <c r="D107" s="476">
        <f t="shared" si="269"/>
        <v>19.88372093023256</v>
      </c>
      <c r="E107" s="642">
        <f t="shared" si="270"/>
        <v>70.554859852896826</v>
      </c>
      <c r="F107" s="643">
        <f t="shared" si="271"/>
        <v>87.261347881301361</v>
      </c>
      <c r="G107" s="602">
        <f t="shared" si="272"/>
        <v>5.7806124469239215</v>
      </c>
      <c r="H107" s="594" t="s">
        <v>712</v>
      </c>
      <c r="I107" s="603" t="s">
        <v>712</v>
      </c>
      <c r="J107" s="579">
        <f t="shared" si="273"/>
        <v>87.271069939301199</v>
      </c>
      <c r="K107" s="579">
        <f t="shared" si="240"/>
        <v>86.01116948634575</v>
      </c>
      <c r="L107" s="579">
        <f t="shared" si="241"/>
        <v>84.731904742536841</v>
      </c>
      <c r="M107" s="579">
        <f t="shared" si="242"/>
        <v>83.450086890330084</v>
      </c>
      <c r="N107" s="579">
        <f t="shared" si="243"/>
        <v>80.87311526254301</v>
      </c>
      <c r="O107" s="579">
        <f t="shared" si="244"/>
        <v>78.290687350640027</v>
      </c>
      <c r="P107" s="579">
        <f t="shared" si="245"/>
        <v>75.694849031467797</v>
      </c>
      <c r="Q107" s="579">
        <f t="shared" si="246"/>
        <v>73.05526420518018</v>
      </c>
      <c r="R107" s="713" t="s">
        <v>381</v>
      </c>
      <c r="S107" s="480" t="s">
        <v>381</v>
      </c>
      <c r="T107" s="738"/>
      <c r="U107" s="1021"/>
      <c r="V107" s="503">
        <f t="shared" si="274"/>
        <v>0</v>
      </c>
      <c r="W107" s="481">
        <f>V107+15</f>
        <v>15</v>
      </c>
      <c r="X107" s="519">
        <v>-26</v>
      </c>
      <c r="Y107" s="681">
        <f t="shared" si="275"/>
        <v>19.88372093023256</v>
      </c>
      <c r="Z107" s="666">
        <f t="shared" ref="Z107:AA111" si="307">Z38</f>
        <v>26.588601600000001</v>
      </c>
      <c r="AA107" s="488">
        <f t="shared" si="307"/>
        <v>26.575176500000001</v>
      </c>
      <c r="AB107" s="532">
        <f t="shared" si="276"/>
        <v>4.1376093653683643</v>
      </c>
      <c r="AC107" s="486">
        <f t="shared" si="277"/>
        <v>3.0957863982314922</v>
      </c>
      <c r="AD107" s="487">
        <f t="shared" ref="AD107:AE111" si="308">AD38</f>
        <v>41.658529299999998</v>
      </c>
      <c r="AE107" s="488">
        <f t="shared" si="308"/>
        <v>59.490111800000001</v>
      </c>
      <c r="AF107" s="738"/>
      <c r="AG107" s="1048"/>
      <c r="AH107" s="1050"/>
      <c r="AI107" s="738"/>
      <c r="AJ107" s="1021"/>
      <c r="AK107" s="503">
        <f t="shared" si="278"/>
        <v>0</v>
      </c>
      <c r="AL107" s="489">
        <f t="shared" si="294"/>
        <v>-10</v>
      </c>
      <c r="AM107" s="482">
        <f t="shared" si="279"/>
        <v>-33</v>
      </c>
      <c r="AN107" s="490">
        <f t="shared" si="247"/>
        <v>19.88372093023256</v>
      </c>
      <c r="AO107" s="738"/>
      <c r="AP107" s="1021"/>
      <c r="AQ107" s="503">
        <v>0</v>
      </c>
      <c r="AR107" s="483">
        <f t="shared" si="248"/>
        <v>19.88372093023256</v>
      </c>
      <c r="AS107" s="477">
        <f>AS38</f>
        <v>99.562068642506688</v>
      </c>
      <c r="AT107" s="479">
        <f t="shared" ref="AT107:BB107" si="309">AT38</f>
        <v>98.964960737154854</v>
      </c>
      <c r="AU107" s="479">
        <f t="shared" si="309"/>
        <v>97.978373049663446</v>
      </c>
      <c r="AV107" s="479">
        <f t="shared" si="309"/>
        <v>96.528256410102884</v>
      </c>
      <c r="AW107" s="479">
        <f t="shared" si="309"/>
        <v>95.383037263681715</v>
      </c>
      <c r="AX107" s="479">
        <f t="shared" si="309"/>
        <v>94.49598326195887</v>
      </c>
      <c r="AY107" s="479">
        <f t="shared" si="309"/>
        <v>92.793264906578926</v>
      </c>
      <c r="AZ107" s="479">
        <f t="shared" si="309"/>
        <v>92.456359056335131</v>
      </c>
      <c r="BA107" s="479">
        <f t="shared" si="309"/>
        <v>91.233521670598194</v>
      </c>
      <c r="BB107" s="479">
        <f t="shared" si="309"/>
        <v>90.985333582092593</v>
      </c>
      <c r="BC107" s="713" t="s">
        <v>381</v>
      </c>
      <c r="BD107" s="480" t="s">
        <v>381</v>
      </c>
      <c r="BE107" s="738"/>
      <c r="BF107" s="1021"/>
      <c r="BG107" s="503">
        <v>0</v>
      </c>
      <c r="BH107" s="483">
        <f t="shared" si="249"/>
        <v>22.369186046511629</v>
      </c>
      <c r="BI107" s="477">
        <f>BI38</f>
        <v>70.821707875764645</v>
      </c>
      <c r="BJ107" s="479">
        <f t="shared" ref="BJ107:BR107" si="310">BJ38</f>
        <v>77.460476091680292</v>
      </c>
      <c r="BK107" s="479">
        <f t="shared" si="310"/>
        <v>87.271069939301199</v>
      </c>
      <c r="BL107" s="479">
        <f t="shared" si="310"/>
        <v>86.03265223819524</v>
      </c>
      <c r="BM107" s="479">
        <f t="shared" si="310"/>
        <v>84.780178801007196</v>
      </c>
      <c r="BN107" s="479">
        <f t="shared" si="310"/>
        <v>83.510313563431708</v>
      </c>
      <c r="BO107" s="479">
        <f t="shared" si="310"/>
        <v>80.956129962302754</v>
      </c>
      <c r="BP107" s="479">
        <f t="shared" si="310"/>
        <v>78.381478761218546</v>
      </c>
      <c r="BQ107" s="479">
        <f t="shared" si="310"/>
        <v>75.778930661954632</v>
      </c>
      <c r="BR107" s="479">
        <f t="shared" si="310"/>
        <v>73.105429239155256</v>
      </c>
      <c r="BS107" s="713" t="s">
        <v>381</v>
      </c>
      <c r="BT107" s="522" t="s">
        <v>381</v>
      </c>
      <c r="BU107" s="533"/>
      <c r="BV107" s="1021"/>
      <c r="BW107" s="503">
        <v>0</v>
      </c>
      <c r="BX107" s="483">
        <f t="shared" si="250"/>
        <v>22.369186046511629</v>
      </c>
      <c r="BY107" s="477">
        <f>BY38</f>
        <v>70.554859852896826</v>
      </c>
      <c r="BZ107" s="479">
        <f t="shared" ref="BZ107:CH107" si="311">BZ38</f>
        <v>77.285633829395323</v>
      </c>
      <c r="CA107" s="479">
        <f t="shared" si="311"/>
        <v>87.271585161109101</v>
      </c>
      <c r="CB107" s="479">
        <f t="shared" si="311"/>
        <v>86.01116948634575</v>
      </c>
      <c r="CC107" s="479">
        <f t="shared" si="311"/>
        <v>84.731904742536841</v>
      </c>
      <c r="CD107" s="479">
        <f t="shared" si="311"/>
        <v>83.450086890330084</v>
      </c>
      <c r="CE107" s="479">
        <f t="shared" si="311"/>
        <v>80.87311526254301</v>
      </c>
      <c r="CF107" s="479">
        <f t="shared" si="311"/>
        <v>78.290687350640027</v>
      </c>
      <c r="CG107" s="479">
        <f t="shared" si="311"/>
        <v>75.694849031467797</v>
      </c>
      <c r="CH107" s="479">
        <f t="shared" si="311"/>
        <v>73.05526420518018</v>
      </c>
      <c r="CI107" s="713" t="s">
        <v>381</v>
      </c>
      <c r="CJ107" s="522" t="s">
        <v>381</v>
      </c>
      <c r="CK107" s="738"/>
      <c r="CL107" s="1021"/>
      <c r="CM107" s="503">
        <f t="shared" si="280"/>
        <v>0</v>
      </c>
      <c r="CN107" s="491">
        <f>CN38</f>
        <v>1.2000000000000131</v>
      </c>
      <c r="CO107" s="492">
        <f t="shared" ref="CO107:CW107" si="312">CO38</f>
        <v>1.2000000000000002</v>
      </c>
      <c r="CP107" s="492">
        <f t="shared" si="312"/>
        <v>1.2000000000000004</v>
      </c>
      <c r="CQ107" s="492">
        <f t="shared" si="312"/>
        <v>1.2</v>
      </c>
      <c r="CR107" s="492">
        <f t="shared" si="312"/>
        <v>1.2000000000000004</v>
      </c>
      <c r="CS107" s="493">
        <f t="shared" si="312"/>
        <v>1.2000000000000002</v>
      </c>
      <c r="CT107" s="493">
        <f t="shared" si="312"/>
        <v>1.2</v>
      </c>
      <c r="CU107" s="493">
        <f t="shared" si="312"/>
        <v>1.2</v>
      </c>
      <c r="CV107" s="493">
        <f t="shared" si="312"/>
        <v>1.2000000000000004</v>
      </c>
      <c r="CW107" s="562">
        <f t="shared" si="312"/>
        <v>1.2000000000000002</v>
      </c>
      <c r="CX107" s="522" t="s">
        <v>381</v>
      </c>
      <c r="CY107" s="748" t="s">
        <v>381</v>
      </c>
      <c r="CZ107" s="738"/>
      <c r="DA107" s="1021"/>
      <c r="DB107" s="503">
        <f t="shared" si="281"/>
        <v>0</v>
      </c>
      <c r="DC107" s="491">
        <f>DC38</f>
        <v>0.86262464781086978</v>
      </c>
      <c r="DD107" s="492">
        <f t="shared" ref="DD107:DL107" si="313">DD38</f>
        <v>0.91946398926509632</v>
      </c>
      <c r="DE107" s="492">
        <f t="shared" si="313"/>
        <v>1.0000000000000004</v>
      </c>
      <c r="DF107" s="492">
        <f t="shared" si="313"/>
        <v>1.0000000000000082</v>
      </c>
      <c r="DG107" s="492">
        <f t="shared" si="313"/>
        <v>1.0000000000000004</v>
      </c>
      <c r="DH107" s="493">
        <f t="shared" si="313"/>
        <v>1.0000000000000082</v>
      </c>
      <c r="DI107" s="493">
        <f t="shared" si="313"/>
        <v>1.0000000000000082</v>
      </c>
      <c r="DJ107" s="493">
        <f t="shared" si="313"/>
        <v>1.000000000000004</v>
      </c>
      <c r="DK107" s="493">
        <f t="shared" si="313"/>
        <v>1.0000000000000033</v>
      </c>
      <c r="DL107" s="562">
        <f t="shared" si="313"/>
        <v>1.000000000000002</v>
      </c>
      <c r="DM107" s="522" t="s">
        <v>381</v>
      </c>
      <c r="DN107" s="748" t="s">
        <v>381</v>
      </c>
      <c r="DO107" s="744"/>
      <c r="DP107" s="1021"/>
      <c r="DQ107" s="503">
        <f t="shared" si="282"/>
        <v>0</v>
      </c>
      <c r="DR107" s="491">
        <f>DR38</f>
        <v>0.86027910142150599</v>
      </c>
      <c r="DS107" s="492">
        <f t="shared" ref="DS107:EA107" si="314">DS38</f>
        <v>0.91800325834665519</v>
      </c>
      <c r="DT107" s="492">
        <f t="shared" si="314"/>
        <v>1.0000000000000002</v>
      </c>
      <c r="DU107" s="492">
        <f t="shared" si="314"/>
        <v>1.0000000000000004</v>
      </c>
      <c r="DV107" s="492">
        <f t="shared" si="314"/>
        <v>1</v>
      </c>
      <c r="DW107" s="493">
        <f t="shared" si="314"/>
        <v>1</v>
      </c>
      <c r="DX107" s="493">
        <f t="shared" si="314"/>
        <v>1.0000000000000082</v>
      </c>
      <c r="DY107" s="493">
        <f t="shared" si="314"/>
        <v>1.0000000000000042</v>
      </c>
      <c r="DZ107" s="493">
        <f t="shared" si="314"/>
        <v>1.000000000000004</v>
      </c>
      <c r="EA107" s="562">
        <f t="shared" si="314"/>
        <v>1.000000000000002</v>
      </c>
      <c r="EB107" s="522" t="s">
        <v>381</v>
      </c>
      <c r="EC107" s="748" t="s">
        <v>381</v>
      </c>
      <c r="ED107" s="738"/>
      <c r="EE107" s="1021"/>
      <c r="EF107" s="503">
        <f t="shared" si="283"/>
        <v>0</v>
      </c>
      <c r="EG107" s="477">
        <f>EG38</f>
        <v>35.34336516106913</v>
      </c>
      <c r="EH107" s="479">
        <f t="shared" ref="EH107:EP107" si="315">EH38</f>
        <v>33.521321993659967</v>
      </c>
      <c r="EI107" s="479">
        <f t="shared" si="315"/>
        <v>30.513207231789124</v>
      </c>
      <c r="EJ107" s="479">
        <f t="shared" si="315"/>
        <v>26.097289979195978</v>
      </c>
      <c r="EK107" s="479">
        <f t="shared" si="315"/>
        <v>22.614541315434792</v>
      </c>
      <c r="EL107" s="479">
        <f t="shared" si="315"/>
        <v>19.91978647860924</v>
      </c>
      <c r="EM107" s="479">
        <f t="shared" si="315"/>
        <v>14.754301768983396</v>
      </c>
      <c r="EN107" s="479">
        <f t="shared" si="315"/>
        <v>13.733367889876376</v>
      </c>
      <c r="EO107" s="479">
        <f t="shared" si="315"/>
        <v>9.8765378021792571</v>
      </c>
      <c r="EP107" s="479">
        <f t="shared" si="315"/>
        <v>9.2801071881700068</v>
      </c>
      <c r="EQ107" s="522" t="s">
        <v>381</v>
      </c>
      <c r="ER107" s="748" t="s">
        <v>381</v>
      </c>
      <c r="ES107" s="738"/>
      <c r="ET107" s="1021"/>
      <c r="EU107" s="503">
        <f t="shared" si="284"/>
        <v>0</v>
      </c>
      <c r="EV107" s="477">
        <f>EV38</f>
        <v>85</v>
      </c>
      <c r="EW107" s="479">
        <f t="shared" ref="EW107:FE107" si="316">EW38</f>
        <v>85</v>
      </c>
      <c r="EX107" s="479">
        <f t="shared" si="316"/>
        <v>84.223226731894897</v>
      </c>
      <c r="EY107" s="479">
        <f t="shared" si="316"/>
        <v>79.217275441886613</v>
      </c>
      <c r="EZ107" s="479">
        <f t="shared" si="316"/>
        <v>74.16071793143243</v>
      </c>
      <c r="FA107" s="479">
        <f t="shared" si="316"/>
        <v>69.040427529758006</v>
      </c>
      <c r="FB107" s="479">
        <f t="shared" si="316"/>
        <v>58.761787502334073</v>
      </c>
      <c r="FC107" s="479">
        <f t="shared" si="316"/>
        <v>48.428920638553905</v>
      </c>
      <c r="FD107" s="479">
        <f t="shared" si="316"/>
        <v>38.013849864227893</v>
      </c>
      <c r="FE107" s="479">
        <f t="shared" si="316"/>
        <v>27.347159283986116</v>
      </c>
      <c r="FF107" s="522" t="s">
        <v>381</v>
      </c>
      <c r="FG107" s="748" t="s">
        <v>381</v>
      </c>
      <c r="FI107" s="1021"/>
      <c r="FJ107" s="503">
        <f t="shared" si="285"/>
        <v>0</v>
      </c>
      <c r="FK107" s="477">
        <f>FK38</f>
        <v>85</v>
      </c>
      <c r="FL107" s="479">
        <f t="shared" ref="FL107:FT107" si="317">FL38</f>
        <v>85</v>
      </c>
      <c r="FM107" s="479">
        <f t="shared" si="317"/>
        <v>84.22531058595365</v>
      </c>
      <c r="FN107" s="479">
        <f t="shared" si="317"/>
        <v>79.130491080002855</v>
      </c>
      <c r="FO107" s="479">
        <f t="shared" si="317"/>
        <v>73.965949582613291</v>
      </c>
      <c r="FP107" s="479">
        <f t="shared" si="317"/>
        <v>68.79774843543305</v>
      </c>
      <c r="FQ107" s="479">
        <f t="shared" si="317"/>
        <v>58.428177981435056</v>
      </c>
      <c r="FR107" s="479">
        <f t="shared" si="317"/>
        <v>48.065074715487413</v>
      </c>
      <c r="FS107" s="479">
        <f t="shared" si="317"/>
        <v>37.677877058195406</v>
      </c>
      <c r="FT107" s="479">
        <f t="shared" si="317"/>
        <v>27.14733285518497</v>
      </c>
      <c r="FU107" s="522" t="s">
        <v>381</v>
      </c>
      <c r="FV107" s="748" t="s">
        <v>381</v>
      </c>
      <c r="FW107" s="744"/>
      <c r="FX107" s="1021"/>
      <c r="FY107" s="503">
        <f t="shared" si="286"/>
        <v>0</v>
      </c>
      <c r="FZ107" s="491">
        <f t="shared" si="287"/>
        <v>0.86027910142150599</v>
      </c>
      <c r="GA107" s="492">
        <f t="shared" si="251"/>
        <v>0.91800325834665519</v>
      </c>
      <c r="GB107" s="492">
        <f t="shared" si="252"/>
        <v>1.0000000000000002</v>
      </c>
      <c r="GC107" s="492">
        <f t="shared" si="253"/>
        <v>1.0000000000000004</v>
      </c>
      <c r="GD107" s="492">
        <f t="shared" si="254"/>
        <v>1</v>
      </c>
      <c r="GE107" s="493">
        <f t="shared" si="255"/>
        <v>1</v>
      </c>
      <c r="GF107" s="493">
        <f t="shared" si="256"/>
        <v>1.0000000000000082</v>
      </c>
      <c r="GG107" s="493">
        <f t="shared" si="257"/>
        <v>1.000000000000004</v>
      </c>
      <c r="GH107" s="493">
        <f t="shared" si="258"/>
        <v>1.0000000000000033</v>
      </c>
      <c r="GI107" s="493">
        <f t="shared" si="259"/>
        <v>1.000000000000002</v>
      </c>
      <c r="GJ107" s="522" t="s">
        <v>381</v>
      </c>
      <c r="GK107" s="748" t="s">
        <v>381</v>
      </c>
      <c r="GM107" s="1021"/>
      <c r="GN107" s="503">
        <f t="shared" si="288"/>
        <v>0</v>
      </c>
      <c r="GO107" s="495">
        <f t="shared" si="289"/>
        <v>85</v>
      </c>
      <c r="GP107" s="496">
        <f t="shared" si="260"/>
        <v>85</v>
      </c>
      <c r="GQ107" s="496">
        <f t="shared" si="261"/>
        <v>84.22531058595365</v>
      </c>
      <c r="GR107" s="496">
        <f t="shared" si="262"/>
        <v>79.217275441886613</v>
      </c>
      <c r="GS107" s="496">
        <f t="shared" si="263"/>
        <v>74.16071793143243</v>
      </c>
      <c r="GT107" s="497">
        <f t="shared" si="264"/>
        <v>69.040427529758006</v>
      </c>
      <c r="GU107" s="497">
        <f t="shared" si="265"/>
        <v>58.761787502334073</v>
      </c>
      <c r="GV107" s="497">
        <f t="shared" si="266"/>
        <v>48.428920638553905</v>
      </c>
      <c r="GW107" s="497">
        <f t="shared" si="267"/>
        <v>38.013849864227893</v>
      </c>
      <c r="GX107" s="497">
        <f t="shared" si="268"/>
        <v>27.347159283986116</v>
      </c>
      <c r="GY107" s="522" t="s">
        <v>381</v>
      </c>
      <c r="GZ107" s="748" t="s">
        <v>381</v>
      </c>
      <c r="HB107" s="1021"/>
      <c r="HC107" s="503">
        <f t="shared" si="290"/>
        <v>0</v>
      </c>
      <c r="HD107" s="531">
        <f t="shared" si="291"/>
        <v>5.7806124469239215</v>
      </c>
      <c r="HE107" s="551">
        <f>HE38</f>
        <v>6.5031890027894121</v>
      </c>
      <c r="HF107" s="604">
        <f>HF38</f>
        <v>87.261347881301361</v>
      </c>
      <c r="HH107" s="1021"/>
      <c r="HI107" s="503">
        <f t="shared" si="292"/>
        <v>0</v>
      </c>
      <c r="HJ107" s="531">
        <f t="shared" si="293"/>
        <v>5.7806124469239215</v>
      </c>
      <c r="HK107" s="604">
        <f>HK38</f>
        <v>96.896448108333018</v>
      </c>
    </row>
    <row r="108" spans="2:219" ht="15" customHeight="1">
      <c r="B108" s="1090"/>
      <c r="C108" s="581">
        <v>-10</v>
      </c>
      <c r="D108" s="476">
        <f t="shared" si="269"/>
        <v>19.88372093023256</v>
      </c>
      <c r="E108" s="642">
        <f t="shared" si="270"/>
        <v>73.38270094285545</v>
      </c>
      <c r="F108" s="643">
        <f t="shared" si="271"/>
        <v>87.258046548786396</v>
      </c>
      <c r="G108" s="602">
        <f t="shared" si="272"/>
        <v>5.6901952871506296</v>
      </c>
      <c r="H108" s="594" t="s">
        <v>712</v>
      </c>
      <c r="I108" s="603" t="s">
        <v>712</v>
      </c>
      <c r="J108" s="579">
        <f t="shared" si="273"/>
        <v>87.047608658869748</v>
      </c>
      <c r="K108" s="579">
        <f t="shared" si="240"/>
        <v>85.794674585674628</v>
      </c>
      <c r="L108" s="579">
        <f t="shared" si="241"/>
        <v>84.530241110750396</v>
      </c>
      <c r="M108" s="579">
        <f t="shared" si="242"/>
        <v>83.248796274144809</v>
      </c>
      <c r="N108" s="579">
        <f t="shared" si="243"/>
        <v>80.669078116039316</v>
      </c>
      <c r="O108" s="579">
        <f t="shared" si="244"/>
        <v>78.087990666069686</v>
      </c>
      <c r="P108" s="579">
        <f t="shared" si="245"/>
        <v>75.502545127392182</v>
      </c>
      <c r="Q108" s="579">
        <f t="shared" si="246"/>
        <v>72.888594547987807</v>
      </c>
      <c r="R108" s="713" t="s">
        <v>381</v>
      </c>
      <c r="S108" s="480" t="s">
        <v>381</v>
      </c>
      <c r="T108" s="738"/>
      <c r="U108" s="1021"/>
      <c r="V108" s="503">
        <f t="shared" si="274"/>
        <v>-10</v>
      </c>
      <c r="W108" s="481">
        <v>15</v>
      </c>
      <c r="X108" s="519">
        <v>-26</v>
      </c>
      <c r="Y108" s="681">
        <f t="shared" si="275"/>
        <v>19.88372093023256</v>
      </c>
      <c r="Z108" s="666">
        <f t="shared" si="307"/>
        <v>28.578849999999999</v>
      </c>
      <c r="AA108" s="488">
        <f t="shared" si="307"/>
        <v>26.832623900000002</v>
      </c>
      <c r="AB108" s="532">
        <f t="shared" si="276"/>
        <v>4.1263709617911095</v>
      </c>
      <c r="AC108" s="486">
        <f t="shared" si="277"/>
        <v>3.0577556993548343</v>
      </c>
      <c r="AD108" s="487">
        <f t="shared" si="308"/>
        <v>44.082379199999998</v>
      </c>
      <c r="AE108" s="488">
        <f t="shared" si="308"/>
        <v>59.996051999999999</v>
      </c>
      <c r="AF108" s="738"/>
      <c r="AG108" s="1048"/>
      <c r="AH108" s="1050"/>
      <c r="AI108" s="738"/>
      <c r="AJ108" s="1021"/>
      <c r="AK108" s="503">
        <f t="shared" si="278"/>
        <v>-10</v>
      </c>
      <c r="AL108" s="489">
        <f t="shared" si="294"/>
        <v>-20</v>
      </c>
      <c r="AM108" s="482">
        <f t="shared" si="279"/>
        <v>-33</v>
      </c>
      <c r="AN108" s="490">
        <f t="shared" si="247"/>
        <v>19.88372093023256</v>
      </c>
      <c r="AO108" s="738"/>
      <c r="AP108" s="1021"/>
      <c r="AQ108" s="503">
        <v>-10</v>
      </c>
      <c r="AR108" s="483">
        <f t="shared" si="248"/>
        <v>19.88372093023256</v>
      </c>
      <c r="AS108" s="477">
        <f>AS39</f>
        <v>98.603875129557409</v>
      </c>
      <c r="AT108" s="479">
        <f t="shared" ref="AT108:BB108" si="318">AT39</f>
        <v>98.025435401207105</v>
      </c>
      <c r="AU108" s="479">
        <f t="shared" si="318"/>
        <v>97.043873212093075</v>
      </c>
      <c r="AV108" s="479">
        <f t="shared" si="318"/>
        <v>95.485267547611116</v>
      </c>
      <c r="AW108" s="479">
        <f t="shared" si="318"/>
        <v>93.931024598670945</v>
      </c>
      <c r="AX108" s="479">
        <f t="shared" si="318"/>
        <v>92.360930192819993</v>
      </c>
      <c r="AY108" s="479">
        <f t="shared" si="318"/>
        <v>90.647880413364533</v>
      </c>
      <c r="AZ108" s="479">
        <f t="shared" si="318"/>
        <v>89.210564895144955</v>
      </c>
      <c r="BA108" s="479">
        <f t="shared" si="318"/>
        <v>88.460313838974074</v>
      </c>
      <c r="BB108" s="479">
        <f t="shared" si="318"/>
        <v>87.600551152656934</v>
      </c>
      <c r="BC108" s="713" t="s">
        <v>381</v>
      </c>
      <c r="BD108" s="480" t="s">
        <v>381</v>
      </c>
      <c r="BE108" s="738"/>
      <c r="BF108" s="1021"/>
      <c r="BG108" s="503">
        <v>-10</v>
      </c>
      <c r="BH108" s="483">
        <f t="shared" si="249"/>
        <v>22.369186046511629</v>
      </c>
      <c r="BI108" s="477">
        <f>BI39</f>
        <v>74.515411483625044</v>
      </c>
      <c r="BJ108" s="479">
        <f t="shared" ref="BJ108:BR108" si="319">BJ39</f>
        <v>81.438330206546496</v>
      </c>
      <c r="BK108" s="479">
        <f t="shared" si="319"/>
        <v>87.047608658869748</v>
      </c>
      <c r="BL108" s="479">
        <f t="shared" si="319"/>
        <v>85.794674585674628</v>
      </c>
      <c r="BM108" s="479">
        <f t="shared" si="319"/>
        <v>84.530241110750396</v>
      </c>
      <c r="BN108" s="479">
        <f t="shared" si="319"/>
        <v>83.258296261236097</v>
      </c>
      <c r="BO108" s="479">
        <f t="shared" si="319"/>
        <v>80.70134477877734</v>
      </c>
      <c r="BP108" s="479">
        <f t="shared" si="319"/>
        <v>78.133596008670096</v>
      </c>
      <c r="BQ108" s="479">
        <f t="shared" si="319"/>
        <v>75.550276041420986</v>
      </c>
      <c r="BR108" s="479">
        <f t="shared" si="319"/>
        <v>72.918464358319369</v>
      </c>
      <c r="BS108" s="713" t="s">
        <v>381</v>
      </c>
      <c r="BT108" s="522" t="s">
        <v>381</v>
      </c>
      <c r="BU108" s="533"/>
      <c r="BV108" s="1021"/>
      <c r="BW108" s="503">
        <v>-10</v>
      </c>
      <c r="BX108" s="483">
        <f t="shared" si="250"/>
        <v>22.369186046511629</v>
      </c>
      <c r="BY108" s="477">
        <f>BY39</f>
        <v>73.38270094285545</v>
      </c>
      <c r="BZ108" s="479">
        <f t="shared" ref="BZ108:CH108" si="320">BZ39</f>
        <v>80.273964735682057</v>
      </c>
      <c r="CA108" s="479">
        <f t="shared" si="320"/>
        <v>87.09971386156414</v>
      </c>
      <c r="CB108" s="479">
        <f t="shared" si="320"/>
        <v>85.823711709944902</v>
      </c>
      <c r="CC108" s="479">
        <f t="shared" si="320"/>
        <v>84.538746074228641</v>
      </c>
      <c r="CD108" s="479">
        <f t="shared" si="320"/>
        <v>83.248796274144809</v>
      </c>
      <c r="CE108" s="479">
        <f t="shared" si="320"/>
        <v>80.669078116039316</v>
      </c>
      <c r="CF108" s="479">
        <f t="shared" si="320"/>
        <v>78.087990666069686</v>
      </c>
      <c r="CG108" s="479">
        <f t="shared" si="320"/>
        <v>75.502545127392182</v>
      </c>
      <c r="CH108" s="479">
        <f t="shared" si="320"/>
        <v>72.888594547987807</v>
      </c>
      <c r="CI108" s="713" t="s">
        <v>381</v>
      </c>
      <c r="CJ108" s="522" t="s">
        <v>381</v>
      </c>
      <c r="CK108" s="738"/>
      <c r="CL108" s="1021"/>
      <c r="CM108" s="503">
        <f t="shared" si="280"/>
        <v>-10</v>
      </c>
      <c r="CN108" s="491">
        <f>CN39</f>
        <v>1.2000000000000135</v>
      </c>
      <c r="CO108" s="492">
        <f t="shared" ref="CO108:CW108" si="321">CO39</f>
        <v>1.2000000000000002</v>
      </c>
      <c r="CP108" s="492">
        <f t="shared" si="321"/>
        <v>1.2000000000000002</v>
      </c>
      <c r="CQ108" s="492">
        <f t="shared" si="321"/>
        <v>1.2000000000000002</v>
      </c>
      <c r="CR108" s="492">
        <f t="shared" si="321"/>
        <v>1.2000000000000137</v>
      </c>
      <c r="CS108" s="493">
        <f t="shared" si="321"/>
        <v>1.2000000000000137</v>
      </c>
      <c r="CT108" s="493">
        <f t="shared" si="321"/>
        <v>1.2</v>
      </c>
      <c r="CU108" s="493">
        <f t="shared" si="321"/>
        <v>1.2000000000000006</v>
      </c>
      <c r="CV108" s="493">
        <f t="shared" si="321"/>
        <v>1.2000000000000002</v>
      </c>
      <c r="CW108" s="562">
        <f t="shared" si="321"/>
        <v>1.2000000000000002</v>
      </c>
      <c r="CX108" s="522" t="s">
        <v>381</v>
      </c>
      <c r="CY108" s="748" t="s">
        <v>381</v>
      </c>
      <c r="CZ108" s="738"/>
      <c r="DA108" s="1021"/>
      <c r="DB108" s="503">
        <f t="shared" si="281"/>
        <v>-10</v>
      </c>
      <c r="DC108" s="491">
        <f>DC39</f>
        <v>0.89460210014626584</v>
      </c>
      <c r="DD108" s="492">
        <f t="shared" ref="DD108:DL108" si="322">DD39</f>
        <v>0.95219229839473063</v>
      </c>
      <c r="DE108" s="492">
        <f t="shared" si="322"/>
        <v>1</v>
      </c>
      <c r="DF108" s="492">
        <f t="shared" si="322"/>
        <v>1.0000000000000082</v>
      </c>
      <c r="DG108" s="492">
        <f t="shared" si="322"/>
        <v>1.0000000000000075</v>
      </c>
      <c r="DH108" s="493">
        <f t="shared" si="322"/>
        <v>1.0000000000000082</v>
      </c>
      <c r="DI108" s="493">
        <f t="shared" si="322"/>
        <v>1.0000000000000082</v>
      </c>
      <c r="DJ108" s="493">
        <f t="shared" si="322"/>
        <v>1.0000000000000042</v>
      </c>
      <c r="DK108" s="493">
        <f t="shared" si="322"/>
        <v>1.000000000000004</v>
      </c>
      <c r="DL108" s="562">
        <f t="shared" si="322"/>
        <v>1.000000000000002</v>
      </c>
      <c r="DM108" s="522" t="s">
        <v>381</v>
      </c>
      <c r="DN108" s="748" t="s">
        <v>381</v>
      </c>
      <c r="DO108" s="744"/>
      <c r="DP108" s="1021"/>
      <c r="DQ108" s="503">
        <f t="shared" si="282"/>
        <v>-10</v>
      </c>
      <c r="DR108" s="491">
        <f>DR39</f>
        <v>0.88489174484636002</v>
      </c>
      <c r="DS108" s="492">
        <f t="shared" ref="DS108:EA108" si="323">DS39</f>
        <v>0.94271115097654201</v>
      </c>
      <c r="DT108" s="492">
        <f t="shared" si="323"/>
        <v>1.0000000000000082</v>
      </c>
      <c r="DU108" s="492">
        <f t="shared" si="323"/>
        <v>1.0000000000000004</v>
      </c>
      <c r="DV108" s="492">
        <f t="shared" si="323"/>
        <v>1.0000000000000075</v>
      </c>
      <c r="DW108" s="493">
        <f t="shared" si="323"/>
        <v>1.0000000000000082</v>
      </c>
      <c r="DX108" s="493">
        <f t="shared" si="323"/>
        <v>1.0000000000000082</v>
      </c>
      <c r="DY108" s="493">
        <f t="shared" si="323"/>
        <v>1</v>
      </c>
      <c r="DZ108" s="493">
        <f t="shared" si="323"/>
        <v>1</v>
      </c>
      <c r="EA108" s="562">
        <f t="shared" si="323"/>
        <v>1</v>
      </c>
      <c r="EB108" s="522" t="s">
        <v>381</v>
      </c>
      <c r="EC108" s="748" t="s">
        <v>381</v>
      </c>
      <c r="ED108" s="738"/>
      <c r="EE108" s="1021"/>
      <c r="EF108" s="503">
        <f t="shared" si="283"/>
        <v>-10</v>
      </c>
      <c r="EG108" s="477">
        <f>EG39</f>
        <v>32.42001979035706</v>
      </c>
      <c r="EH108" s="479">
        <f t="shared" ref="EH108:EP108" si="324">EH39</f>
        <v>30.656632181588748</v>
      </c>
      <c r="EI108" s="479">
        <f t="shared" si="324"/>
        <v>27.666698525310551</v>
      </c>
      <c r="EJ108" s="479">
        <f t="shared" si="324"/>
        <v>22.925266076224318</v>
      </c>
      <c r="EK108" s="479">
        <f t="shared" si="324"/>
        <v>18.204839940399722</v>
      </c>
      <c r="EL108" s="479">
        <f t="shared" si="324"/>
        <v>13.444255884754909</v>
      </c>
      <c r="EM108" s="479">
        <f t="shared" si="324"/>
        <v>8.2595529673307624</v>
      </c>
      <c r="EN108" s="479">
        <f t="shared" si="324"/>
        <v>3.9170347389099334</v>
      </c>
      <c r="EO108" s="479">
        <f t="shared" si="324"/>
        <v>1.6531394542406588</v>
      </c>
      <c r="EP108" s="479">
        <f t="shared" si="324"/>
        <v>-0.93880520573725335</v>
      </c>
      <c r="EQ108" s="522" t="s">
        <v>381</v>
      </c>
      <c r="ER108" s="748" t="s">
        <v>381</v>
      </c>
      <c r="ES108" s="738"/>
      <c r="ET108" s="1021"/>
      <c r="EU108" s="503">
        <f t="shared" si="284"/>
        <v>-10</v>
      </c>
      <c r="EV108" s="477">
        <f>EV39</f>
        <v>85</v>
      </c>
      <c r="EW108" s="479">
        <f t="shared" ref="EW108:FE108" si="325">EW39</f>
        <v>85</v>
      </c>
      <c r="EX108" s="479">
        <f t="shared" si="325"/>
        <v>83.319500994733573</v>
      </c>
      <c r="EY108" s="479">
        <f t="shared" si="325"/>
        <v>78.256014742570926</v>
      </c>
      <c r="EZ108" s="479">
        <f t="shared" si="325"/>
        <v>73.152412051168085</v>
      </c>
      <c r="FA108" s="479">
        <f t="shared" si="325"/>
        <v>68.025040989165689</v>
      </c>
      <c r="FB108" s="479">
        <f t="shared" si="325"/>
        <v>57.73798072987563</v>
      </c>
      <c r="FC108" s="479">
        <f t="shared" si="325"/>
        <v>47.435618789240266</v>
      </c>
      <c r="FD108" s="479">
        <f t="shared" si="325"/>
        <v>37.100268892869906</v>
      </c>
      <c r="FE108" s="479">
        <f t="shared" si="325"/>
        <v>26.602467828487192</v>
      </c>
      <c r="FF108" s="522" t="s">
        <v>381</v>
      </c>
      <c r="FG108" s="748" t="s">
        <v>381</v>
      </c>
      <c r="FI108" s="1021"/>
      <c r="FJ108" s="503">
        <f t="shared" si="285"/>
        <v>-10</v>
      </c>
      <c r="FK108" s="477">
        <f>FK39</f>
        <v>85</v>
      </c>
      <c r="FL108" s="479">
        <f t="shared" ref="FL108:FT108" si="326">FL39</f>
        <v>85.000000000000114</v>
      </c>
      <c r="FM108" s="479">
        <f t="shared" si="326"/>
        <v>83.530208015182268</v>
      </c>
      <c r="FN108" s="479">
        <f t="shared" si="326"/>
        <v>78.373292149079646</v>
      </c>
      <c r="FO108" s="479">
        <f t="shared" si="326"/>
        <v>73.18671874468788</v>
      </c>
      <c r="FP108" s="479">
        <f t="shared" si="326"/>
        <v>67.986770116342086</v>
      </c>
      <c r="FQ108" s="479">
        <f t="shared" si="326"/>
        <v>57.608342789594644</v>
      </c>
      <c r="FR108" s="479">
        <f t="shared" si="326"/>
        <v>47.252901027123528</v>
      </c>
      <c r="FS108" s="479">
        <f t="shared" si="326"/>
        <v>36.909592172285159</v>
      </c>
      <c r="FT108" s="479">
        <f t="shared" si="326"/>
        <v>26.483510460172795</v>
      </c>
      <c r="FU108" s="522" t="s">
        <v>381</v>
      </c>
      <c r="FV108" s="748" t="s">
        <v>381</v>
      </c>
      <c r="FW108" s="744"/>
      <c r="FX108" s="1021"/>
      <c r="FY108" s="503">
        <f t="shared" si="286"/>
        <v>-10</v>
      </c>
      <c r="FZ108" s="491">
        <f t="shared" si="287"/>
        <v>0.88489174484636002</v>
      </c>
      <c r="GA108" s="492">
        <f t="shared" si="251"/>
        <v>0.94271115097654201</v>
      </c>
      <c r="GB108" s="492">
        <f t="shared" si="252"/>
        <v>1</v>
      </c>
      <c r="GC108" s="492">
        <f t="shared" si="253"/>
        <v>1.0000000000000004</v>
      </c>
      <c r="GD108" s="492">
        <f t="shared" si="254"/>
        <v>1.0000000000000075</v>
      </c>
      <c r="GE108" s="493">
        <f t="shared" si="255"/>
        <v>1.0000000000000082</v>
      </c>
      <c r="GF108" s="493">
        <f t="shared" si="256"/>
        <v>1.0000000000000082</v>
      </c>
      <c r="GG108" s="493">
        <f t="shared" si="257"/>
        <v>1</v>
      </c>
      <c r="GH108" s="493">
        <f t="shared" si="258"/>
        <v>1</v>
      </c>
      <c r="GI108" s="493">
        <f t="shared" si="259"/>
        <v>1</v>
      </c>
      <c r="GJ108" s="522" t="s">
        <v>381</v>
      </c>
      <c r="GK108" s="748" t="s">
        <v>381</v>
      </c>
      <c r="GM108" s="1021"/>
      <c r="GN108" s="503">
        <f t="shared" si="288"/>
        <v>-10</v>
      </c>
      <c r="GO108" s="495">
        <f t="shared" si="289"/>
        <v>85</v>
      </c>
      <c r="GP108" s="496">
        <f t="shared" si="260"/>
        <v>85.000000000000114</v>
      </c>
      <c r="GQ108" s="496">
        <f t="shared" si="261"/>
        <v>83.530208015182268</v>
      </c>
      <c r="GR108" s="496">
        <f t="shared" si="262"/>
        <v>78.373292149079646</v>
      </c>
      <c r="GS108" s="496">
        <f t="shared" si="263"/>
        <v>73.18671874468788</v>
      </c>
      <c r="GT108" s="497">
        <f t="shared" si="264"/>
        <v>68.025040989165689</v>
      </c>
      <c r="GU108" s="497">
        <f t="shared" si="265"/>
        <v>57.73798072987563</v>
      </c>
      <c r="GV108" s="497">
        <f t="shared" si="266"/>
        <v>47.435618789240266</v>
      </c>
      <c r="GW108" s="497">
        <f t="shared" si="267"/>
        <v>37.100268892869906</v>
      </c>
      <c r="GX108" s="497">
        <f t="shared" si="268"/>
        <v>26.602467828487192</v>
      </c>
      <c r="GY108" s="522" t="s">
        <v>381</v>
      </c>
      <c r="GZ108" s="748" t="s">
        <v>381</v>
      </c>
      <c r="HB108" s="1021"/>
      <c r="HC108" s="503">
        <f t="shared" si="290"/>
        <v>-10</v>
      </c>
      <c r="HD108" s="531">
        <f t="shared" si="291"/>
        <v>5.6901952871506296</v>
      </c>
      <c r="HE108" s="551">
        <f t="shared" ref="HE108:HF111" si="327">HE39</f>
        <v>6.4014696980444583</v>
      </c>
      <c r="HF108" s="604">
        <f t="shared" si="327"/>
        <v>87.258046548786396</v>
      </c>
      <c r="HH108" s="1021"/>
      <c r="HI108" s="503">
        <f t="shared" si="292"/>
        <v>-10</v>
      </c>
      <c r="HJ108" s="531">
        <f t="shared" si="293"/>
        <v>5.6901952871506296</v>
      </c>
      <c r="HK108" s="604">
        <f>HK39</f>
        <v>96.018354918050051</v>
      </c>
    </row>
    <row r="109" spans="2:219" ht="15" customHeight="1">
      <c r="B109" s="1090"/>
      <c r="C109" s="581">
        <v>-20</v>
      </c>
      <c r="D109" s="476">
        <f t="shared" si="269"/>
        <v>19.88372093023256</v>
      </c>
      <c r="E109" s="642">
        <f t="shared" si="270"/>
        <v>76.26848634974219</v>
      </c>
      <c r="F109" s="643">
        <f t="shared" si="271"/>
        <v>87.267559974838164</v>
      </c>
      <c r="G109" s="602">
        <f t="shared" si="272"/>
        <v>5.5703670748097149</v>
      </c>
      <c r="H109" s="594" t="s">
        <v>712</v>
      </c>
      <c r="I109" s="603" t="s">
        <v>712</v>
      </c>
      <c r="J109" s="579">
        <f t="shared" si="273"/>
        <v>86.820472560644774</v>
      </c>
      <c r="K109" s="579">
        <f t="shared" si="240"/>
        <v>85.555938523141776</v>
      </c>
      <c r="L109" s="579">
        <f t="shared" si="241"/>
        <v>84.280317340284526</v>
      </c>
      <c r="M109" s="579">
        <f t="shared" si="242"/>
        <v>83.001828158708918</v>
      </c>
      <c r="N109" s="579">
        <f t="shared" si="243"/>
        <v>80.441233477154697</v>
      </c>
      <c r="O109" s="579">
        <f t="shared" si="244"/>
        <v>77.881172635191348</v>
      </c>
      <c r="P109" s="579">
        <f t="shared" si="245"/>
        <v>75.308660562009081</v>
      </c>
      <c r="Q109" s="579">
        <f t="shared" si="246"/>
        <v>72.719915672468488</v>
      </c>
      <c r="R109" s="713" t="s">
        <v>381</v>
      </c>
      <c r="S109" s="480" t="s">
        <v>381</v>
      </c>
      <c r="T109" s="738"/>
      <c r="U109" s="1021"/>
      <c r="V109" s="503">
        <f t="shared" si="274"/>
        <v>-20</v>
      </c>
      <c r="W109" s="481">
        <v>15</v>
      </c>
      <c r="X109" s="519">
        <v>-26</v>
      </c>
      <c r="Y109" s="681">
        <f t="shared" si="275"/>
        <v>19.88372093023256</v>
      </c>
      <c r="Z109" s="666">
        <f t="shared" si="307"/>
        <v>30.701517899999999</v>
      </c>
      <c r="AA109" s="488">
        <f t="shared" si="307"/>
        <v>26.7972939</v>
      </c>
      <c r="AB109" s="532">
        <f t="shared" si="276"/>
        <v>4.114947742816053</v>
      </c>
      <c r="AC109" s="486">
        <f t="shared" si="277"/>
        <v>3.0533110121483116</v>
      </c>
      <c r="AD109" s="487">
        <f t="shared" si="308"/>
        <v>46.600335299999998</v>
      </c>
      <c r="AE109" s="488">
        <f t="shared" si="308"/>
        <v>60.000220400000003</v>
      </c>
      <c r="AF109" s="738"/>
      <c r="AG109" s="1048"/>
      <c r="AH109" s="1050"/>
      <c r="AI109" s="738"/>
      <c r="AJ109" s="1021"/>
      <c r="AK109" s="503">
        <f t="shared" si="278"/>
        <v>-20</v>
      </c>
      <c r="AL109" s="489">
        <f t="shared" si="294"/>
        <v>-30</v>
      </c>
      <c r="AM109" s="482">
        <f t="shared" si="279"/>
        <v>-33</v>
      </c>
      <c r="AN109" s="490">
        <f t="shared" si="247"/>
        <v>19.88372093023256</v>
      </c>
      <c r="AO109" s="738"/>
      <c r="AP109" s="1021"/>
      <c r="AQ109" s="503">
        <v>-20</v>
      </c>
      <c r="AR109" s="483">
        <f t="shared" si="248"/>
        <v>19.88372093023256</v>
      </c>
      <c r="AS109" s="477">
        <f t="shared" ref="AS109:BB109" si="328">AS40</f>
        <v>97.647911320563125</v>
      </c>
      <c r="AT109" s="479">
        <f t="shared" si="328"/>
        <v>97.100847730418778</v>
      </c>
      <c r="AU109" s="479">
        <f t="shared" si="328"/>
        <v>96.14753953542062</v>
      </c>
      <c r="AV109" s="479">
        <f t="shared" si="328"/>
        <v>94.618536795867087</v>
      </c>
      <c r="AW109" s="479">
        <f t="shared" si="328"/>
        <v>93.086781655045016</v>
      </c>
      <c r="AX109" s="479">
        <f t="shared" si="328"/>
        <v>91.516373825121818</v>
      </c>
      <c r="AY109" s="479">
        <f t="shared" si="328"/>
        <v>89.185774206036058</v>
      </c>
      <c r="AZ109" s="479">
        <f t="shared" si="328"/>
        <v>86.198625640267608</v>
      </c>
      <c r="BA109" s="479">
        <f t="shared" si="328"/>
        <v>85.03009106913936</v>
      </c>
      <c r="BB109" s="761" t="str">
        <f t="shared" si="328"/>
        <v>not calc.</v>
      </c>
      <c r="BC109" s="713" t="s">
        <v>381</v>
      </c>
      <c r="BD109" s="480" t="s">
        <v>381</v>
      </c>
      <c r="BE109" s="738"/>
      <c r="BF109" s="1021"/>
      <c r="BG109" s="503">
        <v>-20</v>
      </c>
      <c r="BH109" s="483">
        <f t="shared" si="249"/>
        <v>22.369186046511629</v>
      </c>
      <c r="BI109" s="477">
        <f t="shared" ref="BI109:BR109" si="329">BI40</f>
        <v>78.525769934968508</v>
      </c>
      <c r="BJ109" s="479">
        <f t="shared" si="329"/>
        <v>85.489573546978946</v>
      </c>
      <c r="BK109" s="479">
        <f t="shared" si="329"/>
        <v>86.820472560644774</v>
      </c>
      <c r="BL109" s="479">
        <f t="shared" si="329"/>
        <v>85.555938523141776</v>
      </c>
      <c r="BM109" s="479">
        <f t="shared" si="329"/>
        <v>84.280317340284526</v>
      </c>
      <c r="BN109" s="479">
        <f t="shared" si="329"/>
        <v>83.001828158708918</v>
      </c>
      <c r="BO109" s="479">
        <f t="shared" si="329"/>
        <v>80.441233477154697</v>
      </c>
      <c r="BP109" s="479">
        <f t="shared" si="329"/>
        <v>77.88265672320901</v>
      </c>
      <c r="BQ109" s="479">
        <f t="shared" si="329"/>
        <v>75.319345746253276</v>
      </c>
      <c r="BR109" s="479">
        <f t="shared" si="329"/>
        <v>72.729676536204906</v>
      </c>
      <c r="BS109" s="713" t="s">
        <v>381</v>
      </c>
      <c r="BT109" s="522" t="s">
        <v>381</v>
      </c>
      <c r="BU109" s="533"/>
      <c r="BV109" s="1021"/>
      <c r="BW109" s="503">
        <v>-20</v>
      </c>
      <c r="BX109" s="483">
        <f t="shared" si="250"/>
        <v>22.369186046511629</v>
      </c>
      <c r="BY109" s="477">
        <f t="shared" ref="BY109:CH109" si="330">BY40</f>
        <v>76.26848634974219</v>
      </c>
      <c r="BZ109" s="479">
        <f t="shared" si="330"/>
        <v>83.263117966950844</v>
      </c>
      <c r="CA109" s="479">
        <f t="shared" si="330"/>
        <v>86.925969509720559</v>
      </c>
      <c r="CB109" s="479">
        <f t="shared" si="330"/>
        <v>85.636131367121962</v>
      </c>
      <c r="CC109" s="479">
        <f t="shared" si="330"/>
        <v>84.343039135503474</v>
      </c>
      <c r="CD109" s="479">
        <f t="shared" si="330"/>
        <v>83.046645078444996</v>
      </c>
      <c r="CE109" s="479">
        <f t="shared" si="330"/>
        <v>80.45849022279134</v>
      </c>
      <c r="CF109" s="479">
        <f t="shared" si="330"/>
        <v>77.881172635191348</v>
      </c>
      <c r="CG109" s="479">
        <f t="shared" si="330"/>
        <v>75.308660562009081</v>
      </c>
      <c r="CH109" s="479">
        <f t="shared" si="330"/>
        <v>72.719915672468488</v>
      </c>
      <c r="CI109" s="713" t="s">
        <v>381</v>
      </c>
      <c r="CJ109" s="522" t="s">
        <v>381</v>
      </c>
      <c r="CK109" s="738"/>
      <c r="CL109" s="1021"/>
      <c r="CM109" s="503">
        <f t="shared" si="280"/>
        <v>-20</v>
      </c>
      <c r="CN109" s="491">
        <f t="shared" ref="CN109:CW109" si="331">CN40</f>
        <v>1.2000000000000133</v>
      </c>
      <c r="CO109" s="492">
        <f t="shared" si="331"/>
        <v>1.2000000000000004</v>
      </c>
      <c r="CP109" s="492">
        <f t="shared" si="331"/>
        <v>1.2000000000000013</v>
      </c>
      <c r="CQ109" s="492">
        <f t="shared" si="331"/>
        <v>1.2000000000000006</v>
      </c>
      <c r="CR109" s="492">
        <f t="shared" si="331"/>
        <v>1.2000000000000002</v>
      </c>
      <c r="CS109" s="493">
        <f t="shared" si="331"/>
        <v>1.2000000000000004</v>
      </c>
      <c r="CT109" s="493">
        <f t="shared" si="331"/>
        <v>1.2000000000000062</v>
      </c>
      <c r="CU109" s="493">
        <f t="shared" si="331"/>
        <v>1.2000000000000002</v>
      </c>
      <c r="CV109" s="493">
        <f t="shared" si="331"/>
        <v>1.2000000000000002</v>
      </c>
      <c r="CW109" s="605" t="str">
        <f t="shared" si="331"/>
        <v>not calc.</v>
      </c>
      <c r="CX109" s="522" t="s">
        <v>381</v>
      </c>
      <c r="CY109" s="748" t="s">
        <v>381</v>
      </c>
      <c r="CZ109" s="738"/>
      <c r="DA109" s="1021"/>
      <c r="DB109" s="503">
        <f t="shared" si="281"/>
        <v>-20</v>
      </c>
      <c r="DC109" s="491">
        <f t="shared" ref="DC109:DL109" si="332">DC40</f>
        <v>0.92832315311136859</v>
      </c>
      <c r="DD109" s="492">
        <f t="shared" si="332"/>
        <v>0.98456530667169695</v>
      </c>
      <c r="DE109" s="492">
        <f t="shared" si="332"/>
        <v>1.0000000000000082</v>
      </c>
      <c r="DF109" s="492">
        <f t="shared" si="332"/>
        <v>1.0000000000000082</v>
      </c>
      <c r="DG109" s="492">
        <f t="shared" si="332"/>
        <v>1</v>
      </c>
      <c r="DH109" s="493">
        <f t="shared" si="332"/>
        <v>1.0000000000000004</v>
      </c>
      <c r="DI109" s="493">
        <f t="shared" si="332"/>
        <v>1.0000000000000084</v>
      </c>
      <c r="DJ109" s="493">
        <f t="shared" si="332"/>
        <v>1.0000000000000002</v>
      </c>
      <c r="DK109" s="493">
        <f t="shared" si="332"/>
        <v>1</v>
      </c>
      <c r="DL109" s="562">
        <f t="shared" si="332"/>
        <v>1.0000000000000004</v>
      </c>
      <c r="DM109" s="522" t="s">
        <v>381</v>
      </c>
      <c r="DN109" s="748" t="s">
        <v>381</v>
      </c>
      <c r="DO109" s="744"/>
      <c r="DP109" s="1021"/>
      <c r="DQ109" s="503">
        <f t="shared" si="282"/>
        <v>-20</v>
      </c>
      <c r="DR109" s="491">
        <f t="shared" ref="DR109:EA109" si="333">DR40</f>
        <v>0.90946751601822684</v>
      </c>
      <c r="DS109" s="492">
        <f t="shared" si="333"/>
        <v>0.96689072510108132</v>
      </c>
      <c r="DT109" s="492">
        <f t="shared" si="333"/>
        <v>1.0000000000000073</v>
      </c>
      <c r="DU109" s="492">
        <f t="shared" si="333"/>
        <v>1.0000000000000004</v>
      </c>
      <c r="DV109" s="492">
        <f t="shared" si="333"/>
        <v>1.0000000000000073</v>
      </c>
      <c r="DW109" s="493">
        <f t="shared" si="333"/>
        <v>1.0000000000000089</v>
      </c>
      <c r="DX109" s="493">
        <f t="shared" si="333"/>
        <v>1</v>
      </c>
      <c r="DY109" s="493">
        <f t="shared" si="333"/>
        <v>1.0000000000000038</v>
      </c>
      <c r="DZ109" s="493">
        <f t="shared" si="333"/>
        <v>1.000000000000004</v>
      </c>
      <c r="EA109" s="562">
        <f t="shared" si="333"/>
        <v>1.0000000000000004</v>
      </c>
      <c r="EB109" s="522" t="s">
        <v>381</v>
      </c>
      <c r="EC109" s="748" t="s">
        <v>381</v>
      </c>
      <c r="ED109" s="738"/>
      <c r="EE109" s="1021"/>
      <c r="EF109" s="503">
        <f t="shared" si="283"/>
        <v>-20</v>
      </c>
      <c r="EG109" s="477">
        <f t="shared" ref="EG109:EP109" si="334">EG40</f>
        <v>29.506301374655663</v>
      </c>
      <c r="EH109" s="479">
        <f t="shared" si="334"/>
        <v>27.840166266860535</v>
      </c>
      <c r="EI109" s="479">
        <f t="shared" si="334"/>
        <v>24.939022030970705</v>
      </c>
      <c r="EJ109" s="479">
        <f t="shared" si="334"/>
        <v>20.291937482662433</v>
      </c>
      <c r="EK109" s="479">
        <f t="shared" si="334"/>
        <v>15.644057797796052</v>
      </c>
      <c r="EL109" s="479">
        <f t="shared" si="334"/>
        <v>10.886900208965244</v>
      </c>
      <c r="EM109" s="479">
        <f t="shared" si="334"/>
        <v>3.8421971241941719</v>
      </c>
      <c r="EN109" s="479">
        <f t="shared" si="334"/>
        <v>-5.1596452390228364</v>
      </c>
      <c r="EO109" s="479">
        <f t="shared" si="334"/>
        <v>-8.6724505170954558</v>
      </c>
      <c r="EP109" s="605" t="str">
        <f t="shared" si="334"/>
        <v>not calc.</v>
      </c>
      <c r="EQ109" s="522" t="s">
        <v>381</v>
      </c>
      <c r="ER109" s="748" t="s">
        <v>381</v>
      </c>
      <c r="ES109" s="738"/>
      <c r="ET109" s="1021"/>
      <c r="EU109" s="503">
        <f t="shared" si="284"/>
        <v>-20</v>
      </c>
      <c r="EV109" s="477">
        <f t="shared" ref="EV109:FE109" si="335">EV40</f>
        <v>85</v>
      </c>
      <c r="EW109" s="479">
        <f t="shared" si="335"/>
        <v>85</v>
      </c>
      <c r="EX109" s="479">
        <f t="shared" si="335"/>
        <v>82.401114252020591</v>
      </c>
      <c r="EY109" s="479">
        <f t="shared" si="335"/>
        <v>77.29191791691585</v>
      </c>
      <c r="EZ109" s="479">
        <f t="shared" si="335"/>
        <v>72.144415484540048</v>
      </c>
      <c r="FA109" s="479">
        <f t="shared" si="335"/>
        <v>66.991991324767014</v>
      </c>
      <c r="FB109" s="479">
        <f t="shared" si="335"/>
        <v>56.693057903984993</v>
      </c>
      <c r="FC109" s="479">
        <f t="shared" si="335"/>
        <v>46.430346480426067</v>
      </c>
      <c r="FD109" s="479">
        <f t="shared" si="335"/>
        <v>36.177839530289191</v>
      </c>
      <c r="FE109" s="479">
        <f t="shared" si="335"/>
        <v>25.850685415941086</v>
      </c>
      <c r="FF109" s="522" t="s">
        <v>381</v>
      </c>
      <c r="FG109" s="748" t="s">
        <v>381</v>
      </c>
      <c r="FI109" s="1021"/>
      <c r="FJ109" s="503">
        <f t="shared" si="285"/>
        <v>-20</v>
      </c>
      <c r="FK109" s="477">
        <f t="shared" ref="FK109:FT109" si="336">FK40</f>
        <v>85</v>
      </c>
      <c r="FL109" s="479">
        <f t="shared" si="336"/>
        <v>85</v>
      </c>
      <c r="FM109" s="479">
        <f t="shared" si="336"/>
        <v>82.827648519103207</v>
      </c>
      <c r="FN109" s="479">
        <f t="shared" si="336"/>
        <v>77.615738238418771</v>
      </c>
      <c r="FO109" s="479">
        <f t="shared" si="336"/>
        <v>72.39736203413878</v>
      </c>
      <c r="FP109" s="479">
        <f t="shared" si="336"/>
        <v>67.172493399290488</v>
      </c>
      <c r="FQ109" s="479">
        <f t="shared" si="336"/>
        <v>56.762372795514409</v>
      </c>
      <c r="FR109" s="479">
        <f t="shared" si="336"/>
        <v>46.424401905205343</v>
      </c>
      <c r="FS109" s="479">
        <f t="shared" si="336"/>
        <v>36.135164681000333</v>
      </c>
      <c r="FT109" s="479">
        <f t="shared" si="336"/>
        <v>25.811820911015957</v>
      </c>
      <c r="FU109" s="522" t="s">
        <v>381</v>
      </c>
      <c r="FV109" s="748" t="s">
        <v>381</v>
      </c>
      <c r="FW109" s="744"/>
      <c r="FX109" s="1021"/>
      <c r="FY109" s="503">
        <f t="shared" si="286"/>
        <v>-20</v>
      </c>
      <c r="FZ109" s="491">
        <f t="shared" si="287"/>
        <v>0.90946751601822684</v>
      </c>
      <c r="GA109" s="492">
        <f t="shared" si="251"/>
        <v>0.96689072510108132</v>
      </c>
      <c r="GB109" s="492">
        <f t="shared" si="252"/>
        <v>1.0000000000000073</v>
      </c>
      <c r="GC109" s="492">
        <f t="shared" si="253"/>
        <v>1.0000000000000004</v>
      </c>
      <c r="GD109" s="492">
        <f t="shared" si="254"/>
        <v>1</v>
      </c>
      <c r="GE109" s="493">
        <f t="shared" si="255"/>
        <v>1.0000000000000004</v>
      </c>
      <c r="GF109" s="493">
        <f t="shared" si="256"/>
        <v>1</v>
      </c>
      <c r="GG109" s="493">
        <f t="shared" si="257"/>
        <v>1.0000000000000002</v>
      </c>
      <c r="GH109" s="493">
        <f t="shared" si="258"/>
        <v>1</v>
      </c>
      <c r="GI109" s="493">
        <f t="shared" si="259"/>
        <v>1.0000000000000004</v>
      </c>
      <c r="GJ109" s="522" t="s">
        <v>381</v>
      </c>
      <c r="GK109" s="748" t="s">
        <v>381</v>
      </c>
      <c r="GM109" s="1021"/>
      <c r="GN109" s="503">
        <f t="shared" si="288"/>
        <v>-20</v>
      </c>
      <c r="GO109" s="495">
        <f t="shared" si="289"/>
        <v>85</v>
      </c>
      <c r="GP109" s="496">
        <f t="shared" si="260"/>
        <v>85</v>
      </c>
      <c r="GQ109" s="496">
        <f t="shared" si="261"/>
        <v>82.827648519103207</v>
      </c>
      <c r="GR109" s="496">
        <f t="shared" si="262"/>
        <v>77.615738238418771</v>
      </c>
      <c r="GS109" s="496">
        <f t="shared" si="263"/>
        <v>72.39736203413878</v>
      </c>
      <c r="GT109" s="497">
        <f t="shared" si="264"/>
        <v>67.172493399290488</v>
      </c>
      <c r="GU109" s="497">
        <f t="shared" si="265"/>
        <v>56.762372795514409</v>
      </c>
      <c r="GV109" s="497">
        <f t="shared" si="266"/>
        <v>46.430346480426067</v>
      </c>
      <c r="GW109" s="497">
        <f t="shared" si="267"/>
        <v>36.177839530289191</v>
      </c>
      <c r="GX109" s="497">
        <f t="shared" si="268"/>
        <v>25.850685415941086</v>
      </c>
      <c r="GY109" s="522" t="s">
        <v>381</v>
      </c>
      <c r="GZ109" s="748" t="s">
        <v>381</v>
      </c>
      <c r="HB109" s="1021"/>
      <c r="HC109" s="503">
        <f t="shared" si="290"/>
        <v>-20</v>
      </c>
      <c r="HD109" s="531">
        <f t="shared" si="291"/>
        <v>5.5703670748097149</v>
      </c>
      <c r="HE109" s="551">
        <f t="shared" si="327"/>
        <v>6.2666629591609295</v>
      </c>
      <c r="HF109" s="604">
        <f t="shared" si="327"/>
        <v>87.267559974838164</v>
      </c>
      <c r="HH109" s="1021"/>
      <c r="HI109" s="503">
        <f t="shared" si="292"/>
        <v>-20</v>
      </c>
      <c r="HJ109" s="531">
        <f t="shared" si="293"/>
        <v>5.5703670748097149</v>
      </c>
      <c r="HK109" s="604">
        <f>HK40</f>
        <v>95.197809295575368</v>
      </c>
    </row>
    <row r="110" spans="2:219" ht="15" customHeight="1">
      <c r="B110" s="1090"/>
      <c r="C110" s="581">
        <v>-30</v>
      </c>
      <c r="D110" s="476">
        <f t="shared" si="269"/>
        <v>19.88372093023256</v>
      </c>
      <c r="E110" s="642">
        <f t="shared" si="270"/>
        <v>78.797122763804182</v>
      </c>
      <c r="F110" s="643">
        <f t="shared" si="271"/>
        <v>87.299409763715488</v>
      </c>
      <c r="G110" s="602">
        <f t="shared" si="272"/>
        <v>5.5172485530081934</v>
      </c>
      <c r="H110" s="594" t="s">
        <v>712</v>
      </c>
      <c r="I110" s="603" t="s">
        <v>712</v>
      </c>
      <c r="J110" s="579">
        <f t="shared" si="273"/>
        <v>86.619611043827575</v>
      </c>
      <c r="K110" s="579">
        <f t="shared" si="240"/>
        <v>85.340926803491399</v>
      </c>
      <c r="L110" s="579">
        <f t="shared" si="241"/>
        <v>84.062063873006608</v>
      </c>
      <c r="M110" s="579">
        <f t="shared" si="242"/>
        <v>82.777661427110559</v>
      </c>
      <c r="N110" s="579">
        <f t="shared" si="243"/>
        <v>80.215483007677364</v>
      </c>
      <c r="O110" s="579">
        <f t="shared" si="244"/>
        <v>77.666864667699812</v>
      </c>
      <c r="P110" s="579">
        <f t="shared" si="245"/>
        <v>75.120250802036466</v>
      </c>
      <c r="Q110" s="579">
        <f t="shared" si="246"/>
        <v>72.569169880949275</v>
      </c>
      <c r="R110" s="713" t="s">
        <v>381</v>
      </c>
      <c r="S110" s="480" t="s">
        <v>381</v>
      </c>
      <c r="T110" s="738"/>
      <c r="U110" s="1021"/>
      <c r="V110" s="503">
        <f t="shared" si="274"/>
        <v>-30</v>
      </c>
      <c r="W110" s="481">
        <v>15</v>
      </c>
      <c r="X110" s="519">
        <v>-26</v>
      </c>
      <c r="Y110" s="681">
        <f t="shared" si="275"/>
        <v>19.88372093023256</v>
      </c>
      <c r="Z110" s="666">
        <f t="shared" si="307"/>
        <v>32.633609999999997</v>
      </c>
      <c r="AA110" s="488">
        <f t="shared" si="307"/>
        <v>26.7610356</v>
      </c>
      <c r="AB110" s="532">
        <f t="shared" si="276"/>
        <v>4.1048459355375266</v>
      </c>
      <c r="AC110" s="486">
        <f t="shared" si="277"/>
        <v>3.0499421720371531</v>
      </c>
      <c r="AD110" s="487">
        <f t="shared" si="308"/>
        <v>48.831085999999999</v>
      </c>
      <c r="AE110" s="488">
        <f t="shared" si="308"/>
        <v>59.997565799999997</v>
      </c>
      <c r="AF110" s="738"/>
      <c r="AG110" s="1048"/>
      <c r="AH110" s="1050"/>
      <c r="AI110" s="738"/>
      <c r="AJ110" s="1021"/>
      <c r="AK110" s="503">
        <f t="shared" si="278"/>
        <v>-30</v>
      </c>
      <c r="AL110" s="489">
        <f t="shared" si="294"/>
        <v>-40</v>
      </c>
      <c r="AM110" s="482">
        <f t="shared" si="279"/>
        <v>-33</v>
      </c>
      <c r="AN110" s="490">
        <f t="shared" si="247"/>
        <v>19.88372093023256</v>
      </c>
      <c r="AO110" s="738"/>
      <c r="AP110" s="1021"/>
      <c r="AQ110" s="503">
        <v>-30</v>
      </c>
      <c r="AR110" s="483">
        <f t="shared" si="248"/>
        <v>19.88372093023256</v>
      </c>
      <c r="AS110" s="477">
        <f t="shared" ref="AS110:BB110" si="337">AS41</f>
        <v>96.317560995916395</v>
      </c>
      <c r="AT110" s="479">
        <f t="shared" si="337"/>
        <v>95.890337455447636</v>
      </c>
      <c r="AU110" s="479">
        <f t="shared" si="337"/>
        <v>95.025187567099394</v>
      </c>
      <c r="AV110" s="479">
        <f t="shared" si="337"/>
        <v>93.56256780167692</v>
      </c>
      <c r="AW110" s="479">
        <f t="shared" si="337"/>
        <v>92.069141824939635</v>
      </c>
      <c r="AX110" s="479">
        <f t="shared" si="337"/>
        <v>90.528127006655964</v>
      </c>
      <c r="AY110" s="479">
        <f t="shared" si="337"/>
        <v>88.29460010258093</v>
      </c>
      <c r="AZ110" s="479">
        <f t="shared" si="337"/>
        <v>85.23231368452457</v>
      </c>
      <c r="BA110" s="479">
        <f t="shared" si="337"/>
        <v>82.826431554848412</v>
      </c>
      <c r="BB110" s="479">
        <f t="shared" si="337"/>
        <v>79.942269418481715</v>
      </c>
      <c r="BC110" s="713" t="s">
        <v>381</v>
      </c>
      <c r="BD110" s="480" t="s">
        <v>381</v>
      </c>
      <c r="BE110" s="738"/>
      <c r="BF110" s="1021"/>
      <c r="BG110" s="503">
        <v>-30</v>
      </c>
      <c r="BH110" s="483">
        <f t="shared" si="249"/>
        <v>22.369186046511629</v>
      </c>
      <c r="BI110" s="477">
        <f t="shared" ref="BI110:BR110" si="338">BI41</f>
        <v>82.099766812850774</v>
      </c>
      <c r="BJ110" s="479">
        <f t="shared" si="338"/>
        <v>87.376874329930075</v>
      </c>
      <c r="BK110" s="479">
        <f t="shared" si="338"/>
        <v>86.619611043827575</v>
      </c>
      <c r="BL110" s="479">
        <f t="shared" si="338"/>
        <v>85.340926803491399</v>
      </c>
      <c r="BM110" s="479">
        <f t="shared" si="338"/>
        <v>84.062063873006608</v>
      </c>
      <c r="BN110" s="479">
        <f t="shared" si="338"/>
        <v>82.777661427110559</v>
      </c>
      <c r="BO110" s="479">
        <f t="shared" si="338"/>
        <v>80.215483007677364</v>
      </c>
      <c r="BP110" s="479">
        <f t="shared" si="338"/>
        <v>77.666864667699812</v>
      </c>
      <c r="BQ110" s="479">
        <f t="shared" si="338"/>
        <v>75.120250802036466</v>
      </c>
      <c r="BR110" s="479">
        <f t="shared" si="338"/>
        <v>72.569169880949275</v>
      </c>
      <c r="BS110" s="713" t="s">
        <v>381</v>
      </c>
      <c r="BT110" s="522" t="s">
        <v>381</v>
      </c>
      <c r="BU110" s="533"/>
      <c r="BV110" s="1021"/>
      <c r="BW110" s="503">
        <v>-30</v>
      </c>
      <c r="BX110" s="483">
        <f t="shared" si="250"/>
        <v>22.369186046511629</v>
      </c>
      <c r="BY110" s="477">
        <f t="shared" ref="BY110:CH110" si="339">BY41</f>
        <v>78.797122763804182</v>
      </c>
      <c r="BZ110" s="479">
        <f t="shared" si="339"/>
        <v>85.928952617817188</v>
      </c>
      <c r="CA110" s="479">
        <f t="shared" si="339"/>
        <v>86.772541686595702</v>
      </c>
      <c r="CB110" s="479">
        <f t="shared" si="339"/>
        <v>85.474483454843593</v>
      </c>
      <c r="CC110" s="479">
        <f t="shared" si="339"/>
        <v>84.17219959089239</v>
      </c>
      <c r="CD110" s="479">
        <f t="shared" si="339"/>
        <v>82.871568219373103</v>
      </c>
      <c r="CE110" s="479">
        <f t="shared" si="339"/>
        <v>80.28355206230097</v>
      </c>
      <c r="CF110" s="479">
        <f t="shared" si="339"/>
        <v>77.708544362171352</v>
      </c>
      <c r="CG110" s="479">
        <f t="shared" si="339"/>
        <v>75.1467274475106</v>
      </c>
      <c r="CH110" s="479">
        <f t="shared" si="339"/>
        <v>72.582078033373648</v>
      </c>
      <c r="CI110" s="713" t="s">
        <v>381</v>
      </c>
      <c r="CJ110" s="522" t="s">
        <v>381</v>
      </c>
      <c r="CK110" s="738"/>
      <c r="CL110" s="1021"/>
      <c r="CM110" s="503">
        <f t="shared" si="280"/>
        <v>-30</v>
      </c>
      <c r="CN110" s="491">
        <f t="shared" ref="CN110:CW110" si="340">CN41</f>
        <v>1.2000000000000008</v>
      </c>
      <c r="CO110" s="492">
        <f t="shared" si="340"/>
        <v>1.2000000000000002</v>
      </c>
      <c r="CP110" s="492">
        <f t="shared" si="340"/>
        <v>1.2000000000000002</v>
      </c>
      <c r="CQ110" s="492">
        <f t="shared" si="340"/>
        <v>1.2</v>
      </c>
      <c r="CR110" s="492">
        <f t="shared" si="340"/>
        <v>1.2</v>
      </c>
      <c r="CS110" s="493">
        <f t="shared" si="340"/>
        <v>1.2000000000000002</v>
      </c>
      <c r="CT110" s="493">
        <f t="shared" si="340"/>
        <v>1.2000000000000004</v>
      </c>
      <c r="CU110" s="493">
        <f t="shared" si="340"/>
        <v>1.2000000000000002</v>
      </c>
      <c r="CV110" s="493">
        <f t="shared" si="340"/>
        <v>1.2000000000000006</v>
      </c>
      <c r="CW110" s="562">
        <f t="shared" si="340"/>
        <v>1.2000000000000002</v>
      </c>
      <c r="CX110" s="522" t="s">
        <v>381</v>
      </c>
      <c r="CY110" s="748" t="s">
        <v>381</v>
      </c>
      <c r="CZ110" s="738"/>
      <c r="DA110" s="1021"/>
      <c r="DB110" s="503">
        <f t="shared" si="281"/>
        <v>-30</v>
      </c>
      <c r="DC110" s="491">
        <f t="shared" ref="DC110:DL110" si="341">DC41</f>
        <v>0.95754252809222906</v>
      </c>
      <c r="DD110" s="492">
        <f t="shared" si="341"/>
        <v>1</v>
      </c>
      <c r="DE110" s="492">
        <f t="shared" si="341"/>
        <v>1.0000000000000075</v>
      </c>
      <c r="DF110" s="492">
        <f t="shared" si="341"/>
        <v>1.0000000000000073</v>
      </c>
      <c r="DG110" s="492">
        <f t="shared" si="341"/>
        <v>1</v>
      </c>
      <c r="DH110" s="493">
        <f t="shared" si="341"/>
        <v>1.0000000000000075</v>
      </c>
      <c r="DI110" s="493">
        <f t="shared" si="341"/>
        <v>1.0000000000000082</v>
      </c>
      <c r="DJ110" s="493">
        <f t="shared" si="341"/>
        <v>1.0000000000000042</v>
      </c>
      <c r="DK110" s="493">
        <f t="shared" si="341"/>
        <v>1.000000000000004</v>
      </c>
      <c r="DL110" s="562">
        <f t="shared" si="341"/>
        <v>1.000000000000002</v>
      </c>
      <c r="DM110" s="522" t="s">
        <v>381</v>
      </c>
      <c r="DN110" s="748" t="s">
        <v>381</v>
      </c>
      <c r="DO110" s="744"/>
      <c r="DP110" s="1021"/>
      <c r="DQ110" s="503">
        <f t="shared" si="282"/>
        <v>-30</v>
      </c>
      <c r="DR110" s="491">
        <f t="shared" ref="DR110:EA110" si="342">DR41</f>
        <v>0.93056861383363554</v>
      </c>
      <c r="DS110" s="492">
        <f t="shared" si="342"/>
        <v>0.98802028319186419</v>
      </c>
      <c r="DT110" s="492">
        <f t="shared" si="342"/>
        <v>1</v>
      </c>
      <c r="DU110" s="492">
        <f t="shared" si="342"/>
        <v>1.000000000000008</v>
      </c>
      <c r="DV110" s="492">
        <f t="shared" si="342"/>
        <v>1</v>
      </c>
      <c r="DW110" s="493">
        <f t="shared" si="342"/>
        <v>1</v>
      </c>
      <c r="DX110" s="493">
        <f t="shared" si="342"/>
        <v>1.0000000000000004</v>
      </c>
      <c r="DY110" s="493">
        <f t="shared" si="342"/>
        <v>1.000000000000004</v>
      </c>
      <c r="DZ110" s="493">
        <f t="shared" si="342"/>
        <v>1.0000000000000002</v>
      </c>
      <c r="EA110" s="562">
        <f t="shared" si="342"/>
        <v>1.000000000000002</v>
      </c>
      <c r="EB110" s="522" t="s">
        <v>381</v>
      </c>
      <c r="EC110" s="748" t="s">
        <v>381</v>
      </c>
      <c r="ED110" s="738"/>
      <c r="EE110" s="1021"/>
      <c r="EF110" s="503">
        <f t="shared" si="283"/>
        <v>-30</v>
      </c>
      <c r="EG110" s="477">
        <f t="shared" ref="EG110:EP110" si="343">EG41</f>
        <v>25.456227424932081</v>
      </c>
      <c r="EH110" s="479">
        <f t="shared" si="343"/>
        <v>24.156787346303247</v>
      </c>
      <c r="EI110" s="479">
        <f t="shared" si="343"/>
        <v>21.527136156678807</v>
      </c>
      <c r="EJ110" s="479">
        <f t="shared" si="343"/>
        <v>17.086939517995575</v>
      </c>
      <c r="EK110" s="479">
        <f t="shared" si="343"/>
        <v>12.560438423445817</v>
      </c>
      <c r="EL110" s="479">
        <f t="shared" si="343"/>
        <v>7.8974769806258109</v>
      </c>
      <c r="EM110" s="479">
        <f t="shared" si="343"/>
        <v>1.1533582548937602</v>
      </c>
      <c r="EN110" s="479">
        <f t="shared" si="343"/>
        <v>-8.0648881101408847</v>
      </c>
      <c r="EO110" s="479">
        <f t="shared" si="343"/>
        <v>-15.283501149555775</v>
      </c>
      <c r="EP110" s="479">
        <f t="shared" si="343"/>
        <v>-23.908699102734261</v>
      </c>
      <c r="EQ110" s="522" t="s">
        <v>381</v>
      </c>
      <c r="ER110" s="748" t="s">
        <v>381</v>
      </c>
      <c r="ES110" s="738"/>
      <c r="ET110" s="1021"/>
      <c r="EU110" s="503">
        <f t="shared" si="284"/>
        <v>-30</v>
      </c>
      <c r="EV110" s="477">
        <f t="shared" ref="EV110:FE110" si="344">EV41</f>
        <v>85</v>
      </c>
      <c r="EW110" s="479">
        <f t="shared" si="344"/>
        <v>84.65119052097117</v>
      </c>
      <c r="EX110" s="479">
        <f t="shared" si="344"/>
        <v>81.589134357272712</v>
      </c>
      <c r="EY110" s="479">
        <f t="shared" si="344"/>
        <v>76.423823402709104</v>
      </c>
      <c r="EZ110" s="479">
        <f t="shared" si="344"/>
        <v>71.264360020062554</v>
      </c>
      <c r="FA110" s="479">
        <f t="shared" si="344"/>
        <v>66.089274478815469</v>
      </c>
      <c r="FB110" s="479">
        <f t="shared" si="344"/>
        <v>55.78640507714249</v>
      </c>
      <c r="FC110" s="479">
        <f t="shared" si="344"/>
        <v>45.566099324870379</v>
      </c>
      <c r="FD110" s="479">
        <f t="shared" si="344"/>
        <v>35.382771169809814</v>
      </c>
      <c r="FE110" s="479">
        <f t="shared" si="344"/>
        <v>25.211657009529176</v>
      </c>
      <c r="FF110" s="522" t="s">
        <v>381</v>
      </c>
      <c r="FG110" s="748" t="s">
        <v>381</v>
      </c>
      <c r="FI110" s="1021"/>
      <c r="FJ110" s="503">
        <f t="shared" si="285"/>
        <v>-30</v>
      </c>
      <c r="FK110" s="477">
        <f t="shared" ref="FK110:FT110" si="345">FK41</f>
        <v>85</v>
      </c>
      <c r="FL110" s="479">
        <f t="shared" si="345"/>
        <v>85</v>
      </c>
      <c r="FM110" s="479">
        <f t="shared" si="345"/>
        <v>82.207340355052906</v>
      </c>
      <c r="FN110" s="479">
        <f t="shared" si="345"/>
        <v>76.963027122567496</v>
      </c>
      <c r="FO110" s="479">
        <f t="shared" si="345"/>
        <v>71.708432020890143</v>
      </c>
      <c r="FP110" s="479">
        <f t="shared" si="345"/>
        <v>66.467410686176891</v>
      </c>
      <c r="FQ110" s="479">
        <f t="shared" si="345"/>
        <v>56.059759130822442</v>
      </c>
      <c r="FR110" s="479">
        <f t="shared" si="345"/>
        <v>45.733010143704917</v>
      </c>
      <c r="FS110" s="479">
        <f t="shared" si="345"/>
        <v>35.488492737493232</v>
      </c>
      <c r="FT110" s="479">
        <f t="shared" si="345"/>
        <v>25.263043929179673</v>
      </c>
      <c r="FU110" s="522" t="s">
        <v>381</v>
      </c>
      <c r="FV110" s="748" t="s">
        <v>381</v>
      </c>
      <c r="FW110" s="744"/>
      <c r="FX110" s="1021"/>
      <c r="FY110" s="503">
        <f t="shared" si="286"/>
        <v>-30</v>
      </c>
      <c r="FZ110" s="491">
        <f t="shared" si="287"/>
        <v>0.93056861383363554</v>
      </c>
      <c r="GA110" s="492">
        <f t="shared" si="251"/>
        <v>0.98802028319186419</v>
      </c>
      <c r="GB110" s="492">
        <f t="shared" si="252"/>
        <v>1</v>
      </c>
      <c r="GC110" s="492">
        <f t="shared" si="253"/>
        <v>1.0000000000000073</v>
      </c>
      <c r="GD110" s="492">
        <f t="shared" si="254"/>
        <v>1</v>
      </c>
      <c r="GE110" s="493">
        <f t="shared" si="255"/>
        <v>1</v>
      </c>
      <c r="GF110" s="493">
        <f t="shared" si="256"/>
        <v>1.0000000000000004</v>
      </c>
      <c r="GG110" s="493">
        <f t="shared" si="257"/>
        <v>1.000000000000004</v>
      </c>
      <c r="GH110" s="493">
        <f t="shared" si="258"/>
        <v>1.0000000000000002</v>
      </c>
      <c r="GI110" s="493">
        <f t="shared" si="259"/>
        <v>1.000000000000002</v>
      </c>
      <c r="GJ110" s="522" t="s">
        <v>381</v>
      </c>
      <c r="GK110" s="748" t="s">
        <v>381</v>
      </c>
      <c r="GM110" s="1021"/>
      <c r="GN110" s="503">
        <f t="shared" si="288"/>
        <v>-30</v>
      </c>
      <c r="GO110" s="495">
        <f t="shared" si="289"/>
        <v>85</v>
      </c>
      <c r="GP110" s="496">
        <f t="shared" si="260"/>
        <v>85</v>
      </c>
      <c r="GQ110" s="496">
        <f t="shared" si="261"/>
        <v>82.207340355052906</v>
      </c>
      <c r="GR110" s="496">
        <f t="shared" si="262"/>
        <v>76.963027122567496</v>
      </c>
      <c r="GS110" s="496">
        <f t="shared" si="263"/>
        <v>71.708432020890143</v>
      </c>
      <c r="GT110" s="497">
        <f t="shared" si="264"/>
        <v>66.467410686176891</v>
      </c>
      <c r="GU110" s="497">
        <f t="shared" si="265"/>
        <v>56.059759130822442</v>
      </c>
      <c r="GV110" s="497">
        <f t="shared" si="266"/>
        <v>45.733010143704917</v>
      </c>
      <c r="GW110" s="497">
        <f t="shared" si="267"/>
        <v>35.488492737493232</v>
      </c>
      <c r="GX110" s="497">
        <f t="shared" si="268"/>
        <v>25.263043929179673</v>
      </c>
      <c r="GY110" s="522" t="s">
        <v>381</v>
      </c>
      <c r="GZ110" s="748" t="s">
        <v>381</v>
      </c>
      <c r="HB110" s="1021"/>
      <c r="HC110" s="503">
        <f t="shared" si="290"/>
        <v>-30</v>
      </c>
      <c r="HD110" s="531">
        <f t="shared" si="291"/>
        <v>5.5172485530081934</v>
      </c>
      <c r="HE110" s="551">
        <f t="shared" si="327"/>
        <v>6.2069046221342177</v>
      </c>
      <c r="HF110" s="604">
        <f t="shared" si="327"/>
        <v>87.299409763715488</v>
      </c>
      <c r="HH110" s="1021"/>
      <c r="HI110" s="503">
        <f t="shared" si="292"/>
        <v>-30</v>
      </c>
      <c r="HJ110" s="531">
        <f t="shared" si="293"/>
        <v>5.5172485530081934</v>
      </c>
      <c r="HK110" s="604">
        <f>HK41</f>
        <v>94.037564202614647</v>
      </c>
    </row>
    <row r="111" spans="2:219" ht="15" customHeight="1">
      <c r="B111" s="1090"/>
      <c r="C111" s="581">
        <v>-40</v>
      </c>
      <c r="D111" s="476">
        <f t="shared" si="269"/>
        <v>19.88372093023256</v>
      </c>
      <c r="E111" s="642">
        <f t="shared" si="270"/>
        <v>81.120891982586897</v>
      </c>
      <c r="F111" s="643">
        <f t="shared" si="271"/>
        <v>87.345806797481117</v>
      </c>
      <c r="G111" s="602">
        <f t="shared" si="272"/>
        <v>5.5101198603368982</v>
      </c>
      <c r="H111" s="594" t="s">
        <v>712</v>
      </c>
      <c r="I111" s="603" t="s">
        <v>712</v>
      </c>
      <c r="J111" s="579">
        <f t="shared" si="273"/>
        <v>86.436614005865394</v>
      </c>
      <c r="K111" s="579">
        <f t="shared" si="240"/>
        <v>85.157504923242328</v>
      </c>
      <c r="L111" s="579">
        <f t="shared" si="241"/>
        <v>83.87127367447134</v>
      </c>
      <c r="M111" s="579">
        <f t="shared" si="242"/>
        <v>82.593005193051596</v>
      </c>
      <c r="N111" s="579">
        <f t="shared" si="243"/>
        <v>80.032574921573897</v>
      </c>
      <c r="O111" s="579">
        <f t="shared" si="244"/>
        <v>77.493356363458659</v>
      </c>
      <c r="P111" s="579">
        <f t="shared" si="245"/>
        <v>74.967466039496372</v>
      </c>
      <c r="Q111" s="579">
        <f t="shared" si="246"/>
        <v>72.452682577166158</v>
      </c>
      <c r="R111" s="713" t="s">
        <v>381</v>
      </c>
      <c r="S111" s="480" t="s">
        <v>381</v>
      </c>
      <c r="T111" s="738"/>
      <c r="U111" s="1021"/>
      <c r="V111" s="503">
        <f t="shared" si="274"/>
        <v>-40</v>
      </c>
      <c r="W111" s="481">
        <v>15</v>
      </c>
      <c r="X111" s="519">
        <v>-26</v>
      </c>
      <c r="Y111" s="681">
        <f t="shared" si="275"/>
        <v>19.88372093023256</v>
      </c>
      <c r="Z111" s="666">
        <f t="shared" si="307"/>
        <v>34.374763700000003</v>
      </c>
      <c r="AA111" s="488">
        <f t="shared" si="307"/>
        <v>26.723269899999998</v>
      </c>
      <c r="AB111" s="532">
        <f t="shared" si="276"/>
        <v>4.0956425757335806</v>
      </c>
      <c r="AC111" s="486">
        <f t="shared" si="277"/>
        <v>3.047404539586879</v>
      </c>
      <c r="AD111" s="487">
        <f t="shared" si="308"/>
        <v>50.811304499999999</v>
      </c>
      <c r="AE111" s="488">
        <f t="shared" si="308"/>
        <v>59.997002100000003</v>
      </c>
      <c r="AF111" s="738"/>
      <c r="AG111" s="1048"/>
      <c r="AH111" s="1050"/>
      <c r="AI111" s="738"/>
      <c r="AJ111" s="1021"/>
      <c r="AK111" s="503">
        <f t="shared" si="278"/>
        <v>-40</v>
      </c>
      <c r="AL111" s="489">
        <v>-40</v>
      </c>
      <c r="AM111" s="482">
        <f t="shared" si="279"/>
        <v>-40</v>
      </c>
      <c r="AN111" s="490">
        <f t="shared" si="247"/>
        <v>19.88372093023256</v>
      </c>
      <c r="AO111" s="738"/>
      <c r="AP111" s="1021"/>
      <c r="AQ111" s="503">
        <v>-40</v>
      </c>
      <c r="AR111" s="483">
        <f t="shared" si="248"/>
        <v>19.88372093023256</v>
      </c>
      <c r="AS111" s="477">
        <f t="shared" ref="AS111:BB111" si="346">AS42</f>
        <v>95.694790930519829</v>
      </c>
      <c r="AT111" s="479">
        <f t="shared" si="346"/>
        <v>95.265408262964243</v>
      </c>
      <c r="AU111" s="479">
        <f t="shared" si="346"/>
        <v>94.40309424384796</v>
      </c>
      <c r="AV111" s="479">
        <f t="shared" si="346"/>
        <v>92.949359749273597</v>
      </c>
      <c r="AW111" s="479">
        <f t="shared" si="346"/>
        <v>91.467835032453792</v>
      </c>
      <c r="AX111" s="479">
        <f t="shared" si="346"/>
        <v>89.943552705183208</v>
      </c>
      <c r="AY111" s="479">
        <f t="shared" si="346"/>
        <v>87.757176292500887</v>
      </c>
      <c r="AZ111" s="479">
        <f t="shared" si="346"/>
        <v>84.751386240757469</v>
      </c>
      <c r="BA111" s="479">
        <f t="shared" si="346"/>
        <v>82.428057996859792</v>
      </c>
      <c r="BB111" s="479">
        <f t="shared" si="346"/>
        <v>79.651660428358326</v>
      </c>
      <c r="BC111" s="713" t="s">
        <v>381</v>
      </c>
      <c r="BD111" s="480" t="s">
        <v>381</v>
      </c>
      <c r="BE111" s="738"/>
      <c r="BF111" s="1021"/>
      <c r="BG111" s="503">
        <v>-40</v>
      </c>
      <c r="BH111" s="483">
        <f t="shared" si="249"/>
        <v>22.369186046511629</v>
      </c>
      <c r="BI111" s="477">
        <f t="shared" ref="BI111:BR111" si="347">BI42</f>
        <v>85.433235793370116</v>
      </c>
      <c r="BJ111" s="479">
        <f t="shared" si="347"/>
        <v>87.198821557665624</v>
      </c>
      <c r="BK111" s="479">
        <f t="shared" si="347"/>
        <v>86.436614005865394</v>
      </c>
      <c r="BL111" s="479">
        <f t="shared" si="347"/>
        <v>85.157504923242328</v>
      </c>
      <c r="BM111" s="479">
        <f t="shared" si="347"/>
        <v>83.87127367447134</v>
      </c>
      <c r="BN111" s="479">
        <f t="shared" si="347"/>
        <v>82.593005193051596</v>
      </c>
      <c r="BO111" s="479">
        <f t="shared" si="347"/>
        <v>80.032574921573897</v>
      </c>
      <c r="BP111" s="479">
        <f t="shared" si="347"/>
        <v>77.493356363458659</v>
      </c>
      <c r="BQ111" s="479">
        <f t="shared" si="347"/>
        <v>74.967466039496372</v>
      </c>
      <c r="BR111" s="479">
        <f t="shared" si="347"/>
        <v>72.452682577166158</v>
      </c>
      <c r="BS111" s="713" t="s">
        <v>381</v>
      </c>
      <c r="BT111" s="522" t="s">
        <v>381</v>
      </c>
      <c r="BU111" s="533"/>
      <c r="BV111" s="1021"/>
      <c r="BW111" s="503">
        <v>-40</v>
      </c>
      <c r="BX111" s="483">
        <f t="shared" si="250"/>
        <v>22.369186046511629</v>
      </c>
      <c r="BY111" s="477">
        <f t="shared" ref="BY111:CH111" si="348">BY42</f>
        <v>81.120891982586897</v>
      </c>
      <c r="BZ111" s="479">
        <f t="shared" si="348"/>
        <v>87.421591629129196</v>
      </c>
      <c r="CA111" s="479">
        <f t="shared" si="348"/>
        <v>86.643590133570015</v>
      </c>
      <c r="CB111" s="479">
        <f t="shared" si="348"/>
        <v>85.341202818488171</v>
      </c>
      <c r="CC111" s="479">
        <f t="shared" si="348"/>
        <v>84.037821979969422</v>
      </c>
      <c r="CD111" s="479">
        <f t="shared" si="348"/>
        <v>82.73781206704362</v>
      </c>
      <c r="CE111" s="479">
        <f t="shared" si="348"/>
        <v>80.15089264958911</v>
      </c>
      <c r="CF111" s="479">
        <f t="shared" si="348"/>
        <v>77.584628347104115</v>
      </c>
      <c r="CG111" s="479">
        <f t="shared" si="348"/>
        <v>75.034496041694254</v>
      </c>
      <c r="CH111" s="479">
        <f t="shared" si="348"/>
        <v>72.492550447273487</v>
      </c>
      <c r="CI111" s="713" t="s">
        <v>381</v>
      </c>
      <c r="CJ111" s="522" t="s">
        <v>381</v>
      </c>
      <c r="CK111" s="738"/>
      <c r="CL111" s="1021"/>
      <c r="CM111" s="503">
        <f t="shared" si="280"/>
        <v>-40</v>
      </c>
      <c r="CN111" s="491">
        <f t="shared" ref="CN111:CW111" si="349">CN42</f>
        <v>1.2000000000000137</v>
      </c>
      <c r="CO111" s="492">
        <f t="shared" si="349"/>
        <v>1.2000000000000011</v>
      </c>
      <c r="CP111" s="492">
        <f t="shared" si="349"/>
        <v>1.2000000000000139</v>
      </c>
      <c r="CQ111" s="492">
        <f t="shared" si="349"/>
        <v>1.2000000000000008</v>
      </c>
      <c r="CR111" s="492">
        <f t="shared" si="349"/>
        <v>1.2000000000000002</v>
      </c>
      <c r="CS111" s="493">
        <f t="shared" si="349"/>
        <v>1.2000000000000148</v>
      </c>
      <c r="CT111" s="493">
        <f t="shared" si="349"/>
        <v>1.2000000000000075</v>
      </c>
      <c r="CU111" s="493">
        <f t="shared" si="349"/>
        <v>1.2000000000000077</v>
      </c>
      <c r="CV111" s="493">
        <f t="shared" si="349"/>
        <v>1.2000000000000002</v>
      </c>
      <c r="CW111" s="562">
        <f t="shared" si="349"/>
        <v>1.2000000000000002</v>
      </c>
      <c r="CX111" s="522" t="s">
        <v>381</v>
      </c>
      <c r="CY111" s="748" t="s">
        <v>381</v>
      </c>
      <c r="CZ111" s="738"/>
      <c r="DA111" s="1021"/>
      <c r="DB111" s="503">
        <f t="shared" si="281"/>
        <v>-40</v>
      </c>
      <c r="DC111" s="491">
        <f t="shared" ref="DC111:DL111" si="350">DC42</f>
        <v>0.98412152653561313</v>
      </c>
      <c r="DD111" s="492">
        <f t="shared" si="350"/>
        <v>1</v>
      </c>
      <c r="DE111" s="492">
        <f t="shared" si="350"/>
        <v>1.0000000000000082</v>
      </c>
      <c r="DF111" s="492">
        <f t="shared" si="350"/>
        <v>1.000000000000008</v>
      </c>
      <c r="DG111" s="492">
        <f t="shared" si="350"/>
        <v>1.0000000000000082</v>
      </c>
      <c r="DH111" s="493">
        <f t="shared" si="350"/>
        <v>1</v>
      </c>
      <c r="DI111" s="493">
        <f t="shared" si="350"/>
        <v>1.0000000000000084</v>
      </c>
      <c r="DJ111" s="493">
        <f t="shared" si="350"/>
        <v>1.0000000000000038</v>
      </c>
      <c r="DK111" s="493">
        <f t="shared" si="350"/>
        <v>1.0000000000000002</v>
      </c>
      <c r="DL111" s="562">
        <f t="shared" si="350"/>
        <v>1.000000000000002</v>
      </c>
      <c r="DM111" s="522" t="s">
        <v>381</v>
      </c>
      <c r="DN111" s="748" t="s">
        <v>381</v>
      </c>
      <c r="DO111" s="744"/>
      <c r="DP111" s="1021"/>
      <c r="DQ111" s="503">
        <f t="shared" si="282"/>
        <v>-40</v>
      </c>
      <c r="DR111" s="491">
        <f t="shared" ref="DR111:EA111" si="351">DR42</f>
        <v>0.94961545512350976</v>
      </c>
      <c r="DS111" s="492">
        <f t="shared" si="351"/>
        <v>1.0000000000000004</v>
      </c>
      <c r="DT111" s="492">
        <f t="shared" si="351"/>
        <v>1</v>
      </c>
      <c r="DU111" s="492">
        <f t="shared" si="351"/>
        <v>1.000000000000008</v>
      </c>
      <c r="DV111" s="492">
        <f t="shared" si="351"/>
        <v>1.0000000000000071</v>
      </c>
      <c r="DW111" s="493">
        <f t="shared" si="351"/>
        <v>1.0000000000000082</v>
      </c>
      <c r="DX111" s="493">
        <f t="shared" si="351"/>
        <v>1.0000000000000084</v>
      </c>
      <c r="DY111" s="493">
        <f t="shared" si="351"/>
        <v>1.000000000000004</v>
      </c>
      <c r="DZ111" s="493">
        <f t="shared" si="351"/>
        <v>1.0000000000000038</v>
      </c>
      <c r="EA111" s="562">
        <f t="shared" si="351"/>
        <v>1.000000000000002</v>
      </c>
      <c r="EB111" s="522" t="s">
        <v>381</v>
      </c>
      <c r="EC111" s="748" t="s">
        <v>381</v>
      </c>
      <c r="ED111" s="738"/>
      <c r="EE111" s="1021"/>
      <c r="EF111" s="503">
        <f t="shared" si="283"/>
        <v>-40</v>
      </c>
      <c r="EG111" s="477">
        <f t="shared" ref="EG111:EP111" si="352">EG42</f>
        <v>23.562207922917139</v>
      </c>
      <c r="EH111" s="479">
        <f t="shared" si="352"/>
        <v>22.257054262114934</v>
      </c>
      <c r="EI111" s="479">
        <f t="shared" si="352"/>
        <v>19.63774841386487</v>
      </c>
      <c r="EJ111" s="479">
        <f t="shared" si="352"/>
        <v>15.227446707857382</v>
      </c>
      <c r="EK111" s="479">
        <f t="shared" si="352"/>
        <v>10.739994892726372</v>
      </c>
      <c r="EL111" s="479">
        <f t="shared" si="352"/>
        <v>6.1307082660173933</v>
      </c>
      <c r="EM111" s="479">
        <f t="shared" si="352"/>
        <v>-0.46681639555896481</v>
      </c>
      <c r="EN111" s="479">
        <f t="shared" si="352"/>
        <v>-9.5095552056619113</v>
      </c>
      <c r="EO111" s="479">
        <f t="shared" si="352"/>
        <v>-16.476720587792272</v>
      </c>
      <c r="EP111" s="479">
        <f t="shared" si="352"/>
        <v>-24.776015279327368</v>
      </c>
      <c r="EQ111" s="522" t="s">
        <v>381</v>
      </c>
      <c r="ER111" s="748" t="s">
        <v>381</v>
      </c>
      <c r="ES111" s="738"/>
      <c r="ET111" s="1021"/>
      <c r="EU111" s="503">
        <f t="shared" si="284"/>
        <v>-40</v>
      </c>
      <c r="EV111" s="477">
        <f t="shared" ref="EV111:FE111" si="353">EV42</f>
        <v>85</v>
      </c>
      <c r="EW111" s="479">
        <f t="shared" si="353"/>
        <v>83.931016892810987</v>
      </c>
      <c r="EX111" s="479">
        <f t="shared" si="353"/>
        <v>80.849509633388095</v>
      </c>
      <c r="EY111" s="479">
        <f t="shared" si="353"/>
        <v>75.683417561072019</v>
      </c>
      <c r="EZ111" s="479">
        <f t="shared" si="353"/>
        <v>70.495203347534527</v>
      </c>
      <c r="FA111" s="479">
        <f t="shared" si="353"/>
        <v>65.345822657006636</v>
      </c>
      <c r="FB111" s="479">
        <f t="shared" si="353"/>
        <v>55.051975948049233</v>
      </c>
      <c r="FC111" s="479">
        <f t="shared" si="353"/>
        <v>44.871349165356548</v>
      </c>
      <c r="FD111" s="479">
        <f t="shared" si="353"/>
        <v>34.772762531563217</v>
      </c>
      <c r="FE111" s="479">
        <f t="shared" si="353"/>
        <v>24.747961147797696</v>
      </c>
      <c r="FF111" s="522" t="s">
        <v>381</v>
      </c>
      <c r="FG111" s="748" t="s">
        <v>381</v>
      </c>
      <c r="FI111" s="1021"/>
      <c r="FJ111" s="503">
        <f t="shared" si="285"/>
        <v>-40</v>
      </c>
      <c r="FK111" s="477">
        <f t="shared" ref="FK111:FT111" si="354">FK42</f>
        <v>85</v>
      </c>
      <c r="FL111" s="479">
        <f t="shared" si="354"/>
        <v>84.83207886463822</v>
      </c>
      <c r="FM111" s="479">
        <f t="shared" si="354"/>
        <v>81.686061101988003</v>
      </c>
      <c r="FN111" s="479">
        <f t="shared" si="354"/>
        <v>76.424937725761652</v>
      </c>
      <c r="FO111" s="479">
        <f t="shared" si="354"/>
        <v>71.166622807608064</v>
      </c>
      <c r="FP111" s="479">
        <f t="shared" si="354"/>
        <v>65.928823013339525</v>
      </c>
      <c r="FQ111" s="479">
        <f t="shared" si="354"/>
        <v>55.527039586366016</v>
      </c>
      <c r="FR111" s="479">
        <f t="shared" si="354"/>
        <v>45.2367973894942</v>
      </c>
      <c r="FS111" s="479">
        <f t="shared" si="354"/>
        <v>35.0403731439647</v>
      </c>
      <c r="FT111" s="479">
        <f t="shared" si="354"/>
        <v>24.906654001917559</v>
      </c>
      <c r="FU111" s="522" t="s">
        <v>381</v>
      </c>
      <c r="FV111" s="748" t="s">
        <v>381</v>
      </c>
      <c r="FW111" s="744"/>
      <c r="FX111" s="1021"/>
      <c r="FY111" s="503">
        <f t="shared" si="286"/>
        <v>-40</v>
      </c>
      <c r="FZ111" s="491">
        <f t="shared" si="287"/>
        <v>0.94961545512350976</v>
      </c>
      <c r="GA111" s="492">
        <f t="shared" si="251"/>
        <v>1</v>
      </c>
      <c r="GB111" s="492">
        <f t="shared" si="252"/>
        <v>1</v>
      </c>
      <c r="GC111" s="492">
        <f t="shared" si="253"/>
        <v>1.000000000000008</v>
      </c>
      <c r="GD111" s="492">
        <f t="shared" si="254"/>
        <v>1.0000000000000071</v>
      </c>
      <c r="GE111" s="493">
        <f t="shared" si="255"/>
        <v>1</v>
      </c>
      <c r="GF111" s="493">
        <f t="shared" si="256"/>
        <v>1.0000000000000084</v>
      </c>
      <c r="GG111" s="493">
        <f t="shared" si="257"/>
        <v>1.0000000000000038</v>
      </c>
      <c r="GH111" s="493">
        <f t="shared" si="258"/>
        <v>1.0000000000000002</v>
      </c>
      <c r="GI111" s="493">
        <f t="shared" si="259"/>
        <v>1.000000000000002</v>
      </c>
      <c r="GJ111" s="522" t="s">
        <v>381</v>
      </c>
      <c r="GK111" s="748" t="s">
        <v>381</v>
      </c>
      <c r="GM111" s="1021"/>
      <c r="GN111" s="503">
        <f t="shared" si="288"/>
        <v>-40</v>
      </c>
      <c r="GO111" s="495">
        <f t="shared" si="289"/>
        <v>85</v>
      </c>
      <c r="GP111" s="496">
        <f t="shared" si="260"/>
        <v>84.83207886463822</v>
      </c>
      <c r="GQ111" s="496">
        <f t="shared" si="261"/>
        <v>81.686061101988003</v>
      </c>
      <c r="GR111" s="496">
        <f t="shared" si="262"/>
        <v>76.424937725761652</v>
      </c>
      <c r="GS111" s="496">
        <f t="shared" si="263"/>
        <v>71.166622807608064</v>
      </c>
      <c r="GT111" s="497">
        <f t="shared" si="264"/>
        <v>65.928823013339525</v>
      </c>
      <c r="GU111" s="497">
        <f t="shared" si="265"/>
        <v>55.527039586366016</v>
      </c>
      <c r="GV111" s="497">
        <f t="shared" si="266"/>
        <v>45.2367973894942</v>
      </c>
      <c r="GW111" s="497">
        <f t="shared" si="267"/>
        <v>35.0403731439647</v>
      </c>
      <c r="GX111" s="497">
        <f t="shared" si="268"/>
        <v>24.906654001917559</v>
      </c>
      <c r="GY111" s="522" t="s">
        <v>381</v>
      </c>
      <c r="GZ111" s="748" t="s">
        <v>381</v>
      </c>
      <c r="HB111" s="1021"/>
      <c r="HC111" s="503">
        <f t="shared" si="290"/>
        <v>-40</v>
      </c>
      <c r="HD111" s="531">
        <f t="shared" si="291"/>
        <v>5.5101198603368982</v>
      </c>
      <c r="HE111" s="551">
        <f t="shared" si="327"/>
        <v>6.1988848428790106</v>
      </c>
      <c r="HF111" s="604">
        <f t="shared" si="327"/>
        <v>87.345806797481117</v>
      </c>
      <c r="HH111" s="1021"/>
      <c r="HI111" s="503">
        <f t="shared" si="292"/>
        <v>-40</v>
      </c>
      <c r="HJ111" s="531">
        <f t="shared" si="293"/>
        <v>5.5101198603368982</v>
      </c>
      <c r="HK111" s="604">
        <f>HK42</f>
        <v>93.649431995747307</v>
      </c>
    </row>
    <row r="112" spans="2:219" ht="15" customHeight="1" thickBot="1">
      <c r="B112" s="1091"/>
      <c r="C112" s="770" t="s">
        <v>382</v>
      </c>
      <c r="D112" s="507" t="s">
        <v>381</v>
      </c>
      <c r="E112" s="751" t="s">
        <v>381</v>
      </c>
      <c r="F112" s="752" t="s">
        <v>381</v>
      </c>
      <c r="G112" s="753" t="s">
        <v>381</v>
      </c>
      <c r="H112" s="751" t="s">
        <v>381</v>
      </c>
      <c r="I112" s="752" t="s">
        <v>381</v>
      </c>
      <c r="J112" s="752" t="s">
        <v>381</v>
      </c>
      <c r="K112" s="752" t="s">
        <v>381</v>
      </c>
      <c r="L112" s="752" t="s">
        <v>381</v>
      </c>
      <c r="M112" s="752" t="s">
        <v>381</v>
      </c>
      <c r="N112" s="752" t="s">
        <v>381</v>
      </c>
      <c r="O112" s="752" t="s">
        <v>381</v>
      </c>
      <c r="P112" s="752" t="s">
        <v>381</v>
      </c>
      <c r="Q112" s="752" t="s">
        <v>381</v>
      </c>
      <c r="R112" s="752" t="s">
        <v>381</v>
      </c>
      <c r="S112" s="754" t="s">
        <v>381</v>
      </c>
      <c r="T112" s="738"/>
      <c r="U112" s="1022"/>
      <c r="V112" s="750" t="str">
        <f t="shared" si="274"/>
        <v>&lt; -40</v>
      </c>
      <c r="W112" s="755" t="s">
        <v>381</v>
      </c>
      <c r="X112" s="756" t="s">
        <v>381</v>
      </c>
      <c r="Y112" s="513" t="s">
        <v>381</v>
      </c>
      <c r="Z112" s="513" t="s">
        <v>381</v>
      </c>
      <c r="AA112" s="513" t="s">
        <v>381</v>
      </c>
      <c r="AB112" s="548" t="s">
        <v>381</v>
      </c>
      <c r="AC112" s="514" t="s">
        <v>381</v>
      </c>
      <c r="AD112" s="755" t="s">
        <v>381</v>
      </c>
      <c r="AE112" s="756" t="s">
        <v>381</v>
      </c>
      <c r="AF112" s="738"/>
      <c r="AG112" s="1049"/>
      <c r="AH112" s="1051"/>
      <c r="AI112" s="738"/>
      <c r="AJ112" s="1022"/>
      <c r="AK112" s="750" t="str">
        <f t="shared" si="278"/>
        <v>&lt; -40</v>
      </c>
      <c r="AL112" s="755" t="s">
        <v>381</v>
      </c>
      <c r="AM112" s="756" t="s">
        <v>381</v>
      </c>
      <c r="AN112" s="515" t="s">
        <v>381</v>
      </c>
      <c r="AO112" s="738"/>
      <c r="AP112" s="1022"/>
      <c r="AQ112" s="750" t="s">
        <v>382</v>
      </c>
      <c r="AR112" s="507" t="s">
        <v>381</v>
      </c>
      <c r="AS112" s="751" t="s">
        <v>381</v>
      </c>
      <c r="AT112" s="752" t="s">
        <v>381</v>
      </c>
      <c r="AU112" s="752" t="s">
        <v>381</v>
      </c>
      <c r="AV112" s="752" t="s">
        <v>381</v>
      </c>
      <c r="AW112" s="752" t="s">
        <v>381</v>
      </c>
      <c r="AX112" s="752" t="s">
        <v>381</v>
      </c>
      <c r="AY112" s="752" t="s">
        <v>381</v>
      </c>
      <c r="AZ112" s="752" t="s">
        <v>381</v>
      </c>
      <c r="BA112" s="752" t="s">
        <v>381</v>
      </c>
      <c r="BB112" s="752" t="s">
        <v>381</v>
      </c>
      <c r="BC112" s="752" t="s">
        <v>381</v>
      </c>
      <c r="BD112" s="754" t="s">
        <v>381</v>
      </c>
      <c r="BE112" s="738"/>
      <c r="BF112" s="1022"/>
      <c r="BG112" s="750" t="s">
        <v>382</v>
      </c>
      <c r="BH112" s="507" t="s">
        <v>381</v>
      </c>
      <c r="BI112" s="751" t="s">
        <v>381</v>
      </c>
      <c r="BJ112" s="752" t="s">
        <v>381</v>
      </c>
      <c r="BK112" s="752" t="s">
        <v>381</v>
      </c>
      <c r="BL112" s="752" t="s">
        <v>381</v>
      </c>
      <c r="BM112" s="752" t="s">
        <v>381</v>
      </c>
      <c r="BN112" s="752" t="s">
        <v>381</v>
      </c>
      <c r="BO112" s="752" t="s">
        <v>381</v>
      </c>
      <c r="BP112" s="752" t="s">
        <v>381</v>
      </c>
      <c r="BQ112" s="752" t="s">
        <v>381</v>
      </c>
      <c r="BR112" s="752" t="s">
        <v>381</v>
      </c>
      <c r="BS112" s="752" t="s">
        <v>381</v>
      </c>
      <c r="BT112" s="754" t="s">
        <v>381</v>
      </c>
      <c r="BU112" s="738"/>
      <c r="BV112" s="1022"/>
      <c r="BW112" s="750" t="s">
        <v>382</v>
      </c>
      <c r="BX112" s="507" t="s">
        <v>381</v>
      </c>
      <c r="BY112" s="751" t="s">
        <v>381</v>
      </c>
      <c r="BZ112" s="752" t="s">
        <v>381</v>
      </c>
      <c r="CA112" s="752" t="s">
        <v>381</v>
      </c>
      <c r="CB112" s="752" t="s">
        <v>381</v>
      </c>
      <c r="CC112" s="752" t="s">
        <v>381</v>
      </c>
      <c r="CD112" s="752" t="s">
        <v>381</v>
      </c>
      <c r="CE112" s="752" t="s">
        <v>381</v>
      </c>
      <c r="CF112" s="752" t="s">
        <v>381</v>
      </c>
      <c r="CG112" s="752" t="s">
        <v>381</v>
      </c>
      <c r="CH112" s="752" t="s">
        <v>381</v>
      </c>
      <c r="CI112" s="752" t="s">
        <v>381</v>
      </c>
      <c r="CJ112" s="754" t="s">
        <v>381</v>
      </c>
      <c r="CK112" s="738"/>
      <c r="CL112" s="1022"/>
      <c r="CM112" s="750" t="str">
        <f t="shared" si="280"/>
        <v>&lt; -40</v>
      </c>
      <c r="CN112" s="757" t="s">
        <v>381</v>
      </c>
      <c r="CO112" s="758" t="s">
        <v>381</v>
      </c>
      <c r="CP112" s="758" t="s">
        <v>381</v>
      </c>
      <c r="CQ112" s="758" t="s">
        <v>381</v>
      </c>
      <c r="CR112" s="758" t="s">
        <v>381</v>
      </c>
      <c r="CS112" s="758" t="s">
        <v>381</v>
      </c>
      <c r="CT112" s="758" t="s">
        <v>381</v>
      </c>
      <c r="CU112" s="758" t="s">
        <v>381</v>
      </c>
      <c r="CV112" s="758" t="s">
        <v>381</v>
      </c>
      <c r="CW112" s="758" t="s">
        <v>381</v>
      </c>
      <c r="CX112" s="758" t="s">
        <v>381</v>
      </c>
      <c r="CY112" s="756" t="s">
        <v>381</v>
      </c>
      <c r="CZ112" s="738"/>
      <c r="DA112" s="1022"/>
      <c r="DB112" s="750" t="str">
        <f t="shared" si="281"/>
        <v>&lt; -40</v>
      </c>
      <c r="DC112" s="757" t="s">
        <v>381</v>
      </c>
      <c r="DD112" s="758" t="s">
        <v>381</v>
      </c>
      <c r="DE112" s="758" t="s">
        <v>381</v>
      </c>
      <c r="DF112" s="758" t="s">
        <v>381</v>
      </c>
      <c r="DG112" s="758" t="s">
        <v>381</v>
      </c>
      <c r="DH112" s="758" t="s">
        <v>381</v>
      </c>
      <c r="DI112" s="758" t="s">
        <v>381</v>
      </c>
      <c r="DJ112" s="758" t="s">
        <v>381</v>
      </c>
      <c r="DK112" s="758" t="s">
        <v>381</v>
      </c>
      <c r="DL112" s="758" t="s">
        <v>381</v>
      </c>
      <c r="DM112" s="758" t="s">
        <v>381</v>
      </c>
      <c r="DN112" s="756" t="s">
        <v>381</v>
      </c>
      <c r="DO112" s="744"/>
      <c r="DP112" s="1022"/>
      <c r="DQ112" s="750" t="str">
        <f t="shared" si="282"/>
        <v>&lt; -40</v>
      </c>
      <c r="DR112" s="757" t="s">
        <v>381</v>
      </c>
      <c r="DS112" s="758" t="s">
        <v>381</v>
      </c>
      <c r="DT112" s="758" t="s">
        <v>381</v>
      </c>
      <c r="DU112" s="758" t="s">
        <v>381</v>
      </c>
      <c r="DV112" s="758" t="s">
        <v>381</v>
      </c>
      <c r="DW112" s="758" t="s">
        <v>381</v>
      </c>
      <c r="DX112" s="758" t="s">
        <v>381</v>
      </c>
      <c r="DY112" s="758" t="s">
        <v>381</v>
      </c>
      <c r="DZ112" s="758" t="s">
        <v>381</v>
      </c>
      <c r="EA112" s="758" t="s">
        <v>381</v>
      </c>
      <c r="EB112" s="758" t="s">
        <v>381</v>
      </c>
      <c r="EC112" s="756" t="s">
        <v>381</v>
      </c>
      <c r="ED112" s="738"/>
      <c r="EE112" s="1022"/>
      <c r="EF112" s="750" t="str">
        <f t="shared" si="283"/>
        <v>&lt; -40</v>
      </c>
      <c r="EG112" s="757" t="s">
        <v>381</v>
      </c>
      <c r="EH112" s="758" t="s">
        <v>381</v>
      </c>
      <c r="EI112" s="758" t="s">
        <v>381</v>
      </c>
      <c r="EJ112" s="758" t="s">
        <v>381</v>
      </c>
      <c r="EK112" s="758" t="s">
        <v>381</v>
      </c>
      <c r="EL112" s="758" t="s">
        <v>381</v>
      </c>
      <c r="EM112" s="758" t="s">
        <v>381</v>
      </c>
      <c r="EN112" s="758" t="s">
        <v>381</v>
      </c>
      <c r="EO112" s="758" t="s">
        <v>381</v>
      </c>
      <c r="EP112" s="758" t="s">
        <v>381</v>
      </c>
      <c r="EQ112" s="758" t="s">
        <v>381</v>
      </c>
      <c r="ER112" s="756" t="s">
        <v>381</v>
      </c>
      <c r="ES112" s="738"/>
      <c r="ET112" s="1022"/>
      <c r="EU112" s="750" t="str">
        <f t="shared" si="284"/>
        <v>&lt; -40</v>
      </c>
      <c r="EV112" s="757" t="s">
        <v>381</v>
      </c>
      <c r="EW112" s="758" t="s">
        <v>381</v>
      </c>
      <c r="EX112" s="758" t="s">
        <v>381</v>
      </c>
      <c r="EY112" s="758" t="s">
        <v>381</v>
      </c>
      <c r="EZ112" s="758" t="s">
        <v>381</v>
      </c>
      <c r="FA112" s="758" t="s">
        <v>381</v>
      </c>
      <c r="FB112" s="758" t="s">
        <v>381</v>
      </c>
      <c r="FC112" s="758" t="s">
        <v>381</v>
      </c>
      <c r="FD112" s="758" t="s">
        <v>381</v>
      </c>
      <c r="FE112" s="758" t="s">
        <v>381</v>
      </c>
      <c r="FF112" s="758" t="s">
        <v>381</v>
      </c>
      <c r="FG112" s="756" t="s">
        <v>381</v>
      </c>
      <c r="FI112" s="1022"/>
      <c r="FJ112" s="750" t="str">
        <f t="shared" si="285"/>
        <v>&lt; -40</v>
      </c>
      <c r="FK112" s="757" t="s">
        <v>381</v>
      </c>
      <c r="FL112" s="758" t="s">
        <v>381</v>
      </c>
      <c r="FM112" s="758" t="s">
        <v>381</v>
      </c>
      <c r="FN112" s="758" t="s">
        <v>381</v>
      </c>
      <c r="FO112" s="758" t="s">
        <v>381</v>
      </c>
      <c r="FP112" s="758" t="s">
        <v>381</v>
      </c>
      <c r="FQ112" s="758" t="s">
        <v>381</v>
      </c>
      <c r="FR112" s="758" t="s">
        <v>381</v>
      </c>
      <c r="FS112" s="758" t="s">
        <v>381</v>
      </c>
      <c r="FT112" s="758" t="s">
        <v>381</v>
      </c>
      <c r="FU112" s="758" t="s">
        <v>381</v>
      </c>
      <c r="FV112" s="756" t="s">
        <v>381</v>
      </c>
      <c r="FW112" s="744"/>
      <c r="FX112" s="1022"/>
      <c r="FY112" s="750" t="str">
        <f t="shared" si="286"/>
        <v>&lt; -40</v>
      </c>
      <c r="FZ112" s="757" t="s">
        <v>381</v>
      </c>
      <c r="GA112" s="758" t="s">
        <v>381</v>
      </c>
      <c r="GB112" s="758" t="s">
        <v>381</v>
      </c>
      <c r="GC112" s="758" t="s">
        <v>381</v>
      </c>
      <c r="GD112" s="758" t="s">
        <v>381</v>
      </c>
      <c r="GE112" s="758" t="s">
        <v>381</v>
      </c>
      <c r="GF112" s="758" t="s">
        <v>381</v>
      </c>
      <c r="GG112" s="758" t="s">
        <v>381</v>
      </c>
      <c r="GH112" s="758" t="s">
        <v>381</v>
      </c>
      <c r="GI112" s="758" t="s">
        <v>381</v>
      </c>
      <c r="GJ112" s="758" t="s">
        <v>381</v>
      </c>
      <c r="GK112" s="756" t="s">
        <v>381</v>
      </c>
      <c r="GM112" s="1022"/>
      <c r="GN112" s="750" t="str">
        <f t="shared" si="288"/>
        <v>&lt; -40</v>
      </c>
      <c r="GO112" s="757" t="s">
        <v>381</v>
      </c>
      <c r="GP112" s="758" t="s">
        <v>381</v>
      </c>
      <c r="GQ112" s="758" t="s">
        <v>381</v>
      </c>
      <c r="GR112" s="758" t="s">
        <v>381</v>
      </c>
      <c r="GS112" s="758" t="s">
        <v>381</v>
      </c>
      <c r="GT112" s="758" t="s">
        <v>381</v>
      </c>
      <c r="GU112" s="758" t="s">
        <v>381</v>
      </c>
      <c r="GV112" s="758" t="s">
        <v>381</v>
      </c>
      <c r="GW112" s="758" t="s">
        <v>381</v>
      </c>
      <c r="GX112" s="758" t="s">
        <v>381</v>
      </c>
      <c r="GY112" s="758" t="s">
        <v>381</v>
      </c>
      <c r="GZ112" s="756" t="s">
        <v>381</v>
      </c>
      <c r="HB112" s="1022"/>
      <c r="HC112" s="750" t="str">
        <f t="shared" si="290"/>
        <v>&lt; -40</v>
      </c>
      <c r="HD112" s="507" t="s">
        <v>381</v>
      </c>
      <c r="HE112" s="554" t="s">
        <v>381</v>
      </c>
      <c r="HF112" s="759" t="s">
        <v>381</v>
      </c>
      <c r="HH112" s="1022"/>
      <c r="HI112" s="750" t="str">
        <f t="shared" si="292"/>
        <v>&lt; -40</v>
      </c>
      <c r="HJ112" s="507" t="s">
        <v>381</v>
      </c>
      <c r="HK112" s="759" t="s">
        <v>381</v>
      </c>
    </row>
    <row r="114" spans="2:219" ht="13.5" thickBot="1"/>
    <row r="115" spans="2:219" s="764" customFormat="1" ht="13.5" thickTop="1"/>
    <row r="116" spans="2:219" s="720" customFormat="1" ht="23.25">
      <c r="B116" s="571" t="s">
        <v>790</v>
      </c>
    </row>
    <row r="117" spans="2:219" s="720" customFormat="1"/>
    <row r="118" spans="2:219" s="445" customFormat="1" ht="18">
      <c r="B118" s="1069" t="s">
        <v>13</v>
      </c>
      <c r="C118" s="1069"/>
      <c r="D118" s="1069"/>
      <c r="E118" s="1069"/>
      <c r="F118" s="1069"/>
      <c r="G118" s="1069"/>
      <c r="H118" s="1069"/>
      <c r="I118" s="1069"/>
      <c r="J118" s="1069"/>
      <c r="K118" s="1069"/>
      <c r="L118" s="1069"/>
      <c r="M118" s="1069"/>
      <c r="N118" s="1069"/>
      <c r="O118" s="1069"/>
      <c r="P118" s="1069"/>
      <c r="Q118" s="1069"/>
      <c r="R118" s="1069"/>
      <c r="S118" s="1069"/>
      <c r="T118" s="714"/>
      <c r="U118" s="445" t="s">
        <v>487</v>
      </c>
      <c r="V118" s="714"/>
      <c r="Y118" s="1070" t="s">
        <v>505</v>
      </c>
      <c r="Z118" s="1070"/>
      <c r="AA118" s="1070"/>
      <c r="AB118" s="715"/>
      <c r="AC118" s="1071" t="s">
        <v>490</v>
      </c>
      <c r="AD118" s="1071"/>
      <c r="AE118" s="1071"/>
      <c r="AF118" s="714"/>
      <c r="AG118" s="714"/>
      <c r="AH118" s="714"/>
      <c r="AI118" s="714"/>
      <c r="AJ118" s="445" t="s">
        <v>488</v>
      </c>
      <c r="AK118" s="714"/>
      <c r="AN118" s="714"/>
      <c r="AO118" s="714"/>
      <c r="AP118" s="1069" t="s">
        <v>713</v>
      </c>
      <c r="AQ118" s="1069"/>
      <c r="AR118" s="1069"/>
      <c r="AS118" s="1069"/>
      <c r="AT118" s="1069"/>
      <c r="AU118" s="1069"/>
      <c r="AV118" s="1069"/>
      <c r="AW118" s="1069"/>
      <c r="AX118" s="1069"/>
      <c r="AY118" s="1069"/>
      <c r="AZ118" s="1069"/>
      <c r="BA118" s="1069"/>
      <c r="BB118" s="1069"/>
      <c r="BC118" s="1069"/>
      <c r="BD118" s="1069"/>
      <c r="BE118" s="714"/>
      <c r="BF118" s="1069" t="s">
        <v>715</v>
      </c>
      <c r="BG118" s="1069"/>
      <c r="BH118" s="1069"/>
      <c r="BI118" s="1069"/>
      <c r="BJ118" s="1069"/>
      <c r="BK118" s="1069"/>
      <c r="BL118" s="1069"/>
      <c r="BM118" s="1069"/>
      <c r="BN118" s="1069"/>
      <c r="BO118" s="1069"/>
      <c r="BP118" s="1069"/>
      <c r="BQ118" s="1069"/>
      <c r="BR118" s="1069"/>
      <c r="BS118" s="1069"/>
      <c r="BT118" s="1069"/>
      <c r="BU118" s="716"/>
      <c r="BV118" s="1069" t="s">
        <v>718</v>
      </c>
      <c r="BW118" s="1069"/>
      <c r="BX118" s="1069"/>
      <c r="BY118" s="1069"/>
      <c r="BZ118" s="1069"/>
      <c r="CA118" s="1069"/>
      <c r="CB118" s="1069"/>
      <c r="CC118" s="1069"/>
      <c r="CD118" s="1069"/>
      <c r="CE118" s="1069"/>
      <c r="CF118" s="1069"/>
      <c r="CG118" s="1069"/>
      <c r="CH118" s="1069"/>
      <c r="CI118" s="1069"/>
      <c r="CJ118" s="1069"/>
      <c r="CK118" s="714"/>
      <c r="CL118" s="445" t="s">
        <v>763</v>
      </c>
      <c r="CM118" s="714"/>
      <c r="CZ118" s="714"/>
      <c r="DA118" s="445" t="s">
        <v>761</v>
      </c>
      <c r="DB118" s="714"/>
      <c r="DP118" s="445" t="s">
        <v>762</v>
      </c>
      <c r="DQ118" s="714"/>
      <c r="ED118" s="714"/>
      <c r="EE118" s="445" t="s">
        <v>763</v>
      </c>
      <c r="EF118" s="714"/>
      <c r="ES118" s="714"/>
      <c r="ET118" s="445" t="s">
        <v>761</v>
      </c>
      <c r="EU118" s="714"/>
      <c r="FI118" s="445" t="s">
        <v>762</v>
      </c>
      <c r="FJ118" s="714"/>
      <c r="FX118" s="445" t="s">
        <v>759</v>
      </c>
      <c r="FY118" s="714"/>
      <c r="GM118" s="445" t="str">
        <f>FX118</f>
        <v>Step 2-2 / 2-3 Information</v>
      </c>
      <c r="GN118" s="714"/>
      <c r="HB118" s="445" t="s">
        <v>783</v>
      </c>
      <c r="HC118" s="714"/>
      <c r="HH118" s="445" t="s">
        <v>784</v>
      </c>
      <c r="HI118" s="714"/>
    </row>
    <row r="119" spans="2:219" ht="13.5" thickBot="1">
      <c r="C119" s="718"/>
      <c r="D119" s="719"/>
      <c r="E119" s="719"/>
      <c r="F119" s="719"/>
      <c r="G119" s="719"/>
      <c r="V119" s="718"/>
      <c r="Y119" s="719"/>
      <c r="Z119" s="719"/>
      <c r="AA119" s="719"/>
      <c r="AB119" s="719"/>
      <c r="AC119" s="719"/>
      <c r="AK119" s="718"/>
      <c r="AN119" s="719"/>
      <c r="AQ119" s="718"/>
      <c r="AR119" s="719"/>
      <c r="AS119" s="719"/>
      <c r="BG119" s="718"/>
      <c r="BH119" s="719"/>
      <c r="BW119" s="718"/>
      <c r="BX119" s="719"/>
      <c r="CM119" s="718"/>
      <c r="DB119" s="718"/>
      <c r="DQ119" s="718"/>
      <c r="EF119" s="718"/>
      <c r="EU119" s="718"/>
      <c r="FJ119" s="718"/>
      <c r="FY119" s="718"/>
      <c r="GN119" s="718"/>
      <c r="HC119" s="718"/>
      <c r="HD119" s="719"/>
      <c r="HE119" s="719"/>
      <c r="HF119" s="719"/>
      <c r="HI119" s="718"/>
      <c r="HJ119" s="719"/>
      <c r="HK119" s="719"/>
    </row>
    <row r="120" spans="2:219" ht="58.5" customHeight="1" thickBot="1">
      <c r="B120" s="934" t="s">
        <v>918</v>
      </c>
      <c r="C120" s="965"/>
      <c r="D120" s="1072" t="s">
        <v>886</v>
      </c>
      <c r="E120" s="775" t="s">
        <v>887</v>
      </c>
      <c r="F120" s="775" t="s">
        <v>888</v>
      </c>
      <c r="G120" s="775" t="s">
        <v>889</v>
      </c>
      <c r="H120" s="1114" t="s">
        <v>972</v>
      </c>
      <c r="I120" s="1132"/>
      <c r="J120" s="1132"/>
      <c r="K120" s="1132"/>
      <c r="L120" s="1132"/>
      <c r="M120" s="1132"/>
      <c r="N120" s="1132"/>
      <c r="O120" s="1132"/>
      <c r="P120" s="1132"/>
      <c r="Q120" s="1132"/>
      <c r="R120" s="1132"/>
      <c r="S120" s="1133"/>
      <c r="T120" s="722"/>
      <c r="U120" s="934" t="str">
        <f>$B120</f>
        <v>H70-T40
7-10kg comm
CD-10</v>
      </c>
      <c r="V120" s="965"/>
      <c r="W120" s="1037" t="s">
        <v>907</v>
      </c>
      <c r="X120" s="1075"/>
      <c r="Y120" s="1037" t="s">
        <v>909</v>
      </c>
      <c r="Z120" s="1076"/>
      <c r="AA120" s="1075"/>
      <c r="AB120" s="1077" t="s">
        <v>927</v>
      </c>
      <c r="AC120" s="1078"/>
      <c r="AD120" s="1037" t="s">
        <v>908</v>
      </c>
      <c r="AE120" s="1075"/>
      <c r="AF120" s="722"/>
      <c r="AG120" s="1079" t="s">
        <v>730</v>
      </c>
      <c r="AH120" s="1081" t="s">
        <v>731</v>
      </c>
      <c r="AI120" s="722"/>
      <c r="AJ120" s="934" t="str">
        <f>$B120</f>
        <v>H70-T40
7-10kg comm
CD-10</v>
      </c>
      <c r="AK120" s="965"/>
      <c r="AL120" s="1037" t="s">
        <v>907</v>
      </c>
      <c r="AM120" s="1075"/>
      <c r="AN120" s="1083" t="s">
        <v>167</v>
      </c>
      <c r="AO120" s="722"/>
      <c r="AP120" s="934" t="str">
        <f>$B120</f>
        <v>H70-T40
7-10kg comm
CD-10</v>
      </c>
      <c r="AQ120" s="965"/>
      <c r="AR120" s="1039" t="s">
        <v>886</v>
      </c>
      <c r="AS120" s="1042" t="s">
        <v>972</v>
      </c>
      <c r="AT120" s="1134"/>
      <c r="AU120" s="1134"/>
      <c r="AV120" s="1134"/>
      <c r="AW120" s="1134"/>
      <c r="AX120" s="1134"/>
      <c r="AY120" s="1134"/>
      <c r="AZ120" s="1134"/>
      <c r="BA120" s="1134"/>
      <c r="BB120" s="1134"/>
      <c r="BC120" s="1134"/>
      <c r="BD120" s="1135"/>
      <c r="BE120" s="722"/>
      <c r="BF120" s="934" t="str">
        <f>$B120</f>
        <v>H70-T40
7-10kg comm
CD-10</v>
      </c>
      <c r="BG120" s="965"/>
      <c r="BH120" s="1039" t="s">
        <v>912</v>
      </c>
      <c r="BI120" s="1042" t="s">
        <v>972</v>
      </c>
      <c r="BJ120" s="1134"/>
      <c r="BK120" s="1134"/>
      <c r="BL120" s="1134"/>
      <c r="BM120" s="1134"/>
      <c r="BN120" s="1134"/>
      <c r="BO120" s="1134"/>
      <c r="BP120" s="1134"/>
      <c r="BQ120" s="1134"/>
      <c r="BR120" s="1134"/>
      <c r="BS120" s="1134"/>
      <c r="BT120" s="1135"/>
      <c r="BU120" s="722"/>
      <c r="BV120" s="934" t="str">
        <f>$B120</f>
        <v>H70-T40
7-10kg comm
CD-10</v>
      </c>
      <c r="BW120" s="965"/>
      <c r="BX120" s="1039" t="s">
        <v>912</v>
      </c>
      <c r="BY120" s="1042" t="s">
        <v>972</v>
      </c>
      <c r="BZ120" s="1134"/>
      <c r="CA120" s="1134"/>
      <c r="CB120" s="1134"/>
      <c r="CC120" s="1134"/>
      <c r="CD120" s="1134"/>
      <c r="CE120" s="1134"/>
      <c r="CF120" s="1134"/>
      <c r="CG120" s="1134"/>
      <c r="CH120" s="1134"/>
      <c r="CI120" s="1134"/>
      <c r="CJ120" s="1135"/>
      <c r="CK120" s="722"/>
      <c r="CL120" s="934" t="str">
        <f>$B120</f>
        <v>H70-T40
7-10kg comm
CD-10</v>
      </c>
      <c r="CM120" s="935"/>
      <c r="CN120" s="1033" t="s">
        <v>973</v>
      </c>
      <c r="CO120" s="1034"/>
      <c r="CP120" s="1035"/>
      <c r="CQ120" s="1035"/>
      <c r="CR120" s="1035"/>
      <c r="CS120" s="1035"/>
      <c r="CT120" s="1035"/>
      <c r="CU120" s="1035"/>
      <c r="CV120" s="1035"/>
      <c r="CW120" s="1035"/>
      <c r="CX120" s="1035"/>
      <c r="CY120" s="1036"/>
      <c r="CZ120" s="722"/>
      <c r="DA120" s="934" t="str">
        <f>$B120</f>
        <v>H70-T40
7-10kg comm
CD-10</v>
      </c>
      <c r="DB120" s="935"/>
      <c r="DC120" s="1033" t="s">
        <v>974</v>
      </c>
      <c r="DD120" s="1034"/>
      <c r="DE120" s="1035"/>
      <c r="DF120" s="1035"/>
      <c r="DG120" s="1035"/>
      <c r="DH120" s="1035"/>
      <c r="DI120" s="1035"/>
      <c r="DJ120" s="1035"/>
      <c r="DK120" s="1035"/>
      <c r="DL120" s="1035"/>
      <c r="DM120" s="1035"/>
      <c r="DN120" s="1036"/>
      <c r="DO120" s="722"/>
      <c r="DP120" s="934" t="str">
        <f>$B120</f>
        <v>H70-T40
7-10kg comm
CD-10</v>
      </c>
      <c r="DQ120" s="935"/>
      <c r="DR120" s="1033" t="s">
        <v>974</v>
      </c>
      <c r="DS120" s="1034"/>
      <c r="DT120" s="1035"/>
      <c r="DU120" s="1035"/>
      <c r="DV120" s="1035"/>
      <c r="DW120" s="1035"/>
      <c r="DX120" s="1035"/>
      <c r="DY120" s="1035"/>
      <c r="DZ120" s="1035"/>
      <c r="EA120" s="1035"/>
      <c r="EB120" s="1035"/>
      <c r="EC120" s="1036"/>
      <c r="ED120" s="722"/>
      <c r="EE120" s="934" t="str">
        <f>$B120</f>
        <v>H70-T40
7-10kg comm
CD-10</v>
      </c>
      <c r="EF120" s="935"/>
      <c r="EG120" s="1033" t="s">
        <v>975</v>
      </c>
      <c r="EH120" s="1034"/>
      <c r="EI120" s="1035"/>
      <c r="EJ120" s="1035"/>
      <c r="EK120" s="1035"/>
      <c r="EL120" s="1035"/>
      <c r="EM120" s="1035"/>
      <c r="EN120" s="1035"/>
      <c r="EO120" s="1035"/>
      <c r="EP120" s="1035"/>
      <c r="EQ120" s="1035"/>
      <c r="ER120" s="1036"/>
      <c r="ES120" s="722"/>
      <c r="ET120" s="934" t="str">
        <f>$B120</f>
        <v>H70-T40
7-10kg comm
CD-10</v>
      </c>
      <c r="EU120" s="935"/>
      <c r="EV120" s="1033" t="s">
        <v>976</v>
      </c>
      <c r="EW120" s="1034"/>
      <c r="EX120" s="1035"/>
      <c r="EY120" s="1035"/>
      <c r="EZ120" s="1035"/>
      <c r="FA120" s="1035"/>
      <c r="FB120" s="1035"/>
      <c r="FC120" s="1035"/>
      <c r="FD120" s="1035"/>
      <c r="FE120" s="1035"/>
      <c r="FF120" s="1035"/>
      <c r="FG120" s="1036"/>
      <c r="FI120" s="934" t="str">
        <f>$B120</f>
        <v>H70-T40
7-10kg comm
CD-10</v>
      </c>
      <c r="FJ120" s="935"/>
      <c r="FK120" s="1033" t="s">
        <v>976</v>
      </c>
      <c r="FL120" s="1034"/>
      <c r="FM120" s="1035"/>
      <c r="FN120" s="1035"/>
      <c r="FO120" s="1035"/>
      <c r="FP120" s="1035"/>
      <c r="FQ120" s="1035"/>
      <c r="FR120" s="1035"/>
      <c r="FS120" s="1035"/>
      <c r="FT120" s="1035"/>
      <c r="FU120" s="1035"/>
      <c r="FV120" s="1036"/>
      <c r="FW120" s="722"/>
      <c r="FX120" s="934" t="str">
        <f>$B120</f>
        <v>H70-T40
7-10kg comm
CD-10</v>
      </c>
      <c r="FY120" s="935"/>
      <c r="FZ120" s="1033" t="s">
        <v>956</v>
      </c>
      <c r="GA120" s="1034"/>
      <c r="GB120" s="1035"/>
      <c r="GC120" s="1035"/>
      <c r="GD120" s="1035"/>
      <c r="GE120" s="1035"/>
      <c r="GF120" s="1035"/>
      <c r="GG120" s="1035"/>
      <c r="GH120" s="1035"/>
      <c r="GI120" s="1035"/>
      <c r="GJ120" s="1035"/>
      <c r="GK120" s="1036"/>
      <c r="GM120" s="934" t="str">
        <f>$B120</f>
        <v>H70-T40
7-10kg comm
CD-10</v>
      </c>
      <c r="GN120" s="935"/>
      <c r="GO120" s="1033" t="s">
        <v>955</v>
      </c>
      <c r="GP120" s="1034"/>
      <c r="GQ120" s="1035"/>
      <c r="GR120" s="1035"/>
      <c r="GS120" s="1035"/>
      <c r="GT120" s="1035"/>
      <c r="GU120" s="1035"/>
      <c r="GV120" s="1035"/>
      <c r="GW120" s="1035"/>
      <c r="GX120" s="1035"/>
      <c r="GY120" s="1035"/>
      <c r="GZ120" s="1036"/>
      <c r="HB120" s="934" t="str">
        <f>$B120</f>
        <v>H70-T40
7-10kg comm
CD-10</v>
      </c>
      <c r="HC120" s="965"/>
      <c r="HD120" s="1037" t="s">
        <v>894</v>
      </c>
      <c r="HE120" s="1038"/>
      <c r="HF120" s="723" t="s">
        <v>977</v>
      </c>
      <c r="HH120" s="934" t="str">
        <f>$B120</f>
        <v>H70-T40
7-10kg comm
CD-10</v>
      </c>
      <c r="HI120" s="965"/>
      <c r="HJ120" s="1052" t="s">
        <v>894</v>
      </c>
      <c r="HK120" s="723" t="s">
        <v>977</v>
      </c>
    </row>
    <row r="121" spans="2:219" ht="27">
      <c r="B121" s="966"/>
      <c r="C121" s="967"/>
      <c r="D121" s="1073"/>
      <c r="E121" s="1017" t="s">
        <v>978</v>
      </c>
      <c r="F121" s="1018"/>
      <c r="G121" s="1018"/>
      <c r="H121" s="1018"/>
      <c r="I121" s="1018"/>
      <c r="J121" s="1018"/>
      <c r="K121" s="1018"/>
      <c r="L121" s="1018"/>
      <c r="M121" s="1018"/>
      <c r="N121" s="1018"/>
      <c r="O121" s="1018"/>
      <c r="P121" s="1018"/>
      <c r="Q121" s="1018"/>
      <c r="R121" s="1018"/>
      <c r="S121" s="1019"/>
      <c r="T121" s="724"/>
      <c r="U121" s="966"/>
      <c r="V121" s="967"/>
      <c r="W121" s="1055" t="s">
        <v>496</v>
      </c>
      <c r="X121" s="1057" t="s">
        <v>497</v>
      </c>
      <c r="Y121" s="1059" t="s">
        <v>128</v>
      </c>
      <c r="Z121" s="1061" t="s">
        <v>691</v>
      </c>
      <c r="AA121" s="1057" t="s">
        <v>692</v>
      </c>
      <c r="AB121" s="1064" t="s">
        <v>130</v>
      </c>
      <c r="AC121" s="1066" t="s">
        <v>131</v>
      </c>
      <c r="AD121" s="1068" t="s">
        <v>166</v>
      </c>
      <c r="AE121" s="1057" t="s">
        <v>492</v>
      </c>
      <c r="AF121" s="724"/>
      <c r="AG121" s="1080"/>
      <c r="AH121" s="1082"/>
      <c r="AI121" s="724"/>
      <c r="AJ121" s="966"/>
      <c r="AK121" s="967"/>
      <c r="AL121" s="1055" t="s">
        <v>498</v>
      </c>
      <c r="AM121" s="1057" t="s">
        <v>497</v>
      </c>
      <c r="AN121" s="1084"/>
      <c r="AO121" s="724"/>
      <c r="AP121" s="966"/>
      <c r="AQ121" s="967"/>
      <c r="AR121" s="1040"/>
      <c r="AS121" s="1023" t="s">
        <v>978</v>
      </c>
      <c r="AT121" s="1024"/>
      <c r="AU121" s="1024"/>
      <c r="AV121" s="1024"/>
      <c r="AW121" s="1024"/>
      <c r="AX121" s="1024"/>
      <c r="AY121" s="1024"/>
      <c r="AZ121" s="1024"/>
      <c r="BA121" s="1024"/>
      <c r="BB121" s="1024"/>
      <c r="BC121" s="1024"/>
      <c r="BD121" s="1025"/>
      <c r="BE121" s="724"/>
      <c r="BF121" s="966"/>
      <c r="BG121" s="967"/>
      <c r="BH121" s="1040"/>
      <c r="BI121" s="1023" t="s">
        <v>978</v>
      </c>
      <c r="BJ121" s="1024"/>
      <c r="BK121" s="1024"/>
      <c r="BL121" s="1024"/>
      <c r="BM121" s="1024"/>
      <c r="BN121" s="1024"/>
      <c r="BO121" s="1024"/>
      <c r="BP121" s="1024"/>
      <c r="BQ121" s="1024"/>
      <c r="BR121" s="1024"/>
      <c r="BS121" s="1024"/>
      <c r="BT121" s="1025"/>
      <c r="BU121" s="724"/>
      <c r="BV121" s="966"/>
      <c r="BW121" s="967"/>
      <c r="BX121" s="1040"/>
      <c r="BY121" s="1023" t="s">
        <v>978</v>
      </c>
      <c r="BZ121" s="1024"/>
      <c r="CA121" s="1024"/>
      <c r="CB121" s="1024"/>
      <c r="CC121" s="1024"/>
      <c r="CD121" s="1024"/>
      <c r="CE121" s="1024"/>
      <c r="CF121" s="1024"/>
      <c r="CG121" s="1024"/>
      <c r="CH121" s="1024"/>
      <c r="CI121" s="1024"/>
      <c r="CJ121" s="1025"/>
      <c r="CK121" s="724"/>
      <c r="CL121" s="936"/>
      <c r="CM121" s="937"/>
      <c r="CN121" s="1023" t="s">
        <v>978</v>
      </c>
      <c r="CO121" s="1024"/>
      <c r="CP121" s="1024"/>
      <c r="CQ121" s="1024"/>
      <c r="CR121" s="1024"/>
      <c r="CS121" s="1024"/>
      <c r="CT121" s="1024"/>
      <c r="CU121" s="1024"/>
      <c r="CV121" s="1024"/>
      <c r="CW121" s="1024"/>
      <c r="CX121" s="1024"/>
      <c r="CY121" s="1025"/>
      <c r="CZ121" s="724"/>
      <c r="DA121" s="936"/>
      <c r="DB121" s="937"/>
      <c r="DC121" s="1023" t="s">
        <v>978</v>
      </c>
      <c r="DD121" s="1024"/>
      <c r="DE121" s="1024"/>
      <c r="DF121" s="1024"/>
      <c r="DG121" s="1024"/>
      <c r="DH121" s="1024"/>
      <c r="DI121" s="1024"/>
      <c r="DJ121" s="1024"/>
      <c r="DK121" s="1024"/>
      <c r="DL121" s="1024"/>
      <c r="DM121" s="1024"/>
      <c r="DN121" s="1025"/>
      <c r="DO121" s="724"/>
      <c r="DP121" s="936"/>
      <c r="DQ121" s="937"/>
      <c r="DR121" s="1023" t="s">
        <v>978</v>
      </c>
      <c r="DS121" s="1024"/>
      <c r="DT121" s="1024"/>
      <c r="DU121" s="1024"/>
      <c r="DV121" s="1024"/>
      <c r="DW121" s="1024"/>
      <c r="DX121" s="1024"/>
      <c r="DY121" s="1024"/>
      <c r="DZ121" s="1024"/>
      <c r="EA121" s="1024"/>
      <c r="EB121" s="1024"/>
      <c r="EC121" s="1025"/>
      <c r="ED121" s="724"/>
      <c r="EE121" s="936"/>
      <c r="EF121" s="937"/>
      <c r="EG121" s="1023" t="s">
        <v>978</v>
      </c>
      <c r="EH121" s="1024"/>
      <c r="EI121" s="1024"/>
      <c r="EJ121" s="1024"/>
      <c r="EK121" s="1024"/>
      <c r="EL121" s="1024"/>
      <c r="EM121" s="1024"/>
      <c r="EN121" s="1024"/>
      <c r="EO121" s="1024"/>
      <c r="EP121" s="1024"/>
      <c r="EQ121" s="1024"/>
      <c r="ER121" s="1025"/>
      <c r="ES121" s="724"/>
      <c r="ET121" s="936"/>
      <c r="EU121" s="937"/>
      <c r="EV121" s="1023" t="s">
        <v>978</v>
      </c>
      <c r="EW121" s="1024"/>
      <c r="EX121" s="1024"/>
      <c r="EY121" s="1024"/>
      <c r="EZ121" s="1024"/>
      <c r="FA121" s="1024"/>
      <c r="FB121" s="1024"/>
      <c r="FC121" s="1024"/>
      <c r="FD121" s="1024"/>
      <c r="FE121" s="1024"/>
      <c r="FF121" s="1024"/>
      <c r="FG121" s="1025"/>
      <c r="FI121" s="936"/>
      <c r="FJ121" s="937"/>
      <c r="FK121" s="1023" t="s">
        <v>978</v>
      </c>
      <c r="FL121" s="1024"/>
      <c r="FM121" s="1024"/>
      <c r="FN121" s="1024"/>
      <c r="FO121" s="1024"/>
      <c r="FP121" s="1024"/>
      <c r="FQ121" s="1024"/>
      <c r="FR121" s="1024"/>
      <c r="FS121" s="1024"/>
      <c r="FT121" s="1024"/>
      <c r="FU121" s="1024"/>
      <c r="FV121" s="1025"/>
      <c r="FW121" s="724"/>
      <c r="FX121" s="936"/>
      <c r="FY121" s="937"/>
      <c r="FZ121" s="1023" t="s">
        <v>978</v>
      </c>
      <c r="GA121" s="1024"/>
      <c r="GB121" s="1024"/>
      <c r="GC121" s="1024"/>
      <c r="GD121" s="1024"/>
      <c r="GE121" s="1024"/>
      <c r="GF121" s="1024"/>
      <c r="GG121" s="1024"/>
      <c r="GH121" s="1024"/>
      <c r="GI121" s="1024"/>
      <c r="GJ121" s="1024"/>
      <c r="GK121" s="1025"/>
      <c r="GM121" s="936"/>
      <c r="GN121" s="937"/>
      <c r="GO121" s="1023" t="s">
        <v>978</v>
      </c>
      <c r="GP121" s="1024"/>
      <c r="GQ121" s="1024"/>
      <c r="GR121" s="1024"/>
      <c r="GS121" s="1024"/>
      <c r="GT121" s="1024"/>
      <c r="GU121" s="1024"/>
      <c r="GV121" s="1024"/>
      <c r="GW121" s="1024"/>
      <c r="GX121" s="1024"/>
      <c r="GY121" s="1024"/>
      <c r="GZ121" s="1025"/>
      <c r="HB121" s="966"/>
      <c r="HC121" s="967"/>
      <c r="HD121" s="1026" t="s">
        <v>128</v>
      </c>
      <c r="HE121" s="1028" t="s">
        <v>129</v>
      </c>
      <c r="HF121" s="725" t="s">
        <v>984</v>
      </c>
      <c r="HH121" s="966"/>
      <c r="HI121" s="967"/>
      <c r="HJ121" s="1053"/>
      <c r="HK121" s="725" t="s">
        <v>984</v>
      </c>
    </row>
    <row r="122" spans="2:219" ht="13.5" thickBot="1">
      <c r="B122" s="968"/>
      <c r="C122" s="969"/>
      <c r="D122" s="1074"/>
      <c r="E122" s="1126" t="s">
        <v>710</v>
      </c>
      <c r="F122" s="1127"/>
      <c r="G122" s="1128"/>
      <c r="H122" s="776">
        <v>0.5</v>
      </c>
      <c r="I122" s="776">
        <v>2</v>
      </c>
      <c r="J122" s="776">
        <v>5</v>
      </c>
      <c r="K122" s="776">
        <v>10</v>
      </c>
      <c r="L122" s="776">
        <v>15</v>
      </c>
      <c r="M122" s="585">
        <v>20</v>
      </c>
      <c r="N122" s="585">
        <v>30</v>
      </c>
      <c r="O122" s="585">
        <v>40</v>
      </c>
      <c r="P122" s="585">
        <v>50</v>
      </c>
      <c r="Q122" s="585">
        <v>60</v>
      </c>
      <c r="R122" s="585">
        <v>70</v>
      </c>
      <c r="S122" s="777" t="s">
        <v>379</v>
      </c>
      <c r="T122" s="724"/>
      <c r="U122" s="968"/>
      <c r="V122" s="969"/>
      <c r="W122" s="1056"/>
      <c r="X122" s="1058"/>
      <c r="Y122" s="1060"/>
      <c r="Z122" s="1062"/>
      <c r="AA122" s="1063"/>
      <c r="AB122" s="1065"/>
      <c r="AC122" s="1067"/>
      <c r="AD122" s="1056"/>
      <c r="AE122" s="1058"/>
      <c r="AF122" s="724"/>
      <c r="AG122" s="1056"/>
      <c r="AH122" s="1058"/>
      <c r="AI122" s="724"/>
      <c r="AJ122" s="968"/>
      <c r="AK122" s="969"/>
      <c r="AL122" s="1056"/>
      <c r="AM122" s="1058"/>
      <c r="AN122" s="1085"/>
      <c r="AO122" s="724"/>
      <c r="AP122" s="968"/>
      <c r="AQ122" s="969"/>
      <c r="AR122" s="1041"/>
      <c r="AS122" s="726">
        <v>0.5</v>
      </c>
      <c r="AT122" s="726">
        <v>2</v>
      </c>
      <c r="AU122" s="726">
        <v>5</v>
      </c>
      <c r="AV122" s="726">
        <v>10</v>
      </c>
      <c r="AW122" s="726">
        <v>15</v>
      </c>
      <c r="AX122" s="455">
        <v>20</v>
      </c>
      <c r="AY122" s="455">
        <v>30</v>
      </c>
      <c r="AZ122" s="455">
        <v>40</v>
      </c>
      <c r="BA122" s="455">
        <v>50</v>
      </c>
      <c r="BB122" s="455">
        <v>60</v>
      </c>
      <c r="BC122" s="455">
        <v>70</v>
      </c>
      <c r="BD122" s="727" t="s">
        <v>379</v>
      </c>
      <c r="BE122" s="724"/>
      <c r="BF122" s="968"/>
      <c r="BG122" s="969"/>
      <c r="BH122" s="1041"/>
      <c r="BI122" s="726">
        <v>0.5</v>
      </c>
      <c r="BJ122" s="726">
        <v>2</v>
      </c>
      <c r="BK122" s="730">
        <v>5</v>
      </c>
      <c r="BL122" s="730">
        <v>10</v>
      </c>
      <c r="BM122" s="730">
        <v>15</v>
      </c>
      <c r="BN122" s="460">
        <v>20</v>
      </c>
      <c r="BO122" s="460">
        <v>30</v>
      </c>
      <c r="BP122" s="460">
        <v>40</v>
      </c>
      <c r="BQ122" s="460">
        <v>50</v>
      </c>
      <c r="BR122" s="460">
        <v>60</v>
      </c>
      <c r="BS122" s="460">
        <v>70</v>
      </c>
      <c r="BT122" s="727" t="s">
        <v>379</v>
      </c>
      <c r="BU122" s="724"/>
      <c r="BV122" s="968"/>
      <c r="BW122" s="969"/>
      <c r="BX122" s="1041"/>
      <c r="BY122" s="726">
        <v>0.5</v>
      </c>
      <c r="BZ122" s="726">
        <v>2</v>
      </c>
      <c r="CA122" s="730">
        <v>5</v>
      </c>
      <c r="CB122" s="730">
        <v>10</v>
      </c>
      <c r="CC122" s="730">
        <v>15</v>
      </c>
      <c r="CD122" s="460">
        <v>20</v>
      </c>
      <c r="CE122" s="460">
        <v>30</v>
      </c>
      <c r="CF122" s="460">
        <v>40</v>
      </c>
      <c r="CG122" s="460">
        <v>50</v>
      </c>
      <c r="CH122" s="460">
        <v>60</v>
      </c>
      <c r="CI122" s="460">
        <v>70</v>
      </c>
      <c r="CJ122" s="727" t="s">
        <v>379</v>
      </c>
      <c r="CK122" s="724"/>
      <c r="CL122" s="938"/>
      <c r="CM122" s="939"/>
      <c r="CN122" s="729">
        <v>0.5</v>
      </c>
      <c r="CO122" s="730">
        <v>2</v>
      </c>
      <c r="CP122" s="730">
        <v>5</v>
      </c>
      <c r="CQ122" s="730">
        <v>10</v>
      </c>
      <c r="CR122" s="730">
        <v>15</v>
      </c>
      <c r="CS122" s="460">
        <v>20</v>
      </c>
      <c r="CT122" s="460">
        <v>30</v>
      </c>
      <c r="CU122" s="460">
        <v>40</v>
      </c>
      <c r="CV122" s="460">
        <v>50</v>
      </c>
      <c r="CW122" s="460">
        <v>60</v>
      </c>
      <c r="CX122" s="460">
        <v>70</v>
      </c>
      <c r="CY122" s="727" t="s">
        <v>379</v>
      </c>
      <c r="CZ122" s="724"/>
      <c r="DA122" s="938"/>
      <c r="DB122" s="939"/>
      <c r="DC122" s="729">
        <v>0.5</v>
      </c>
      <c r="DD122" s="730">
        <v>2</v>
      </c>
      <c r="DE122" s="730">
        <v>5</v>
      </c>
      <c r="DF122" s="730">
        <v>10</v>
      </c>
      <c r="DG122" s="730">
        <v>15</v>
      </c>
      <c r="DH122" s="460">
        <v>20</v>
      </c>
      <c r="DI122" s="460">
        <v>30</v>
      </c>
      <c r="DJ122" s="460">
        <v>40</v>
      </c>
      <c r="DK122" s="460">
        <v>50</v>
      </c>
      <c r="DL122" s="460">
        <v>60</v>
      </c>
      <c r="DM122" s="460">
        <v>70</v>
      </c>
      <c r="DN122" s="727" t="s">
        <v>379</v>
      </c>
      <c r="DO122" s="724"/>
      <c r="DP122" s="938"/>
      <c r="DQ122" s="939"/>
      <c r="DR122" s="729">
        <v>0.5</v>
      </c>
      <c r="DS122" s="730">
        <v>2</v>
      </c>
      <c r="DT122" s="730">
        <v>5</v>
      </c>
      <c r="DU122" s="730">
        <v>10</v>
      </c>
      <c r="DV122" s="730">
        <v>15</v>
      </c>
      <c r="DW122" s="460">
        <v>20</v>
      </c>
      <c r="DX122" s="460">
        <v>30</v>
      </c>
      <c r="DY122" s="460">
        <v>40</v>
      </c>
      <c r="DZ122" s="460">
        <v>50</v>
      </c>
      <c r="EA122" s="460">
        <v>60</v>
      </c>
      <c r="EB122" s="460">
        <v>70</v>
      </c>
      <c r="EC122" s="727" t="s">
        <v>379</v>
      </c>
      <c r="ED122" s="724"/>
      <c r="EE122" s="938"/>
      <c r="EF122" s="939"/>
      <c r="EG122" s="729">
        <v>0.5</v>
      </c>
      <c r="EH122" s="730">
        <v>2</v>
      </c>
      <c r="EI122" s="730">
        <v>5</v>
      </c>
      <c r="EJ122" s="730">
        <v>10</v>
      </c>
      <c r="EK122" s="730">
        <v>15</v>
      </c>
      <c r="EL122" s="460">
        <v>20</v>
      </c>
      <c r="EM122" s="460">
        <v>30</v>
      </c>
      <c r="EN122" s="460">
        <v>40</v>
      </c>
      <c r="EO122" s="460">
        <v>50</v>
      </c>
      <c r="EP122" s="460">
        <v>60</v>
      </c>
      <c r="EQ122" s="460">
        <v>70</v>
      </c>
      <c r="ER122" s="727" t="s">
        <v>379</v>
      </c>
      <c r="ES122" s="724"/>
      <c r="ET122" s="938"/>
      <c r="EU122" s="939"/>
      <c r="EV122" s="729">
        <v>0.5</v>
      </c>
      <c r="EW122" s="730">
        <v>2</v>
      </c>
      <c r="EX122" s="730">
        <v>5</v>
      </c>
      <c r="EY122" s="730">
        <v>10</v>
      </c>
      <c r="EZ122" s="730">
        <v>15</v>
      </c>
      <c r="FA122" s="460">
        <v>20</v>
      </c>
      <c r="FB122" s="460">
        <v>30</v>
      </c>
      <c r="FC122" s="460">
        <v>40</v>
      </c>
      <c r="FD122" s="460">
        <v>50</v>
      </c>
      <c r="FE122" s="460">
        <v>60</v>
      </c>
      <c r="FF122" s="460">
        <v>70</v>
      </c>
      <c r="FG122" s="727" t="s">
        <v>379</v>
      </c>
      <c r="FI122" s="938"/>
      <c r="FJ122" s="939"/>
      <c r="FK122" s="729">
        <v>0.5</v>
      </c>
      <c r="FL122" s="730">
        <v>2</v>
      </c>
      <c r="FM122" s="730">
        <v>5</v>
      </c>
      <c r="FN122" s="730">
        <v>10</v>
      </c>
      <c r="FO122" s="730">
        <v>15</v>
      </c>
      <c r="FP122" s="460">
        <v>20</v>
      </c>
      <c r="FQ122" s="460">
        <v>30</v>
      </c>
      <c r="FR122" s="460">
        <v>40</v>
      </c>
      <c r="FS122" s="460">
        <v>50</v>
      </c>
      <c r="FT122" s="460">
        <v>60</v>
      </c>
      <c r="FU122" s="460">
        <v>70</v>
      </c>
      <c r="FV122" s="727" t="s">
        <v>379</v>
      </c>
      <c r="FW122" s="724"/>
      <c r="FX122" s="938"/>
      <c r="FY122" s="939"/>
      <c r="FZ122" s="729">
        <v>0.5</v>
      </c>
      <c r="GA122" s="730">
        <v>2</v>
      </c>
      <c r="GB122" s="730">
        <v>5</v>
      </c>
      <c r="GC122" s="730">
        <v>10</v>
      </c>
      <c r="GD122" s="730">
        <v>15</v>
      </c>
      <c r="GE122" s="460">
        <v>20</v>
      </c>
      <c r="GF122" s="460">
        <v>30</v>
      </c>
      <c r="GG122" s="460">
        <v>40</v>
      </c>
      <c r="GH122" s="460">
        <v>50</v>
      </c>
      <c r="GI122" s="460">
        <v>60</v>
      </c>
      <c r="GJ122" s="460">
        <v>70</v>
      </c>
      <c r="GK122" s="727" t="s">
        <v>379</v>
      </c>
      <c r="GM122" s="938"/>
      <c r="GN122" s="939"/>
      <c r="GO122" s="729">
        <v>0.5</v>
      </c>
      <c r="GP122" s="730">
        <v>2</v>
      </c>
      <c r="GQ122" s="730">
        <v>5</v>
      </c>
      <c r="GR122" s="730">
        <v>10</v>
      </c>
      <c r="GS122" s="730">
        <v>15</v>
      </c>
      <c r="GT122" s="460">
        <v>20</v>
      </c>
      <c r="GU122" s="460">
        <v>30</v>
      </c>
      <c r="GV122" s="460">
        <v>40</v>
      </c>
      <c r="GW122" s="460">
        <v>50</v>
      </c>
      <c r="GX122" s="460">
        <v>60</v>
      </c>
      <c r="GY122" s="460">
        <v>70</v>
      </c>
      <c r="GZ122" s="727" t="s">
        <v>379</v>
      </c>
      <c r="HB122" s="968"/>
      <c r="HC122" s="969"/>
      <c r="HD122" s="1027"/>
      <c r="HE122" s="1029"/>
      <c r="HF122" s="731">
        <v>0.5</v>
      </c>
      <c r="HH122" s="968"/>
      <c r="HI122" s="969"/>
      <c r="HJ122" s="1054"/>
      <c r="HK122" s="731">
        <v>0.5</v>
      </c>
    </row>
    <row r="123" spans="2:219" ht="15" customHeight="1">
      <c r="B123" s="1045" t="s">
        <v>980</v>
      </c>
      <c r="C123" s="778" t="s">
        <v>380</v>
      </c>
      <c r="D123" s="462" t="s">
        <v>381</v>
      </c>
      <c r="E123" s="733" t="s">
        <v>381</v>
      </c>
      <c r="F123" s="734" t="s">
        <v>381</v>
      </c>
      <c r="G123" s="735" t="s">
        <v>381</v>
      </c>
      <c r="H123" s="736" t="s">
        <v>381</v>
      </c>
      <c r="I123" s="734" t="s">
        <v>381</v>
      </c>
      <c r="J123" s="734" t="s">
        <v>381</v>
      </c>
      <c r="K123" s="734" t="s">
        <v>381</v>
      </c>
      <c r="L123" s="734" t="s">
        <v>381</v>
      </c>
      <c r="M123" s="734" t="s">
        <v>381</v>
      </c>
      <c r="N123" s="734" t="s">
        <v>381</v>
      </c>
      <c r="O123" s="734" t="s">
        <v>381</v>
      </c>
      <c r="P123" s="734" t="s">
        <v>381</v>
      </c>
      <c r="Q123" s="734" t="s">
        <v>381</v>
      </c>
      <c r="R123" s="734" t="s">
        <v>381</v>
      </c>
      <c r="S123" s="737" t="s">
        <v>381</v>
      </c>
      <c r="T123" s="738"/>
      <c r="U123" s="1020" t="s">
        <v>980</v>
      </c>
      <c r="V123" s="732" t="str">
        <f>$C123</f>
        <v>&gt; 50</v>
      </c>
      <c r="W123" s="739" t="s">
        <v>381</v>
      </c>
      <c r="X123" s="740" t="s">
        <v>381</v>
      </c>
      <c r="Y123" s="469" t="s">
        <v>381</v>
      </c>
      <c r="Z123" s="469" t="s">
        <v>381</v>
      </c>
      <c r="AA123" s="469" t="s">
        <v>381</v>
      </c>
      <c r="AB123" s="528" t="s">
        <v>381</v>
      </c>
      <c r="AC123" s="470" t="s">
        <v>381</v>
      </c>
      <c r="AD123" s="739" t="s">
        <v>381</v>
      </c>
      <c r="AE123" s="740" t="s">
        <v>381</v>
      </c>
      <c r="AF123" s="738"/>
      <c r="AG123" s="1048">
        <f>(87.5-2)/4.3</f>
        <v>19.88372093023256</v>
      </c>
      <c r="AH123" s="1050">
        <f>AG123/(1-(2.5+7)/(87.5-2))</f>
        <v>22.369186046511629</v>
      </c>
      <c r="AI123" s="738"/>
      <c r="AJ123" s="1020" t="s">
        <v>980</v>
      </c>
      <c r="AK123" s="732" t="str">
        <f>$C123</f>
        <v>&gt; 50</v>
      </c>
      <c r="AL123" s="739" t="s">
        <v>381</v>
      </c>
      <c r="AM123" s="740" t="s">
        <v>381</v>
      </c>
      <c r="AN123" s="529" t="s">
        <v>381</v>
      </c>
      <c r="AO123" s="738"/>
      <c r="AP123" s="1020" t="s">
        <v>980</v>
      </c>
      <c r="AQ123" s="732" t="s">
        <v>380</v>
      </c>
      <c r="AR123" s="462" t="s">
        <v>381</v>
      </c>
      <c r="AS123" s="736" t="s">
        <v>381</v>
      </c>
      <c r="AT123" s="734" t="s">
        <v>381</v>
      </c>
      <c r="AU123" s="734" t="s">
        <v>381</v>
      </c>
      <c r="AV123" s="734" t="s">
        <v>381</v>
      </c>
      <c r="AW123" s="734" t="s">
        <v>381</v>
      </c>
      <c r="AX123" s="734" t="s">
        <v>381</v>
      </c>
      <c r="AY123" s="734" t="s">
        <v>381</v>
      </c>
      <c r="AZ123" s="734" t="s">
        <v>381</v>
      </c>
      <c r="BA123" s="734" t="s">
        <v>381</v>
      </c>
      <c r="BB123" s="734" t="s">
        <v>381</v>
      </c>
      <c r="BC123" s="734" t="s">
        <v>381</v>
      </c>
      <c r="BD123" s="737" t="s">
        <v>381</v>
      </c>
      <c r="BE123" s="738"/>
      <c r="BF123" s="1020" t="s">
        <v>980</v>
      </c>
      <c r="BG123" s="732" t="s">
        <v>380</v>
      </c>
      <c r="BH123" s="462" t="s">
        <v>381</v>
      </c>
      <c r="BI123" s="736" t="s">
        <v>381</v>
      </c>
      <c r="BJ123" s="734" t="s">
        <v>381</v>
      </c>
      <c r="BK123" s="734" t="s">
        <v>381</v>
      </c>
      <c r="BL123" s="734" t="s">
        <v>381</v>
      </c>
      <c r="BM123" s="734" t="s">
        <v>381</v>
      </c>
      <c r="BN123" s="734" t="s">
        <v>381</v>
      </c>
      <c r="BO123" s="734" t="s">
        <v>381</v>
      </c>
      <c r="BP123" s="734" t="s">
        <v>381</v>
      </c>
      <c r="BQ123" s="734" t="s">
        <v>381</v>
      </c>
      <c r="BR123" s="734" t="s">
        <v>381</v>
      </c>
      <c r="BS123" s="734" t="s">
        <v>381</v>
      </c>
      <c r="BT123" s="737" t="s">
        <v>381</v>
      </c>
      <c r="BU123" s="738"/>
      <c r="BV123" s="1020" t="s">
        <v>980</v>
      </c>
      <c r="BW123" s="732" t="s">
        <v>380</v>
      </c>
      <c r="BX123" s="462" t="s">
        <v>381</v>
      </c>
      <c r="BY123" s="736" t="s">
        <v>381</v>
      </c>
      <c r="BZ123" s="734" t="s">
        <v>381</v>
      </c>
      <c r="CA123" s="734" t="s">
        <v>381</v>
      </c>
      <c r="CB123" s="734" t="s">
        <v>381</v>
      </c>
      <c r="CC123" s="734" t="s">
        <v>381</v>
      </c>
      <c r="CD123" s="734" t="s">
        <v>381</v>
      </c>
      <c r="CE123" s="734" t="s">
        <v>381</v>
      </c>
      <c r="CF123" s="734" t="s">
        <v>381</v>
      </c>
      <c r="CG123" s="734" t="s">
        <v>381</v>
      </c>
      <c r="CH123" s="734" t="s">
        <v>381</v>
      </c>
      <c r="CI123" s="734" t="s">
        <v>381</v>
      </c>
      <c r="CJ123" s="737" t="s">
        <v>381</v>
      </c>
      <c r="CK123" s="738"/>
      <c r="CL123" s="1020" t="s">
        <v>980</v>
      </c>
      <c r="CM123" s="732" t="str">
        <f>$C123</f>
        <v>&gt; 50</v>
      </c>
      <c r="CN123" s="742" t="s">
        <v>381</v>
      </c>
      <c r="CO123" s="743" t="s">
        <v>381</v>
      </c>
      <c r="CP123" s="743" t="s">
        <v>381</v>
      </c>
      <c r="CQ123" s="743" t="s">
        <v>381</v>
      </c>
      <c r="CR123" s="743" t="s">
        <v>381</v>
      </c>
      <c r="CS123" s="743" t="s">
        <v>381</v>
      </c>
      <c r="CT123" s="743" t="s">
        <v>381</v>
      </c>
      <c r="CU123" s="743" t="s">
        <v>381</v>
      </c>
      <c r="CV123" s="743" t="s">
        <v>381</v>
      </c>
      <c r="CW123" s="743" t="s">
        <v>381</v>
      </c>
      <c r="CX123" s="743" t="s">
        <v>381</v>
      </c>
      <c r="CY123" s="740" t="s">
        <v>381</v>
      </c>
      <c r="CZ123" s="738"/>
      <c r="DA123" s="1020" t="s">
        <v>980</v>
      </c>
      <c r="DB123" s="732" t="str">
        <f>$C123</f>
        <v>&gt; 50</v>
      </c>
      <c r="DC123" s="742" t="s">
        <v>381</v>
      </c>
      <c r="DD123" s="743" t="s">
        <v>381</v>
      </c>
      <c r="DE123" s="743" t="s">
        <v>381</v>
      </c>
      <c r="DF123" s="743" t="s">
        <v>381</v>
      </c>
      <c r="DG123" s="743" t="s">
        <v>381</v>
      </c>
      <c r="DH123" s="743" t="s">
        <v>381</v>
      </c>
      <c r="DI123" s="743" t="s">
        <v>381</v>
      </c>
      <c r="DJ123" s="743" t="s">
        <v>381</v>
      </c>
      <c r="DK123" s="743" t="s">
        <v>381</v>
      </c>
      <c r="DL123" s="743" t="s">
        <v>381</v>
      </c>
      <c r="DM123" s="743" t="s">
        <v>381</v>
      </c>
      <c r="DN123" s="740" t="s">
        <v>381</v>
      </c>
      <c r="DO123" s="744"/>
      <c r="DP123" s="1020" t="s">
        <v>980</v>
      </c>
      <c r="DQ123" s="732" t="str">
        <f>$C123</f>
        <v>&gt; 50</v>
      </c>
      <c r="DR123" s="742" t="s">
        <v>381</v>
      </c>
      <c r="DS123" s="743" t="s">
        <v>381</v>
      </c>
      <c r="DT123" s="743" t="s">
        <v>381</v>
      </c>
      <c r="DU123" s="743" t="s">
        <v>381</v>
      </c>
      <c r="DV123" s="743" t="s">
        <v>381</v>
      </c>
      <c r="DW123" s="743" t="s">
        <v>381</v>
      </c>
      <c r="DX123" s="743" t="s">
        <v>381</v>
      </c>
      <c r="DY123" s="743" t="s">
        <v>381</v>
      </c>
      <c r="DZ123" s="743" t="s">
        <v>381</v>
      </c>
      <c r="EA123" s="743" t="s">
        <v>381</v>
      </c>
      <c r="EB123" s="743" t="s">
        <v>381</v>
      </c>
      <c r="EC123" s="740" t="s">
        <v>381</v>
      </c>
      <c r="ED123" s="738"/>
      <c r="EE123" s="1020" t="s">
        <v>980</v>
      </c>
      <c r="EF123" s="732" t="str">
        <f>$C123</f>
        <v>&gt; 50</v>
      </c>
      <c r="EG123" s="742" t="s">
        <v>381</v>
      </c>
      <c r="EH123" s="743" t="s">
        <v>381</v>
      </c>
      <c r="EI123" s="743" t="s">
        <v>381</v>
      </c>
      <c r="EJ123" s="743" t="s">
        <v>381</v>
      </c>
      <c r="EK123" s="743" t="s">
        <v>381</v>
      </c>
      <c r="EL123" s="743" t="s">
        <v>381</v>
      </c>
      <c r="EM123" s="743" t="s">
        <v>381</v>
      </c>
      <c r="EN123" s="743" t="s">
        <v>381</v>
      </c>
      <c r="EO123" s="743" t="s">
        <v>381</v>
      </c>
      <c r="EP123" s="743" t="s">
        <v>381</v>
      </c>
      <c r="EQ123" s="743" t="s">
        <v>381</v>
      </c>
      <c r="ER123" s="740" t="s">
        <v>381</v>
      </c>
      <c r="ES123" s="738"/>
      <c r="ET123" s="1020" t="s">
        <v>980</v>
      </c>
      <c r="EU123" s="732" t="str">
        <f>$C123</f>
        <v>&gt; 50</v>
      </c>
      <c r="EV123" s="742" t="s">
        <v>381</v>
      </c>
      <c r="EW123" s="743" t="s">
        <v>381</v>
      </c>
      <c r="EX123" s="743" t="s">
        <v>381</v>
      </c>
      <c r="EY123" s="743" t="s">
        <v>381</v>
      </c>
      <c r="EZ123" s="743" t="s">
        <v>381</v>
      </c>
      <c r="FA123" s="743" t="s">
        <v>381</v>
      </c>
      <c r="FB123" s="743" t="s">
        <v>381</v>
      </c>
      <c r="FC123" s="743" t="s">
        <v>381</v>
      </c>
      <c r="FD123" s="743" t="s">
        <v>381</v>
      </c>
      <c r="FE123" s="743" t="s">
        <v>381</v>
      </c>
      <c r="FF123" s="743" t="s">
        <v>381</v>
      </c>
      <c r="FG123" s="740" t="s">
        <v>381</v>
      </c>
      <c r="FI123" s="1020" t="s">
        <v>980</v>
      </c>
      <c r="FJ123" s="732" t="str">
        <f>$C123</f>
        <v>&gt; 50</v>
      </c>
      <c r="FK123" s="742" t="s">
        <v>381</v>
      </c>
      <c r="FL123" s="743" t="s">
        <v>381</v>
      </c>
      <c r="FM123" s="743" t="s">
        <v>381</v>
      </c>
      <c r="FN123" s="743" t="s">
        <v>381</v>
      </c>
      <c r="FO123" s="743" t="s">
        <v>381</v>
      </c>
      <c r="FP123" s="743" t="s">
        <v>381</v>
      </c>
      <c r="FQ123" s="743" t="s">
        <v>381</v>
      </c>
      <c r="FR123" s="743" t="s">
        <v>381</v>
      </c>
      <c r="FS123" s="743" t="s">
        <v>381</v>
      </c>
      <c r="FT123" s="743" t="s">
        <v>381</v>
      </c>
      <c r="FU123" s="743" t="s">
        <v>381</v>
      </c>
      <c r="FV123" s="740" t="s">
        <v>381</v>
      </c>
      <c r="FW123" s="744"/>
      <c r="FX123" s="1020" t="s">
        <v>980</v>
      </c>
      <c r="FY123" s="732" t="str">
        <f>$C123</f>
        <v>&gt; 50</v>
      </c>
      <c r="FZ123" s="742" t="s">
        <v>381</v>
      </c>
      <c r="GA123" s="743" t="s">
        <v>381</v>
      </c>
      <c r="GB123" s="743" t="s">
        <v>381</v>
      </c>
      <c r="GC123" s="743" t="s">
        <v>381</v>
      </c>
      <c r="GD123" s="743" t="s">
        <v>381</v>
      </c>
      <c r="GE123" s="743" t="s">
        <v>381</v>
      </c>
      <c r="GF123" s="743" t="s">
        <v>381</v>
      </c>
      <c r="GG123" s="743" t="s">
        <v>381</v>
      </c>
      <c r="GH123" s="743" t="s">
        <v>381</v>
      </c>
      <c r="GI123" s="743" t="s">
        <v>381</v>
      </c>
      <c r="GJ123" s="743" t="s">
        <v>381</v>
      </c>
      <c r="GK123" s="740" t="s">
        <v>381</v>
      </c>
      <c r="GM123" s="1020" t="s">
        <v>980</v>
      </c>
      <c r="GN123" s="732" t="str">
        <f>$C123</f>
        <v>&gt; 50</v>
      </c>
      <c r="GO123" s="742" t="s">
        <v>381</v>
      </c>
      <c r="GP123" s="743" t="s">
        <v>381</v>
      </c>
      <c r="GQ123" s="743" t="s">
        <v>381</v>
      </c>
      <c r="GR123" s="743" t="s">
        <v>381</v>
      </c>
      <c r="GS123" s="743" t="s">
        <v>381</v>
      </c>
      <c r="GT123" s="743" t="s">
        <v>381</v>
      </c>
      <c r="GU123" s="743" t="s">
        <v>381</v>
      </c>
      <c r="GV123" s="743" t="s">
        <v>381</v>
      </c>
      <c r="GW123" s="743" t="s">
        <v>381</v>
      </c>
      <c r="GX123" s="743" t="s">
        <v>381</v>
      </c>
      <c r="GY123" s="743" t="s">
        <v>381</v>
      </c>
      <c r="GZ123" s="740" t="s">
        <v>381</v>
      </c>
      <c r="HB123" s="1020" t="s">
        <v>980</v>
      </c>
      <c r="HC123" s="732" t="str">
        <f>$C123</f>
        <v>&gt; 50</v>
      </c>
      <c r="HD123" s="462" t="s">
        <v>381</v>
      </c>
      <c r="HE123" s="470" t="s">
        <v>381</v>
      </c>
      <c r="HF123" s="745" t="s">
        <v>381</v>
      </c>
      <c r="HH123" s="1020" t="s">
        <v>980</v>
      </c>
      <c r="HI123" s="732" t="str">
        <f>$C123</f>
        <v>&gt; 50</v>
      </c>
      <c r="HJ123" s="462" t="s">
        <v>381</v>
      </c>
      <c r="HK123" s="745" t="s">
        <v>381</v>
      </c>
    </row>
    <row r="124" spans="2:219" ht="15" customHeight="1">
      <c r="B124" s="1046"/>
      <c r="C124" s="589">
        <v>50</v>
      </c>
      <c r="D124" s="476">
        <f>Y124</f>
        <v>13.186676297179611</v>
      </c>
      <c r="E124" s="642">
        <f>MIN(AS124,BI124,BY124)</f>
        <v>75.399713960913914</v>
      </c>
      <c r="F124" s="643">
        <f>MIN(HF124,HK124)</f>
        <v>87.434482554737997</v>
      </c>
      <c r="G124" s="602">
        <f>HD124</f>
        <v>3.4361528441670903</v>
      </c>
      <c r="H124" s="594" t="s">
        <v>712</v>
      </c>
      <c r="I124" s="603" t="s">
        <v>712</v>
      </c>
      <c r="J124" s="579">
        <f>MIN(AU124,BK124,CA124)</f>
        <v>81.294339711989466</v>
      </c>
      <c r="K124" s="579">
        <f t="shared" ref="K124:K136" si="355">MIN(AV124,BL124,CB124)</f>
        <v>87.221209795054975</v>
      </c>
      <c r="L124" s="579">
        <f t="shared" ref="L124:L136" si="356">MIN(AW124,BM124,CC124)</f>
        <v>86.840952309745703</v>
      </c>
      <c r="M124" s="579">
        <f t="shared" ref="M124:M136" si="357">MIN(AX124,BN124,CD124)</f>
        <v>86.427762148901522</v>
      </c>
      <c r="N124" s="579">
        <f t="shared" ref="N124:N136" si="358">MIN(AY124,BO124,CE124)</f>
        <v>85.50173546527212</v>
      </c>
      <c r="O124" s="579">
        <f t="shared" ref="O124:O136" si="359">MIN(AZ124,BP124,CF124)</f>
        <v>84.454879120173715</v>
      </c>
      <c r="P124" s="579">
        <f t="shared" ref="P124:P136" si="360">MIN(BA124,BQ124,CG124)</f>
        <v>83.294098157732805</v>
      </c>
      <c r="Q124" s="579">
        <f t="shared" ref="Q124:Q136" si="361">MIN(BB124,BR124,CH124)</f>
        <v>82.019199960933307</v>
      </c>
      <c r="R124" s="579">
        <f>MIN(BC124,BS124,CI124)</f>
        <v>80.598832482162308</v>
      </c>
      <c r="S124" s="480" t="s">
        <v>381</v>
      </c>
      <c r="T124" s="738"/>
      <c r="U124" s="1021"/>
      <c r="V124" s="503">
        <f>$C124</f>
        <v>50</v>
      </c>
      <c r="W124" s="481">
        <v>50</v>
      </c>
      <c r="X124" s="482">
        <v>-33</v>
      </c>
      <c r="Y124" s="681">
        <f>IF(MIN(AA124,Z124)*(1-(2.5+7)/(87.5-2))&gt;$AG$7,$AG$7,MIN(AA124,Z124)*(1-(2.5+7)/(87.5-2)))</f>
        <v>13.186676297179611</v>
      </c>
      <c r="Z124" s="666">
        <v>14.835010834327063</v>
      </c>
      <c r="AA124" s="488">
        <v>16.663557572261467</v>
      </c>
      <c r="AB124" s="532">
        <f>(J124-5)/Y124</f>
        <v>5.7857141551512434</v>
      </c>
      <c r="AC124" s="486">
        <f>(J124-5)/MIN(AA124,Z124)</f>
        <v>5.1428570268011056</v>
      </c>
      <c r="AD124" s="487">
        <v>26.025565809308166</v>
      </c>
      <c r="AE124" s="488">
        <v>41.077804666996911</v>
      </c>
      <c r="AF124" s="738"/>
      <c r="AG124" s="1048"/>
      <c r="AH124" s="1050"/>
      <c r="AI124" s="738"/>
      <c r="AJ124" s="1021"/>
      <c r="AK124" s="503">
        <f>$C124</f>
        <v>50</v>
      </c>
      <c r="AL124" s="489">
        <v>25</v>
      </c>
      <c r="AM124" s="482">
        <f t="shared" ref="AM124:AM136" si="362">MIN(-40,AK124)</f>
        <v>-40</v>
      </c>
      <c r="AN124" s="490">
        <f t="shared" ref="AN124:AN136" si="363">Y124</f>
        <v>13.186676297179611</v>
      </c>
      <c r="AO124" s="738"/>
      <c r="AP124" s="1021"/>
      <c r="AQ124" s="503">
        <v>50</v>
      </c>
      <c r="AR124" s="483">
        <f t="shared" ref="AR124:AR136" si="364">Y124</f>
        <v>13.186676297179611</v>
      </c>
      <c r="AS124" s="477">
        <v>104.90027961426554</v>
      </c>
      <c r="AT124" s="479">
        <v>104.70061757831967</v>
      </c>
      <c r="AU124" s="479">
        <v>104.34926315472727</v>
      </c>
      <c r="AV124" s="479">
        <v>103.83610143810753</v>
      </c>
      <c r="AW124" s="479">
        <v>103.39093778849161</v>
      </c>
      <c r="AX124" s="479">
        <v>102.99729295313203</v>
      </c>
      <c r="AY124" s="479">
        <v>102.31919713432156</v>
      </c>
      <c r="AZ124" s="479">
        <v>102.00328031613014</v>
      </c>
      <c r="BA124" s="479">
        <v>101.75282505596921</v>
      </c>
      <c r="BB124" s="479">
        <v>101.32016142990894</v>
      </c>
      <c r="BC124" s="479">
        <v>101.43757952354292</v>
      </c>
      <c r="BD124" s="480" t="s">
        <v>381</v>
      </c>
      <c r="BE124" s="738"/>
      <c r="BF124" s="1021"/>
      <c r="BG124" s="503">
        <v>50</v>
      </c>
      <c r="BH124" s="483">
        <f t="shared" ref="BH124:BH136" si="365">IF(MIN(Z124:AA124)&gt;$AH$7,$AH$7,MIN(Z124:AA124))</f>
        <v>14.835010834327063</v>
      </c>
      <c r="BI124" s="477">
        <v>75.399713960913914</v>
      </c>
      <c r="BJ124" s="479">
        <v>77.345178062360645</v>
      </c>
      <c r="BK124" s="478">
        <v>81.294339711989466</v>
      </c>
      <c r="BL124" s="478">
        <v>87.424348604794133</v>
      </c>
      <c r="BM124" s="478">
        <v>87.048424081395709</v>
      </c>
      <c r="BN124" s="478">
        <v>86.63995691839196</v>
      </c>
      <c r="BO124" s="478">
        <v>85.719941136703056</v>
      </c>
      <c r="BP124" s="478">
        <v>84.670833111698784</v>
      </c>
      <c r="BQ124" s="478">
        <v>83.497455665298176</v>
      </c>
      <c r="BR124" s="478">
        <v>82.194222419751071</v>
      </c>
      <c r="BS124" s="478">
        <v>80.706503210265566</v>
      </c>
      <c r="BT124" s="522" t="s">
        <v>381</v>
      </c>
      <c r="BU124" s="533"/>
      <c r="BV124" s="1021"/>
      <c r="BW124" s="503">
        <v>50</v>
      </c>
      <c r="BX124" s="483">
        <f t="shared" ref="BX124:BX136" si="366">IF(MIN(Z124:AA124)&gt;$AH$7,$AH$7,MIN(Z124:AA124))</f>
        <v>14.835010834327063</v>
      </c>
      <c r="BY124" s="477">
        <v>79.265565175121793</v>
      </c>
      <c r="BZ124" s="479">
        <v>81.090308072255226</v>
      </c>
      <c r="CA124" s="478">
        <v>85.259857647579508</v>
      </c>
      <c r="CB124" s="478">
        <v>87.221209795054975</v>
      </c>
      <c r="CC124" s="478">
        <v>86.840952309745703</v>
      </c>
      <c r="CD124" s="478">
        <v>86.427762148901522</v>
      </c>
      <c r="CE124" s="478">
        <v>85.50173546527212</v>
      </c>
      <c r="CF124" s="478">
        <v>84.454879120173715</v>
      </c>
      <c r="CG124" s="478">
        <v>83.294098157732805</v>
      </c>
      <c r="CH124" s="478">
        <v>82.019199960933307</v>
      </c>
      <c r="CI124" s="478">
        <v>80.598832482162308</v>
      </c>
      <c r="CJ124" s="522" t="s">
        <v>381</v>
      </c>
      <c r="CK124" s="738"/>
      <c r="CL124" s="1021"/>
      <c r="CM124" s="503">
        <f>$C124</f>
        <v>50</v>
      </c>
      <c r="CN124" s="491">
        <v>1.2000000000000002</v>
      </c>
      <c r="CO124" s="492">
        <v>1.2000000000000006</v>
      </c>
      <c r="CP124" s="492">
        <v>1.2000000000000004</v>
      </c>
      <c r="CQ124" s="492">
        <v>1.2</v>
      </c>
      <c r="CR124" s="492">
        <v>1.2000000000000002</v>
      </c>
      <c r="CS124" s="493">
        <v>1.2000000000000008</v>
      </c>
      <c r="CT124" s="493">
        <v>1.2000000000000002</v>
      </c>
      <c r="CU124" s="493">
        <v>1.2</v>
      </c>
      <c r="CV124" s="493">
        <v>1.2</v>
      </c>
      <c r="CW124" s="493">
        <v>1.2000000000000002</v>
      </c>
      <c r="CX124" s="493">
        <v>1.2000000000000002</v>
      </c>
      <c r="CY124" s="747" t="s">
        <v>381</v>
      </c>
      <c r="CZ124" s="738"/>
      <c r="DA124" s="1021"/>
      <c r="DB124" s="503">
        <f>$C124</f>
        <v>50</v>
      </c>
      <c r="DC124" s="491">
        <v>0.9021252019682674</v>
      </c>
      <c r="DD124" s="492">
        <v>0.9185009372800661</v>
      </c>
      <c r="DE124" s="492">
        <v>0.95102417692204022</v>
      </c>
      <c r="DF124" s="492">
        <v>1.00000000000001</v>
      </c>
      <c r="DG124" s="492">
        <v>1</v>
      </c>
      <c r="DH124" s="493">
        <v>1</v>
      </c>
      <c r="DI124" s="493">
        <v>1.0000000000000056</v>
      </c>
      <c r="DJ124" s="493">
        <v>1.0000000000000047</v>
      </c>
      <c r="DK124" s="493">
        <v>1</v>
      </c>
      <c r="DL124" s="493">
        <v>1</v>
      </c>
      <c r="DM124" s="493">
        <v>1.0000000000000004</v>
      </c>
      <c r="DN124" s="747" t="s">
        <v>381</v>
      </c>
      <c r="DO124" s="744"/>
      <c r="DP124" s="1021"/>
      <c r="DQ124" s="503">
        <f>$C124</f>
        <v>50</v>
      </c>
      <c r="DR124" s="491">
        <v>0.9344344303440838</v>
      </c>
      <c r="DS124" s="492">
        <v>0.9493668720488283</v>
      </c>
      <c r="DT124" s="492">
        <v>0.98275468481832084</v>
      </c>
      <c r="DU124" s="492">
        <v>1</v>
      </c>
      <c r="DV124" s="492">
        <v>1.00000000000001</v>
      </c>
      <c r="DW124" s="493">
        <v>1.0000000000000102</v>
      </c>
      <c r="DX124" s="493">
        <v>1.0000000000000051</v>
      </c>
      <c r="DY124" s="493">
        <v>1.0000000000000047</v>
      </c>
      <c r="DZ124" s="493">
        <v>1.0000000000000049</v>
      </c>
      <c r="EA124" s="493">
        <v>1.0000000000000024</v>
      </c>
      <c r="EB124" s="493">
        <v>1.0000000000000007</v>
      </c>
      <c r="EC124" s="747" t="s">
        <v>381</v>
      </c>
      <c r="ED124" s="738"/>
      <c r="EE124" s="1021"/>
      <c r="EF124" s="503">
        <f>$C124</f>
        <v>50</v>
      </c>
      <c r="EG124" s="495">
        <v>51.68018647816308</v>
      </c>
      <c r="EH124" s="496">
        <v>51.067641685740341</v>
      </c>
      <c r="EI124" s="496">
        <v>49.989998519318078</v>
      </c>
      <c r="EJ124" s="496">
        <v>48.416717092316958</v>
      </c>
      <c r="EK124" s="496">
        <v>47.052530165239943</v>
      </c>
      <c r="EL124" s="497">
        <v>45.846703829876162</v>
      </c>
      <c r="EM124" s="497">
        <v>43.770607027667779</v>
      </c>
      <c r="EN124" s="497">
        <v>41.491390458802584</v>
      </c>
      <c r="EO124" s="497">
        <v>42.037614006529452</v>
      </c>
      <c r="EP124" s="497">
        <v>40.470693691578958</v>
      </c>
      <c r="EQ124" s="497">
        <v>41.073435765352542</v>
      </c>
      <c r="ER124" s="747" t="s">
        <v>381</v>
      </c>
      <c r="ES124" s="738"/>
      <c r="ET124" s="1021"/>
      <c r="EU124" s="503">
        <f>$C124</f>
        <v>50</v>
      </c>
      <c r="EV124" s="495">
        <v>85</v>
      </c>
      <c r="EW124" s="496">
        <v>85</v>
      </c>
      <c r="EX124" s="496">
        <v>85</v>
      </c>
      <c r="EY124" s="496">
        <v>84.843231443597801</v>
      </c>
      <c r="EZ124" s="496">
        <v>83.322798209413918</v>
      </c>
      <c r="FA124" s="497">
        <v>81.671374915992942</v>
      </c>
      <c r="FB124" s="497">
        <v>77.954191325934289</v>
      </c>
      <c r="FC124" s="497">
        <v>73.719561335363551</v>
      </c>
      <c r="FD124" s="497">
        <v>68.988616446994854</v>
      </c>
      <c r="FE124" s="497">
        <v>63.740752689363433</v>
      </c>
      <c r="FF124" s="497">
        <v>57.758706074268787</v>
      </c>
      <c r="FG124" s="747" t="s">
        <v>381</v>
      </c>
      <c r="FI124" s="1021"/>
      <c r="FJ124" s="503">
        <f>$C124</f>
        <v>50</v>
      </c>
      <c r="FK124" s="495">
        <v>85</v>
      </c>
      <c r="FL124" s="496">
        <v>85</v>
      </c>
      <c r="FM124" s="496">
        <v>85</v>
      </c>
      <c r="FN124" s="496">
        <v>84.02156405400774</v>
      </c>
      <c r="FO124" s="496">
        <v>82.483912684206814</v>
      </c>
      <c r="FP124" s="497">
        <v>80.813736434507234</v>
      </c>
      <c r="FQ124" s="497">
        <v>77.073059237425014</v>
      </c>
      <c r="FR124" s="497">
        <v>72.848433890548336</v>
      </c>
      <c r="FS124" s="497">
        <v>68.169272084890792</v>
      </c>
      <c r="FT124" s="497">
        <v>63.036511038478977</v>
      </c>
      <c r="FU124" s="497">
        <v>57.326132300948984</v>
      </c>
      <c r="FV124" s="747" t="s">
        <v>381</v>
      </c>
      <c r="FW124" s="744"/>
      <c r="FX124" s="1021"/>
      <c r="FY124" s="503">
        <f>$C124</f>
        <v>50</v>
      </c>
      <c r="FZ124" s="491">
        <f>MIN(CN124,DC124,DR124)</f>
        <v>0.9021252019682674</v>
      </c>
      <c r="GA124" s="492">
        <f t="shared" ref="GA124:GA136" si="367">MIN(CO124,DD124,DS124)</f>
        <v>0.9185009372800661</v>
      </c>
      <c r="GB124" s="492">
        <f t="shared" ref="GB124:GB136" si="368">MIN(CP124,DE124,DT124)</f>
        <v>0.95102417692204022</v>
      </c>
      <c r="GC124" s="492">
        <f t="shared" ref="GC124:GC136" si="369">MIN(CQ124,DF124,DU124)</f>
        <v>1</v>
      </c>
      <c r="GD124" s="492">
        <f t="shared" ref="GD124:GD136" si="370">MIN(CR124,DG124,DV124)</f>
        <v>1</v>
      </c>
      <c r="GE124" s="493">
        <f t="shared" ref="GE124:GE136" si="371">MIN(CS124,DH124,DW124)</f>
        <v>1</v>
      </c>
      <c r="GF124" s="493">
        <f t="shared" ref="GF124:GF136" si="372">MIN(CT124,DI124,DX124)</f>
        <v>1.0000000000000051</v>
      </c>
      <c r="GG124" s="493">
        <f t="shared" ref="GG124:GG136" si="373">MIN(CU124,DJ124,DY124)</f>
        <v>1.0000000000000047</v>
      </c>
      <c r="GH124" s="493">
        <f t="shared" ref="GH124:GH136" si="374">MIN(CV124,DK124,DZ124)</f>
        <v>1</v>
      </c>
      <c r="GI124" s="493">
        <f t="shared" ref="GI124:GI136" si="375">MIN(CW124,DL124,EA124)</f>
        <v>1</v>
      </c>
      <c r="GJ124" s="493">
        <f>MIN(CX124,DM124,EB124)</f>
        <v>1.0000000000000004</v>
      </c>
      <c r="GK124" s="747" t="s">
        <v>381</v>
      </c>
      <c r="GM124" s="1021"/>
      <c r="GN124" s="503">
        <f>$C124</f>
        <v>50</v>
      </c>
      <c r="GO124" s="495">
        <f>MAX(EG124,EV124,FK124)</f>
        <v>85</v>
      </c>
      <c r="GP124" s="496">
        <f t="shared" ref="GP124:GP136" si="376">MAX(EH124,EW124,FL124)</f>
        <v>85</v>
      </c>
      <c r="GQ124" s="496">
        <f t="shared" ref="GQ124:GQ136" si="377">MAX(EI124,EX124,FM124)</f>
        <v>85</v>
      </c>
      <c r="GR124" s="496">
        <f t="shared" ref="GR124:GR136" si="378">MAX(EJ124,EY124,FN124)</f>
        <v>84.843231443597801</v>
      </c>
      <c r="GS124" s="496">
        <f t="shared" ref="GS124:GS136" si="379">MAX(EK124,EZ124,FO124)</f>
        <v>83.322798209413918</v>
      </c>
      <c r="GT124" s="497">
        <f t="shared" ref="GT124:GT136" si="380">MAX(EL124,FA124,FP124)</f>
        <v>81.671374915992942</v>
      </c>
      <c r="GU124" s="497">
        <f t="shared" ref="GU124:GU136" si="381">MAX(EM124,FB124,FQ124)</f>
        <v>77.954191325934289</v>
      </c>
      <c r="GV124" s="497">
        <f t="shared" ref="GV124:GV136" si="382">MAX(EN124,FC124,FR124)</f>
        <v>73.719561335363551</v>
      </c>
      <c r="GW124" s="497">
        <f t="shared" ref="GW124:GW136" si="383">MAX(EO124,FD124,FS124)</f>
        <v>68.988616446994854</v>
      </c>
      <c r="GX124" s="497">
        <f t="shared" ref="GX124:GX136" si="384">MAX(EP124,FE124,FT124)</f>
        <v>63.740752689363433</v>
      </c>
      <c r="GY124" s="497">
        <f>MAX(EQ124,FF124,FU124)</f>
        <v>57.758706074268787</v>
      </c>
      <c r="GZ124" s="747" t="s">
        <v>381</v>
      </c>
      <c r="HB124" s="1021"/>
      <c r="HC124" s="503">
        <f>$C124</f>
        <v>50</v>
      </c>
      <c r="HD124" s="531">
        <f>HE124*(1-(2.5+7)/(87.5-2))</f>
        <v>3.4361528441670903</v>
      </c>
      <c r="HE124" s="485">
        <v>3.865671949687977</v>
      </c>
      <c r="HF124" s="604">
        <v>87.434482554737997</v>
      </c>
      <c r="HH124" s="1021"/>
      <c r="HI124" s="503">
        <f>$C124</f>
        <v>50</v>
      </c>
      <c r="HJ124" s="531">
        <f>HD124</f>
        <v>3.4361528441670903</v>
      </c>
      <c r="HK124" s="604">
        <v>103.38459830568422</v>
      </c>
    </row>
    <row r="125" spans="2:219" ht="15" customHeight="1">
      <c r="B125" s="1046"/>
      <c r="C125" s="589">
        <v>45</v>
      </c>
      <c r="D125" s="476">
        <f>Y125</f>
        <v>16.791551454556622</v>
      </c>
      <c r="E125" s="642">
        <f>MIN(AS125,BI125,BY125)</f>
        <v>72.774030731514458</v>
      </c>
      <c r="F125" s="643">
        <f>MIN(HF125,HK125)</f>
        <v>87.387606542113829</v>
      </c>
      <c r="G125" s="602">
        <f>HD125</f>
        <v>4.0751240208426704</v>
      </c>
      <c r="H125" s="594" t="s">
        <v>712</v>
      </c>
      <c r="I125" s="603" t="s">
        <v>712</v>
      </c>
      <c r="J125" s="579">
        <f t="shared" ref="J125:J136" si="385">MIN(AU125,BK125,CA125)</f>
        <v>81.165246841897556</v>
      </c>
      <c r="K125" s="579">
        <f t="shared" si="355"/>
        <v>87.12433382244707</v>
      </c>
      <c r="L125" s="579">
        <f t="shared" si="356"/>
        <v>86.609162023167571</v>
      </c>
      <c r="M125" s="579">
        <f t="shared" si="357"/>
        <v>86.066144466859086</v>
      </c>
      <c r="N125" s="579">
        <f t="shared" si="358"/>
        <v>84.908423682108165</v>
      </c>
      <c r="O125" s="579">
        <f t="shared" si="359"/>
        <v>83.649333710867083</v>
      </c>
      <c r="P125" s="579">
        <f t="shared" si="360"/>
        <v>82.295627627274897</v>
      </c>
      <c r="Q125" s="579">
        <f t="shared" si="361"/>
        <v>80.847537816271455</v>
      </c>
      <c r="R125" s="579">
        <f>MIN(BC125,BS125,CI125)</f>
        <v>79.25838052429981</v>
      </c>
      <c r="S125" s="480" t="s">
        <v>381</v>
      </c>
      <c r="T125" s="738"/>
      <c r="U125" s="1021"/>
      <c r="V125" s="503">
        <f t="shared" ref="V125:V137" si="386">$C125</f>
        <v>45</v>
      </c>
      <c r="W125" s="481">
        <v>45</v>
      </c>
      <c r="X125" s="482">
        <v>-33</v>
      </c>
      <c r="Y125" s="681">
        <f t="shared" ref="Y125:Y136" si="387">IF(MIN(AA125,Z125)*(1-(2.5+7)/(87.5-2))&gt;$AG$7,$AG$7,MIN(AA125,Z125)*(1-(2.5+7)/(87.5-2)))</f>
        <v>16.791551454556622</v>
      </c>
      <c r="Z125" s="666">
        <v>18.890495386376202</v>
      </c>
      <c r="AA125" s="488">
        <v>20.397480920896957</v>
      </c>
      <c r="AB125" s="532">
        <f>(J125-5)/Y125</f>
        <v>4.5359267157668777</v>
      </c>
      <c r="AC125" s="486">
        <f>(J125-5)/MIN(AA125,Z125)</f>
        <v>4.0319348584594463</v>
      </c>
      <c r="AD125" s="487">
        <v>31.888577285886551</v>
      </c>
      <c r="AE125" s="488">
        <v>48.556767284157225</v>
      </c>
      <c r="AF125" s="738"/>
      <c r="AG125" s="1048"/>
      <c r="AH125" s="1050"/>
      <c r="AI125" s="738"/>
      <c r="AJ125" s="1021"/>
      <c r="AK125" s="503">
        <f t="shared" ref="AK125:AK137" si="388">$C125</f>
        <v>45</v>
      </c>
      <c r="AL125" s="489">
        <v>25</v>
      </c>
      <c r="AM125" s="482">
        <f t="shared" si="362"/>
        <v>-40</v>
      </c>
      <c r="AN125" s="490">
        <f t="shared" si="363"/>
        <v>16.791551454556622</v>
      </c>
      <c r="AO125" s="738"/>
      <c r="AP125" s="1021"/>
      <c r="AQ125" s="503">
        <v>45</v>
      </c>
      <c r="AR125" s="483">
        <f t="shared" si="364"/>
        <v>16.791551454556622</v>
      </c>
      <c r="AS125" s="477">
        <v>104.65158486625121</v>
      </c>
      <c r="AT125" s="479">
        <v>104.4501694919724</v>
      </c>
      <c r="AU125" s="479">
        <v>104.10488673880589</v>
      </c>
      <c r="AV125" s="479">
        <v>103.60668127963753</v>
      </c>
      <c r="AW125" s="479">
        <v>103.17723400340942</v>
      </c>
      <c r="AX125" s="479">
        <v>102.80087102745742</v>
      </c>
      <c r="AY125" s="479">
        <v>102.15018327777976</v>
      </c>
      <c r="AZ125" s="479">
        <v>101.97266830367855</v>
      </c>
      <c r="BA125" s="479">
        <v>101.73049932873045</v>
      </c>
      <c r="BB125" s="479">
        <v>101.29037277566201</v>
      </c>
      <c r="BC125" s="479">
        <v>101.53628058828745</v>
      </c>
      <c r="BD125" s="480" t="s">
        <v>381</v>
      </c>
      <c r="BE125" s="738"/>
      <c r="BF125" s="1021"/>
      <c r="BG125" s="503">
        <v>45</v>
      </c>
      <c r="BH125" s="483">
        <f t="shared" si="365"/>
        <v>18.890495386376202</v>
      </c>
      <c r="BI125" s="477">
        <v>72.774030731514458</v>
      </c>
      <c r="BJ125" s="479">
        <v>75.421771330953561</v>
      </c>
      <c r="BK125" s="478">
        <v>81.165246841897556</v>
      </c>
      <c r="BL125" s="478">
        <v>87.298901705715267</v>
      </c>
      <c r="BM125" s="478">
        <v>86.795414871553803</v>
      </c>
      <c r="BN125" s="478">
        <v>86.26126480668988</v>
      </c>
      <c r="BO125" s="478">
        <v>85.107960460037901</v>
      </c>
      <c r="BP125" s="478">
        <v>83.847637294549884</v>
      </c>
      <c r="BQ125" s="478">
        <v>82.4838815961308</v>
      </c>
      <c r="BR125" s="478">
        <v>81.009670363721995</v>
      </c>
      <c r="BS125" s="478">
        <v>79.346119724233162</v>
      </c>
      <c r="BT125" s="522" t="s">
        <v>381</v>
      </c>
      <c r="BU125" s="533"/>
      <c r="BV125" s="1021"/>
      <c r="BW125" s="503">
        <v>45</v>
      </c>
      <c r="BX125" s="483">
        <f t="shared" si="366"/>
        <v>18.890495386376202</v>
      </c>
      <c r="BY125" s="477">
        <v>75.860918628631282</v>
      </c>
      <c r="BZ125" s="479">
        <v>78.645925040160279</v>
      </c>
      <c r="CA125" s="478">
        <v>84.430532226388081</v>
      </c>
      <c r="CB125" s="478">
        <v>87.12433382244707</v>
      </c>
      <c r="CC125" s="478">
        <v>86.609162023167571</v>
      </c>
      <c r="CD125" s="478">
        <v>86.066144466859086</v>
      </c>
      <c r="CE125" s="478">
        <v>84.908423682108165</v>
      </c>
      <c r="CF125" s="478">
        <v>83.649333710867083</v>
      </c>
      <c r="CG125" s="478">
        <v>82.295627627274897</v>
      </c>
      <c r="CH125" s="478">
        <v>80.847537816271455</v>
      </c>
      <c r="CI125" s="478">
        <v>79.25838052429981</v>
      </c>
      <c r="CJ125" s="522" t="s">
        <v>381</v>
      </c>
      <c r="CK125" s="738"/>
      <c r="CL125" s="1021"/>
      <c r="CM125" s="503">
        <f t="shared" ref="CM125:CM137" si="389">$C125</f>
        <v>45</v>
      </c>
      <c r="CN125" s="491">
        <v>1.2000000000000002</v>
      </c>
      <c r="CO125" s="492">
        <v>1.2</v>
      </c>
      <c r="CP125" s="492">
        <v>1.2000000000000111</v>
      </c>
      <c r="CQ125" s="492">
        <v>1.2000000000000006</v>
      </c>
      <c r="CR125" s="492">
        <v>1.2</v>
      </c>
      <c r="CS125" s="493">
        <v>1.2000000000000111</v>
      </c>
      <c r="CT125" s="493">
        <v>1.2000000000000002</v>
      </c>
      <c r="CU125" s="493">
        <v>1.2</v>
      </c>
      <c r="CV125" s="493">
        <v>1.2</v>
      </c>
      <c r="CW125" s="493">
        <v>1.2000000000000104</v>
      </c>
      <c r="CX125" s="493">
        <v>1.2</v>
      </c>
      <c r="CY125" s="747" t="s">
        <v>381</v>
      </c>
      <c r="CZ125" s="738"/>
      <c r="DA125" s="1021"/>
      <c r="DB125" s="503">
        <f t="shared" ref="DB125:DB137" si="390">$C125</f>
        <v>45</v>
      </c>
      <c r="DC125" s="491">
        <v>0.87963910188738403</v>
      </c>
      <c r="DD125" s="492">
        <v>0.9023122102955381</v>
      </c>
      <c r="DE125" s="492">
        <v>0.94997586939502854</v>
      </c>
      <c r="DF125" s="492">
        <v>1.0000000000000064</v>
      </c>
      <c r="DG125" s="492">
        <v>1</v>
      </c>
      <c r="DH125" s="493">
        <v>1</v>
      </c>
      <c r="DI125" s="493">
        <v>1.0000000000000067</v>
      </c>
      <c r="DJ125" s="493">
        <v>1.0000000000000004</v>
      </c>
      <c r="DK125" s="493">
        <v>1.0000000000000004</v>
      </c>
      <c r="DL125" s="493">
        <v>1</v>
      </c>
      <c r="DM125" s="493">
        <v>1</v>
      </c>
      <c r="DN125" s="747" t="s">
        <v>381</v>
      </c>
      <c r="DO125" s="744"/>
      <c r="DP125" s="1021"/>
      <c r="DQ125" s="503">
        <f t="shared" ref="DQ125:DQ137" si="391">$C125</f>
        <v>45</v>
      </c>
      <c r="DR125" s="491">
        <v>0.90602898188738923</v>
      </c>
      <c r="DS125" s="492">
        <v>0.92931799999305609</v>
      </c>
      <c r="DT125" s="492">
        <v>0.97619324127407192</v>
      </c>
      <c r="DU125" s="492">
        <v>1.0000000000000062</v>
      </c>
      <c r="DV125" s="492">
        <v>1.0000000000000004</v>
      </c>
      <c r="DW125" s="493">
        <v>1.0000000000000067</v>
      </c>
      <c r="DX125" s="493">
        <v>1.0000000000000064</v>
      </c>
      <c r="DY125" s="493">
        <v>1.0000000000000002</v>
      </c>
      <c r="DZ125" s="493">
        <v>1.0000000000000004</v>
      </c>
      <c r="EA125" s="493">
        <v>1.0000000000000031</v>
      </c>
      <c r="EB125" s="493">
        <v>1</v>
      </c>
      <c r="EC125" s="747" t="s">
        <v>381</v>
      </c>
      <c r="ED125" s="738"/>
      <c r="EE125" s="1021"/>
      <c r="EF125" s="503">
        <f t="shared" ref="EF125:EF137" si="392">$C125</f>
        <v>45</v>
      </c>
      <c r="EG125" s="495">
        <v>50.917231489483527</v>
      </c>
      <c r="EH125" s="496">
        <v>50.299452782617664</v>
      </c>
      <c r="EI125" s="496">
        <v>49.240679562396792</v>
      </c>
      <c r="EJ125" s="496">
        <v>47.713595292143282</v>
      </c>
      <c r="EK125" s="496">
        <v>46.397848681555274</v>
      </c>
      <c r="EL125" s="497">
        <v>45.245187509316054</v>
      </c>
      <c r="EM125" s="497">
        <v>43.253356615846826</v>
      </c>
      <c r="EN125" s="497">
        <v>41.01803365680297</v>
      </c>
      <c r="EO125" s="497">
        <v>41.969321172537036</v>
      </c>
      <c r="EP125" s="497">
        <v>40.453500952020931</v>
      </c>
      <c r="EQ125" s="497">
        <v>41.375280704082684</v>
      </c>
      <c r="ER125" s="747" t="s">
        <v>381</v>
      </c>
      <c r="ES125" s="738"/>
      <c r="ET125" s="1021"/>
      <c r="EU125" s="503">
        <f t="shared" ref="EU125:EU137" si="393">$C125</f>
        <v>45</v>
      </c>
      <c r="EV125" s="495">
        <v>85.000000000000114</v>
      </c>
      <c r="EW125" s="496">
        <v>85.000000000000057</v>
      </c>
      <c r="EX125" s="496">
        <v>85</v>
      </c>
      <c r="EY125" s="496">
        <v>84.335797927899932</v>
      </c>
      <c r="EZ125" s="496">
        <v>82.299810147271671</v>
      </c>
      <c r="FA125" s="497">
        <v>80.140920254896173</v>
      </c>
      <c r="FB125" s="497">
        <v>75.483447666983352</v>
      </c>
      <c r="FC125" s="497">
        <v>70.399925294943159</v>
      </c>
      <c r="FD125" s="497">
        <v>64.906542544782042</v>
      </c>
      <c r="FE125" s="497">
        <v>58.976965044015628</v>
      </c>
      <c r="FF125" s="497">
        <v>52.296948157542033</v>
      </c>
      <c r="FG125" s="747" t="s">
        <v>381</v>
      </c>
      <c r="FI125" s="1021"/>
      <c r="FJ125" s="503">
        <f t="shared" ref="FJ125:FJ137" si="394">$C125</f>
        <v>45</v>
      </c>
      <c r="FK125" s="495">
        <v>85</v>
      </c>
      <c r="FL125" s="496">
        <v>85</v>
      </c>
      <c r="FM125" s="496">
        <v>85.000000000000171</v>
      </c>
      <c r="FN125" s="496">
        <v>83.629771592678537</v>
      </c>
      <c r="FO125" s="496">
        <v>81.546898539536073</v>
      </c>
      <c r="FP125" s="497">
        <v>79.352578441884248</v>
      </c>
      <c r="FQ125" s="497">
        <v>74.678185825571688</v>
      </c>
      <c r="FR125" s="497">
        <v>69.600656472865296</v>
      </c>
      <c r="FS125" s="497">
        <v>64.148837826763668</v>
      </c>
      <c r="FT125" s="497">
        <v>58.325396202692673</v>
      </c>
      <c r="FU125" s="497">
        <v>51.944962070507586</v>
      </c>
      <c r="FV125" s="747" t="s">
        <v>381</v>
      </c>
      <c r="FW125" s="744"/>
      <c r="FX125" s="1021"/>
      <c r="FY125" s="503">
        <f t="shared" ref="FY125:FY137" si="395">$C125</f>
        <v>45</v>
      </c>
      <c r="FZ125" s="491">
        <f t="shared" ref="FZ125:FZ136" si="396">MIN(CN125,DC125,DR125)</f>
        <v>0.87963910188738403</v>
      </c>
      <c r="GA125" s="492">
        <f t="shared" si="367"/>
        <v>0.9023122102955381</v>
      </c>
      <c r="GB125" s="492">
        <f t="shared" si="368"/>
        <v>0.94997586939502854</v>
      </c>
      <c r="GC125" s="492">
        <f t="shared" si="369"/>
        <v>1.0000000000000062</v>
      </c>
      <c r="GD125" s="492">
        <f t="shared" si="370"/>
        <v>1</v>
      </c>
      <c r="GE125" s="493">
        <f t="shared" si="371"/>
        <v>1</v>
      </c>
      <c r="GF125" s="493">
        <f t="shared" si="372"/>
        <v>1.0000000000000064</v>
      </c>
      <c r="GG125" s="493">
        <f t="shared" si="373"/>
        <v>1.0000000000000002</v>
      </c>
      <c r="GH125" s="493">
        <f t="shared" si="374"/>
        <v>1.0000000000000004</v>
      </c>
      <c r="GI125" s="493">
        <f t="shared" si="375"/>
        <v>1</v>
      </c>
      <c r="GJ125" s="493">
        <f>MIN(CX125,DM125,EB125)</f>
        <v>1</v>
      </c>
      <c r="GK125" s="747" t="s">
        <v>381</v>
      </c>
      <c r="GM125" s="1021"/>
      <c r="GN125" s="503">
        <f t="shared" ref="GN125:GN137" si="397">$C125</f>
        <v>45</v>
      </c>
      <c r="GO125" s="495">
        <f t="shared" ref="GO125:GO136" si="398">MAX(EG125,EV125,FK125)</f>
        <v>85.000000000000114</v>
      </c>
      <c r="GP125" s="496">
        <f t="shared" si="376"/>
        <v>85.000000000000057</v>
      </c>
      <c r="GQ125" s="496">
        <f t="shared" si="377"/>
        <v>85.000000000000171</v>
      </c>
      <c r="GR125" s="496">
        <f t="shared" si="378"/>
        <v>84.335797927899932</v>
      </c>
      <c r="GS125" s="496">
        <f t="shared" si="379"/>
        <v>82.299810147271671</v>
      </c>
      <c r="GT125" s="497">
        <f t="shared" si="380"/>
        <v>80.140920254896173</v>
      </c>
      <c r="GU125" s="497">
        <f t="shared" si="381"/>
        <v>75.483447666983352</v>
      </c>
      <c r="GV125" s="497">
        <f t="shared" si="382"/>
        <v>70.399925294943159</v>
      </c>
      <c r="GW125" s="497">
        <f t="shared" si="383"/>
        <v>64.906542544782042</v>
      </c>
      <c r="GX125" s="497">
        <f t="shared" si="384"/>
        <v>58.976965044015628</v>
      </c>
      <c r="GY125" s="497">
        <f>MAX(EQ125,FF125,FU125)</f>
        <v>52.296948157542033</v>
      </c>
      <c r="GZ125" s="747" t="s">
        <v>381</v>
      </c>
      <c r="HB125" s="1021"/>
      <c r="HC125" s="503">
        <f t="shared" ref="HC125:HC137" si="399">$C125</f>
        <v>45</v>
      </c>
      <c r="HD125" s="531">
        <f>HE125*(1-(2.5+7)/(87.5-2))</f>
        <v>4.0751240208426704</v>
      </c>
      <c r="HE125" s="485">
        <v>4.5845145234480045</v>
      </c>
      <c r="HF125" s="604">
        <v>87.387606542113829</v>
      </c>
      <c r="HH125" s="1021"/>
      <c r="HI125" s="503">
        <f t="shared" ref="HI125:HI137" si="400">$C125</f>
        <v>45</v>
      </c>
      <c r="HJ125" s="531">
        <f t="shared" ref="HJ125:HJ136" si="401">HD125</f>
        <v>4.0751240208426704</v>
      </c>
      <c r="HK125" s="604">
        <v>102.69050690668399</v>
      </c>
    </row>
    <row r="126" spans="2:219" ht="15" customHeight="1">
      <c r="B126" s="1046"/>
      <c r="C126" s="589">
        <v>40</v>
      </c>
      <c r="D126" s="476">
        <f>Y126</f>
        <v>19.88372093023256</v>
      </c>
      <c r="E126" s="642">
        <f>MIN(AS126,BI126,BY126)</f>
        <v>71.402570629214452</v>
      </c>
      <c r="F126" s="643">
        <f>MIN(HF126,HK126)</f>
        <v>87.356628382813142</v>
      </c>
      <c r="G126" s="602">
        <f>HD126</f>
        <v>4.742400352147186</v>
      </c>
      <c r="H126" s="594" t="s">
        <v>712</v>
      </c>
      <c r="I126" s="603" t="s">
        <v>712</v>
      </c>
      <c r="J126" s="579">
        <f t="shared" si="385"/>
        <v>81.927581284425827</v>
      </c>
      <c r="K126" s="579">
        <f t="shared" si="355"/>
        <v>86.987340754071894</v>
      </c>
      <c r="L126" s="579">
        <f t="shared" si="356"/>
        <v>86.338207089635077</v>
      </c>
      <c r="M126" s="579">
        <f t="shared" si="357"/>
        <v>85.667690738059633</v>
      </c>
      <c r="N126" s="579">
        <f t="shared" si="358"/>
        <v>84.270133509109243</v>
      </c>
      <c r="O126" s="579">
        <f t="shared" si="359"/>
        <v>82.798342387076161</v>
      </c>
      <c r="P126" s="579">
        <f t="shared" si="360"/>
        <v>81.25512738593028</v>
      </c>
      <c r="Q126" s="579">
        <f t="shared" si="361"/>
        <v>79.635639539811876</v>
      </c>
      <c r="R126" s="579">
        <f>MIN(BC126,BS126,CI126)</f>
        <v>77.863729817556774</v>
      </c>
      <c r="S126" s="480" t="s">
        <v>381</v>
      </c>
      <c r="T126" s="738"/>
      <c r="U126" s="1021"/>
      <c r="V126" s="503">
        <f t="shared" si="386"/>
        <v>40</v>
      </c>
      <c r="W126" s="481">
        <v>40</v>
      </c>
      <c r="X126" s="482">
        <v>-33</v>
      </c>
      <c r="Y126" s="681">
        <f t="shared" si="387"/>
        <v>19.88372093023256</v>
      </c>
      <c r="Z126" s="666">
        <v>22.758436434584304</v>
      </c>
      <c r="AA126" s="488">
        <v>23.991065175574128</v>
      </c>
      <c r="AB126" s="532">
        <f>(J126-5)/Y126</f>
        <v>3.8688725090412985</v>
      </c>
      <c r="AC126" s="486">
        <f>(J126-5)/MIN(AA126,Z126)</f>
        <v>3.3801786649773837</v>
      </c>
      <c r="AD126" s="487">
        <v>37.109325891880673</v>
      </c>
      <c r="AE126" s="488">
        <v>55.329226586022052</v>
      </c>
      <c r="AF126" s="738"/>
      <c r="AG126" s="1048"/>
      <c r="AH126" s="1050"/>
      <c r="AI126" s="738"/>
      <c r="AJ126" s="1021"/>
      <c r="AK126" s="503">
        <f t="shared" si="388"/>
        <v>40</v>
      </c>
      <c r="AL126" s="489">
        <v>25</v>
      </c>
      <c r="AM126" s="482">
        <f t="shared" si="362"/>
        <v>-40</v>
      </c>
      <c r="AN126" s="490">
        <f t="shared" si="363"/>
        <v>19.88372093023256</v>
      </c>
      <c r="AO126" s="738"/>
      <c r="AP126" s="1021"/>
      <c r="AQ126" s="503">
        <v>40</v>
      </c>
      <c r="AR126" s="483">
        <f t="shared" si="364"/>
        <v>19.88372093023256</v>
      </c>
      <c r="AS126" s="477">
        <v>104.39014435935961</v>
      </c>
      <c r="AT126" s="479">
        <v>104.1916708961465</v>
      </c>
      <c r="AU126" s="479">
        <v>103.8471129713442</v>
      </c>
      <c r="AV126" s="479">
        <v>103.35334025257691</v>
      </c>
      <c r="AW126" s="479">
        <v>102.93265185884667</v>
      </c>
      <c r="AX126" s="479">
        <v>102.56646437536421</v>
      </c>
      <c r="AY126" s="479">
        <v>101.93867770054875</v>
      </c>
      <c r="AZ126" s="479">
        <v>101.9405076909198</v>
      </c>
      <c r="BA126" s="479">
        <v>101.65249733788873</v>
      </c>
      <c r="BB126" s="479">
        <v>101.25905526471202</v>
      </c>
      <c r="BC126" s="479">
        <v>101.57288451037147</v>
      </c>
      <c r="BD126" s="480" t="s">
        <v>381</v>
      </c>
      <c r="BE126" s="738"/>
      <c r="BF126" s="1021"/>
      <c r="BG126" s="503">
        <v>40</v>
      </c>
      <c r="BH126" s="483">
        <f t="shared" si="365"/>
        <v>22.369186046511629</v>
      </c>
      <c r="BI126" s="477">
        <v>71.402570629214452</v>
      </c>
      <c r="BJ126" s="479">
        <v>74.780960357818842</v>
      </c>
      <c r="BK126" s="478">
        <v>81.927581284425827</v>
      </c>
      <c r="BL126" s="478">
        <v>87.133140569942</v>
      </c>
      <c r="BM126" s="478">
        <v>86.495070004790335</v>
      </c>
      <c r="BN126" s="478">
        <v>85.836370432574981</v>
      </c>
      <c r="BO126" s="478">
        <v>84.450540551916021</v>
      </c>
      <c r="BP126" s="478">
        <v>82.98025819636311</v>
      </c>
      <c r="BQ126" s="478">
        <v>81.428142742837366</v>
      </c>
      <c r="BR126" s="478">
        <v>79.783639476028185</v>
      </c>
      <c r="BS126" s="478">
        <v>77.930668344394377</v>
      </c>
      <c r="BT126" s="522" t="s">
        <v>381</v>
      </c>
      <c r="BU126" s="533"/>
      <c r="BV126" s="1021"/>
      <c r="BW126" s="503">
        <v>40</v>
      </c>
      <c r="BX126" s="483">
        <f t="shared" si="366"/>
        <v>22.369186046511629</v>
      </c>
      <c r="BY126" s="477">
        <v>73.75376990853519</v>
      </c>
      <c r="BZ126" s="479">
        <v>77.276475605040972</v>
      </c>
      <c r="CA126" s="478">
        <v>84.49874657533455</v>
      </c>
      <c r="CB126" s="478">
        <v>86.987340754071894</v>
      </c>
      <c r="CC126" s="478">
        <v>86.338207089635077</v>
      </c>
      <c r="CD126" s="478">
        <v>85.667690738059633</v>
      </c>
      <c r="CE126" s="478">
        <v>84.270133509109243</v>
      </c>
      <c r="CF126" s="478">
        <v>82.798342387076161</v>
      </c>
      <c r="CG126" s="478">
        <v>81.25512738593028</v>
      </c>
      <c r="CH126" s="478">
        <v>79.635639539811876</v>
      </c>
      <c r="CI126" s="478">
        <v>77.863729817556774</v>
      </c>
      <c r="CJ126" s="522" t="s">
        <v>381</v>
      </c>
      <c r="CK126" s="738"/>
      <c r="CL126" s="1021"/>
      <c r="CM126" s="503">
        <f t="shared" si="389"/>
        <v>40</v>
      </c>
      <c r="CN126" s="491">
        <v>1.2000000000000119</v>
      </c>
      <c r="CO126" s="492">
        <v>1.2000000000000124</v>
      </c>
      <c r="CP126" s="492">
        <v>1.2000000000000002</v>
      </c>
      <c r="CQ126" s="492">
        <v>1.2000000000000004</v>
      </c>
      <c r="CR126" s="492">
        <v>1.2000000000000008</v>
      </c>
      <c r="CS126" s="493">
        <v>1.2000000000000006</v>
      </c>
      <c r="CT126" s="493">
        <v>1.2000000000000002</v>
      </c>
      <c r="CU126" s="493">
        <v>1.2</v>
      </c>
      <c r="CV126" s="493">
        <v>1.2</v>
      </c>
      <c r="CW126" s="493">
        <v>1.2000000000000002</v>
      </c>
      <c r="CX126" s="493">
        <v>1.2000000000000002</v>
      </c>
      <c r="CY126" s="747" t="s">
        <v>381</v>
      </c>
      <c r="CZ126" s="738"/>
      <c r="DA126" s="1021"/>
      <c r="DB126" s="503">
        <f t="shared" si="390"/>
        <v>40</v>
      </c>
      <c r="DC126" s="491">
        <v>0.86771361768593758</v>
      </c>
      <c r="DD126" s="492">
        <v>0.89686651183289701</v>
      </c>
      <c r="DE126" s="492">
        <v>0.95615222557388169</v>
      </c>
      <c r="DF126" s="492">
        <v>1.000000000000008</v>
      </c>
      <c r="DG126" s="492">
        <v>1.0000000000000082</v>
      </c>
      <c r="DH126" s="493">
        <v>1.0000000000000004</v>
      </c>
      <c r="DI126" s="493">
        <v>1.0000000000000082</v>
      </c>
      <c r="DJ126" s="493">
        <v>1.000000000000004</v>
      </c>
      <c r="DK126" s="493">
        <v>1.0000000000000038</v>
      </c>
      <c r="DL126" s="493">
        <v>1.0000000000000018</v>
      </c>
      <c r="DM126" s="493">
        <v>1</v>
      </c>
      <c r="DN126" s="747" t="s">
        <v>381</v>
      </c>
      <c r="DO126" s="744"/>
      <c r="DP126" s="1021"/>
      <c r="DQ126" s="503">
        <f t="shared" si="391"/>
        <v>40</v>
      </c>
      <c r="DR126" s="491">
        <v>0.88808201362945716</v>
      </c>
      <c r="DS126" s="492">
        <v>0.91792669198265697</v>
      </c>
      <c r="DT126" s="492">
        <v>0.97673440418702007</v>
      </c>
      <c r="DU126" s="492">
        <v>1.0000000000000075</v>
      </c>
      <c r="DV126" s="492">
        <v>1.0000000000000073</v>
      </c>
      <c r="DW126" s="493">
        <v>1</v>
      </c>
      <c r="DX126" s="493">
        <v>1</v>
      </c>
      <c r="DY126" s="493">
        <v>1.000000000000004</v>
      </c>
      <c r="DZ126" s="493">
        <v>1.000000000000004</v>
      </c>
      <c r="EA126" s="493">
        <v>1</v>
      </c>
      <c r="EB126" s="493">
        <v>1.0000000000000007</v>
      </c>
      <c r="EC126" s="747" t="s">
        <v>381</v>
      </c>
      <c r="ED126" s="738"/>
      <c r="EE126" s="1021"/>
      <c r="EF126" s="503">
        <f t="shared" si="392"/>
        <v>40</v>
      </c>
      <c r="EG126" s="495">
        <v>50.11536716562955</v>
      </c>
      <c r="EH126" s="496">
        <v>49.50676124683099</v>
      </c>
      <c r="EI126" s="496">
        <v>48.450469024372865</v>
      </c>
      <c r="EJ126" s="496">
        <v>46.937340288256451</v>
      </c>
      <c r="EK126" s="496">
        <v>45.648736548346903</v>
      </c>
      <c r="EL126" s="497">
        <v>44.527497185515244</v>
      </c>
      <c r="EM126" s="497">
        <v>42.606183672080988</v>
      </c>
      <c r="EN126" s="497">
        <v>40.424062994244082</v>
      </c>
      <c r="EO126" s="497">
        <v>41.730729709646027</v>
      </c>
      <c r="EP126" s="497">
        <v>40.294175570989921</v>
      </c>
      <c r="EQ126" s="497">
        <v>41.487229335049221</v>
      </c>
      <c r="ER126" s="747" t="s">
        <v>381</v>
      </c>
      <c r="ES126" s="738"/>
      <c r="ET126" s="1021"/>
      <c r="EU126" s="503">
        <f t="shared" si="393"/>
        <v>40</v>
      </c>
      <c r="EV126" s="495">
        <v>85.000000000000057</v>
      </c>
      <c r="EW126" s="496">
        <v>85</v>
      </c>
      <c r="EX126" s="496">
        <v>85.000000000000057</v>
      </c>
      <c r="EY126" s="496">
        <v>83.665387199367387</v>
      </c>
      <c r="EZ126" s="496">
        <v>81.085758576283808</v>
      </c>
      <c r="FA126" s="497">
        <v>78.424420245103079</v>
      </c>
      <c r="FB126" s="497">
        <v>72.830934927273859</v>
      </c>
      <c r="FC126" s="497">
        <v>66.905119986355487</v>
      </c>
      <c r="FD126" s="497">
        <v>60.659213768295956</v>
      </c>
      <c r="FE126" s="497">
        <v>54.052659074439191</v>
      </c>
      <c r="FF126" s="497">
        <v>46.622661041812762</v>
      </c>
      <c r="FG126" s="747" t="s">
        <v>381</v>
      </c>
      <c r="FI126" s="1021"/>
      <c r="FJ126" s="503">
        <f t="shared" si="394"/>
        <v>40</v>
      </c>
      <c r="FK126" s="495">
        <v>85</v>
      </c>
      <c r="FL126" s="496">
        <v>85</v>
      </c>
      <c r="FM126" s="496">
        <v>85</v>
      </c>
      <c r="FN126" s="496">
        <v>83.075798026171583</v>
      </c>
      <c r="FO126" s="496">
        <v>80.451830645605469</v>
      </c>
      <c r="FP126" s="497">
        <v>77.743182603998378</v>
      </c>
      <c r="FQ126" s="497">
        <v>72.103347376400052</v>
      </c>
      <c r="FR126" s="497">
        <v>66.172547648797035</v>
      </c>
      <c r="FS126" s="497">
        <v>59.963606014852417</v>
      </c>
      <c r="FT126" s="497">
        <v>53.458661080496654</v>
      </c>
      <c r="FU126" s="497">
        <v>46.354535726655342</v>
      </c>
      <c r="FV126" s="747" t="s">
        <v>381</v>
      </c>
      <c r="FW126" s="744"/>
      <c r="FX126" s="1021"/>
      <c r="FY126" s="503">
        <f t="shared" si="395"/>
        <v>40</v>
      </c>
      <c r="FZ126" s="491">
        <f t="shared" si="396"/>
        <v>0.86771361768593758</v>
      </c>
      <c r="GA126" s="492">
        <f t="shared" si="367"/>
        <v>0.89686651183289701</v>
      </c>
      <c r="GB126" s="492">
        <f t="shared" si="368"/>
        <v>0.95615222557388169</v>
      </c>
      <c r="GC126" s="492">
        <f t="shared" si="369"/>
        <v>1.0000000000000075</v>
      </c>
      <c r="GD126" s="492">
        <f t="shared" si="370"/>
        <v>1.0000000000000073</v>
      </c>
      <c r="GE126" s="493">
        <f t="shared" si="371"/>
        <v>1</v>
      </c>
      <c r="GF126" s="493">
        <f t="shared" si="372"/>
        <v>1</v>
      </c>
      <c r="GG126" s="493">
        <f t="shared" si="373"/>
        <v>1.000000000000004</v>
      </c>
      <c r="GH126" s="493">
        <f t="shared" si="374"/>
        <v>1.0000000000000038</v>
      </c>
      <c r="GI126" s="493">
        <f t="shared" si="375"/>
        <v>1</v>
      </c>
      <c r="GJ126" s="493">
        <f>MIN(CX126,DM126,EB126)</f>
        <v>1</v>
      </c>
      <c r="GK126" s="747" t="s">
        <v>381</v>
      </c>
      <c r="GM126" s="1021"/>
      <c r="GN126" s="503">
        <f t="shared" si="397"/>
        <v>40</v>
      </c>
      <c r="GO126" s="495">
        <f t="shared" si="398"/>
        <v>85.000000000000057</v>
      </c>
      <c r="GP126" s="496">
        <f t="shared" si="376"/>
        <v>85</v>
      </c>
      <c r="GQ126" s="496">
        <f t="shared" si="377"/>
        <v>85.000000000000057</v>
      </c>
      <c r="GR126" s="496">
        <f t="shared" si="378"/>
        <v>83.665387199367387</v>
      </c>
      <c r="GS126" s="496">
        <f t="shared" si="379"/>
        <v>81.085758576283808</v>
      </c>
      <c r="GT126" s="497">
        <f t="shared" si="380"/>
        <v>78.424420245103079</v>
      </c>
      <c r="GU126" s="497">
        <f t="shared" si="381"/>
        <v>72.830934927273859</v>
      </c>
      <c r="GV126" s="497">
        <f t="shared" si="382"/>
        <v>66.905119986355487</v>
      </c>
      <c r="GW126" s="497">
        <f t="shared" si="383"/>
        <v>60.659213768295956</v>
      </c>
      <c r="GX126" s="497">
        <f t="shared" si="384"/>
        <v>54.052659074439191</v>
      </c>
      <c r="GY126" s="497">
        <f>MAX(EQ126,FF126,FU126)</f>
        <v>46.622661041812762</v>
      </c>
      <c r="GZ126" s="747" t="s">
        <v>381</v>
      </c>
      <c r="HB126" s="1021"/>
      <c r="HC126" s="503">
        <f t="shared" si="399"/>
        <v>40</v>
      </c>
      <c r="HD126" s="531">
        <f>HE126*(1-(2.5+7)/(87.5-2))</f>
        <v>4.742400352147186</v>
      </c>
      <c r="HE126" s="485">
        <v>5.3352003961655843</v>
      </c>
      <c r="HF126" s="604">
        <v>87.356628382813142</v>
      </c>
      <c r="HH126" s="1021"/>
      <c r="HI126" s="503">
        <f t="shared" si="400"/>
        <v>40</v>
      </c>
      <c r="HJ126" s="531">
        <f t="shared" si="401"/>
        <v>4.742400352147186</v>
      </c>
      <c r="HK126" s="604">
        <v>102.11675993435223</v>
      </c>
    </row>
    <row r="127" spans="2:219" ht="15" customHeight="1">
      <c r="B127" s="1046"/>
      <c r="C127" s="589">
        <v>35</v>
      </c>
      <c r="D127" s="476">
        <f>Y127</f>
        <v>19.88372093023256</v>
      </c>
      <c r="E127" s="642">
        <f>MIN(AS127,BI127,BY127)</f>
        <v>72.11123571461637</v>
      </c>
      <c r="F127" s="643">
        <f>MIN(HF127,HK127)</f>
        <v>87.350970283384342</v>
      </c>
      <c r="G127" s="602">
        <f>HD127</f>
        <v>4.7513761269828523</v>
      </c>
      <c r="H127" s="594" t="s">
        <v>712</v>
      </c>
      <c r="I127" s="603" t="s">
        <v>712</v>
      </c>
      <c r="J127" s="579">
        <f t="shared" si="385"/>
        <v>82.59873125408015</v>
      </c>
      <c r="K127" s="579">
        <f t="shared" si="355"/>
        <v>86.954598697064256</v>
      </c>
      <c r="L127" s="579">
        <f t="shared" si="356"/>
        <v>86.306923358941887</v>
      </c>
      <c r="M127" s="579">
        <f t="shared" si="357"/>
        <v>85.64074104880676</v>
      </c>
      <c r="N127" s="579">
        <f t="shared" si="358"/>
        <v>84.243281423953917</v>
      </c>
      <c r="O127" s="579">
        <f t="shared" si="359"/>
        <v>82.772684132121555</v>
      </c>
      <c r="P127" s="579">
        <f t="shared" si="360"/>
        <v>81.230218008327185</v>
      </c>
      <c r="Q127" s="579">
        <f t="shared" si="361"/>
        <v>79.611872545962612</v>
      </c>
      <c r="R127" s="579">
        <f>MIN(BC127,BS127,CI127)</f>
        <v>77.842933740925233</v>
      </c>
      <c r="S127" s="480" t="s">
        <v>381</v>
      </c>
      <c r="T127" s="738"/>
      <c r="U127" s="1021"/>
      <c r="V127" s="503">
        <f t="shared" si="386"/>
        <v>35</v>
      </c>
      <c r="W127" s="481">
        <v>40</v>
      </c>
      <c r="X127" s="482">
        <v>-33</v>
      </c>
      <c r="Y127" s="681">
        <f t="shared" si="387"/>
        <v>19.88372093023256</v>
      </c>
      <c r="Z127" s="666">
        <v>23.103779569977437</v>
      </c>
      <c r="AA127" s="488">
        <v>24.241575192572341</v>
      </c>
      <c r="AB127" s="532">
        <f>(J127-5)/Y127</f>
        <v>3.9026262502052003</v>
      </c>
      <c r="AC127" s="486">
        <f>(J127-5)/MIN(AA127,Z127)</f>
        <v>3.3587028918383992</v>
      </c>
      <c r="AD127" s="487">
        <v>37.566902037777382</v>
      </c>
      <c r="AE127" s="488">
        <v>55.7909118804344</v>
      </c>
      <c r="AF127" s="738"/>
      <c r="AG127" s="1048"/>
      <c r="AH127" s="1050"/>
      <c r="AI127" s="738"/>
      <c r="AJ127" s="1021"/>
      <c r="AK127" s="503">
        <f t="shared" si="388"/>
        <v>35</v>
      </c>
      <c r="AL127" s="489">
        <f t="shared" ref="AL127:AL135" si="402">AK127-10</f>
        <v>25</v>
      </c>
      <c r="AM127" s="482">
        <f t="shared" si="362"/>
        <v>-40</v>
      </c>
      <c r="AN127" s="490">
        <f t="shared" si="363"/>
        <v>19.88372093023256</v>
      </c>
      <c r="AO127" s="738"/>
      <c r="AP127" s="1021"/>
      <c r="AQ127" s="503">
        <v>35</v>
      </c>
      <c r="AR127" s="483">
        <f t="shared" si="364"/>
        <v>19.88372093023256</v>
      </c>
      <c r="AS127" s="477">
        <v>103.80014921303115</v>
      </c>
      <c r="AT127" s="479">
        <v>103.60366188522788</v>
      </c>
      <c r="AU127" s="479">
        <v>103.274398026543</v>
      </c>
      <c r="AV127" s="479">
        <v>102.80459627626593</v>
      </c>
      <c r="AW127" s="479">
        <v>102.41311543787143</v>
      </c>
      <c r="AX127" s="479">
        <v>102.08307848990994</v>
      </c>
      <c r="AY127" s="479">
        <v>101.52978663010802</v>
      </c>
      <c r="AZ127" s="479">
        <v>101.6793804243059</v>
      </c>
      <c r="BA127" s="479">
        <v>101.41259917122431</v>
      </c>
      <c r="BB127" s="479">
        <v>101.25885705822759</v>
      </c>
      <c r="BC127" s="479">
        <v>101.47328085950339</v>
      </c>
      <c r="BD127" s="480" t="s">
        <v>381</v>
      </c>
      <c r="BE127" s="738"/>
      <c r="BF127" s="1021"/>
      <c r="BG127" s="503">
        <v>35</v>
      </c>
      <c r="BH127" s="483">
        <f t="shared" si="365"/>
        <v>22.369186046511629</v>
      </c>
      <c r="BI127" s="477">
        <v>72.11123571461637</v>
      </c>
      <c r="BJ127" s="479">
        <v>75.502215523688207</v>
      </c>
      <c r="BK127" s="478">
        <v>82.59873125408015</v>
      </c>
      <c r="BL127" s="478">
        <v>87.095094352385345</v>
      </c>
      <c r="BM127" s="478">
        <v>86.457865917689659</v>
      </c>
      <c r="BN127" s="478">
        <v>85.797650572086752</v>
      </c>
      <c r="BO127" s="478">
        <v>84.41394821954664</v>
      </c>
      <c r="BP127" s="478">
        <v>82.944702049656627</v>
      </c>
      <c r="BQ127" s="478">
        <v>81.393989607075611</v>
      </c>
      <c r="BR127" s="478">
        <v>79.751471042987859</v>
      </c>
      <c r="BS127" s="478">
        <v>77.904883558976096</v>
      </c>
      <c r="BT127" s="522" t="s">
        <v>381</v>
      </c>
      <c r="BU127" s="533"/>
      <c r="BV127" s="1021"/>
      <c r="BW127" s="503">
        <v>35</v>
      </c>
      <c r="BX127" s="483">
        <f t="shared" si="366"/>
        <v>22.369186046511629</v>
      </c>
      <c r="BY127" s="477">
        <v>74.169872029597641</v>
      </c>
      <c r="BZ127" s="479">
        <v>77.807677019733234</v>
      </c>
      <c r="CA127" s="478">
        <v>85.076702063008611</v>
      </c>
      <c r="CB127" s="478">
        <v>86.954598697064256</v>
      </c>
      <c r="CC127" s="478">
        <v>86.306923358941887</v>
      </c>
      <c r="CD127" s="478">
        <v>85.64074104880676</v>
      </c>
      <c r="CE127" s="478">
        <v>84.243281423953917</v>
      </c>
      <c r="CF127" s="478">
        <v>82.772684132121555</v>
      </c>
      <c r="CG127" s="478">
        <v>81.230218008327185</v>
      </c>
      <c r="CH127" s="478">
        <v>79.611872545962612</v>
      </c>
      <c r="CI127" s="478">
        <v>77.842933740925233</v>
      </c>
      <c r="CJ127" s="522" t="s">
        <v>381</v>
      </c>
      <c r="CK127" s="738"/>
      <c r="CL127" s="1021"/>
      <c r="CM127" s="503">
        <f t="shared" si="389"/>
        <v>35</v>
      </c>
      <c r="CN127" s="491">
        <v>1.2000000000000006</v>
      </c>
      <c r="CO127" s="492">
        <v>1.2000000000000131</v>
      </c>
      <c r="CP127" s="492">
        <v>1.2000000000000002</v>
      </c>
      <c r="CQ127" s="492">
        <v>1.2</v>
      </c>
      <c r="CR127" s="492">
        <v>1.2000000000000008</v>
      </c>
      <c r="CS127" s="493">
        <v>1.2000000000000002</v>
      </c>
      <c r="CT127" s="493">
        <v>1.2000000000000004</v>
      </c>
      <c r="CU127" s="493">
        <v>1.2000000000000006</v>
      </c>
      <c r="CV127" s="493">
        <v>1.2000000000000002</v>
      </c>
      <c r="CW127" s="493">
        <v>1.2</v>
      </c>
      <c r="CX127" s="493">
        <v>1.2000000000000006</v>
      </c>
      <c r="CY127" s="747" t="s">
        <v>381</v>
      </c>
      <c r="CZ127" s="738"/>
      <c r="DA127" s="1021"/>
      <c r="DB127" s="503">
        <f t="shared" si="390"/>
        <v>35</v>
      </c>
      <c r="DC127" s="491">
        <v>0.8738914793158189</v>
      </c>
      <c r="DD127" s="492">
        <v>0.90299397903803758</v>
      </c>
      <c r="DE127" s="492">
        <v>0.96156161586839983</v>
      </c>
      <c r="DF127" s="492">
        <v>1</v>
      </c>
      <c r="DG127" s="492">
        <v>1.0000000000000004</v>
      </c>
      <c r="DH127" s="493">
        <v>1</v>
      </c>
      <c r="DI127" s="493">
        <v>1.0000000000000004</v>
      </c>
      <c r="DJ127" s="493">
        <v>1</v>
      </c>
      <c r="DK127" s="493">
        <v>1.000000000000004</v>
      </c>
      <c r="DL127" s="493">
        <v>1.0000000000000004</v>
      </c>
      <c r="DM127" s="493">
        <v>1.0000000000000004</v>
      </c>
      <c r="DN127" s="747" t="s">
        <v>381</v>
      </c>
      <c r="DO127" s="744"/>
      <c r="DP127" s="1021"/>
      <c r="DQ127" s="503">
        <f t="shared" si="391"/>
        <v>35</v>
      </c>
      <c r="DR127" s="491">
        <v>0.89164875727442583</v>
      </c>
      <c r="DS127" s="492">
        <v>0.92235907228584335</v>
      </c>
      <c r="DT127" s="492">
        <v>0.98130893171111766</v>
      </c>
      <c r="DU127" s="492">
        <v>1.0000000000000075</v>
      </c>
      <c r="DV127" s="492">
        <v>1.0000000000000082</v>
      </c>
      <c r="DW127" s="493">
        <v>1.000000000000008</v>
      </c>
      <c r="DX127" s="493">
        <v>1.0000000000000075</v>
      </c>
      <c r="DY127" s="493">
        <v>1</v>
      </c>
      <c r="DZ127" s="493">
        <v>1.0000000000000004</v>
      </c>
      <c r="EA127" s="493">
        <v>1.0000000000000016</v>
      </c>
      <c r="EB127" s="493">
        <v>1</v>
      </c>
      <c r="EC127" s="747" t="s">
        <v>381</v>
      </c>
      <c r="ED127" s="738"/>
      <c r="EE127" s="1021"/>
      <c r="EF127" s="503">
        <f t="shared" si="392"/>
        <v>35</v>
      </c>
      <c r="EG127" s="495">
        <v>48.306521478227125</v>
      </c>
      <c r="EH127" s="496">
        <v>47.70434280989582</v>
      </c>
      <c r="EI127" s="496">
        <v>46.695493793883031</v>
      </c>
      <c r="EJ127" s="496">
        <v>45.25659453414022</v>
      </c>
      <c r="EK127" s="496">
        <v>44.058071417749431</v>
      </c>
      <c r="EL127" s="497">
        <v>43.04801242667196</v>
      </c>
      <c r="EM127" s="497">
        <v>41.35542016438194</v>
      </c>
      <c r="EN127" s="497">
        <v>41.812957166888623</v>
      </c>
      <c r="EO127" s="497">
        <v>40.99704571332137</v>
      </c>
      <c r="EP127" s="497">
        <v>39.770497876839556</v>
      </c>
      <c r="EQ127" s="497">
        <v>41.182613108523242</v>
      </c>
      <c r="ER127" s="747" t="s">
        <v>381</v>
      </c>
      <c r="ES127" s="738"/>
      <c r="ET127" s="1021"/>
      <c r="EU127" s="503">
        <f t="shared" si="393"/>
        <v>35</v>
      </c>
      <c r="EV127" s="495">
        <v>85</v>
      </c>
      <c r="EW127" s="496">
        <v>85</v>
      </c>
      <c r="EX127" s="496">
        <v>85</v>
      </c>
      <c r="EY127" s="496">
        <v>83.511526938775432</v>
      </c>
      <c r="EZ127" s="496">
        <v>80.935397480905124</v>
      </c>
      <c r="FA127" s="497">
        <v>78.268034513918337</v>
      </c>
      <c r="FB127" s="497">
        <v>72.68334589487381</v>
      </c>
      <c r="FC127" s="497">
        <v>66.761925172577492</v>
      </c>
      <c r="FD127" s="497">
        <v>60.521890916443567</v>
      </c>
      <c r="FE127" s="497">
        <v>53.923543309608078</v>
      </c>
      <c r="FF127" s="497">
        <v>46.519376880037612</v>
      </c>
      <c r="FG127" s="747" t="s">
        <v>381</v>
      </c>
      <c r="FI127" s="1021"/>
      <c r="FJ127" s="503">
        <f t="shared" si="394"/>
        <v>35</v>
      </c>
      <c r="FK127" s="495">
        <v>85</v>
      </c>
      <c r="FL127" s="496">
        <v>85.000000000000057</v>
      </c>
      <c r="FM127" s="496">
        <v>85</v>
      </c>
      <c r="FN127" s="496">
        <v>82.943406137195325</v>
      </c>
      <c r="FO127" s="496">
        <v>80.325415334207548</v>
      </c>
      <c r="FP127" s="497">
        <v>77.634353129588078</v>
      </c>
      <c r="FQ127" s="497">
        <v>71.995063063954206</v>
      </c>
      <c r="FR127" s="497">
        <v>66.069233437879859</v>
      </c>
      <c r="FS127" s="497">
        <v>59.863468151186396</v>
      </c>
      <c r="FT127" s="497">
        <v>53.363281194353306</v>
      </c>
      <c r="FU127" s="497">
        <v>46.271240285190402</v>
      </c>
      <c r="FV127" s="747" t="s">
        <v>381</v>
      </c>
      <c r="FW127" s="744"/>
      <c r="FX127" s="1021"/>
      <c r="FY127" s="503">
        <f t="shared" si="395"/>
        <v>35</v>
      </c>
      <c r="FZ127" s="491">
        <f t="shared" si="396"/>
        <v>0.8738914793158189</v>
      </c>
      <c r="GA127" s="492">
        <f t="shared" si="367"/>
        <v>0.90299397903803758</v>
      </c>
      <c r="GB127" s="492">
        <f t="shared" si="368"/>
        <v>0.96156161586839983</v>
      </c>
      <c r="GC127" s="492">
        <f t="shared" si="369"/>
        <v>1</v>
      </c>
      <c r="GD127" s="492">
        <f t="shared" si="370"/>
        <v>1.0000000000000004</v>
      </c>
      <c r="GE127" s="493">
        <f t="shared" si="371"/>
        <v>1</v>
      </c>
      <c r="GF127" s="493">
        <f t="shared" si="372"/>
        <v>1.0000000000000004</v>
      </c>
      <c r="GG127" s="493">
        <f t="shared" si="373"/>
        <v>1</v>
      </c>
      <c r="GH127" s="493">
        <f t="shared" si="374"/>
        <v>1.0000000000000004</v>
      </c>
      <c r="GI127" s="493">
        <f t="shared" si="375"/>
        <v>1.0000000000000004</v>
      </c>
      <c r="GJ127" s="493">
        <f>MIN(CX127,DM127,EB127)</f>
        <v>1</v>
      </c>
      <c r="GK127" s="747" t="s">
        <v>381</v>
      </c>
      <c r="GM127" s="1021"/>
      <c r="GN127" s="503">
        <f t="shared" si="397"/>
        <v>35</v>
      </c>
      <c r="GO127" s="495">
        <f t="shared" si="398"/>
        <v>85</v>
      </c>
      <c r="GP127" s="496">
        <f t="shared" si="376"/>
        <v>85.000000000000057</v>
      </c>
      <c r="GQ127" s="496">
        <f t="shared" si="377"/>
        <v>85</v>
      </c>
      <c r="GR127" s="496">
        <f t="shared" si="378"/>
        <v>83.511526938775432</v>
      </c>
      <c r="GS127" s="496">
        <f t="shared" si="379"/>
        <v>80.935397480905124</v>
      </c>
      <c r="GT127" s="497">
        <f t="shared" si="380"/>
        <v>78.268034513918337</v>
      </c>
      <c r="GU127" s="497">
        <f t="shared" si="381"/>
        <v>72.68334589487381</v>
      </c>
      <c r="GV127" s="497">
        <f t="shared" si="382"/>
        <v>66.761925172577492</v>
      </c>
      <c r="GW127" s="497">
        <f t="shared" si="383"/>
        <v>60.521890916443567</v>
      </c>
      <c r="GX127" s="497">
        <f t="shared" si="384"/>
        <v>53.923543309608078</v>
      </c>
      <c r="GY127" s="497">
        <f>MAX(EQ127,FF127,FU127)</f>
        <v>46.519376880037612</v>
      </c>
      <c r="GZ127" s="747" t="s">
        <v>381</v>
      </c>
      <c r="HB127" s="1021"/>
      <c r="HC127" s="503">
        <f t="shared" si="399"/>
        <v>35</v>
      </c>
      <c r="HD127" s="531">
        <f>HE127*(1-(2.5+7)/(87.5-2))</f>
        <v>4.7513761269828523</v>
      </c>
      <c r="HE127" s="485">
        <v>5.3452981428557091</v>
      </c>
      <c r="HF127" s="604">
        <v>87.350970283384342</v>
      </c>
      <c r="HH127" s="1021"/>
      <c r="HI127" s="503">
        <f t="shared" si="400"/>
        <v>35</v>
      </c>
      <c r="HJ127" s="531">
        <f t="shared" si="401"/>
        <v>4.7513761269828523</v>
      </c>
      <c r="HK127" s="604">
        <v>101.46723411362522</v>
      </c>
    </row>
    <row r="128" spans="2:219" ht="15" customHeight="1" thickBot="1">
      <c r="B128" s="1046"/>
      <c r="C128" s="779">
        <v>30</v>
      </c>
      <c r="D128" s="606">
        <f>Y128</f>
        <v>19.88372093023256</v>
      </c>
      <c r="E128" s="644">
        <f>MIN(AS128,BI128,BY128)</f>
        <v>76.643518555333841</v>
      </c>
      <c r="F128" s="645">
        <f>MIN(HF128,HK128)</f>
        <v>87.342180793719223</v>
      </c>
      <c r="G128" s="609">
        <f>HD128</f>
        <v>4.9769448018587568</v>
      </c>
      <c r="H128" s="610" t="s">
        <v>712</v>
      </c>
      <c r="I128" s="632" t="s">
        <v>712</v>
      </c>
      <c r="J128" s="707">
        <f t="shared" si="385"/>
        <v>87.314368406423355</v>
      </c>
      <c r="K128" s="707">
        <f t="shared" si="355"/>
        <v>86.627999826254978</v>
      </c>
      <c r="L128" s="707">
        <f t="shared" si="356"/>
        <v>85.916810926706617</v>
      </c>
      <c r="M128" s="707">
        <f t="shared" si="357"/>
        <v>85.191214006645694</v>
      </c>
      <c r="N128" s="707">
        <f t="shared" si="358"/>
        <v>83.682075891405105</v>
      </c>
      <c r="O128" s="707">
        <f t="shared" si="359"/>
        <v>82.107315013250229</v>
      </c>
      <c r="P128" s="707">
        <f t="shared" si="360"/>
        <v>80.464754569579526</v>
      </c>
      <c r="Q128" s="707">
        <f t="shared" si="361"/>
        <v>78.750194097535157</v>
      </c>
      <c r="R128" s="707">
        <f>MIN(BC128,BS128,CI128)</f>
        <v>76.86641419115675</v>
      </c>
      <c r="S128" s="613" t="s">
        <v>381</v>
      </c>
      <c r="T128" s="738"/>
      <c r="U128" s="1021"/>
      <c r="V128" s="691">
        <f t="shared" si="386"/>
        <v>30</v>
      </c>
      <c r="W128" s="708">
        <v>36.700000000000003</v>
      </c>
      <c r="X128" s="615">
        <v>-33</v>
      </c>
      <c r="Y128" s="693">
        <f t="shared" si="387"/>
        <v>19.88372093023256</v>
      </c>
      <c r="Z128" s="668">
        <v>25.781663865696235</v>
      </c>
      <c r="AA128" s="621">
        <v>26.589185384615305</v>
      </c>
      <c r="AB128" s="616">
        <f>(J128-5)/Y128</f>
        <v>4.139786949094975</v>
      </c>
      <c r="AC128" s="619">
        <f>(J128-5)/MIN(AA128,Z128)</f>
        <v>3.1927484911455482</v>
      </c>
      <c r="AD128" s="620">
        <v>40.982635378505783</v>
      </c>
      <c r="AE128" s="621">
        <v>60.007827443615923</v>
      </c>
      <c r="AF128" s="738"/>
      <c r="AG128" s="1048"/>
      <c r="AH128" s="1050"/>
      <c r="AI128" s="738"/>
      <c r="AJ128" s="1021"/>
      <c r="AK128" s="503">
        <f t="shared" si="388"/>
        <v>30</v>
      </c>
      <c r="AL128" s="489">
        <f t="shared" si="402"/>
        <v>20</v>
      </c>
      <c r="AM128" s="482">
        <f t="shared" si="362"/>
        <v>-40</v>
      </c>
      <c r="AN128" s="490">
        <f t="shared" si="363"/>
        <v>19.88372093023256</v>
      </c>
      <c r="AO128" s="738"/>
      <c r="AP128" s="1021"/>
      <c r="AQ128" s="503">
        <v>30</v>
      </c>
      <c r="AR128" s="483">
        <f t="shared" si="364"/>
        <v>19.88372093023256</v>
      </c>
      <c r="AS128" s="477">
        <v>102.85021838295792</v>
      </c>
      <c r="AT128" s="479">
        <v>102.6337603584159</v>
      </c>
      <c r="AU128" s="479">
        <v>102.26191698720184</v>
      </c>
      <c r="AV128" s="479">
        <v>101.73135182428258</v>
      </c>
      <c r="AW128" s="479">
        <v>101.28031054950796</v>
      </c>
      <c r="AX128" s="479">
        <v>100.89249791610722</v>
      </c>
      <c r="AY128" s="479">
        <v>100.22664614941114</v>
      </c>
      <c r="AZ128" s="479">
        <v>100.32395465132066</v>
      </c>
      <c r="BA128" s="479">
        <v>99.962265658784887</v>
      </c>
      <c r="BB128" s="479">
        <v>100.01161820051773</v>
      </c>
      <c r="BC128" s="479">
        <v>99.957778891470255</v>
      </c>
      <c r="BD128" s="480" t="s">
        <v>381</v>
      </c>
      <c r="BE128" s="738"/>
      <c r="BF128" s="1021"/>
      <c r="BG128" s="503">
        <v>30</v>
      </c>
      <c r="BH128" s="483">
        <f t="shared" si="365"/>
        <v>22.369186046511629</v>
      </c>
      <c r="BI128" s="477">
        <v>76.643518555333841</v>
      </c>
      <c r="BJ128" s="479">
        <v>80.466934110870767</v>
      </c>
      <c r="BK128" s="478">
        <v>87.421757971009967</v>
      </c>
      <c r="BL128" s="478">
        <v>86.753179951970552</v>
      </c>
      <c r="BM128" s="478">
        <v>86.055788800711596</v>
      </c>
      <c r="BN128" s="478">
        <v>85.336210797310798</v>
      </c>
      <c r="BO128" s="478">
        <v>83.842457486927771</v>
      </c>
      <c r="BP128" s="478">
        <v>82.268371469883547</v>
      </c>
      <c r="BQ128" s="478">
        <v>80.618549305583215</v>
      </c>
      <c r="BR128" s="478">
        <v>78.878802310967941</v>
      </c>
      <c r="BS128" s="478">
        <v>76.914883192224082</v>
      </c>
      <c r="BT128" s="522" t="s">
        <v>381</v>
      </c>
      <c r="BU128" s="533"/>
      <c r="BV128" s="1021"/>
      <c r="BW128" s="503">
        <v>30</v>
      </c>
      <c r="BX128" s="483">
        <f t="shared" si="366"/>
        <v>22.369186046511629</v>
      </c>
      <c r="BY128" s="477">
        <v>78.485739898958826</v>
      </c>
      <c r="BZ128" s="479">
        <v>82.427412821367483</v>
      </c>
      <c r="CA128" s="478">
        <v>87.314368406423355</v>
      </c>
      <c r="CB128" s="478">
        <v>86.627999826254978</v>
      </c>
      <c r="CC128" s="478">
        <v>85.916810926706617</v>
      </c>
      <c r="CD128" s="478">
        <v>85.191214006645694</v>
      </c>
      <c r="CE128" s="478">
        <v>83.682075891405105</v>
      </c>
      <c r="CF128" s="478">
        <v>82.107315013250229</v>
      </c>
      <c r="CG128" s="478">
        <v>80.464754569579526</v>
      </c>
      <c r="CH128" s="478">
        <v>78.750194097535157</v>
      </c>
      <c r="CI128" s="478">
        <v>76.86641419115675</v>
      </c>
      <c r="CJ128" s="522" t="s">
        <v>381</v>
      </c>
      <c r="CK128" s="738"/>
      <c r="CL128" s="1021"/>
      <c r="CM128" s="503">
        <f t="shared" si="389"/>
        <v>30</v>
      </c>
      <c r="CN128" s="491">
        <v>1.2000000000000002</v>
      </c>
      <c r="CO128" s="492">
        <v>1.2000000000000002</v>
      </c>
      <c r="CP128" s="492">
        <v>1.2000000000000002</v>
      </c>
      <c r="CQ128" s="492">
        <v>1.2000000000000002</v>
      </c>
      <c r="CR128" s="492">
        <v>1.2</v>
      </c>
      <c r="CS128" s="493">
        <v>1.2000000000000002</v>
      </c>
      <c r="CT128" s="493">
        <v>1.2000000000000004</v>
      </c>
      <c r="CU128" s="493">
        <v>1.2</v>
      </c>
      <c r="CV128" s="493">
        <v>1.2000000000000062</v>
      </c>
      <c r="CW128" s="493">
        <v>1.2000000000000064</v>
      </c>
      <c r="CX128" s="493">
        <v>1.2000000000000002</v>
      </c>
      <c r="CY128" s="747" t="s">
        <v>381</v>
      </c>
      <c r="CZ128" s="738"/>
      <c r="DA128" s="1021"/>
      <c r="DB128" s="503">
        <f t="shared" si="390"/>
        <v>30</v>
      </c>
      <c r="DC128" s="491">
        <v>0.91262228534462542</v>
      </c>
      <c r="DD128" s="492">
        <v>0.94428803295829267</v>
      </c>
      <c r="DE128" s="492">
        <v>1.0000000000000082</v>
      </c>
      <c r="DF128" s="492">
        <v>1.0000000000000082</v>
      </c>
      <c r="DG128" s="492">
        <v>1.0000000000000004</v>
      </c>
      <c r="DH128" s="493">
        <v>1</v>
      </c>
      <c r="DI128" s="493">
        <v>1.0000000000000082</v>
      </c>
      <c r="DJ128" s="493">
        <v>1.0000000000000004</v>
      </c>
      <c r="DK128" s="493">
        <v>1.0000000000000004</v>
      </c>
      <c r="DL128" s="493">
        <v>1</v>
      </c>
      <c r="DM128" s="493">
        <v>1.0000000000000007</v>
      </c>
      <c r="DN128" s="747" t="s">
        <v>381</v>
      </c>
      <c r="DO128" s="744"/>
      <c r="DP128" s="1021"/>
      <c r="DQ128" s="503">
        <f t="shared" si="391"/>
        <v>30</v>
      </c>
      <c r="DR128" s="491">
        <v>0.92799152105670324</v>
      </c>
      <c r="DS128" s="492">
        <v>0.96018330462593859</v>
      </c>
      <c r="DT128" s="492">
        <v>1</v>
      </c>
      <c r="DU128" s="492">
        <v>1.0000000000000004</v>
      </c>
      <c r="DV128" s="492">
        <v>1.0000000000000075</v>
      </c>
      <c r="DW128" s="493">
        <v>1.0000000000000004</v>
      </c>
      <c r="DX128" s="493">
        <v>1</v>
      </c>
      <c r="DY128" s="493">
        <v>1</v>
      </c>
      <c r="DZ128" s="493">
        <v>1</v>
      </c>
      <c r="EA128" s="493">
        <v>1</v>
      </c>
      <c r="EB128" s="493">
        <v>1.0000000000000002</v>
      </c>
      <c r="EC128" s="747" t="s">
        <v>381</v>
      </c>
      <c r="ED128" s="738"/>
      <c r="EE128" s="1021"/>
      <c r="EF128" s="503">
        <f t="shared" si="392"/>
        <v>30</v>
      </c>
      <c r="EG128" s="495">
        <v>45.396296391048736</v>
      </c>
      <c r="EH128" s="496">
        <v>44.733522887129709</v>
      </c>
      <c r="EI128" s="496">
        <v>43.595297139155264</v>
      </c>
      <c r="EJ128" s="496">
        <v>41.971929012314547</v>
      </c>
      <c r="EK128" s="496">
        <v>40.592539463502249</v>
      </c>
      <c r="EL128" s="497">
        <v>39.407005302317145</v>
      </c>
      <c r="EM128" s="497">
        <v>37.37256821921676</v>
      </c>
      <c r="EN128" s="497">
        <v>37.669800030636111</v>
      </c>
      <c r="EO128" s="497">
        <v>36.565155284447599</v>
      </c>
      <c r="EP128" s="497">
        <v>36.715860460247882</v>
      </c>
      <c r="EQ128" s="497">
        <v>36.55145446881869</v>
      </c>
      <c r="ER128" s="747" t="s">
        <v>381</v>
      </c>
      <c r="ES128" s="738"/>
      <c r="ET128" s="1021"/>
      <c r="EU128" s="503">
        <f t="shared" si="393"/>
        <v>30</v>
      </c>
      <c r="EV128" s="495">
        <v>85</v>
      </c>
      <c r="EW128" s="496">
        <v>85</v>
      </c>
      <c r="EX128" s="496">
        <v>84.832751672986547</v>
      </c>
      <c r="EY128" s="496">
        <v>82.129067193715855</v>
      </c>
      <c r="EZ128" s="496">
        <v>79.31074289065981</v>
      </c>
      <c r="FA128" s="497">
        <v>76.404785000256254</v>
      </c>
      <c r="FB128" s="497">
        <v>70.379046104437691</v>
      </c>
      <c r="FC128" s="497">
        <v>64.039146749352142</v>
      </c>
      <c r="FD128" s="497">
        <v>57.40534198026171</v>
      </c>
      <c r="FE128" s="497">
        <v>50.422584101237305</v>
      </c>
      <c r="FF128" s="497">
        <v>42.55604010338601</v>
      </c>
      <c r="FG128" s="747" t="s">
        <v>381</v>
      </c>
      <c r="FI128" s="1021"/>
      <c r="FJ128" s="503">
        <f t="shared" si="394"/>
        <v>30</v>
      </c>
      <c r="FK128" s="495">
        <v>85</v>
      </c>
      <c r="FL128" s="496">
        <v>85</v>
      </c>
      <c r="FM128" s="496">
        <v>84.398357491414856</v>
      </c>
      <c r="FN128" s="496">
        <v>81.623042538729976</v>
      </c>
      <c r="FO128" s="496">
        <v>78.749330675741021</v>
      </c>
      <c r="FP128" s="497">
        <v>75.819477978756538</v>
      </c>
      <c r="FQ128" s="497">
        <v>69.732613594638678</v>
      </c>
      <c r="FR128" s="497">
        <v>63.391045127040229</v>
      </c>
      <c r="FS128" s="497">
        <v>56.787535113975082</v>
      </c>
      <c r="FT128" s="497">
        <v>49.906917132348383</v>
      </c>
      <c r="FU128" s="497">
        <v>42.362113759376427</v>
      </c>
      <c r="FV128" s="747" t="s">
        <v>381</v>
      </c>
      <c r="FW128" s="744"/>
      <c r="FX128" s="1021"/>
      <c r="FY128" s="503">
        <f t="shared" si="395"/>
        <v>30</v>
      </c>
      <c r="FZ128" s="491">
        <f t="shared" si="396"/>
        <v>0.91262228534462542</v>
      </c>
      <c r="GA128" s="492">
        <f t="shared" si="367"/>
        <v>0.94428803295829267</v>
      </c>
      <c r="GB128" s="492">
        <f t="shared" si="368"/>
        <v>1</v>
      </c>
      <c r="GC128" s="492">
        <f t="shared" si="369"/>
        <v>1.0000000000000004</v>
      </c>
      <c r="GD128" s="492">
        <f t="shared" si="370"/>
        <v>1.0000000000000004</v>
      </c>
      <c r="GE128" s="493">
        <f t="shared" si="371"/>
        <v>1</v>
      </c>
      <c r="GF128" s="493">
        <f t="shared" si="372"/>
        <v>1</v>
      </c>
      <c r="GG128" s="493">
        <f t="shared" si="373"/>
        <v>1</v>
      </c>
      <c r="GH128" s="493">
        <f t="shared" si="374"/>
        <v>1</v>
      </c>
      <c r="GI128" s="493">
        <f t="shared" si="375"/>
        <v>1</v>
      </c>
      <c r="GJ128" s="493">
        <f>MIN(CX128,DM128,EB128)</f>
        <v>1.0000000000000002</v>
      </c>
      <c r="GK128" s="747" t="s">
        <v>381</v>
      </c>
      <c r="GM128" s="1021"/>
      <c r="GN128" s="503">
        <f t="shared" si="397"/>
        <v>30</v>
      </c>
      <c r="GO128" s="495">
        <f t="shared" si="398"/>
        <v>85</v>
      </c>
      <c r="GP128" s="496">
        <f t="shared" si="376"/>
        <v>85</v>
      </c>
      <c r="GQ128" s="496">
        <f t="shared" si="377"/>
        <v>84.832751672986547</v>
      </c>
      <c r="GR128" s="496">
        <f t="shared" si="378"/>
        <v>82.129067193715855</v>
      </c>
      <c r="GS128" s="496">
        <f t="shared" si="379"/>
        <v>79.31074289065981</v>
      </c>
      <c r="GT128" s="497">
        <f t="shared" si="380"/>
        <v>76.404785000256254</v>
      </c>
      <c r="GU128" s="497">
        <f t="shared" si="381"/>
        <v>70.379046104437691</v>
      </c>
      <c r="GV128" s="497">
        <f t="shared" si="382"/>
        <v>64.039146749352142</v>
      </c>
      <c r="GW128" s="497">
        <f t="shared" si="383"/>
        <v>57.40534198026171</v>
      </c>
      <c r="GX128" s="497">
        <f t="shared" si="384"/>
        <v>50.422584101237305</v>
      </c>
      <c r="GY128" s="497">
        <f>MAX(EQ128,FF128,FU128)</f>
        <v>42.55604010338601</v>
      </c>
      <c r="GZ128" s="747" t="s">
        <v>381</v>
      </c>
      <c r="HB128" s="1021"/>
      <c r="HC128" s="503">
        <f t="shared" si="399"/>
        <v>30</v>
      </c>
      <c r="HD128" s="531">
        <f>HE128*(1-(2.5+7)/(87.5-2))</f>
        <v>4.9769448018587568</v>
      </c>
      <c r="HE128" s="485">
        <v>5.5990629020911014</v>
      </c>
      <c r="HF128" s="604">
        <v>87.342180793719223</v>
      </c>
      <c r="HH128" s="1021"/>
      <c r="HI128" s="503">
        <f t="shared" si="400"/>
        <v>30</v>
      </c>
      <c r="HJ128" s="531">
        <f t="shared" si="401"/>
        <v>4.9769448018587568</v>
      </c>
      <c r="HK128" s="604">
        <v>100.58901521055299</v>
      </c>
    </row>
    <row r="129" spans="2:219" ht="15" customHeight="1">
      <c r="B129" s="1046"/>
      <c r="C129" s="780">
        <v>25</v>
      </c>
      <c r="D129" s="536">
        <f t="shared" ref="D129:D136" si="403">Y129</f>
        <v>19.88372093023256</v>
      </c>
      <c r="E129" s="694" t="s">
        <v>711</v>
      </c>
      <c r="F129" s="695" t="s">
        <v>711</v>
      </c>
      <c r="G129" s="695" t="s">
        <v>711</v>
      </c>
      <c r="H129" s="660">
        <f>MIN(AS129,BI129,BY129)</f>
        <v>81.406113065483225</v>
      </c>
      <c r="I129" s="710">
        <f>MIN(AT129,BJ129,BZ129)</f>
        <v>85.623974697360566</v>
      </c>
      <c r="J129" s="710">
        <f t="shared" si="385"/>
        <v>87.04030984958014</v>
      </c>
      <c r="K129" s="710">
        <f t="shared" si="355"/>
        <v>86.29278255181012</v>
      </c>
      <c r="L129" s="710">
        <f t="shared" si="356"/>
        <v>85.521010746482801</v>
      </c>
      <c r="M129" s="710">
        <f t="shared" si="357"/>
        <v>84.740527249480934</v>
      </c>
      <c r="N129" s="710">
        <f t="shared" si="358"/>
        <v>83.116313525400187</v>
      </c>
      <c r="O129" s="710">
        <f t="shared" si="359"/>
        <v>81.433131995556565</v>
      </c>
      <c r="P129" s="710">
        <f t="shared" si="360"/>
        <v>79.688317053191824</v>
      </c>
      <c r="Q129" s="710">
        <f t="shared" si="361"/>
        <v>77.875551767147584</v>
      </c>
      <c r="R129" s="710">
        <f t="shared" ref="R129:R131" si="404">MIN(BC129,BS129,CI129)</f>
        <v>75.869450811423988</v>
      </c>
      <c r="S129" s="539" t="s">
        <v>381</v>
      </c>
      <c r="T129" s="738"/>
      <c r="U129" s="1021"/>
      <c r="V129" s="711">
        <f t="shared" si="386"/>
        <v>25</v>
      </c>
      <c r="W129" s="712">
        <v>33.299999999999997</v>
      </c>
      <c r="X129" s="541">
        <v>-33</v>
      </c>
      <c r="Y129" s="696">
        <f t="shared" si="387"/>
        <v>19.88372093023256</v>
      </c>
      <c r="Z129" s="669">
        <v>24.16291188371288</v>
      </c>
      <c r="AA129" s="545">
        <v>24.785455262089169</v>
      </c>
      <c r="AB129" s="542">
        <f>(I129-2)/Y129</f>
        <v>4.2056501894578995</v>
      </c>
      <c r="AC129" s="543">
        <f>(I129-2)/MIN(AA129,Z129)</f>
        <v>3.4608401131375097</v>
      </c>
      <c r="AD129" s="544">
        <v>40.617660618947227</v>
      </c>
      <c r="AE129" s="545">
        <v>59.197738253455292</v>
      </c>
      <c r="AF129" s="738"/>
      <c r="AG129" s="1048"/>
      <c r="AH129" s="1050"/>
      <c r="AI129" s="738"/>
      <c r="AJ129" s="1021"/>
      <c r="AK129" s="503">
        <f t="shared" si="388"/>
        <v>25</v>
      </c>
      <c r="AL129" s="489">
        <f t="shared" si="402"/>
        <v>15</v>
      </c>
      <c r="AM129" s="482">
        <f t="shared" si="362"/>
        <v>-40</v>
      </c>
      <c r="AN129" s="490">
        <f t="shared" si="363"/>
        <v>19.88372093023256</v>
      </c>
      <c r="AO129" s="738"/>
      <c r="AP129" s="1021"/>
      <c r="AQ129" s="503">
        <v>25</v>
      </c>
      <c r="AR129" s="483">
        <f t="shared" si="364"/>
        <v>19.88372093023256</v>
      </c>
      <c r="AS129" s="477">
        <v>101.89757184510283</v>
      </c>
      <c r="AT129" s="479">
        <v>101.66318113445668</v>
      </c>
      <c r="AU129" s="479">
        <v>101.25064216468597</v>
      </c>
      <c r="AV129" s="479">
        <v>100.65535085431621</v>
      </c>
      <c r="AW129" s="479">
        <v>100.14274548558868</v>
      </c>
      <c r="AX129" s="479">
        <v>99.694972862899974</v>
      </c>
      <c r="AY129" s="479">
        <v>98.908966639172164</v>
      </c>
      <c r="AZ129" s="479">
        <v>98.954148450239217</v>
      </c>
      <c r="BA129" s="479">
        <v>98.492359653809601</v>
      </c>
      <c r="BB129" s="479">
        <v>98.494580887192797</v>
      </c>
      <c r="BC129" s="761" t="str">
        <f t="shared" ref="BC129" si="405">BC13</f>
        <v>not calc.</v>
      </c>
      <c r="BD129" s="480" t="s">
        <v>381</v>
      </c>
      <c r="BE129" s="738"/>
      <c r="BF129" s="1021"/>
      <c r="BG129" s="503">
        <v>25</v>
      </c>
      <c r="BH129" s="483">
        <f t="shared" si="365"/>
        <v>22.369186046511629</v>
      </c>
      <c r="BI129" s="477">
        <v>81.406113065483225</v>
      </c>
      <c r="BJ129" s="479">
        <v>85.623974697360566</v>
      </c>
      <c r="BK129" s="478">
        <v>87.133037560661066</v>
      </c>
      <c r="BL129" s="478">
        <v>86.403279550086239</v>
      </c>
      <c r="BM129" s="478">
        <v>85.647004464378298</v>
      </c>
      <c r="BN129" s="478">
        <v>84.872756445135579</v>
      </c>
      <c r="BO129" s="478">
        <v>83.264507644853637</v>
      </c>
      <c r="BP129" s="478">
        <v>81.582846220131387</v>
      </c>
      <c r="BQ129" s="478">
        <v>79.831361837532867</v>
      </c>
      <c r="BR129" s="478">
        <v>77.992889598240609</v>
      </c>
      <c r="BS129" s="478">
        <v>75.905299088483332</v>
      </c>
      <c r="BT129" s="522" t="s">
        <v>381</v>
      </c>
      <c r="BU129" s="533"/>
      <c r="BV129" s="1021"/>
      <c r="BW129" s="503">
        <v>25</v>
      </c>
      <c r="BX129" s="483">
        <f t="shared" si="366"/>
        <v>22.369186046511629</v>
      </c>
      <c r="BY129" s="477">
        <v>82.80797735229865</v>
      </c>
      <c r="BZ129" s="479">
        <v>87.116046863805664</v>
      </c>
      <c r="CA129" s="478">
        <v>87.04030984958014</v>
      </c>
      <c r="CB129" s="478">
        <v>86.29278255181012</v>
      </c>
      <c r="CC129" s="478">
        <v>85.521010746482801</v>
      </c>
      <c r="CD129" s="478">
        <v>84.740527249480934</v>
      </c>
      <c r="CE129" s="478">
        <v>83.116313525400187</v>
      </c>
      <c r="CF129" s="478">
        <v>81.433131995556565</v>
      </c>
      <c r="CG129" s="478">
        <v>79.688317053191824</v>
      </c>
      <c r="CH129" s="478">
        <v>77.875551767147584</v>
      </c>
      <c r="CI129" s="478">
        <v>75.869450811423988</v>
      </c>
      <c r="CJ129" s="522" t="s">
        <v>381</v>
      </c>
      <c r="CK129" s="738"/>
      <c r="CL129" s="1021"/>
      <c r="CM129" s="503">
        <f t="shared" si="389"/>
        <v>25</v>
      </c>
      <c r="CN129" s="491">
        <v>1.2000000000000002</v>
      </c>
      <c r="CO129" s="492">
        <v>1.2000000000000006</v>
      </c>
      <c r="CP129" s="492">
        <v>1.2</v>
      </c>
      <c r="CQ129" s="492">
        <v>1.2000000000000128</v>
      </c>
      <c r="CR129" s="492">
        <v>1.2</v>
      </c>
      <c r="CS129" s="493">
        <v>1.2000000000000002</v>
      </c>
      <c r="CT129" s="493">
        <v>1.2</v>
      </c>
      <c r="CU129" s="493">
        <v>1.2</v>
      </c>
      <c r="CV129" s="493">
        <v>1.2000000000000002</v>
      </c>
      <c r="CW129" s="562">
        <v>1.2000000000000002</v>
      </c>
      <c r="CX129" s="761" t="str">
        <f t="shared" ref="CX129" si="406">CX13</f>
        <v>not calc.</v>
      </c>
      <c r="CY129" s="748" t="s">
        <v>381</v>
      </c>
      <c r="CZ129" s="738"/>
      <c r="DA129" s="1021"/>
      <c r="DB129" s="503">
        <f t="shared" si="390"/>
        <v>25</v>
      </c>
      <c r="DC129" s="491">
        <v>0.95193104355005687</v>
      </c>
      <c r="DD129" s="492">
        <v>0.98562328963606127</v>
      </c>
      <c r="DE129" s="492">
        <v>1.0000000000000082</v>
      </c>
      <c r="DF129" s="492">
        <v>1.0000000000000002</v>
      </c>
      <c r="DG129" s="492">
        <v>1.0000000000000082</v>
      </c>
      <c r="DH129" s="493">
        <v>1</v>
      </c>
      <c r="DI129" s="493">
        <v>1</v>
      </c>
      <c r="DJ129" s="493">
        <v>1.0000000000000004</v>
      </c>
      <c r="DK129" s="493">
        <v>1</v>
      </c>
      <c r="DL129" s="562">
        <v>1.0000000000000022</v>
      </c>
      <c r="DM129" s="493">
        <v>1.0000000000000007</v>
      </c>
      <c r="DN129" s="748" t="s">
        <v>381</v>
      </c>
      <c r="DO129" s="744"/>
      <c r="DP129" s="1021"/>
      <c r="DQ129" s="503">
        <f t="shared" si="391"/>
        <v>25</v>
      </c>
      <c r="DR129" s="491">
        <v>0.9632427536311311</v>
      </c>
      <c r="DS129" s="492">
        <v>0.9973012718225428</v>
      </c>
      <c r="DT129" s="492">
        <v>1.000000000000008</v>
      </c>
      <c r="DU129" s="492">
        <v>1</v>
      </c>
      <c r="DV129" s="492">
        <v>1.0000000000000004</v>
      </c>
      <c r="DW129" s="493">
        <v>1.0000000000000075</v>
      </c>
      <c r="DX129" s="493">
        <v>1</v>
      </c>
      <c r="DY129" s="493">
        <v>1.0000000000000047</v>
      </c>
      <c r="DZ129" s="493">
        <v>1.0000000000000002</v>
      </c>
      <c r="EA129" s="562">
        <v>1.000000000000002</v>
      </c>
      <c r="EB129" s="493">
        <v>1.0000000000000002</v>
      </c>
      <c r="EC129" s="748" t="s">
        <v>381</v>
      </c>
      <c r="ED129" s="738"/>
      <c r="EE129" s="1021"/>
      <c r="EF129" s="503">
        <f t="shared" si="392"/>
        <v>25</v>
      </c>
      <c r="EG129" s="495">
        <v>42.480421538885423</v>
      </c>
      <c r="EH129" s="496">
        <v>41.763407854690854</v>
      </c>
      <c r="EI129" s="496">
        <v>40.501828030376714</v>
      </c>
      <c r="EJ129" s="496">
        <v>38.682274758556389</v>
      </c>
      <c r="EK129" s="496">
        <v>37.116314205458252</v>
      </c>
      <c r="EL129" s="497">
        <v>35.749063640840404</v>
      </c>
      <c r="EM129" s="497">
        <v>33.350515352517732</v>
      </c>
      <c r="EN129" s="497">
        <v>33.488339250436979</v>
      </c>
      <c r="EO129" s="497">
        <v>32.07998161778039</v>
      </c>
      <c r="EP129" s="563">
        <v>32.086754672075699</v>
      </c>
      <c r="EQ129" s="761" t="str">
        <f t="shared" ref="EQ129" si="407">EQ13</f>
        <v>not calc.</v>
      </c>
      <c r="ER129" s="748" t="s">
        <v>381</v>
      </c>
      <c r="ES129" s="738"/>
      <c r="ET129" s="1021"/>
      <c r="EU129" s="503">
        <f t="shared" si="393"/>
        <v>25</v>
      </c>
      <c r="EV129" s="495">
        <v>85</v>
      </c>
      <c r="EW129" s="496">
        <v>85.000000000000114</v>
      </c>
      <c r="EX129" s="496">
        <v>83.664970262197699</v>
      </c>
      <c r="EY129" s="496">
        <v>80.714795024846069</v>
      </c>
      <c r="EZ129" s="496">
        <v>77.659645988946124</v>
      </c>
      <c r="FA129" s="497">
        <v>74.534261801822595</v>
      </c>
      <c r="FB129" s="497">
        <v>68.050063858707972</v>
      </c>
      <c r="FC129" s="497">
        <v>61.281305360787599</v>
      </c>
      <c r="FD129" s="497">
        <v>54.244213331141111</v>
      </c>
      <c r="FE129" s="563">
        <v>46.871909119044005</v>
      </c>
      <c r="FF129" s="497">
        <v>38.518852638773751</v>
      </c>
      <c r="FG129" s="748" t="s">
        <v>381</v>
      </c>
      <c r="FI129" s="1021"/>
      <c r="FJ129" s="503">
        <f t="shared" si="394"/>
        <v>25</v>
      </c>
      <c r="FK129" s="495">
        <v>85.000000000000057</v>
      </c>
      <c r="FL129" s="496">
        <v>85</v>
      </c>
      <c r="FM129" s="496">
        <v>83.289986384161068</v>
      </c>
      <c r="FN129" s="496">
        <v>80.268274968036962</v>
      </c>
      <c r="FO129" s="496">
        <v>77.150887121636003</v>
      </c>
      <c r="FP129" s="497">
        <v>74.00073763955919</v>
      </c>
      <c r="FQ129" s="497">
        <v>67.453102966565723</v>
      </c>
      <c r="FR129" s="497">
        <v>60.679274602745977</v>
      </c>
      <c r="FS129" s="497">
        <v>53.670071666940032</v>
      </c>
      <c r="FT129" s="563">
        <v>46.401887927306802</v>
      </c>
      <c r="FU129" s="497">
        <v>38.375585717894808</v>
      </c>
      <c r="FV129" s="748" t="s">
        <v>381</v>
      </c>
      <c r="FW129" s="744"/>
      <c r="FX129" s="1021"/>
      <c r="FY129" s="503">
        <f t="shared" si="395"/>
        <v>25</v>
      </c>
      <c r="FZ129" s="491">
        <f t="shared" si="396"/>
        <v>0.95193104355005687</v>
      </c>
      <c r="GA129" s="492">
        <f t="shared" si="367"/>
        <v>0.98562328963606127</v>
      </c>
      <c r="GB129" s="492">
        <f t="shared" si="368"/>
        <v>1.000000000000008</v>
      </c>
      <c r="GC129" s="492">
        <f t="shared" si="369"/>
        <v>1</v>
      </c>
      <c r="GD129" s="492">
        <f t="shared" si="370"/>
        <v>1.0000000000000004</v>
      </c>
      <c r="GE129" s="493">
        <f t="shared" si="371"/>
        <v>1</v>
      </c>
      <c r="GF129" s="493">
        <f t="shared" si="372"/>
        <v>1</v>
      </c>
      <c r="GG129" s="493">
        <f t="shared" si="373"/>
        <v>1.0000000000000004</v>
      </c>
      <c r="GH129" s="493">
        <f t="shared" si="374"/>
        <v>1</v>
      </c>
      <c r="GI129" s="493">
        <f t="shared" si="375"/>
        <v>1.000000000000002</v>
      </c>
      <c r="GJ129" s="493">
        <f t="shared" ref="GJ129:GJ131" si="408">MIN(CX129,DM129,EB129)</f>
        <v>1.0000000000000002</v>
      </c>
      <c r="GK129" s="748" t="s">
        <v>381</v>
      </c>
      <c r="GM129" s="1021"/>
      <c r="GN129" s="503">
        <f t="shared" si="397"/>
        <v>25</v>
      </c>
      <c r="GO129" s="495">
        <f t="shared" si="398"/>
        <v>85.000000000000057</v>
      </c>
      <c r="GP129" s="496">
        <f t="shared" si="376"/>
        <v>85.000000000000114</v>
      </c>
      <c r="GQ129" s="496">
        <f t="shared" si="377"/>
        <v>83.664970262197699</v>
      </c>
      <c r="GR129" s="496">
        <f t="shared" si="378"/>
        <v>80.714795024846069</v>
      </c>
      <c r="GS129" s="496">
        <f t="shared" si="379"/>
        <v>77.659645988946124</v>
      </c>
      <c r="GT129" s="497">
        <f t="shared" si="380"/>
        <v>74.534261801822595</v>
      </c>
      <c r="GU129" s="497">
        <f t="shared" si="381"/>
        <v>68.050063858707972</v>
      </c>
      <c r="GV129" s="497">
        <f t="shared" si="382"/>
        <v>61.281305360787599</v>
      </c>
      <c r="GW129" s="497">
        <f t="shared" si="383"/>
        <v>54.244213331141111</v>
      </c>
      <c r="GX129" s="497">
        <f t="shared" si="384"/>
        <v>46.871909119044005</v>
      </c>
      <c r="GY129" s="497">
        <f t="shared" ref="GY129:GY131" si="409">MAX(EQ129,FF129,FU129)</f>
        <v>38.518852638773751</v>
      </c>
      <c r="GZ129" s="748" t="s">
        <v>381</v>
      </c>
      <c r="HB129" s="1021"/>
      <c r="HC129" s="503">
        <f t="shared" si="399"/>
        <v>25</v>
      </c>
      <c r="HD129" s="598" t="s">
        <v>381</v>
      </c>
      <c r="HE129" s="697" t="s">
        <v>381</v>
      </c>
      <c r="HF129" s="697" t="s">
        <v>381</v>
      </c>
      <c r="HH129" s="1021"/>
      <c r="HI129" s="503">
        <f t="shared" si="400"/>
        <v>25</v>
      </c>
      <c r="HJ129" s="598" t="str">
        <f>HD129</f>
        <v>no fueling</v>
      </c>
      <c r="HK129" s="599" t="s">
        <v>381</v>
      </c>
    </row>
    <row r="130" spans="2:219" ht="15" customHeight="1">
      <c r="B130" s="1046"/>
      <c r="C130" s="589">
        <v>20</v>
      </c>
      <c r="D130" s="476">
        <f t="shared" si="403"/>
        <v>19.88372093023256</v>
      </c>
      <c r="E130" s="698" t="s">
        <v>711</v>
      </c>
      <c r="F130" s="699" t="s">
        <v>711</v>
      </c>
      <c r="G130" s="699" t="s">
        <v>711</v>
      </c>
      <c r="H130" s="578">
        <f>MIN(AS130,BI130,BY130)</f>
        <v>86.179449453857288</v>
      </c>
      <c r="I130" s="579">
        <f>MIN(AT130,BJ130,BZ130)</f>
        <v>87.242154573645024</v>
      </c>
      <c r="J130" s="579">
        <f t="shared" si="385"/>
        <v>86.765110242946463</v>
      </c>
      <c r="K130" s="579">
        <f t="shared" si="355"/>
        <v>85.958430070625013</v>
      </c>
      <c r="L130" s="579">
        <f t="shared" si="356"/>
        <v>85.126798510707644</v>
      </c>
      <c r="M130" s="579">
        <f t="shared" si="357"/>
        <v>84.278755560131714</v>
      </c>
      <c r="N130" s="579">
        <f t="shared" si="358"/>
        <v>82.54234879480515</v>
      </c>
      <c r="O130" s="579">
        <f t="shared" si="359"/>
        <v>80.748782608960738</v>
      </c>
      <c r="P130" s="579">
        <f t="shared" si="360"/>
        <v>78.900412123418292</v>
      </c>
      <c r="Q130" s="579">
        <f t="shared" si="361"/>
        <v>76.987428956508751</v>
      </c>
      <c r="R130" s="579">
        <f t="shared" si="404"/>
        <v>74.85135174581697</v>
      </c>
      <c r="S130" s="480" t="s">
        <v>381</v>
      </c>
      <c r="T130" s="738"/>
      <c r="U130" s="1021"/>
      <c r="V130" s="503">
        <f t="shared" si="386"/>
        <v>20</v>
      </c>
      <c r="W130" s="481">
        <v>30</v>
      </c>
      <c r="X130" s="482">
        <v>-33</v>
      </c>
      <c r="Y130" s="681">
        <f t="shared" si="387"/>
        <v>19.88372093023256</v>
      </c>
      <c r="Z130" s="666">
        <v>26.191490928703136</v>
      </c>
      <c r="AA130" s="488">
        <v>25.178783585333512</v>
      </c>
      <c r="AB130" s="542">
        <f t="shared" ref="AB130:AB136" si="410">(I130-2)/Y130</f>
        <v>4.2870323352827322</v>
      </c>
      <c r="AC130" s="543">
        <f t="shared" ref="AC130:AC136" si="411">(I130-2)/MIN(AA130,Z130)</f>
        <v>3.3854754851341609</v>
      </c>
      <c r="AD130" s="487">
        <v>43.255103375661889</v>
      </c>
      <c r="AE130" s="488">
        <v>59.995026480846441</v>
      </c>
      <c r="AF130" s="738"/>
      <c r="AG130" s="1048"/>
      <c r="AH130" s="1050"/>
      <c r="AI130" s="738"/>
      <c r="AJ130" s="1021"/>
      <c r="AK130" s="503">
        <f t="shared" si="388"/>
        <v>20</v>
      </c>
      <c r="AL130" s="489">
        <f t="shared" si="402"/>
        <v>10</v>
      </c>
      <c r="AM130" s="482">
        <f t="shared" si="362"/>
        <v>-40</v>
      </c>
      <c r="AN130" s="490">
        <f t="shared" si="363"/>
        <v>19.88372093023256</v>
      </c>
      <c r="AO130" s="738"/>
      <c r="AP130" s="1021"/>
      <c r="AQ130" s="503">
        <v>20</v>
      </c>
      <c r="AR130" s="483">
        <f t="shared" si="364"/>
        <v>19.88372093023256</v>
      </c>
      <c r="AS130" s="477">
        <v>100.95012132766018</v>
      </c>
      <c r="AT130" s="479">
        <v>100.69416608973523</v>
      </c>
      <c r="AU130" s="479">
        <v>100.23811542310804</v>
      </c>
      <c r="AV130" s="479">
        <v>99.575343531202762</v>
      </c>
      <c r="AW130" s="479">
        <v>98.998208045525942</v>
      </c>
      <c r="AX130" s="479">
        <v>98.488495535597437</v>
      </c>
      <c r="AY130" s="479">
        <v>97.575014628953156</v>
      </c>
      <c r="AZ130" s="479">
        <v>97.569606803631615</v>
      </c>
      <c r="BA130" s="479">
        <v>97.000524645514304</v>
      </c>
      <c r="BB130" s="479">
        <v>96.960450697080859</v>
      </c>
      <c r="BC130" s="761" t="str">
        <f t="shared" ref="BC130" si="412">BC14</f>
        <v>not calc.</v>
      </c>
      <c r="BD130" s="480" t="s">
        <v>381</v>
      </c>
      <c r="BE130" s="738"/>
      <c r="BF130" s="1021"/>
      <c r="BG130" s="503">
        <v>20</v>
      </c>
      <c r="BH130" s="483">
        <f t="shared" si="365"/>
        <v>22.369186046511629</v>
      </c>
      <c r="BI130" s="477">
        <v>86.179449453857288</v>
      </c>
      <c r="BJ130" s="479">
        <v>87.310902086757224</v>
      </c>
      <c r="BK130" s="478">
        <v>86.845618619432642</v>
      </c>
      <c r="BL130" s="478">
        <v>86.054278468541412</v>
      </c>
      <c r="BM130" s="478">
        <v>85.239145546911445</v>
      </c>
      <c r="BN130" s="478">
        <v>84.40295781814325</v>
      </c>
      <c r="BO130" s="478">
        <v>82.677957867637616</v>
      </c>
      <c r="BP130" s="478">
        <v>80.888331603438971</v>
      </c>
      <c r="BQ130" s="478">
        <v>79.033138316374476</v>
      </c>
      <c r="BR130" s="478">
        <v>77.093430743045062</v>
      </c>
      <c r="BS130" s="478">
        <v>74.87584404770395</v>
      </c>
      <c r="BT130" s="522" t="s">
        <v>381</v>
      </c>
      <c r="BU130" s="533"/>
      <c r="BV130" s="1021"/>
      <c r="BW130" s="503">
        <v>20</v>
      </c>
      <c r="BX130" s="483">
        <f t="shared" si="366"/>
        <v>22.369186046511629</v>
      </c>
      <c r="BY130" s="477">
        <v>87.430711247591972</v>
      </c>
      <c r="BZ130" s="479">
        <v>87.242154573645024</v>
      </c>
      <c r="CA130" s="478">
        <v>86.765110242946463</v>
      </c>
      <c r="CB130" s="478">
        <v>85.958430070625013</v>
      </c>
      <c r="CC130" s="478">
        <v>85.126798510707644</v>
      </c>
      <c r="CD130" s="478">
        <v>84.278755560131714</v>
      </c>
      <c r="CE130" s="478">
        <v>82.54234879480515</v>
      </c>
      <c r="CF130" s="478">
        <v>80.748782608960738</v>
      </c>
      <c r="CG130" s="478">
        <v>78.900412123418292</v>
      </c>
      <c r="CH130" s="478">
        <v>76.987428956508751</v>
      </c>
      <c r="CI130" s="478">
        <v>74.85135174581697</v>
      </c>
      <c r="CJ130" s="522" t="s">
        <v>381</v>
      </c>
      <c r="CK130" s="738"/>
      <c r="CL130" s="1021"/>
      <c r="CM130" s="503">
        <f t="shared" si="389"/>
        <v>20</v>
      </c>
      <c r="CN130" s="491">
        <v>1.2000000000000002</v>
      </c>
      <c r="CO130" s="492">
        <v>1.2</v>
      </c>
      <c r="CP130" s="492">
        <v>1.2</v>
      </c>
      <c r="CQ130" s="492">
        <v>1.2</v>
      </c>
      <c r="CR130" s="492">
        <v>1.2000000000000008</v>
      </c>
      <c r="CS130" s="493">
        <v>1.2000000000000002</v>
      </c>
      <c r="CT130" s="493">
        <v>1.2</v>
      </c>
      <c r="CU130" s="493">
        <v>1.2000000000000002</v>
      </c>
      <c r="CV130" s="493">
        <v>1.2</v>
      </c>
      <c r="CW130" s="562">
        <v>1.2</v>
      </c>
      <c r="CX130" s="761" t="str">
        <f t="shared" ref="CX130" si="413">CX14</f>
        <v>not calc.</v>
      </c>
      <c r="CY130" s="748" t="s">
        <v>381</v>
      </c>
      <c r="CZ130" s="738"/>
      <c r="DA130" s="1021"/>
      <c r="DB130" s="503">
        <f t="shared" si="390"/>
        <v>20</v>
      </c>
      <c r="DC130" s="491">
        <v>0.98998520987212013</v>
      </c>
      <c r="DD130" s="492">
        <v>1.0000000000000082</v>
      </c>
      <c r="DE130" s="492">
        <v>1</v>
      </c>
      <c r="DF130" s="492">
        <v>1.0000000000000004</v>
      </c>
      <c r="DG130" s="492">
        <v>1</v>
      </c>
      <c r="DH130" s="493">
        <v>1</v>
      </c>
      <c r="DI130" s="493">
        <v>1.0000000000000004</v>
      </c>
      <c r="DJ130" s="493">
        <v>1.000000000000004</v>
      </c>
      <c r="DK130" s="493">
        <v>1.000000000000004</v>
      </c>
      <c r="DL130" s="562">
        <v>1.0000000000000004</v>
      </c>
      <c r="DM130" s="493">
        <v>1.0000000000000007</v>
      </c>
      <c r="DN130" s="748" t="s">
        <v>381</v>
      </c>
      <c r="DO130" s="744"/>
      <c r="DP130" s="1021"/>
      <c r="DQ130" s="503">
        <f t="shared" si="391"/>
        <v>20</v>
      </c>
      <c r="DR130" s="491">
        <v>0.99974840776478591</v>
      </c>
      <c r="DS130" s="492">
        <v>1.0000000000000082</v>
      </c>
      <c r="DT130" s="492">
        <v>1.0000000000000082</v>
      </c>
      <c r="DU130" s="492">
        <v>1</v>
      </c>
      <c r="DV130" s="492">
        <v>1.000000000000008</v>
      </c>
      <c r="DW130" s="493">
        <v>1.0000000000000004</v>
      </c>
      <c r="DX130" s="493">
        <v>1.0000000000000002</v>
      </c>
      <c r="DY130" s="493">
        <v>1</v>
      </c>
      <c r="DZ130" s="493">
        <v>1.0000000000000004</v>
      </c>
      <c r="EA130" s="562">
        <v>1.000000000000002</v>
      </c>
      <c r="EB130" s="493">
        <v>1.0000000000000002</v>
      </c>
      <c r="EC130" s="748" t="s">
        <v>381</v>
      </c>
      <c r="ED130" s="738"/>
      <c r="EE130" s="1021"/>
      <c r="EF130" s="503">
        <f t="shared" si="392"/>
        <v>20</v>
      </c>
      <c r="EG130" s="495">
        <v>39.583130099995515</v>
      </c>
      <c r="EH130" s="496">
        <v>38.800884250712272</v>
      </c>
      <c r="EI130" s="496">
        <v>37.407600091608174</v>
      </c>
      <c r="EJ130" s="496">
        <v>35.38388528220861</v>
      </c>
      <c r="EK130" s="496">
        <v>33.622745728871337</v>
      </c>
      <c r="EL130" s="497">
        <v>32.068199702125867</v>
      </c>
      <c r="EM130" s="497">
        <v>29.284233251343323</v>
      </c>
      <c r="EN130" s="497">
        <v>29.267759716718047</v>
      </c>
      <c r="EO130" s="497">
        <v>27.534724173721429</v>
      </c>
      <c r="EP130" s="563">
        <v>27.412724307380358</v>
      </c>
      <c r="EQ130" s="761" t="str">
        <f t="shared" ref="EQ130" si="414">EQ14</f>
        <v>not calc.</v>
      </c>
      <c r="ER130" s="748" t="s">
        <v>381</v>
      </c>
      <c r="ES130" s="738"/>
      <c r="ET130" s="1021"/>
      <c r="EU130" s="503">
        <f t="shared" si="393"/>
        <v>20</v>
      </c>
      <c r="EV130" s="495">
        <v>85</v>
      </c>
      <c r="EW130" s="496">
        <v>84.384336599154324</v>
      </c>
      <c r="EX130" s="496">
        <v>82.50277851756249</v>
      </c>
      <c r="EY130" s="496">
        <v>79.304641053423495</v>
      </c>
      <c r="EZ130" s="496">
        <v>76.012953277138081</v>
      </c>
      <c r="FA130" s="497">
        <v>72.639019029453834</v>
      </c>
      <c r="FB130" s="497">
        <v>65.687836040973593</v>
      </c>
      <c r="FC130" s="497">
        <v>58.489325343108533</v>
      </c>
      <c r="FD130" s="497">
        <v>51.041504973954773</v>
      </c>
      <c r="FE130" s="563">
        <v>43.270507004674755</v>
      </c>
      <c r="FF130" s="497">
        <v>34.407004360499741</v>
      </c>
      <c r="FG130" s="748" t="s">
        <v>381</v>
      </c>
      <c r="FI130" s="1021"/>
      <c r="FJ130" s="503">
        <f t="shared" si="394"/>
        <v>20</v>
      </c>
      <c r="FK130" s="495">
        <v>85</v>
      </c>
      <c r="FL130" s="496">
        <v>84.106275596970079</v>
      </c>
      <c r="FM130" s="496">
        <v>82.177297234697676</v>
      </c>
      <c r="FN130" s="496">
        <v>78.917446155527216</v>
      </c>
      <c r="FO130" s="496">
        <v>75.559480149573005</v>
      </c>
      <c r="FP130" s="497">
        <v>72.138117221311518</v>
      </c>
      <c r="FQ130" s="497">
        <v>65.141897805490999</v>
      </c>
      <c r="FR130" s="497">
        <v>57.928579800517809</v>
      </c>
      <c r="FS130" s="497">
        <v>50.509237824267473</v>
      </c>
      <c r="FT130" s="563">
        <v>42.846318506948876</v>
      </c>
      <c r="FU130" s="497">
        <v>34.309236978914896</v>
      </c>
      <c r="FV130" s="748" t="s">
        <v>381</v>
      </c>
      <c r="FW130" s="744"/>
      <c r="FX130" s="1021"/>
      <c r="FY130" s="503">
        <f t="shared" si="395"/>
        <v>20</v>
      </c>
      <c r="FZ130" s="491">
        <f t="shared" si="396"/>
        <v>0.98998520987212013</v>
      </c>
      <c r="GA130" s="492">
        <f t="shared" si="367"/>
        <v>1.0000000000000082</v>
      </c>
      <c r="GB130" s="492">
        <f t="shared" si="368"/>
        <v>1</v>
      </c>
      <c r="GC130" s="492">
        <f t="shared" si="369"/>
        <v>1</v>
      </c>
      <c r="GD130" s="492">
        <f t="shared" si="370"/>
        <v>1</v>
      </c>
      <c r="GE130" s="493">
        <f t="shared" si="371"/>
        <v>1</v>
      </c>
      <c r="GF130" s="493">
        <f t="shared" si="372"/>
        <v>1.0000000000000002</v>
      </c>
      <c r="GG130" s="493">
        <f t="shared" si="373"/>
        <v>1</v>
      </c>
      <c r="GH130" s="493">
        <f t="shared" si="374"/>
        <v>1.0000000000000004</v>
      </c>
      <c r="GI130" s="493">
        <f t="shared" si="375"/>
        <v>1.0000000000000004</v>
      </c>
      <c r="GJ130" s="493">
        <f t="shared" si="408"/>
        <v>1.0000000000000002</v>
      </c>
      <c r="GK130" s="748" t="s">
        <v>381</v>
      </c>
      <c r="GM130" s="1021"/>
      <c r="GN130" s="503">
        <f t="shared" si="397"/>
        <v>20</v>
      </c>
      <c r="GO130" s="495">
        <f t="shared" si="398"/>
        <v>85</v>
      </c>
      <c r="GP130" s="496">
        <f t="shared" si="376"/>
        <v>84.384336599154324</v>
      </c>
      <c r="GQ130" s="496">
        <f t="shared" si="377"/>
        <v>82.50277851756249</v>
      </c>
      <c r="GR130" s="496">
        <f t="shared" si="378"/>
        <v>79.304641053423495</v>
      </c>
      <c r="GS130" s="496">
        <f t="shared" si="379"/>
        <v>76.012953277138081</v>
      </c>
      <c r="GT130" s="497">
        <f t="shared" si="380"/>
        <v>72.639019029453834</v>
      </c>
      <c r="GU130" s="497">
        <f t="shared" si="381"/>
        <v>65.687836040973593</v>
      </c>
      <c r="GV130" s="497">
        <f t="shared" si="382"/>
        <v>58.489325343108533</v>
      </c>
      <c r="GW130" s="497">
        <f t="shared" si="383"/>
        <v>51.041504973954773</v>
      </c>
      <c r="GX130" s="497">
        <f t="shared" si="384"/>
        <v>43.270507004674755</v>
      </c>
      <c r="GY130" s="497">
        <f t="shared" si="409"/>
        <v>34.407004360499741</v>
      </c>
      <c r="GZ130" s="748" t="s">
        <v>381</v>
      </c>
      <c r="HB130" s="1021"/>
      <c r="HC130" s="503">
        <f t="shared" si="399"/>
        <v>20</v>
      </c>
      <c r="HD130" s="598" t="s">
        <v>381</v>
      </c>
      <c r="HE130" s="697" t="s">
        <v>381</v>
      </c>
      <c r="HF130" s="697" t="s">
        <v>381</v>
      </c>
      <c r="HH130" s="1021"/>
      <c r="HI130" s="503">
        <f t="shared" si="400"/>
        <v>20</v>
      </c>
      <c r="HJ130" s="598" t="str">
        <f>HD130</f>
        <v>no fueling</v>
      </c>
      <c r="HK130" s="599" t="s">
        <v>381</v>
      </c>
    </row>
    <row r="131" spans="2:219" ht="15" customHeight="1">
      <c r="B131" s="1046"/>
      <c r="C131" s="589">
        <v>10</v>
      </c>
      <c r="D131" s="476">
        <f t="shared" si="403"/>
        <v>19.88372093023256</v>
      </c>
      <c r="E131" s="698" t="s">
        <v>711</v>
      </c>
      <c r="F131" s="699" t="s">
        <v>711</v>
      </c>
      <c r="G131" s="699" t="s">
        <v>711</v>
      </c>
      <c r="H131" s="578">
        <f t="shared" ref="H131:H136" si="415">MIN(AS131,BI131,BY131)</f>
        <v>87.128322127867762</v>
      </c>
      <c r="I131" s="579">
        <f t="shared" ref="I131:I136" si="416">MIN(AT131,BJ131,BZ131)</f>
        <v>86.87235098711777</v>
      </c>
      <c r="J131" s="579">
        <f t="shared" si="385"/>
        <v>86.344806489682256</v>
      </c>
      <c r="K131" s="579">
        <f t="shared" si="355"/>
        <v>85.434872863626993</v>
      </c>
      <c r="L131" s="579">
        <f t="shared" si="356"/>
        <v>84.507393990106792</v>
      </c>
      <c r="M131" s="579">
        <f t="shared" si="357"/>
        <v>83.571742731659171</v>
      </c>
      <c r="N131" s="579">
        <f t="shared" si="358"/>
        <v>81.653404058832677</v>
      </c>
      <c r="O131" s="579">
        <f t="shared" si="359"/>
        <v>79.691790649195582</v>
      </c>
      <c r="P131" s="579">
        <f t="shared" si="360"/>
        <v>77.683902959053782</v>
      </c>
      <c r="Q131" s="579">
        <f t="shared" si="361"/>
        <v>75.616879677159673</v>
      </c>
      <c r="R131" s="579">
        <f t="shared" si="404"/>
        <v>73.275746067994618</v>
      </c>
      <c r="S131" s="480" t="s">
        <v>381</v>
      </c>
      <c r="T131" s="738"/>
      <c r="U131" s="1021"/>
      <c r="V131" s="503">
        <f t="shared" si="386"/>
        <v>10</v>
      </c>
      <c r="W131" s="481">
        <f>V131+15</f>
        <v>25</v>
      </c>
      <c r="X131" s="482">
        <v>-33</v>
      </c>
      <c r="Y131" s="681">
        <f t="shared" si="387"/>
        <v>19.88372093023256</v>
      </c>
      <c r="Z131" s="666">
        <v>29.427595955934031</v>
      </c>
      <c r="AA131" s="488">
        <v>25.105832977025024</v>
      </c>
      <c r="AB131" s="542">
        <f t="shared" si="410"/>
        <v>4.2684340262527058</v>
      </c>
      <c r="AC131" s="543">
        <f t="shared" si="411"/>
        <v>3.3805829531641742</v>
      </c>
      <c r="AD131" s="487">
        <v>47.304225824062407</v>
      </c>
      <c r="AE131" s="488">
        <v>59.997018680692015</v>
      </c>
      <c r="AF131" s="738"/>
      <c r="AG131" s="1048"/>
      <c r="AH131" s="1050"/>
      <c r="AI131" s="738"/>
      <c r="AJ131" s="1021"/>
      <c r="AK131" s="503">
        <f t="shared" si="388"/>
        <v>10</v>
      </c>
      <c r="AL131" s="489">
        <f t="shared" si="402"/>
        <v>0</v>
      </c>
      <c r="AM131" s="482">
        <f t="shared" si="362"/>
        <v>-40</v>
      </c>
      <c r="AN131" s="490">
        <f t="shared" si="363"/>
        <v>19.88372093023256</v>
      </c>
      <c r="AO131" s="738"/>
      <c r="AP131" s="1021"/>
      <c r="AQ131" s="503">
        <v>10</v>
      </c>
      <c r="AR131" s="483">
        <f t="shared" si="364"/>
        <v>19.88372093023256</v>
      </c>
      <c r="AS131" s="477">
        <v>99.184176810685059</v>
      </c>
      <c r="AT131" s="479">
        <v>98.77426956755059</v>
      </c>
      <c r="AU131" s="479">
        <v>98.211647446331256</v>
      </c>
      <c r="AV131" s="479">
        <v>97.403051530089556</v>
      </c>
      <c r="AW131" s="479">
        <v>96.689335771366274</v>
      </c>
      <c r="AX131" s="479">
        <v>96.046572176782689</v>
      </c>
      <c r="AY131" s="479">
        <v>94.851161863415712</v>
      </c>
      <c r="AZ131" s="479">
        <v>94.750066309393702</v>
      </c>
      <c r="BA131" s="479">
        <v>93.941036783099989</v>
      </c>
      <c r="BB131" s="479">
        <v>93.841954048713546</v>
      </c>
      <c r="BC131" s="761" t="str">
        <f t="shared" ref="BC131" si="417">BC15</f>
        <v>not calc.</v>
      </c>
      <c r="BD131" s="480" t="s">
        <v>381</v>
      </c>
      <c r="BE131" s="738"/>
      <c r="BF131" s="1021"/>
      <c r="BG131" s="503">
        <v>10</v>
      </c>
      <c r="BH131" s="483">
        <f t="shared" si="365"/>
        <v>22.369186046511629</v>
      </c>
      <c r="BI131" s="477">
        <v>87.156848296246167</v>
      </c>
      <c r="BJ131" s="479">
        <v>86.911866263348543</v>
      </c>
      <c r="BK131" s="478">
        <v>86.396428187212805</v>
      </c>
      <c r="BL131" s="478">
        <v>85.506484484500419</v>
      </c>
      <c r="BM131" s="478">
        <v>84.595447665551859</v>
      </c>
      <c r="BN131" s="478">
        <v>83.66947227717327</v>
      </c>
      <c r="BO131" s="478">
        <v>81.768970895738391</v>
      </c>
      <c r="BP131" s="478">
        <v>79.811727356994894</v>
      </c>
      <c r="BQ131" s="478">
        <v>77.796655127171661</v>
      </c>
      <c r="BR131" s="478">
        <v>75.702185152118361</v>
      </c>
      <c r="BS131" s="478">
        <v>73.285697347281456</v>
      </c>
      <c r="BT131" s="522" t="s">
        <v>381</v>
      </c>
      <c r="BU131" s="533"/>
      <c r="BV131" s="1021"/>
      <c r="BW131" s="503">
        <v>10</v>
      </c>
      <c r="BX131" s="483">
        <f t="shared" si="366"/>
        <v>22.369186046511629</v>
      </c>
      <c r="BY131" s="477">
        <v>87.128322127867762</v>
      </c>
      <c r="BZ131" s="479">
        <v>86.87235098711777</v>
      </c>
      <c r="CA131" s="478">
        <v>86.344806489682256</v>
      </c>
      <c r="CB131" s="478">
        <v>85.434872863626993</v>
      </c>
      <c r="CC131" s="478">
        <v>84.507393990106792</v>
      </c>
      <c r="CD131" s="478">
        <v>83.571742731659171</v>
      </c>
      <c r="CE131" s="478">
        <v>81.653404058832677</v>
      </c>
      <c r="CF131" s="478">
        <v>79.691790649195582</v>
      </c>
      <c r="CG131" s="478">
        <v>77.683902959053782</v>
      </c>
      <c r="CH131" s="478">
        <v>75.616879677159673</v>
      </c>
      <c r="CI131" s="478">
        <v>73.275746067994618</v>
      </c>
      <c r="CJ131" s="522" t="s">
        <v>381</v>
      </c>
      <c r="CK131" s="738"/>
      <c r="CL131" s="1021"/>
      <c r="CM131" s="503">
        <f t="shared" si="389"/>
        <v>10</v>
      </c>
      <c r="CN131" s="491">
        <v>1.2000000000000002</v>
      </c>
      <c r="CO131" s="492">
        <v>1.2000000000000006</v>
      </c>
      <c r="CP131" s="492">
        <v>1.2000000000000002</v>
      </c>
      <c r="CQ131" s="492">
        <v>1.2000000000000006</v>
      </c>
      <c r="CR131" s="492">
        <v>1.2</v>
      </c>
      <c r="CS131" s="493">
        <v>1.2</v>
      </c>
      <c r="CT131" s="493">
        <v>1.2000000000000128</v>
      </c>
      <c r="CU131" s="493">
        <v>1.2</v>
      </c>
      <c r="CV131" s="493">
        <v>1.2000000000000002</v>
      </c>
      <c r="CW131" s="562">
        <v>1.2000000000000035</v>
      </c>
      <c r="CX131" s="761" t="str">
        <f t="shared" ref="CX131" si="418">CX15</f>
        <v>not calc.</v>
      </c>
      <c r="CY131" s="748" t="s">
        <v>381</v>
      </c>
      <c r="CZ131" s="738"/>
      <c r="DA131" s="1021"/>
      <c r="DB131" s="503">
        <f t="shared" si="390"/>
        <v>10</v>
      </c>
      <c r="DC131" s="491">
        <v>1.0000000000000073</v>
      </c>
      <c r="DD131" s="492">
        <v>1.0000000000000004</v>
      </c>
      <c r="DE131" s="492">
        <v>1.0000000000000002</v>
      </c>
      <c r="DF131" s="492">
        <v>1.0000000000000084</v>
      </c>
      <c r="DG131" s="492">
        <v>1.0000000000000004</v>
      </c>
      <c r="DH131" s="493">
        <v>1</v>
      </c>
      <c r="DI131" s="493">
        <v>1.0000000000000082</v>
      </c>
      <c r="DJ131" s="493">
        <v>1.000000000000004</v>
      </c>
      <c r="DK131" s="493">
        <v>1.0000000000000038</v>
      </c>
      <c r="DL131" s="562">
        <v>1.000000000000002</v>
      </c>
      <c r="DM131" s="493">
        <v>1.0000000000000007</v>
      </c>
      <c r="DN131" s="748" t="s">
        <v>381</v>
      </c>
      <c r="DO131" s="744"/>
      <c r="DP131" s="1021"/>
      <c r="DQ131" s="503">
        <f t="shared" si="391"/>
        <v>10</v>
      </c>
      <c r="DR131" s="491">
        <v>1.0000000000000007</v>
      </c>
      <c r="DS131" s="492">
        <v>1</v>
      </c>
      <c r="DT131" s="492">
        <v>1.000000000000008</v>
      </c>
      <c r="DU131" s="492">
        <v>1.0000000000000004</v>
      </c>
      <c r="DV131" s="492">
        <v>1</v>
      </c>
      <c r="DW131" s="493">
        <v>1.0000000000000082</v>
      </c>
      <c r="DX131" s="493">
        <v>1.0000000000000004</v>
      </c>
      <c r="DY131" s="493">
        <v>1.0000000000000002</v>
      </c>
      <c r="DZ131" s="493">
        <v>1.0000000000000002</v>
      </c>
      <c r="EA131" s="562">
        <v>1.000000000000002</v>
      </c>
      <c r="EB131" s="493">
        <v>1.0000000000000002</v>
      </c>
      <c r="EC131" s="748" t="s">
        <v>381</v>
      </c>
      <c r="ED131" s="738"/>
      <c r="EE131" s="1021"/>
      <c r="EF131" s="503">
        <f t="shared" si="392"/>
        <v>10</v>
      </c>
      <c r="EG131" s="495">
        <v>34.190121282948382</v>
      </c>
      <c r="EH131" s="496">
        <v>32.939668970105913</v>
      </c>
      <c r="EI131" s="496">
        <v>31.224191149582168</v>
      </c>
      <c r="EJ131" s="496">
        <v>28.760441371469483</v>
      </c>
      <c r="EK131" s="496">
        <v>26.587485284836873</v>
      </c>
      <c r="EL131" s="497">
        <v>24.631922513874883</v>
      </c>
      <c r="EM131" s="497">
        <v>20.998469106841867</v>
      </c>
      <c r="EN131" s="497">
        <v>20.691398714088677</v>
      </c>
      <c r="EO131" s="497">
        <v>18.235223671627864</v>
      </c>
      <c r="EP131" s="563">
        <v>17.934558742518959</v>
      </c>
      <c r="EQ131" s="761" t="str">
        <f t="shared" ref="EQ131" si="419">EQ15</f>
        <v>not calc.</v>
      </c>
      <c r="ER131" s="748" t="s">
        <v>381</v>
      </c>
      <c r="ES131" s="738"/>
      <c r="ET131" s="1021"/>
      <c r="EU131" s="503">
        <f t="shared" si="393"/>
        <v>10</v>
      </c>
      <c r="EV131" s="495">
        <v>83.761265061169013</v>
      </c>
      <c r="EW131" s="496">
        <v>82.770625091929105</v>
      </c>
      <c r="EX131" s="496">
        <v>80.68710729621688</v>
      </c>
      <c r="EY131" s="496">
        <v>77.092234185084521</v>
      </c>
      <c r="EZ131" s="496">
        <v>73.415445875838998</v>
      </c>
      <c r="FA131" s="497">
        <v>69.68181795108103</v>
      </c>
      <c r="FB131" s="497">
        <v>62.029882503720444</v>
      </c>
      <c r="FC131" s="497">
        <v>54.165400816110605</v>
      </c>
      <c r="FD131" s="497">
        <v>46.085885406838202</v>
      </c>
      <c r="FE131" s="563">
        <v>37.707189364965757</v>
      </c>
      <c r="FF131" s="497">
        <v>28.065334194672346</v>
      </c>
      <c r="FG131" s="748" t="s">
        <v>381</v>
      </c>
      <c r="FI131" s="1021"/>
      <c r="FJ131" s="503">
        <f t="shared" si="394"/>
        <v>10</v>
      </c>
      <c r="FK131" s="495">
        <v>83.645900955689569</v>
      </c>
      <c r="FL131" s="496">
        <v>82.610858309229172</v>
      </c>
      <c r="FM131" s="496">
        <v>80.478498587365777</v>
      </c>
      <c r="FN131" s="496">
        <v>76.803101198671186</v>
      </c>
      <c r="FO131" s="496">
        <v>73.060254125656172</v>
      </c>
      <c r="FP131" s="497">
        <v>69.287967436594215</v>
      </c>
      <c r="FQ131" s="497">
        <v>61.565065606350686</v>
      </c>
      <c r="FR131" s="497">
        <v>53.684012542202822</v>
      </c>
      <c r="FS131" s="497">
        <v>45.634329857118757</v>
      </c>
      <c r="FT131" s="563">
        <v>37.366356342810832</v>
      </c>
      <c r="FU131" s="497">
        <v>28.025685216033139</v>
      </c>
      <c r="FV131" s="748" t="s">
        <v>381</v>
      </c>
      <c r="FW131" s="744"/>
      <c r="FX131" s="1021"/>
      <c r="FY131" s="503">
        <f t="shared" si="395"/>
        <v>10</v>
      </c>
      <c r="FZ131" s="491">
        <f t="shared" si="396"/>
        <v>1.0000000000000007</v>
      </c>
      <c r="GA131" s="492">
        <f t="shared" si="367"/>
        <v>1</v>
      </c>
      <c r="GB131" s="492">
        <f t="shared" si="368"/>
        <v>1.0000000000000002</v>
      </c>
      <c r="GC131" s="492">
        <f t="shared" si="369"/>
        <v>1.0000000000000004</v>
      </c>
      <c r="GD131" s="492">
        <f t="shared" si="370"/>
        <v>1</v>
      </c>
      <c r="GE131" s="493">
        <f t="shared" si="371"/>
        <v>1</v>
      </c>
      <c r="GF131" s="493">
        <f t="shared" si="372"/>
        <v>1.0000000000000004</v>
      </c>
      <c r="GG131" s="493">
        <f t="shared" si="373"/>
        <v>1.0000000000000002</v>
      </c>
      <c r="GH131" s="493">
        <f t="shared" si="374"/>
        <v>1.0000000000000002</v>
      </c>
      <c r="GI131" s="493">
        <f t="shared" si="375"/>
        <v>1.000000000000002</v>
      </c>
      <c r="GJ131" s="493">
        <f t="shared" si="408"/>
        <v>1.0000000000000002</v>
      </c>
      <c r="GK131" s="748" t="s">
        <v>381</v>
      </c>
      <c r="GM131" s="1021"/>
      <c r="GN131" s="503">
        <f t="shared" si="397"/>
        <v>10</v>
      </c>
      <c r="GO131" s="495">
        <f t="shared" si="398"/>
        <v>83.761265061169013</v>
      </c>
      <c r="GP131" s="496">
        <f t="shared" si="376"/>
        <v>82.770625091929105</v>
      </c>
      <c r="GQ131" s="496">
        <f t="shared" si="377"/>
        <v>80.68710729621688</v>
      </c>
      <c r="GR131" s="496">
        <f t="shared" si="378"/>
        <v>77.092234185084521</v>
      </c>
      <c r="GS131" s="496">
        <f t="shared" si="379"/>
        <v>73.415445875838998</v>
      </c>
      <c r="GT131" s="497">
        <f t="shared" si="380"/>
        <v>69.68181795108103</v>
      </c>
      <c r="GU131" s="497">
        <f t="shared" si="381"/>
        <v>62.029882503720444</v>
      </c>
      <c r="GV131" s="497">
        <f t="shared" si="382"/>
        <v>54.165400816110605</v>
      </c>
      <c r="GW131" s="497">
        <f t="shared" si="383"/>
        <v>46.085885406838202</v>
      </c>
      <c r="GX131" s="497">
        <f t="shared" si="384"/>
        <v>37.707189364965757</v>
      </c>
      <c r="GY131" s="497">
        <f t="shared" si="409"/>
        <v>28.065334194672346</v>
      </c>
      <c r="GZ131" s="748" t="s">
        <v>381</v>
      </c>
      <c r="HB131" s="1021"/>
      <c r="HC131" s="749">
        <f t="shared" si="399"/>
        <v>10</v>
      </c>
      <c r="HD131" s="598" t="s">
        <v>381</v>
      </c>
      <c r="HE131" s="697" t="s">
        <v>381</v>
      </c>
      <c r="HF131" s="697" t="s">
        <v>381</v>
      </c>
      <c r="HH131" s="1021"/>
      <c r="HI131" s="749">
        <f t="shared" si="400"/>
        <v>10</v>
      </c>
      <c r="HJ131" s="598" t="str">
        <f t="shared" si="401"/>
        <v>no fueling</v>
      </c>
      <c r="HK131" s="599" t="s">
        <v>381</v>
      </c>
    </row>
    <row r="132" spans="2:219" ht="15" customHeight="1">
      <c r="B132" s="1046"/>
      <c r="C132" s="589">
        <v>0</v>
      </c>
      <c r="D132" s="476">
        <f t="shared" si="403"/>
        <v>19.88372093023256</v>
      </c>
      <c r="E132" s="698" t="s">
        <v>711</v>
      </c>
      <c r="F132" s="699" t="s">
        <v>711</v>
      </c>
      <c r="G132" s="699" t="s">
        <v>711</v>
      </c>
      <c r="H132" s="578">
        <f t="shared" si="415"/>
        <v>86.49499738164063</v>
      </c>
      <c r="I132" s="579">
        <f t="shared" si="416"/>
        <v>86.187641341837974</v>
      </c>
      <c r="J132" s="579">
        <f t="shared" si="385"/>
        <v>85.538635367950988</v>
      </c>
      <c r="K132" s="579">
        <f t="shared" si="355"/>
        <v>84.427124357699043</v>
      </c>
      <c r="L132" s="579">
        <f t="shared" si="356"/>
        <v>83.30012698063932</v>
      </c>
      <c r="M132" s="579">
        <f t="shared" si="357"/>
        <v>82.165973449446724</v>
      </c>
      <c r="N132" s="579">
        <f t="shared" si="358"/>
        <v>79.872700590073066</v>
      </c>
      <c r="O132" s="579">
        <f t="shared" si="359"/>
        <v>77.558376638692849</v>
      </c>
      <c r="P132" s="579">
        <f t="shared" si="360"/>
        <v>75.215516726574805</v>
      </c>
      <c r="Q132" s="579">
        <f t="shared" si="361"/>
        <v>72.820323104744759</v>
      </c>
      <c r="R132" s="522" t="s">
        <v>381</v>
      </c>
      <c r="S132" s="480" t="s">
        <v>381</v>
      </c>
      <c r="T132" s="738"/>
      <c r="U132" s="1021"/>
      <c r="V132" s="503">
        <f t="shared" si="386"/>
        <v>0</v>
      </c>
      <c r="W132" s="481">
        <f>V132+15</f>
        <v>15</v>
      </c>
      <c r="X132" s="482">
        <v>-33</v>
      </c>
      <c r="Y132" s="681">
        <f t="shared" si="387"/>
        <v>19.88372093023256</v>
      </c>
      <c r="Z132" s="666">
        <v>35.348489624122735</v>
      </c>
      <c r="AA132" s="488">
        <v>24.978601337967319</v>
      </c>
      <c r="AB132" s="542">
        <f t="shared" si="410"/>
        <v>4.2339983364900968</v>
      </c>
      <c r="AC132" s="543">
        <f t="shared" si="411"/>
        <v>3.3703905275862378</v>
      </c>
      <c r="AD132" s="487">
        <v>54.280064946796713</v>
      </c>
      <c r="AE132" s="488">
        <v>60.004112684770824</v>
      </c>
      <c r="AF132" s="738"/>
      <c r="AG132" s="1048"/>
      <c r="AH132" s="1050"/>
      <c r="AI132" s="738"/>
      <c r="AJ132" s="1021"/>
      <c r="AK132" s="503">
        <f t="shared" si="388"/>
        <v>0</v>
      </c>
      <c r="AL132" s="489">
        <f t="shared" si="402"/>
        <v>-10</v>
      </c>
      <c r="AM132" s="482">
        <f t="shared" si="362"/>
        <v>-40</v>
      </c>
      <c r="AN132" s="490">
        <f t="shared" si="363"/>
        <v>19.88372093023256</v>
      </c>
      <c r="AO132" s="738"/>
      <c r="AP132" s="1021"/>
      <c r="AQ132" s="503">
        <v>0</v>
      </c>
      <c r="AR132" s="483">
        <f t="shared" si="364"/>
        <v>19.88372093023256</v>
      </c>
      <c r="AS132" s="477">
        <v>98.207788844585735</v>
      </c>
      <c r="AT132" s="479">
        <v>97.642408578512686</v>
      </c>
      <c r="AU132" s="479">
        <v>96.726940306722369</v>
      </c>
      <c r="AV132" s="479">
        <v>95.388986187683514</v>
      </c>
      <c r="AW132" s="479">
        <v>94.348454295145984</v>
      </c>
      <c r="AX132" s="479">
        <v>93.55967666621352</v>
      </c>
      <c r="AY132" s="479">
        <v>92.004785432478755</v>
      </c>
      <c r="AZ132" s="479">
        <v>91.856509418533378</v>
      </c>
      <c r="BA132" s="479">
        <v>91.233685372682316</v>
      </c>
      <c r="BB132" s="479">
        <v>90.666108424974524</v>
      </c>
      <c r="BC132" s="713" t="s">
        <v>381</v>
      </c>
      <c r="BD132" s="480" t="s">
        <v>381</v>
      </c>
      <c r="BE132" s="738"/>
      <c r="BF132" s="1021"/>
      <c r="BG132" s="503">
        <v>0</v>
      </c>
      <c r="BH132" s="483">
        <f t="shared" si="365"/>
        <v>22.369186046511629</v>
      </c>
      <c r="BI132" s="477">
        <v>86.49499738164063</v>
      </c>
      <c r="BJ132" s="479">
        <v>86.191452938497918</v>
      </c>
      <c r="BK132" s="478">
        <v>85.555660913915986</v>
      </c>
      <c r="BL132" s="478">
        <v>84.468731080299818</v>
      </c>
      <c r="BM132" s="478">
        <v>83.362226434569905</v>
      </c>
      <c r="BN132" s="478">
        <v>82.237819813668025</v>
      </c>
      <c r="BO132" s="478">
        <v>79.965109833849723</v>
      </c>
      <c r="BP132" s="478">
        <v>77.656163758021592</v>
      </c>
      <c r="BQ132" s="478">
        <v>75.307395724869593</v>
      </c>
      <c r="BR132" s="478">
        <v>72.878772427439301</v>
      </c>
      <c r="BS132" s="522" t="s">
        <v>381</v>
      </c>
      <c r="BT132" s="522" t="s">
        <v>381</v>
      </c>
      <c r="BU132" s="533"/>
      <c r="BV132" s="1021"/>
      <c r="BW132" s="503">
        <v>0</v>
      </c>
      <c r="BX132" s="483">
        <f t="shared" si="366"/>
        <v>22.369186046511629</v>
      </c>
      <c r="BY132" s="477">
        <v>86.502022920368105</v>
      </c>
      <c r="BZ132" s="479">
        <v>86.187641341837974</v>
      </c>
      <c r="CA132" s="478">
        <v>85.538635367950988</v>
      </c>
      <c r="CB132" s="478">
        <v>84.427124357699043</v>
      </c>
      <c r="CC132" s="478">
        <v>83.30012698063932</v>
      </c>
      <c r="CD132" s="478">
        <v>82.165973449446724</v>
      </c>
      <c r="CE132" s="478">
        <v>79.872700590073066</v>
      </c>
      <c r="CF132" s="478">
        <v>77.558376638692849</v>
      </c>
      <c r="CG132" s="478">
        <v>75.215516726574805</v>
      </c>
      <c r="CH132" s="478">
        <v>72.820323104744759</v>
      </c>
      <c r="CI132" s="522" t="s">
        <v>381</v>
      </c>
      <c r="CJ132" s="522" t="s">
        <v>381</v>
      </c>
      <c r="CK132" s="738"/>
      <c r="CL132" s="1021"/>
      <c r="CM132" s="503">
        <f t="shared" si="389"/>
        <v>0</v>
      </c>
      <c r="CN132" s="491">
        <v>1.2000000000000128</v>
      </c>
      <c r="CO132" s="492">
        <v>1.2000000000000002</v>
      </c>
      <c r="CP132" s="492">
        <v>1.2</v>
      </c>
      <c r="CQ132" s="492">
        <v>1.2000000000000008</v>
      </c>
      <c r="CR132" s="492">
        <v>1.2000000000000002</v>
      </c>
      <c r="CS132" s="493">
        <v>1.2000000000000135</v>
      </c>
      <c r="CT132" s="493">
        <v>1.2000000000000002</v>
      </c>
      <c r="CU132" s="493">
        <v>1.2000000000000002</v>
      </c>
      <c r="CV132" s="493">
        <v>1.2000000000000006</v>
      </c>
      <c r="CW132" s="562">
        <v>1.2</v>
      </c>
      <c r="CX132" s="522" t="s">
        <v>381</v>
      </c>
      <c r="CY132" s="748" t="s">
        <v>381</v>
      </c>
      <c r="CZ132" s="738"/>
      <c r="DA132" s="1021"/>
      <c r="DB132" s="503">
        <f t="shared" si="390"/>
        <v>0</v>
      </c>
      <c r="DC132" s="491">
        <v>1.0000000000000075</v>
      </c>
      <c r="DD132" s="492">
        <v>1.0000000000000002</v>
      </c>
      <c r="DE132" s="492">
        <v>1</v>
      </c>
      <c r="DF132" s="492">
        <v>1.0000000000000075</v>
      </c>
      <c r="DG132" s="492">
        <v>1</v>
      </c>
      <c r="DH132" s="493">
        <v>1</v>
      </c>
      <c r="DI132" s="493">
        <v>1</v>
      </c>
      <c r="DJ132" s="493">
        <v>1.0000000000000004</v>
      </c>
      <c r="DK132" s="493">
        <v>1</v>
      </c>
      <c r="DL132" s="562">
        <v>1.000000000000002</v>
      </c>
      <c r="DM132" s="522" t="s">
        <v>381</v>
      </c>
      <c r="DN132" s="748" t="s">
        <v>381</v>
      </c>
      <c r="DO132" s="744"/>
      <c r="DP132" s="1021"/>
      <c r="DQ132" s="503">
        <f t="shared" si="391"/>
        <v>0</v>
      </c>
      <c r="DR132" s="491">
        <v>1.0000000000000082</v>
      </c>
      <c r="DS132" s="492">
        <v>1.0000000000000082</v>
      </c>
      <c r="DT132" s="492">
        <v>1.0000000000000082</v>
      </c>
      <c r="DU132" s="492">
        <v>1</v>
      </c>
      <c r="DV132" s="492">
        <v>1.0000000000000084</v>
      </c>
      <c r="DW132" s="493">
        <v>1.0000000000000082</v>
      </c>
      <c r="DX132" s="493">
        <v>1</v>
      </c>
      <c r="DY132" s="493">
        <v>1</v>
      </c>
      <c r="DZ132" s="493">
        <v>1.0000000000000004</v>
      </c>
      <c r="EA132" s="562">
        <v>1</v>
      </c>
      <c r="EB132" s="522" t="s">
        <v>381</v>
      </c>
      <c r="EC132" s="748" t="s">
        <v>381</v>
      </c>
      <c r="ED132" s="738"/>
      <c r="EE132" s="1021"/>
      <c r="EF132" s="503">
        <f t="shared" si="392"/>
        <v>0</v>
      </c>
      <c r="EG132" s="495">
        <v>31.212429358939858</v>
      </c>
      <c r="EH132" s="496">
        <v>29.489537276320334</v>
      </c>
      <c r="EI132" s="496">
        <v>26.701934837446061</v>
      </c>
      <c r="EJ132" s="496">
        <v>22.632621832725079</v>
      </c>
      <c r="EK132" s="496">
        <v>19.471858796330253</v>
      </c>
      <c r="EL132" s="497">
        <v>17.07816976467177</v>
      </c>
      <c r="EM132" s="497">
        <v>12.365543436759936</v>
      </c>
      <c r="EN132" s="497">
        <v>11.916560657312118</v>
      </c>
      <c r="EO132" s="497">
        <v>8.4506997202440175</v>
      </c>
      <c r="EP132" s="563">
        <v>8.3146697869344734</v>
      </c>
      <c r="EQ132" s="522" t="s">
        <v>381</v>
      </c>
      <c r="ER132" s="748" t="s">
        <v>381</v>
      </c>
      <c r="ES132" s="738"/>
      <c r="ET132" s="1021"/>
      <c r="EU132" s="503">
        <f t="shared" si="393"/>
        <v>0</v>
      </c>
      <c r="EV132" s="495">
        <v>81.085465037111874</v>
      </c>
      <c r="EW132" s="496">
        <v>79.85884303738095</v>
      </c>
      <c r="EX132" s="496">
        <v>77.290797145521765</v>
      </c>
      <c r="EY132" s="496">
        <v>72.904304917923184</v>
      </c>
      <c r="EZ132" s="496">
        <v>68.443747418351563</v>
      </c>
      <c r="FA132" s="497">
        <v>63.916196484200555</v>
      </c>
      <c r="FB132" s="497">
        <v>54.781120406943671</v>
      </c>
      <c r="FC132" s="497">
        <v>45.523247508999646</v>
      </c>
      <c r="FD132" s="497">
        <v>36.130113028061203</v>
      </c>
      <c r="FE132" s="563">
        <v>26.444394325477958</v>
      </c>
      <c r="FF132" s="522" t="s">
        <v>381</v>
      </c>
      <c r="FG132" s="748" t="s">
        <v>381</v>
      </c>
      <c r="FI132" s="1021"/>
      <c r="FJ132" s="503">
        <f t="shared" si="394"/>
        <v>0</v>
      </c>
      <c r="FK132" s="495">
        <v>81.113859903468438</v>
      </c>
      <c r="FL132" s="496">
        <v>79.843442614929927</v>
      </c>
      <c r="FM132" s="496">
        <v>77.22205077569663</v>
      </c>
      <c r="FN132" s="496">
        <v>72.736488839974356</v>
      </c>
      <c r="FO132" s="496">
        <v>68.193560058216974</v>
      </c>
      <c r="FP132" s="497">
        <v>63.627077755001608</v>
      </c>
      <c r="FQ132" s="497">
        <v>54.410151915255142</v>
      </c>
      <c r="FR132" s="497">
        <v>45.131683008748325</v>
      </c>
      <c r="FS132" s="497">
        <v>35.763184744993225</v>
      </c>
      <c r="FT132" s="563">
        <v>26.211632648985642</v>
      </c>
      <c r="FU132" s="522" t="s">
        <v>381</v>
      </c>
      <c r="FV132" s="748" t="s">
        <v>381</v>
      </c>
      <c r="FW132" s="744"/>
      <c r="FX132" s="1021"/>
      <c r="FY132" s="503">
        <f t="shared" si="395"/>
        <v>0</v>
      </c>
      <c r="FZ132" s="491">
        <f t="shared" si="396"/>
        <v>1.0000000000000075</v>
      </c>
      <c r="GA132" s="492">
        <f t="shared" si="367"/>
        <v>1.0000000000000002</v>
      </c>
      <c r="GB132" s="492">
        <f t="shared" si="368"/>
        <v>1</v>
      </c>
      <c r="GC132" s="492">
        <f t="shared" si="369"/>
        <v>1</v>
      </c>
      <c r="GD132" s="492">
        <f t="shared" si="370"/>
        <v>1</v>
      </c>
      <c r="GE132" s="493">
        <f t="shared" si="371"/>
        <v>1</v>
      </c>
      <c r="GF132" s="493">
        <f t="shared" si="372"/>
        <v>1</v>
      </c>
      <c r="GG132" s="493">
        <f t="shared" si="373"/>
        <v>1</v>
      </c>
      <c r="GH132" s="493">
        <f t="shared" si="374"/>
        <v>1</v>
      </c>
      <c r="GI132" s="493">
        <f t="shared" si="375"/>
        <v>1</v>
      </c>
      <c r="GJ132" s="522" t="s">
        <v>381</v>
      </c>
      <c r="GK132" s="748" t="s">
        <v>381</v>
      </c>
      <c r="GM132" s="1021"/>
      <c r="GN132" s="503">
        <f t="shared" si="397"/>
        <v>0</v>
      </c>
      <c r="GO132" s="495">
        <f t="shared" si="398"/>
        <v>81.113859903468438</v>
      </c>
      <c r="GP132" s="496">
        <f t="shared" si="376"/>
        <v>79.85884303738095</v>
      </c>
      <c r="GQ132" s="496">
        <f t="shared" si="377"/>
        <v>77.290797145521765</v>
      </c>
      <c r="GR132" s="496">
        <f t="shared" si="378"/>
        <v>72.904304917923184</v>
      </c>
      <c r="GS132" s="496">
        <f t="shared" si="379"/>
        <v>68.443747418351563</v>
      </c>
      <c r="GT132" s="497">
        <f t="shared" si="380"/>
        <v>63.916196484200555</v>
      </c>
      <c r="GU132" s="497">
        <f t="shared" si="381"/>
        <v>54.781120406943671</v>
      </c>
      <c r="GV132" s="497">
        <f t="shared" si="382"/>
        <v>45.523247508999646</v>
      </c>
      <c r="GW132" s="497">
        <f t="shared" si="383"/>
        <v>36.130113028061203</v>
      </c>
      <c r="GX132" s="497">
        <f t="shared" si="384"/>
        <v>26.444394325477958</v>
      </c>
      <c r="GY132" s="522" t="s">
        <v>381</v>
      </c>
      <c r="GZ132" s="748" t="s">
        <v>381</v>
      </c>
      <c r="HB132" s="1021"/>
      <c r="HC132" s="711">
        <f t="shared" si="399"/>
        <v>0</v>
      </c>
      <c r="HD132" s="598" t="s">
        <v>381</v>
      </c>
      <c r="HE132" s="697" t="s">
        <v>381</v>
      </c>
      <c r="HF132" s="697" t="s">
        <v>381</v>
      </c>
      <c r="HH132" s="1021"/>
      <c r="HI132" s="711">
        <f t="shared" si="400"/>
        <v>0</v>
      </c>
      <c r="HJ132" s="598" t="str">
        <f t="shared" si="401"/>
        <v>no fueling</v>
      </c>
      <c r="HK132" s="599" t="s">
        <v>381</v>
      </c>
    </row>
    <row r="133" spans="2:219" ht="15" customHeight="1">
      <c r="B133" s="1046"/>
      <c r="C133" s="589">
        <v>-10</v>
      </c>
      <c r="D133" s="476">
        <f t="shared" si="403"/>
        <v>19.88372093023256</v>
      </c>
      <c r="E133" s="698" t="s">
        <v>711</v>
      </c>
      <c r="F133" s="699" t="s">
        <v>711</v>
      </c>
      <c r="G133" s="699" t="s">
        <v>711</v>
      </c>
      <c r="H133" s="578">
        <f t="shared" si="415"/>
        <v>86.424924364155302</v>
      </c>
      <c r="I133" s="579">
        <f t="shared" si="416"/>
        <v>86.121272700286241</v>
      </c>
      <c r="J133" s="579">
        <f t="shared" si="385"/>
        <v>85.48379324872154</v>
      </c>
      <c r="K133" s="579">
        <f t="shared" si="355"/>
        <v>84.37482716242468</v>
      </c>
      <c r="L133" s="579">
        <f t="shared" si="356"/>
        <v>83.248211951703013</v>
      </c>
      <c r="M133" s="579">
        <f t="shared" si="357"/>
        <v>82.113877285748018</v>
      </c>
      <c r="N133" s="579">
        <f t="shared" si="358"/>
        <v>79.822868213881563</v>
      </c>
      <c r="O133" s="579">
        <f t="shared" si="359"/>
        <v>77.508358555541577</v>
      </c>
      <c r="P133" s="579">
        <f t="shared" si="360"/>
        <v>75.1669232196206</v>
      </c>
      <c r="Q133" s="579">
        <f t="shared" si="361"/>
        <v>72.77406653628509</v>
      </c>
      <c r="R133" s="522" t="s">
        <v>381</v>
      </c>
      <c r="S133" s="480" t="s">
        <v>381</v>
      </c>
      <c r="T133" s="738"/>
      <c r="U133" s="1021"/>
      <c r="V133" s="503">
        <f t="shared" si="386"/>
        <v>-10</v>
      </c>
      <c r="W133" s="481">
        <v>15</v>
      </c>
      <c r="X133" s="482">
        <v>-33</v>
      </c>
      <c r="Y133" s="681">
        <f t="shared" si="387"/>
        <v>19.88372093023256</v>
      </c>
      <c r="Z133" s="666">
        <f t="shared" ref="Z133:AA136" si="420">Z17</f>
        <v>42.682820599999999</v>
      </c>
      <c r="AA133" s="488">
        <f t="shared" si="420"/>
        <v>26.337325283350477</v>
      </c>
      <c r="AB133" s="542">
        <f t="shared" si="410"/>
        <v>4.2306604983769684</v>
      </c>
      <c r="AC133" s="543">
        <f t="shared" si="411"/>
        <v>3.1939945228023867</v>
      </c>
      <c r="AD133" s="487">
        <f t="shared" ref="AD133:AE136" si="421">AD17</f>
        <v>60.000540800000003</v>
      </c>
      <c r="AE133" s="488">
        <f t="shared" si="421"/>
        <v>59.99980686731363</v>
      </c>
      <c r="AF133" s="738"/>
      <c r="AG133" s="1048"/>
      <c r="AH133" s="1050"/>
      <c r="AI133" s="738"/>
      <c r="AJ133" s="1021"/>
      <c r="AK133" s="503">
        <f t="shared" si="388"/>
        <v>-10</v>
      </c>
      <c r="AL133" s="489">
        <f t="shared" si="402"/>
        <v>-20</v>
      </c>
      <c r="AM133" s="482">
        <f t="shared" si="362"/>
        <v>-40</v>
      </c>
      <c r="AN133" s="490">
        <f t="shared" si="363"/>
        <v>19.88372093023256</v>
      </c>
      <c r="AO133" s="738"/>
      <c r="AP133" s="1021"/>
      <c r="AQ133" s="503">
        <v>-10</v>
      </c>
      <c r="AR133" s="483">
        <f t="shared" si="364"/>
        <v>19.88372093023256</v>
      </c>
      <c r="AS133" s="477">
        <f>AS17</f>
        <v>97.575149004342236</v>
      </c>
      <c r="AT133" s="479">
        <f t="shared" ref="AT133:BB133" si="422">AT17</f>
        <v>97.029121840457236</v>
      </c>
      <c r="AU133" s="479">
        <f t="shared" si="422"/>
        <v>96.115998055141148</v>
      </c>
      <c r="AV133" s="479">
        <f t="shared" si="422"/>
        <v>94.664403349835951</v>
      </c>
      <c r="AW133" s="479">
        <f t="shared" si="422"/>
        <v>93.209583956978136</v>
      </c>
      <c r="AX133" s="479">
        <f t="shared" si="422"/>
        <v>91.731341645006182</v>
      </c>
      <c r="AY133" s="479">
        <f t="shared" si="422"/>
        <v>90.177308855082813</v>
      </c>
      <c r="AZ133" s="479">
        <f t="shared" si="422"/>
        <v>88.875012602392005</v>
      </c>
      <c r="BA133" s="479">
        <f t="shared" si="422"/>
        <v>88.231983322123938</v>
      </c>
      <c r="BB133" s="479">
        <f t="shared" si="422"/>
        <v>87.461446069082427</v>
      </c>
      <c r="BC133" s="713" t="s">
        <v>381</v>
      </c>
      <c r="BD133" s="480" t="s">
        <v>381</v>
      </c>
      <c r="BE133" s="738"/>
      <c r="BF133" s="1021"/>
      <c r="BG133" s="503">
        <v>-10</v>
      </c>
      <c r="BH133" s="483">
        <f t="shared" si="365"/>
        <v>22.369186046511629</v>
      </c>
      <c r="BI133" s="477">
        <f>BI17</f>
        <v>86.424924364155302</v>
      </c>
      <c r="BJ133" s="479">
        <f t="shared" ref="BJ133:BR133" si="423">BJ17</f>
        <v>86.121272700286241</v>
      </c>
      <c r="BK133" s="479">
        <f t="shared" si="423"/>
        <v>85.48379324872154</v>
      </c>
      <c r="BL133" s="479">
        <f t="shared" si="423"/>
        <v>84.394280254014191</v>
      </c>
      <c r="BM133" s="479">
        <f t="shared" si="423"/>
        <v>83.286619206010201</v>
      </c>
      <c r="BN133" s="479">
        <f t="shared" si="423"/>
        <v>82.169440781023042</v>
      </c>
      <c r="BO133" s="479">
        <f t="shared" si="423"/>
        <v>79.892630658650276</v>
      </c>
      <c r="BP133" s="479">
        <f t="shared" si="423"/>
        <v>77.587384840469113</v>
      </c>
      <c r="BQ133" s="479">
        <f t="shared" si="423"/>
        <v>75.240858092620954</v>
      </c>
      <c r="BR133" s="479">
        <f t="shared" si="423"/>
        <v>72.81789359134747</v>
      </c>
      <c r="BS133" s="713" t="s">
        <v>381</v>
      </c>
      <c r="BT133" s="522" t="s">
        <v>381</v>
      </c>
      <c r="BU133" s="533"/>
      <c r="BV133" s="1021"/>
      <c r="BW133" s="503">
        <v>-10</v>
      </c>
      <c r="BX133" s="483">
        <f t="shared" si="366"/>
        <v>22.369186046511629</v>
      </c>
      <c r="BY133" s="477">
        <f>BY17</f>
        <v>86.449899791692431</v>
      </c>
      <c r="BZ133" s="479">
        <f t="shared" ref="BZ133:CH133" si="424">BZ17</f>
        <v>86.136911010635558</v>
      </c>
      <c r="CA133" s="479">
        <f t="shared" si="424"/>
        <v>85.486364748690718</v>
      </c>
      <c r="CB133" s="479">
        <f t="shared" si="424"/>
        <v>84.37482716242468</v>
      </c>
      <c r="CC133" s="479">
        <f t="shared" si="424"/>
        <v>83.248211951703013</v>
      </c>
      <c r="CD133" s="479">
        <f t="shared" si="424"/>
        <v>82.113877285748018</v>
      </c>
      <c r="CE133" s="479">
        <f t="shared" si="424"/>
        <v>79.822868213881563</v>
      </c>
      <c r="CF133" s="479">
        <f t="shared" si="424"/>
        <v>77.508358555541577</v>
      </c>
      <c r="CG133" s="479">
        <f t="shared" si="424"/>
        <v>75.1669232196206</v>
      </c>
      <c r="CH133" s="479">
        <f t="shared" si="424"/>
        <v>72.77406653628509</v>
      </c>
      <c r="CI133" s="713" t="s">
        <v>381</v>
      </c>
      <c r="CJ133" s="522" t="s">
        <v>381</v>
      </c>
      <c r="CK133" s="738"/>
      <c r="CL133" s="1021"/>
      <c r="CM133" s="503">
        <f t="shared" si="389"/>
        <v>-10</v>
      </c>
      <c r="CN133" s="491">
        <f>CN17</f>
        <v>1.2000000000000006</v>
      </c>
      <c r="CO133" s="492">
        <f t="shared" ref="CO133:CW133" si="425">CO17</f>
        <v>1.2000000000000135</v>
      </c>
      <c r="CP133" s="492">
        <f t="shared" si="425"/>
        <v>1.2000000000000006</v>
      </c>
      <c r="CQ133" s="492">
        <f t="shared" si="425"/>
        <v>1.2</v>
      </c>
      <c r="CR133" s="492">
        <f t="shared" si="425"/>
        <v>1.2000000000000002</v>
      </c>
      <c r="CS133" s="493">
        <f t="shared" si="425"/>
        <v>1.2000000000000002</v>
      </c>
      <c r="CT133" s="493">
        <f t="shared" si="425"/>
        <v>1.2</v>
      </c>
      <c r="CU133" s="493">
        <f t="shared" si="425"/>
        <v>1.2000000000000002</v>
      </c>
      <c r="CV133" s="493">
        <f t="shared" si="425"/>
        <v>1.2000000000000006</v>
      </c>
      <c r="CW133" s="562">
        <f t="shared" si="425"/>
        <v>1.2000000000000006</v>
      </c>
      <c r="CX133" s="522" t="s">
        <v>381</v>
      </c>
      <c r="CY133" s="748" t="s">
        <v>381</v>
      </c>
      <c r="CZ133" s="738"/>
      <c r="DA133" s="1021"/>
      <c r="DB133" s="503">
        <f t="shared" si="390"/>
        <v>-10</v>
      </c>
      <c r="DC133" s="491">
        <f>DC17</f>
        <v>1.000000000000008</v>
      </c>
      <c r="DD133" s="492">
        <f t="shared" ref="DD133:DL133" si="426">DD17</f>
        <v>1</v>
      </c>
      <c r="DE133" s="492">
        <f t="shared" si="426"/>
        <v>1.000000000000008</v>
      </c>
      <c r="DF133" s="492">
        <f t="shared" si="426"/>
        <v>1.0000000000000004</v>
      </c>
      <c r="DG133" s="492">
        <f t="shared" si="426"/>
        <v>1</v>
      </c>
      <c r="DH133" s="493">
        <f t="shared" si="426"/>
        <v>1.0000000000000004</v>
      </c>
      <c r="DI133" s="493">
        <f t="shared" si="426"/>
        <v>1</v>
      </c>
      <c r="DJ133" s="493">
        <f t="shared" si="426"/>
        <v>1.0000000000000004</v>
      </c>
      <c r="DK133" s="493">
        <f t="shared" si="426"/>
        <v>1.0000000000000002</v>
      </c>
      <c r="DL133" s="562">
        <f t="shared" si="426"/>
        <v>1</v>
      </c>
      <c r="DM133" s="522" t="s">
        <v>381</v>
      </c>
      <c r="DN133" s="748" t="s">
        <v>381</v>
      </c>
      <c r="DO133" s="744"/>
      <c r="DP133" s="1021"/>
      <c r="DQ133" s="503">
        <f t="shared" si="391"/>
        <v>-10</v>
      </c>
      <c r="DR133" s="491">
        <f>DR17</f>
        <v>1.0000000000000004</v>
      </c>
      <c r="DS133" s="492">
        <f t="shared" ref="DS133:EA133" si="427">DS17</f>
        <v>1.0000000000000082</v>
      </c>
      <c r="DT133" s="492">
        <f t="shared" si="427"/>
        <v>1.0000000000000075</v>
      </c>
      <c r="DU133" s="492">
        <f t="shared" si="427"/>
        <v>1</v>
      </c>
      <c r="DV133" s="492">
        <f t="shared" si="427"/>
        <v>1</v>
      </c>
      <c r="DW133" s="493">
        <f t="shared" si="427"/>
        <v>1.0000000000000084</v>
      </c>
      <c r="DX133" s="493">
        <f t="shared" si="427"/>
        <v>1.0000000000000084</v>
      </c>
      <c r="DY133" s="493">
        <f t="shared" si="427"/>
        <v>1.000000000000004</v>
      </c>
      <c r="DZ133" s="493">
        <f t="shared" si="427"/>
        <v>1.0000000000000042</v>
      </c>
      <c r="EA133" s="562">
        <f t="shared" si="427"/>
        <v>1</v>
      </c>
      <c r="EB133" s="522" t="s">
        <v>381</v>
      </c>
      <c r="EC133" s="748" t="s">
        <v>381</v>
      </c>
      <c r="ED133" s="738"/>
      <c r="EE133" s="1021"/>
      <c r="EF133" s="503">
        <f t="shared" si="392"/>
        <v>-10</v>
      </c>
      <c r="EG133" s="477">
        <f>EG17</f>
        <v>29.284642900750839</v>
      </c>
      <c r="EH133" s="479">
        <f t="shared" ref="EH133:EP133" si="428">EH17</f>
        <v>27.62178752588261</v>
      </c>
      <c r="EI133" s="479">
        <f t="shared" si="428"/>
        <v>24.843082637982945</v>
      </c>
      <c r="EJ133" s="479">
        <f t="shared" si="428"/>
        <v>20.431229999691311</v>
      </c>
      <c r="EK133" s="479">
        <f t="shared" si="428"/>
        <v>16.016400188953696</v>
      </c>
      <c r="EL133" s="479">
        <f t="shared" si="428"/>
        <v>11.537607070820059</v>
      </c>
      <c r="EM133" s="479">
        <f t="shared" si="428"/>
        <v>6.8370538717395561</v>
      </c>
      <c r="EN133" s="479">
        <f t="shared" si="428"/>
        <v>2.9042595978573331</v>
      </c>
      <c r="EO133" s="479">
        <f t="shared" si="428"/>
        <v>0.96453518494729451</v>
      </c>
      <c r="EP133" s="479">
        <f t="shared" si="428"/>
        <v>-1.3579249662515167</v>
      </c>
      <c r="EQ133" s="522" t="s">
        <v>381</v>
      </c>
      <c r="ER133" s="748" t="s">
        <v>381</v>
      </c>
      <c r="ES133" s="738"/>
      <c r="ET133" s="1021"/>
      <c r="EU133" s="503">
        <f t="shared" si="393"/>
        <v>-10</v>
      </c>
      <c r="EV133" s="477">
        <f>EV17</f>
        <v>80.802268140005822</v>
      </c>
      <c r="EW133" s="479">
        <f t="shared" ref="EW133:FE133" si="429">EW17</f>
        <v>79.5752968012618</v>
      </c>
      <c r="EX133" s="479">
        <f t="shared" si="429"/>
        <v>77.000615870270394</v>
      </c>
      <c r="EY133" s="479">
        <f t="shared" si="429"/>
        <v>72.604021013969259</v>
      </c>
      <c r="EZ133" s="479">
        <f t="shared" si="429"/>
        <v>68.139141829780044</v>
      </c>
      <c r="FA133" s="479">
        <f t="shared" si="429"/>
        <v>63.641030184081615</v>
      </c>
      <c r="FB133" s="479">
        <f t="shared" si="429"/>
        <v>54.490156086240916</v>
      </c>
      <c r="FC133" s="479">
        <f t="shared" si="429"/>
        <v>45.247834879483491</v>
      </c>
      <c r="FD133" s="479">
        <f t="shared" si="429"/>
        <v>35.864383914113546</v>
      </c>
      <c r="FE133" s="479">
        <f t="shared" si="429"/>
        <v>26.201958170185094</v>
      </c>
      <c r="FF133" s="522" t="s">
        <v>381</v>
      </c>
      <c r="FG133" s="748" t="s">
        <v>381</v>
      </c>
      <c r="FI133" s="1021"/>
      <c r="FJ133" s="503">
        <f t="shared" si="394"/>
        <v>-10</v>
      </c>
      <c r="FK133" s="477">
        <f>FK17</f>
        <v>80.903202983645201</v>
      </c>
      <c r="FL133" s="479">
        <f t="shared" ref="FL133:FT133" si="430">FL17</f>
        <v>79.638477787568547</v>
      </c>
      <c r="FM133" s="479">
        <f t="shared" si="430"/>
        <v>77.010998300368954</v>
      </c>
      <c r="FN133" s="479">
        <f t="shared" si="430"/>
        <v>72.525564024559287</v>
      </c>
      <c r="FO133" s="479">
        <f t="shared" si="430"/>
        <v>67.984416343351484</v>
      </c>
      <c r="FP133" s="479">
        <f t="shared" si="430"/>
        <v>63.417450170851453</v>
      </c>
      <c r="FQ133" s="479">
        <f t="shared" si="430"/>
        <v>54.210119817203804</v>
      </c>
      <c r="FR133" s="479">
        <f t="shared" si="430"/>
        <v>44.931414223091338</v>
      </c>
      <c r="FS133" s="479">
        <f t="shared" si="430"/>
        <v>35.569136770337877</v>
      </c>
      <c r="FT133" s="479">
        <f t="shared" si="430"/>
        <v>26.027438060680879</v>
      </c>
      <c r="FU133" s="522" t="s">
        <v>381</v>
      </c>
      <c r="FV133" s="748" t="s">
        <v>381</v>
      </c>
      <c r="FW133" s="744"/>
      <c r="FX133" s="1021"/>
      <c r="FY133" s="503">
        <f t="shared" si="395"/>
        <v>-10</v>
      </c>
      <c r="FZ133" s="491">
        <f t="shared" si="396"/>
        <v>1.0000000000000004</v>
      </c>
      <c r="GA133" s="492">
        <f t="shared" si="367"/>
        <v>1</v>
      </c>
      <c r="GB133" s="492">
        <f t="shared" si="368"/>
        <v>1.0000000000000075</v>
      </c>
      <c r="GC133" s="492">
        <f t="shared" si="369"/>
        <v>1</v>
      </c>
      <c r="GD133" s="492">
        <f t="shared" si="370"/>
        <v>1</v>
      </c>
      <c r="GE133" s="493">
        <f t="shared" si="371"/>
        <v>1.0000000000000004</v>
      </c>
      <c r="GF133" s="493">
        <f t="shared" si="372"/>
        <v>1</v>
      </c>
      <c r="GG133" s="493">
        <f t="shared" si="373"/>
        <v>1.0000000000000004</v>
      </c>
      <c r="GH133" s="493">
        <f t="shared" si="374"/>
        <v>1.0000000000000002</v>
      </c>
      <c r="GI133" s="493">
        <f t="shared" si="375"/>
        <v>1</v>
      </c>
      <c r="GJ133" s="522" t="s">
        <v>381</v>
      </c>
      <c r="GK133" s="748" t="s">
        <v>381</v>
      </c>
      <c r="GM133" s="1021"/>
      <c r="GN133" s="503">
        <f t="shared" si="397"/>
        <v>-10</v>
      </c>
      <c r="GO133" s="495">
        <f t="shared" si="398"/>
        <v>80.903202983645201</v>
      </c>
      <c r="GP133" s="496">
        <f t="shared" si="376"/>
        <v>79.638477787568547</v>
      </c>
      <c r="GQ133" s="496">
        <f t="shared" si="377"/>
        <v>77.010998300368954</v>
      </c>
      <c r="GR133" s="496">
        <f t="shared" si="378"/>
        <v>72.604021013969259</v>
      </c>
      <c r="GS133" s="496">
        <f t="shared" si="379"/>
        <v>68.139141829780044</v>
      </c>
      <c r="GT133" s="497">
        <f t="shared" si="380"/>
        <v>63.641030184081615</v>
      </c>
      <c r="GU133" s="497">
        <f t="shared" si="381"/>
        <v>54.490156086240916</v>
      </c>
      <c r="GV133" s="497">
        <f t="shared" si="382"/>
        <v>45.247834879483491</v>
      </c>
      <c r="GW133" s="497">
        <f t="shared" si="383"/>
        <v>35.864383914113546</v>
      </c>
      <c r="GX133" s="497">
        <f t="shared" si="384"/>
        <v>26.201958170185094</v>
      </c>
      <c r="GY133" s="522" t="s">
        <v>381</v>
      </c>
      <c r="GZ133" s="748" t="s">
        <v>381</v>
      </c>
      <c r="HB133" s="1021"/>
      <c r="HC133" s="503">
        <f t="shared" si="399"/>
        <v>-10</v>
      </c>
      <c r="HD133" s="598" t="s">
        <v>381</v>
      </c>
      <c r="HE133" s="697" t="s">
        <v>381</v>
      </c>
      <c r="HF133" s="697" t="s">
        <v>381</v>
      </c>
      <c r="HH133" s="1021"/>
      <c r="HI133" s="503">
        <f t="shared" si="400"/>
        <v>-10</v>
      </c>
      <c r="HJ133" s="598" t="str">
        <f t="shared" si="401"/>
        <v>no fueling</v>
      </c>
      <c r="HK133" s="599" t="s">
        <v>381</v>
      </c>
    </row>
    <row r="134" spans="2:219" ht="15" customHeight="1">
      <c r="B134" s="1046"/>
      <c r="C134" s="589">
        <v>-20</v>
      </c>
      <c r="D134" s="476">
        <f t="shared" si="403"/>
        <v>19.88372093023256</v>
      </c>
      <c r="E134" s="698" t="s">
        <v>711</v>
      </c>
      <c r="F134" s="699" t="s">
        <v>711</v>
      </c>
      <c r="G134" s="699" t="s">
        <v>711</v>
      </c>
      <c r="H134" s="578">
        <f t="shared" si="415"/>
        <v>86.21684639699815</v>
      </c>
      <c r="I134" s="579">
        <f t="shared" si="416"/>
        <v>85.904501203805907</v>
      </c>
      <c r="J134" s="579">
        <f t="shared" si="385"/>
        <v>85.258805210314165</v>
      </c>
      <c r="K134" s="579">
        <f t="shared" si="355"/>
        <v>84.151789087498301</v>
      </c>
      <c r="L134" s="579">
        <f t="shared" si="356"/>
        <v>83.036670880285371</v>
      </c>
      <c r="M134" s="579">
        <f t="shared" si="357"/>
        <v>81.907472659831242</v>
      </c>
      <c r="N134" s="579">
        <f t="shared" si="358"/>
        <v>79.614805077510908</v>
      </c>
      <c r="O134" s="579">
        <f t="shared" si="359"/>
        <v>77.302545159830714</v>
      </c>
      <c r="P134" s="579">
        <f t="shared" si="360"/>
        <v>74.973072825985668</v>
      </c>
      <c r="Q134" s="579">
        <f t="shared" si="361"/>
        <v>72.605828766198471</v>
      </c>
      <c r="R134" s="522" t="s">
        <v>381</v>
      </c>
      <c r="S134" s="480" t="s">
        <v>381</v>
      </c>
      <c r="T134" s="738"/>
      <c r="U134" s="1021"/>
      <c r="V134" s="503">
        <f t="shared" si="386"/>
        <v>-20</v>
      </c>
      <c r="W134" s="481">
        <v>15</v>
      </c>
      <c r="X134" s="482">
        <v>-33</v>
      </c>
      <c r="Y134" s="681">
        <f t="shared" si="387"/>
        <v>19.88372093023256</v>
      </c>
      <c r="Z134" s="666">
        <f t="shared" si="420"/>
        <v>42.608245599999997</v>
      </c>
      <c r="AA134" s="488">
        <f t="shared" si="420"/>
        <v>26.299744845967894</v>
      </c>
      <c r="AB134" s="542">
        <f t="shared" si="410"/>
        <v>4.2197585400744488</v>
      </c>
      <c r="AC134" s="543">
        <f t="shared" si="411"/>
        <v>3.1903161682828873</v>
      </c>
      <c r="AD134" s="487">
        <f t="shared" si="421"/>
        <v>59.997642900000002</v>
      </c>
      <c r="AE134" s="488">
        <f t="shared" si="421"/>
        <v>60.000507452182845</v>
      </c>
      <c r="AF134" s="738"/>
      <c r="AG134" s="1048"/>
      <c r="AH134" s="1050"/>
      <c r="AI134" s="738"/>
      <c r="AJ134" s="1021"/>
      <c r="AK134" s="503">
        <f t="shared" si="388"/>
        <v>-20</v>
      </c>
      <c r="AL134" s="489">
        <f t="shared" si="402"/>
        <v>-30</v>
      </c>
      <c r="AM134" s="482">
        <f t="shared" si="362"/>
        <v>-40</v>
      </c>
      <c r="AN134" s="490">
        <f t="shared" si="363"/>
        <v>19.88372093023256</v>
      </c>
      <c r="AO134" s="738"/>
      <c r="AP134" s="1021"/>
      <c r="AQ134" s="503">
        <v>-20</v>
      </c>
      <c r="AR134" s="483">
        <f t="shared" si="364"/>
        <v>19.88372093023256</v>
      </c>
      <c r="AS134" s="477">
        <f t="shared" ref="AS134:BB134" si="431">AS18</f>
        <v>96.616647907348721</v>
      </c>
      <c r="AT134" s="479">
        <f t="shared" si="431"/>
        <v>96.102486048976871</v>
      </c>
      <c r="AU134" s="479">
        <f t="shared" si="431"/>
        <v>95.21504582608668</v>
      </c>
      <c r="AV134" s="479">
        <f t="shared" si="431"/>
        <v>93.793362863180846</v>
      </c>
      <c r="AW134" s="479">
        <f t="shared" si="431"/>
        <v>92.36096626753077</v>
      </c>
      <c r="AX134" s="479">
        <f t="shared" si="431"/>
        <v>90.884386574571977</v>
      </c>
      <c r="AY134" s="479">
        <f t="shared" si="431"/>
        <v>88.716416137598998</v>
      </c>
      <c r="AZ134" s="479">
        <f t="shared" si="431"/>
        <v>85.875568806454709</v>
      </c>
      <c r="BA134" s="479">
        <f t="shared" si="431"/>
        <v>84.820817570533137</v>
      </c>
      <c r="BB134" s="761" t="str">
        <f t="shared" si="431"/>
        <v>not calc.</v>
      </c>
      <c r="BC134" s="713" t="s">
        <v>381</v>
      </c>
      <c r="BD134" s="480" t="s">
        <v>381</v>
      </c>
      <c r="BE134" s="738"/>
      <c r="BF134" s="1021"/>
      <c r="BG134" s="503">
        <v>-20</v>
      </c>
      <c r="BH134" s="483">
        <f t="shared" si="365"/>
        <v>22.369186046511629</v>
      </c>
      <c r="BI134" s="477">
        <f t="shared" ref="BI134:BR134" si="432">BI18</f>
        <v>86.21684639699815</v>
      </c>
      <c r="BJ134" s="479">
        <f t="shared" si="432"/>
        <v>85.904501203805907</v>
      </c>
      <c r="BK134" s="479">
        <f t="shared" si="432"/>
        <v>85.258805210314165</v>
      </c>
      <c r="BL134" s="479">
        <f t="shared" si="432"/>
        <v>84.151789087498301</v>
      </c>
      <c r="BM134" s="479">
        <f t="shared" si="432"/>
        <v>83.036670880285371</v>
      </c>
      <c r="BN134" s="479">
        <f t="shared" si="432"/>
        <v>81.907472659831242</v>
      </c>
      <c r="BO134" s="479">
        <f t="shared" si="432"/>
        <v>79.635048511090218</v>
      </c>
      <c r="BP134" s="479">
        <f t="shared" si="432"/>
        <v>77.337055872686022</v>
      </c>
      <c r="BQ134" s="479">
        <f t="shared" si="432"/>
        <v>75.010100247271254</v>
      </c>
      <c r="BR134" s="479">
        <f t="shared" si="432"/>
        <v>72.629457199269225</v>
      </c>
      <c r="BS134" s="713" t="s">
        <v>381</v>
      </c>
      <c r="BT134" s="522" t="s">
        <v>381</v>
      </c>
      <c r="BU134" s="533"/>
      <c r="BV134" s="1021"/>
      <c r="BW134" s="503">
        <v>-20</v>
      </c>
      <c r="BX134" s="483">
        <f t="shared" si="366"/>
        <v>22.369186046511629</v>
      </c>
      <c r="BY134" s="477">
        <f t="shared" ref="BY134:CH134" si="433">BY18</f>
        <v>86.294182596282113</v>
      </c>
      <c r="BZ134" s="479">
        <f t="shared" si="433"/>
        <v>85.974434119442222</v>
      </c>
      <c r="CA134" s="479">
        <f t="shared" si="433"/>
        <v>85.312049383759657</v>
      </c>
      <c r="CB134" s="479">
        <f t="shared" si="433"/>
        <v>84.18712930041707</v>
      </c>
      <c r="CC134" s="479">
        <f t="shared" si="433"/>
        <v>83.051644371185532</v>
      </c>
      <c r="CD134" s="479">
        <f t="shared" si="433"/>
        <v>81.912204943227579</v>
      </c>
      <c r="CE134" s="479">
        <f t="shared" si="433"/>
        <v>79.614805077510908</v>
      </c>
      <c r="CF134" s="479">
        <f t="shared" si="433"/>
        <v>77.302545159830714</v>
      </c>
      <c r="CG134" s="479">
        <f t="shared" si="433"/>
        <v>74.973072825985668</v>
      </c>
      <c r="CH134" s="479">
        <f t="shared" si="433"/>
        <v>72.605828766198471</v>
      </c>
      <c r="CI134" s="713" t="s">
        <v>381</v>
      </c>
      <c r="CJ134" s="522" t="s">
        <v>381</v>
      </c>
      <c r="CK134" s="738"/>
      <c r="CL134" s="1021"/>
      <c r="CM134" s="503">
        <f t="shared" si="389"/>
        <v>-20</v>
      </c>
      <c r="CN134" s="491">
        <f t="shared" ref="CN134:CW134" si="434">CN18</f>
        <v>1.2</v>
      </c>
      <c r="CO134" s="492">
        <f t="shared" si="434"/>
        <v>1.2000000000000004</v>
      </c>
      <c r="CP134" s="492">
        <f t="shared" si="434"/>
        <v>1.2000000000000002</v>
      </c>
      <c r="CQ134" s="492">
        <f t="shared" si="434"/>
        <v>1.2</v>
      </c>
      <c r="CR134" s="492">
        <f t="shared" si="434"/>
        <v>1.2000000000000002</v>
      </c>
      <c r="CS134" s="493">
        <f t="shared" si="434"/>
        <v>1.2000000000000004</v>
      </c>
      <c r="CT134" s="493">
        <f t="shared" si="434"/>
        <v>1.2000000000000013</v>
      </c>
      <c r="CU134" s="493">
        <f t="shared" si="434"/>
        <v>1.2</v>
      </c>
      <c r="CV134" s="493">
        <f t="shared" si="434"/>
        <v>1.2000000000000013</v>
      </c>
      <c r="CW134" s="605" t="str">
        <f t="shared" si="434"/>
        <v>not calc.</v>
      </c>
      <c r="CX134" s="522" t="s">
        <v>381</v>
      </c>
      <c r="CY134" s="748" t="s">
        <v>381</v>
      </c>
      <c r="CZ134" s="738"/>
      <c r="DA134" s="1021"/>
      <c r="DB134" s="503">
        <f t="shared" si="390"/>
        <v>-20</v>
      </c>
      <c r="DC134" s="491">
        <f t="shared" ref="DC134:DL134" si="435">DC18</f>
        <v>1</v>
      </c>
      <c r="DD134" s="492">
        <f t="shared" si="435"/>
        <v>1.0000000000000082</v>
      </c>
      <c r="DE134" s="492">
        <f t="shared" si="435"/>
        <v>1</v>
      </c>
      <c r="DF134" s="492">
        <f t="shared" si="435"/>
        <v>1.0000000000000082</v>
      </c>
      <c r="DG134" s="492">
        <f t="shared" si="435"/>
        <v>1.0000000000000004</v>
      </c>
      <c r="DH134" s="493">
        <f t="shared" si="435"/>
        <v>1.0000000000000082</v>
      </c>
      <c r="DI134" s="493">
        <f t="shared" si="435"/>
        <v>1</v>
      </c>
      <c r="DJ134" s="493">
        <f t="shared" si="435"/>
        <v>1.000000000000004</v>
      </c>
      <c r="DK134" s="493">
        <f t="shared" si="435"/>
        <v>1.000000000000004</v>
      </c>
      <c r="DL134" s="562">
        <f t="shared" si="435"/>
        <v>1.000000000000002</v>
      </c>
      <c r="DM134" s="522" t="s">
        <v>381</v>
      </c>
      <c r="DN134" s="748" t="s">
        <v>381</v>
      </c>
      <c r="DO134" s="744"/>
      <c r="DP134" s="1021"/>
      <c r="DQ134" s="503">
        <f t="shared" si="391"/>
        <v>-20</v>
      </c>
      <c r="DR134" s="491">
        <f t="shared" ref="DR134:EA134" si="436">DR18</f>
        <v>1.0000000000000004</v>
      </c>
      <c r="DS134" s="492">
        <f t="shared" si="436"/>
        <v>1.0000000000000075</v>
      </c>
      <c r="DT134" s="492">
        <f t="shared" si="436"/>
        <v>1</v>
      </c>
      <c r="DU134" s="492">
        <f t="shared" si="436"/>
        <v>1</v>
      </c>
      <c r="DV134" s="492">
        <f t="shared" si="436"/>
        <v>1.0000000000000002</v>
      </c>
      <c r="DW134" s="493">
        <f t="shared" si="436"/>
        <v>1.0000000000000007</v>
      </c>
      <c r="DX134" s="493">
        <f t="shared" si="436"/>
        <v>1.0000000000000082</v>
      </c>
      <c r="DY134" s="493">
        <f t="shared" si="436"/>
        <v>1.0000000000000002</v>
      </c>
      <c r="DZ134" s="493">
        <f t="shared" si="436"/>
        <v>1.0000000000000004</v>
      </c>
      <c r="EA134" s="562">
        <f t="shared" si="436"/>
        <v>1.000000000000002</v>
      </c>
      <c r="EB134" s="522" t="s">
        <v>381</v>
      </c>
      <c r="EC134" s="748" t="s">
        <v>381</v>
      </c>
      <c r="ED134" s="738"/>
      <c r="EE134" s="1021"/>
      <c r="EF134" s="503">
        <f t="shared" si="392"/>
        <v>-20</v>
      </c>
      <c r="EG134" s="477">
        <f t="shared" ref="EG134:EP134" si="437">EG18</f>
        <v>26.366271875962752</v>
      </c>
      <c r="EH134" s="479">
        <f t="shared" si="437"/>
        <v>24.80198430385002</v>
      </c>
      <c r="EI134" s="479">
        <f t="shared" si="437"/>
        <v>22.104011160010202</v>
      </c>
      <c r="EJ134" s="479">
        <f t="shared" si="437"/>
        <v>17.787121626102191</v>
      </c>
      <c r="EK134" s="479">
        <f t="shared" si="437"/>
        <v>13.444365231182701</v>
      </c>
      <c r="EL134" s="479">
        <f t="shared" si="437"/>
        <v>8.9747743098647561</v>
      </c>
      <c r="EM134" s="479">
        <f t="shared" si="437"/>
        <v>2.4257135243246921</v>
      </c>
      <c r="EN134" s="479">
        <f t="shared" si="437"/>
        <v>-6.1312971717572964</v>
      </c>
      <c r="EO134" s="479">
        <f t="shared" si="437"/>
        <v>-9.3010410547178139</v>
      </c>
      <c r="EP134" s="605" t="str">
        <f t="shared" si="437"/>
        <v>not calc.</v>
      </c>
      <c r="EQ134" s="522" t="s">
        <v>381</v>
      </c>
      <c r="ER134" s="748" t="s">
        <v>381</v>
      </c>
      <c r="ES134" s="738"/>
      <c r="ET134" s="1021"/>
      <c r="EU134" s="503">
        <f t="shared" si="393"/>
        <v>-20</v>
      </c>
      <c r="EV134" s="477">
        <f t="shared" ref="EV134:FE134" si="438">EV18</f>
        <v>79.961443593877505</v>
      </c>
      <c r="EW134" s="479">
        <f t="shared" si="438"/>
        <v>78.699608288841148</v>
      </c>
      <c r="EX134" s="479">
        <f t="shared" si="438"/>
        <v>76.092312388411926</v>
      </c>
      <c r="EY134" s="479">
        <f t="shared" si="438"/>
        <v>71.626132347176906</v>
      </c>
      <c r="EZ134" s="479">
        <f t="shared" si="438"/>
        <v>67.132321081129817</v>
      </c>
      <c r="FA134" s="479">
        <f t="shared" si="438"/>
        <v>62.58701838687341</v>
      </c>
      <c r="FB134" s="479">
        <f t="shared" si="438"/>
        <v>53.456289412334741</v>
      </c>
      <c r="FC134" s="479">
        <f t="shared" si="438"/>
        <v>44.245616363499494</v>
      </c>
      <c r="FD134" s="479">
        <f t="shared" si="438"/>
        <v>34.942973288885923</v>
      </c>
      <c r="FE134" s="479">
        <f t="shared" si="438"/>
        <v>25.451665254668285</v>
      </c>
      <c r="FF134" s="522" t="s">
        <v>381</v>
      </c>
      <c r="FG134" s="748" t="s">
        <v>381</v>
      </c>
      <c r="FI134" s="1021"/>
      <c r="FJ134" s="503">
        <f t="shared" si="394"/>
        <v>-20</v>
      </c>
      <c r="FK134" s="477">
        <f t="shared" ref="FK134:FT134" si="439">FK18</f>
        <v>80.273932401728018</v>
      </c>
      <c r="FL134" s="479">
        <f t="shared" si="439"/>
        <v>78.982094634482394</v>
      </c>
      <c r="FM134" s="479">
        <f t="shared" si="439"/>
        <v>76.30724697458669</v>
      </c>
      <c r="FN134" s="479">
        <f t="shared" si="439"/>
        <v>71.768632860752064</v>
      </c>
      <c r="FO134" s="479">
        <f t="shared" si="439"/>
        <v>67.19262876492445</v>
      </c>
      <c r="FP134" s="479">
        <f t="shared" si="439"/>
        <v>62.606055828463639</v>
      </c>
      <c r="FQ134" s="479">
        <f t="shared" si="439"/>
        <v>53.375050069169959</v>
      </c>
      <c r="FR134" s="479">
        <f t="shared" si="439"/>
        <v>44.107470983468659</v>
      </c>
      <c r="FS134" s="479">
        <f t="shared" si="439"/>
        <v>34.795146251237213</v>
      </c>
      <c r="FT134" s="479">
        <f t="shared" si="439"/>
        <v>25.357596815983982</v>
      </c>
      <c r="FU134" s="522" t="s">
        <v>381</v>
      </c>
      <c r="FV134" s="748" t="s">
        <v>381</v>
      </c>
      <c r="FW134" s="744"/>
      <c r="FX134" s="1021"/>
      <c r="FY134" s="503">
        <f t="shared" si="395"/>
        <v>-20</v>
      </c>
      <c r="FZ134" s="491">
        <f t="shared" si="396"/>
        <v>1</v>
      </c>
      <c r="GA134" s="492">
        <f t="shared" si="367"/>
        <v>1.0000000000000075</v>
      </c>
      <c r="GB134" s="492">
        <f t="shared" si="368"/>
        <v>1</v>
      </c>
      <c r="GC134" s="492">
        <f t="shared" si="369"/>
        <v>1</v>
      </c>
      <c r="GD134" s="492">
        <f t="shared" si="370"/>
        <v>1.0000000000000002</v>
      </c>
      <c r="GE134" s="493">
        <f t="shared" si="371"/>
        <v>1.0000000000000007</v>
      </c>
      <c r="GF134" s="493">
        <f t="shared" si="372"/>
        <v>1</v>
      </c>
      <c r="GG134" s="493">
        <f t="shared" si="373"/>
        <v>1.0000000000000002</v>
      </c>
      <c r="GH134" s="493">
        <f t="shared" si="374"/>
        <v>1.0000000000000004</v>
      </c>
      <c r="GI134" s="493">
        <f t="shared" si="375"/>
        <v>1.000000000000002</v>
      </c>
      <c r="GJ134" s="522" t="s">
        <v>381</v>
      </c>
      <c r="GK134" s="748" t="s">
        <v>381</v>
      </c>
      <c r="GM134" s="1021"/>
      <c r="GN134" s="503">
        <f t="shared" si="397"/>
        <v>-20</v>
      </c>
      <c r="GO134" s="495">
        <f t="shared" si="398"/>
        <v>80.273932401728018</v>
      </c>
      <c r="GP134" s="496">
        <f t="shared" si="376"/>
        <v>78.982094634482394</v>
      </c>
      <c r="GQ134" s="496">
        <f t="shared" si="377"/>
        <v>76.30724697458669</v>
      </c>
      <c r="GR134" s="496">
        <f t="shared" si="378"/>
        <v>71.768632860752064</v>
      </c>
      <c r="GS134" s="496">
        <f t="shared" si="379"/>
        <v>67.19262876492445</v>
      </c>
      <c r="GT134" s="497">
        <f t="shared" si="380"/>
        <v>62.606055828463639</v>
      </c>
      <c r="GU134" s="497">
        <f t="shared" si="381"/>
        <v>53.456289412334741</v>
      </c>
      <c r="GV134" s="497">
        <f t="shared" si="382"/>
        <v>44.245616363499494</v>
      </c>
      <c r="GW134" s="497">
        <f t="shared" si="383"/>
        <v>34.942973288885923</v>
      </c>
      <c r="GX134" s="497">
        <f t="shared" si="384"/>
        <v>25.451665254668285</v>
      </c>
      <c r="GY134" s="522" t="s">
        <v>381</v>
      </c>
      <c r="GZ134" s="748" t="s">
        <v>381</v>
      </c>
      <c r="HB134" s="1021"/>
      <c r="HC134" s="503">
        <f t="shared" si="399"/>
        <v>-20</v>
      </c>
      <c r="HD134" s="598" t="s">
        <v>381</v>
      </c>
      <c r="HE134" s="697" t="s">
        <v>381</v>
      </c>
      <c r="HF134" s="697" t="s">
        <v>381</v>
      </c>
      <c r="HH134" s="1021"/>
      <c r="HI134" s="503">
        <f t="shared" si="400"/>
        <v>-20</v>
      </c>
      <c r="HJ134" s="598" t="str">
        <f t="shared" si="401"/>
        <v>no fueling</v>
      </c>
      <c r="HK134" s="599" t="s">
        <v>381</v>
      </c>
    </row>
    <row r="135" spans="2:219" ht="15" customHeight="1">
      <c r="B135" s="1046"/>
      <c r="C135" s="589">
        <v>-30</v>
      </c>
      <c r="D135" s="476">
        <f t="shared" si="403"/>
        <v>19.88372093023256</v>
      </c>
      <c r="E135" s="698" t="s">
        <v>711</v>
      </c>
      <c r="F135" s="699" t="s">
        <v>711</v>
      </c>
      <c r="G135" s="699" t="s">
        <v>711</v>
      </c>
      <c r="H135" s="578">
        <f t="shared" si="415"/>
        <v>86.008825532350087</v>
      </c>
      <c r="I135" s="579">
        <f t="shared" si="416"/>
        <v>85.689049127416197</v>
      </c>
      <c r="J135" s="579">
        <f t="shared" si="385"/>
        <v>85.02884910509475</v>
      </c>
      <c r="K135" s="579">
        <f t="shared" si="355"/>
        <v>83.911368798769203</v>
      </c>
      <c r="L135" s="579">
        <f t="shared" si="356"/>
        <v>82.784287847053349</v>
      </c>
      <c r="M135" s="579">
        <f t="shared" si="357"/>
        <v>81.650921037622282</v>
      </c>
      <c r="N135" s="579">
        <f t="shared" si="358"/>
        <v>79.374952358038527</v>
      </c>
      <c r="O135" s="579">
        <f t="shared" si="359"/>
        <v>77.084519304878881</v>
      </c>
      <c r="P135" s="579">
        <f t="shared" si="360"/>
        <v>74.776979885324806</v>
      </c>
      <c r="Q135" s="579">
        <f t="shared" si="361"/>
        <v>72.435582369827401</v>
      </c>
      <c r="R135" s="522" t="s">
        <v>381</v>
      </c>
      <c r="S135" s="480" t="s">
        <v>381</v>
      </c>
      <c r="T135" s="738"/>
      <c r="U135" s="1021"/>
      <c r="V135" s="503">
        <f t="shared" si="386"/>
        <v>-30</v>
      </c>
      <c r="W135" s="481">
        <v>15</v>
      </c>
      <c r="X135" s="482">
        <v>-33</v>
      </c>
      <c r="Y135" s="681">
        <f t="shared" si="387"/>
        <v>19.88372093023256</v>
      </c>
      <c r="Z135" s="666">
        <f t="shared" si="420"/>
        <v>42.547624800000001</v>
      </c>
      <c r="AA135" s="488">
        <f t="shared" si="420"/>
        <v>26.263774318198205</v>
      </c>
      <c r="AB135" s="542">
        <f t="shared" si="410"/>
        <v>4.2089229385718081</v>
      </c>
      <c r="AC135" s="543">
        <f t="shared" si="411"/>
        <v>3.18648219077286</v>
      </c>
      <c r="AD135" s="487">
        <f t="shared" si="421"/>
        <v>60.000461100000003</v>
      </c>
      <c r="AE135" s="488">
        <f t="shared" si="421"/>
        <v>60.001088737584958</v>
      </c>
      <c r="AF135" s="738"/>
      <c r="AG135" s="1048"/>
      <c r="AH135" s="1050"/>
      <c r="AI135" s="738"/>
      <c r="AJ135" s="1021"/>
      <c r="AK135" s="503">
        <f t="shared" si="388"/>
        <v>-30</v>
      </c>
      <c r="AL135" s="489">
        <f t="shared" si="402"/>
        <v>-40</v>
      </c>
      <c r="AM135" s="482">
        <f t="shared" si="362"/>
        <v>-40</v>
      </c>
      <c r="AN135" s="490">
        <f t="shared" si="363"/>
        <v>19.88372093023256</v>
      </c>
      <c r="AO135" s="738"/>
      <c r="AP135" s="1021"/>
      <c r="AQ135" s="503">
        <v>-30</v>
      </c>
      <c r="AR135" s="483">
        <f t="shared" si="364"/>
        <v>19.88372093023256</v>
      </c>
      <c r="AS135" s="477">
        <f t="shared" ref="AS135:BB136" si="440">AS19</f>
        <v>95.280412982229564</v>
      </c>
      <c r="AT135" s="479">
        <f t="shared" si="440"/>
        <v>94.886758443989805</v>
      </c>
      <c r="AU135" s="479">
        <f t="shared" si="440"/>
        <v>94.088129241430337</v>
      </c>
      <c r="AV135" s="479">
        <f t="shared" si="440"/>
        <v>92.732293627215611</v>
      </c>
      <c r="AW135" s="479">
        <f t="shared" si="440"/>
        <v>91.33985486013276</v>
      </c>
      <c r="AX135" s="479">
        <f t="shared" si="440"/>
        <v>89.893637352365403</v>
      </c>
      <c r="AY135" s="479">
        <f t="shared" si="440"/>
        <v>87.823113604619252</v>
      </c>
      <c r="AZ135" s="479">
        <f t="shared" si="440"/>
        <v>84.908523737538687</v>
      </c>
      <c r="BA135" s="479">
        <f t="shared" si="440"/>
        <v>82.626029198732482</v>
      </c>
      <c r="BB135" s="479">
        <f t="shared" si="440"/>
        <v>79.843069904669008</v>
      </c>
      <c r="BC135" s="713" t="s">
        <v>381</v>
      </c>
      <c r="BD135" s="480" t="s">
        <v>381</v>
      </c>
      <c r="BE135" s="738"/>
      <c r="BF135" s="1021"/>
      <c r="BG135" s="503">
        <v>-30</v>
      </c>
      <c r="BH135" s="483">
        <f t="shared" si="365"/>
        <v>22.369186046511629</v>
      </c>
      <c r="BI135" s="477">
        <f t="shared" ref="BI135:BR135" si="441">BI19</f>
        <v>86.008825532350087</v>
      </c>
      <c r="BJ135" s="479">
        <f t="shared" si="441"/>
        <v>85.689049127416197</v>
      </c>
      <c r="BK135" s="479">
        <f t="shared" si="441"/>
        <v>85.02884910509475</v>
      </c>
      <c r="BL135" s="479">
        <f t="shared" si="441"/>
        <v>83.911368798769203</v>
      </c>
      <c r="BM135" s="479">
        <f t="shared" si="441"/>
        <v>82.784287847053349</v>
      </c>
      <c r="BN135" s="479">
        <f t="shared" si="441"/>
        <v>81.650921037622282</v>
      </c>
      <c r="BO135" s="479">
        <f t="shared" si="441"/>
        <v>79.374952358038527</v>
      </c>
      <c r="BP135" s="479">
        <f t="shared" si="441"/>
        <v>77.084519304878881</v>
      </c>
      <c r="BQ135" s="479">
        <f t="shared" si="441"/>
        <v>74.777244370251822</v>
      </c>
      <c r="BR135" s="479">
        <f t="shared" si="441"/>
        <v>72.439305992262973</v>
      </c>
      <c r="BS135" s="713" t="s">
        <v>381</v>
      </c>
      <c r="BT135" s="522" t="s">
        <v>381</v>
      </c>
      <c r="BU135" s="533"/>
      <c r="BV135" s="1021"/>
      <c r="BW135" s="503">
        <v>-30</v>
      </c>
      <c r="BX135" s="483">
        <f t="shared" si="366"/>
        <v>22.369186046511629</v>
      </c>
      <c r="BY135" s="477">
        <f t="shared" ref="BY135:CH135" si="442">BY19</f>
        <v>86.140130009172154</v>
      </c>
      <c r="BZ135" s="479">
        <f t="shared" si="442"/>
        <v>85.811328933756926</v>
      </c>
      <c r="CA135" s="479">
        <f t="shared" si="442"/>
        <v>85.13659677408971</v>
      </c>
      <c r="CB135" s="479">
        <f t="shared" si="442"/>
        <v>83.998501959783553</v>
      </c>
      <c r="CC135" s="479">
        <f t="shared" si="442"/>
        <v>82.852837970746208</v>
      </c>
      <c r="CD135" s="479">
        <f t="shared" si="442"/>
        <v>81.703454150419972</v>
      </c>
      <c r="CE135" s="479">
        <f t="shared" si="442"/>
        <v>79.401663257937244</v>
      </c>
      <c r="CF135" s="479">
        <f t="shared" si="442"/>
        <v>77.093874428349835</v>
      </c>
      <c r="CG135" s="479">
        <f t="shared" si="442"/>
        <v>74.776979885324806</v>
      </c>
      <c r="CH135" s="479">
        <f t="shared" si="442"/>
        <v>72.435582369827401</v>
      </c>
      <c r="CI135" s="713" t="s">
        <v>381</v>
      </c>
      <c r="CJ135" s="522" t="s">
        <v>381</v>
      </c>
      <c r="CK135" s="738"/>
      <c r="CL135" s="1021"/>
      <c r="CM135" s="503">
        <f t="shared" si="389"/>
        <v>-30</v>
      </c>
      <c r="CN135" s="491">
        <f t="shared" ref="CN135:CW135" si="443">CN19</f>
        <v>1.2000000000000002</v>
      </c>
      <c r="CO135" s="492">
        <f t="shared" si="443"/>
        <v>1.2000000000000139</v>
      </c>
      <c r="CP135" s="492">
        <f t="shared" si="443"/>
        <v>1.2000000000000002</v>
      </c>
      <c r="CQ135" s="492">
        <f t="shared" si="443"/>
        <v>1.2</v>
      </c>
      <c r="CR135" s="492">
        <f t="shared" si="443"/>
        <v>1.2000000000000002</v>
      </c>
      <c r="CS135" s="493">
        <f t="shared" si="443"/>
        <v>1.2000000000000144</v>
      </c>
      <c r="CT135" s="493">
        <f t="shared" si="443"/>
        <v>1.2000000000000002</v>
      </c>
      <c r="CU135" s="493">
        <f t="shared" si="443"/>
        <v>1.2</v>
      </c>
      <c r="CV135" s="493">
        <f t="shared" si="443"/>
        <v>1.2000000000000037</v>
      </c>
      <c r="CW135" s="562">
        <f t="shared" si="443"/>
        <v>1.2000000000000002</v>
      </c>
      <c r="CX135" s="522" t="s">
        <v>381</v>
      </c>
      <c r="CY135" s="748" t="s">
        <v>381</v>
      </c>
      <c r="CZ135" s="738"/>
      <c r="DA135" s="1021"/>
      <c r="DB135" s="503">
        <f t="shared" si="390"/>
        <v>-30</v>
      </c>
      <c r="DC135" s="491">
        <f t="shared" ref="DC135:DL135" si="444">DC19</f>
        <v>1.0000000000000082</v>
      </c>
      <c r="DD135" s="492">
        <f t="shared" si="444"/>
        <v>1</v>
      </c>
      <c r="DE135" s="492">
        <f t="shared" si="444"/>
        <v>1</v>
      </c>
      <c r="DF135" s="492">
        <f t="shared" si="444"/>
        <v>1.0000000000000004</v>
      </c>
      <c r="DG135" s="492">
        <f t="shared" si="444"/>
        <v>1.000000000000008</v>
      </c>
      <c r="DH135" s="493">
        <f t="shared" si="444"/>
        <v>1</v>
      </c>
      <c r="DI135" s="493">
        <f t="shared" si="444"/>
        <v>1</v>
      </c>
      <c r="DJ135" s="493">
        <f t="shared" si="444"/>
        <v>1.0000000000000004</v>
      </c>
      <c r="DK135" s="493">
        <f t="shared" si="444"/>
        <v>1.0000000000000038</v>
      </c>
      <c r="DL135" s="562">
        <f t="shared" si="444"/>
        <v>1.0000000000000018</v>
      </c>
      <c r="DM135" s="522" t="s">
        <v>381</v>
      </c>
      <c r="DN135" s="748" t="s">
        <v>381</v>
      </c>
      <c r="DO135" s="744"/>
      <c r="DP135" s="1021"/>
      <c r="DQ135" s="503">
        <f t="shared" si="391"/>
        <v>-30</v>
      </c>
      <c r="DR135" s="491">
        <f t="shared" ref="DR135:EA135" si="445">DR19</f>
        <v>1.0000000000000004</v>
      </c>
      <c r="DS135" s="492">
        <f t="shared" si="445"/>
        <v>1.0000000000000075</v>
      </c>
      <c r="DT135" s="492">
        <f t="shared" si="445"/>
        <v>1.0000000000000082</v>
      </c>
      <c r="DU135" s="492">
        <f t="shared" si="445"/>
        <v>1.000000000000008</v>
      </c>
      <c r="DV135" s="492">
        <f t="shared" si="445"/>
        <v>1.0000000000000002</v>
      </c>
      <c r="DW135" s="493">
        <f t="shared" si="445"/>
        <v>1.0000000000000002</v>
      </c>
      <c r="DX135" s="493">
        <f t="shared" si="445"/>
        <v>1.0000000000000002</v>
      </c>
      <c r="DY135" s="493">
        <f t="shared" si="445"/>
        <v>1.0000000000000042</v>
      </c>
      <c r="DZ135" s="493">
        <f t="shared" si="445"/>
        <v>1.000000000000004</v>
      </c>
      <c r="EA135" s="562">
        <f t="shared" si="445"/>
        <v>1.0000000000000018</v>
      </c>
      <c r="EB135" s="522" t="s">
        <v>381</v>
      </c>
      <c r="EC135" s="748" t="s">
        <v>381</v>
      </c>
      <c r="ED135" s="738"/>
      <c r="EE135" s="1021"/>
      <c r="EF135" s="503">
        <f t="shared" si="392"/>
        <v>-30</v>
      </c>
      <c r="EG135" s="477">
        <f t="shared" ref="EG135:EP135" si="446">EG19</f>
        <v>22.302652713268571</v>
      </c>
      <c r="EH135" s="479">
        <f t="shared" si="446"/>
        <v>21.10659875358607</v>
      </c>
      <c r="EI135" s="479">
        <f t="shared" si="446"/>
        <v>18.681631297248032</v>
      </c>
      <c r="EJ135" s="479">
        <f t="shared" si="446"/>
        <v>14.569511253196367</v>
      </c>
      <c r="EK135" s="479">
        <f t="shared" si="446"/>
        <v>10.352693744136729</v>
      </c>
      <c r="EL135" s="479">
        <f t="shared" si="446"/>
        <v>5.9799021166666648</v>
      </c>
      <c r="EM135" s="479">
        <f t="shared" si="446"/>
        <v>-0.26808888716504953</v>
      </c>
      <c r="EN135" s="479">
        <f t="shared" si="446"/>
        <v>-9.0376189848926174</v>
      </c>
      <c r="EO135" s="479">
        <f t="shared" si="446"/>
        <v>-15.883825915650334</v>
      </c>
      <c r="EP135" s="479">
        <f t="shared" si="446"/>
        <v>-24.204794584846269</v>
      </c>
      <c r="EQ135" s="522" t="s">
        <v>381</v>
      </c>
      <c r="ER135" s="748" t="s">
        <v>381</v>
      </c>
      <c r="ES135" s="738"/>
      <c r="ET135" s="1021"/>
      <c r="EU135" s="503">
        <f t="shared" si="393"/>
        <v>-30</v>
      </c>
      <c r="EV135" s="477">
        <f t="shared" ref="EV135:FE135" si="447">EV19</f>
        <v>79.121022168183458</v>
      </c>
      <c r="EW135" s="479">
        <f t="shared" si="447"/>
        <v>77.829435523925611</v>
      </c>
      <c r="EX135" s="479">
        <f t="shared" si="447"/>
        <v>75.164162360737237</v>
      </c>
      <c r="EY135" s="479">
        <f t="shared" si="447"/>
        <v>70.65683154953706</v>
      </c>
      <c r="EZ135" s="479">
        <f t="shared" si="447"/>
        <v>66.115955856710173</v>
      </c>
      <c r="FA135" s="479">
        <f t="shared" si="447"/>
        <v>61.555079238999042</v>
      </c>
      <c r="FB135" s="479">
        <f t="shared" si="447"/>
        <v>52.412624602161657</v>
      </c>
      <c r="FC135" s="479">
        <f t="shared" si="447"/>
        <v>43.234844267501728</v>
      </c>
      <c r="FD135" s="479">
        <f t="shared" si="447"/>
        <v>34.013434667445893</v>
      </c>
      <c r="FE135" s="479">
        <f t="shared" si="447"/>
        <v>24.694717425153669</v>
      </c>
      <c r="FF135" s="522" t="s">
        <v>381</v>
      </c>
      <c r="FG135" s="748" t="s">
        <v>381</v>
      </c>
      <c r="FI135" s="1021"/>
      <c r="FJ135" s="503">
        <f t="shared" si="394"/>
        <v>-30</v>
      </c>
      <c r="FK135" s="477">
        <f t="shared" ref="FK135:FT135" si="448">FK19</f>
        <v>79.6514832914674</v>
      </c>
      <c r="FL135" s="479">
        <f t="shared" si="448"/>
        <v>78.323279150288556</v>
      </c>
      <c r="FM135" s="479">
        <f t="shared" si="448"/>
        <v>75.599027466756979</v>
      </c>
      <c r="FN135" s="479">
        <f t="shared" si="448"/>
        <v>71.008098626025401</v>
      </c>
      <c r="FO135" s="479">
        <f t="shared" si="448"/>
        <v>66.391986022730293</v>
      </c>
      <c r="FP135" s="479">
        <f t="shared" si="448"/>
        <v>61.766363042701755</v>
      </c>
      <c r="FQ135" s="479">
        <f t="shared" si="448"/>
        <v>52.519791143800205</v>
      </c>
      <c r="FR135" s="479">
        <f t="shared" si="448"/>
        <v>43.272282609074921</v>
      </c>
      <c r="FS135" s="479">
        <f t="shared" si="448"/>
        <v>34.012378886531621</v>
      </c>
      <c r="FT135" s="479">
        <f t="shared" si="448"/>
        <v>24.679896445888346</v>
      </c>
      <c r="FU135" s="522" t="s">
        <v>381</v>
      </c>
      <c r="FV135" s="748" t="s">
        <v>381</v>
      </c>
      <c r="FW135" s="744"/>
      <c r="FX135" s="1021"/>
      <c r="FY135" s="503">
        <f t="shared" si="395"/>
        <v>-30</v>
      </c>
      <c r="FZ135" s="491">
        <f t="shared" si="396"/>
        <v>1.0000000000000004</v>
      </c>
      <c r="GA135" s="492">
        <f t="shared" si="367"/>
        <v>1</v>
      </c>
      <c r="GB135" s="492">
        <f t="shared" si="368"/>
        <v>1</v>
      </c>
      <c r="GC135" s="492">
        <f t="shared" si="369"/>
        <v>1.0000000000000004</v>
      </c>
      <c r="GD135" s="492">
        <f t="shared" si="370"/>
        <v>1.0000000000000002</v>
      </c>
      <c r="GE135" s="493">
        <f t="shared" si="371"/>
        <v>1</v>
      </c>
      <c r="GF135" s="493">
        <f t="shared" si="372"/>
        <v>1</v>
      </c>
      <c r="GG135" s="493">
        <f t="shared" si="373"/>
        <v>1.0000000000000004</v>
      </c>
      <c r="GH135" s="493">
        <f t="shared" si="374"/>
        <v>1.0000000000000038</v>
      </c>
      <c r="GI135" s="493">
        <f t="shared" si="375"/>
        <v>1.0000000000000018</v>
      </c>
      <c r="GJ135" s="522" t="s">
        <v>381</v>
      </c>
      <c r="GK135" s="748" t="s">
        <v>381</v>
      </c>
      <c r="GM135" s="1021"/>
      <c r="GN135" s="503">
        <f t="shared" si="397"/>
        <v>-30</v>
      </c>
      <c r="GO135" s="495">
        <f t="shared" si="398"/>
        <v>79.6514832914674</v>
      </c>
      <c r="GP135" s="496">
        <f t="shared" si="376"/>
        <v>78.323279150288556</v>
      </c>
      <c r="GQ135" s="496">
        <f t="shared" si="377"/>
        <v>75.599027466756979</v>
      </c>
      <c r="GR135" s="496">
        <f t="shared" si="378"/>
        <v>71.008098626025401</v>
      </c>
      <c r="GS135" s="496">
        <f t="shared" si="379"/>
        <v>66.391986022730293</v>
      </c>
      <c r="GT135" s="497">
        <f t="shared" si="380"/>
        <v>61.766363042701755</v>
      </c>
      <c r="GU135" s="497">
        <f t="shared" si="381"/>
        <v>52.519791143800205</v>
      </c>
      <c r="GV135" s="497">
        <f t="shared" si="382"/>
        <v>43.272282609074921</v>
      </c>
      <c r="GW135" s="497">
        <f t="shared" si="383"/>
        <v>34.013434667445893</v>
      </c>
      <c r="GX135" s="497">
        <f t="shared" si="384"/>
        <v>24.694717425153669</v>
      </c>
      <c r="GY135" s="522" t="s">
        <v>381</v>
      </c>
      <c r="GZ135" s="748" t="s">
        <v>381</v>
      </c>
      <c r="HB135" s="1021"/>
      <c r="HC135" s="503">
        <f t="shared" si="399"/>
        <v>-30</v>
      </c>
      <c r="HD135" s="598" t="s">
        <v>381</v>
      </c>
      <c r="HE135" s="697" t="s">
        <v>381</v>
      </c>
      <c r="HF135" s="697" t="s">
        <v>381</v>
      </c>
      <c r="HH135" s="1021"/>
      <c r="HI135" s="503">
        <f t="shared" si="400"/>
        <v>-30</v>
      </c>
      <c r="HJ135" s="598" t="str">
        <f t="shared" si="401"/>
        <v>no fueling</v>
      </c>
      <c r="HK135" s="599" t="s">
        <v>381</v>
      </c>
    </row>
    <row r="136" spans="2:219" ht="15" customHeight="1">
      <c r="B136" s="1046"/>
      <c r="C136" s="589">
        <v>-40</v>
      </c>
      <c r="D136" s="476">
        <f t="shared" si="403"/>
        <v>19.88372093023256</v>
      </c>
      <c r="E136" s="698" t="s">
        <v>711</v>
      </c>
      <c r="F136" s="699" t="s">
        <v>711</v>
      </c>
      <c r="G136" s="699" t="s">
        <v>711</v>
      </c>
      <c r="H136" s="578">
        <f t="shared" si="415"/>
        <v>85.831502615191042</v>
      </c>
      <c r="I136" s="579">
        <f t="shared" si="416"/>
        <v>85.509908986754823</v>
      </c>
      <c r="J136" s="579">
        <f t="shared" si="385"/>
        <v>84.83847321629213</v>
      </c>
      <c r="K136" s="579">
        <f t="shared" si="355"/>
        <v>83.712043792094619</v>
      </c>
      <c r="L136" s="579">
        <f t="shared" si="356"/>
        <v>82.584777868582307</v>
      </c>
      <c r="M136" s="579">
        <f t="shared" si="357"/>
        <v>81.448908201873223</v>
      </c>
      <c r="N136" s="579">
        <f t="shared" si="358"/>
        <v>79.171363219269196</v>
      </c>
      <c r="O136" s="579">
        <f t="shared" si="359"/>
        <v>76.889155208526176</v>
      </c>
      <c r="P136" s="579">
        <f t="shared" si="360"/>
        <v>74.602025670969539</v>
      </c>
      <c r="Q136" s="579">
        <f t="shared" si="361"/>
        <v>72.300668516566375</v>
      </c>
      <c r="R136" s="522" t="s">
        <v>381</v>
      </c>
      <c r="S136" s="480" t="s">
        <v>381</v>
      </c>
      <c r="T136" s="738"/>
      <c r="U136" s="1021"/>
      <c r="V136" s="503">
        <f t="shared" si="386"/>
        <v>-40</v>
      </c>
      <c r="W136" s="481">
        <v>15</v>
      </c>
      <c r="X136" s="482">
        <v>-33</v>
      </c>
      <c r="Y136" s="681">
        <f t="shared" si="387"/>
        <v>19.88372093023256</v>
      </c>
      <c r="Z136" s="666">
        <f t="shared" si="420"/>
        <v>42.481558499999998</v>
      </c>
      <c r="AA136" s="488">
        <f t="shared" si="420"/>
        <v>26.226724322223404</v>
      </c>
      <c r="AB136" s="542">
        <f t="shared" si="410"/>
        <v>4.1999135513806518</v>
      </c>
      <c r="AC136" s="543">
        <f t="shared" si="411"/>
        <v>3.1841532309085241</v>
      </c>
      <c r="AD136" s="487">
        <f t="shared" si="421"/>
        <v>59.999724399999998</v>
      </c>
      <c r="AE136" s="488">
        <f t="shared" si="421"/>
        <v>60.000226872067842</v>
      </c>
      <c r="AF136" s="738"/>
      <c r="AG136" s="1048"/>
      <c r="AH136" s="1050"/>
      <c r="AI136" s="738"/>
      <c r="AJ136" s="1021"/>
      <c r="AK136" s="503">
        <f t="shared" si="388"/>
        <v>-40</v>
      </c>
      <c r="AL136" s="489">
        <v>-40</v>
      </c>
      <c r="AM136" s="482">
        <f t="shared" si="362"/>
        <v>-40</v>
      </c>
      <c r="AN136" s="490">
        <f t="shared" si="363"/>
        <v>19.88372093023256</v>
      </c>
      <c r="AO136" s="738"/>
      <c r="AP136" s="1021"/>
      <c r="AQ136" s="503">
        <v>-40</v>
      </c>
      <c r="AR136" s="483">
        <f t="shared" si="364"/>
        <v>19.88372093023256</v>
      </c>
      <c r="AS136" s="477">
        <f t="shared" ref="AS136:BA136" si="449">AS20</f>
        <v>94.645382958942449</v>
      </c>
      <c r="AT136" s="479">
        <f t="shared" si="449"/>
        <v>94.251391932922587</v>
      </c>
      <c r="AU136" s="479">
        <f t="shared" si="449"/>
        <v>93.456444906328215</v>
      </c>
      <c r="AV136" s="479">
        <f t="shared" si="449"/>
        <v>92.114674064446945</v>
      </c>
      <c r="AW136" s="479">
        <f t="shared" si="449"/>
        <v>90.735384218535742</v>
      </c>
      <c r="AX136" s="479">
        <f t="shared" si="449"/>
        <v>89.302479796058932</v>
      </c>
      <c r="AY136" s="479">
        <f t="shared" si="449"/>
        <v>87.282505958857513</v>
      </c>
      <c r="AZ136" s="479">
        <f t="shared" si="449"/>
        <v>84.424385510658169</v>
      </c>
      <c r="BA136" s="479">
        <f t="shared" si="449"/>
        <v>82.225709005056984</v>
      </c>
      <c r="BB136" s="479">
        <f t="shared" si="440"/>
        <v>79.551195266060034</v>
      </c>
      <c r="BC136" s="713" t="s">
        <v>381</v>
      </c>
      <c r="BD136" s="480" t="s">
        <v>381</v>
      </c>
      <c r="BE136" s="738"/>
      <c r="BF136" s="1021"/>
      <c r="BG136" s="503">
        <v>-40</v>
      </c>
      <c r="BH136" s="483">
        <f t="shared" si="365"/>
        <v>22.369186046511629</v>
      </c>
      <c r="BI136" s="477">
        <f t="shared" ref="BI136:BR136" si="450">BI20</f>
        <v>85.831502615191042</v>
      </c>
      <c r="BJ136" s="479">
        <f t="shared" si="450"/>
        <v>85.509908986754823</v>
      </c>
      <c r="BK136" s="479">
        <f t="shared" si="450"/>
        <v>84.83847321629213</v>
      </c>
      <c r="BL136" s="479">
        <f t="shared" si="450"/>
        <v>83.712043792094619</v>
      </c>
      <c r="BM136" s="479">
        <f t="shared" si="450"/>
        <v>82.584777868582307</v>
      </c>
      <c r="BN136" s="479">
        <f t="shared" si="450"/>
        <v>81.448908201873223</v>
      </c>
      <c r="BO136" s="479">
        <f t="shared" si="450"/>
        <v>79.171363219269196</v>
      </c>
      <c r="BP136" s="479">
        <f t="shared" si="450"/>
        <v>76.889155208526176</v>
      </c>
      <c r="BQ136" s="479">
        <f t="shared" si="450"/>
        <v>74.602025670969539</v>
      </c>
      <c r="BR136" s="479">
        <f t="shared" si="450"/>
        <v>72.300668516566375</v>
      </c>
      <c r="BS136" s="713" t="s">
        <v>381</v>
      </c>
      <c r="BT136" s="522" t="s">
        <v>381</v>
      </c>
      <c r="BU136" s="533"/>
      <c r="BV136" s="1021"/>
      <c r="BW136" s="503">
        <v>-40</v>
      </c>
      <c r="BX136" s="483">
        <f t="shared" si="366"/>
        <v>22.369186046511629</v>
      </c>
      <c r="BY136" s="477">
        <f t="shared" ref="BY136:CH136" si="451">BY20</f>
        <v>86.010087855423066</v>
      </c>
      <c r="BZ136" s="479">
        <f t="shared" si="451"/>
        <v>85.678515843243574</v>
      </c>
      <c r="CA136" s="479">
        <f t="shared" si="451"/>
        <v>84.997563746553922</v>
      </c>
      <c r="CB136" s="479">
        <f t="shared" si="451"/>
        <v>83.851304064108049</v>
      </c>
      <c r="CC136" s="479">
        <f t="shared" si="451"/>
        <v>82.703136135850315</v>
      </c>
      <c r="CD136" s="479">
        <f t="shared" si="451"/>
        <v>81.551715372807919</v>
      </c>
      <c r="CE136" s="479">
        <f t="shared" si="451"/>
        <v>79.251264982595316</v>
      </c>
      <c r="CF136" s="479">
        <f t="shared" si="451"/>
        <v>76.945888022501165</v>
      </c>
      <c r="CG136" s="479">
        <f t="shared" si="451"/>
        <v>74.639841011844268</v>
      </c>
      <c r="CH136" s="479">
        <f t="shared" si="451"/>
        <v>72.321717343597257</v>
      </c>
      <c r="CI136" s="713" t="s">
        <v>381</v>
      </c>
      <c r="CJ136" s="522" t="s">
        <v>381</v>
      </c>
      <c r="CK136" s="738"/>
      <c r="CL136" s="1021"/>
      <c r="CM136" s="503">
        <f t="shared" si="389"/>
        <v>-40</v>
      </c>
      <c r="CN136" s="491">
        <f t="shared" ref="CN136:CW136" si="452">CN20</f>
        <v>1.2000000000000004</v>
      </c>
      <c r="CO136" s="492">
        <f t="shared" si="452"/>
        <v>1.2</v>
      </c>
      <c r="CP136" s="492">
        <f t="shared" si="452"/>
        <v>1.2000000000000144</v>
      </c>
      <c r="CQ136" s="492">
        <f t="shared" si="452"/>
        <v>1.2000000000000002</v>
      </c>
      <c r="CR136" s="492">
        <f t="shared" si="452"/>
        <v>1.2000000000000002</v>
      </c>
      <c r="CS136" s="493">
        <f t="shared" si="452"/>
        <v>1.2000000000000139</v>
      </c>
      <c r="CT136" s="493">
        <f t="shared" si="452"/>
        <v>1.2</v>
      </c>
      <c r="CU136" s="493">
        <f t="shared" si="452"/>
        <v>1.2000000000000071</v>
      </c>
      <c r="CV136" s="493">
        <f t="shared" si="452"/>
        <v>1.2000000000000002</v>
      </c>
      <c r="CW136" s="562">
        <f t="shared" si="452"/>
        <v>1.2000000000000024</v>
      </c>
      <c r="CX136" s="522" t="s">
        <v>381</v>
      </c>
      <c r="CY136" s="748" t="s">
        <v>381</v>
      </c>
      <c r="CZ136" s="738"/>
      <c r="DA136" s="1021"/>
      <c r="DB136" s="503">
        <f t="shared" si="390"/>
        <v>-40</v>
      </c>
      <c r="DC136" s="491">
        <f t="shared" ref="DC136:DL136" si="453">DC20</f>
        <v>1.0000000000000082</v>
      </c>
      <c r="DD136" s="492">
        <f t="shared" si="453"/>
        <v>1</v>
      </c>
      <c r="DE136" s="492">
        <f t="shared" si="453"/>
        <v>1.0000000000000004</v>
      </c>
      <c r="DF136" s="492">
        <f t="shared" si="453"/>
        <v>1.0000000000000002</v>
      </c>
      <c r="DG136" s="492">
        <f t="shared" si="453"/>
        <v>1</v>
      </c>
      <c r="DH136" s="493">
        <f t="shared" si="453"/>
        <v>1.0000000000000082</v>
      </c>
      <c r="DI136" s="493">
        <f t="shared" si="453"/>
        <v>1.0000000000000084</v>
      </c>
      <c r="DJ136" s="493">
        <f t="shared" si="453"/>
        <v>1.0000000000000002</v>
      </c>
      <c r="DK136" s="493">
        <f t="shared" si="453"/>
        <v>1</v>
      </c>
      <c r="DL136" s="562">
        <f t="shared" si="453"/>
        <v>1</v>
      </c>
      <c r="DM136" s="522" t="s">
        <v>381</v>
      </c>
      <c r="DN136" s="748" t="s">
        <v>381</v>
      </c>
      <c r="DO136" s="744"/>
      <c r="DP136" s="1021"/>
      <c r="DQ136" s="503">
        <f t="shared" si="391"/>
        <v>-40</v>
      </c>
      <c r="DR136" s="491">
        <f t="shared" ref="DR136:EA136" si="454">DR20</f>
        <v>1.0000000000000082</v>
      </c>
      <c r="DS136" s="492">
        <f t="shared" si="454"/>
        <v>1</v>
      </c>
      <c r="DT136" s="492">
        <f t="shared" si="454"/>
        <v>1.0000000000000073</v>
      </c>
      <c r="DU136" s="492">
        <f t="shared" si="454"/>
        <v>1.0000000000000089</v>
      </c>
      <c r="DV136" s="492">
        <f t="shared" si="454"/>
        <v>1</v>
      </c>
      <c r="DW136" s="493">
        <f t="shared" si="454"/>
        <v>1.0000000000000082</v>
      </c>
      <c r="DX136" s="493">
        <f t="shared" si="454"/>
        <v>1.0000000000000091</v>
      </c>
      <c r="DY136" s="493">
        <f t="shared" si="454"/>
        <v>1</v>
      </c>
      <c r="DZ136" s="493">
        <f t="shared" si="454"/>
        <v>1.000000000000004</v>
      </c>
      <c r="EA136" s="562">
        <f t="shared" si="454"/>
        <v>1</v>
      </c>
      <c r="EB136" s="522" t="s">
        <v>381</v>
      </c>
      <c r="EC136" s="748" t="s">
        <v>381</v>
      </c>
      <c r="ED136" s="738"/>
      <c r="EE136" s="1021"/>
      <c r="EF136" s="503">
        <f t="shared" si="392"/>
        <v>-40</v>
      </c>
      <c r="EG136" s="477">
        <f t="shared" ref="EG136:EP136" si="455">EG20</f>
        <v>20.373465844793259</v>
      </c>
      <c r="EH136" s="479">
        <f t="shared" si="455"/>
        <v>19.17719657338472</v>
      </c>
      <c r="EI136" s="479">
        <f t="shared" si="455"/>
        <v>16.765044318625314</v>
      </c>
      <c r="EJ136" s="479">
        <f t="shared" si="455"/>
        <v>12.698335737999798</v>
      </c>
      <c r="EK136" s="479">
        <f t="shared" si="455"/>
        <v>8.5241524450776183</v>
      </c>
      <c r="EL136" s="479">
        <f t="shared" si="455"/>
        <v>4.1945230845069545</v>
      </c>
      <c r="EM136" s="479">
        <f t="shared" si="455"/>
        <v>-1.896967032249961</v>
      </c>
      <c r="EN136" s="479">
        <f t="shared" si="455"/>
        <v>-10.491359361916466</v>
      </c>
      <c r="EO136" s="479">
        <f t="shared" si="455"/>
        <v>-17.082574762548575</v>
      </c>
      <c r="EP136" s="479">
        <f t="shared" si="455"/>
        <v>-25.075775296785622</v>
      </c>
      <c r="EQ136" s="522" t="s">
        <v>381</v>
      </c>
      <c r="ER136" s="748" t="s">
        <v>381</v>
      </c>
      <c r="ES136" s="738"/>
      <c r="ET136" s="1021"/>
      <c r="EU136" s="503">
        <f t="shared" si="393"/>
        <v>-40</v>
      </c>
      <c r="EV136" s="477">
        <f t="shared" ref="EV136:FE136" si="456">EV20</f>
        <v>78.404758912801583</v>
      </c>
      <c r="EW136" s="479">
        <f t="shared" si="456"/>
        <v>77.106061539233849</v>
      </c>
      <c r="EX136" s="479">
        <f t="shared" si="456"/>
        <v>74.395927498581443</v>
      </c>
      <c r="EY136" s="479">
        <f t="shared" si="456"/>
        <v>69.853393834865074</v>
      </c>
      <c r="EZ136" s="479">
        <f t="shared" si="456"/>
        <v>65.312701318191898</v>
      </c>
      <c r="FA136" s="479">
        <f t="shared" si="456"/>
        <v>60.742709247972982</v>
      </c>
      <c r="FB136" s="479">
        <f t="shared" si="456"/>
        <v>51.595905375937321</v>
      </c>
      <c r="FC136" s="479">
        <f t="shared" si="456"/>
        <v>42.45310009937316</v>
      </c>
      <c r="FD136" s="479">
        <f t="shared" si="456"/>
        <v>33.314144096762391</v>
      </c>
      <c r="FE136" s="479">
        <f t="shared" si="456"/>
        <v>24.142943207540725</v>
      </c>
      <c r="FF136" s="522" t="s">
        <v>381</v>
      </c>
      <c r="FG136" s="748" t="s">
        <v>381</v>
      </c>
      <c r="FI136" s="1021"/>
      <c r="FJ136" s="503">
        <f t="shared" si="394"/>
        <v>-40</v>
      </c>
      <c r="FK136" s="477">
        <f t="shared" ref="FK136:FT136" si="457">FK20</f>
        <v>79.126121831339503</v>
      </c>
      <c r="FL136" s="479">
        <f t="shared" si="457"/>
        <v>77.78689812764253</v>
      </c>
      <c r="FM136" s="479">
        <f t="shared" si="457"/>
        <v>75.037904522973577</v>
      </c>
      <c r="FN136" s="479">
        <f t="shared" si="457"/>
        <v>70.414706275922924</v>
      </c>
      <c r="FO136" s="479">
        <f t="shared" si="457"/>
        <v>65.789207787153543</v>
      </c>
      <c r="FP136" s="479">
        <f t="shared" si="457"/>
        <v>61.156114610885083</v>
      </c>
      <c r="FQ136" s="479">
        <f t="shared" si="457"/>
        <v>51.916418230566649</v>
      </c>
      <c r="FR136" s="479">
        <f t="shared" si="457"/>
        <v>42.680097136029929</v>
      </c>
      <c r="FS136" s="479">
        <f t="shared" si="457"/>
        <v>33.465051655184027</v>
      </c>
      <c r="FT136" s="479">
        <f t="shared" si="457"/>
        <v>24.22671123900011</v>
      </c>
      <c r="FU136" s="522" t="s">
        <v>381</v>
      </c>
      <c r="FV136" s="748" t="s">
        <v>381</v>
      </c>
      <c r="FW136" s="744"/>
      <c r="FX136" s="1021"/>
      <c r="FY136" s="503">
        <f t="shared" si="395"/>
        <v>-40</v>
      </c>
      <c r="FZ136" s="491">
        <f t="shared" si="396"/>
        <v>1.0000000000000082</v>
      </c>
      <c r="GA136" s="492">
        <f t="shared" si="367"/>
        <v>1</v>
      </c>
      <c r="GB136" s="492">
        <f t="shared" si="368"/>
        <v>1.0000000000000004</v>
      </c>
      <c r="GC136" s="492">
        <f t="shared" si="369"/>
        <v>1.0000000000000002</v>
      </c>
      <c r="GD136" s="492">
        <f t="shared" si="370"/>
        <v>1</v>
      </c>
      <c r="GE136" s="493">
        <f t="shared" si="371"/>
        <v>1.0000000000000082</v>
      </c>
      <c r="GF136" s="493">
        <f t="shared" si="372"/>
        <v>1.0000000000000084</v>
      </c>
      <c r="GG136" s="493">
        <f t="shared" si="373"/>
        <v>1</v>
      </c>
      <c r="GH136" s="493">
        <f t="shared" si="374"/>
        <v>1</v>
      </c>
      <c r="GI136" s="493">
        <f t="shared" si="375"/>
        <v>1</v>
      </c>
      <c r="GJ136" s="522" t="s">
        <v>381</v>
      </c>
      <c r="GK136" s="748" t="s">
        <v>381</v>
      </c>
      <c r="GM136" s="1021"/>
      <c r="GN136" s="503">
        <f t="shared" si="397"/>
        <v>-40</v>
      </c>
      <c r="GO136" s="495">
        <f t="shared" si="398"/>
        <v>79.126121831339503</v>
      </c>
      <c r="GP136" s="496">
        <f t="shared" si="376"/>
        <v>77.78689812764253</v>
      </c>
      <c r="GQ136" s="496">
        <f t="shared" si="377"/>
        <v>75.037904522973577</v>
      </c>
      <c r="GR136" s="496">
        <f t="shared" si="378"/>
        <v>70.414706275922924</v>
      </c>
      <c r="GS136" s="496">
        <f t="shared" si="379"/>
        <v>65.789207787153543</v>
      </c>
      <c r="GT136" s="497">
        <f t="shared" si="380"/>
        <v>61.156114610885083</v>
      </c>
      <c r="GU136" s="497">
        <f t="shared" si="381"/>
        <v>51.916418230566649</v>
      </c>
      <c r="GV136" s="497">
        <f t="shared" si="382"/>
        <v>42.680097136029929</v>
      </c>
      <c r="GW136" s="497">
        <f t="shared" si="383"/>
        <v>33.465051655184027</v>
      </c>
      <c r="GX136" s="497">
        <f t="shared" si="384"/>
        <v>24.22671123900011</v>
      </c>
      <c r="GY136" s="522" t="s">
        <v>381</v>
      </c>
      <c r="GZ136" s="748" t="s">
        <v>381</v>
      </c>
      <c r="HB136" s="1021"/>
      <c r="HC136" s="503">
        <f t="shared" si="399"/>
        <v>-40</v>
      </c>
      <c r="HD136" s="598" t="s">
        <v>381</v>
      </c>
      <c r="HE136" s="697" t="s">
        <v>381</v>
      </c>
      <c r="HF136" s="697" t="s">
        <v>381</v>
      </c>
      <c r="HH136" s="1021"/>
      <c r="HI136" s="503">
        <f t="shared" si="400"/>
        <v>-40</v>
      </c>
      <c r="HJ136" s="598" t="str">
        <f t="shared" si="401"/>
        <v>no fueling</v>
      </c>
      <c r="HK136" s="599" t="s">
        <v>381</v>
      </c>
    </row>
    <row r="137" spans="2:219" ht="15" customHeight="1" thickBot="1">
      <c r="B137" s="1047"/>
      <c r="C137" s="781" t="s">
        <v>382</v>
      </c>
      <c r="D137" s="507" t="s">
        <v>381</v>
      </c>
      <c r="E137" s="751" t="s">
        <v>381</v>
      </c>
      <c r="F137" s="752" t="s">
        <v>381</v>
      </c>
      <c r="G137" s="753" t="s">
        <v>381</v>
      </c>
      <c r="H137" s="751" t="s">
        <v>381</v>
      </c>
      <c r="I137" s="752" t="s">
        <v>381</v>
      </c>
      <c r="J137" s="752" t="s">
        <v>381</v>
      </c>
      <c r="K137" s="752" t="s">
        <v>381</v>
      </c>
      <c r="L137" s="752" t="s">
        <v>381</v>
      </c>
      <c r="M137" s="752" t="s">
        <v>381</v>
      </c>
      <c r="N137" s="752" t="s">
        <v>381</v>
      </c>
      <c r="O137" s="752" t="s">
        <v>381</v>
      </c>
      <c r="P137" s="752" t="s">
        <v>381</v>
      </c>
      <c r="Q137" s="752" t="s">
        <v>381</v>
      </c>
      <c r="R137" s="752" t="s">
        <v>381</v>
      </c>
      <c r="S137" s="754" t="s">
        <v>381</v>
      </c>
      <c r="T137" s="738"/>
      <c r="U137" s="1022"/>
      <c r="V137" s="750" t="str">
        <f t="shared" si="386"/>
        <v>&lt; -40</v>
      </c>
      <c r="W137" s="755" t="s">
        <v>381</v>
      </c>
      <c r="X137" s="756" t="s">
        <v>381</v>
      </c>
      <c r="Y137" s="513" t="s">
        <v>381</v>
      </c>
      <c r="Z137" s="513" t="s">
        <v>381</v>
      </c>
      <c r="AA137" s="513" t="s">
        <v>381</v>
      </c>
      <c r="AB137" s="548" t="s">
        <v>381</v>
      </c>
      <c r="AC137" s="514" t="s">
        <v>381</v>
      </c>
      <c r="AD137" s="755" t="s">
        <v>381</v>
      </c>
      <c r="AE137" s="756" t="s">
        <v>381</v>
      </c>
      <c r="AF137" s="738"/>
      <c r="AG137" s="1049"/>
      <c r="AH137" s="1051"/>
      <c r="AI137" s="738"/>
      <c r="AJ137" s="1022"/>
      <c r="AK137" s="750" t="str">
        <f t="shared" si="388"/>
        <v>&lt; -40</v>
      </c>
      <c r="AL137" s="755" t="s">
        <v>381</v>
      </c>
      <c r="AM137" s="756" t="s">
        <v>381</v>
      </c>
      <c r="AN137" s="515" t="s">
        <v>381</v>
      </c>
      <c r="AO137" s="738"/>
      <c r="AP137" s="1022"/>
      <c r="AQ137" s="750" t="s">
        <v>382</v>
      </c>
      <c r="AR137" s="507" t="s">
        <v>381</v>
      </c>
      <c r="AS137" s="751" t="s">
        <v>381</v>
      </c>
      <c r="AT137" s="752" t="s">
        <v>381</v>
      </c>
      <c r="AU137" s="752" t="s">
        <v>381</v>
      </c>
      <c r="AV137" s="752" t="s">
        <v>381</v>
      </c>
      <c r="AW137" s="752" t="s">
        <v>381</v>
      </c>
      <c r="AX137" s="752" t="s">
        <v>381</v>
      </c>
      <c r="AY137" s="752" t="s">
        <v>381</v>
      </c>
      <c r="AZ137" s="752" t="s">
        <v>381</v>
      </c>
      <c r="BA137" s="752" t="s">
        <v>381</v>
      </c>
      <c r="BB137" s="752" t="s">
        <v>381</v>
      </c>
      <c r="BC137" s="752" t="s">
        <v>381</v>
      </c>
      <c r="BD137" s="754" t="s">
        <v>381</v>
      </c>
      <c r="BE137" s="738"/>
      <c r="BF137" s="1022"/>
      <c r="BG137" s="750" t="s">
        <v>382</v>
      </c>
      <c r="BH137" s="507" t="s">
        <v>381</v>
      </c>
      <c r="BI137" s="751" t="s">
        <v>381</v>
      </c>
      <c r="BJ137" s="752" t="s">
        <v>381</v>
      </c>
      <c r="BK137" s="752" t="s">
        <v>381</v>
      </c>
      <c r="BL137" s="752" t="s">
        <v>381</v>
      </c>
      <c r="BM137" s="752" t="s">
        <v>381</v>
      </c>
      <c r="BN137" s="752" t="s">
        <v>381</v>
      </c>
      <c r="BO137" s="752" t="s">
        <v>381</v>
      </c>
      <c r="BP137" s="752" t="s">
        <v>381</v>
      </c>
      <c r="BQ137" s="752" t="s">
        <v>381</v>
      </c>
      <c r="BR137" s="752" t="s">
        <v>381</v>
      </c>
      <c r="BS137" s="752" t="s">
        <v>381</v>
      </c>
      <c r="BT137" s="754" t="s">
        <v>381</v>
      </c>
      <c r="BU137" s="738"/>
      <c r="BV137" s="1022"/>
      <c r="BW137" s="750" t="s">
        <v>382</v>
      </c>
      <c r="BX137" s="507" t="s">
        <v>381</v>
      </c>
      <c r="BY137" s="751" t="s">
        <v>381</v>
      </c>
      <c r="BZ137" s="752" t="s">
        <v>381</v>
      </c>
      <c r="CA137" s="752" t="s">
        <v>381</v>
      </c>
      <c r="CB137" s="752" t="s">
        <v>381</v>
      </c>
      <c r="CC137" s="752" t="s">
        <v>381</v>
      </c>
      <c r="CD137" s="752" t="s">
        <v>381</v>
      </c>
      <c r="CE137" s="752" t="s">
        <v>381</v>
      </c>
      <c r="CF137" s="752" t="s">
        <v>381</v>
      </c>
      <c r="CG137" s="752" t="s">
        <v>381</v>
      </c>
      <c r="CH137" s="752" t="s">
        <v>381</v>
      </c>
      <c r="CI137" s="752" t="s">
        <v>381</v>
      </c>
      <c r="CJ137" s="754" t="s">
        <v>381</v>
      </c>
      <c r="CK137" s="738"/>
      <c r="CL137" s="1022"/>
      <c r="CM137" s="750" t="str">
        <f t="shared" si="389"/>
        <v>&lt; -40</v>
      </c>
      <c r="CN137" s="757" t="s">
        <v>381</v>
      </c>
      <c r="CO137" s="758" t="s">
        <v>381</v>
      </c>
      <c r="CP137" s="758" t="s">
        <v>381</v>
      </c>
      <c r="CQ137" s="758" t="s">
        <v>381</v>
      </c>
      <c r="CR137" s="758" t="s">
        <v>381</v>
      </c>
      <c r="CS137" s="758" t="s">
        <v>381</v>
      </c>
      <c r="CT137" s="758" t="s">
        <v>381</v>
      </c>
      <c r="CU137" s="758" t="s">
        <v>381</v>
      </c>
      <c r="CV137" s="758" t="s">
        <v>381</v>
      </c>
      <c r="CW137" s="758" t="s">
        <v>381</v>
      </c>
      <c r="CX137" s="758" t="s">
        <v>381</v>
      </c>
      <c r="CY137" s="756" t="s">
        <v>381</v>
      </c>
      <c r="CZ137" s="738"/>
      <c r="DA137" s="1022"/>
      <c r="DB137" s="750" t="str">
        <f t="shared" si="390"/>
        <v>&lt; -40</v>
      </c>
      <c r="DC137" s="757" t="s">
        <v>381</v>
      </c>
      <c r="DD137" s="758" t="s">
        <v>381</v>
      </c>
      <c r="DE137" s="758" t="s">
        <v>381</v>
      </c>
      <c r="DF137" s="758" t="s">
        <v>381</v>
      </c>
      <c r="DG137" s="758" t="s">
        <v>381</v>
      </c>
      <c r="DH137" s="758" t="s">
        <v>381</v>
      </c>
      <c r="DI137" s="758" t="s">
        <v>381</v>
      </c>
      <c r="DJ137" s="758" t="s">
        <v>381</v>
      </c>
      <c r="DK137" s="758" t="s">
        <v>381</v>
      </c>
      <c r="DL137" s="758" t="s">
        <v>381</v>
      </c>
      <c r="DM137" s="758" t="s">
        <v>381</v>
      </c>
      <c r="DN137" s="756" t="s">
        <v>381</v>
      </c>
      <c r="DO137" s="744"/>
      <c r="DP137" s="1022"/>
      <c r="DQ137" s="750" t="str">
        <f t="shared" si="391"/>
        <v>&lt; -40</v>
      </c>
      <c r="DR137" s="757" t="s">
        <v>381</v>
      </c>
      <c r="DS137" s="758" t="s">
        <v>381</v>
      </c>
      <c r="DT137" s="758" t="s">
        <v>381</v>
      </c>
      <c r="DU137" s="758" t="s">
        <v>381</v>
      </c>
      <c r="DV137" s="758" t="s">
        <v>381</v>
      </c>
      <c r="DW137" s="758" t="s">
        <v>381</v>
      </c>
      <c r="DX137" s="758" t="s">
        <v>381</v>
      </c>
      <c r="DY137" s="758" t="s">
        <v>381</v>
      </c>
      <c r="DZ137" s="758" t="s">
        <v>381</v>
      </c>
      <c r="EA137" s="758" t="s">
        <v>381</v>
      </c>
      <c r="EB137" s="758" t="s">
        <v>381</v>
      </c>
      <c r="EC137" s="756" t="s">
        <v>381</v>
      </c>
      <c r="ED137" s="738"/>
      <c r="EE137" s="1022"/>
      <c r="EF137" s="750" t="str">
        <f t="shared" si="392"/>
        <v>&lt; -40</v>
      </c>
      <c r="EG137" s="757" t="s">
        <v>381</v>
      </c>
      <c r="EH137" s="758" t="s">
        <v>381</v>
      </c>
      <c r="EI137" s="758" t="s">
        <v>381</v>
      </c>
      <c r="EJ137" s="758" t="s">
        <v>381</v>
      </c>
      <c r="EK137" s="758" t="s">
        <v>381</v>
      </c>
      <c r="EL137" s="758" t="s">
        <v>381</v>
      </c>
      <c r="EM137" s="758" t="s">
        <v>381</v>
      </c>
      <c r="EN137" s="758" t="s">
        <v>381</v>
      </c>
      <c r="EO137" s="758" t="s">
        <v>381</v>
      </c>
      <c r="EP137" s="758" t="s">
        <v>381</v>
      </c>
      <c r="EQ137" s="758" t="s">
        <v>381</v>
      </c>
      <c r="ER137" s="756" t="s">
        <v>381</v>
      </c>
      <c r="ES137" s="738"/>
      <c r="ET137" s="1022"/>
      <c r="EU137" s="750" t="str">
        <f t="shared" si="393"/>
        <v>&lt; -40</v>
      </c>
      <c r="EV137" s="757" t="s">
        <v>381</v>
      </c>
      <c r="EW137" s="758" t="s">
        <v>381</v>
      </c>
      <c r="EX137" s="758" t="s">
        <v>381</v>
      </c>
      <c r="EY137" s="758" t="s">
        <v>381</v>
      </c>
      <c r="EZ137" s="758" t="s">
        <v>381</v>
      </c>
      <c r="FA137" s="758" t="s">
        <v>381</v>
      </c>
      <c r="FB137" s="758" t="s">
        <v>381</v>
      </c>
      <c r="FC137" s="758" t="s">
        <v>381</v>
      </c>
      <c r="FD137" s="758" t="s">
        <v>381</v>
      </c>
      <c r="FE137" s="758" t="s">
        <v>381</v>
      </c>
      <c r="FF137" s="758" t="s">
        <v>381</v>
      </c>
      <c r="FG137" s="756" t="s">
        <v>381</v>
      </c>
      <c r="FI137" s="1022"/>
      <c r="FJ137" s="750" t="str">
        <f t="shared" si="394"/>
        <v>&lt; -40</v>
      </c>
      <c r="FK137" s="757" t="s">
        <v>381</v>
      </c>
      <c r="FL137" s="758" t="s">
        <v>381</v>
      </c>
      <c r="FM137" s="758" t="s">
        <v>381</v>
      </c>
      <c r="FN137" s="758" t="s">
        <v>381</v>
      </c>
      <c r="FO137" s="758" t="s">
        <v>381</v>
      </c>
      <c r="FP137" s="758" t="s">
        <v>381</v>
      </c>
      <c r="FQ137" s="758" t="s">
        <v>381</v>
      </c>
      <c r="FR137" s="758" t="s">
        <v>381</v>
      </c>
      <c r="FS137" s="758" t="s">
        <v>381</v>
      </c>
      <c r="FT137" s="758" t="s">
        <v>381</v>
      </c>
      <c r="FU137" s="758" t="s">
        <v>381</v>
      </c>
      <c r="FV137" s="756" t="s">
        <v>381</v>
      </c>
      <c r="FW137" s="744"/>
      <c r="FX137" s="1022"/>
      <c r="FY137" s="750" t="str">
        <f t="shared" si="395"/>
        <v>&lt; -40</v>
      </c>
      <c r="FZ137" s="757" t="s">
        <v>381</v>
      </c>
      <c r="GA137" s="758" t="s">
        <v>381</v>
      </c>
      <c r="GB137" s="758" t="s">
        <v>381</v>
      </c>
      <c r="GC137" s="758" t="s">
        <v>381</v>
      </c>
      <c r="GD137" s="758" t="s">
        <v>381</v>
      </c>
      <c r="GE137" s="758" t="s">
        <v>381</v>
      </c>
      <c r="GF137" s="758" t="s">
        <v>381</v>
      </c>
      <c r="GG137" s="758" t="s">
        <v>381</v>
      </c>
      <c r="GH137" s="758" t="s">
        <v>381</v>
      </c>
      <c r="GI137" s="758" t="s">
        <v>381</v>
      </c>
      <c r="GJ137" s="758" t="s">
        <v>381</v>
      </c>
      <c r="GK137" s="756" t="s">
        <v>381</v>
      </c>
      <c r="GM137" s="1022"/>
      <c r="GN137" s="750" t="str">
        <f t="shared" si="397"/>
        <v>&lt; -40</v>
      </c>
      <c r="GO137" s="757" t="s">
        <v>381</v>
      </c>
      <c r="GP137" s="758" t="s">
        <v>381</v>
      </c>
      <c r="GQ137" s="758" t="s">
        <v>381</v>
      </c>
      <c r="GR137" s="758" t="s">
        <v>381</v>
      </c>
      <c r="GS137" s="758" t="s">
        <v>381</v>
      </c>
      <c r="GT137" s="758" t="s">
        <v>381</v>
      </c>
      <c r="GU137" s="758" t="s">
        <v>381</v>
      </c>
      <c r="GV137" s="758" t="s">
        <v>381</v>
      </c>
      <c r="GW137" s="758" t="s">
        <v>381</v>
      </c>
      <c r="GX137" s="758" t="s">
        <v>381</v>
      </c>
      <c r="GY137" s="758" t="s">
        <v>381</v>
      </c>
      <c r="GZ137" s="756" t="s">
        <v>381</v>
      </c>
      <c r="HB137" s="1022"/>
      <c r="HC137" s="750" t="str">
        <f t="shared" si="399"/>
        <v>&lt; -40</v>
      </c>
      <c r="HD137" s="548" t="s">
        <v>381</v>
      </c>
      <c r="HE137" s="555" t="s">
        <v>381</v>
      </c>
      <c r="HF137" s="759" t="s">
        <v>381</v>
      </c>
      <c r="HH137" s="1022"/>
      <c r="HI137" s="750" t="str">
        <f t="shared" si="400"/>
        <v>&lt; -40</v>
      </c>
      <c r="HJ137" s="507" t="s">
        <v>381</v>
      </c>
      <c r="HK137" s="759" t="s">
        <v>381</v>
      </c>
    </row>
    <row r="139" spans="2:219">
      <c r="HD139" s="760"/>
      <c r="HJ139" s="760"/>
    </row>
    <row r="140" spans="2:219" ht="18">
      <c r="B140" s="1069" t="s">
        <v>14</v>
      </c>
      <c r="C140" s="1069"/>
      <c r="D140" s="1069"/>
      <c r="E140" s="1069"/>
      <c r="F140" s="1069"/>
      <c r="G140" s="1069"/>
      <c r="H140" s="1069"/>
      <c r="I140" s="1069"/>
      <c r="J140" s="1069"/>
      <c r="K140" s="1069"/>
      <c r="L140" s="1069"/>
      <c r="M140" s="1069"/>
      <c r="N140" s="1069"/>
      <c r="O140" s="1069"/>
      <c r="P140" s="1069"/>
      <c r="Q140" s="1069"/>
      <c r="R140" s="1069"/>
      <c r="S140" s="1069"/>
      <c r="T140" s="714"/>
      <c r="U140" s="445" t="s">
        <v>487</v>
      </c>
      <c r="V140" s="714"/>
      <c r="W140" s="445"/>
      <c r="X140" s="445"/>
      <c r="Y140" s="1070" t="s">
        <v>505</v>
      </c>
      <c r="Z140" s="1070"/>
      <c r="AA140" s="1070"/>
      <c r="AB140" s="445"/>
      <c r="AC140" s="1071" t="s">
        <v>490</v>
      </c>
      <c r="AD140" s="1071"/>
      <c r="AE140" s="1071"/>
      <c r="AF140" s="714"/>
      <c r="AG140" s="714"/>
      <c r="AH140" s="714"/>
      <c r="AI140" s="714"/>
      <c r="AJ140" s="445" t="s">
        <v>488</v>
      </c>
      <c r="AK140" s="714"/>
      <c r="AL140" s="445"/>
      <c r="AM140" s="445"/>
      <c r="AN140" s="714"/>
      <c r="AO140" s="714"/>
      <c r="AP140" s="1069" t="s">
        <v>714</v>
      </c>
      <c r="AQ140" s="1069"/>
      <c r="AR140" s="1069"/>
      <c r="AS140" s="1069"/>
      <c r="AT140" s="1069"/>
      <c r="AU140" s="1069"/>
      <c r="AV140" s="1069"/>
      <c r="AW140" s="1069"/>
      <c r="AX140" s="1069"/>
      <c r="AY140" s="1069"/>
      <c r="AZ140" s="1069"/>
      <c r="BA140" s="1069"/>
      <c r="BB140" s="1069"/>
      <c r="BC140" s="1069"/>
      <c r="BD140" s="1069"/>
      <c r="BE140" s="714"/>
      <c r="BF140" s="1069" t="s">
        <v>716</v>
      </c>
      <c r="BG140" s="1069"/>
      <c r="BH140" s="1069"/>
      <c r="BI140" s="1069"/>
      <c r="BJ140" s="1069"/>
      <c r="BK140" s="1069"/>
      <c r="BL140" s="1069"/>
      <c r="BM140" s="1069"/>
      <c r="BN140" s="1069"/>
      <c r="BO140" s="1069"/>
      <c r="BP140" s="1069"/>
      <c r="BQ140" s="1069"/>
      <c r="BR140" s="1069"/>
      <c r="BS140" s="1069"/>
      <c r="BT140" s="1069"/>
      <c r="BU140" s="716"/>
      <c r="BV140" s="1069" t="s">
        <v>717</v>
      </c>
      <c r="BW140" s="1069"/>
      <c r="BX140" s="1069"/>
      <c r="BY140" s="1069"/>
      <c r="BZ140" s="1069"/>
      <c r="CA140" s="1069"/>
      <c r="CB140" s="1069"/>
      <c r="CC140" s="1069"/>
      <c r="CD140" s="1069"/>
      <c r="CE140" s="1069"/>
      <c r="CF140" s="1069"/>
      <c r="CG140" s="1069"/>
      <c r="CH140" s="1069"/>
      <c r="CI140" s="1069"/>
      <c r="CJ140" s="1069"/>
      <c r="CK140" s="714"/>
      <c r="CL140" s="445" t="str">
        <f>CL118</f>
        <v>Step 2-2 Information (Cold Case 120% SOC, 7-10kg)</v>
      </c>
      <c r="CM140" s="714"/>
      <c r="CZ140" s="714"/>
      <c r="DA140" s="445" t="str">
        <f>DA118</f>
        <v>Step 2-3 Information (Hot Case 100% SOC, 7kg)</v>
      </c>
      <c r="DB140" s="714"/>
      <c r="DP140" s="445" t="str">
        <f>DP118</f>
        <v>Step 2-3 Information (Hot Case 100% SOC, 10kg)</v>
      </c>
      <c r="DQ140" s="714"/>
      <c r="ED140" s="714"/>
      <c r="EE140" s="445" t="str">
        <f>EE118</f>
        <v>Step 2-2 Information (Cold Case 120% SOC, 7-10kg)</v>
      </c>
      <c r="EF140" s="714"/>
      <c r="ES140" s="714"/>
      <c r="ET140" s="445" t="str">
        <f>ET118</f>
        <v>Step 2-3 Information (Hot Case 100% SOC, 7kg)</v>
      </c>
      <c r="EU140" s="714"/>
      <c r="FI140" s="445" t="str">
        <f>FI118</f>
        <v>Step 2-3 Information (Hot Case 100% SOC, 10kg)</v>
      </c>
      <c r="FJ140" s="714"/>
      <c r="FX140" s="445" t="str">
        <f>FX118</f>
        <v>Step 2-2 / 2-3 Information</v>
      </c>
      <c r="FY140" s="714"/>
      <c r="GM140" s="445" t="str">
        <f>FX118</f>
        <v>Step 2-2 / 2-3 Information</v>
      </c>
      <c r="GN140" s="714"/>
      <c r="HB140" s="445" t="str">
        <f>HB118</f>
        <v>Step 4-1 Top-Off-Fill-Information (Hot Case SOC = 100%)</v>
      </c>
      <c r="HC140" s="714"/>
      <c r="HH140" s="445" t="str">
        <f>HH118</f>
        <v>Step 4-3 Top-Off-Fill-Information (Cold Case SOC = 120%)</v>
      </c>
      <c r="HI140" s="714"/>
    </row>
    <row r="141" spans="2:219" ht="13.5" thickBot="1">
      <c r="C141" s="718"/>
      <c r="D141" s="719"/>
      <c r="E141" s="719"/>
      <c r="F141" s="719"/>
      <c r="G141" s="719"/>
      <c r="V141" s="718"/>
      <c r="Y141" s="719"/>
      <c r="Z141" s="719"/>
      <c r="AA141" s="719"/>
      <c r="AB141" s="719"/>
      <c r="AC141" s="719"/>
      <c r="AK141" s="718"/>
      <c r="AN141" s="719"/>
      <c r="AQ141" s="718"/>
      <c r="AR141" s="719"/>
      <c r="AS141" s="719"/>
      <c r="BG141" s="718"/>
      <c r="BH141" s="719"/>
      <c r="BW141" s="718"/>
      <c r="BX141" s="719"/>
      <c r="CM141" s="718"/>
      <c r="DB141" s="718"/>
      <c r="DQ141" s="718"/>
      <c r="EF141" s="718"/>
      <c r="EU141" s="718"/>
      <c r="FJ141" s="718"/>
      <c r="FY141" s="718"/>
      <c r="GN141" s="718"/>
      <c r="HC141" s="718"/>
      <c r="HD141" s="719"/>
      <c r="HE141" s="719"/>
      <c r="HF141" s="719"/>
      <c r="HI141" s="718"/>
      <c r="HJ141" s="719"/>
      <c r="HK141" s="719"/>
    </row>
    <row r="142" spans="2:219" ht="55.5" customHeight="1" thickBot="1">
      <c r="B142" s="934" t="s">
        <v>919</v>
      </c>
      <c r="C142" s="965"/>
      <c r="D142" s="1072" t="s">
        <v>886</v>
      </c>
      <c r="E142" s="775" t="s">
        <v>887</v>
      </c>
      <c r="F142" s="775" t="s">
        <v>888</v>
      </c>
      <c r="G142" s="775" t="s">
        <v>889</v>
      </c>
      <c r="H142" s="1114" t="s">
        <v>972</v>
      </c>
      <c r="I142" s="1132"/>
      <c r="J142" s="1132"/>
      <c r="K142" s="1132"/>
      <c r="L142" s="1132"/>
      <c r="M142" s="1132"/>
      <c r="N142" s="1132"/>
      <c r="O142" s="1132"/>
      <c r="P142" s="1132"/>
      <c r="Q142" s="1132"/>
      <c r="R142" s="1132"/>
      <c r="S142" s="1133"/>
      <c r="T142" s="722"/>
      <c r="U142" s="934" t="str">
        <f>$B142</f>
        <v>H70-T30
7-10kg comm
CD-10</v>
      </c>
      <c r="V142" s="965"/>
      <c r="W142" s="1037" t="s">
        <v>907</v>
      </c>
      <c r="X142" s="1075"/>
      <c r="Y142" s="1037" t="s">
        <v>909</v>
      </c>
      <c r="Z142" s="1076"/>
      <c r="AA142" s="1075"/>
      <c r="AB142" s="1077" t="s">
        <v>927</v>
      </c>
      <c r="AC142" s="1078"/>
      <c r="AD142" s="1037" t="s">
        <v>908</v>
      </c>
      <c r="AE142" s="1075"/>
      <c r="AF142" s="722"/>
      <c r="AG142" s="1079" t="s">
        <v>730</v>
      </c>
      <c r="AH142" s="1081" t="s">
        <v>731</v>
      </c>
      <c r="AI142" s="722"/>
      <c r="AJ142" s="934" t="str">
        <f>$B142</f>
        <v>H70-T30
7-10kg comm
CD-10</v>
      </c>
      <c r="AK142" s="965"/>
      <c r="AL142" s="1037" t="s">
        <v>907</v>
      </c>
      <c r="AM142" s="1075"/>
      <c r="AN142" s="1083" t="s">
        <v>167</v>
      </c>
      <c r="AO142" s="722"/>
      <c r="AP142" s="934" t="str">
        <f>$B142</f>
        <v>H70-T30
7-10kg comm
CD-10</v>
      </c>
      <c r="AQ142" s="965"/>
      <c r="AR142" s="1039" t="s">
        <v>886</v>
      </c>
      <c r="AS142" s="1042" t="s">
        <v>972</v>
      </c>
      <c r="AT142" s="1134"/>
      <c r="AU142" s="1134"/>
      <c r="AV142" s="1134"/>
      <c r="AW142" s="1134"/>
      <c r="AX142" s="1134"/>
      <c r="AY142" s="1134"/>
      <c r="AZ142" s="1134"/>
      <c r="BA142" s="1134"/>
      <c r="BB142" s="1134"/>
      <c r="BC142" s="1134"/>
      <c r="BD142" s="1135"/>
      <c r="BE142" s="722"/>
      <c r="BF142" s="934" t="str">
        <f>$B142</f>
        <v>H70-T30
7-10kg comm
CD-10</v>
      </c>
      <c r="BG142" s="965"/>
      <c r="BH142" s="1039" t="s">
        <v>912</v>
      </c>
      <c r="BI142" s="1042" t="s">
        <v>972</v>
      </c>
      <c r="BJ142" s="1134"/>
      <c r="BK142" s="1134"/>
      <c r="BL142" s="1134"/>
      <c r="BM142" s="1134"/>
      <c r="BN142" s="1134"/>
      <c r="BO142" s="1134"/>
      <c r="BP142" s="1134"/>
      <c r="BQ142" s="1134"/>
      <c r="BR142" s="1134"/>
      <c r="BS142" s="1134"/>
      <c r="BT142" s="1135"/>
      <c r="BU142" s="722"/>
      <c r="BV142" s="934" t="str">
        <f>$B142</f>
        <v>H70-T30
7-10kg comm
CD-10</v>
      </c>
      <c r="BW142" s="965"/>
      <c r="BX142" s="1039" t="s">
        <v>912</v>
      </c>
      <c r="BY142" s="1042" t="s">
        <v>972</v>
      </c>
      <c r="BZ142" s="1134"/>
      <c r="CA142" s="1134"/>
      <c r="CB142" s="1134"/>
      <c r="CC142" s="1134"/>
      <c r="CD142" s="1134"/>
      <c r="CE142" s="1134"/>
      <c r="CF142" s="1134"/>
      <c r="CG142" s="1134"/>
      <c r="CH142" s="1134"/>
      <c r="CI142" s="1134"/>
      <c r="CJ142" s="1135"/>
      <c r="CK142" s="722"/>
      <c r="CL142" s="934" t="str">
        <f>$B142</f>
        <v>H70-T30
7-10kg comm
CD-10</v>
      </c>
      <c r="CM142" s="935"/>
      <c r="CN142" s="1033" t="s">
        <v>973</v>
      </c>
      <c r="CO142" s="1034"/>
      <c r="CP142" s="1035"/>
      <c r="CQ142" s="1035"/>
      <c r="CR142" s="1035"/>
      <c r="CS142" s="1035"/>
      <c r="CT142" s="1035"/>
      <c r="CU142" s="1035"/>
      <c r="CV142" s="1035"/>
      <c r="CW142" s="1035"/>
      <c r="CX142" s="1035"/>
      <c r="CY142" s="1036"/>
      <c r="CZ142" s="722"/>
      <c r="DA142" s="934" t="str">
        <f>$B142</f>
        <v>H70-T30
7-10kg comm
CD-10</v>
      </c>
      <c r="DB142" s="935"/>
      <c r="DC142" s="1033" t="s">
        <v>974</v>
      </c>
      <c r="DD142" s="1034"/>
      <c r="DE142" s="1035"/>
      <c r="DF142" s="1035"/>
      <c r="DG142" s="1035"/>
      <c r="DH142" s="1035"/>
      <c r="DI142" s="1035"/>
      <c r="DJ142" s="1035"/>
      <c r="DK142" s="1035"/>
      <c r="DL142" s="1035"/>
      <c r="DM142" s="1035"/>
      <c r="DN142" s="1036"/>
      <c r="DO142" s="722"/>
      <c r="DP142" s="934" t="str">
        <f>$B142</f>
        <v>H70-T30
7-10kg comm
CD-10</v>
      </c>
      <c r="DQ142" s="935"/>
      <c r="DR142" s="1033" t="s">
        <v>974</v>
      </c>
      <c r="DS142" s="1034"/>
      <c r="DT142" s="1035"/>
      <c r="DU142" s="1035"/>
      <c r="DV142" s="1035"/>
      <c r="DW142" s="1035"/>
      <c r="DX142" s="1035"/>
      <c r="DY142" s="1035"/>
      <c r="DZ142" s="1035"/>
      <c r="EA142" s="1035"/>
      <c r="EB142" s="1035"/>
      <c r="EC142" s="1036"/>
      <c r="ED142" s="722"/>
      <c r="EE142" s="934" t="str">
        <f>$B142</f>
        <v>H70-T30
7-10kg comm
CD-10</v>
      </c>
      <c r="EF142" s="935"/>
      <c r="EG142" s="1033" t="s">
        <v>975</v>
      </c>
      <c r="EH142" s="1034"/>
      <c r="EI142" s="1035"/>
      <c r="EJ142" s="1035"/>
      <c r="EK142" s="1035"/>
      <c r="EL142" s="1035"/>
      <c r="EM142" s="1035"/>
      <c r="EN142" s="1035"/>
      <c r="EO142" s="1035"/>
      <c r="EP142" s="1035"/>
      <c r="EQ142" s="1035"/>
      <c r="ER142" s="1036"/>
      <c r="ES142" s="722"/>
      <c r="ET142" s="934" t="str">
        <f>$B142</f>
        <v>H70-T30
7-10kg comm
CD-10</v>
      </c>
      <c r="EU142" s="935"/>
      <c r="EV142" s="1033" t="s">
        <v>976</v>
      </c>
      <c r="EW142" s="1034"/>
      <c r="EX142" s="1035"/>
      <c r="EY142" s="1035"/>
      <c r="EZ142" s="1035"/>
      <c r="FA142" s="1035"/>
      <c r="FB142" s="1035"/>
      <c r="FC142" s="1035"/>
      <c r="FD142" s="1035"/>
      <c r="FE142" s="1035"/>
      <c r="FF142" s="1035"/>
      <c r="FG142" s="1036"/>
      <c r="FI142" s="934" t="str">
        <f>$B142</f>
        <v>H70-T30
7-10kg comm
CD-10</v>
      </c>
      <c r="FJ142" s="935"/>
      <c r="FK142" s="1033" t="s">
        <v>976</v>
      </c>
      <c r="FL142" s="1034"/>
      <c r="FM142" s="1035"/>
      <c r="FN142" s="1035"/>
      <c r="FO142" s="1035"/>
      <c r="FP142" s="1035"/>
      <c r="FQ142" s="1035"/>
      <c r="FR142" s="1035"/>
      <c r="FS142" s="1035"/>
      <c r="FT142" s="1035"/>
      <c r="FU142" s="1035"/>
      <c r="FV142" s="1036"/>
      <c r="FW142" s="722"/>
      <c r="FX142" s="934" t="str">
        <f>$B142</f>
        <v>H70-T30
7-10kg comm
CD-10</v>
      </c>
      <c r="FY142" s="935"/>
      <c r="FZ142" s="1033" t="s">
        <v>956</v>
      </c>
      <c r="GA142" s="1034"/>
      <c r="GB142" s="1035"/>
      <c r="GC142" s="1035"/>
      <c r="GD142" s="1035"/>
      <c r="GE142" s="1035"/>
      <c r="GF142" s="1035"/>
      <c r="GG142" s="1035"/>
      <c r="GH142" s="1035"/>
      <c r="GI142" s="1035"/>
      <c r="GJ142" s="1035"/>
      <c r="GK142" s="1036"/>
      <c r="GM142" s="934" t="str">
        <f>$B142</f>
        <v>H70-T30
7-10kg comm
CD-10</v>
      </c>
      <c r="GN142" s="935"/>
      <c r="GO142" s="1033" t="s">
        <v>955</v>
      </c>
      <c r="GP142" s="1034"/>
      <c r="GQ142" s="1035"/>
      <c r="GR142" s="1035"/>
      <c r="GS142" s="1035"/>
      <c r="GT142" s="1035"/>
      <c r="GU142" s="1035"/>
      <c r="GV142" s="1035"/>
      <c r="GW142" s="1035"/>
      <c r="GX142" s="1035"/>
      <c r="GY142" s="1035"/>
      <c r="GZ142" s="1036"/>
      <c r="HB142" s="934" t="str">
        <f>$B142</f>
        <v>H70-T30
7-10kg comm
CD-10</v>
      </c>
      <c r="HC142" s="965"/>
      <c r="HD142" s="1037" t="s">
        <v>894</v>
      </c>
      <c r="HE142" s="1038"/>
      <c r="HF142" s="723" t="s">
        <v>977</v>
      </c>
      <c r="HH142" s="934" t="str">
        <f>$B142</f>
        <v>H70-T30
7-10kg comm
CD-10</v>
      </c>
      <c r="HI142" s="965"/>
      <c r="HJ142" s="1052" t="s">
        <v>894</v>
      </c>
      <c r="HK142" s="723" t="s">
        <v>977</v>
      </c>
    </row>
    <row r="143" spans="2:219" ht="27">
      <c r="B143" s="966"/>
      <c r="C143" s="967"/>
      <c r="D143" s="1073"/>
      <c r="E143" s="1017" t="s">
        <v>978</v>
      </c>
      <c r="F143" s="1018"/>
      <c r="G143" s="1018"/>
      <c r="H143" s="1018"/>
      <c r="I143" s="1018"/>
      <c r="J143" s="1018"/>
      <c r="K143" s="1018"/>
      <c r="L143" s="1018"/>
      <c r="M143" s="1018"/>
      <c r="N143" s="1018"/>
      <c r="O143" s="1018"/>
      <c r="P143" s="1018"/>
      <c r="Q143" s="1018"/>
      <c r="R143" s="1018"/>
      <c r="S143" s="1019"/>
      <c r="T143" s="724"/>
      <c r="U143" s="966"/>
      <c r="V143" s="967"/>
      <c r="W143" s="1055" t="s">
        <v>496</v>
      </c>
      <c r="X143" s="1057" t="s">
        <v>497</v>
      </c>
      <c r="Y143" s="1059" t="s">
        <v>128</v>
      </c>
      <c r="Z143" s="1061" t="s">
        <v>691</v>
      </c>
      <c r="AA143" s="1057" t="s">
        <v>692</v>
      </c>
      <c r="AB143" s="1064" t="s">
        <v>130</v>
      </c>
      <c r="AC143" s="1066" t="s">
        <v>131</v>
      </c>
      <c r="AD143" s="1068" t="s">
        <v>166</v>
      </c>
      <c r="AE143" s="1057" t="s">
        <v>492</v>
      </c>
      <c r="AF143" s="724"/>
      <c r="AG143" s="1080"/>
      <c r="AH143" s="1082"/>
      <c r="AI143" s="724"/>
      <c r="AJ143" s="966"/>
      <c r="AK143" s="967"/>
      <c r="AL143" s="1055" t="s">
        <v>498</v>
      </c>
      <c r="AM143" s="1057" t="s">
        <v>497</v>
      </c>
      <c r="AN143" s="1084"/>
      <c r="AO143" s="724"/>
      <c r="AP143" s="966"/>
      <c r="AQ143" s="967"/>
      <c r="AR143" s="1040"/>
      <c r="AS143" s="1023" t="s">
        <v>978</v>
      </c>
      <c r="AT143" s="1024"/>
      <c r="AU143" s="1024"/>
      <c r="AV143" s="1024"/>
      <c r="AW143" s="1024"/>
      <c r="AX143" s="1024"/>
      <c r="AY143" s="1024"/>
      <c r="AZ143" s="1024"/>
      <c r="BA143" s="1024"/>
      <c r="BB143" s="1024"/>
      <c r="BC143" s="1024"/>
      <c r="BD143" s="1025"/>
      <c r="BE143" s="724"/>
      <c r="BF143" s="966"/>
      <c r="BG143" s="967"/>
      <c r="BH143" s="1040"/>
      <c r="BI143" s="1023" t="s">
        <v>978</v>
      </c>
      <c r="BJ143" s="1024"/>
      <c r="BK143" s="1024"/>
      <c r="BL143" s="1024"/>
      <c r="BM143" s="1024"/>
      <c r="BN143" s="1024"/>
      <c r="BO143" s="1024"/>
      <c r="BP143" s="1024"/>
      <c r="BQ143" s="1024"/>
      <c r="BR143" s="1024"/>
      <c r="BS143" s="1024"/>
      <c r="BT143" s="1025"/>
      <c r="BU143" s="724"/>
      <c r="BV143" s="966"/>
      <c r="BW143" s="967"/>
      <c r="BX143" s="1040"/>
      <c r="BY143" s="1023" t="s">
        <v>978</v>
      </c>
      <c r="BZ143" s="1024"/>
      <c r="CA143" s="1024"/>
      <c r="CB143" s="1024"/>
      <c r="CC143" s="1024"/>
      <c r="CD143" s="1024"/>
      <c r="CE143" s="1024"/>
      <c r="CF143" s="1024"/>
      <c r="CG143" s="1024"/>
      <c r="CH143" s="1024"/>
      <c r="CI143" s="1024"/>
      <c r="CJ143" s="1025"/>
      <c r="CK143" s="724"/>
      <c r="CL143" s="936"/>
      <c r="CM143" s="937"/>
      <c r="CN143" s="1023" t="s">
        <v>978</v>
      </c>
      <c r="CO143" s="1024"/>
      <c r="CP143" s="1024"/>
      <c r="CQ143" s="1024"/>
      <c r="CR143" s="1024"/>
      <c r="CS143" s="1024"/>
      <c r="CT143" s="1024"/>
      <c r="CU143" s="1024"/>
      <c r="CV143" s="1024"/>
      <c r="CW143" s="1024"/>
      <c r="CX143" s="1024"/>
      <c r="CY143" s="1025"/>
      <c r="CZ143" s="724"/>
      <c r="DA143" s="936"/>
      <c r="DB143" s="937"/>
      <c r="DC143" s="1023" t="s">
        <v>978</v>
      </c>
      <c r="DD143" s="1024"/>
      <c r="DE143" s="1024"/>
      <c r="DF143" s="1024"/>
      <c r="DG143" s="1024"/>
      <c r="DH143" s="1024"/>
      <c r="DI143" s="1024"/>
      <c r="DJ143" s="1024"/>
      <c r="DK143" s="1024"/>
      <c r="DL143" s="1024"/>
      <c r="DM143" s="1024"/>
      <c r="DN143" s="1025"/>
      <c r="DO143" s="724"/>
      <c r="DP143" s="936"/>
      <c r="DQ143" s="937"/>
      <c r="DR143" s="1023" t="s">
        <v>978</v>
      </c>
      <c r="DS143" s="1024"/>
      <c r="DT143" s="1024"/>
      <c r="DU143" s="1024"/>
      <c r="DV143" s="1024"/>
      <c r="DW143" s="1024"/>
      <c r="DX143" s="1024"/>
      <c r="DY143" s="1024"/>
      <c r="DZ143" s="1024"/>
      <c r="EA143" s="1024"/>
      <c r="EB143" s="1024"/>
      <c r="EC143" s="1025"/>
      <c r="ED143" s="724"/>
      <c r="EE143" s="936"/>
      <c r="EF143" s="937"/>
      <c r="EG143" s="1023" t="s">
        <v>978</v>
      </c>
      <c r="EH143" s="1024"/>
      <c r="EI143" s="1024"/>
      <c r="EJ143" s="1024"/>
      <c r="EK143" s="1024"/>
      <c r="EL143" s="1024"/>
      <c r="EM143" s="1024"/>
      <c r="EN143" s="1024"/>
      <c r="EO143" s="1024"/>
      <c r="EP143" s="1024"/>
      <c r="EQ143" s="1024"/>
      <c r="ER143" s="1025"/>
      <c r="ES143" s="724"/>
      <c r="ET143" s="936"/>
      <c r="EU143" s="937"/>
      <c r="EV143" s="1023" t="s">
        <v>978</v>
      </c>
      <c r="EW143" s="1024"/>
      <c r="EX143" s="1024"/>
      <c r="EY143" s="1024"/>
      <c r="EZ143" s="1024"/>
      <c r="FA143" s="1024"/>
      <c r="FB143" s="1024"/>
      <c r="FC143" s="1024"/>
      <c r="FD143" s="1024"/>
      <c r="FE143" s="1024"/>
      <c r="FF143" s="1024"/>
      <c r="FG143" s="1025"/>
      <c r="FI143" s="936"/>
      <c r="FJ143" s="937"/>
      <c r="FK143" s="1023" t="s">
        <v>978</v>
      </c>
      <c r="FL143" s="1024"/>
      <c r="FM143" s="1024"/>
      <c r="FN143" s="1024"/>
      <c r="FO143" s="1024"/>
      <c r="FP143" s="1024"/>
      <c r="FQ143" s="1024"/>
      <c r="FR143" s="1024"/>
      <c r="FS143" s="1024"/>
      <c r="FT143" s="1024"/>
      <c r="FU143" s="1024"/>
      <c r="FV143" s="1025"/>
      <c r="FW143" s="724"/>
      <c r="FX143" s="936"/>
      <c r="FY143" s="937"/>
      <c r="FZ143" s="1023" t="s">
        <v>978</v>
      </c>
      <c r="GA143" s="1024"/>
      <c r="GB143" s="1024"/>
      <c r="GC143" s="1024"/>
      <c r="GD143" s="1024"/>
      <c r="GE143" s="1024"/>
      <c r="GF143" s="1024"/>
      <c r="GG143" s="1024"/>
      <c r="GH143" s="1024"/>
      <c r="GI143" s="1024"/>
      <c r="GJ143" s="1024"/>
      <c r="GK143" s="1025"/>
      <c r="GM143" s="936"/>
      <c r="GN143" s="937"/>
      <c r="GO143" s="1023" t="s">
        <v>978</v>
      </c>
      <c r="GP143" s="1024"/>
      <c r="GQ143" s="1024"/>
      <c r="GR143" s="1024"/>
      <c r="GS143" s="1024"/>
      <c r="GT143" s="1024"/>
      <c r="GU143" s="1024"/>
      <c r="GV143" s="1024"/>
      <c r="GW143" s="1024"/>
      <c r="GX143" s="1024"/>
      <c r="GY143" s="1024"/>
      <c r="GZ143" s="1025"/>
      <c r="HB143" s="966"/>
      <c r="HC143" s="967"/>
      <c r="HD143" s="1026" t="s">
        <v>128</v>
      </c>
      <c r="HE143" s="1028" t="s">
        <v>129</v>
      </c>
      <c r="HF143" s="725" t="s">
        <v>984</v>
      </c>
      <c r="HH143" s="966"/>
      <c r="HI143" s="967"/>
      <c r="HJ143" s="1053"/>
      <c r="HK143" s="725" t="s">
        <v>984</v>
      </c>
    </row>
    <row r="144" spans="2:219" ht="13.5" thickBot="1">
      <c r="B144" s="968"/>
      <c r="C144" s="969"/>
      <c r="D144" s="1074"/>
      <c r="E144" s="1126" t="s">
        <v>710</v>
      </c>
      <c r="F144" s="1127"/>
      <c r="G144" s="1128"/>
      <c r="H144" s="776">
        <v>0.5</v>
      </c>
      <c r="I144" s="776">
        <v>2</v>
      </c>
      <c r="J144" s="776">
        <v>5</v>
      </c>
      <c r="K144" s="776">
        <v>10</v>
      </c>
      <c r="L144" s="776">
        <v>15</v>
      </c>
      <c r="M144" s="585">
        <v>20</v>
      </c>
      <c r="N144" s="585">
        <v>30</v>
      </c>
      <c r="O144" s="585">
        <v>40</v>
      </c>
      <c r="P144" s="585">
        <v>50</v>
      </c>
      <c r="Q144" s="585">
        <v>60</v>
      </c>
      <c r="R144" s="585">
        <v>70</v>
      </c>
      <c r="S144" s="777" t="s">
        <v>379</v>
      </c>
      <c r="T144" s="724"/>
      <c r="U144" s="968"/>
      <c r="V144" s="969"/>
      <c r="W144" s="1056"/>
      <c r="X144" s="1058"/>
      <c r="Y144" s="1060"/>
      <c r="Z144" s="1062"/>
      <c r="AA144" s="1063"/>
      <c r="AB144" s="1065"/>
      <c r="AC144" s="1067"/>
      <c r="AD144" s="1056"/>
      <c r="AE144" s="1058"/>
      <c r="AF144" s="724"/>
      <c r="AG144" s="1056"/>
      <c r="AH144" s="1058"/>
      <c r="AI144" s="724"/>
      <c r="AJ144" s="968"/>
      <c r="AK144" s="969"/>
      <c r="AL144" s="1056"/>
      <c r="AM144" s="1058"/>
      <c r="AN144" s="1085"/>
      <c r="AO144" s="724"/>
      <c r="AP144" s="968"/>
      <c r="AQ144" s="969"/>
      <c r="AR144" s="1041"/>
      <c r="AS144" s="726">
        <v>0.5</v>
      </c>
      <c r="AT144" s="726">
        <v>2</v>
      </c>
      <c r="AU144" s="726">
        <v>5</v>
      </c>
      <c r="AV144" s="726">
        <v>10</v>
      </c>
      <c r="AW144" s="726">
        <v>15</v>
      </c>
      <c r="AX144" s="455">
        <v>20</v>
      </c>
      <c r="AY144" s="455">
        <v>30</v>
      </c>
      <c r="AZ144" s="455">
        <v>40</v>
      </c>
      <c r="BA144" s="455">
        <v>50</v>
      </c>
      <c r="BB144" s="455">
        <v>60</v>
      </c>
      <c r="BC144" s="455">
        <v>70</v>
      </c>
      <c r="BD144" s="727" t="s">
        <v>379</v>
      </c>
      <c r="BE144" s="724"/>
      <c r="BF144" s="968"/>
      <c r="BG144" s="969"/>
      <c r="BH144" s="1041"/>
      <c r="BI144" s="726">
        <v>0.5</v>
      </c>
      <c r="BJ144" s="726">
        <v>2</v>
      </c>
      <c r="BK144" s="730">
        <v>5</v>
      </c>
      <c r="BL144" s="730">
        <v>10</v>
      </c>
      <c r="BM144" s="730">
        <v>15</v>
      </c>
      <c r="BN144" s="460">
        <v>20</v>
      </c>
      <c r="BO144" s="460">
        <v>30</v>
      </c>
      <c r="BP144" s="460">
        <v>40</v>
      </c>
      <c r="BQ144" s="460">
        <v>50</v>
      </c>
      <c r="BR144" s="460">
        <v>60</v>
      </c>
      <c r="BS144" s="460">
        <v>70</v>
      </c>
      <c r="BT144" s="727" t="s">
        <v>379</v>
      </c>
      <c r="BU144" s="724"/>
      <c r="BV144" s="968"/>
      <c r="BW144" s="969"/>
      <c r="BX144" s="1041"/>
      <c r="BY144" s="726">
        <v>0.5</v>
      </c>
      <c r="BZ144" s="726">
        <v>2</v>
      </c>
      <c r="CA144" s="730">
        <v>5</v>
      </c>
      <c r="CB144" s="730">
        <v>10</v>
      </c>
      <c r="CC144" s="730">
        <v>15</v>
      </c>
      <c r="CD144" s="460">
        <v>20</v>
      </c>
      <c r="CE144" s="460">
        <v>30</v>
      </c>
      <c r="CF144" s="460">
        <v>40</v>
      </c>
      <c r="CG144" s="460">
        <v>50</v>
      </c>
      <c r="CH144" s="460">
        <v>60</v>
      </c>
      <c r="CI144" s="460">
        <v>70</v>
      </c>
      <c r="CJ144" s="727" t="s">
        <v>379</v>
      </c>
      <c r="CK144" s="724"/>
      <c r="CL144" s="938"/>
      <c r="CM144" s="939"/>
      <c r="CN144" s="729">
        <v>0.5</v>
      </c>
      <c r="CO144" s="730">
        <v>2</v>
      </c>
      <c r="CP144" s="730">
        <v>5</v>
      </c>
      <c r="CQ144" s="730">
        <v>10</v>
      </c>
      <c r="CR144" s="730">
        <v>15</v>
      </c>
      <c r="CS144" s="460">
        <v>20</v>
      </c>
      <c r="CT144" s="460">
        <v>30</v>
      </c>
      <c r="CU144" s="460">
        <v>40</v>
      </c>
      <c r="CV144" s="460">
        <v>50</v>
      </c>
      <c r="CW144" s="460">
        <v>60</v>
      </c>
      <c r="CX144" s="460">
        <v>70</v>
      </c>
      <c r="CY144" s="727" t="s">
        <v>379</v>
      </c>
      <c r="CZ144" s="724"/>
      <c r="DA144" s="938"/>
      <c r="DB144" s="939"/>
      <c r="DC144" s="729">
        <v>0.5</v>
      </c>
      <c r="DD144" s="730">
        <v>2</v>
      </c>
      <c r="DE144" s="730">
        <v>5</v>
      </c>
      <c r="DF144" s="730">
        <v>10</v>
      </c>
      <c r="DG144" s="730">
        <v>15</v>
      </c>
      <c r="DH144" s="460">
        <v>20</v>
      </c>
      <c r="DI144" s="460">
        <v>30</v>
      </c>
      <c r="DJ144" s="460">
        <v>40</v>
      </c>
      <c r="DK144" s="460">
        <v>50</v>
      </c>
      <c r="DL144" s="460">
        <v>60</v>
      </c>
      <c r="DM144" s="460">
        <v>70</v>
      </c>
      <c r="DN144" s="727" t="s">
        <v>379</v>
      </c>
      <c r="DO144" s="724"/>
      <c r="DP144" s="938"/>
      <c r="DQ144" s="939"/>
      <c r="DR144" s="729">
        <v>0.5</v>
      </c>
      <c r="DS144" s="730">
        <v>2</v>
      </c>
      <c r="DT144" s="730">
        <v>5</v>
      </c>
      <c r="DU144" s="730">
        <v>10</v>
      </c>
      <c r="DV144" s="730">
        <v>15</v>
      </c>
      <c r="DW144" s="460">
        <v>20</v>
      </c>
      <c r="DX144" s="460">
        <v>30</v>
      </c>
      <c r="DY144" s="460">
        <v>40</v>
      </c>
      <c r="DZ144" s="460">
        <v>50</v>
      </c>
      <c r="EA144" s="460">
        <v>60</v>
      </c>
      <c r="EB144" s="460">
        <v>70</v>
      </c>
      <c r="EC144" s="727" t="s">
        <v>379</v>
      </c>
      <c r="ED144" s="724"/>
      <c r="EE144" s="938"/>
      <c r="EF144" s="939"/>
      <c r="EG144" s="729">
        <v>0.5</v>
      </c>
      <c r="EH144" s="730">
        <v>2</v>
      </c>
      <c r="EI144" s="730">
        <v>5</v>
      </c>
      <c r="EJ144" s="730">
        <v>10</v>
      </c>
      <c r="EK144" s="730">
        <v>15</v>
      </c>
      <c r="EL144" s="460">
        <v>20</v>
      </c>
      <c r="EM144" s="460">
        <v>30</v>
      </c>
      <c r="EN144" s="460">
        <v>40</v>
      </c>
      <c r="EO144" s="460">
        <v>50</v>
      </c>
      <c r="EP144" s="460">
        <v>60</v>
      </c>
      <c r="EQ144" s="460">
        <v>70</v>
      </c>
      <c r="ER144" s="727" t="s">
        <v>379</v>
      </c>
      <c r="ES144" s="724"/>
      <c r="ET144" s="938"/>
      <c r="EU144" s="939"/>
      <c r="EV144" s="729">
        <v>0.5</v>
      </c>
      <c r="EW144" s="730">
        <v>2</v>
      </c>
      <c r="EX144" s="730">
        <v>5</v>
      </c>
      <c r="EY144" s="730">
        <v>10</v>
      </c>
      <c r="EZ144" s="730">
        <v>15</v>
      </c>
      <c r="FA144" s="460">
        <v>20</v>
      </c>
      <c r="FB144" s="460">
        <v>30</v>
      </c>
      <c r="FC144" s="460">
        <v>40</v>
      </c>
      <c r="FD144" s="460">
        <v>50</v>
      </c>
      <c r="FE144" s="460">
        <v>60</v>
      </c>
      <c r="FF144" s="460">
        <v>70</v>
      </c>
      <c r="FG144" s="727" t="s">
        <v>379</v>
      </c>
      <c r="FI144" s="938"/>
      <c r="FJ144" s="939"/>
      <c r="FK144" s="729">
        <v>0.5</v>
      </c>
      <c r="FL144" s="730">
        <v>2</v>
      </c>
      <c r="FM144" s="730">
        <v>5</v>
      </c>
      <c r="FN144" s="730">
        <v>10</v>
      </c>
      <c r="FO144" s="730">
        <v>15</v>
      </c>
      <c r="FP144" s="460">
        <v>20</v>
      </c>
      <c r="FQ144" s="460">
        <v>30</v>
      </c>
      <c r="FR144" s="460">
        <v>40</v>
      </c>
      <c r="FS144" s="460">
        <v>50</v>
      </c>
      <c r="FT144" s="460">
        <v>60</v>
      </c>
      <c r="FU144" s="460">
        <v>70</v>
      </c>
      <c r="FV144" s="727" t="s">
        <v>379</v>
      </c>
      <c r="FW144" s="724"/>
      <c r="FX144" s="938"/>
      <c r="FY144" s="939"/>
      <c r="FZ144" s="729">
        <v>0.5</v>
      </c>
      <c r="GA144" s="730">
        <v>2</v>
      </c>
      <c r="GB144" s="730">
        <v>5</v>
      </c>
      <c r="GC144" s="730">
        <v>10</v>
      </c>
      <c r="GD144" s="730">
        <v>15</v>
      </c>
      <c r="GE144" s="460">
        <v>20</v>
      </c>
      <c r="GF144" s="460">
        <v>30</v>
      </c>
      <c r="GG144" s="460">
        <v>40</v>
      </c>
      <c r="GH144" s="460">
        <v>50</v>
      </c>
      <c r="GI144" s="460">
        <v>60</v>
      </c>
      <c r="GJ144" s="460">
        <v>70</v>
      </c>
      <c r="GK144" s="727" t="s">
        <v>379</v>
      </c>
      <c r="GM144" s="938"/>
      <c r="GN144" s="939"/>
      <c r="GO144" s="729">
        <v>0.5</v>
      </c>
      <c r="GP144" s="730">
        <v>2</v>
      </c>
      <c r="GQ144" s="730">
        <v>5</v>
      </c>
      <c r="GR144" s="730">
        <v>10</v>
      </c>
      <c r="GS144" s="730">
        <v>15</v>
      </c>
      <c r="GT144" s="460">
        <v>20</v>
      </c>
      <c r="GU144" s="460">
        <v>30</v>
      </c>
      <c r="GV144" s="460">
        <v>40</v>
      </c>
      <c r="GW144" s="460">
        <v>50</v>
      </c>
      <c r="GX144" s="460">
        <v>60</v>
      </c>
      <c r="GY144" s="460">
        <v>70</v>
      </c>
      <c r="GZ144" s="727" t="s">
        <v>379</v>
      </c>
      <c r="HB144" s="968"/>
      <c r="HC144" s="969"/>
      <c r="HD144" s="1027"/>
      <c r="HE144" s="1029"/>
      <c r="HF144" s="731">
        <v>0.5</v>
      </c>
      <c r="HH144" s="968"/>
      <c r="HI144" s="969"/>
      <c r="HJ144" s="1054"/>
      <c r="HK144" s="731">
        <v>0.5</v>
      </c>
    </row>
    <row r="145" spans="2:219" ht="15" customHeight="1">
      <c r="B145" s="1045" t="s">
        <v>980</v>
      </c>
      <c r="C145" s="778" t="s">
        <v>380</v>
      </c>
      <c r="D145" s="462" t="s">
        <v>381</v>
      </c>
      <c r="E145" s="733" t="s">
        <v>381</v>
      </c>
      <c r="F145" s="734" t="s">
        <v>381</v>
      </c>
      <c r="G145" s="735" t="s">
        <v>381</v>
      </c>
      <c r="H145" s="736" t="s">
        <v>381</v>
      </c>
      <c r="I145" s="734" t="s">
        <v>381</v>
      </c>
      <c r="J145" s="734" t="s">
        <v>381</v>
      </c>
      <c r="K145" s="734" t="s">
        <v>381</v>
      </c>
      <c r="L145" s="734" t="s">
        <v>381</v>
      </c>
      <c r="M145" s="734" t="s">
        <v>381</v>
      </c>
      <c r="N145" s="734" t="s">
        <v>381</v>
      </c>
      <c r="O145" s="734" t="s">
        <v>381</v>
      </c>
      <c r="P145" s="734" t="s">
        <v>381</v>
      </c>
      <c r="Q145" s="734" t="s">
        <v>381</v>
      </c>
      <c r="R145" s="734" t="s">
        <v>381</v>
      </c>
      <c r="S145" s="737" t="s">
        <v>381</v>
      </c>
      <c r="T145" s="738"/>
      <c r="U145" s="1020" t="s">
        <v>980</v>
      </c>
      <c r="V145" s="732" t="str">
        <f>$C145</f>
        <v>&gt; 50</v>
      </c>
      <c r="W145" s="739" t="s">
        <v>381</v>
      </c>
      <c r="X145" s="740" t="s">
        <v>381</v>
      </c>
      <c r="Y145" s="469" t="s">
        <v>381</v>
      </c>
      <c r="Z145" s="469" t="s">
        <v>381</v>
      </c>
      <c r="AA145" s="469" t="s">
        <v>381</v>
      </c>
      <c r="AB145" s="528" t="s">
        <v>381</v>
      </c>
      <c r="AC145" s="470" t="s">
        <v>381</v>
      </c>
      <c r="AD145" s="739" t="s">
        <v>381</v>
      </c>
      <c r="AE145" s="740" t="s">
        <v>381</v>
      </c>
      <c r="AF145" s="738"/>
      <c r="AG145" s="1048">
        <f>AG123</f>
        <v>19.88372093023256</v>
      </c>
      <c r="AH145" s="1050">
        <f>AH123</f>
        <v>22.369186046511629</v>
      </c>
      <c r="AI145" s="738"/>
      <c r="AJ145" s="1020" t="s">
        <v>980</v>
      </c>
      <c r="AK145" s="732" t="str">
        <f>$C145</f>
        <v>&gt; 50</v>
      </c>
      <c r="AL145" s="739" t="s">
        <v>381</v>
      </c>
      <c r="AM145" s="740" t="s">
        <v>381</v>
      </c>
      <c r="AN145" s="529" t="s">
        <v>381</v>
      </c>
      <c r="AO145" s="738"/>
      <c r="AP145" s="1020" t="s">
        <v>980</v>
      </c>
      <c r="AQ145" s="732" t="s">
        <v>380</v>
      </c>
      <c r="AR145" s="462" t="s">
        <v>381</v>
      </c>
      <c r="AS145" s="736" t="s">
        <v>381</v>
      </c>
      <c r="AT145" s="734" t="s">
        <v>381</v>
      </c>
      <c r="AU145" s="734" t="s">
        <v>381</v>
      </c>
      <c r="AV145" s="734" t="s">
        <v>381</v>
      </c>
      <c r="AW145" s="734" t="s">
        <v>381</v>
      </c>
      <c r="AX145" s="734" t="s">
        <v>381</v>
      </c>
      <c r="AY145" s="734" t="s">
        <v>381</v>
      </c>
      <c r="AZ145" s="734" t="s">
        <v>381</v>
      </c>
      <c r="BA145" s="734" t="s">
        <v>381</v>
      </c>
      <c r="BB145" s="734" t="s">
        <v>381</v>
      </c>
      <c r="BC145" s="734" t="s">
        <v>381</v>
      </c>
      <c r="BD145" s="737" t="s">
        <v>381</v>
      </c>
      <c r="BE145" s="738"/>
      <c r="BF145" s="1020" t="s">
        <v>980</v>
      </c>
      <c r="BG145" s="732" t="s">
        <v>380</v>
      </c>
      <c r="BH145" s="462" t="s">
        <v>381</v>
      </c>
      <c r="BI145" s="736" t="s">
        <v>381</v>
      </c>
      <c r="BJ145" s="734" t="s">
        <v>381</v>
      </c>
      <c r="BK145" s="734" t="s">
        <v>381</v>
      </c>
      <c r="BL145" s="734" t="s">
        <v>381</v>
      </c>
      <c r="BM145" s="734" t="s">
        <v>381</v>
      </c>
      <c r="BN145" s="734" t="s">
        <v>381</v>
      </c>
      <c r="BO145" s="734" t="s">
        <v>381</v>
      </c>
      <c r="BP145" s="734" t="s">
        <v>381</v>
      </c>
      <c r="BQ145" s="734" t="s">
        <v>381</v>
      </c>
      <c r="BR145" s="734" t="s">
        <v>381</v>
      </c>
      <c r="BS145" s="734" t="s">
        <v>381</v>
      </c>
      <c r="BT145" s="737" t="s">
        <v>381</v>
      </c>
      <c r="BU145" s="738"/>
      <c r="BV145" s="1020" t="s">
        <v>980</v>
      </c>
      <c r="BW145" s="732" t="s">
        <v>380</v>
      </c>
      <c r="BX145" s="462" t="s">
        <v>381</v>
      </c>
      <c r="BY145" s="736" t="s">
        <v>381</v>
      </c>
      <c r="BZ145" s="734" t="s">
        <v>381</v>
      </c>
      <c r="CA145" s="734" t="s">
        <v>381</v>
      </c>
      <c r="CB145" s="734" t="s">
        <v>381</v>
      </c>
      <c r="CC145" s="734" t="s">
        <v>381</v>
      </c>
      <c r="CD145" s="734" t="s">
        <v>381</v>
      </c>
      <c r="CE145" s="734" t="s">
        <v>381</v>
      </c>
      <c r="CF145" s="734" t="s">
        <v>381</v>
      </c>
      <c r="CG145" s="734" t="s">
        <v>381</v>
      </c>
      <c r="CH145" s="734" t="s">
        <v>381</v>
      </c>
      <c r="CI145" s="734" t="s">
        <v>381</v>
      </c>
      <c r="CJ145" s="737" t="s">
        <v>381</v>
      </c>
      <c r="CK145" s="738"/>
      <c r="CL145" s="1020" t="s">
        <v>980</v>
      </c>
      <c r="CM145" s="732" t="str">
        <f>$C145</f>
        <v>&gt; 50</v>
      </c>
      <c r="CN145" s="742" t="s">
        <v>381</v>
      </c>
      <c r="CO145" s="743" t="s">
        <v>381</v>
      </c>
      <c r="CP145" s="743" t="s">
        <v>381</v>
      </c>
      <c r="CQ145" s="743" t="s">
        <v>381</v>
      </c>
      <c r="CR145" s="743" t="s">
        <v>381</v>
      </c>
      <c r="CS145" s="743" t="s">
        <v>381</v>
      </c>
      <c r="CT145" s="743" t="s">
        <v>381</v>
      </c>
      <c r="CU145" s="743" t="s">
        <v>381</v>
      </c>
      <c r="CV145" s="743" t="s">
        <v>381</v>
      </c>
      <c r="CW145" s="743" t="s">
        <v>381</v>
      </c>
      <c r="CX145" s="743" t="s">
        <v>381</v>
      </c>
      <c r="CY145" s="740" t="s">
        <v>381</v>
      </c>
      <c r="CZ145" s="738"/>
      <c r="DA145" s="1020" t="s">
        <v>980</v>
      </c>
      <c r="DB145" s="732" t="str">
        <f>$C145</f>
        <v>&gt; 50</v>
      </c>
      <c r="DC145" s="742" t="s">
        <v>381</v>
      </c>
      <c r="DD145" s="743" t="s">
        <v>381</v>
      </c>
      <c r="DE145" s="743" t="s">
        <v>381</v>
      </c>
      <c r="DF145" s="743" t="s">
        <v>381</v>
      </c>
      <c r="DG145" s="743" t="s">
        <v>381</v>
      </c>
      <c r="DH145" s="743" t="s">
        <v>381</v>
      </c>
      <c r="DI145" s="743" t="s">
        <v>381</v>
      </c>
      <c r="DJ145" s="743" t="s">
        <v>381</v>
      </c>
      <c r="DK145" s="743" t="s">
        <v>381</v>
      </c>
      <c r="DL145" s="743" t="s">
        <v>381</v>
      </c>
      <c r="DM145" s="743" t="s">
        <v>381</v>
      </c>
      <c r="DN145" s="740" t="s">
        <v>381</v>
      </c>
      <c r="DO145" s="744"/>
      <c r="DP145" s="1020" t="s">
        <v>980</v>
      </c>
      <c r="DQ145" s="732" t="str">
        <f>$C145</f>
        <v>&gt; 50</v>
      </c>
      <c r="DR145" s="742" t="s">
        <v>381</v>
      </c>
      <c r="DS145" s="743" t="s">
        <v>381</v>
      </c>
      <c r="DT145" s="743" t="s">
        <v>381</v>
      </c>
      <c r="DU145" s="743" t="s">
        <v>381</v>
      </c>
      <c r="DV145" s="743" t="s">
        <v>381</v>
      </c>
      <c r="DW145" s="743" t="s">
        <v>381</v>
      </c>
      <c r="DX145" s="743" t="s">
        <v>381</v>
      </c>
      <c r="DY145" s="743" t="s">
        <v>381</v>
      </c>
      <c r="DZ145" s="743" t="s">
        <v>381</v>
      </c>
      <c r="EA145" s="743" t="s">
        <v>381</v>
      </c>
      <c r="EB145" s="743" t="s">
        <v>381</v>
      </c>
      <c r="EC145" s="740" t="s">
        <v>381</v>
      </c>
      <c r="ED145" s="738"/>
      <c r="EE145" s="1020" t="s">
        <v>980</v>
      </c>
      <c r="EF145" s="732" t="str">
        <f>$C145</f>
        <v>&gt; 50</v>
      </c>
      <c r="EG145" s="742" t="s">
        <v>381</v>
      </c>
      <c r="EH145" s="743" t="s">
        <v>381</v>
      </c>
      <c r="EI145" s="743" t="s">
        <v>381</v>
      </c>
      <c r="EJ145" s="743" t="s">
        <v>381</v>
      </c>
      <c r="EK145" s="743" t="s">
        <v>381</v>
      </c>
      <c r="EL145" s="743" t="s">
        <v>381</v>
      </c>
      <c r="EM145" s="743" t="s">
        <v>381</v>
      </c>
      <c r="EN145" s="743" t="s">
        <v>381</v>
      </c>
      <c r="EO145" s="743" t="s">
        <v>381</v>
      </c>
      <c r="EP145" s="743" t="s">
        <v>381</v>
      </c>
      <c r="EQ145" s="743" t="s">
        <v>381</v>
      </c>
      <c r="ER145" s="740" t="s">
        <v>381</v>
      </c>
      <c r="ES145" s="738"/>
      <c r="ET145" s="1020" t="s">
        <v>980</v>
      </c>
      <c r="EU145" s="732" t="str">
        <f>$C145</f>
        <v>&gt; 50</v>
      </c>
      <c r="EV145" s="742" t="s">
        <v>381</v>
      </c>
      <c r="EW145" s="743" t="s">
        <v>381</v>
      </c>
      <c r="EX145" s="743" t="s">
        <v>381</v>
      </c>
      <c r="EY145" s="743" t="s">
        <v>381</v>
      </c>
      <c r="EZ145" s="743" t="s">
        <v>381</v>
      </c>
      <c r="FA145" s="743" t="s">
        <v>381</v>
      </c>
      <c r="FB145" s="743" t="s">
        <v>381</v>
      </c>
      <c r="FC145" s="743" t="s">
        <v>381</v>
      </c>
      <c r="FD145" s="743" t="s">
        <v>381</v>
      </c>
      <c r="FE145" s="743" t="s">
        <v>381</v>
      </c>
      <c r="FF145" s="743" t="s">
        <v>381</v>
      </c>
      <c r="FG145" s="740" t="s">
        <v>381</v>
      </c>
      <c r="FI145" s="1020" t="s">
        <v>980</v>
      </c>
      <c r="FJ145" s="732" t="str">
        <f>$C145</f>
        <v>&gt; 50</v>
      </c>
      <c r="FK145" s="742" t="s">
        <v>381</v>
      </c>
      <c r="FL145" s="743" t="s">
        <v>381</v>
      </c>
      <c r="FM145" s="743" t="s">
        <v>381</v>
      </c>
      <c r="FN145" s="743" t="s">
        <v>381</v>
      </c>
      <c r="FO145" s="743" t="s">
        <v>381</v>
      </c>
      <c r="FP145" s="743" t="s">
        <v>381</v>
      </c>
      <c r="FQ145" s="743" t="s">
        <v>381</v>
      </c>
      <c r="FR145" s="743" t="s">
        <v>381</v>
      </c>
      <c r="FS145" s="743" t="s">
        <v>381</v>
      </c>
      <c r="FT145" s="743" t="s">
        <v>381</v>
      </c>
      <c r="FU145" s="743" t="s">
        <v>381</v>
      </c>
      <c r="FV145" s="740" t="s">
        <v>381</v>
      </c>
      <c r="FW145" s="744"/>
      <c r="FX145" s="1020" t="s">
        <v>980</v>
      </c>
      <c r="FY145" s="732" t="str">
        <f>$C145</f>
        <v>&gt; 50</v>
      </c>
      <c r="FZ145" s="742" t="s">
        <v>381</v>
      </c>
      <c r="GA145" s="743" t="s">
        <v>381</v>
      </c>
      <c r="GB145" s="743" t="s">
        <v>381</v>
      </c>
      <c r="GC145" s="743" t="s">
        <v>381</v>
      </c>
      <c r="GD145" s="743" t="s">
        <v>381</v>
      </c>
      <c r="GE145" s="743" t="s">
        <v>381</v>
      </c>
      <c r="GF145" s="743" t="s">
        <v>381</v>
      </c>
      <c r="GG145" s="743" t="s">
        <v>381</v>
      </c>
      <c r="GH145" s="743" t="s">
        <v>381</v>
      </c>
      <c r="GI145" s="743" t="s">
        <v>381</v>
      </c>
      <c r="GJ145" s="743" t="s">
        <v>381</v>
      </c>
      <c r="GK145" s="740" t="s">
        <v>381</v>
      </c>
      <c r="GM145" s="1020" t="s">
        <v>980</v>
      </c>
      <c r="GN145" s="732" t="str">
        <f>$C145</f>
        <v>&gt; 50</v>
      </c>
      <c r="GO145" s="742" t="s">
        <v>381</v>
      </c>
      <c r="GP145" s="743" t="s">
        <v>381</v>
      </c>
      <c r="GQ145" s="743" t="s">
        <v>381</v>
      </c>
      <c r="GR145" s="743" t="s">
        <v>381</v>
      </c>
      <c r="GS145" s="743" t="s">
        <v>381</v>
      </c>
      <c r="GT145" s="743" t="s">
        <v>381</v>
      </c>
      <c r="GU145" s="743" t="s">
        <v>381</v>
      </c>
      <c r="GV145" s="743" t="s">
        <v>381</v>
      </c>
      <c r="GW145" s="743" t="s">
        <v>381</v>
      </c>
      <c r="GX145" s="743" t="s">
        <v>381</v>
      </c>
      <c r="GY145" s="743" t="s">
        <v>381</v>
      </c>
      <c r="GZ145" s="740" t="s">
        <v>381</v>
      </c>
      <c r="HB145" s="1020" t="s">
        <v>980</v>
      </c>
      <c r="HC145" s="732" t="str">
        <f>$C145</f>
        <v>&gt; 50</v>
      </c>
      <c r="HD145" s="462" t="s">
        <v>381</v>
      </c>
      <c r="HE145" s="549" t="s">
        <v>381</v>
      </c>
      <c r="HF145" s="745" t="s">
        <v>381</v>
      </c>
      <c r="HH145" s="1020" t="s">
        <v>980</v>
      </c>
      <c r="HI145" s="732" t="str">
        <f>$C145</f>
        <v>&gt; 50</v>
      </c>
      <c r="HJ145" s="462" t="s">
        <v>381</v>
      </c>
      <c r="HK145" s="745" t="s">
        <v>381</v>
      </c>
    </row>
    <row r="146" spans="2:219" ht="15" customHeight="1">
      <c r="B146" s="1046"/>
      <c r="C146" s="589">
        <v>50</v>
      </c>
      <c r="D146" s="476">
        <f>Y146</f>
        <v>4.7556010740098875</v>
      </c>
      <c r="E146" s="642">
        <f>MIN(AS146,BI146,BY146)</f>
        <v>75.125037106726765</v>
      </c>
      <c r="F146" s="643">
        <f>MIN(HF146,HK146)</f>
        <v>87.463201831567318</v>
      </c>
      <c r="G146" s="602">
        <f>HD146</f>
        <v>1.8811011345810011</v>
      </c>
      <c r="H146" s="594" t="s">
        <v>712</v>
      </c>
      <c r="I146" s="603" t="s">
        <v>712</v>
      </c>
      <c r="J146" s="579">
        <f>MIN(AU146,BK146,CA146)</f>
        <v>80.907786180774778</v>
      </c>
      <c r="K146" s="579">
        <f t="shared" ref="K146:K158" si="458">MIN(AV146,BL146,CB146)</f>
        <v>87.298940279645635</v>
      </c>
      <c r="L146" s="579">
        <f t="shared" ref="L146:L158" si="459">MIN(AW146,BM146,CC146)</f>
        <v>86.931483568220045</v>
      </c>
      <c r="M146" s="579">
        <f t="shared" ref="M146:M158" si="460">MIN(AX146,BN146,CD146)</f>
        <v>86.522279687526023</v>
      </c>
      <c r="N146" s="579">
        <f t="shared" ref="N146:N158" si="461">MIN(AY146,BO146,CE146)</f>
        <v>85.600663605747329</v>
      </c>
      <c r="O146" s="579">
        <f t="shared" ref="O146:O158" si="462">MIN(AZ146,BP146,CF146)</f>
        <v>84.55107715071955</v>
      </c>
      <c r="P146" s="579">
        <f t="shared" ref="P146:P158" si="463">MIN(BA146,BQ146,CG146)</f>
        <v>83.378321531153048</v>
      </c>
      <c r="Q146" s="579">
        <f t="shared" ref="Q146:Q158" si="464">MIN(BB146,BR146,CH146)</f>
        <v>82.069936299234143</v>
      </c>
      <c r="R146" s="579">
        <f>MIN(BC146,BS146,CI146)</f>
        <v>80.575296769974216</v>
      </c>
      <c r="S146" s="480" t="s">
        <v>381</v>
      </c>
      <c r="T146" s="738"/>
      <c r="U146" s="1021"/>
      <c r="V146" s="503">
        <f>$C146</f>
        <v>50</v>
      </c>
      <c r="W146" s="481">
        <v>50</v>
      </c>
      <c r="X146" s="519">
        <v>-26</v>
      </c>
      <c r="Y146" s="681">
        <f>IF(MIN(AA146,Z146)*(1-(2.5+7)/(87.5-2))&gt;$AG$7,$AG$7,MIN(AA146,Z146)*(1-(2.5+7)/(87.5-2)))</f>
        <v>4.7556010740098875</v>
      </c>
      <c r="Z146" s="666">
        <v>5.3500512082611236</v>
      </c>
      <c r="AA146" s="488">
        <v>5.997973190659061</v>
      </c>
      <c r="AB146" s="532">
        <f>(J146-5)/Y146</f>
        <v>15.961764874607091</v>
      </c>
      <c r="AC146" s="486">
        <f>(J146-5)/MIN(AA146,Z146)</f>
        <v>14.188235444095191</v>
      </c>
      <c r="AD146" s="487">
        <v>10.230710736327103</v>
      </c>
      <c r="AE146" s="488">
        <v>16.36197351260062</v>
      </c>
      <c r="AF146" s="738"/>
      <c r="AG146" s="1048"/>
      <c r="AH146" s="1050"/>
      <c r="AI146" s="738"/>
      <c r="AJ146" s="1021"/>
      <c r="AK146" s="503">
        <f>$C146</f>
        <v>50</v>
      </c>
      <c r="AL146" s="489">
        <v>25</v>
      </c>
      <c r="AM146" s="482">
        <f>MIN(-33,AK146)</f>
        <v>-33</v>
      </c>
      <c r="AN146" s="490">
        <f t="shared" ref="AN146:AN158" si="465">Y146</f>
        <v>4.7556010740098875</v>
      </c>
      <c r="AO146" s="738"/>
      <c r="AP146" s="1021"/>
      <c r="AQ146" s="503">
        <v>50</v>
      </c>
      <c r="AR146" s="483">
        <f t="shared" ref="AR146:AR158" si="466">Y146</f>
        <v>4.7556010740098875</v>
      </c>
      <c r="AS146" s="477">
        <v>105.41661983538928</v>
      </c>
      <c r="AT146" s="479">
        <v>105.16550467657383</v>
      </c>
      <c r="AU146" s="479">
        <v>104.72023014022015</v>
      </c>
      <c r="AV146" s="479">
        <v>104.0620816456492</v>
      </c>
      <c r="AW146" s="479">
        <v>103.48442348381234</v>
      </c>
      <c r="AX146" s="479">
        <v>102.97909070262527</v>
      </c>
      <c r="AY146" s="479">
        <v>102.1406343367841</v>
      </c>
      <c r="AZ146" s="479">
        <v>101.63875572550066</v>
      </c>
      <c r="BA146" s="479">
        <v>101.21533831421664</v>
      </c>
      <c r="BB146" s="479">
        <v>100.98560666191165</v>
      </c>
      <c r="BC146" s="479">
        <v>100.79920668348521</v>
      </c>
      <c r="BD146" s="480" t="s">
        <v>381</v>
      </c>
      <c r="BE146" s="738"/>
      <c r="BF146" s="1021"/>
      <c r="BG146" s="503">
        <v>50</v>
      </c>
      <c r="BH146" s="483">
        <f t="shared" ref="BH146:BH158" si="467">IF(MIN(Z146:AA146)&gt;$AH$7,$AH$7,MIN(Z146:AA146))</f>
        <v>5.3500512082611236</v>
      </c>
      <c r="BI146" s="477">
        <v>75.125037106726765</v>
      </c>
      <c r="BJ146" s="479">
        <v>76.988282854236786</v>
      </c>
      <c r="BK146" s="478">
        <v>80.907786180774778</v>
      </c>
      <c r="BL146" s="478">
        <v>87.44251012809913</v>
      </c>
      <c r="BM146" s="478">
        <v>87.077116162327798</v>
      </c>
      <c r="BN146" s="478">
        <v>86.670538870025396</v>
      </c>
      <c r="BO146" s="478">
        <v>85.75802543479405</v>
      </c>
      <c r="BP146" s="478">
        <v>84.710408457724142</v>
      </c>
      <c r="BQ146" s="478">
        <v>83.531832382046204</v>
      </c>
      <c r="BR146" s="478">
        <v>82.201680974344029</v>
      </c>
      <c r="BS146" s="478">
        <v>80.655781995082179</v>
      </c>
      <c r="BT146" s="522" t="s">
        <v>381</v>
      </c>
      <c r="BU146" s="533"/>
      <c r="BV146" s="1021"/>
      <c r="BW146" s="503">
        <v>50</v>
      </c>
      <c r="BX146" s="483">
        <f t="shared" ref="BX146:BX158" si="468">IF(MIN(Z146:AA146)&gt;$AH$7,$AH$7,MIN(Z146:AA146))</f>
        <v>5.3500512082611236</v>
      </c>
      <c r="BY146" s="477">
        <v>78.107551721552909</v>
      </c>
      <c r="BZ146" s="479">
        <v>79.979649434263564</v>
      </c>
      <c r="CA146" s="478">
        <v>83.89274986039257</v>
      </c>
      <c r="CB146" s="478">
        <v>87.298940279645635</v>
      </c>
      <c r="CC146" s="478">
        <v>86.931483568220045</v>
      </c>
      <c r="CD146" s="478">
        <v>86.522279687526023</v>
      </c>
      <c r="CE146" s="478">
        <v>85.600663605747329</v>
      </c>
      <c r="CF146" s="478">
        <v>84.55107715071955</v>
      </c>
      <c r="CG146" s="478">
        <v>83.378321531153048</v>
      </c>
      <c r="CH146" s="478">
        <v>82.069936299234143</v>
      </c>
      <c r="CI146" s="478">
        <v>80.575296769974216</v>
      </c>
      <c r="CJ146" s="522" t="s">
        <v>381</v>
      </c>
      <c r="CK146" s="738"/>
      <c r="CL146" s="1021"/>
      <c r="CM146" s="503">
        <f>$C146</f>
        <v>50</v>
      </c>
      <c r="CN146" s="520">
        <v>1.2000000000000002</v>
      </c>
      <c r="CO146" s="521">
        <v>1.2000000000000002</v>
      </c>
      <c r="CP146" s="521">
        <v>1.2</v>
      </c>
      <c r="CQ146" s="521">
        <v>1.2000000000000006</v>
      </c>
      <c r="CR146" s="521">
        <v>1.2000000000000006</v>
      </c>
      <c r="CS146" s="521">
        <v>1.2000000000000008</v>
      </c>
      <c r="CT146" s="521">
        <v>1.2000000000000002</v>
      </c>
      <c r="CU146" s="521">
        <v>1.2</v>
      </c>
      <c r="CV146" s="521">
        <v>1.2</v>
      </c>
      <c r="CW146" s="493">
        <v>1.200000000000006</v>
      </c>
      <c r="CX146" s="493">
        <v>1.2000000000000008</v>
      </c>
      <c r="CY146" s="747" t="s">
        <v>381</v>
      </c>
      <c r="CZ146" s="738"/>
      <c r="DA146" s="1021"/>
      <c r="DB146" s="503">
        <f>$C146</f>
        <v>50</v>
      </c>
      <c r="DC146" s="520">
        <v>0.89979379821775629</v>
      </c>
      <c r="DD146" s="521">
        <v>0.91551464245451486</v>
      </c>
      <c r="DE146" s="521">
        <v>0.94788219600264811</v>
      </c>
      <c r="DF146" s="521">
        <v>1</v>
      </c>
      <c r="DG146" s="521">
        <v>1.0000000000000071</v>
      </c>
      <c r="DH146" s="521">
        <v>1.0000000000000002</v>
      </c>
      <c r="DI146" s="521">
        <v>1</v>
      </c>
      <c r="DJ146" s="521">
        <v>1.0000000000000033</v>
      </c>
      <c r="DK146" s="521">
        <v>1.0000000000000004</v>
      </c>
      <c r="DL146" s="493">
        <v>1</v>
      </c>
      <c r="DM146" s="493">
        <v>1</v>
      </c>
      <c r="DN146" s="747" t="s">
        <v>381</v>
      </c>
      <c r="DO146" s="744"/>
      <c r="DP146" s="1021"/>
      <c r="DQ146" s="503">
        <f>$C146</f>
        <v>50</v>
      </c>
      <c r="DR146" s="520">
        <v>0.92485352739192428</v>
      </c>
      <c r="DS146" s="521">
        <v>0.94030180534869512</v>
      </c>
      <c r="DT146" s="521">
        <v>0.97191760591875687</v>
      </c>
      <c r="DU146" s="521">
        <v>1.0000000000000004</v>
      </c>
      <c r="DV146" s="521">
        <v>1</v>
      </c>
      <c r="DW146" s="521">
        <v>1.0000000000000073</v>
      </c>
      <c r="DX146" s="521">
        <v>1.0000000000000004</v>
      </c>
      <c r="DY146" s="521">
        <v>1.0000000000000004</v>
      </c>
      <c r="DZ146" s="521">
        <v>1</v>
      </c>
      <c r="EA146" s="493">
        <v>1.0000000000000016</v>
      </c>
      <c r="EB146" s="521">
        <v>1.0000000000000002</v>
      </c>
      <c r="EC146" s="747" t="s">
        <v>381</v>
      </c>
      <c r="ED146" s="738"/>
      <c r="EE146" s="1021"/>
      <c r="EF146" s="503">
        <f>$C146</f>
        <v>50</v>
      </c>
      <c r="EG146" s="495">
        <v>53.264803320091801</v>
      </c>
      <c r="EH146" s="496">
        <v>52.49405046105295</v>
      </c>
      <c r="EI146" s="496">
        <v>51.127806416687122</v>
      </c>
      <c r="EJ146" s="496">
        <v>49.109446065128452</v>
      </c>
      <c r="EK146" s="496">
        <v>47.338965173943677</v>
      </c>
      <c r="EL146" s="497">
        <v>45.790956756772687</v>
      </c>
      <c r="EM146" s="497">
        <v>43.224135429183264</v>
      </c>
      <c r="EN146" s="497">
        <v>41.688698873526732</v>
      </c>
      <c r="EO146" s="497">
        <v>40.393889037900124</v>
      </c>
      <c r="EP146" s="497">
        <v>39.691595359554128</v>
      </c>
      <c r="EQ146" s="497">
        <v>39.121883360248773</v>
      </c>
      <c r="ER146" s="747" t="s">
        <v>381</v>
      </c>
      <c r="ES146" s="738"/>
      <c r="ET146" s="1021"/>
      <c r="EU146" s="503">
        <f>$C146</f>
        <v>50</v>
      </c>
      <c r="EV146" s="495">
        <v>85</v>
      </c>
      <c r="EW146" s="496">
        <v>85</v>
      </c>
      <c r="EX146" s="496">
        <v>85</v>
      </c>
      <c r="EY146" s="496">
        <v>84.916700050847737</v>
      </c>
      <c r="EZ146" s="496">
        <v>83.438824367957181</v>
      </c>
      <c r="FA146" s="497">
        <v>81.794994595265848</v>
      </c>
      <c r="FB146" s="497">
        <v>78.107998554294966</v>
      </c>
      <c r="FC146" s="497">
        <v>73.879223026863826</v>
      </c>
      <c r="FD146" s="497">
        <v>69.127139462974242</v>
      </c>
      <c r="FE146" s="497">
        <v>63.770766604358926</v>
      </c>
      <c r="FF146" s="497">
        <v>57.554924313780532</v>
      </c>
      <c r="FG146" s="747" t="s">
        <v>381</v>
      </c>
      <c r="FI146" s="1021"/>
      <c r="FJ146" s="503">
        <f>$C146</f>
        <v>50</v>
      </c>
      <c r="FK146" s="495">
        <v>85</v>
      </c>
      <c r="FL146" s="496">
        <v>85</v>
      </c>
      <c r="FM146" s="496">
        <v>85</v>
      </c>
      <c r="FN146" s="496">
        <v>84.335953926223226</v>
      </c>
      <c r="FO146" s="496">
        <v>82.849943585654501</v>
      </c>
      <c r="FP146" s="497">
        <v>81.195730707156372</v>
      </c>
      <c r="FQ146" s="497">
        <v>77.472515798863355</v>
      </c>
      <c r="FR146" s="497">
        <v>73.236459380011866</v>
      </c>
      <c r="FS146" s="497">
        <v>68.508594207271017</v>
      </c>
      <c r="FT146" s="497">
        <v>63.240646755908131</v>
      </c>
      <c r="FU146" s="497">
        <v>57.231582688563662</v>
      </c>
      <c r="FV146" s="747" t="s">
        <v>381</v>
      </c>
      <c r="FW146" s="744"/>
      <c r="FX146" s="1021"/>
      <c r="FY146" s="503">
        <f>$C146</f>
        <v>50</v>
      </c>
      <c r="FZ146" s="491">
        <f>MIN(CN146,DC146,DR146)</f>
        <v>0.89979379821775629</v>
      </c>
      <c r="GA146" s="492">
        <f t="shared" ref="GA146:GA158" si="469">MIN(CO146,DD146,DS146)</f>
        <v>0.91551464245451486</v>
      </c>
      <c r="GB146" s="492">
        <f t="shared" ref="GB146:GB158" si="470">MIN(CP146,DE146,DT146)</f>
        <v>0.94788219600264811</v>
      </c>
      <c r="GC146" s="492">
        <f t="shared" ref="GC146:GC158" si="471">MIN(CQ146,DF146,DU146)</f>
        <v>1</v>
      </c>
      <c r="GD146" s="492">
        <f t="shared" ref="GD146:GD158" si="472">MIN(CR146,DG146,DV146)</f>
        <v>1</v>
      </c>
      <c r="GE146" s="493">
        <f t="shared" ref="GE146:GE158" si="473">MIN(CS146,DH146,DW146)</f>
        <v>1.0000000000000002</v>
      </c>
      <c r="GF146" s="493">
        <f t="shared" ref="GF146:GF158" si="474">MIN(CT146,DI146,DX146)</f>
        <v>1</v>
      </c>
      <c r="GG146" s="493">
        <f t="shared" ref="GG146:GG158" si="475">MIN(CU146,DJ146,DY146)</f>
        <v>1.0000000000000004</v>
      </c>
      <c r="GH146" s="493">
        <f t="shared" ref="GH146:GH158" si="476">MIN(CV146,DK146,DZ146)</f>
        <v>1</v>
      </c>
      <c r="GI146" s="493">
        <f t="shared" ref="GI146:GI158" si="477">MIN(CW146,DL146,EA146)</f>
        <v>1</v>
      </c>
      <c r="GJ146" s="493">
        <f>MIN(CX146,DM146,EB146)</f>
        <v>1</v>
      </c>
      <c r="GK146" s="747" t="s">
        <v>381</v>
      </c>
      <c r="GM146" s="1021"/>
      <c r="GN146" s="503">
        <f>$C146</f>
        <v>50</v>
      </c>
      <c r="GO146" s="495">
        <f>MAX(EG146,EV146,FK146)</f>
        <v>85</v>
      </c>
      <c r="GP146" s="496">
        <f t="shared" ref="GP146:GP158" si="478">MAX(EH146,EW146,FL146)</f>
        <v>85</v>
      </c>
      <c r="GQ146" s="496">
        <f t="shared" ref="GQ146:GQ158" si="479">MAX(EI146,EX146,FM146)</f>
        <v>85</v>
      </c>
      <c r="GR146" s="496">
        <f t="shared" ref="GR146:GR158" si="480">MAX(EJ146,EY146,FN146)</f>
        <v>84.916700050847737</v>
      </c>
      <c r="GS146" s="496">
        <f t="shared" ref="GS146:GS158" si="481">MAX(EK146,EZ146,FO146)</f>
        <v>83.438824367957181</v>
      </c>
      <c r="GT146" s="497">
        <f t="shared" ref="GT146:GT158" si="482">MAX(EL146,FA146,FP146)</f>
        <v>81.794994595265848</v>
      </c>
      <c r="GU146" s="497">
        <f t="shared" ref="GU146:GU158" si="483">MAX(EM146,FB146,FQ146)</f>
        <v>78.107998554294966</v>
      </c>
      <c r="GV146" s="497">
        <f t="shared" ref="GV146:GV158" si="484">MAX(EN146,FC146,FR146)</f>
        <v>73.879223026863826</v>
      </c>
      <c r="GW146" s="497">
        <f t="shared" ref="GW146:GW158" si="485">MAX(EO146,FD146,FS146)</f>
        <v>69.127139462974242</v>
      </c>
      <c r="GX146" s="497">
        <f t="shared" ref="GX146:GX158" si="486">MAX(EP146,FE146,FT146)</f>
        <v>63.770766604358926</v>
      </c>
      <c r="GY146" s="497">
        <f>MAX(EQ146,FF146,FU146)</f>
        <v>57.554924313780532</v>
      </c>
      <c r="GZ146" s="747" t="s">
        <v>381</v>
      </c>
      <c r="HB146" s="1021"/>
      <c r="HC146" s="503">
        <f>$C146</f>
        <v>50</v>
      </c>
      <c r="HD146" s="531">
        <f>HE146*(1-(2.5+7)/(87.5-2))</f>
        <v>1.8811011345810011</v>
      </c>
      <c r="HE146" s="551">
        <v>2.1162387764036263</v>
      </c>
      <c r="HF146" s="604">
        <v>87.463201831567318</v>
      </c>
      <c r="HH146" s="1021"/>
      <c r="HI146" s="503">
        <f>$C146</f>
        <v>50</v>
      </c>
      <c r="HJ146" s="531">
        <f>HD146</f>
        <v>1.8811011345810011</v>
      </c>
      <c r="HK146" s="604">
        <v>104.98714160593585</v>
      </c>
    </row>
    <row r="147" spans="2:219" ht="15" customHeight="1">
      <c r="B147" s="1046"/>
      <c r="C147" s="589">
        <v>45</v>
      </c>
      <c r="D147" s="476">
        <f t="shared" ref="D147:D158" si="487">Y147</f>
        <v>7.2565101255770212</v>
      </c>
      <c r="E147" s="642">
        <f t="shared" ref="E147:E158" si="488">MIN(AS147,BI147,BY147)</f>
        <v>73.197197484228369</v>
      </c>
      <c r="F147" s="643">
        <f t="shared" ref="F147:F158" si="489">MIN(HF147,HK147)</f>
        <v>87.463117744245466</v>
      </c>
      <c r="G147" s="602">
        <f t="shared" ref="G147:G158" si="490">HD147</f>
        <v>2.6839689340084019</v>
      </c>
      <c r="H147" s="594" t="s">
        <v>712</v>
      </c>
      <c r="I147" s="603" t="s">
        <v>712</v>
      </c>
      <c r="J147" s="579">
        <f t="shared" ref="J147:J158" si="491">MIN(AU147,BK147,CA147)</f>
        <v>81.002104647896019</v>
      </c>
      <c r="K147" s="579">
        <f t="shared" si="458"/>
        <v>87.22250525217585</v>
      </c>
      <c r="L147" s="579">
        <f t="shared" si="459"/>
        <v>86.735667956147111</v>
      </c>
      <c r="M147" s="579">
        <f t="shared" si="460"/>
        <v>86.214828328758486</v>
      </c>
      <c r="N147" s="579">
        <f t="shared" si="461"/>
        <v>85.071066266913462</v>
      </c>
      <c r="O147" s="579">
        <f t="shared" si="462"/>
        <v>83.802614506302774</v>
      </c>
      <c r="P147" s="579">
        <f t="shared" si="463"/>
        <v>82.420522507292588</v>
      </c>
      <c r="Q147" s="579">
        <f t="shared" si="464"/>
        <v>80.912524267451715</v>
      </c>
      <c r="R147" s="579">
        <f>MIN(BC147,BS147,CI147)</f>
        <v>79.231351964811182</v>
      </c>
      <c r="S147" s="480" t="s">
        <v>381</v>
      </c>
      <c r="T147" s="738"/>
      <c r="U147" s="1021"/>
      <c r="V147" s="503">
        <f t="shared" ref="V147:V159" si="492">$C147</f>
        <v>45</v>
      </c>
      <c r="W147" s="481">
        <v>45</v>
      </c>
      <c r="X147" s="519">
        <v>-26</v>
      </c>
      <c r="Y147" s="681">
        <f t="shared" ref="Y147:Y158" si="493">IF(MIN(AA147,Z147)*(1-(2.5+7)/(87.5-2))&gt;$AG$7,$AG$7,MIN(AA147,Z147)*(1-(2.5+7)/(87.5-2)))</f>
        <v>7.2565101255770212</v>
      </c>
      <c r="Z147" s="666">
        <v>8.1635738912741491</v>
      </c>
      <c r="AA147" s="488">
        <v>8.7935447251652565</v>
      </c>
      <c r="AB147" s="532">
        <f t="shared" ref="AB147:AB158" si="494">(J147-5)/Y147</f>
        <v>10.473644125433161</v>
      </c>
      <c r="AC147" s="486">
        <f t="shared" ref="AC147:AC158" si="495">(J147-5)/MIN(AA147,Z147)</f>
        <v>9.3099058892739208</v>
      </c>
      <c r="AD147" s="487">
        <v>15.232556985185601</v>
      </c>
      <c r="AE147" s="488">
        <v>23.347683906897554</v>
      </c>
      <c r="AF147" s="738"/>
      <c r="AG147" s="1048"/>
      <c r="AH147" s="1050"/>
      <c r="AI147" s="738"/>
      <c r="AJ147" s="1021"/>
      <c r="AK147" s="503">
        <f t="shared" ref="AK147:AK159" si="496">$C147</f>
        <v>45</v>
      </c>
      <c r="AL147" s="489">
        <v>25</v>
      </c>
      <c r="AM147" s="482">
        <f t="shared" ref="AM147:AM158" si="497">MIN(-33,AK147)</f>
        <v>-33</v>
      </c>
      <c r="AN147" s="490">
        <f t="shared" si="465"/>
        <v>7.2565101255770212</v>
      </c>
      <c r="AO147" s="738"/>
      <c r="AP147" s="1021"/>
      <c r="AQ147" s="503">
        <v>45</v>
      </c>
      <c r="AR147" s="483">
        <f t="shared" si="466"/>
        <v>7.2565101255770212</v>
      </c>
      <c r="AS147" s="477">
        <v>104.54778322792035</v>
      </c>
      <c r="AT147" s="479">
        <v>104.31374854231163</v>
      </c>
      <c r="AU147" s="479">
        <v>103.91458583008442</v>
      </c>
      <c r="AV147" s="479">
        <v>103.33469785030421</v>
      </c>
      <c r="AW147" s="479">
        <v>102.8393147502249</v>
      </c>
      <c r="AX147" s="479">
        <v>102.41789545511597</v>
      </c>
      <c r="AY147" s="479">
        <v>101.73861484884546</v>
      </c>
      <c r="AZ147" s="479">
        <v>101.47654951240693</v>
      </c>
      <c r="BA147" s="479">
        <v>101.17500676412513</v>
      </c>
      <c r="BB147" s="479">
        <v>101.08477368224165</v>
      </c>
      <c r="BC147" s="479">
        <v>100.9839293488586</v>
      </c>
      <c r="BD147" s="480" t="s">
        <v>381</v>
      </c>
      <c r="BE147" s="738"/>
      <c r="BF147" s="1021"/>
      <c r="BG147" s="503">
        <v>45</v>
      </c>
      <c r="BH147" s="483">
        <f t="shared" si="467"/>
        <v>8.1635738912741491</v>
      </c>
      <c r="BI147" s="477">
        <v>73.197197484228369</v>
      </c>
      <c r="BJ147" s="479">
        <v>75.750911216415929</v>
      </c>
      <c r="BK147" s="478">
        <v>81.002104647896019</v>
      </c>
      <c r="BL147" s="478">
        <v>87.34103099802752</v>
      </c>
      <c r="BM147" s="478">
        <v>86.865374278764065</v>
      </c>
      <c r="BN147" s="478">
        <v>86.347411613625695</v>
      </c>
      <c r="BO147" s="478">
        <v>85.21762263327922</v>
      </c>
      <c r="BP147" s="478">
        <v>83.955622105448356</v>
      </c>
      <c r="BQ147" s="478">
        <v>82.568290699417531</v>
      </c>
      <c r="BR147" s="478">
        <v>81.04080916993891</v>
      </c>
      <c r="BS147" s="478">
        <v>79.305459446358697</v>
      </c>
      <c r="BT147" s="522" t="s">
        <v>381</v>
      </c>
      <c r="BU147" s="533"/>
      <c r="BV147" s="1021"/>
      <c r="BW147" s="503">
        <v>45</v>
      </c>
      <c r="BX147" s="483">
        <f t="shared" si="468"/>
        <v>8.1635738912741491</v>
      </c>
      <c r="BY147" s="477">
        <v>75.551170250089015</v>
      </c>
      <c r="BZ147" s="479">
        <v>78.123655777258634</v>
      </c>
      <c r="CA147" s="478">
        <v>83.329630791703025</v>
      </c>
      <c r="CB147" s="478">
        <v>87.22250525217585</v>
      </c>
      <c r="CC147" s="478">
        <v>86.735667956147111</v>
      </c>
      <c r="CD147" s="478">
        <v>86.214828328758486</v>
      </c>
      <c r="CE147" s="478">
        <v>85.071066266913462</v>
      </c>
      <c r="CF147" s="478">
        <v>83.802614506302774</v>
      </c>
      <c r="CG147" s="478">
        <v>82.420522507292588</v>
      </c>
      <c r="CH147" s="478">
        <v>80.912524267451715</v>
      </c>
      <c r="CI147" s="478">
        <v>79.231351964811182</v>
      </c>
      <c r="CJ147" s="522" t="s">
        <v>381</v>
      </c>
      <c r="CK147" s="738"/>
      <c r="CL147" s="1021"/>
      <c r="CM147" s="503">
        <f t="shared" ref="CM147:CM159" si="498">$C147</f>
        <v>45</v>
      </c>
      <c r="CN147" s="520">
        <v>1.2000000000000002</v>
      </c>
      <c r="CO147" s="521">
        <v>1.2000000000000093</v>
      </c>
      <c r="CP147" s="521">
        <v>1.2000000000000002</v>
      </c>
      <c r="CQ147" s="521">
        <v>1.2000000000000004</v>
      </c>
      <c r="CR147" s="521">
        <v>1.2</v>
      </c>
      <c r="CS147" s="521">
        <v>1.2000000000000006</v>
      </c>
      <c r="CT147" s="521">
        <v>1.2000000000000006</v>
      </c>
      <c r="CU147" s="521">
        <v>1.2</v>
      </c>
      <c r="CV147" s="521">
        <v>1.2000000000000002</v>
      </c>
      <c r="CW147" s="493">
        <v>1.2000000000000008</v>
      </c>
      <c r="CX147" s="493">
        <v>1.2</v>
      </c>
      <c r="CY147" s="747" t="s">
        <v>381</v>
      </c>
      <c r="CZ147" s="738"/>
      <c r="DA147" s="1021"/>
      <c r="DB147" s="503">
        <f t="shared" ref="DB147:DB159" si="499">$C147</f>
        <v>45</v>
      </c>
      <c r="DC147" s="520">
        <v>0.88329349207546259</v>
      </c>
      <c r="DD147" s="521">
        <v>0.90509907481806884</v>
      </c>
      <c r="DE147" s="521">
        <v>0.94864965097742204</v>
      </c>
      <c r="DF147" s="521">
        <v>1.0000000000000004</v>
      </c>
      <c r="DG147" s="521">
        <v>1.0000000000000111</v>
      </c>
      <c r="DH147" s="521">
        <v>1.0000000000000047</v>
      </c>
      <c r="DI147" s="521">
        <v>1</v>
      </c>
      <c r="DJ147" s="521">
        <v>1.0000000000000004</v>
      </c>
      <c r="DK147" s="521">
        <v>1.0000000000000022</v>
      </c>
      <c r="DL147" s="493">
        <v>1.0000000000000022</v>
      </c>
      <c r="DM147" s="493">
        <v>1</v>
      </c>
      <c r="DN147" s="747" t="s">
        <v>381</v>
      </c>
      <c r="DO147" s="744"/>
      <c r="DP147" s="1021"/>
      <c r="DQ147" s="503">
        <f t="shared" ref="DQ147:DQ159" si="500">$C147</f>
        <v>45</v>
      </c>
      <c r="DR147" s="520">
        <v>0.90340867005771885</v>
      </c>
      <c r="DS147" s="521">
        <v>0.92498732979850429</v>
      </c>
      <c r="DT147" s="521">
        <v>0.96742282883779995</v>
      </c>
      <c r="DU147" s="521">
        <v>1.0000000000000109</v>
      </c>
      <c r="DV147" s="521">
        <v>1.0000000000000109</v>
      </c>
      <c r="DW147" s="521">
        <v>1.0000000000000053</v>
      </c>
      <c r="DX147" s="521">
        <v>1.0000000000000051</v>
      </c>
      <c r="DY147" s="521">
        <v>1</v>
      </c>
      <c r="DZ147" s="521">
        <v>1</v>
      </c>
      <c r="EA147" s="493">
        <v>1</v>
      </c>
      <c r="EB147" s="521">
        <v>1.0000000000000007</v>
      </c>
      <c r="EC147" s="747" t="s">
        <v>381</v>
      </c>
      <c r="ED147" s="738"/>
      <c r="EE147" s="1021"/>
      <c r="EF147" s="503">
        <f t="shared" ref="EF147:EF159" si="501">$C147</f>
        <v>45</v>
      </c>
      <c r="EG147" s="495">
        <v>50.598837700737363</v>
      </c>
      <c r="EH147" s="496">
        <v>49.88109112145861</v>
      </c>
      <c r="EI147" s="496">
        <v>48.65728951243824</v>
      </c>
      <c r="EJ147" s="496">
        <v>46.880226134775853</v>
      </c>
      <c r="EK147" s="496">
        <v>45.362907357553127</v>
      </c>
      <c r="EL147" s="497">
        <v>44.072702807978942</v>
      </c>
      <c r="EM147" s="497">
        <v>41.994146039978318</v>
      </c>
      <c r="EN147" s="497">
        <v>41.192609239282604</v>
      </c>
      <c r="EO147" s="497">
        <v>40.270583447231331</v>
      </c>
      <c r="EP147" s="497">
        <v>39.994731191684934</v>
      </c>
      <c r="EQ147" s="497">
        <v>39.686468219994595</v>
      </c>
      <c r="ER147" s="747" t="s">
        <v>381</v>
      </c>
      <c r="ES147" s="738"/>
      <c r="ET147" s="1021"/>
      <c r="EU147" s="503">
        <f t="shared" ref="EU147:EU159" si="502">$C147</f>
        <v>45</v>
      </c>
      <c r="EV147" s="495">
        <v>85</v>
      </c>
      <c r="EW147" s="496">
        <v>85</v>
      </c>
      <c r="EX147" s="496">
        <v>85</v>
      </c>
      <c r="EY147" s="496">
        <v>84.506204329080219</v>
      </c>
      <c r="EZ147" s="496">
        <v>82.582651015102158</v>
      </c>
      <c r="FA147" s="497">
        <v>80.489025931420315</v>
      </c>
      <c r="FB147" s="497">
        <v>75.926075084026365</v>
      </c>
      <c r="FC147" s="497">
        <v>70.835229814598506</v>
      </c>
      <c r="FD147" s="497">
        <v>65.246329175422147</v>
      </c>
      <c r="FE147" s="497">
        <v>59.102116355391502</v>
      </c>
      <c r="FF147" s="497">
        <v>52.133826093494406</v>
      </c>
      <c r="FG147" s="747" t="s">
        <v>381</v>
      </c>
      <c r="FI147" s="1021"/>
      <c r="FJ147" s="503">
        <f t="shared" ref="FJ147:FJ159" si="503">$C147</f>
        <v>45</v>
      </c>
      <c r="FK147" s="495">
        <v>85</v>
      </c>
      <c r="FL147" s="496">
        <v>85</v>
      </c>
      <c r="FM147" s="496">
        <v>85</v>
      </c>
      <c r="FN147" s="496">
        <v>84.026803831643747</v>
      </c>
      <c r="FO147" s="496">
        <v>82.058273363515127</v>
      </c>
      <c r="FP147" s="497">
        <v>79.953289682450134</v>
      </c>
      <c r="FQ147" s="497">
        <v>75.334543600991935</v>
      </c>
      <c r="FR147" s="497">
        <v>70.218445250511138</v>
      </c>
      <c r="FS147" s="497">
        <v>64.651511694089379</v>
      </c>
      <c r="FT147" s="497">
        <v>58.586546514181634</v>
      </c>
      <c r="FU147" s="497">
        <v>51.83653775158831</v>
      </c>
      <c r="FV147" s="747" t="s">
        <v>381</v>
      </c>
      <c r="FW147" s="744"/>
      <c r="FX147" s="1021"/>
      <c r="FY147" s="503">
        <f t="shared" ref="FY147:FY159" si="504">$C147</f>
        <v>45</v>
      </c>
      <c r="FZ147" s="491">
        <f t="shared" ref="FZ147:FZ158" si="505">MIN(CN147,DC147,DR147)</f>
        <v>0.88329349207546259</v>
      </c>
      <c r="GA147" s="492">
        <f t="shared" si="469"/>
        <v>0.90509907481806884</v>
      </c>
      <c r="GB147" s="492">
        <f t="shared" si="470"/>
        <v>0.94864965097742204</v>
      </c>
      <c r="GC147" s="492">
        <f t="shared" si="471"/>
        <v>1.0000000000000004</v>
      </c>
      <c r="GD147" s="492">
        <f t="shared" si="472"/>
        <v>1.0000000000000109</v>
      </c>
      <c r="GE147" s="493">
        <f t="shared" si="473"/>
        <v>1.0000000000000047</v>
      </c>
      <c r="GF147" s="493">
        <f t="shared" si="474"/>
        <v>1</v>
      </c>
      <c r="GG147" s="493">
        <f t="shared" si="475"/>
        <v>1</v>
      </c>
      <c r="GH147" s="493">
        <f t="shared" si="476"/>
        <v>1</v>
      </c>
      <c r="GI147" s="493">
        <f t="shared" si="477"/>
        <v>1</v>
      </c>
      <c r="GJ147" s="493">
        <f>MIN(CX147,DM147,EB147)</f>
        <v>1</v>
      </c>
      <c r="GK147" s="747" t="s">
        <v>381</v>
      </c>
      <c r="GM147" s="1021"/>
      <c r="GN147" s="503">
        <f t="shared" ref="GN147:GN159" si="506">$C147</f>
        <v>45</v>
      </c>
      <c r="GO147" s="495">
        <f t="shared" ref="GO147:GO158" si="507">MAX(EG147,EV147,FK147)</f>
        <v>85</v>
      </c>
      <c r="GP147" s="496">
        <f t="shared" si="478"/>
        <v>85</v>
      </c>
      <c r="GQ147" s="496">
        <f t="shared" si="479"/>
        <v>85</v>
      </c>
      <c r="GR147" s="496">
        <f t="shared" si="480"/>
        <v>84.506204329080219</v>
      </c>
      <c r="GS147" s="496">
        <f t="shared" si="481"/>
        <v>82.582651015102158</v>
      </c>
      <c r="GT147" s="497">
        <f t="shared" si="482"/>
        <v>80.489025931420315</v>
      </c>
      <c r="GU147" s="497">
        <f t="shared" si="483"/>
        <v>75.926075084026365</v>
      </c>
      <c r="GV147" s="497">
        <f t="shared" si="484"/>
        <v>70.835229814598506</v>
      </c>
      <c r="GW147" s="497">
        <f t="shared" si="485"/>
        <v>65.246329175422147</v>
      </c>
      <c r="GX147" s="497">
        <f t="shared" si="486"/>
        <v>59.102116355391502</v>
      </c>
      <c r="GY147" s="497">
        <f>MAX(EQ147,FF147,FU147)</f>
        <v>52.133826093494406</v>
      </c>
      <c r="GZ147" s="747" t="s">
        <v>381</v>
      </c>
      <c r="HB147" s="1021"/>
      <c r="HC147" s="503">
        <f t="shared" ref="HC147:HC159" si="508">$C147</f>
        <v>45</v>
      </c>
      <c r="HD147" s="531">
        <f t="shared" ref="HD147:HD158" si="509">HE147*(1-(2.5+7)/(87.5-2))</f>
        <v>2.6839689340084019</v>
      </c>
      <c r="HE147" s="551">
        <v>3.0194650507594525</v>
      </c>
      <c r="HF147" s="604">
        <v>87.463117744245466</v>
      </c>
      <c r="HH147" s="1021"/>
      <c r="HI147" s="503">
        <f t="shared" ref="HI147:HI159" si="510">$C147</f>
        <v>45</v>
      </c>
      <c r="HJ147" s="531">
        <f t="shared" ref="HJ147:HJ158" si="511">HD147</f>
        <v>2.6839689340084019</v>
      </c>
      <c r="HK147" s="604">
        <v>103.73451706980552</v>
      </c>
    </row>
    <row r="148" spans="2:219" ht="15" customHeight="1">
      <c r="B148" s="1046"/>
      <c r="C148" s="589">
        <v>40</v>
      </c>
      <c r="D148" s="476">
        <f t="shared" si="487"/>
        <v>9.8905455500623507</v>
      </c>
      <c r="E148" s="642">
        <f t="shared" si="488"/>
        <v>71.214767323827843</v>
      </c>
      <c r="F148" s="643">
        <f t="shared" si="489"/>
        <v>87.463274113022464</v>
      </c>
      <c r="G148" s="602">
        <f t="shared" si="490"/>
        <v>3.4952183508403323</v>
      </c>
      <c r="H148" s="594" t="s">
        <v>712</v>
      </c>
      <c r="I148" s="603" t="s">
        <v>712</v>
      </c>
      <c r="J148" s="579">
        <f t="shared" si="491"/>
        <v>81.301786314952693</v>
      </c>
      <c r="K148" s="579">
        <f t="shared" si="458"/>
        <v>87.112473712994429</v>
      </c>
      <c r="L148" s="579">
        <f t="shared" si="459"/>
        <v>86.496634664587418</v>
      </c>
      <c r="M148" s="579">
        <f t="shared" si="460"/>
        <v>85.852803754196955</v>
      </c>
      <c r="N148" s="579">
        <f t="shared" si="461"/>
        <v>84.473044798508013</v>
      </c>
      <c r="O148" s="579">
        <f t="shared" si="462"/>
        <v>82.989091716888964</v>
      </c>
      <c r="P148" s="579">
        <f t="shared" si="463"/>
        <v>81.399822134543655</v>
      </c>
      <c r="Q148" s="579">
        <f t="shared" si="464"/>
        <v>79.701329430201909</v>
      </c>
      <c r="R148" s="579">
        <f>MIN(BC148,BS148,CI148)</f>
        <v>77.838041056764553</v>
      </c>
      <c r="S148" s="480" t="s">
        <v>381</v>
      </c>
      <c r="T148" s="738"/>
      <c r="U148" s="1021"/>
      <c r="V148" s="503">
        <f t="shared" si="492"/>
        <v>40</v>
      </c>
      <c r="W148" s="481">
        <v>40</v>
      </c>
      <c r="X148" s="519">
        <v>-26</v>
      </c>
      <c r="Y148" s="681">
        <f t="shared" si="493"/>
        <v>9.8905455500623507</v>
      </c>
      <c r="Z148" s="666">
        <v>11.126863743820145</v>
      </c>
      <c r="AA148" s="488">
        <v>11.738347607588548</v>
      </c>
      <c r="AB148" s="532">
        <f t="shared" si="494"/>
        <v>7.714618564642441</v>
      </c>
      <c r="AC148" s="486">
        <f t="shared" si="495"/>
        <v>6.8574387241266139</v>
      </c>
      <c r="AD148" s="487">
        <v>20.148951834920034</v>
      </c>
      <c r="AE148" s="488">
        <v>30.220133187400208</v>
      </c>
      <c r="AF148" s="738"/>
      <c r="AG148" s="1048"/>
      <c r="AH148" s="1050"/>
      <c r="AI148" s="738"/>
      <c r="AJ148" s="1021"/>
      <c r="AK148" s="503">
        <f t="shared" si="496"/>
        <v>40</v>
      </c>
      <c r="AL148" s="489">
        <v>25</v>
      </c>
      <c r="AM148" s="482">
        <f t="shared" si="497"/>
        <v>-33</v>
      </c>
      <c r="AN148" s="490">
        <f t="shared" si="465"/>
        <v>9.8905455500623507</v>
      </c>
      <c r="AO148" s="738"/>
      <c r="AP148" s="1021"/>
      <c r="AQ148" s="503">
        <v>40</v>
      </c>
      <c r="AR148" s="483">
        <f t="shared" si="466"/>
        <v>9.8905455500623507</v>
      </c>
      <c r="AS148" s="477">
        <v>104.07806840328992</v>
      </c>
      <c r="AT148" s="479">
        <v>103.85603634510338</v>
      </c>
      <c r="AU148" s="479">
        <v>103.4832791661201</v>
      </c>
      <c r="AV148" s="479">
        <v>102.94830412862457</v>
      </c>
      <c r="AW148" s="479">
        <v>102.50290399342011</v>
      </c>
      <c r="AX148" s="479">
        <v>102.13129049011768</v>
      </c>
      <c r="AY148" s="479">
        <v>101.53908177056425</v>
      </c>
      <c r="AZ148" s="479">
        <v>101.43788657773391</v>
      </c>
      <c r="BA148" s="479">
        <v>101.19165104607376</v>
      </c>
      <c r="BB148" s="479">
        <v>101.18503426654904</v>
      </c>
      <c r="BC148" s="479">
        <v>101.13083071132505</v>
      </c>
      <c r="BD148" s="480" t="s">
        <v>381</v>
      </c>
      <c r="BE148" s="738"/>
      <c r="BF148" s="1021"/>
      <c r="BG148" s="503">
        <v>40</v>
      </c>
      <c r="BH148" s="483">
        <f t="shared" si="467"/>
        <v>11.126863743820145</v>
      </c>
      <c r="BI148" s="477">
        <v>71.214767323827843</v>
      </c>
      <c r="BJ148" s="479">
        <v>74.631823574742796</v>
      </c>
      <c r="BK148" s="478">
        <v>81.301786314952693</v>
      </c>
      <c r="BL148" s="478">
        <v>87.210555287137836</v>
      </c>
      <c r="BM148" s="478">
        <v>86.60859645852176</v>
      </c>
      <c r="BN148" s="478">
        <v>85.977002675181552</v>
      </c>
      <c r="BO148" s="478">
        <v>84.611631876727571</v>
      </c>
      <c r="BP148" s="478">
        <v>83.133732352869401</v>
      </c>
      <c r="BQ148" s="478">
        <v>81.541876425724794</v>
      </c>
      <c r="BR148" s="478">
        <v>79.824187633706075</v>
      </c>
      <c r="BS148" s="478">
        <v>77.899642512096818</v>
      </c>
      <c r="BT148" s="522" t="s">
        <v>381</v>
      </c>
      <c r="BU148" s="533"/>
      <c r="BV148" s="1021"/>
      <c r="BW148" s="503">
        <v>40</v>
      </c>
      <c r="BX148" s="483">
        <f t="shared" si="468"/>
        <v>11.126863743820145</v>
      </c>
      <c r="BY148" s="477">
        <v>73.120202317684772</v>
      </c>
      <c r="BZ148" s="479">
        <v>76.454207949323305</v>
      </c>
      <c r="CA148" s="478">
        <v>83.111312241394984</v>
      </c>
      <c r="CB148" s="478">
        <v>87.112473712994429</v>
      </c>
      <c r="CC148" s="478">
        <v>86.496634664587418</v>
      </c>
      <c r="CD148" s="478">
        <v>85.852803754196955</v>
      </c>
      <c r="CE148" s="478">
        <v>84.473044798508013</v>
      </c>
      <c r="CF148" s="478">
        <v>82.989091716888964</v>
      </c>
      <c r="CG148" s="478">
        <v>81.399822134543655</v>
      </c>
      <c r="CH148" s="478">
        <v>79.701329430201909</v>
      </c>
      <c r="CI148" s="478">
        <v>77.838041056764553</v>
      </c>
      <c r="CJ148" s="522" t="s">
        <v>381</v>
      </c>
      <c r="CK148" s="738"/>
      <c r="CL148" s="1021"/>
      <c r="CM148" s="503">
        <f t="shared" si="498"/>
        <v>40</v>
      </c>
      <c r="CN148" s="520">
        <v>1.2000000000000002</v>
      </c>
      <c r="CO148" s="521">
        <v>1.2000000000000128</v>
      </c>
      <c r="CP148" s="521">
        <v>1.2</v>
      </c>
      <c r="CQ148" s="521">
        <v>1.2</v>
      </c>
      <c r="CR148" s="521">
        <v>1.2000000000000002</v>
      </c>
      <c r="CS148" s="521">
        <v>1.2</v>
      </c>
      <c r="CT148" s="521">
        <v>1.2</v>
      </c>
      <c r="CU148" s="521">
        <v>1.2000000000000006</v>
      </c>
      <c r="CV148" s="521">
        <v>1.2</v>
      </c>
      <c r="CW148" s="493">
        <v>1.2</v>
      </c>
      <c r="CX148" s="493">
        <v>1.2000000000000026</v>
      </c>
      <c r="CY148" s="747" t="s">
        <v>381</v>
      </c>
      <c r="CZ148" s="738"/>
      <c r="DA148" s="1021"/>
      <c r="DB148" s="503">
        <f t="shared" si="499"/>
        <v>40</v>
      </c>
      <c r="DC148" s="520">
        <v>0.86607076006423322</v>
      </c>
      <c r="DD148" s="521">
        <v>0.89559533978518024</v>
      </c>
      <c r="DE148" s="521">
        <v>0.95108461752201545</v>
      </c>
      <c r="DF148" s="521">
        <v>1.0000000000000069</v>
      </c>
      <c r="DG148" s="521">
        <v>1.0000000000000073</v>
      </c>
      <c r="DH148" s="521">
        <v>1.0000000000000064</v>
      </c>
      <c r="DI148" s="521">
        <v>1.000000000000008</v>
      </c>
      <c r="DJ148" s="521">
        <v>1</v>
      </c>
      <c r="DK148" s="521">
        <v>1</v>
      </c>
      <c r="DL148" s="493">
        <v>1</v>
      </c>
      <c r="DM148" s="493">
        <v>1</v>
      </c>
      <c r="DN148" s="747" t="s">
        <v>381</v>
      </c>
      <c r="DO148" s="744"/>
      <c r="DP148" s="1021"/>
      <c r="DQ148" s="503">
        <f t="shared" si="500"/>
        <v>40</v>
      </c>
      <c r="DR148" s="520">
        <v>0.88262945495199008</v>
      </c>
      <c r="DS148" s="521">
        <v>0.9110309128716344</v>
      </c>
      <c r="DT148" s="521">
        <v>0.96567532503027975</v>
      </c>
      <c r="DU148" s="521">
        <v>1.0000000000000069</v>
      </c>
      <c r="DV148" s="521">
        <v>1</v>
      </c>
      <c r="DW148" s="521">
        <v>1.0000000000000002</v>
      </c>
      <c r="DX148" s="521">
        <v>1.0000000000000004</v>
      </c>
      <c r="DY148" s="521">
        <v>1</v>
      </c>
      <c r="DZ148" s="521">
        <v>1.000000000000004</v>
      </c>
      <c r="EA148" s="493">
        <v>1</v>
      </c>
      <c r="EB148" s="521">
        <v>1.0000000000000004</v>
      </c>
      <c r="EC148" s="747" t="s">
        <v>381</v>
      </c>
      <c r="ED148" s="738"/>
      <c r="EE148" s="1021"/>
      <c r="EF148" s="503">
        <f t="shared" si="501"/>
        <v>40</v>
      </c>
      <c r="EG148" s="495">
        <v>49.158458147507133</v>
      </c>
      <c r="EH148" s="496">
        <v>48.477820224670779</v>
      </c>
      <c r="EI148" s="496">
        <v>47.335459011873354</v>
      </c>
      <c r="EJ148" s="496">
        <v>45.696671281482509</v>
      </c>
      <c r="EK148" s="496">
        <v>44.332920176430207</v>
      </c>
      <c r="EL148" s="497">
        <v>43.195542275828984</v>
      </c>
      <c r="EM148" s="497">
        <v>41.383847610845692</v>
      </c>
      <c r="EN148" s="497">
        <v>41.074374588523312</v>
      </c>
      <c r="EO148" s="497">
        <v>40.321469561273148</v>
      </c>
      <c r="EP148" s="497">
        <v>40.301240051795389</v>
      </c>
      <c r="EQ148" s="497">
        <v>40.135529259026896</v>
      </c>
      <c r="ER148" s="747" t="s">
        <v>381</v>
      </c>
      <c r="ES148" s="738"/>
      <c r="ET148" s="1021"/>
      <c r="EU148" s="503">
        <f t="shared" si="502"/>
        <v>40</v>
      </c>
      <c r="EV148" s="495">
        <v>85</v>
      </c>
      <c r="EW148" s="496">
        <v>85</v>
      </c>
      <c r="EX148" s="496">
        <v>85</v>
      </c>
      <c r="EY148" s="496">
        <v>83.978472840830364</v>
      </c>
      <c r="EZ148" s="496">
        <v>81.544612488436144</v>
      </c>
      <c r="FA148" s="497">
        <v>78.992470536704673</v>
      </c>
      <c r="FB148" s="497">
        <v>73.480733200999168</v>
      </c>
      <c r="FC148" s="497">
        <v>67.523265542565753</v>
      </c>
      <c r="FD148" s="497">
        <v>61.11654849726591</v>
      </c>
      <c r="FE148" s="497">
        <v>54.215416136723775</v>
      </c>
      <c r="FF148" s="497">
        <v>46.498383283685541</v>
      </c>
      <c r="FG148" s="747" t="s">
        <v>381</v>
      </c>
      <c r="FI148" s="1021"/>
      <c r="FJ148" s="503">
        <f t="shared" si="503"/>
        <v>40</v>
      </c>
      <c r="FK148" s="495">
        <v>85</v>
      </c>
      <c r="FL148" s="496">
        <v>85</v>
      </c>
      <c r="FM148" s="496">
        <v>85</v>
      </c>
      <c r="FN148" s="496">
        <v>83.581808670883163</v>
      </c>
      <c r="FO148" s="496">
        <v>81.092082540941419</v>
      </c>
      <c r="FP148" s="497">
        <v>78.490794343678772</v>
      </c>
      <c r="FQ148" s="497">
        <v>72.921704327478551</v>
      </c>
      <c r="FR148" s="497">
        <v>66.940696088467234</v>
      </c>
      <c r="FS148" s="497">
        <v>60.545341872047061</v>
      </c>
      <c r="FT148" s="497">
        <v>53.722296016285611</v>
      </c>
      <c r="FU148" s="497">
        <v>46.251643884862972</v>
      </c>
      <c r="FV148" s="747" t="s">
        <v>381</v>
      </c>
      <c r="FW148" s="744"/>
      <c r="FX148" s="1021"/>
      <c r="FY148" s="503">
        <f t="shared" si="504"/>
        <v>40</v>
      </c>
      <c r="FZ148" s="491">
        <f t="shared" si="505"/>
        <v>0.86607076006423322</v>
      </c>
      <c r="GA148" s="492">
        <f t="shared" si="469"/>
        <v>0.89559533978518024</v>
      </c>
      <c r="GB148" s="492">
        <f t="shared" si="470"/>
        <v>0.95108461752201545</v>
      </c>
      <c r="GC148" s="492">
        <f t="shared" si="471"/>
        <v>1.0000000000000069</v>
      </c>
      <c r="GD148" s="492">
        <f t="shared" si="472"/>
        <v>1</v>
      </c>
      <c r="GE148" s="493">
        <f t="shared" si="473"/>
        <v>1.0000000000000002</v>
      </c>
      <c r="GF148" s="493">
        <f t="shared" si="474"/>
        <v>1.0000000000000004</v>
      </c>
      <c r="GG148" s="493">
        <f t="shared" si="475"/>
        <v>1</v>
      </c>
      <c r="GH148" s="493">
        <f t="shared" si="476"/>
        <v>1</v>
      </c>
      <c r="GI148" s="493">
        <f t="shared" si="477"/>
        <v>1</v>
      </c>
      <c r="GJ148" s="493">
        <f>MIN(CX148,DM148,EB148)</f>
        <v>1</v>
      </c>
      <c r="GK148" s="747" t="s">
        <v>381</v>
      </c>
      <c r="GM148" s="1021"/>
      <c r="GN148" s="503">
        <f t="shared" si="506"/>
        <v>40</v>
      </c>
      <c r="GO148" s="495">
        <f t="shared" si="507"/>
        <v>85</v>
      </c>
      <c r="GP148" s="496">
        <f t="shared" si="478"/>
        <v>85</v>
      </c>
      <c r="GQ148" s="496">
        <f t="shared" si="479"/>
        <v>85</v>
      </c>
      <c r="GR148" s="496">
        <f t="shared" si="480"/>
        <v>83.978472840830364</v>
      </c>
      <c r="GS148" s="496">
        <f t="shared" si="481"/>
        <v>81.544612488436144</v>
      </c>
      <c r="GT148" s="497">
        <f t="shared" si="482"/>
        <v>78.992470536704673</v>
      </c>
      <c r="GU148" s="497">
        <f t="shared" si="483"/>
        <v>73.480733200999168</v>
      </c>
      <c r="GV148" s="497">
        <f t="shared" si="484"/>
        <v>67.523265542565753</v>
      </c>
      <c r="GW148" s="497">
        <f t="shared" si="485"/>
        <v>61.11654849726591</v>
      </c>
      <c r="GX148" s="497">
        <f t="shared" si="486"/>
        <v>54.215416136723775</v>
      </c>
      <c r="GY148" s="497">
        <f>MAX(EQ148,FF148,FU148)</f>
        <v>46.498383283685541</v>
      </c>
      <c r="GZ148" s="747" t="s">
        <v>381</v>
      </c>
      <c r="HB148" s="1021"/>
      <c r="HC148" s="503">
        <f t="shared" si="508"/>
        <v>40</v>
      </c>
      <c r="HD148" s="531">
        <f t="shared" si="509"/>
        <v>3.4952183508403323</v>
      </c>
      <c r="HE148" s="551">
        <v>3.9321206446953738</v>
      </c>
      <c r="HF148" s="604">
        <v>87.463274113022464</v>
      </c>
      <c r="HH148" s="1021"/>
      <c r="HI148" s="503">
        <f t="shared" si="510"/>
        <v>40</v>
      </c>
      <c r="HJ148" s="531">
        <f t="shared" si="511"/>
        <v>3.4952183508403323</v>
      </c>
      <c r="HK148" s="604">
        <v>102.88790642493755</v>
      </c>
    </row>
    <row r="149" spans="2:219" ht="15" customHeight="1">
      <c r="B149" s="1046"/>
      <c r="C149" s="589">
        <v>35</v>
      </c>
      <c r="D149" s="476">
        <f t="shared" si="487"/>
        <v>10.141365093144545</v>
      </c>
      <c r="E149" s="642">
        <f t="shared" si="488"/>
        <v>71.113282940464998</v>
      </c>
      <c r="F149" s="643">
        <f t="shared" si="489"/>
        <v>87.463086771925887</v>
      </c>
      <c r="G149" s="602">
        <f t="shared" si="490"/>
        <v>3.5730516941437465</v>
      </c>
      <c r="H149" s="594" t="s">
        <v>712</v>
      </c>
      <c r="I149" s="603" t="s">
        <v>712</v>
      </c>
      <c r="J149" s="579">
        <f t="shared" si="491"/>
        <v>81.187597894984592</v>
      </c>
      <c r="K149" s="579">
        <f t="shared" si="458"/>
        <v>87.11743989973354</v>
      </c>
      <c r="L149" s="579">
        <f t="shared" si="459"/>
        <v>86.503328786930894</v>
      </c>
      <c r="M149" s="579">
        <f t="shared" si="460"/>
        <v>85.851505152138714</v>
      </c>
      <c r="N149" s="579">
        <f t="shared" si="461"/>
        <v>84.468504580701421</v>
      </c>
      <c r="O149" s="579">
        <f t="shared" si="462"/>
        <v>82.976126775639344</v>
      </c>
      <c r="P149" s="579">
        <f t="shared" si="463"/>
        <v>81.383343971648358</v>
      </c>
      <c r="Q149" s="579">
        <f t="shared" si="464"/>
        <v>79.682569785174422</v>
      </c>
      <c r="R149" s="579">
        <f>MIN(BC149,BS149,CI149)</f>
        <v>77.820445450303382</v>
      </c>
      <c r="S149" s="480" t="s">
        <v>381</v>
      </c>
      <c r="T149" s="738"/>
      <c r="U149" s="1021"/>
      <c r="V149" s="503">
        <f t="shared" si="492"/>
        <v>35</v>
      </c>
      <c r="W149" s="481">
        <v>40</v>
      </c>
      <c r="X149" s="519">
        <v>-26</v>
      </c>
      <c r="Y149" s="681">
        <f t="shared" si="493"/>
        <v>10.141365093144545</v>
      </c>
      <c r="Z149" s="666">
        <v>11.409035729787615</v>
      </c>
      <c r="AA149" s="488">
        <v>11.971777074743784</v>
      </c>
      <c r="AB149" s="532">
        <f t="shared" si="494"/>
        <v>7.5125584371759375</v>
      </c>
      <c r="AC149" s="486">
        <f t="shared" si="495"/>
        <v>6.6778297219341658</v>
      </c>
      <c r="AD149" s="487">
        <v>20.605582391261322</v>
      </c>
      <c r="AE149" s="488">
        <v>30.751598463765912</v>
      </c>
      <c r="AF149" s="738"/>
      <c r="AG149" s="1048"/>
      <c r="AH149" s="1050"/>
      <c r="AI149" s="738"/>
      <c r="AJ149" s="1021"/>
      <c r="AK149" s="503">
        <f t="shared" si="496"/>
        <v>35</v>
      </c>
      <c r="AL149" s="489">
        <f t="shared" ref="AL149:AL157" si="512">AK149-10</f>
        <v>25</v>
      </c>
      <c r="AM149" s="482">
        <f t="shared" si="497"/>
        <v>-33</v>
      </c>
      <c r="AN149" s="490">
        <f t="shared" si="465"/>
        <v>10.141365093144545</v>
      </c>
      <c r="AO149" s="738"/>
      <c r="AP149" s="1021"/>
      <c r="AQ149" s="503">
        <v>35</v>
      </c>
      <c r="AR149" s="483">
        <f t="shared" si="466"/>
        <v>10.141365093144545</v>
      </c>
      <c r="AS149" s="477">
        <v>103.43048307034678</v>
      </c>
      <c r="AT149" s="479">
        <v>103.22136476253473</v>
      </c>
      <c r="AU149" s="479">
        <v>102.86114824348725</v>
      </c>
      <c r="AV149" s="479">
        <v>102.36152618591692</v>
      </c>
      <c r="AW149" s="479">
        <v>101.95707548541476</v>
      </c>
      <c r="AX149" s="479">
        <v>101.62472674210835</v>
      </c>
      <c r="AY149" s="479">
        <v>101.12053748847806</v>
      </c>
      <c r="AZ149" s="479">
        <v>101.12337419415903</v>
      </c>
      <c r="BA149" s="479">
        <v>100.96170642787436</v>
      </c>
      <c r="BB149" s="479">
        <v>101.04079648568357</v>
      </c>
      <c r="BC149" s="479">
        <v>101.05488645861551</v>
      </c>
      <c r="BD149" s="480" t="s">
        <v>381</v>
      </c>
      <c r="BE149" s="738"/>
      <c r="BF149" s="1021"/>
      <c r="BG149" s="503">
        <v>35</v>
      </c>
      <c r="BH149" s="483">
        <f t="shared" si="467"/>
        <v>11.409035729787615</v>
      </c>
      <c r="BI149" s="477">
        <v>71.113282940464998</v>
      </c>
      <c r="BJ149" s="479">
        <v>74.470680951685623</v>
      </c>
      <c r="BK149" s="478">
        <v>81.187597894984592</v>
      </c>
      <c r="BL149" s="478">
        <v>87.207456860313542</v>
      </c>
      <c r="BM149" s="478">
        <v>86.60534637970548</v>
      </c>
      <c r="BN149" s="478">
        <v>85.964757806728613</v>
      </c>
      <c r="BO149" s="478">
        <v>84.595587073982813</v>
      </c>
      <c r="BP149" s="478">
        <v>83.111459198070264</v>
      </c>
      <c r="BQ149" s="478">
        <v>81.516552285184204</v>
      </c>
      <c r="BR149" s="478">
        <v>79.798009690232632</v>
      </c>
      <c r="BS149" s="478">
        <v>77.877850443054186</v>
      </c>
      <c r="BT149" s="522" t="s">
        <v>381</v>
      </c>
      <c r="BU149" s="533"/>
      <c r="BV149" s="1021"/>
      <c r="BW149" s="503">
        <v>35</v>
      </c>
      <c r="BX149" s="483">
        <f t="shared" si="468"/>
        <v>11.409035729787615</v>
      </c>
      <c r="BY149" s="477">
        <v>72.731212602134008</v>
      </c>
      <c r="BZ149" s="479">
        <v>76.137683020638676</v>
      </c>
      <c r="CA149" s="478">
        <v>82.867792390323856</v>
      </c>
      <c r="CB149" s="478">
        <v>87.11743989973354</v>
      </c>
      <c r="CC149" s="478">
        <v>86.503328786930894</v>
      </c>
      <c r="CD149" s="478">
        <v>85.851505152138714</v>
      </c>
      <c r="CE149" s="478">
        <v>84.468504580701421</v>
      </c>
      <c r="CF149" s="478">
        <v>82.976126775639344</v>
      </c>
      <c r="CG149" s="478">
        <v>81.383343971648358</v>
      </c>
      <c r="CH149" s="478">
        <v>79.682569785174422</v>
      </c>
      <c r="CI149" s="478">
        <v>77.820445450303382</v>
      </c>
      <c r="CJ149" s="522" t="s">
        <v>381</v>
      </c>
      <c r="CK149" s="738"/>
      <c r="CL149" s="1021"/>
      <c r="CM149" s="503">
        <f t="shared" si="498"/>
        <v>35</v>
      </c>
      <c r="CN149" s="520">
        <v>1.2000000000000135</v>
      </c>
      <c r="CO149" s="521">
        <v>1.2</v>
      </c>
      <c r="CP149" s="521">
        <v>1.2000000000000006</v>
      </c>
      <c r="CQ149" s="521">
        <v>1.2000000000000006</v>
      </c>
      <c r="CR149" s="521">
        <v>1.2000000000000002</v>
      </c>
      <c r="CS149" s="521">
        <v>1.2</v>
      </c>
      <c r="CT149" s="521">
        <v>1.2000000000000002</v>
      </c>
      <c r="CU149" s="521">
        <v>1.2</v>
      </c>
      <c r="CV149" s="521">
        <v>1.2000000000000002</v>
      </c>
      <c r="CW149" s="493">
        <v>1.2000000000000002</v>
      </c>
      <c r="CX149" s="493">
        <v>1.2</v>
      </c>
      <c r="CY149" s="747" t="s">
        <v>381</v>
      </c>
      <c r="CZ149" s="738"/>
      <c r="DA149" s="1021"/>
      <c r="DB149" s="503">
        <f t="shared" si="499"/>
        <v>35</v>
      </c>
      <c r="DC149" s="520">
        <v>0.86518200808105894</v>
      </c>
      <c r="DD149" s="521">
        <v>0.89422022275044144</v>
      </c>
      <c r="DE149" s="521">
        <v>0.95015744268557789</v>
      </c>
      <c r="DF149" s="521">
        <v>1</v>
      </c>
      <c r="DG149" s="521">
        <v>1</v>
      </c>
      <c r="DH149" s="521">
        <v>1.0000000000000075</v>
      </c>
      <c r="DI149" s="521">
        <v>1.0000000000000073</v>
      </c>
      <c r="DJ149" s="521">
        <v>1.0000000000000002</v>
      </c>
      <c r="DK149" s="521">
        <v>1.0000000000000033</v>
      </c>
      <c r="DL149" s="493">
        <v>1</v>
      </c>
      <c r="DM149" s="493">
        <v>1.0000000000000002</v>
      </c>
      <c r="DN149" s="747" t="s">
        <v>381</v>
      </c>
      <c r="DO149" s="744"/>
      <c r="DP149" s="1021"/>
      <c r="DQ149" s="503">
        <f t="shared" si="500"/>
        <v>35</v>
      </c>
      <c r="DR149" s="520">
        <v>0.87926867279035947</v>
      </c>
      <c r="DS149" s="521">
        <v>0.90836511027993705</v>
      </c>
      <c r="DT149" s="521">
        <v>0.96372285697699223</v>
      </c>
      <c r="DU149" s="521">
        <v>1.0000000000000004</v>
      </c>
      <c r="DV149" s="521">
        <v>1</v>
      </c>
      <c r="DW149" s="521">
        <v>1.0000000000000004</v>
      </c>
      <c r="DX149" s="521">
        <v>1.0000000000000073</v>
      </c>
      <c r="DY149" s="521">
        <v>1.0000000000000033</v>
      </c>
      <c r="DZ149" s="521">
        <v>1</v>
      </c>
      <c r="EA149" s="493">
        <v>1.0000000000000004</v>
      </c>
      <c r="EB149" s="521">
        <v>1.0000000000000004</v>
      </c>
      <c r="EC149" s="747" t="s">
        <v>381</v>
      </c>
      <c r="ED149" s="738"/>
      <c r="EE149" s="1021"/>
      <c r="EF149" s="503">
        <f t="shared" si="501"/>
        <v>35</v>
      </c>
      <c r="EG149" s="495">
        <v>47.173691772152665</v>
      </c>
      <c r="EH149" s="496">
        <v>46.533032295327416</v>
      </c>
      <c r="EI149" s="496">
        <v>45.429766575912538</v>
      </c>
      <c r="EJ149" s="496">
        <v>43.900164649108376</v>
      </c>
      <c r="EK149" s="496">
        <v>42.662472658593174</v>
      </c>
      <c r="EL149" s="497">
        <v>41.645789610251541</v>
      </c>
      <c r="EM149" s="497">
        <v>40.104061836005542</v>
      </c>
      <c r="EN149" s="497">
        <v>40.112734022198254</v>
      </c>
      <c r="EO149" s="497">
        <v>39.618541050325405</v>
      </c>
      <c r="EP149" s="497">
        <v>39.860296917181813</v>
      </c>
      <c r="EQ149" s="497">
        <v>39.903367929144963</v>
      </c>
      <c r="ER149" s="747" t="s">
        <v>381</v>
      </c>
      <c r="ES149" s="738"/>
      <c r="ET149" s="1021"/>
      <c r="EU149" s="503">
        <f t="shared" si="502"/>
        <v>35</v>
      </c>
      <c r="EV149" s="495">
        <v>85</v>
      </c>
      <c r="EW149" s="496">
        <v>85</v>
      </c>
      <c r="EX149" s="496">
        <v>85</v>
      </c>
      <c r="EY149" s="496">
        <v>83.965941414892029</v>
      </c>
      <c r="EZ149" s="496">
        <v>81.531475784614543</v>
      </c>
      <c r="FA149" s="497">
        <v>78.943007513652447</v>
      </c>
      <c r="FB149" s="497">
        <v>73.416007971714635</v>
      </c>
      <c r="FC149" s="497">
        <v>67.433550071281047</v>
      </c>
      <c r="FD149" s="497">
        <v>61.014712376717341</v>
      </c>
      <c r="FE149" s="497">
        <v>54.110339124154336</v>
      </c>
      <c r="FF149" s="497">
        <v>46.411095060425794</v>
      </c>
      <c r="FG149" s="747" t="s">
        <v>381</v>
      </c>
      <c r="FI149" s="1021"/>
      <c r="FJ149" s="503">
        <f t="shared" si="503"/>
        <v>35</v>
      </c>
      <c r="FK149" s="495">
        <v>85</v>
      </c>
      <c r="FL149" s="496">
        <v>85</v>
      </c>
      <c r="FM149" s="496">
        <v>85</v>
      </c>
      <c r="FN149" s="496">
        <v>83.601892202746797</v>
      </c>
      <c r="FO149" s="496">
        <v>81.119137581135078</v>
      </c>
      <c r="FP149" s="497">
        <v>78.485549683631973</v>
      </c>
      <c r="FQ149" s="497">
        <v>72.903391688154215</v>
      </c>
      <c r="FR149" s="497">
        <v>66.888481416021193</v>
      </c>
      <c r="FS149" s="497">
        <v>60.479087934793881</v>
      </c>
      <c r="FT149" s="497">
        <v>53.647005878381151</v>
      </c>
      <c r="FU149" s="497">
        <v>46.181168952013365</v>
      </c>
      <c r="FV149" s="747" t="s">
        <v>381</v>
      </c>
      <c r="FW149" s="744"/>
      <c r="FX149" s="1021"/>
      <c r="FY149" s="503">
        <f t="shared" si="504"/>
        <v>35</v>
      </c>
      <c r="FZ149" s="491">
        <f t="shared" si="505"/>
        <v>0.86518200808105894</v>
      </c>
      <c r="GA149" s="492">
        <f t="shared" si="469"/>
        <v>0.89422022275044144</v>
      </c>
      <c r="GB149" s="492">
        <f t="shared" si="470"/>
        <v>0.95015744268557789</v>
      </c>
      <c r="GC149" s="492">
        <f t="shared" si="471"/>
        <v>1</v>
      </c>
      <c r="GD149" s="492">
        <f t="shared" si="472"/>
        <v>1</v>
      </c>
      <c r="GE149" s="493">
        <f t="shared" si="473"/>
        <v>1.0000000000000004</v>
      </c>
      <c r="GF149" s="493">
        <f t="shared" si="474"/>
        <v>1.0000000000000073</v>
      </c>
      <c r="GG149" s="493">
        <f t="shared" si="475"/>
        <v>1.0000000000000002</v>
      </c>
      <c r="GH149" s="493">
        <f t="shared" si="476"/>
        <v>1</v>
      </c>
      <c r="GI149" s="493">
        <f t="shared" si="477"/>
        <v>1</v>
      </c>
      <c r="GJ149" s="493">
        <f>MIN(CX149,DM149,EB149)</f>
        <v>1.0000000000000002</v>
      </c>
      <c r="GK149" s="747" t="s">
        <v>381</v>
      </c>
      <c r="GM149" s="1021"/>
      <c r="GN149" s="503">
        <f t="shared" si="506"/>
        <v>35</v>
      </c>
      <c r="GO149" s="495">
        <f t="shared" si="507"/>
        <v>85</v>
      </c>
      <c r="GP149" s="496">
        <f t="shared" si="478"/>
        <v>85</v>
      </c>
      <c r="GQ149" s="496">
        <f t="shared" si="479"/>
        <v>85</v>
      </c>
      <c r="GR149" s="496">
        <f t="shared" si="480"/>
        <v>83.965941414892029</v>
      </c>
      <c r="GS149" s="496">
        <f t="shared" si="481"/>
        <v>81.531475784614543</v>
      </c>
      <c r="GT149" s="497">
        <f t="shared" si="482"/>
        <v>78.943007513652447</v>
      </c>
      <c r="GU149" s="497">
        <f t="shared" si="483"/>
        <v>73.416007971714635</v>
      </c>
      <c r="GV149" s="497">
        <f t="shared" si="484"/>
        <v>67.433550071281047</v>
      </c>
      <c r="GW149" s="497">
        <f t="shared" si="485"/>
        <v>61.014712376717341</v>
      </c>
      <c r="GX149" s="497">
        <f t="shared" si="486"/>
        <v>54.110339124154336</v>
      </c>
      <c r="GY149" s="497">
        <f>MAX(EQ149,FF149,FU149)</f>
        <v>46.411095060425794</v>
      </c>
      <c r="GZ149" s="747" t="s">
        <v>381</v>
      </c>
      <c r="HB149" s="1021"/>
      <c r="HC149" s="503">
        <f t="shared" si="508"/>
        <v>35</v>
      </c>
      <c r="HD149" s="531">
        <f t="shared" si="509"/>
        <v>3.5730516941437465</v>
      </c>
      <c r="HE149" s="551">
        <v>4.0196831559117152</v>
      </c>
      <c r="HF149" s="604">
        <v>87.463086771925887</v>
      </c>
      <c r="HH149" s="1021"/>
      <c r="HI149" s="503">
        <f t="shared" si="510"/>
        <v>35</v>
      </c>
      <c r="HJ149" s="531">
        <f t="shared" si="511"/>
        <v>3.5730516941437465</v>
      </c>
      <c r="HK149" s="604">
        <v>102.16593298302402</v>
      </c>
    </row>
    <row r="150" spans="2:219" ht="15" customHeight="1">
      <c r="B150" s="1046"/>
      <c r="C150" s="589">
        <v>30</v>
      </c>
      <c r="D150" s="476">
        <f t="shared" si="487"/>
        <v>12.040770982378719</v>
      </c>
      <c r="E150" s="642">
        <f t="shared" si="488"/>
        <v>69.522852805405762</v>
      </c>
      <c r="F150" s="643">
        <f t="shared" si="489"/>
        <v>87.463308781527672</v>
      </c>
      <c r="G150" s="602">
        <f t="shared" si="490"/>
        <v>4.1443914310419521</v>
      </c>
      <c r="H150" s="594" t="s">
        <v>712</v>
      </c>
      <c r="I150" s="603" t="s">
        <v>712</v>
      </c>
      <c r="J150" s="579">
        <f t="shared" si="491"/>
        <v>81.33096258943084</v>
      </c>
      <c r="K150" s="579">
        <f t="shared" si="458"/>
        <v>87.04055773759363</v>
      </c>
      <c r="L150" s="579">
        <f t="shared" si="459"/>
        <v>86.332967339581018</v>
      </c>
      <c r="M150" s="579">
        <f t="shared" si="460"/>
        <v>85.592601251841344</v>
      </c>
      <c r="N150" s="579">
        <f t="shared" si="461"/>
        <v>84.042899684046873</v>
      </c>
      <c r="O150" s="579">
        <f t="shared" si="462"/>
        <v>82.40213244975196</v>
      </c>
      <c r="P150" s="579">
        <f t="shared" si="463"/>
        <v>80.671544702942882</v>
      </c>
      <c r="Q150" s="579">
        <f t="shared" si="464"/>
        <v>78.844626362047535</v>
      </c>
      <c r="R150" s="579">
        <f>MIN(BC150,BS150,CI150)</f>
        <v>76.85802537076114</v>
      </c>
      <c r="S150" s="480" t="s">
        <v>381</v>
      </c>
      <c r="T150" s="738"/>
      <c r="U150" s="1021"/>
      <c r="V150" s="503">
        <f t="shared" si="492"/>
        <v>30</v>
      </c>
      <c r="W150" s="498">
        <v>36.700000000000003</v>
      </c>
      <c r="X150" s="519">
        <v>-26</v>
      </c>
      <c r="Y150" s="681">
        <f t="shared" si="493"/>
        <v>12.040770982378719</v>
      </c>
      <c r="Z150" s="666">
        <v>13.545867355176059</v>
      </c>
      <c r="AA150" s="488">
        <v>14.020301621252111</v>
      </c>
      <c r="AB150" s="532">
        <f t="shared" si="494"/>
        <v>6.339375003572342</v>
      </c>
      <c r="AC150" s="486">
        <f t="shared" si="495"/>
        <v>5.6350000031754153</v>
      </c>
      <c r="AD150" s="487">
        <v>23.937596275806932</v>
      </c>
      <c r="AE150" s="488">
        <v>35.260800836705897</v>
      </c>
      <c r="AF150" s="738"/>
      <c r="AG150" s="1048"/>
      <c r="AH150" s="1050"/>
      <c r="AI150" s="738"/>
      <c r="AJ150" s="1021"/>
      <c r="AK150" s="503">
        <f t="shared" si="496"/>
        <v>30</v>
      </c>
      <c r="AL150" s="489">
        <f t="shared" si="512"/>
        <v>20</v>
      </c>
      <c r="AM150" s="482">
        <f t="shared" si="497"/>
        <v>-33</v>
      </c>
      <c r="AN150" s="490">
        <f t="shared" si="465"/>
        <v>12.040770982378719</v>
      </c>
      <c r="AO150" s="738"/>
      <c r="AP150" s="1021"/>
      <c r="AQ150" s="503">
        <v>30</v>
      </c>
      <c r="AR150" s="483">
        <f t="shared" si="466"/>
        <v>12.040770982378719</v>
      </c>
      <c r="AS150" s="477">
        <v>102.67771232894148</v>
      </c>
      <c r="AT150" s="479">
        <v>102.4464744773759</v>
      </c>
      <c r="AU150" s="479">
        <v>102.05463896454503</v>
      </c>
      <c r="AV150" s="479">
        <v>101.49317954104257</v>
      </c>
      <c r="AW150" s="479">
        <v>101.02840807056575</v>
      </c>
      <c r="AX150" s="479">
        <v>100.63768491598017</v>
      </c>
      <c r="AY150" s="479">
        <v>100.00678614842955</v>
      </c>
      <c r="AZ150" s="479">
        <v>99.976720177338407</v>
      </c>
      <c r="BA150" s="479">
        <v>99.691377051313054</v>
      </c>
      <c r="BB150" s="479">
        <v>99.706708952786641</v>
      </c>
      <c r="BC150" s="479">
        <v>99.671289542014762</v>
      </c>
      <c r="BD150" s="480" t="s">
        <v>381</v>
      </c>
      <c r="BE150" s="738"/>
      <c r="BF150" s="1021"/>
      <c r="BG150" s="503">
        <v>30</v>
      </c>
      <c r="BH150" s="483">
        <f t="shared" si="467"/>
        <v>13.545867355176059</v>
      </c>
      <c r="BI150" s="477">
        <v>69.522852805405762</v>
      </c>
      <c r="BJ150" s="479">
        <v>73.509423106102602</v>
      </c>
      <c r="BK150" s="478">
        <v>81.33096258943084</v>
      </c>
      <c r="BL150" s="478">
        <v>87.116781769337408</v>
      </c>
      <c r="BM150" s="478">
        <v>86.425202581752103</v>
      </c>
      <c r="BN150" s="478">
        <v>85.695936034023873</v>
      </c>
      <c r="BO150" s="478">
        <v>84.163190437734244</v>
      </c>
      <c r="BP150" s="478">
        <v>82.529963123019058</v>
      </c>
      <c r="BQ150" s="478">
        <v>80.796640271454962</v>
      </c>
      <c r="BR150" s="478">
        <v>78.952407541597879</v>
      </c>
      <c r="BS150" s="478">
        <v>76.903538999505656</v>
      </c>
      <c r="BT150" s="522" t="s">
        <v>381</v>
      </c>
      <c r="BU150" s="533"/>
      <c r="BV150" s="1021"/>
      <c r="BW150" s="503">
        <v>30</v>
      </c>
      <c r="BX150" s="483">
        <f t="shared" si="468"/>
        <v>13.545867355176059</v>
      </c>
      <c r="BY150" s="477">
        <v>70.882017143318834</v>
      </c>
      <c r="BZ150" s="479">
        <v>74.791418696501353</v>
      </c>
      <c r="CA150" s="478">
        <v>82.63997039814825</v>
      </c>
      <c r="CB150" s="478">
        <v>87.04055773759363</v>
      </c>
      <c r="CC150" s="478">
        <v>86.332967339581018</v>
      </c>
      <c r="CD150" s="478">
        <v>85.592601251841344</v>
      </c>
      <c r="CE150" s="478">
        <v>84.042899684046873</v>
      </c>
      <c r="CF150" s="478">
        <v>82.40213244975196</v>
      </c>
      <c r="CG150" s="478">
        <v>80.671544702942882</v>
      </c>
      <c r="CH150" s="478">
        <v>78.844626362047535</v>
      </c>
      <c r="CI150" s="478">
        <v>76.85802537076114</v>
      </c>
      <c r="CJ150" s="522" t="s">
        <v>381</v>
      </c>
      <c r="CK150" s="738"/>
      <c r="CL150" s="1021"/>
      <c r="CM150" s="503">
        <f t="shared" si="498"/>
        <v>30</v>
      </c>
      <c r="CN150" s="520">
        <v>1.2000000000000002</v>
      </c>
      <c r="CO150" s="521">
        <v>1.2000000000000002</v>
      </c>
      <c r="CP150" s="521">
        <v>1.2</v>
      </c>
      <c r="CQ150" s="521">
        <v>1.2</v>
      </c>
      <c r="CR150" s="521">
        <v>1.2</v>
      </c>
      <c r="CS150" s="521">
        <v>1.2</v>
      </c>
      <c r="CT150" s="521">
        <v>1.2000000000000077</v>
      </c>
      <c r="CU150" s="521">
        <v>1.2000000000000002</v>
      </c>
      <c r="CV150" s="521">
        <v>1.2000000000000077</v>
      </c>
      <c r="CW150" s="493">
        <v>1.2000000000000006</v>
      </c>
      <c r="CX150" s="521">
        <v>1.2000000000000006</v>
      </c>
      <c r="CY150" s="747" t="s">
        <v>381</v>
      </c>
      <c r="CZ150" s="738"/>
      <c r="DA150" s="1021"/>
      <c r="DB150" s="503">
        <f t="shared" si="499"/>
        <v>30</v>
      </c>
      <c r="DC150" s="520">
        <v>0.85116207665524957</v>
      </c>
      <c r="DD150" s="521">
        <v>0.88598225430947708</v>
      </c>
      <c r="DE150" s="521">
        <v>0.95132139490187573</v>
      </c>
      <c r="DF150" s="521">
        <v>1.0000000000000091</v>
      </c>
      <c r="DG150" s="521">
        <v>1</v>
      </c>
      <c r="DH150" s="521">
        <v>1.0000000000000091</v>
      </c>
      <c r="DI150" s="521">
        <v>1</v>
      </c>
      <c r="DJ150" s="521">
        <v>1.0000000000000047</v>
      </c>
      <c r="DK150" s="521">
        <v>1</v>
      </c>
      <c r="DL150" s="493">
        <v>1.0000000000000022</v>
      </c>
      <c r="DM150" s="521">
        <v>1.0000000000000004</v>
      </c>
      <c r="DN150" s="747" t="s">
        <v>381</v>
      </c>
      <c r="DO150" s="744"/>
      <c r="DP150" s="1021"/>
      <c r="DQ150" s="503">
        <f t="shared" si="500"/>
        <v>30</v>
      </c>
      <c r="DR150" s="520">
        <v>0.8631540844802007</v>
      </c>
      <c r="DS150" s="521">
        <v>0.89695560066806979</v>
      </c>
      <c r="DT150" s="521">
        <v>0.96189314234128165</v>
      </c>
      <c r="DU150" s="521">
        <v>1.0000000000000082</v>
      </c>
      <c r="DV150" s="521">
        <v>1</v>
      </c>
      <c r="DW150" s="521">
        <v>1.0000000000000091</v>
      </c>
      <c r="DX150" s="521">
        <v>1.0000000000000002</v>
      </c>
      <c r="DY150" s="521">
        <v>1.0000000000000004</v>
      </c>
      <c r="DZ150" s="521">
        <v>1</v>
      </c>
      <c r="EA150" s="493">
        <v>1.0000000000000027</v>
      </c>
      <c r="EB150" s="521">
        <v>1</v>
      </c>
      <c r="EC150" s="747" t="s">
        <v>381</v>
      </c>
      <c r="ED150" s="738"/>
      <c r="EE150" s="1021"/>
      <c r="EF150" s="503">
        <f t="shared" si="501"/>
        <v>30</v>
      </c>
      <c r="EG150" s="495">
        <v>44.868088489729132</v>
      </c>
      <c r="EH150" s="496">
        <v>44.160182999292715</v>
      </c>
      <c r="EI150" s="496">
        <v>42.960989836617898</v>
      </c>
      <c r="EJ150" s="496">
        <v>41.243466675635432</v>
      </c>
      <c r="EK150" s="496">
        <v>39.822427932217579</v>
      </c>
      <c r="EL150" s="497">
        <v>38.628293976358975</v>
      </c>
      <c r="EM150" s="497">
        <v>36.701105019172587</v>
      </c>
      <c r="EN150" s="497">
        <v>36.609293582567432</v>
      </c>
      <c r="EO150" s="497">
        <v>35.738086873999862</v>
      </c>
      <c r="EP150" s="497">
        <v>35.784891700363858</v>
      </c>
      <c r="EQ150" s="497">
        <v>35.676765057326179</v>
      </c>
      <c r="ER150" s="747" t="s">
        <v>381</v>
      </c>
      <c r="ES150" s="738"/>
      <c r="ET150" s="1021"/>
      <c r="EU150" s="503">
        <f t="shared" si="502"/>
        <v>30</v>
      </c>
      <c r="EV150" s="495">
        <v>85</v>
      </c>
      <c r="EW150" s="496">
        <v>85</v>
      </c>
      <c r="EX150" s="496">
        <v>85</v>
      </c>
      <c r="EY150" s="496">
        <v>83.599230861822662</v>
      </c>
      <c r="EZ150" s="496">
        <v>80.803392535059288</v>
      </c>
      <c r="FA150" s="497">
        <v>77.85724761075528</v>
      </c>
      <c r="FB150" s="497">
        <v>71.672105029623424</v>
      </c>
      <c r="FC150" s="497">
        <v>65.092038928119564</v>
      </c>
      <c r="FD150" s="497">
        <v>58.120875208716427</v>
      </c>
      <c r="FE150" s="497">
        <v>50.717743946756855</v>
      </c>
      <c r="FF150" s="497">
        <v>42.51065051648493</v>
      </c>
      <c r="FG150" s="747" t="s">
        <v>381</v>
      </c>
      <c r="FI150" s="1021"/>
      <c r="FJ150" s="503">
        <f t="shared" si="503"/>
        <v>30</v>
      </c>
      <c r="FK150" s="495">
        <v>85</v>
      </c>
      <c r="FL150" s="496">
        <v>85</v>
      </c>
      <c r="FM150" s="496">
        <v>85</v>
      </c>
      <c r="FN150" s="496">
        <v>83.290988319559915</v>
      </c>
      <c r="FO150" s="496">
        <v>80.430656999668543</v>
      </c>
      <c r="FP150" s="497">
        <v>77.439959762501985</v>
      </c>
      <c r="FQ150" s="497">
        <v>71.187094335215818</v>
      </c>
      <c r="FR150" s="497">
        <v>64.577491638342508</v>
      </c>
      <c r="FS150" s="497">
        <v>57.618252444992834</v>
      </c>
      <c r="FT150" s="497">
        <v>50.285545449881397</v>
      </c>
      <c r="FU150" s="497">
        <v>42.328550678926263</v>
      </c>
      <c r="FV150" s="747" t="s">
        <v>381</v>
      </c>
      <c r="FW150" s="744"/>
      <c r="FX150" s="1021"/>
      <c r="FY150" s="503">
        <f t="shared" si="504"/>
        <v>30</v>
      </c>
      <c r="FZ150" s="491">
        <f t="shared" si="505"/>
        <v>0.85116207665524957</v>
      </c>
      <c r="GA150" s="492">
        <f t="shared" si="469"/>
        <v>0.88598225430947708</v>
      </c>
      <c r="GB150" s="492">
        <f t="shared" si="470"/>
        <v>0.95132139490187573</v>
      </c>
      <c r="GC150" s="492">
        <f t="shared" si="471"/>
        <v>1.0000000000000082</v>
      </c>
      <c r="GD150" s="492">
        <f t="shared" si="472"/>
        <v>1</v>
      </c>
      <c r="GE150" s="493">
        <f t="shared" si="473"/>
        <v>1.0000000000000091</v>
      </c>
      <c r="GF150" s="493">
        <f t="shared" si="474"/>
        <v>1</v>
      </c>
      <c r="GG150" s="493">
        <f t="shared" si="475"/>
        <v>1.0000000000000004</v>
      </c>
      <c r="GH150" s="493">
        <f t="shared" si="476"/>
        <v>1</v>
      </c>
      <c r="GI150" s="493">
        <f t="shared" si="477"/>
        <v>1.0000000000000022</v>
      </c>
      <c r="GJ150" s="493">
        <f>MIN(CX150,DM150,EB150)</f>
        <v>1</v>
      </c>
      <c r="GK150" s="747" t="s">
        <v>381</v>
      </c>
      <c r="GM150" s="1021"/>
      <c r="GN150" s="503">
        <f t="shared" si="506"/>
        <v>30</v>
      </c>
      <c r="GO150" s="495">
        <f t="shared" si="507"/>
        <v>85</v>
      </c>
      <c r="GP150" s="496">
        <f t="shared" si="478"/>
        <v>85</v>
      </c>
      <c r="GQ150" s="496">
        <f t="shared" si="479"/>
        <v>85</v>
      </c>
      <c r="GR150" s="496">
        <f t="shared" si="480"/>
        <v>83.599230861822662</v>
      </c>
      <c r="GS150" s="496">
        <f t="shared" si="481"/>
        <v>80.803392535059288</v>
      </c>
      <c r="GT150" s="497">
        <f t="shared" si="482"/>
        <v>77.85724761075528</v>
      </c>
      <c r="GU150" s="497">
        <f t="shared" si="483"/>
        <v>71.672105029623424</v>
      </c>
      <c r="GV150" s="497">
        <f t="shared" si="484"/>
        <v>65.092038928119564</v>
      </c>
      <c r="GW150" s="497">
        <f t="shared" si="485"/>
        <v>58.120875208716427</v>
      </c>
      <c r="GX150" s="497">
        <f t="shared" si="486"/>
        <v>50.717743946756855</v>
      </c>
      <c r="GY150" s="497">
        <f>MAX(EQ150,FF150,FU150)</f>
        <v>42.51065051648493</v>
      </c>
      <c r="GZ150" s="747" t="s">
        <v>381</v>
      </c>
      <c r="HB150" s="1021"/>
      <c r="HC150" s="503">
        <f t="shared" si="508"/>
        <v>30</v>
      </c>
      <c r="HD150" s="531">
        <f t="shared" si="509"/>
        <v>4.1443914310419521</v>
      </c>
      <c r="HE150" s="551">
        <v>4.6624403599221962</v>
      </c>
      <c r="HF150" s="604">
        <v>87.463308781527672</v>
      </c>
      <c r="HH150" s="1021"/>
      <c r="HI150" s="503">
        <f t="shared" si="510"/>
        <v>30</v>
      </c>
      <c r="HJ150" s="531">
        <f t="shared" si="511"/>
        <v>4.1443914310419521</v>
      </c>
      <c r="HK150" s="604">
        <v>101.13692574878486</v>
      </c>
    </row>
    <row r="151" spans="2:219" ht="15" customHeight="1">
      <c r="B151" s="1046"/>
      <c r="C151" s="589">
        <v>25</v>
      </c>
      <c r="D151" s="476">
        <f t="shared" si="487"/>
        <v>13.965945499290298</v>
      </c>
      <c r="E151" s="642">
        <f t="shared" si="488"/>
        <v>67.697441682688805</v>
      </c>
      <c r="F151" s="643">
        <f t="shared" si="489"/>
        <v>87.444276334953571</v>
      </c>
      <c r="G151" s="602">
        <f t="shared" si="490"/>
        <v>4.6442879178605168</v>
      </c>
      <c r="H151" s="594" t="s">
        <v>712</v>
      </c>
      <c r="I151" s="603" t="s">
        <v>712</v>
      </c>
      <c r="J151" s="579">
        <f t="shared" si="491"/>
        <v>81.191956062156393</v>
      </c>
      <c r="K151" s="579">
        <f t="shared" si="458"/>
        <v>86.967044031979071</v>
      </c>
      <c r="L151" s="579">
        <f t="shared" si="459"/>
        <v>86.162221568604991</v>
      </c>
      <c r="M151" s="579">
        <f t="shared" si="460"/>
        <v>85.33181191558117</v>
      </c>
      <c r="N151" s="579">
        <f t="shared" si="461"/>
        <v>83.612403811188585</v>
      </c>
      <c r="O151" s="579">
        <f t="shared" si="462"/>
        <v>81.814547289149388</v>
      </c>
      <c r="P151" s="579">
        <f t="shared" si="463"/>
        <v>79.943679881612866</v>
      </c>
      <c r="Q151" s="579">
        <f t="shared" si="464"/>
        <v>77.990244647473958</v>
      </c>
      <c r="R151" s="579">
        <f t="shared" ref="R151:R153" si="513">MIN(BC151,BS151,CI151)</f>
        <v>75.87158929997716</v>
      </c>
      <c r="S151" s="480" t="s">
        <v>381</v>
      </c>
      <c r="T151" s="738"/>
      <c r="U151" s="1021"/>
      <c r="V151" s="503">
        <f t="shared" si="492"/>
        <v>25</v>
      </c>
      <c r="W151" s="498">
        <v>33.299999999999997</v>
      </c>
      <c r="X151" s="519">
        <v>-26</v>
      </c>
      <c r="Y151" s="681">
        <f t="shared" si="493"/>
        <v>13.965945499290298</v>
      </c>
      <c r="Z151" s="666">
        <v>15.711688686701585</v>
      </c>
      <c r="AA151" s="488">
        <v>16.087392250182504</v>
      </c>
      <c r="AB151" s="532">
        <f t="shared" si="494"/>
        <v>5.455553014010273</v>
      </c>
      <c r="AC151" s="486">
        <f t="shared" si="495"/>
        <v>4.8493804568980208</v>
      </c>
      <c r="AD151" s="487">
        <v>27.173816479295038</v>
      </c>
      <c r="AE151" s="488">
        <v>39.628227545530045</v>
      </c>
      <c r="AF151" s="738"/>
      <c r="AG151" s="1048"/>
      <c r="AH151" s="1050"/>
      <c r="AI151" s="738"/>
      <c r="AJ151" s="1021"/>
      <c r="AK151" s="503">
        <f t="shared" si="496"/>
        <v>25</v>
      </c>
      <c r="AL151" s="489">
        <f t="shared" si="512"/>
        <v>15</v>
      </c>
      <c r="AM151" s="482">
        <f t="shared" si="497"/>
        <v>-33</v>
      </c>
      <c r="AN151" s="490">
        <f t="shared" si="465"/>
        <v>13.965945499290298</v>
      </c>
      <c r="AO151" s="738"/>
      <c r="AP151" s="1021"/>
      <c r="AQ151" s="503">
        <v>25</v>
      </c>
      <c r="AR151" s="483">
        <f t="shared" si="466"/>
        <v>13.965945499290298</v>
      </c>
      <c r="AS151" s="477">
        <v>101.99520467458353</v>
      </c>
      <c r="AT151" s="479">
        <v>101.74329006871777</v>
      </c>
      <c r="AU151" s="479">
        <v>101.30321372995854</v>
      </c>
      <c r="AV151" s="479">
        <v>100.67123269119914</v>
      </c>
      <c r="AW151" s="479">
        <v>100.13239999239936</v>
      </c>
      <c r="AX151" s="479">
        <v>99.670507880646156</v>
      </c>
      <c r="AY151" s="479">
        <v>98.887065872168463</v>
      </c>
      <c r="AZ151" s="479">
        <v>98.814386936305795</v>
      </c>
      <c r="BA151" s="479">
        <v>98.388599622969537</v>
      </c>
      <c r="BB151" s="479">
        <v>98.34051395514409</v>
      </c>
      <c r="BC151" s="761" t="str">
        <f t="shared" ref="BC151" si="514">BC35</f>
        <v>not calc.</v>
      </c>
      <c r="BD151" s="480" t="s">
        <v>381</v>
      </c>
      <c r="BE151" s="738"/>
      <c r="BF151" s="1021"/>
      <c r="BG151" s="503">
        <v>25</v>
      </c>
      <c r="BH151" s="483">
        <f t="shared" si="467"/>
        <v>15.711688686701585</v>
      </c>
      <c r="BI151" s="477">
        <v>67.697441682688805</v>
      </c>
      <c r="BJ151" s="479">
        <v>72.242615154332867</v>
      </c>
      <c r="BK151" s="478">
        <v>81.191956062156393</v>
      </c>
      <c r="BL151" s="478">
        <v>87.031756726149169</v>
      </c>
      <c r="BM151" s="478">
        <v>86.242130796013711</v>
      </c>
      <c r="BN151" s="478">
        <v>85.422636112618974</v>
      </c>
      <c r="BO151" s="478">
        <v>83.723858493962425</v>
      </c>
      <c r="BP151" s="478">
        <v>81.932000640949155</v>
      </c>
      <c r="BQ151" s="478">
        <v>80.060109441719305</v>
      </c>
      <c r="BR151" s="478">
        <v>78.088753949092222</v>
      </c>
      <c r="BS151" s="478">
        <v>75.905088128953878</v>
      </c>
      <c r="BT151" s="522" t="s">
        <v>381</v>
      </c>
      <c r="BU151" s="533"/>
      <c r="BV151" s="1021"/>
      <c r="BW151" s="503">
        <v>25</v>
      </c>
      <c r="BX151" s="483">
        <f t="shared" si="468"/>
        <v>15.711688686701585</v>
      </c>
      <c r="BY151" s="477">
        <v>68.658181714789464</v>
      </c>
      <c r="BZ151" s="479">
        <v>73.241121142303697</v>
      </c>
      <c r="CA151" s="478">
        <v>82.213560764260066</v>
      </c>
      <c r="CB151" s="478">
        <v>86.967044031979071</v>
      </c>
      <c r="CC151" s="478">
        <v>86.162221568604991</v>
      </c>
      <c r="CD151" s="478">
        <v>85.33181191558117</v>
      </c>
      <c r="CE151" s="478">
        <v>83.612403811188585</v>
      </c>
      <c r="CF151" s="478">
        <v>81.814547289149388</v>
      </c>
      <c r="CG151" s="478">
        <v>79.943679881612866</v>
      </c>
      <c r="CH151" s="478">
        <v>77.990244647473958</v>
      </c>
      <c r="CI151" s="478">
        <v>75.87158929997716</v>
      </c>
      <c r="CJ151" s="522" t="s">
        <v>381</v>
      </c>
      <c r="CK151" s="738"/>
      <c r="CL151" s="1021"/>
      <c r="CM151" s="503">
        <f t="shared" si="498"/>
        <v>25</v>
      </c>
      <c r="CN151" s="520">
        <v>1.2000000000000008</v>
      </c>
      <c r="CO151" s="521">
        <v>1.2000000000000095</v>
      </c>
      <c r="CP151" s="521">
        <v>1.2000000000000002</v>
      </c>
      <c r="CQ151" s="521">
        <v>1.2</v>
      </c>
      <c r="CR151" s="521">
        <v>1.2000000000000088</v>
      </c>
      <c r="CS151" s="521">
        <v>1.2000000000000002</v>
      </c>
      <c r="CT151" s="521">
        <v>1.2000000000000004</v>
      </c>
      <c r="CU151" s="521">
        <v>1.2000000000000095</v>
      </c>
      <c r="CV151" s="521">
        <v>1.2000000000000006</v>
      </c>
      <c r="CW151" s="562">
        <v>1.2000000000000042</v>
      </c>
      <c r="CX151" s="761" t="str">
        <f t="shared" ref="CX151" si="515">CX35</f>
        <v>not calc.</v>
      </c>
      <c r="CY151" s="748" t="s">
        <v>381</v>
      </c>
      <c r="CZ151" s="738"/>
      <c r="DA151" s="1021"/>
      <c r="DB151" s="503">
        <f t="shared" si="499"/>
        <v>25</v>
      </c>
      <c r="DC151" s="520">
        <v>0.83485487784438273</v>
      </c>
      <c r="DD151" s="521">
        <v>0.87503309784427385</v>
      </c>
      <c r="DE151" s="521">
        <v>0.95019284452803887</v>
      </c>
      <c r="DF151" s="521">
        <v>1.0000000000000109</v>
      </c>
      <c r="DG151" s="521">
        <v>1.0000000000000004</v>
      </c>
      <c r="DH151" s="521">
        <v>1.0000000000000051</v>
      </c>
      <c r="DI151" s="521">
        <v>1</v>
      </c>
      <c r="DJ151" s="521">
        <v>1.0000000000000053</v>
      </c>
      <c r="DK151" s="521">
        <v>1.0000000000000024</v>
      </c>
      <c r="DL151" s="562">
        <v>1</v>
      </c>
      <c r="DM151" s="771">
        <v>1.0000000000000004</v>
      </c>
      <c r="DN151" s="748" t="s">
        <v>381</v>
      </c>
      <c r="DO151" s="744"/>
      <c r="DP151" s="1021"/>
      <c r="DQ151" s="503">
        <f t="shared" si="500"/>
        <v>25</v>
      </c>
      <c r="DR151" s="520">
        <v>0.8434666688996143</v>
      </c>
      <c r="DS151" s="521">
        <v>0.88367213148396984</v>
      </c>
      <c r="DT151" s="521">
        <v>0.95846039994860521</v>
      </c>
      <c r="DU151" s="521">
        <v>1.0000000000000109</v>
      </c>
      <c r="DV151" s="521">
        <v>1.0000000000000111</v>
      </c>
      <c r="DW151" s="521">
        <v>1.0000000000000004</v>
      </c>
      <c r="DX151" s="521">
        <v>1.0000000000000047</v>
      </c>
      <c r="DY151" s="521">
        <v>1</v>
      </c>
      <c r="DZ151" s="521">
        <v>1</v>
      </c>
      <c r="EA151" s="562">
        <v>1.0000000000000004</v>
      </c>
      <c r="EB151" s="771">
        <v>1</v>
      </c>
      <c r="EC151" s="748" t="s">
        <v>381</v>
      </c>
      <c r="ED151" s="738"/>
      <c r="EE151" s="1021"/>
      <c r="EF151" s="503">
        <f t="shared" si="501"/>
        <v>25</v>
      </c>
      <c r="EG151" s="495">
        <v>42.779133983746533</v>
      </c>
      <c r="EH151" s="496">
        <v>42.008447050127529</v>
      </c>
      <c r="EI151" s="496">
        <v>40.662568164116067</v>
      </c>
      <c r="EJ151" s="496">
        <v>38.73080488299405</v>
      </c>
      <c r="EK151" s="496">
        <v>37.084718149083699</v>
      </c>
      <c r="EL151" s="497">
        <v>35.674379023360416</v>
      </c>
      <c r="EM151" s="497">
        <v>33.283710738385025</v>
      </c>
      <c r="EN151" s="497">
        <v>33.062026763450206</v>
      </c>
      <c r="EO151" s="497">
        <v>31.763626361978083</v>
      </c>
      <c r="EP151" s="563">
        <v>31.61702862130943</v>
      </c>
      <c r="EQ151" s="761" t="str">
        <f t="shared" ref="EQ151" si="516">EQ35</f>
        <v>not calc.</v>
      </c>
      <c r="ER151" s="748" t="s">
        <v>381</v>
      </c>
      <c r="ES151" s="738"/>
      <c r="ET151" s="1021"/>
      <c r="EU151" s="503">
        <f t="shared" si="502"/>
        <v>25</v>
      </c>
      <c r="EV151" s="495">
        <v>85.000000000000057</v>
      </c>
      <c r="EW151" s="496">
        <v>85</v>
      </c>
      <c r="EX151" s="496">
        <v>85</v>
      </c>
      <c r="EY151" s="496">
        <v>83.255399644754789</v>
      </c>
      <c r="EZ151" s="496">
        <v>80.063606828251011</v>
      </c>
      <c r="FA151" s="497">
        <v>76.753697156696887</v>
      </c>
      <c r="FB151" s="497">
        <v>69.901012056384673</v>
      </c>
      <c r="FC151" s="497">
        <v>62.685693248661721</v>
      </c>
      <c r="FD151" s="497">
        <v>55.162525826091553</v>
      </c>
      <c r="FE151" s="563">
        <v>47.255959200160305</v>
      </c>
      <c r="FF151" s="497">
        <v>38.518009446762107</v>
      </c>
      <c r="FG151" s="748" t="s">
        <v>381</v>
      </c>
      <c r="FI151" s="1021"/>
      <c r="FJ151" s="503">
        <f t="shared" si="503"/>
        <v>25</v>
      </c>
      <c r="FK151" s="495">
        <v>85</v>
      </c>
      <c r="FL151" s="496">
        <v>85</v>
      </c>
      <c r="FM151" s="496">
        <v>85</v>
      </c>
      <c r="FN151" s="496">
        <v>82.993728302423335</v>
      </c>
      <c r="FO151" s="496">
        <v>79.740738170073087</v>
      </c>
      <c r="FP151" s="497">
        <v>76.387026891135008</v>
      </c>
      <c r="FQ151" s="497">
        <v>69.451827161448762</v>
      </c>
      <c r="FR151" s="497">
        <v>62.213208621577678</v>
      </c>
      <c r="FS151" s="497">
        <v>54.695088260027433</v>
      </c>
      <c r="FT151" s="563">
        <v>46.861313333288706</v>
      </c>
      <c r="FU151" s="497">
        <v>38.384132226922873</v>
      </c>
      <c r="FV151" s="748" t="s">
        <v>381</v>
      </c>
      <c r="FW151" s="744"/>
      <c r="FX151" s="1021"/>
      <c r="FY151" s="503">
        <f t="shared" si="504"/>
        <v>25</v>
      </c>
      <c r="FZ151" s="491">
        <f t="shared" si="505"/>
        <v>0.83485487784438273</v>
      </c>
      <c r="GA151" s="492">
        <f t="shared" si="469"/>
        <v>0.87503309784427385</v>
      </c>
      <c r="GB151" s="492">
        <f t="shared" si="470"/>
        <v>0.95019284452803887</v>
      </c>
      <c r="GC151" s="492">
        <f t="shared" si="471"/>
        <v>1.0000000000000109</v>
      </c>
      <c r="GD151" s="492">
        <f t="shared" si="472"/>
        <v>1.0000000000000004</v>
      </c>
      <c r="GE151" s="493">
        <f t="shared" si="473"/>
        <v>1.0000000000000004</v>
      </c>
      <c r="GF151" s="493">
        <f t="shared" si="474"/>
        <v>1</v>
      </c>
      <c r="GG151" s="493">
        <f t="shared" si="475"/>
        <v>1</v>
      </c>
      <c r="GH151" s="493">
        <f t="shared" si="476"/>
        <v>1</v>
      </c>
      <c r="GI151" s="493">
        <f t="shared" si="477"/>
        <v>1</v>
      </c>
      <c r="GJ151" s="493">
        <f t="shared" ref="GJ151:GJ153" si="517">MIN(CX151,DM151,EB151)</f>
        <v>1</v>
      </c>
      <c r="GK151" s="748" t="s">
        <v>381</v>
      </c>
      <c r="GM151" s="1021"/>
      <c r="GN151" s="503">
        <f t="shared" si="506"/>
        <v>25</v>
      </c>
      <c r="GO151" s="495">
        <f t="shared" si="507"/>
        <v>85.000000000000057</v>
      </c>
      <c r="GP151" s="496">
        <f t="shared" si="478"/>
        <v>85</v>
      </c>
      <c r="GQ151" s="496">
        <f t="shared" si="479"/>
        <v>85</v>
      </c>
      <c r="GR151" s="496">
        <f t="shared" si="480"/>
        <v>83.255399644754789</v>
      </c>
      <c r="GS151" s="496">
        <f t="shared" si="481"/>
        <v>80.063606828251011</v>
      </c>
      <c r="GT151" s="497">
        <f t="shared" si="482"/>
        <v>76.753697156696887</v>
      </c>
      <c r="GU151" s="497">
        <f t="shared" si="483"/>
        <v>69.901012056384673</v>
      </c>
      <c r="GV151" s="497">
        <f t="shared" si="484"/>
        <v>62.685693248661721</v>
      </c>
      <c r="GW151" s="497">
        <f t="shared" si="485"/>
        <v>55.162525826091553</v>
      </c>
      <c r="GX151" s="497">
        <f t="shared" si="486"/>
        <v>47.255959200160305</v>
      </c>
      <c r="GY151" s="497">
        <f t="shared" ref="GY151:GY153" si="518">MAX(EQ151,FF151,FU151)</f>
        <v>38.518009446762107</v>
      </c>
      <c r="GZ151" s="748" t="s">
        <v>381</v>
      </c>
      <c r="HB151" s="1021"/>
      <c r="HC151" s="503">
        <f t="shared" si="508"/>
        <v>25</v>
      </c>
      <c r="HD151" s="531">
        <f t="shared" si="509"/>
        <v>4.6442879178605168</v>
      </c>
      <c r="HE151" s="551">
        <v>5.2248239075930814</v>
      </c>
      <c r="HF151" s="604">
        <v>87.444276334953571</v>
      </c>
      <c r="HH151" s="1021"/>
      <c r="HI151" s="503">
        <f t="shared" si="510"/>
        <v>25</v>
      </c>
      <c r="HJ151" s="531">
        <f t="shared" si="511"/>
        <v>4.6442879178605168</v>
      </c>
      <c r="HK151" s="604">
        <v>100.1524983115758</v>
      </c>
    </row>
    <row r="152" spans="2:219" ht="15" customHeight="1">
      <c r="B152" s="1046"/>
      <c r="C152" s="589">
        <v>20</v>
      </c>
      <c r="D152" s="476">
        <f t="shared" si="487"/>
        <v>15.885462089210016</v>
      </c>
      <c r="E152" s="642">
        <f t="shared" si="488"/>
        <v>66.120137896530309</v>
      </c>
      <c r="F152" s="643">
        <f t="shared" si="489"/>
        <v>87.385877601664504</v>
      </c>
      <c r="G152" s="602">
        <f t="shared" si="490"/>
        <v>4.966042316948446</v>
      </c>
      <c r="H152" s="594" t="s">
        <v>712</v>
      </c>
      <c r="I152" s="603" t="s">
        <v>712</v>
      </c>
      <c r="J152" s="579">
        <f t="shared" si="491"/>
        <v>81.073940978193434</v>
      </c>
      <c r="K152" s="579">
        <f t="shared" si="458"/>
        <v>86.893841754179263</v>
      </c>
      <c r="L152" s="579">
        <f t="shared" si="459"/>
        <v>85.986564770933029</v>
      </c>
      <c r="M152" s="579">
        <f t="shared" si="460"/>
        <v>85.06370523158148</v>
      </c>
      <c r="N152" s="579">
        <f t="shared" si="461"/>
        <v>83.165959438715362</v>
      </c>
      <c r="O152" s="579">
        <f t="shared" si="462"/>
        <v>81.211334278598272</v>
      </c>
      <c r="P152" s="579">
        <f t="shared" si="463"/>
        <v>79.198391057181709</v>
      </c>
      <c r="Q152" s="579">
        <f t="shared" si="464"/>
        <v>77.117585077492336</v>
      </c>
      <c r="R152" s="579">
        <f t="shared" si="513"/>
        <v>74.857536862266585</v>
      </c>
      <c r="S152" s="480" t="s">
        <v>381</v>
      </c>
      <c r="T152" s="738"/>
      <c r="U152" s="1021"/>
      <c r="V152" s="503">
        <f t="shared" si="492"/>
        <v>20</v>
      </c>
      <c r="W152" s="481">
        <v>30</v>
      </c>
      <c r="X152" s="519">
        <v>-26</v>
      </c>
      <c r="Y152" s="681">
        <f t="shared" si="493"/>
        <v>15.885462089210016</v>
      </c>
      <c r="Z152" s="666">
        <v>17.871144850361269</v>
      </c>
      <c r="AA152" s="488">
        <v>18.160579608728078</v>
      </c>
      <c r="AB152" s="532">
        <f t="shared" si="494"/>
        <v>4.7889032469420973</v>
      </c>
      <c r="AC152" s="486">
        <f t="shared" si="495"/>
        <v>4.2568028861707532</v>
      </c>
      <c r="AD152" s="487">
        <v>30.269711458022737</v>
      </c>
      <c r="AE152" s="488">
        <v>43.840820686737267</v>
      </c>
      <c r="AF152" s="738"/>
      <c r="AG152" s="1048"/>
      <c r="AH152" s="1050"/>
      <c r="AI152" s="738"/>
      <c r="AJ152" s="1021"/>
      <c r="AK152" s="503">
        <f t="shared" si="496"/>
        <v>20</v>
      </c>
      <c r="AL152" s="489">
        <f t="shared" si="512"/>
        <v>10</v>
      </c>
      <c r="AM152" s="482">
        <f t="shared" si="497"/>
        <v>-33</v>
      </c>
      <c r="AN152" s="490">
        <f t="shared" si="465"/>
        <v>15.885462089210016</v>
      </c>
      <c r="AO152" s="738"/>
      <c r="AP152" s="1021"/>
      <c r="AQ152" s="503">
        <v>20</v>
      </c>
      <c r="AR152" s="483">
        <f t="shared" si="466"/>
        <v>15.885462089210016</v>
      </c>
      <c r="AS152" s="477">
        <v>101.32632993593003</v>
      </c>
      <c r="AT152" s="479">
        <v>101.05289086230994</v>
      </c>
      <c r="AU152" s="479">
        <v>100.5600743257677</v>
      </c>
      <c r="AV152" s="479">
        <v>99.844920498543843</v>
      </c>
      <c r="AW152" s="479">
        <v>99.225491248751524</v>
      </c>
      <c r="AX152" s="479">
        <v>98.68297770252876</v>
      </c>
      <c r="AY152" s="479">
        <v>97.731523904650231</v>
      </c>
      <c r="AZ152" s="479">
        <v>97.610111930282002</v>
      </c>
      <c r="BA152" s="479">
        <v>97.033970060049242</v>
      </c>
      <c r="BB152" s="479">
        <v>96.929421340558065</v>
      </c>
      <c r="BC152" s="761" t="str">
        <f t="shared" ref="BC152" si="519">BC36</f>
        <v>not calc.</v>
      </c>
      <c r="BD152" s="480" t="s">
        <v>381</v>
      </c>
      <c r="BE152" s="738"/>
      <c r="BF152" s="1021"/>
      <c r="BG152" s="503">
        <v>20</v>
      </c>
      <c r="BH152" s="483">
        <f t="shared" si="467"/>
        <v>17.871144850361269</v>
      </c>
      <c r="BI152" s="477">
        <v>66.120137896530309</v>
      </c>
      <c r="BJ152" s="479">
        <v>71.149318282676077</v>
      </c>
      <c r="BK152" s="478">
        <v>81.073940978193434</v>
      </c>
      <c r="BL152" s="478">
        <v>86.93942359196555</v>
      </c>
      <c r="BM152" s="478">
        <v>86.051507850952461</v>
      </c>
      <c r="BN152" s="478">
        <v>85.142422909102123</v>
      </c>
      <c r="BO152" s="478">
        <v>83.266856169989381</v>
      </c>
      <c r="BP152" s="478">
        <v>81.319240056974735</v>
      </c>
      <c r="BQ152" s="478">
        <v>79.305015116580662</v>
      </c>
      <c r="BR152" s="478">
        <v>77.206044041266622</v>
      </c>
      <c r="BS152" s="478">
        <v>74.880281850732558</v>
      </c>
      <c r="BT152" s="522" t="s">
        <v>381</v>
      </c>
      <c r="BU152" s="533"/>
      <c r="BV152" s="1021"/>
      <c r="BW152" s="503">
        <v>20</v>
      </c>
      <c r="BX152" s="483">
        <f t="shared" si="468"/>
        <v>17.871144850361269</v>
      </c>
      <c r="BY152" s="477">
        <v>66.736836562099668</v>
      </c>
      <c r="BZ152" s="479">
        <v>71.800991086633644</v>
      </c>
      <c r="CA152" s="478">
        <v>81.818031106310173</v>
      </c>
      <c r="CB152" s="478">
        <v>86.893841754179263</v>
      </c>
      <c r="CC152" s="478">
        <v>85.986564770933029</v>
      </c>
      <c r="CD152" s="478">
        <v>85.06370523158148</v>
      </c>
      <c r="CE152" s="478">
        <v>83.165959438715362</v>
      </c>
      <c r="CF152" s="478">
        <v>81.211334278598272</v>
      </c>
      <c r="CG152" s="478">
        <v>79.198391057181709</v>
      </c>
      <c r="CH152" s="478">
        <v>77.117585077492336</v>
      </c>
      <c r="CI152" s="478">
        <v>74.857536862266585</v>
      </c>
      <c r="CJ152" s="522" t="s">
        <v>381</v>
      </c>
      <c r="CK152" s="738"/>
      <c r="CL152" s="1021"/>
      <c r="CM152" s="503">
        <f t="shared" si="498"/>
        <v>20</v>
      </c>
      <c r="CN152" s="520">
        <v>1.2000000000000006</v>
      </c>
      <c r="CO152" s="521">
        <v>1.2000000000000006</v>
      </c>
      <c r="CP152" s="521">
        <v>1.2000000000000002</v>
      </c>
      <c r="CQ152" s="521">
        <v>1.2000000000000008</v>
      </c>
      <c r="CR152" s="521">
        <v>1.2</v>
      </c>
      <c r="CS152" s="521">
        <v>1.2000000000000002</v>
      </c>
      <c r="CT152" s="521">
        <v>1.2000000000000002</v>
      </c>
      <c r="CU152" s="521">
        <v>1.2</v>
      </c>
      <c r="CV152" s="521">
        <v>1.2</v>
      </c>
      <c r="CW152" s="562">
        <v>1.2000000000000008</v>
      </c>
      <c r="CX152" s="761" t="str">
        <f t="shared" ref="CX152" si="520">CX36</f>
        <v>not calc.</v>
      </c>
      <c r="CY152" s="748" t="s">
        <v>381</v>
      </c>
      <c r="CZ152" s="738"/>
      <c r="DA152" s="1021"/>
      <c r="DB152" s="503">
        <f t="shared" si="499"/>
        <v>20</v>
      </c>
      <c r="DC152" s="520">
        <v>0.82057408005616916</v>
      </c>
      <c r="DD152" s="521">
        <v>0.86549766816433094</v>
      </c>
      <c r="DE152" s="521">
        <v>0.94923381883545643</v>
      </c>
      <c r="DF152" s="521">
        <v>1.0000000000000118</v>
      </c>
      <c r="DG152" s="521">
        <v>1</v>
      </c>
      <c r="DH152" s="521">
        <v>1.0000000000000002</v>
      </c>
      <c r="DI152" s="521">
        <v>1</v>
      </c>
      <c r="DJ152" s="521">
        <v>1.0000000000000004</v>
      </c>
      <c r="DK152" s="521">
        <v>1.0000000000000031</v>
      </c>
      <c r="DL152" s="562">
        <v>1</v>
      </c>
      <c r="DM152" s="771">
        <v>1.0000000000000004</v>
      </c>
      <c r="DN152" s="748" t="s">
        <v>381</v>
      </c>
      <c r="DO152" s="744"/>
      <c r="DP152" s="1021"/>
      <c r="DQ152" s="503">
        <f t="shared" si="500"/>
        <v>20</v>
      </c>
      <c r="DR152" s="520">
        <v>0.82617886818934749</v>
      </c>
      <c r="DS152" s="521">
        <v>0.87119103589302815</v>
      </c>
      <c r="DT152" s="521">
        <v>0.95526676350660245</v>
      </c>
      <c r="DU152" s="521">
        <v>1.0000000000000002</v>
      </c>
      <c r="DV152" s="521">
        <v>1.0000000000000004</v>
      </c>
      <c r="DW152" s="521">
        <v>1.0000000000000058</v>
      </c>
      <c r="DX152" s="521">
        <v>1</v>
      </c>
      <c r="DY152" s="521">
        <v>1.000000000000006</v>
      </c>
      <c r="DZ152" s="521">
        <v>1.0000000000000004</v>
      </c>
      <c r="EA152" s="562">
        <v>1</v>
      </c>
      <c r="EB152" s="771">
        <v>1</v>
      </c>
      <c r="EC152" s="748" t="s">
        <v>381</v>
      </c>
      <c r="ED152" s="738"/>
      <c r="EE152" s="1021"/>
      <c r="EF152" s="503">
        <f t="shared" si="501"/>
        <v>20</v>
      </c>
      <c r="EG152" s="495">
        <v>40.73324971080342</v>
      </c>
      <c r="EH152" s="496">
        <v>39.897267653949427</v>
      </c>
      <c r="EI152" s="496">
        <v>38.391154218239933</v>
      </c>
      <c r="EJ152" s="496">
        <v>36.206853055392344</v>
      </c>
      <c r="EK152" s="496">
        <v>34.316182921511199</v>
      </c>
      <c r="EL152" s="497">
        <v>32.661246262546172</v>
      </c>
      <c r="EM152" s="497">
        <v>29.761034067010769</v>
      </c>
      <c r="EN152" s="497">
        <v>29.391149681384491</v>
      </c>
      <c r="EO152" s="497">
        <v>27.636547777164992</v>
      </c>
      <c r="EP152" s="563">
        <v>27.318263098773116</v>
      </c>
      <c r="EQ152" s="761" t="str">
        <f t="shared" ref="EQ152" si="521">EQ36</f>
        <v>not calc.</v>
      </c>
      <c r="ER152" s="748" t="s">
        <v>381</v>
      </c>
      <c r="ES152" s="738"/>
      <c r="ET152" s="1021"/>
      <c r="EU152" s="503">
        <f t="shared" si="502"/>
        <v>20</v>
      </c>
      <c r="EV152" s="495">
        <v>85</v>
      </c>
      <c r="EW152" s="496">
        <v>85</v>
      </c>
      <c r="EX152" s="496">
        <v>85</v>
      </c>
      <c r="EY152" s="496">
        <v>82.882047436681091</v>
      </c>
      <c r="EZ152" s="496">
        <v>79.293448448929894</v>
      </c>
      <c r="FA152" s="497">
        <v>75.622542948069338</v>
      </c>
      <c r="FB152" s="497">
        <v>68.059524923831759</v>
      </c>
      <c r="FC152" s="497">
        <v>60.221355911234753</v>
      </c>
      <c r="FD152" s="497">
        <v>52.132043231881426</v>
      </c>
      <c r="FE152" s="563">
        <v>43.72120862715542</v>
      </c>
      <c r="FF152" s="497">
        <v>34.424719167651347</v>
      </c>
      <c r="FG152" s="748" t="s">
        <v>381</v>
      </c>
      <c r="FI152" s="1021"/>
      <c r="FJ152" s="503">
        <f t="shared" si="503"/>
        <v>20</v>
      </c>
      <c r="FK152" s="495">
        <v>85</v>
      </c>
      <c r="FL152" s="496">
        <v>85</v>
      </c>
      <c r="FM152" s="496">
        <v>85</v>
      </c>
      <c r="FN152" s="496">
        <v>82.697747975214327</v>
      </c>
      <c r="FO152" s="496">
        <v>79.031097420214849</v>
      </c>
      <c r="FP152" s="497">
        <v>75.304835007687757</v>
      </c>
      <c r="FQ152" s="497">
        <v>67.653078172031826</v>
      </c>
      <c r="FR152" s="497">
        <v>59.787556108234412</v>
      </c>
      <c r="FS152" s="497">
        <v>51.704319762618411</v>
      </c>
      <c r="FT152" s="563">
        <v>43.367172835695669</v>
      </c>
      <c r="FU152" s="497">
        <v>34.333925956921291</v>
      </c>
      <c r="FV152" s="748" t="s">
        <v>381</v>
      </c>
      <c r="FW152" s="744"/>
      <c r="FX152" s="1021"/>
      <c r="FY152" s="503">
        <f t="shared" si="504"/>
        <v>20</v>
      </c>
      <c r="FZ152" s="491">
        <f t="shared" si="505"/>
        <v>0.82057408005616916</v>
      </c>
      <c r="GA152" s="492">
        <f t="shared" si="469"/>
        <v>0.86549766816433094</v>
      </c>
      <c r="GB152" s="492">
        <f t="shared" si="470"/>
        <v>0.94923381883545643</v>
      </c>
      <c r="GC152" s="492">
        <f t="shared" si="471"/>
        <v>1.0000000000000002</v>
      </c>
      <c r="GD152" s="492">
        <f t="shared" si="472"/>
        <v>1</v>
      </c>
      <c r="GE152" s="493">
        <f t="shared" si="473"/>
        <v>1.0000000000000002</v>
      </c>
      <c r="GF152" s="493">
        <f t="shared" si="474"/>
        <v>1</v>
      </c>
      <c r="GG152" s="493">
        <f t="shared" si="475"/>
        <v>1.0000000000000004</v>
      </c>
      <c r="GH152" s="493">
        <f t="shared" si="476"/>
        <v>1.0000000000000004</v>
      </c>
      <c r="GI152" s="493">
        <f t="shared" si="477"/>
        <v>1</v>
      </c>
      <c r="GJ152" s="493">
        <f t="shared" si="517"/>
        <v>1</v>
      </c>
      <c r="GK152" s="748" t="s">
        <v>381</v>
      </c>
      <c r="GM152" s="1021"/>
      <c r="GN152" s="503">
        <f t="shared" si="506"/>
        <v>20</v>
      </c>
      <c r="GO152" s="495">
        <f t="shared" si="507"/>
        <v>85</v>
      </c>
      <c r="GP152" s="496">
        <f t="shared" si="478"/>
        <v>85</v>
      </c>
      <c r="GQ152" s="496">
        <f t="shared" si="479"/>
        <v>85</v>
      </c>
      <c r="GR152" s="496">
        <f t="shared" si="480"/>
        <v>82.882047436681091</v>
      </c>
      <c r="GS152" s="496">
        <f t="shared" si="481"/>
        <v>79.293448448929894</v>
      </c>
      <c r="GT152" s="497">
        <f t="shared" si="482"/>
        <v>75.622542948069338</v>
      </c>
      <c r="GU152" s="497">
        <f t="shared" si="483"/>
        <v>68.059524923831759</v>
      </c>
      <c r="GV152" s="497">
        <f t="shared" si="484"/>
        <v>60.221355911234753</v>
      </c>
      <c r="GW152" s="497">
        <f t="shared" si="485"/>
        <v>52.132043231881426</v>
      </c>
      <c r="GX152" s="497">
        <f t="shared" si="486"/>
        <v>43.72120862715542</v>
      </c>
      <c r="GY152" s="497">
        <f t="shared" si="518"/>
        <v>34.424719167651347</v>
      </c>
      <c r="GZ152" s="748" t="s">
        <v>381</v>
      </c>
      <c r="HB152" s="1021"/>
      <c r="HC152" s="503">
        <f t="shared" si="508"/>
        <v>20</v>
      </c>
      <c r="HD152" s="531">
        <f t="shared" si="509"/>
        <v>4.966042316948446</v>
      </c>
      <c r="HE152" s="551">
        <v>5.5867976065670018</v>
      </c>
      <c r="HF152" s="604">
        <v>87.385877601664504</v>
      </c>
      <c r="HH152" s="1021"/>
      <c r="HI152" s="503">
        <f t="shared" si="510"/>
        <v>20</v>
      </c>
      <c r="HJ152" s="531">
        <f t="shared" si="511"/>
        <v>4.966042316948446</v>
      </c>
      <c r="HK152" s="604">
        <v>99.161347334870698</v>
      </c>
    </row>
    <row r="153" spans="2:219" ht="15" customHeight="1">
      <c r="B153" s="1046"/>
      <c r="C153" s="589">
        <v>10</v>
      </c>
      <c r="D153" s="476">
        <f t="shared" si="487"/>
        <v>18.917817679328209</v>
      </c>
      <c r="E153" s="642">
        <f t="shared" si="488"/>
        <v>64.440248003377988</v>
      </c>
      <c r="F153" s="643">
        <f t="shared" si="489"/>
        <v>87.334614860646838</v>
      </c>
      <c r="G153" s="602">
        <f t="shared" si="490"/>
        <v>5.5626444740435188</v>
      </c>
      <c r="H153" s="594" t="s">
        <v>712</v>
      </c>
      <c r="I153" s="603" t="s">
        <v>712</v>
      </c>
      <c r="J153" s="579">
        <f t="shared" si="491"/>
        <v>81.114024749824878</v>
      </c>
      <c r="K153" s="579">
        <f t="shared" si="458"/>
        <v>86.765239541727425</v>
      </c>
      <c r="L153" s="579">
        <f t="shared" si="459"/>
        <v>85.702868463649168</v>
      </c>
      <c r="M153" s="579">
        <f t="shared" si="460"/>
        <v>84.633349938318176</v>
      </c>
      <c r="N153" s="579">
        <f t="shared" si="461"/>
        <v>82.463823359089503</v>
      </c>
      <c r="O153" s="579">
        <f t="shared" si="462"/>
        <v>80.266489773556174</v>
      </c>
      <c r="P153" s="579">
        <f t="shared" si="463"/>
        <v>78.037749027659572</v>
      </c>
      <c r="Q153" s="579">
        <f t="shared" si="464"/>
        <v>75.763986845802108</v>
      </c>
      <c r="R153" s="579">
        <f t="shared" si="513"/>
        <v>73.281171272422924</v>
      </c>
      <c r="S153" s="480" t="s">
        <v>381</v>
      </c>
      <c r="T153" s="738"/>
      <c r="U153" s="1021"/>
      <c r="V153" s="503">
        <f t="shared" si="492"/>
        <v>10</v>
      </c>
      <c r="W153" s="481">
        <f>V153+15</f>
        <v>25</v>
      </c>
      <c r="X153" s="519">
        <v>-26</v>
      </c>
      <c r="Y153" s="681">
        <f t="shared" si="493"/>
        <v>18.917817679328209</v>
      </c>
      <c r="Z153" s="666">
        <v>21.282544889244235</v>
      </c>
      <c r="AA153" s="488">
        <v>21.3526802491841</v>
      </c>
      <c r="AB153" s="532">
        <f t="shared" si="494"/>
        <v>4.0234040754603448</v>
      </c>
      <c r="AC153" s="486">
        <f t="shared" si="495"/>
        <v>3.5763591781869732</v>
      </c>
      <c r="AD153" s="487">
        <v>34.929079491752034</v>
      </c>
      <c r="AE153" s="488">
        <v>50.038263253454268</v>
      </c>
      <c r="AF153" s="738"/>
      <c r="AG153" s="1048"/>
      <c r="AH153" s="1050"/>
      <c r="AI153" s="738"/>
      <c r="AJ153" s="1021"/>
      <c r="AK153" s="503">
        <f t="shared" si="496"/>
        <v>10</v>
      </c>
      <c r="AL153" s="489">
        <f t="shared" si="512"/>
        <v>0</v>
      </c>
      <c r="AM153" s="482">
        <f t="shared" si="497"/>
        <v>-33</v>
      </c>
      <c r="AN153" s="490">
        <f t="shared" si="465"/>
        <v>18.917817679328209</v>
      </c>
      <c r="AO153" s="738"/>
      <c r="AP153" s="1021"/>
      <c r="AQ153" s="503">
        <v>10</v>
      </c>
      <c r="AR153" s="483">
        <f t="shared" si="466"/>
        <v>18.917817679328209</v>
      </c>
      <c r="AS153" s="477">
        <v>100.03950343859638</v>
      </c>
      <c r="AT153" s="479">
        <v>99.599918479625742</v>
      </c>
      <c r="AU153" s="479">
        <v>98.976539658346368</v>
      </c>
      <c r="AV153" s="479">
        <v>98.082749676145156</v>
      </c>
      <c r="AW153" s="479">
        <v>97.289331163949498</v>
      </c>
      <c r="AX153" s="479">
        <v>96.574913313395697</v>
      </c>
      <c r="AY153" s="479">
        <v>95.260891387478182</v>
      </c>
      <c r="AZ153" s="479">
        <v>95.039041422291248</v>
      </c>
      <c r="BA153" s="479">
        <v>94.148326723641347</v>
      </c>
      <c r="BB153" s="479">
        <v>93.966754748693802</v>
      </c>
      <c r="BC153" s="761" t="str">
        <f t="shared" ref="BC153" si="522">BC37</f>
        <v>not calc.</v>
      </c>
      <c r="BD153" s="480" t="s">
        <v>381</v>
      </c>
      <c r="BE153" s="738"/>
      <c r="BF153" s="1021"/>
      <c r="BG153" s="503">
        <v>10</v>
      </c>
      <c r="BH153" s="483">
        <f t="shared" si="467"/>
        <v>21.282544889244235</v>
      </c>
      <c r="BI153" s="477">
        <v>64.471198230337407</v>
      </c>
      <c r="BJ153" s="479">
        <v>70.015665541123482</v>
      </c>
      <c r="BK153" s="478">
        <v>81.114024749824878</v>
      </c>
      <c r="BL153" s="478">
        <v>86.793062107726911</v>
      </c>
      <c r="BM153" s="478">
        <v>85.746642322262517</v>
      </c>
      <c r="BN153" s="478">
        <v>84.690169080912312</v>
      </c>
      <c r="BO153" s="478">
        <v>82.541360309641973</v>
      </c>
      <c r="BP153" s="478">
        <v>80.352792849467122</v>
      </c>
      <c r="BQ153" s="478">
        <v>78.123543222474339</v>
      </c>
      <c r="BR153" s="478">
        <v>75.832300289038642</v>
      </c>
      <c r="BS153" s="478">
        <v>73.290216198912631</v>
      </c>
      <c r="BT153" s="522" t="s">
        <v>381</v>
      </c>
      <c r="BU153" s="533"/>
      <c r="BV153" s="1021"/>
      <c r="BW153" s="503">
        <v>10</v>
      </c>
      <c r="BX153" s="483">
        <f t="shared" si="468"/>
        <v>21.282544889244235</v>
      </c>
      <c r="BY153" s="477">
        <v>64.440248003377988</v>
      </c>
      <c r="BZ153" s="479">
        <v>70.038698735760619</v>
      </c>
      <c r="CA153" s="478">
        <v>81.332060316300172</v>
      </c>
      <c r="CB153" s="478">
        <v>86.765239541727425</v>
      </c>
      <c r="CC153" s="478">
        <v>85.702868463649168</v>
      </c>
      <c r="CD153" s="478">
        <v>84.633349938318176</v>
      </c>
      <c r="CE153" s="478">
        <v>82.463823359089503</v>
      </c>
      <c r="CF153" s="478">
        <v>80.266489773556174</v>
      </c>
      <c r="CG153" s="478">
        <v>78.037749027659572</v>
      </c>
      <c r="CH153" s="478">
        <v>75.763986845802108</v>
      </c>
      <c r="CI153" s="478">
        <v>73.281171272422924</v>
      </c>
      <c r="CJ153" s="522" t="s">
        <v>381</v>
      </c>
      <c r="CK153" s="738"/>
      <c r="CL153" s="1021"/>
      <c r="CM153" s="503">
        <f t="shared" si="498"/>
        <v>10</v>
      </c>
      <c r="CN153" s="520">
        <v>1.2000000000000004</v>
      </c>
      <c r="CO153" s="521">
        <v>1.2000000000000002</v>
      </c>
      <c r="CP153" s="521">
        <v>1.2000000000000004</v>
      </c>
      <c r="CQ153" s="521">
        <v>1.2000000000000122</v>
      </c>
      <c r="CR153" s="521">
        <v>1.2000000000000002</v>
      </c>
      <c r="CS153" s="521">
        <v>1.2000000000000004</v>
      </c>
      <c r="CT153" s="521">
        <v>1.2000000000000117</v>
      </c>
      <c r="CU153" s="521">
        <v>1.2000000000000002</v>
      </c>
      <c r="CV153" s="521">
        <v>1.2</v>
      </c>
      <c r="CW153" s="562">
        <v>1.2000000000000002</v>
      </c>
      <c r="CX153" s="761" t="str">
        <f t="shared" ref="CX153" si="523">CX37</f>
        <v>not calc.</v>
      </c>
      <c r="CY153" s="748" t="s">
        <v>381</v>
      </c>
      <c r="CZ153" s="738"/>
      <c r="DA153" s="1021"/>
      <c r="DB153" s="503">
        <f t="shared" si="499"/>
        <v>10</v>
      </c>
      <c r="DC153" s="520">
        <v>0.8054519593980749</v>
      </c>
      <c r="DD153" s="521">
        <v>0.85552484218776481</v>
      </c>
      <c r="DE153" s="521">
        <v>0.94955964371810198</v>
      </c>
      <c r="DF153" s="521">
        <v>1.0000000000000002</v>
      </c>
      <c r="DG153" s="521">
        <v>1.0000000000000075</v>
      </c>
      <c r="DH153" s="521">
        <v>1.0000000000000004</v>
      </c>
      <c r="DI153" s="521">
        <v>1.0000000000000073</v>
      </c>
      <c r="DJ153" s="521">
        <v>1</v>
      </c>
      <c r="DK153" s="521">
        <v>1.0000000000000042</v>
      </c>
      <c r="DL153" s="562">
        <v>1.0000000000000004</v>
      </c>
      <c r="DM153" s="771">
        <v>1.0000000000000004</v>
      </c>
      <c r="DN153" s="748" t="s">
        <v>381</v>
      </c>
      <c r="DO153" s="744"/>
      <c r="DP153" s="1021"/>
      <c r="DQ153" s="503">
        <f t="shared" si="500"/>
        <v>10</v>
      </c>
      <c r="DR153" s="520">
        <v>0.80516620924238258</v>
      </c>
      <c r="DS153" s="521">
        <v>0.85572834091538907</v>
      </c>
      <c r="DT153" s="521">
        <v>0.95133030294452237</v>
      </c>
      <c r="DU153" s="521">
        <v>1.0000000000000004</v>
      </c>
      <c r="DV153" s="521">
        <v>1.0000000000000073</v>
      </c>
      <c r="DW153" s="521">
        <v>1</v>
      </c>
      <c r="DX153" s="521">
        <v>1.000000000000008</v>
      </c>
      <c r="DY153" s="521">
        <v>1.0000000000000033</v>
      </c>
      <c r="DZ153" s="521">
        <v>1.0000000000000033</v>
      </c>
      <c r="EA153" s="562">
        <v>1.0000000000000013</v>
      </c>
      <c r="EB153" s="771">
        <v>1</v>
      </c>
      <c r="EC153" s="748" t="s">
        <v>381</v>
      </c>
      <c r="ED153" s="738"/>
      <c r="EE153" s="1021"/>
      <c r="EF153" s="503">
        <f t="shared" si="501"/>
        <v>10</v>
      </c>
      <c r="EG153" s="495">
        <v>36.801015993454257</v>
      </c>
      <c r="EH153" s="496">
        <v>35.458898789996567</v>
      </c>
      <c r="EI153" s="496">
        <v>33.556644135155807</v>
      </c>
      <c r="EJ153" s="496">
        <v>30.831309858773579</v>
      </c>
      <c r="EK153" s="496">
        <v>28.414104644933957</v>
      </c>
      <c r="EL153" s="497">
        <v>26.239267480693286</v>
      </c>
      <c r="EM153" s="497">
        <v>22.243327845093404</v>
      </c>
      <c r="EN153" s="497">
        <v>21.569226030785842</v>
      </c>
      <c r="EO153" s="497">
        <v>18.864343491227146</v>
      </c>
      <c r="EP153" s="563">
        <v>18.31326935201821</v>
      </c>
      <c r="EQ153" s="761" t="str">
        <f t="shared" ref="EQ153" si="524">EQ37</f>
        <v>not calc.</v>
      </c>
      <c r="ER153" s="748" t="s">
        <v>381</v>
      </c>
      <c r="ES153" s="738"/>
      <c r="ET153" s="1021"/>
      <c r="EU153" s="503">
        <f t="shared" si="502"/>
        <v>10</v>
      </c>
      <c r="EV153" s="495">
        <v>85.000000000000057</v>
      </c>
      <c r="EW153" s="496">
        <v>85</v>
      </c>
      <c r="EX153" s="496">
        <v>85</v>
      </c>
      <c r="EY153" s="496">
        <v>82.29029873800431</v>
      </c>
      <c r="EZ153" s="496">
        <v>78.062026069366027</v>
      </c>
      <c r="FA153" s="497">
        <v>73.79756885307927</v>
      </c>
      <c r="FB153" s="497">
        <v>65.137918423397821</v>
      </c>
      <c r="FC153" s="497">
        <v>56.337839078721458</v>
      </c>
      <c r="FD153" s="497">
        <v>47.395341533975284</v>
      </c>
      <c r="FE153" s="563">
        <v>38.227120321133384</v>
      </c>
      <c r="FF153" s="497">
        <v>28.08333911058304</v>
      </c>
      <c r="FG153" s="748" t="s">
        <v>381</v>
      </c>
      <c r="FI153" s="1021"/>
      <c r="FJ153" s="503">
        <f t="shared" si="503"/>
        <v>10</v>
      </c>
      <c r="FK153" s="495">
        <v>85</v>
      </c>
      <c r="FL153" s="496">
        <v>85.000000000000057</v>
      </c>
      <c r="FM153" s="496">
        <v>85</v>
      </c>
      <c r="FN153" s="496">
        <v>82.177819929399732</v>
      </c>
      <c r="FO153" s="496">
        <v>77.88524368835084</v>
      </c>
      <c r="FP153" s="497">
        <v>73.56834577708787</v>
      </c>
      <c r="FQ153" s="497">
        <v>64.825802859488476</v>
      </c>
      <c r="FR153" s="497">
        <v>55.991238031779517</v>
      </c>
      <c r="FS153" s="497">
        <v>47.051619090673626</v>
      </c>
      <c r="FT153" s="563">
        <v>37.954134927862867</v>
      </c>
      <c r="FU153" s="497">
        <v>28.04730075435134</v>
      </c>
      <c r="FV153" s="748" t="s">
        <v>381</v>
      </c>
      <c r="FW153" s="744"/>
      <c r="FX153" s="1021"/>
      <c r="FY153" s="503">
        <f t="shared" si="504"/>
        <v>10</v>
      </c>
      <c r="FZ153" s="491">
        <f t="shared" si="505"/>
        <v>0.80516620924238258</v>
      </c>
      <c r="GA153" s="492">
        <f t="shared" si="469"/>
        <v>0.85552484218776481</v>
      </c>
      <c r="GB153" s="492">
        <f t="shared" si="470"/>
        <v>0.94955964371810198</v>
      </c>
      <c r="GC153" s="492">
        <f t="shared" si="471"/>
        <v>1.0000000000000002</v>
      </c>
      <c r="GD153" s="492">
        <f t="shared" si="472"/>
        <v>1.0000000000000073</v>
      </c>
      <c r="GE153" s="493">
        <f t="shared" si="473"/>
        <v>1</v>
      </c>
      <c r="GF153" s="493">
        <f t="shared" si="474"/>
        <v>1.0000000000000073</v>
      </c>
      <c r="GG153" s="493">
        <f t="shared" si="475"/>
        <v>1</v>
      </c>
      <c r="GH153" s="493">
        <f t="shared" si="476"/>
        <v>1.0000000000000033</v>
      </c>
      <c r="GI153" s="493">
        <f t="shared" si="477"/>
        <v>1.0000000000000004</v>
      </c>
      <c r="GJ153" s="493">
        <f t="shared" si="517"/>
        <v>1</v>
      </c>
      <c r="GK153" s="748" t="s">
        <v>381</v>
      </c>
      <c r="GM153" s="1021"/>
      <c r="GN153" s="503">
        <f t="shared" si="506"/>
        <v>10</v>
      </c>
      <c r="GO153" s="495">
        <f t="shared" si="507"/>
        <v>85.000000000000057</v>
      </c>
      <c r="GP153" s="496">
        <f t="shared" si="478"/>
        <v>85.000000000000057</v>
      </c>
      <c r="GQ153" s="496">
        <f t="shared" si="479"/>
        <v>85</v>
      </c>
      <c r="GR153" s="496">
        <f t="shared" si="480"/>
        <v>82.29029873800431</v>
      </c>
      <c r="GS153" s="496">
        <f t="shared" si="481"/>
        <v>78.062026069366027</v>
      </c>
      <c r="GT153" s="497">
        <f t="shared" si="482"/>
        <v>73.79756885307927</v>
      </c>
      <c r="GU153" s="497">
        <f t="shared" si="483"/>
        <v>65.137918423397821</v>
      </c>
      <c r="GV153" s="497">
        <f t="shared" si="484"/>
        <v>56.337839078721458</v>
      </c>
      <c r="GW153" s="497">
        <f t="shared" si="485"/>
        <v>47.395341533975284</v>
      </c>
      <c r="GX153" s="497">
        <f t="shared" si="486"/>
        <v>38.227120321133384</v>
      </c>
      <c r="GY153" s="497">
        <f t="shared" si="518"/>
        <v>28.08333911058304</v>
      </c>
      <c r="GZ153" s="748" t="s">
        <v>381</v>
      </c>
      <c r="HB153" s="1021"/>
      <c r="HC153" s="503">
        <f t="shared" si="508"/>
        <v>10</v>
      </c>
      <c r="HD153" s="531">
        <f t="shared" si="509"/>
        <v>5.5626444740435188</v>
      </c>
      <c r="HE153" s="551">
        <v>6.2579750332989592</v>
      </c>
      <c r="HF153" s="604">
        <v>87.334614860646838</v>
      </c>
      <c r="HH153" s="1021"/>
      <c r="HI153" s="503">
        <f t="shared" si="510"/>
        <v>10</v>
      </c>
      <c r="HJ153" s="531">
        <f t="shared" si="511"/>
        <v>5.5626444740435188</v>
      </c>
      <c r="HK153" s="604">
        <v>97.394456127626924</v>
      </c>
    </row>
    <row r="154" spans="2:219" ht="15" customHeight="1">
      <c r="B154" s="1046"/>
      <c r="C154" s="589">
        <v>0</v>
      </c>
      <c r="D154" s="476">
        <f t="shared" si="487"/>
        <v>19.88372093023256</v>
      </c>
      <c r="E154" s="642">
        <f t="shared" si="488"/>
        <v>72.536361280665261</v>
      </c>
      <c r="F154" s="643">
        <f t="shared" si="489"/>
        <v>87.263005796119074</v>
      </c>
      <c r="G154" s="602">
        <f t="shared" si="490"/>
        <v>5.7276915977882021</v>
      </c>
      <c r="H154" s="594" t="s">
        <v>712</v>
      </c>
      <c r="I154" s="603" t="s">
        <v>712</v>
      </c>
      <c r="J154" s="579">
        <f t="shared" si="491"/>
        <v>87.118698451188422</v>
      </c>
      <c r="K154" s="579">
        <f t="shared" si="458"/>
        <v>85.866457886539621</v>
      </c>
      <c r="L154" s="579">
        <f t="shared" si="459"/>
        <v>84.590352356841677</v>
      </c>
      <c r="M154" s="579">
        <f t="shared" si="460"/>
        <v>83.302470138494442</v>
      </c>
      <c r="N154" s="579">
        <f t="shared" si="461"/>
        <v>80.719189900479677</v>
      </c>
      <c r="O154" s="579">
        <f t="shared" si="462"/>
        <v>78.137153553535086</v>
      </c>
      <c r="P154" s="579">
        <f t="shared" si="463"/>
        <v>75.551351952504973</v>
      </c>
      <c r="Q154" s="579">
        <f t="shared" si="464"/>
        <v>72.934921176279261</v>
      </c>
      <c r="R154" s="713" t="s">
        <v>381</v>
      </c>
      <c r="S154" s="480" t="s">
        <v>381</v>
      </c>
      <c r="T154" s="738"/>
      <c r="U154" s="1021"/>
      <c r="V154" s="503">
        <f t="shared" si="492"/>
        <v>0</v>
      </c>
      <c r="W154" s="481">
        <f>V154+15</f>
        <v>15</v>
      </c>
      <c r="X154" s="519">
        <v>-26</v>
      </c>
      <c r="Y154" s="681">
        <f t="shared" si="493"/>
        <v>19.88372093023256</v>
      </c>
      <c r="Z154" s="666">
        <v>27.97868126244942</v>
      </c>
      <c r="AA154" s="488">
        <v>26.849734871179471</v>
      </c>
      <c r="AB154" s="532">
        <f t="shared" si="494"/>
        <v>4.1299462378960259</v>
      </c>
      <c r="AC154" s="486">
        <f t="shared" si="495"/>
        <v>3.0584547238615269</v>
      </c>
      <c r="AD154" s="487">
        <v>43.3609803562736</v>
      </c>
      <c r="AE154" s="488">
        <v>60.003257107140676</v>
      </c>
      <c r="AF154" s="738"/>
      <c r="AG154" s="1048"/>
      <c r="AH154" s="1050"/>
      <c r="AI154" s="738"/>
      <c r="AJ154" s="1021"/>
      <c r="AK154" s="503">
        <f t="shared" si="496"/>
        <v>0</v>
      </c>
      <c r="AL154" s="489">
        <f t="shared" si="512"/>
        <v>-10</v>
      </c>
      <c r="AM154" s="482">
        <f t="shared" si="497"/>
        <v>-33</v>
      </c>
      <c r="AN154" s="490">
        <f t="shared" si="465"/>
        <v>19.88372093023256</v>
      </c>
      <c r="AO154" s="738"/>
      <c r="AP154" s="1021"/>
      <c r="AQ154" s="503">
        <v>0</v>
      </c>
      <c r="AR154" s="483">
        <f t="shared" si="466"/>
        <v>19.88372093023256</v>
      </c>
      <c r="AS154" s="477">
        <v>99.234557091300687</v>
      </c>
      <c r="AT154" s="479">
        <v>98.635243355851514</v>
      </c>
      <c r="AU154" s="479">
        <v>97.651198644073588</v>
      </c>
      <c r="AV154" s="479">
        <v>96.208153029997106</v>
      </c>
      <c r="AW154" s="479">
        <v>95.068867455443737</v>
      </c>
      <c r="AX154" s="479">
        <v>94.191877568925037</v>
      </c>
      <c r="AY154" s="479">
        <v>92.503577558257859</v>
      </c>
      <c r="AZ154" s="479">
        <v>92.208213873378838</v>
      </c>
      <c r="BA154" s="479">
        <v>91.232788166953895</v>
      </c>
      <c r="BB154" s="479">
        <v>90.822348475623556</v>
      </c>
      <c r="BC154" s="713" t="s">
        <v>381</v>
      </c>
      <c r="BD154" s="480" t="s">
        <v>381</v>
      </c>
      <c r="BE154" s="738"/>
      <c r="BF154" s="1021"/>
      <c r="BG154" s="503">
        <v>0</v>
      </c>
      <c r="BH154" s="483">
        <f t="shared" si="467"/>
        <v>22.369186046511629</v>
      </c>
      <c r="BI154" s="477">
        <v>73.386814484760336</v>
      </c>
      <c r="BJ154" s="479">
        <v>80.17867727512369</v>
      </c>
      <c r="BK154" s="478">
        <v>87.118698451188422</v>
      </c>
      <c r="BL154" s="478">
        <v>85.866457886539621</v>
      </c>
      <c r="BM154" s="478">
        <v>84.604892127619124</v>
      </c>
      <c r="BN154" s="478">
        <v>83.329662304020047</v>
      </c>
      <c r="BO154" s="478">
        <v>80.771552609495672</v>
      </c>
      <c r="BP154" s="478">
        <v>78.202768333652898</v>
      </c>
      <c r="BQ154" s="478">
        <v>75.616706799997687</v>
      </c>
      <c r="BR154" s="478">
        <v>72.979365852914668</v>
      </c>
      <c r="BS154" s="713" t="s">
        <v>381</v>
      </c>
      <c r="BT154" s="522" t="s">
        <v>381</v>
      </c>
      <c r="BU154" s="533"/>
      <c r="BV154" s="1021"/>
      <c r="BW154" s="503">
        <v>0</v>
      </c>
      <c r="BX154" s="483">
        <f t="shared" si="468"/>
        <v>22.369186046511629</v>
      </c>
      <c r="BY154" s="477">
        <v>72.536361280665261</v>
      </c>
      <c r="BZ154" s="479">
        <v>79.276787423992531</v>
      </c>
      <c r="CA154" s="478">
        <v>87.152598638115691</v>
      </c>
      <c r="CB154" s="478">
        <v>85.875773405694815</v>
      </c>
      <c r="CC154" s="478">
        <v>84.590352356841677</v>
      </c>
      <c r="CD154" s="478">
        <v>83.302470138494442</v>
      </c>
      <c r="CE154" s="478">
        <v>80.719189900479677</v>
      </c>
      <c r="CF154" s="478">
        <v>78.137153553535086</v>
      </c>
      <c r="CG154" s="478">
        <v>75.551351952504973</v>
      </c>
      <c r="CH154" s="478">
        <v>72.934921176279261</v>
      </c>
      <c r="CI154" s="713" t="s">
        <v>381</v>
      </c>
      <c r="CJ154" s="522" t="s">
        <v>381</v>
      </c>
      <c r="CK154" s="738"/>
      <c r="CL154" s="1021"/>
      <c r="CM154" s="503">
        <f t="shared" si="498"/>
        <v>0</v>
      </c>
      <c r="CN154" s="520">
        <v>1.2000000000000002</v>
      </c>
      <c r="CO154" s="521">
        <v>1.2000000000000006</v>
      </c>
      <c r="CP154" s="521">
        <v>1.2000000000000002</v>
      </c>
      <c r="CQ154" s="521">
        <v>1.2</v>
      </c>
      <c r="CR154" s="521">
        <v>1.2000000000000004</v>
      </c>
      <c r="CS154" s="521">
        <v>1.2</v>
      </c>
      <c r="CT154" s="521">
        <v>1.2000000000000008</v>
      </c>
      <c r="CU154" s="521">
        <v>1.2000000000000068</v>
      </c>
      <c r="CV154" s="521">
        <v>1.2000000000000002</v>
      </c>
      <c r="CW154" s="562">
        <v>1.2</v>
      </c>
      <c r="CX154" s="522" t="s">
        <v>381</v>
      </c>
      <c r="CY154" s="748" t="s">
        <v>381</v>
      </c>
      <c r="CZ154" s="738"/>
      <c r="DA154" s="1021"/>
      <c r="DB154" s="503">
        <f t="shared" si="499"/>
        <v>0</v>
      </c>
      <c r="DC154" s="520">
        <v>0.88492716034369734</v>
      </c>
      <c r="DD154" s="521">
        <v>0.94193167093515784</v>
      </c>
      <c r="DE154" s="521">
        <v>1.0000000000000002</v>
      </c>
      <c r="DF154" s="521">
        <v>1.000000000000008</v>
      </c>
      <c r="DG154" s="521">
        <v>1</v>
      </c>
      <c r="DH154" s="521">
        <v>1.0000000000000004</v>
      </c>
      <c r="DI154" s="521">
        <v>1.000000000000008</v>
      </c>
      <c r="DJ154" s="521">
        <v>1.000000000000004</v>
      </c>
      <c r="DK154" s="521">
        <v>1.0000000000000004</v>
      </c>
      <c r="DL154" s="562">
        <v>1.0000000000000022</v>
      </c>
      <c r="DM154" s="522" t="s">
        <v>381</v>
      </c>
      <c r="DN154" s="748" t="s">
        <v>381</v>
      </c>
      <c r="DO154" s="744"/>
      <c r="DP154" s="1021"/>
      <c r="DQ154" s="503">
        <f t="shared" si="500"/>
        <v>0</v>
      </c>
      <c r="DR154" s="520">
        <v>0.87758143922496346</v>
      </c>
      <c r="DS154" s="521">
        <v>0.93452687831147974</v>
      </c>
      <c r="DT154" s="521">
        <v>1</v>
      </c>
      <c r="DU154" s="521">
        <v>1.000000000000008</v>
      </c>
      <c r="DV154" s="521">
        <v>1.0000000000000073</v>
      </c>
      <c r="DW154" s="521">
        <v>1.0000000000000082</v>
      </c>
      <c r="DX154" s="521">
        <v>1</v>
      </c>
      <c r="DY154" s="521">
        <v>1.0000000000000042</v>
      </c>
      <c r="DZ154" s="521">
        <v>1.0000000000000004</v>
      </c>
      <c r="EA154" s="562">
        <v>1.0000000000000011</v>
      </c>
      <c r="EB154" s="522" t="s">
        <v>381</v>
      </c>
      <c r="EC154" s="748" t="s">
        <v>381</v>
      </c>
      <c r="ED154" s="738"/>
      <c r="EE154" s="1021"/>
      <c r="EF154" s="503">
        <f t="shared" si="501"/>
        <v>0</v>
      </c>
      <c r="EG154" s="495">
        <v>34.343845900289182</v>
      </c>
      <c r="EH154" s="496">
        <v>32.515676435186833</v>
      </c>
      <c r="EI154" s="496">
        <v>29.516315793746458</v>
      </c>
      <c r="EJ154" s="496">
        <v>25.123397755269139</v>
      </c>
      <c r="EK154" s="496">
        <v>21.659844977602745</v>
      </c>
      <c r="EL154" s="497">
        <v>18.996537405421236</v>
      </c>
      <c r="EM154" s="497">
        <v>13.8764326840884</v>
      </c>
      <c r="EN154" s="497">
        <v>12.981647914498183</v>
      </c>
      <c r="EO154" s="497">
        <v>9.2189887982556797</v>
      </c>
      <c r="EP154" s="563">
        <v>8.7871458583795174</v>
      </c>
      <c r="EQ154" s="522" t="s">
        <v>381</v>
      </c>
      <c r="ER154" s="748" t="s">
        <v>381</v>
      </c>
      <c r="ES154" s="738"/>
      <c r="ET154" s="1021"/>
      <c r="EU154" s="503">
        <f t="shared" si="502"/>
        <v>0</v>
      </c>
      <c r="EV154" s="495">
        <v>85</v>
      </c>
      <c r="EW154" s="496">
        <v>85</v>
      </c>
      <c r="EX154" s="496">
        <v>83.606981983213757</v>
      </c>
      <c r="EY154" s="496">
        <v>78.545944523244088</v>
      </c>
      <c r="EZ154" s="496">
        <v>73.453544567206052</v>
      </c>
      <c r="FA154" s="497">
        <v>68.312550674353758</v>
      </c>
      <c r="FB154" s="497">
        <v>58.020069975349031</v>
      </c>
      <c r="FC154" s="497">
        <v>47.712774967513269</v>
      </c>
      <c r="FD154" s="497">
        <v>37.36566596149919</v>
      </c>
      <c r="FE154" s="563">
        <v>26.845023454597424</v>
      </c>
      <c r="FF154" s="522" t="s">
        <v>381</v>
      </c>
      <c r="FG154" s="748" t="s">
        <v>381</v>
      </c>
      <c r="FI154" s="1021"/>
      <c r="FJ154" s="503">
        <f t="shared" si="503"/>
        <v>0</v>
      </c>
      <c r="FK154" s="495">
        <v>85</v>
      </c>
      <c r="FL154" s="496">
        <v>85</v>
      </c>
      <c r="FM154" s="496">
        <v>83.744078301161835</v>
      </c>
      <c r="FN154" s="496">
        <v>78.583571050125386</v>
      </c>
      <c r="FO154" s="496">
        <v>73.39489134853352</v>
      </c>
      <c r="FP154" s="497">
        <v>68.202999925859103</v>
      </c>
      <c r="FQ154" s="497">
        <v>57.809678803619136</v>
      </c>
      <c r="FR154" s="497">
        <v>47.449872498833315</v>
      </c>
      <c r="FS154" s="497">
        <v>37.104567124674873</v>
      </c>
      <c r="FT154" s="563">
        <v>26.668009511280445</v>
      </c>
      <c r="FU154" s="522" t="s">
        <v>381</v>
      </c>
      <c r="FV154" s="748" t="s">
        <v>381</v>
      </c>
      <c r="FW154" s="744"/>
      <c r="FX154" s="1021"/>
      <c r="FY154" s="503">
        <f t="shared" si="504"/>
        <v>0</v>
      </c>
      <c r="FZ154" s="491">
        <f t="shared" si="505"/>
        <v>0.87758143922496346</v>
      </c>
      <c r="GA154" s="492">
        <f t="shared" si="469"/>
        <v>0.93452687831147974</v>
      </c>
      <c r="GB154" s="492">
        <f t="shared" si="470"/>
        <v>1</v>
      </c>
      <c r="GC154" s="492">
        <f t="shared" si="471"/>
        <v>1.000000000000008</v>
      </c>
      <c r="GD154" s="492">
        <f t="shared" si="472"/>
        <v>1</v>
      </c>
      <c r="GE154" s="493">
        <f t="shared" si="473"/>
        <v>1.0000000000000004</v>
      </c>
      <c r="GF154" s="493">
        <f t="shared" si="474"/>
        <v>1</v>
      </c>
      <c r="GG154" s="493">
        <f t="shared" si="475"/>
        <v>1.000000000000004</v>
      </c>
      <c r="GH154" s="493">
        <f t="shared" si="476"/>
        <v>1.0000000000000004</v>
      </c>
      <c r="GI154" s="493">
        <f t="shared" si="477"/>
        <v>1.0000000000000011</v>
      </c>
      <c r="GJ154" s="522" t="s">
        <v>381</v>
      </c>
      <c r="GK154" s="748" t="s">
        <v>381</v>
      </c>
      <c r="GM154" s="1021"/>
      <c r="GN154" s="503">
        <f t="shared" si="506"/>
        <v>0</v>
      </c>
      <c r="GO154" s="495">
        <f t="shared" si="507"/>
        <v>85</v>
      </c>
      <c r="GP154" s="496">
        <f t="shared" si="478"/>
        <v>85</v>
      </c>
      <c r="GQ154" s="496">
        <f t="shared" si="479"/>
        <v>83.744078301161835</v>
      </c>
      <c r="GR154" s="496">
        <f t="shared" si="480"/>
        <v>78.583571050125386</v>
      </c>
      <c r="GS154" s="496">
        <f t="shared" si="481"/>
        <v>73.453544567206052</v>
      </c>
      <c r="GT154" s="497">
        <f t="shared" si="482"/>
        <v>68.312550674353758</v>
      </c>
      <c r="GU154" s="497">
        <f t="shared" si="483"/>
        <v>58.020069975349031</v>
      </c>
      <c r="GV154" s="497">
        <f t="shared" si="484"/>
        <v>47.712774967513269</v>
      </c>
      <c r="GW154" s="497">
        <f t="shared" si="485"/>
        <v>37.36566596149919</v>
      </c>
      <c r="GX154" s="497">
        <f t="shared" si="486"/>
        <v>26.845023454597424</v>
      </c>
      <c r="GY154" s="522" t="s">
        <v>381</v>
      </c>
      <c r="GZ154" s="748" t="s">
        <v>381</v>
      </c>
      <c r="HB154" s="1021"/>
      <c r="HC154" s="503">
        <f t="shared" si="508"/>
        <v>0</v>
      </c>
      <c r="HD154" s="531">
        <f t="shared" si="509"/>
        <v>5.7276915977882021</v>
      </c>
      <c r="HE154" s="551">
        <v>6.4436530475117282</v>
      </c>
      <c r="HF154" s="604">
        <v>87.263005796119074</v>
      </c>
      <c r="HH154" s="1021"/>
      <c r="HI154" s="503">
        <f t="shared" si="510"/>
        <v>0</v>
      </c>
      <c r="HJ154" s="531">
        <f t="shared" si="511"/>
        <v>5.7276915977882021</v>
      </c>
      <c r="HK154" s="604">
        <v>96.652026104150039</v>
      </c>
    </row>
    <row r="155" spans="2:219" ht="15" customHeight="1">
      <c r="B155" s="1046"/>
      <c r="C155" s="589">
        <v>-10</v>
      </c>
      <c r="D155" s="476">
        <f t="shared" si="487"/>
        <v>19.88372093023256</v>
      </c>
      <c r="E155" s="642">
        <f t="shared" si="488"/>
        <v>73.38270094285545</v>
      </c>
      <c r="F155" s="643">
        <f t="shared" si="489"/>
        <v>87.258046548786396</v>
      </c>
      <c r="G155" s="602">
        <f t="shared" si="490"/>
        <v>5.6901952871506296</v>
      </c>
      <c r="H155" s="594" t="s">
        <v>712</v>
      </c>
      <c r="I155" s="603" t="s">
        <v>712</v>
      </c>
      <c r="J155" s="579">
        <f t="shared" si="491"/>
        <v>87.047608658869748</v>
      </c>
      <c r="K155" s="579">
        <f t="shared" si="458"/>
        <v>85.794674585674628</v>
      </c>
      <c r="L155" s="579">
        <f t="shared" si="459"/>
        <v>84.530241110750396</v>
      </c>
      <c r="M155" s="579">
        <f t="shared" si="460"/>
        <v>83.248796274144809</v>
      </c>
      <c r="N155" s="579">
        <f t="shared" si="461"/>
        <v>80.669078116039316</v>
      </c>
      <c r="O155" s="579">
        <f t="shared" si="462"/>
        <v>78.087990666069686</v>
      </c>
      <c r="P155" s="579">
        <f t="shared" si="463"/>
        <v>75.502545127392182</v>
      </c>
      <c r="Q155" s="579">
        <f t="shared" si="464"/>
        <v>72.888594547987807</v>
      </c>
      <c r="R155" s="713" t="s">
        <v>381</v>
      </c>
      <c r="S155" s="480" t="s">
        <v>381</v>
      </c>
      <c r="T155" s="738"/>
      <c r="U155" s="1021"/>
      <c r="V155" s="503">
        <f t="shared" si="492"/>
        <v>-10</v>
      </c>
      <c r="W155" s="481">
        <v>15</v>
      </c>
      <c r="X155" s="519">
        <v>-26</v>
      </c>
      <c r="Y155" s="681">
        <f t="shared" si="493"/>
        <v>19.88372093023256</v>
      </c>
      <c r="Z155" s="666">
        <f t="shared" ref="Z155:AA158" si="525">Z39</f>
        <v>28.578849999999999</v>
      </c>
      <c r="AA155" s="488">
        <f t="shared" si="525"/>
        <v>26.832623900000002</v>
      </c>
      <c r="AB155" s="532">
        <f t="shared" si="494"/>
        <v>4.1263709617911095</v>
      </c>
      <c r="AC155" s="486">
        <f t="shared" si="495"/>
        <v>3.0577556993548343</v>
      </c>
      <c r="AD155" s="487">
        <f t="shared" ref="AD155:AE158" si="526">AD39</f>
        <v>44.082379199999998</v>
      </c>
      <c r="AE155" s="488">
        <f t="shared" si="526"/>
        <v>59.996051999999999</v>
      </c>
      <c r="AF155" s="738"/>
      <c r="AG155" s="1048"/>
      <c r="AH155" s="1050"/>
      <c r="AI155" s="738"/>
      <c r="AJ155" s="1021"/>
      <c r="AK155" s="503">
        <f t="shared" si="496"/>
        <v>-10</v>
      </c>
      <c r="AL155" s="489">
        <f t="shared" si="512"/>
        <v>-20</v>
      </c>
      <c r="AM155" s="482">
        <f t="shared" si="497"/>
        <v>-33</v>
      </c>
      <c r="AN155" s="490">
        <f t="shared" si="465"/>
        <v>19.88372093023256</v>
      </c>
      <c r="AO155" s="738"/>
      <c r="AP155" s="1021"/>
      <c r="AQ155" s="503">
        <v>-10</v>
      </c>
      <c r="AR155" s="483">
        <f t="shared" si="466"/>
        <v>19.88372093023256</v>
      </c>
      <c r="AS155" s="477">
        <f>AS39</f>
        <v>98.603875129557409</v>
      </c>
      <c r="AT155" s="479">
        <f t="shared" ref="AT155:BB155" si="527">AT39</f>
        <v>98.025435401207105</v>
      </c>
      <c r="AU155" s="479">
        <f t="shared" si="527"/>
        <v>97.043873212093075</v>
      </c>
      <c r="AV155" s="479">
        <f t="shared" si="527"/>
        <v>95.485267547611116</v>
      </c>
      <c r="AW155" s="479">
        <f t="shared" si="527"/>
        <v>93.931024598670945</v>
      </c>
      <c r="AX155" s="479">
        <f t="shared" si="527"/>
        <v>92.360930192819993</v>
      </c>
      <c r="AY155" s="479">
        <f t="shared" si="527"/>
        <v>90.647880413364533</v>
      </c>
      <c r="AZ155" s="479">
        <f t="shared" si="527"/>
        <v>89.210564895144955</v>
      </c>
      <c r="BA155" s="479">
        <f t="shared" si="527"/>
        <v>88.460313838974074</v>
      </c>
      <c r="BB155" s="479">
        <f t="shared" si="527"/>
        <v>87.600551152656934</v>
      </c>
      <c r="BC155" s="713" t="s">
        <v>381</v>
      </c>
      <c r="BD155" s="480" t="s">
        <v>381</v>
      </c>
      <c r="BE155" s="738"/>
      <c r="BF155" s="1021"/>
      <c r="BG155" s="503">
        <v>-10</v>
      </c>
      <c r="BH155" s="483">
        <f t="shared" si="467"/>
        <v>22.369186046511629</v>
      </c>
      <c r="BI155" s="477">
        <f>BI39</f>
        <v>74.515411483625044</v>
      </c>
      <c r="BJ155" s="479">
        <f t="shared" ref="BJ155:BR155" si="528">BJ39</f>
        <v>81.438330206546496</v>
      </c>
      <c r="BK155" s="479">
        <f t="shared" si="528"/>
        <v>87.047608658869748</v>
      </c>
      <c r="BL155" s="479">
        <f t="shared" si="528"/>
        <v>85.794674585674628</v>
      </c>
      <c r="BM155" s="479">
        <f t="shared" si="528"/>
        <v>84.530241110750396</v>
      </c>
      <c r="BN155" s="479">
        <f t="shared" si="528"/>
        <v>83.258296261236097</v>
      </c>
      <c r="BO155" s="479">
        <f t="shared" si="528"/>
        <v>80.70134477877734</v>
      </c>
      <c r="BP155" s="479">
        <f t="shared" si="528"/>
        <v>78.133596008670096</v>
      </c>
      <c r="BQ155" s="479">
        <f t="shared" si="528"/>
        <v>75.550276041420986</v>
      </c>
      <c r="BR155" s="479">
        <f t="shared" si="528"/>
        <v>72.918464358319369</v>
      </c>
      <c r="BS155" s="713" t="s">
        <v>381</v>
      </c>
      <c r="BT155" s="522" t="s">
        <v>381</v>
      </c>
      <c r="BU155" s="533"/>
      <c r="BV155" s="1021"/>
      <c r="BW155" s="503">
        <v>-10</v>
      </c>
      <c r="BX155" s="483">
        <f t="shared" si="468"/>
        <v>22.369186046511629</v>
      </c>
      <c r="BY155" s="477">
        <f>BY39</f>
        <v>73.38270094285545</v>
      </c>
      <c r="BZ155" s="479">
        <f t="shared" ref="BZ155:CH155" si="529">BZ39</f>
        <v>80.273964735682057</v>
      </c>
      <c r="CA155" s="479">
        <f t="shared" si="529"/>
        <v>87.09971386156414</v>
      </c>
      <c r="CB155" s="479">
        <f t="shared" si="529"/>
        <v>85.823711709944902</v>
      </c>
      <c r="CC155" s="479">
        <f t="shared" si="529"/>
        <v>84.538746074228641</v>
      </c>
      <c r="CD155" s="479">
        <f t="shared" si="529"/>
        <v>83.248796274144809</v>
      </c>
      <c r="CE155" s="479">
        <f t="shared" si="529"/>
        <v>80.669078116039316</v>
      </c>
      <c r="CF155" s="479">
        <f t="shared" si="529"/>
        <v>78.087990666069686</v>
      </c>
      <c r="CG155" s="479">
        <f t="shared" si="529"/>
        <v>75.502545127392182</v>
      </c>
      <c r="CH155" s="479">
        <f t="shared" si="529"/>
        <v>72.888594547987807</v>
      </c>
      <c r="CI155" s="713" t="s">
        <v>381</v>
      </c>
      <c r="CJ155" s="522" t="s">
        <v>381</v>
      </c>
      <c r="CK155" s="738"/>
      <c r="CL155" s="1021"/>
      <c r="CM155" s="503">
        <f t="shared" si="498"/>
        <v>-10</v>
      </c>
      <c r="CN155" s="491">
        <f>CN39</f>
        <v>1.2000000000000135</v>
      </c>
      <c r="CO155" s="492">
        <f t="shared" ref="CO155:CW155" si="530">CO39</f>
        <v>1.2000000000000002</v>
      </c>
      <c r="CP155" s="492">
        <f t="shared" si="530"/>
        <v>1.2000000000000002</v>
      </c>
      <c r="CQ155" s="492">
        <f t="shared" si="530"/>
        <v>1.2000000000000002</v>
      </c>
      <c r="CR155" s="492">
        <f t="shared" si="530"/>
        <v>1.2000000000000137</v>
      </c>
      <c r="CS155" s="493">
        <f t="shared" si="530"/>
        <v>1.2000000000000137</v>
      </c>
      <c r="CT155" s="493">
        <f t="shared" si="530"/>
        <v>1.2</v>
      </c>
      <c r="CU155" s="493">
        <f t="shared" si="530"/>
        <v>1.2000000000000006</v>
      </c>
      <c r="CV155" s="493">
        <f t="shared" si="530"/>
        <v>1.2000000000000002</v>
      </c>
      <c r="CW155" s="562">
        <f t="shared" si="530"/>
        <v>1.2000000000000002</v>
      </c>
      <c r="CX155" s="522" t="s">
        <v>381</v>
      </c>
      <c r="CY155" s="748" t="s">
        <v>381</v>
      </c>
      <c r="CZ155" s="738"/>
      <c r="DA155" s="1021"/>
      <c r="DB155" s="503">
        <f t="shared" si="499"/>
        <v>-10</v>
      </c>
      <c r="DC155" s="491">
        <f>DC39</f>
        <v>0.89460210014626584</v>
      </c>
      <c r="DD155" s="492">
        <f t="shared" ref="DD155:DL155" si="531">DD39</f>
        <v>0.95219229839473063</v>
      </c>
      <c r="DE155" s="492">
        <f t="shared" si="531"/>
        <v>1</v>
      </c>
      <c r="DF155" s="492">
        <f t="shared" si="531"/>
        <v>1.0000000000000082</v>
      </c>
      <c r="DG155" s="492">
        <f t="shared" si="531"/>
        <v>1.0000000000000075</v>
      </c>
      <c r="DH155" s="493">
        <f t="shared" si="531"/>
        <v>1.0000000000000082</v>
      </c>
      <c r="DI155" s="493">
        <f t="shared" si="531"/>
        <v>1.0000000000000082</v>
      </c>
      <c r="DJ155" s="493">
        <f t="shared" si="531"/>
        <v>1.0000000000000042</v>
      </c>
      <c r="DK155" s="493">
        <f t="shared" si="531"/>
        <v>1.000000000000004</v>
      </c>
      <c r="DL155" s="562">
        <f t="shared" si="531"/>
        <v>1.000000000000002</v>
      </c>
      <c r="DM155" s="522" t="s">
        <v>381</v>
      </c>
      <c r="DN155" s="748" t="s">
        <v>381</v>
      </c>
      <c r="DO155" s="744"/>
      <c r="DP155" s="1021"/>
      <c r="DQ155" s="503">
        <f t="shared" si="500"/>
        <v>-10</v>
      </c>
      <c r="DR155" s="491">
        <f>DR39</f>
        <v>0.88489174484636002</v>
      </c>
      <c r="DS155" s="492">
        <f t="shared" ref="DS155:EA155" si="532">DS39</f>
        <v>0.94271115097654201</v>
      </c>
      <c r="DT155" s="492">
        <f t="shared" si="532"/>
        <v>1.0000000000000082</v>
      </c>
      <c r="DU155" s="492">
        <f t="shared" si="532"/>
        <v>1.0000000000000004</v>
      </c>
      <c r="DV155" s="492">
        <f t="shared" si="532"/>
        <v>1.0000000000000075</v>
      </c>
      <c r="DW155" s="493">
        <f t="shared" si="532"/>
        <v>1.0000000000000082</v>
      </c>
      <c r="DX155" s="493">
        <f t="shared" si="532"/>
        <v>1.0000000000000082</v>
      </c>
      <c r="DY155" s="493">
        <f t="shared" si="532"/>
        <v>1</v>
      </c>
      <c r="DZ155" s="493">
        <f t="shared" si="532"/>
        <v>1</v>
      </c>
      <c r="EA155" s="562">
        <f t="shared" si="532"/>
        <v>1</v>
      </c>
      <c r="EB155" s="522" t="s">
        <v>381</v>
      </c>
      <c r="EC155" s="748" t="s">
        <v>381</v>
      </c>
      <c r="ED155" s="738"/>
      <c r="EE155" s="1021"/>
      <c r="EF155" s="503">
        <f t="shared" si="501"/>
        <v>-10</v>
      </c>
      <c r="EG155" s="477">
        <f>EG39</f>
        <v>32.42001979035706</v>
      </c>
      <c r="EH155" s="479">
        <f t="shared" ref="EH155:EP155" si="533">EH39</f>
        <v>30.656632181588748</v>
      </c>
      <c r="EI155" s="479">
        <f t="shared" si="533"/>
        <v>27.666698525310551</v>
      </c>
      <c r="EJ155" s="479">
        <f t="shared" si="533"/>
        <v>22.925266076224318</v>
      </c>
      <c r="EK155" s="479">
        <f t="shared" si="533"/>
        <v>18.204839940399722</v>
      </c>
      <c r="EL155" s="479">
        <f t="shared" si="533"/>
        <v>13.444255884754909</v>
      </c>
      <c r="EM155" s="479">
        <f t="shared" si="533"/>
        <v>8.2595529673307624</v>
      </c>
      <c r="EN155" s="479">
        <f t="shared" si="533"/>
        <v>3.9170347389099334</v>
      </c>
      <c r="EO155" s="479">
        <f t="shared" si="533"/>
        <v>1.6531394542406588</v>
      </c>
      <c r="EP155" s="479">
        <f t="shared" si="533"/>
        <v>-0.93880520573725335</v>
      </c>
      <c r="EQ155" s="522" t="s">
        <v>381</v>
      </c>
      <c r="ER155" s="748" t="s">
        <v>381</v>
      </c>
      <c r="ES155" s="738"/>
      <c r="ET155" s="1021"/>
      <c r="EU155" s="503">
        <f t="shared" si="502"/>
        <v>-10</v>
      </c>
      <c r="EV155" s="477">
        <f>EV39</f>
        <v>85</v>
      </c>
      <c r="EW155" s="479">
        <f t="shared" ref="EW155:FE155" si="534">EW39</f>
        <v>85</v>
      </c>
      <c r="EX155" s="479">
        <f t="shared" si="534"/>
        <v>83.319500994733573</v>
      </c>
      <c r="EY155" s="479">
        <f t="shared" si="534"/>
        <v>78.256014742570926</v>
      </c>
      <c r="EZ155" s="479">
        <f t="shared" si="534"/>
        <v>73.152412051168085</v>
      </c>
      <c r="FA155" s="479">
        <f t="shared" si="534"/>
        <v>68.025040989165689</v>
      </c>
      <c r="FB155" s="479">
        <f t="shared" si="534"/>
        <v>57.73798072987563</v>
      </c>
      <c r="FC155" s="479">
        <f t="shared" si="534"/>
        <v>47.435618789240266</v>
      </c>
      <c r="FD155" s="479">
        <f t="shared" si="534"/>
        <v>37.100268892869906</v>
      </c>
      <c r="FE155" s="479">
        <f t="shared" si="534"/>
        <v>26.602467828487192</v>
      </c>
      <c r="FF155" s="522" t="s">
        <v>381</v>
      </c>
      <c r="FG155" s="748" t="s">
        <v>381</v>
      </c>
      <c r="FI155" s="1021"/>
      <c r="FJ155" s="503">
        <f t="shared" si="503"/>
        <v>-10</v>
      </c>
      <c r="FK155" s="477">
        <f>FK39</f>
        <v>85</v>
      </c>
      <c r="FL155" s="479">
        <f t="shared" ref="FL155:FT155" si="535">FL39</f>
        <v>85.000000000000114</v>
      </c>
      <c r="FM155" s="479">
        <f t="shared" si="535"/>
        <v>83.530208015182268</v>
      </c>
      <c r="FN155" s="479">
        <f t="shared" si="535"/>
        <v>78.373292149079646</v>
      </c>
      <c r="FO155" s="479">
        <f t="shared" si="535"/>
        <v>73.18671874468788</v>
      </c>
      <c r="FP155" s="479">
        <f t="shared" si="535"/>
        <v>67.986770116342086</v>
      </c>
      <c r="FQ155" s="479">
        <f t="shared" si="535"/>
        <v>57.608342789594644</v>
      </c>
      <c r="FR155" s="479">
        <f t="shared" si="535"/>
        <v>47.252901027123528</v>
      </c>
      <c r="FS155" s="479">
        <f t="shared" si="535"/>
        <v>36.909592172285159</v>
      </c>
      <c r="FT155" s="479">
        <f t="shared" si="535"/>
        <v>26.483510460172795</v>
      </c>
      <c r="FU155" s="522" t="s">
        <v>381</v>
      </c>
      <c r="FV155" s="748" t="s">
        <v>381</v>
      </c>
      <c r="FW155" s="744"/>
      <c r="FX155" s="1021"/>
      <c r="FY155" s="503">
        <f t="shared" si="504"/>
        <v>-10</v>
      </c>
      <c r="FZ155" s="491">
        <f t="shared" si="505"/>
        <v>0.88489174484636002</v>
      </c>
      <c r="GA155" s="492">
        <f t="shared" si="469"/>
        <v>0.94271115097654201</v>
      </c>
      <c r="GB155" s="492">
        <f t="shared" si="470"/>
        <v>1</v>
      </c>
      <c r="GC155" s="492">
        <f t="shared" si="471"/>
        <v>1.0000000000000004</v>
      </c>
      <c r="GD155" s="492">
        <f t="shared" si="472"/>
        <v>1.0000000000000075</v>
      </c>
      <c r="GE155" s="493">
        <f t="shared" si="473"/>
        <v>1.0000000000000082</v>
      </c>
      <c r="GF155" s="493">
        <f t="shared" si="474"/>
        <v>1.0000000000000082</v>
      </c>
      <c r="GG155" s="493">
        <f t="shared" si="475"/>
        <v>1</v>
      </c>
      <c r="GH155" s="493">
        <f t="shared" si="476"/>
        <v>1</v>
      </c>
      <c r="GI155" s="493">
        <f t="shared" si="477"/>
        <v>1</v>
      </c>
      <c r="GJ155" s="522" t="s">
        <v>381</v>
      </c>
      <c r="GK155" s="748" t="s">
        <v>381</v>
      </c>
      <c r="GM155" s="1021"/>
      <c r="GN155" s="503">
        <f t="shared" si="506"/>
        <v>-10</v>
      </c>
      <c r="GO155" s="495">
        <f t="shared" si="507"/>
        <v>85</v>
      </c>
      <c r="GP155" s="496">
        <f t="shared" si="478"/>
        <v>85.000000000000114</v>
      </c>
      <c r="GQ155" s="496">
        <f t="shared" si="479"/>
        <v>83.530208015182268</v>
      </c>
      <c r="GR155" s="496">
        <f t="shared" si="480"/>
        <v>78.373292149079646</v>
      </c>
      <c r="GS155" s="496">
        <f t="shared" si="481"/>
        <v>73.18671874468788</v>
      </c>
      <c r="GT155" s="497">
        <f t="shared" si="482"/>
        <v>68.025040989165689</v>
      </c>
      <c r="GU155" s="497">
        <f t="shared" si="483"/>
        <v>57.73798072987563</v>
      </c>
      <c r="GV155" s="497">
        <f t="shared" si="484"/>
        <v>47.435618789240266</v>
      </c>
      <c r="GW155" s="497">
        <f t="shared" si="485"/>
        <v>37.100268892869906</v>
      </c>
      <c r="GX155" s="497">
        <f t="shared" si="486"/>
        <v>26.602467828487192</v>
      </c>
      <c r="GY155" s="522" t="s">
        <v>381</v>
      </c>
      <c r="GZ155" s="748" t="s">
        <v>381</v>
      </c>
      <c r="HB155" s="1021"/>
      <c r="HC155" s="503">
        <f t="shared" si="508"/>
        <v>-10</v>
      </c>
      <c r="HD155" s="531">
        <f t="shared" si="509"/>
        <v>5.6901952871506296</v>
      </c>
      <c r="HE155" s="551">
        <f>HE39</f>
        <v>6.4014696980444583</v>
      </c>
      <c r="HF155" s="604">
        <f>HF39</f>
        <v>87.258046548786396</v>
      </c>
      <c r="HH155" s="1021"/>
      <c r="HI155" s="503">
        <f t="shared" si="510"/>
        <v>-10</v>
      </c>
      <c r="HJ155" s="531">
        <f t="shared" si="511"/>
        <v>5.6901952871506296</v>
      </c>
      <c r="HK155" s="604">
        <f>HK39</f>
        <v>96.018354918050051</v>
      </c>
    </row>
    <row r="156" spans="2:219" ht="15" customHeight="1">
      <c r="B156" s="1046"/>
      <c r="C156" s="589">
        <v>-20</v>
      </c>
      <c r="D156" s="476">
        <f t="shared" si="487"/>
        <v>19.88372093023256</v>
      </c>
      <c r="E156" s="642">
        <f t="shared" si="488"/>
        <v>76.26848634974219</v>
      </c>
      <c r="F156" s="643">
        <f t="shared" si="489"/>
        <v>87.267559974838164</v>
      </c>
      <c r="G156" s="602">
        <f t="shared" si="490"/>
        <v>5.5703670748097149</v>
      </c>
      <c r="H156" s="594" t="s">
        <v>712</v>
      </c>
      <c r="I156" s="603" t="s">
        <v>712</v>
      </c>
      <c r="J156" s="579">
        <f t="shared" si="491"/>
        <v>86.820472560644774</v>
      </c>
      <c r="K156" s="579">
        <f t="shared" si="458"/>
        <v>85.555938523141776</v>
      </c>
      <c r="L156" s="579">
        <f t="shared" si="459"/>
        <v>84.280317340284526</v>
      </c>
      <c r="M156" s="579">
        <f t="shared" si="460"/>
        <v>83.001828158708918</v>
      </c>
      <c r="N156" s="579">
        <f t="shared" si="461"/>
        <v>80.441233477154697</v>
      </c>
      <c r="O156" s="579">
        <f t="shared" si="462"/>
        <v>77.881172635191348</v>
      </c>
      <c r="P156" s="579">
        <f t="shared" si="463"/>
        <v>75.308660562009081</v>
      </c>
      <c r="Q156" s="579">
        <f t="shared" si="464"/>
        <v>72.719915672468488</v>
      </c>
      <c r="R156" s="713" t="s">
        <v>381</v>
      </c>
      <c r="S156" s="480" t="s">
        <v>381</v>
      </c>
      <c r="T156" s="738"/>
      <c r="U156" s="1021"/>
      <c r="V156" s="503">
        <f t="shared" si="492"/>
        <v>-20</v>
      </c>
      <c r="W156" s="481">
        <v>15</v>
      </c>
      <c r="X156" s="519">
        <v>-26</v>
      </c>
      <c r="Y156" s="681">
        <f t="shared" si="493"/>
        <v>19.88372093023256</v>
      </c>
      <c r="Z156" s="666">
        <f t="shared" si="525"/>
        <v>30.701517899999999</v>
      </c>
      <c r="AA156" s="488">
        <f t="shared" si="525"/>
        <v>26.7972939</v>
      </c>
      <c r="AB156" s="532">
        <f t="shared" si="494"/>
        <v>4.114947742816053</v>
      </c>
      <c r="AC156" s="486">
        <f t="shared" si="495"/>
        <v>3.0533110121483116</v>
      </c>
      <c r="AD156" s="487">
        <f t="shared" si="526"/>
        <v>46.600335299999998</v>
      </c>
      <c r="AE156" s="488">
        <f t="shared" si="526"/>
        <v>60.000220400000003</v>
      </c>
      <c r="AF156" s="738"/>
      <c r="AG156" s="1048"/>
      <c r="AH156" s="1050"/>
      <c r="AI156" s="738"/>
      <c r="AJ156" s="1021"/>
      <c r="AK156" s="503">
        <f t="shared" si="496"/>
        <v>-20</v>
      </c>
      <c r="AL156" s="489">
        <f t="shared" si="512"/>
        <v>-30</v>
      </c>
      <c r="AM156" s="482">
        <f t="shared" si="497"/>
        <v>-33</v>
      </c>
      <c r="AN156" s="490">
        <f t="shared" si="465"/>
        <v>19.88372093023256</v>
      </c>
      <c r="AO156" s="738"/>
      <c r="AP156" s="1021"/>
      <c r="AQ156" s="503">
        <v>-20</v>
      </c>
      <c r="AR156" s="483">
        <f t="shared" si="466"/>
        <v>19.88372093023256</v>
      </c>
      <c r="AS156" s="477">
        <f t="shared" ref="AS156:BB156" si="536">AS40</f>
        <v>97.647911320563125</v>
      </c>
      <c r="AT156" s="479">
        <f t="shared" si="536"/>
        <v>97.100847730418778</v>
      </c>
      <c r="AU156" s="479">
        <f t="shared" si="536"/>
        <v>96.14753953542062</v>
      </c>
      <c r="AV156" s="479">
        <f t="shared" si="536"/>
        <v>94.618536795867087</v>
      </c>
      <c r="AW156" s="479">
        <f t="shared" si="536"/>
        <v>93.086781655045016</v>
      </c>
      <c r="AX156" s="479">
        <f t="shared" si="536"/>
        <v>91.516373825121818</v>
      </c>
      <c r="AY156" s="479">
        <f t="shared" si="536"/>
        <v>89.185774206036058</v>
      </c>
      <c r="AZ156" s="479">
        <f t="shared" si="536"/>
        <v>86.198625640267608</v>
      </c>
      <c r="BA156" s="479">
        <f t="shared" si="536"/>
        <v>85.03009106913936</v>
      </c>
      <c r="BB156" s="761" t="str">
        <f t="shared" si="536"/>
        <v>not calc.</v>
      </c>
      <c r="BC156" s="713" t="s">
        <v>381</v>
      </c>
      <c r="BD156" s="480" t="s">
        <v>381</v>
      </c>
      <c r="BE156" s="738"/>
      <c r="BF156" s="1021"/>
      <c r="BG156" s="503">
        <v>-20</v>
      </c>
      <c r="BH156" s="483">
        <f t="shared" si="467"/>
        <v>22.369186046511629</v>
      </c>
      <c r="BI156" s="477">
        <f t="shared" ref="BI156:BR156" si="537">BI40</f>
        <v>78.525769934968508</v>
      </c>
      <c r="BJ156" s="479">
        <f t="shared" si="537"/>
        <v>85.489573546978946</v>
      </c>
      <c r="BK156" s="479">
        <f t="shared" si="537"/>
        <v>86.820472560644774</v>
      </c>
      <c r="BL156" s="479">
        <f t="shared" si="537"/>
        <v>85.555938523141776</v>
      </c>
      <c r="BM156" s="479">
        <f t="shared" si="537"/>
        <v>84.280317340284526</v>
      </c>
      <c r="BN156" s="479">
        <f t="shared" si="537"/>
        <v>83.001828158708918</v>
      </c>
      <c r="BO156" s="479">
        <f t="shared" si="537"/>
        <v>80.441233477154697</v>
      </c>
      <c r="BP156" s="479">
        <f t="shared" si="537"/>
        <v>77.88265672320901</v>
      </c>
      <c r="BQ156" s="479">
        <f t="shared" si="537"/>
        <v>75.319345746253276</v>
      </c>
      <c r="BR156" s="479">
        <f t="shared" si="537"/>
        <v>72.729676536204906</v>
      </c>
      <c r="BS156" s="713" t="s">
        <v>381</v>
      </c>
      <c r="BT156" s="522" t="s">
        <v>381</v>
      </c>
      <c r="BU156" s="533"/>
      <c r="BV156" s="1021"/>
      <c r="BW156" s="503">
        <v>-20</v>
      </c>
      <c r="BX156" s="483">
        <f t="shared" si="468"/>
        <v>22.369186046511629</v>
      </c>
      <c r="BY156" s="477">
        <f t="shared" ref="BY156:CH156" si="538">BY40</f>
        <v>76.26848634974219</v>
      </c>
      <c r="BZ156" s="479">
        <f t="shared" si="538"/>
        <v>83.263117966950844</v>
      </c>
      <c r="CA156" s="479">
        <f t="shared" si="538"/>
        <v>86.925969509720559</v>
      </c>
      <c r="CB156" s="479">
        <f t="shared" si="538"/>
        <v>85.636131367121962</v>
      </c>
      <c r="CC156" s="479">
        <f t="shared" si="538"/>
        <v>84.343039135503474</v>
      </c>
      <c r="CD156" s="479">
        <f t="shared" si="538"/>
        <v>83.046645078444996</v>
      </c>
      <c r="CE156" s="479">
        <f t="shared" si="538"/>
        <v>80.45849022279134</v>
      </c>
      <c r="CF156" s="479">
        <f t="shared" si="538"/>
        <v>77.881172635191348</v>
      </c>
      <c r="CG156" s="479">
        <f t="shared" si="538"/>
        <v>75.308660562009081</v>
      </c>
      <c r="CH156" s="479">
        <f t="shared" si="538"/>
        <v>72.719915672468488</v>
      </c>
      <c r="CI156" s="713" t="s">
        <v>381</v>
      </c>
      <c r="CJ156" s="522" t="s">
        <v>381</v>
      </c>
      <c r="CK156" s="738"/>
      <c r="CL156" s="1021"/>
      <c r="CM156" s="503">
        <f t="shared" si="498"/>
        <v>-20</v>
      </c>
      <c r="CN156" s="491">
        <f t="shared" ref="CN156:CW156" si="539">CN40</f>
        <v>1.2000000000000133</v>
      </c>
      <c r="CO156" s="492">
        <f t="shared" si="539"/>
        <v>1.2000000000000004</v>
      </c>
      <c r="CP156" s="492">
        <f t="shared" si="539"/>
        <v>1.2000000000000013</v>
      </c>
      <c r="CQ156" s="492">
        <f t="shared" si="539"/>
        <v>1.2000000000000006</v>
      </c>
      <c r="CR156" s="492">
        <f t="shared" si="539"/>
        <v>1.2000000000000002</v>
      </c>
      <c r="CS156" s="493">
        <f t="shared" si="539"/>
        <v>1.2000000000000004</v>
      </c>
      <c r="CT156" s="493">
        <f t="shared" si="539"/>
        <v>1.2000000000000062</v>
      </c>
      <c r="CU156" s="493">
        <f t="shared" si="539"/>
        <v>1.2000000000000002</v>
      </c>
      <c r="CV156" s="493">
        <f t="shared" si="539"/>
        <v>1.2000000000000002</v>
      </c>
      <c r="CW156" s="605" t="str">
        <f t="shared" si="539"/>
        <v>not calc.</v>
      </c>
      <c r="CX156" s="522" t="s">
        <v>381</v>
      </c>
      <c r="CY156" s="748" t="s">
        <v>381</v>
      </c>
      <c r="CZ156" s="738"/>
      <c r="DA156" s="1021"/>
      <c r="DB156" s="503">
        <f t="shared" si="499"/>
        <v>-20</v>
      </c>
      <c r="DC156" s="491">
        <f t="shared" ref="DC156:DL156" si="540">DC40</f>
        <v>0.92832315311136859</v>
      </c>
      <c r="DD156" s="492">
        <f t="shared" si="540"/>
        <v>0.98456530667169695</v>
      </c>
      <c r="DE156" s="492">
        <f t="shared" si="540"/>
        <v>1.0000000000000082</v>
      </c>
      <c r="DF156" s="492">
        <f t="shared" si="540"/>
        <v>1.0000000000000082</v>
      </c>
      <c r="DG156" s="492">
        <f t="shared" si="540"/>
        <v>1</v>
      </c>
      <c r="DH156" s="493">
        <f t="shared" si="540"/>
        <v>1.0000000000000004</v>
      </c>
      <c r="DI156" s="493">
        <f t="shared" si="540"/>
        <v>1.0000000000000084</v>
      </c>
      <c r="DJ156" s="493">
        <f t="shared" si="540"/>
        <v>1.0000000000000002</v>
      </c>
      <c r="DK156" s="493">
        <f t="shared" si="540"/>
        <v>1</v>
      </c>
      <c r="DL156" s="562">
        <f t="shared" si="540"/>
        <v>1.0000000000000004</v>
      </c>
      <c r="DM156" s="522" t="s">
        <v>381</v>
      </c>
      <c r="DN156" s="748" t="s">
        <v>381</v>
      </c>
      <c r="DO156" s="744"/>
      <c r="DP156" s="1021"/>
      <c r="DQ156" s="503">
        <f t="shared" si="500"/>
        <v>-20</v>
      </c>
      <c r="DR156" s="491">
        <f t="shared" ref="DR156:EA156" si="541">DR40</f>
        <v>0.90946751601822684</v>
      </c>
      <c r="DS156" s="492">
        <f t="shared" si="541"/>
        <v>0.96689072510108132</v>
      </c>
      <c r="DT156" s="492">
        <f t="shared" si="541"/>
        <v>1.0000000000000073</v>
      </c>
      <c r="DU156" s="492">
        <f t="shared" si="541"/>
        <v>1.0000000000000004</v>
      </c>
      <c r="DV156" s="492">
        <f t="shared" si="541"/>
        <v>1.0000000000000073</v>
      </c>
      <c r="DW156" s="493">
        <f t="shared" si="541"/>
        <v>1.0000000000000089</v>
      </c>
      <c r="DX156" s="493">
        <f t="shared" si="541"/>
        <v>1</v>
      </c>
      <c r="DY156" s="493">
        <f t="shared" si="541"/>
        <v>1.0000000000000038</v>
      </c>
      <c r="DZ156" s="493">
        <f t="shared" si="541"/>
        <v>1.000000000000004</v>
      </c>
      <c r="EA156" s="562">
        <f t="shared" si="541"/>
        <v>1.0000000000000004</v>
      </c>
      <c r="EB156" s="522" t="s">
        <v>381</v>
      </c>
      <c r="EC156" s="748" t="s">
        <v>381</v>
      </c>
      <c r="ED156" s="738"/>
      <c r="EE156" s="1021"/>
      <c r="EF156" s="503">
        <f t="shared" si="501"/>
        <v>-20</v>
      </c>
      <c r="EG156" s="477">
        <f t="shared" ref="EG156:EP156" si="542">EG40</f>
        <v>29.506301374655663</v>
      </c>
      <c r="EH156" s="479">
        <f t="shared" si="542"/>
        <v>27.840166266860535</v>
      </c>
      <c r="EI156" s="479">
        <f t="shared" si="542"/>
        <v>24.939022030970705</v>
      </c>
      <c r="EJ156" s="479">
        <f t="shared" si="542"/>
        <v>20.291937482662433</v>
      </c>
      <c r="EK156" s="479">
        <f t="shared" si="542"/>
        <v>15.644057797796052</v>
      </c>
      <c r="EL156" s="479">
        <f t="shared" si="542"/>
        <v>10.886900208965244</v>
      </c>
      <c r="EM156" s="479">
        <f t="shared" si="542"/>
        <v>3.8421971241941719</v>
      </c>
      <c r="EN156" s="479">
        <f t="shared" si="542"/>
        <v>-5.1596452390228364</v>
      </c>
      <c r="EO156" s="479">
        <f t="shared" si="542"/>
        <v>-8.6724505170954558</v>
      </c>
      <c r="EP156" s="605" t="str">
        <f t="shared" si="542"/>
        <v>not calc.</v>
      </c>
      <c r="EQ156" s="522" t="s">
        <v>381</v>
      </c>
      <c r="ER156" s="748" t="s">
        <v>381</v>
      </c>
      <c r="ES156" s="738"/>
      <c r="ET156" s="1021"/>
      <c r="EU156" s="503">
        <f t="shared" si="502"/>
        <v>-20</v>
      </c>
      <c r="EV156" s="477">
        <f t="shared" ref="EV156:FE156" si="543">EV40</f>
        <v>85</v>
      </c>
      <c r="EW156" s="479">
        <f t="shared" si="543"/>
        <v>85</v>
      </c>
      <c r="EX156" s="479">
        <f t="shared" si="543"/>
        <v>82.401114252020591</v>
      </c>
      <c r="EY156" s="479">
        <f t="shared" si="543"/>
        <v>77.29191791691585</v>
      </c>
      <c r="EZ156" s="479">
        <f t="shared" si="543"/>
        <v>72.144415484540048</v>
      </c>
      <c r="FA156" s="479">
        <f t="shared" si="543"/>
        <v>66.991991324767014</v>
      </c>
      <c r="FB156" s="479">
        <f t="shared" si="543"/>
        <v>56.693057903984993</v>
      </c>
      <c r="FC156" s="479">
        <f t="shared" si="543"/>
        <v>46.430346480426067</v>
      </c>
      <c r="FD156" s="479">
        <f t="shared" si="543"/>
        <v>36.177839530289191</v>
      </c>
      <c r="FE156" s="479">
        <f t="shared" si="543"/>
        <v>25.850685415941086</v>
      </c>
      <c r="FF156" s="522" t="s">
        <v>381</v>
      </c>
      <c r="FG156" s="748" t="s">
        <v>381</v>
      </c>
      <c r="FI156" s="1021"/>
      <c r="FJ156" s="503">
        <f t="shared" si="503"/>
        <v>-20</v>
      </c>
      <c r="FK156" s="477">
        <f t="shared" ref="FK156:FT156" si="544">FK40</f>
        <v>85</v>
      </c>
      <c r="FL156" s="479">
        <f t="shared" si="544"/>
        <v>85</v>
      </c>
      <c r="FM156" s="479">
        <f t="shared" si="544"/>
        <v>82.827648519103207</v>
      </c>
      <c r="FN156" s="479">
        <f t="shared" si="544"/>
        <v>77.615738238418771</v>
      </c>
      <c r="FO156" s="479">
        <f t="shared" si="544"/>
        <v>72.39736203413878</v>
      </c>
      <c r="FP156" s="479">
        <f t="shared" si="544"/>
        <v>67.172493399290488</v>
      </c>
      <c r="FQ156" s="479">
        <f t="shared" si="544"/>
        <v>56.762372795514409</v>
      </c>
      <c r="FR156" s="479">
        <f t="shared" si="544"/>
        <v>46.424401905205343</v>
      </c>
      <c r="FS156" s="479">
        <f t="shared" si="544"/>
        <v>36.135164681000333</v>
      </c>
      <c r="FT156" s="479">
        <f t="shared" si="544"/>
        <v>25.811820911015957</v>
      </c>
      <c r="FU156" s="522" t="s">
        <v>381</v>
      </c>
      <c r="FV156" s="748" t="s">
        <v>381</v>
      </c>
      <c r="FW156" s="744"/>
      <c r="FX156" s="1021"/>
      <c r="FY156" s="503">
        <f t="shared" si="504"/>
        <v>-20</v>
      </c>
      <c r="FZ156" s="491">
        <f t="shared" si="505"/>
        <v>0.90946751601822684</v>
      </c>
      <c r="GA156" s="492">
        <f t="shared" si="469"/>
        <v>0.96689072510108132</v>
      </c>
      <c r="GB156" s="492">
        <f t="shared" si="470"/>
        <v>1.0000000000000073</v>
      </c>
      <c r="GC156" s="492">
        <f t="shared" si="471"/>
        <v>1.0000000000000004</v>
      </c>
      <c r="GD156" s="492">
        <f t="shared" si="472"/>
        <v>1</v>
      </c>
      <c r="GE156" s="493">
        <f t="shared" si="473"/>
        <v>1.0000000000000004</v>
      </c>
      <c r="GF156" s="493">
        <f t="shared" si="474"/>
        <v>1</v>
      </c>
      <c r="GG156" s="493">
        <f t="shared" si="475"/>
        <v>1.0000000000000002</v>
      </c>
      <c r="GH156" s="493">
        <f t="shared" si="476"/>
        <v>1</v>
      </c>
      <c r="GI156" s="493">
        <f t="shared" si="477"/>
        <v>1.0000000000000004</v>
      </c>
      <c r="GJ156" s="522" t="s">
        <v>381</v>
      </c>
      <c r="GK156" s="748" t="s">
        <v>381</v>
      </c>
      <c r="GM156" s="1021"/>
      <c r="GN156" s="503">
        <f t="shared" si="506"/>
        <v>-20</v>
      </c>
      <c r="GO156" s="495">
        <f t="shared" si="507"/>
        <v>85</v>
      </c>
      <c r="GP156" s="496">
        <f t="shared" si="478"/>
        <v>85</v>
      </c>
      <c r="GQ156" s="496">
        <f t="shared" si="479"/>
        <v>82.827648519103207</v>
      </c>
      <c r="GR156" s="496">
        <f t="shared" si="480"/>
        <v>77.615738238418771</v>
      </c>
      <c r="GS156" s="496">
        <f t="shared" si="481"/>
        <v>72.39736203413878</v>
      </c>
      <c r="GT156" s="497">
        <f t="shared" si="482"/>
        <v>67.172493399290488</v>
      </c>
      <c r="GU156" s="497">
        <f t="shared" si="483"/>
        <v>56.762372795514409</v>
      </c>
      <c r="GV156" s="497">
        <f t="shared" si="484"/>
        <v>46.430346480426067</v>
      </c>
      <c r="GW156" s="497">
        <f t="shared" si="485"/>
        <v>36.177839530289191</v>
      </c>
      <c r="GX156" s="497">
        <f t="shared" si="486"/>
        <v>25.850685415941086</v>
      </c>
      <c r="GY156" s="522" t="s">
        <v>381</v>
      </c>
      <c r="GZ156" s="748" t="s">
        <v>381</v>
      </c>
      <c r="HB156" s="1021"/>
      <c r="HC156" s="503">
        <f t="shared" si="508"/>
        <v>-20</v>
      </c>
      <c r="HD156" s="531">
        <f t="shared" si="509"/>
        <v>5.5703670748097149</v>
      </c>
      <c r="HE156" s="551">
        <f t="shared" ref="HE156:HF158" si="545">HE40</f>
        <v>6.2666629591609295</v>
      </c>
      <c r="HF156" s="604">
        <f t="shared" si="545"/>
        <v>87.267559974838164</v>
      </c>
      <c r="HH156" s="1021"/>
      <c r="HI156" s="503">
        <f t="shared" si="510"/>
        <v>-20</v>
      </c>
      <c r="HJ156" s="531">
        <f t="shared" si="511"/>
        <v>5.5703670748097149</v>
      </c>
      <c r="HK156" s="604">
        <f>HK40</f>
        <v>95.197809295575368</v>
      </c>
    </row>
    <row r="157" spans="2:219" ht="15" customHeight="1">
      <c r="B157" s="1046"/>
      <c r="C157" s="589">
        <v>-30</v>
      </c>
      <c r="D157" s="476">
        <f t="shared" si="487"/>
        <v>19.88372093023256</v>
      </c>
      <c r="E157" s="642">
        <f t="shared" si="488"/>
        <v>78.797122763804182</v>
      </c>
      <c r="F157" s="643">
        <f t="shared" si="489"/>
        <v>87.299409763715488</v>
      </c>
      <c r="G157" s="602">
        <f t="shared" si="490"/>
        <v>5.5172485530081934</v>
      </c>
      <c r="H157" s="594" t="s">
        <v>712</v>
      </c>
      <c r="I157" s="603" t="s">
        <v>712</v>
      </c>
      <c r="J157" s="579">
        <f t="shared" si="491"/>
        <v>86.619611043827575</v>
      </c>
      <c r="K157" s="579">
        <f t="shared" si="458"/>
        <v>85.340926803491399</v>
      </c>
      <c r="L157" s="579">
        <f t="shared" si="459"/>
        <v>84.062063873006608</v>
      </c>
      <c r="M157" s="579">
        <f t="shared" si="460"/>
        <v>82.777661427110559</v>
      </c>
      <c r="N157" s="579">
        <f t="shared" si="461"/>
        <v>80.215483007677364</v>
      </c>
      <c r="O157" s="579">
        <f t="shared" si="462"/>
        <v>77.666864667699812</v>
      </c>
      <c r="P157" s="579">
        <f t="shared" si="463"/>
        <v>75.120250802036466</v>
      </c>
      <c r="Q157" s="579">
        <f t="shared" si="464"/>
        <v>72.569169880949275</v>
      </c>
      <c r="R157" s="713" t="s">
        <v>381</v>
      </c>
      <c r="S157" s="480" t="s">
        <v>381</v>
      </c>
      <c r="T157" s="738"/>
      <c r="U157" s="1021"/>
      <c r="V157" s="503">
        <f t="shared" si="492"/>
        <v>-30</v>
      </c>
      <c r="W157" s="481">
        <v>15</v>
      </c>
      <c r="X157" s="519">
        <v>-26</v>
      </c>
      <c r="Y157" s="681">
        <f t="shared" si="493"/>
        <v>19.88372093023256</v>
      </c>
      <c r="Z157" s="666">
        <f t="shared" si="525"/>
        <v>32.633609999999997</v>
      </c>
      <c r="AA157" s="488">
        <f t="shared" si="525"/>
        <v>26.7610356</v>
      </c>
      <c r="AB157" s="532">
        <f t="shared" si="494"/>
        <v>4.1048459355375266</v>
      </c>
      <c r="AC157" s="486">
        <f t="shared" si="495"/>
        <v>3.0499421720371531</v>
      </c>
      <c r="AD157" s="487">
        <f t="shared" si="526"/>
        <v>48.831085999999999</v>
      </c>
      <c r="AE157" s="488">
        <f t="shared" si="526"/>
        <v>59.997565799999997</v>
      </c>
      <c r="AF157" s="738"/>
      <c r="AG157" s="1048"/>
      <c r="AH157" s="1050"/>
      <c r="AI157" s="738"/>
      <c r="AJ157" s="1021"/>
      <c r="AK157" s="503">
        <f t="shared" si="496"/>
        <v>-30</v>
      </c>
      <c r="AL157" s="489">
        <f t="shared" si="512"/>
        <v>-40</v>
      </c>
      <c r="AM157" s="482">
        <f t="shared" si="497"/>
        <v>-33</v>
      </c>
      <c r="AN157" s="490">
        <f t="shared" si="465"/>
        <v>19.88372093023256</v>
      </c>
      <c r="AO157" s="738"/>
      <c r="AP157" s="1021"/>
      <c r="AQ157" s="503">
        <v>-30</v>
      </c>
      <c r="AR157" s="483">
        <f t="shared" si="466"/>
        <v>19.88372093023256</v>
      </c>
      <c r="AS157" s="477">
        <f t="shared" ref="AS157:BB157" si="546">AS41</f>
        <v>96.317560995916395</v>
      </c>
      <c r="AT157" s="479">
        <f t="shared" si="546"/>
        <v>95.890337455447636</v>
      </c>
      <c r="AU157" s="479">
        <f t="shared" si="546"/>
        <v>95.025187567099394</v>
      </c>
      <c r="AV157" s="479">
        <f t="shared" si="546"/>
        <v>93.56256780167692</v>
      </c>
      <c r="AW157" s="479">
        <f t="shared" si="546"/>
        <v>92.069141824939635</v>
      </c>
      <c r="AX157" s="479">
        <f t="shared" si="546"/>
        <v>90.528127006655964</v>
      </c>
      <c r="AY157" s="479">
        <f t="shared" si="546"/>
        <v>88.29460010258093</v>
      </c>
      <c r="AZ157" s="479">
        <f t="shared" si="546"/>
        <v>85.23231368452457</v>
      </c>
      <c r="BA157" s="479">
        <f t="shared" si="546"/>
        <v>82.826431554848412</v>
      </c>
      <c r="BB157" s="479">
        <f t="shared" si="546"/>
        <v>79.942269418481715</v>
      </c>
      <c r="BC157" s="713" t="s">
        <v>381</v>
      </c>
      <c r="BD157" s="480" t="s">
        <v>381</v>
      </c>
      <c r="BE157" s="738"/>
      <c r="BF157" s="1021"/>
      <c r="BG157" s="503">
        <v>-30</v>
      </c>
      <c r="BH157" s="483">
        <f t="shared" si="467"/>
        <v>22.369186046511629</v>
      </c>
      <c r="BI157" s="477">
        <f t="shared" ref="BI157:BR157" si="547">BI41</f>
        <v>82.099766812850774</v>
      </c>
      <c r="BJ157" s="479">
        <f t="shared" si="547"/>
        <v>87.376874329930075</v>
      </c>
      <c r="BK157" s="479">
        <f t="shared" si="547"/>
        <v>86.619611043827575</v>
      </c>
      <c r="BL157" s="479">
        <f t="shared" si="547"/>
        <v>85.340926803491399</v>
      </c>
      <c r="BM157" s="479">
        <f t="shared" si="547"/>
        <v>84.062063873006608</v>
      </c>
      <c r="BN157" s="479">
        <f t="shared" si="547"/>
        <v>82.777661427110559</v>
      </c>
      <c r="BO157" s="479">
        <f t="shared" si="547"/>
        <v>80.215483007677364</v>
      </c>
      <c r="BP157" s="479">
        <f t="shared" si="547"/>
        <v>77.666864667699812</v>
      </c>
      <c r="BQ157" s="479">
        <f t="shared" si="547"/>
        <v>75.120250802036466</v>
      </c>
      <c r="BR157" s="479">
        <f t="shared" si="547"/>
        <v>72.569169880949275</v>
      </c>
      <c r="BS157" s="713" t="s">
        <v>381</v>
      </c>
      <c r="BT157" s="522" t="s">
        <v>381</v>
      </c>
      <c r="BU157" s="533"/>
      <c r="BV157" s="1021"/>
      <c r="BW157" s="503">
        <v>-30</v>
      </c>
      <c r="BX157" s="483">
        <f t="shared" si="468"/>
        <v>22.369186046511629</v>
      </c>
      <c r="BY157" s="477">
        <f t="shared" ref="BY157:CH157" si="548">BY41</f>
        <v>78.797122763804182</v>
      </c>
      <c r="BZ157" s="479">
        <f t="shared" si="548"/>
        <v>85.928952617817188</v>
      </c>
      <c r="CA157" s="479">
        <f t="shared" si="548"/>
        <v>86.772541686595702</v>
      </c>
      <c r="CB157" s="479">
        <f t="shared" si="548"/>
        <v>85.474483454843593</v>
      </c>
      <c r="CC157" s="479">
        <f t="shared" si="548"/>
        <v>84.17219959089239</v>
      </c>
      <c r="CD157" s="479">
        <f t="shared" si="548"/>
        <v>82.871568219373103</v>
      </c>
      <c r="CE157" s="479">
        <f t="shared" si="548"/>
        <v>80.28355206230097</v>
      </c>
      <c r="CF157" s="479">
        <f t="shared" si="548"/>
        <v>77.708544362171352</v>
      </c>
      <c r="CG157" s="479">
        <f t="shared" si="548"/>
        <v>75.1467274475106</v>
      </c>
      <c r="CH157" s="479">
        <f t="shared" si="548"/>
        <v>72.582078033373648</v>
      </c>
      <c r="CI157" s="713" t="s">
        <v>381</v>
      </c>
      <c r="CJ157" s="522" t="s">
        <v>381</v>
      </c>
      <c r="CK157" s="738"/>
      <c r="CL157" s="1021"/>
      <c r="CM157" s="503">
        <f t="shared" si="498"/>
        <v>-30</v>
      </c>
      <c r="CN157" s="491">
        <f t="shared" ref="CN157:CW157" si="549">CN41</f>
        <v>1.2000000000000008</v>
      </c>
      <c r="CO157" s="492">
        <f t="shared" si="549"/>
        <v>1.2000000000000002</v>
      </c>
      <c r="CP157" s="492">
        <f t="shared" si="549"/>
        <v>1.2000000000000002</v>
      </c>
      <c r="CQ157" s="492">
        <f t="shared" si="549"/>
        <v>1.2</v>
      </c>
      <c r="CR157" s="492">
        <f t="shared" si="549"/>
        <v>1.2</v>
      </c>
      <c r="CS157" s="493">
        <f t="shared" si="549"/>
        <v>1.2000000000000002</v>
      </c>
      <c r="CT157" s="493">
        <f t="shared" si="549"/>
        <v>1.2000000000000004</v>
      </c>
      <c r="CU157" s="493">
        <f t="shared" si="549"/>
        <v>1.2000000000000002</v>
      </c>
      <c r="CV157" s="493">
        <f t="shared" si="549"/>
        <v>1.2000000000000006</v>
      </c>
      <c r="CW157" s="562">
        <f t="shared" si="549"/>
        <v>1.2000000000000002</v>
      </c>
      <c r="CX157" s="522" t="s">
        <v>381</v>
      </c>
      <c r="CY157" s="748" t="s">
        <v>381</v>
      </c>
      <c r="CZ157" s="738"/>
      <c r="DA157" s="1021"/>
      <c r="DB157" s="503">
        <f t="shared" si="499"/>
        <v>-30</v>
      </c>
      <c r="DC157" s="491">
        <f t="shared" ref="DC157:DL157" si="550">DC41</f>
        <v>0.95754252809222906</v>
      </c>
      <c r="DD157" s="492">
        <f t="shared" si="550"/>
        <v>1</v>
      </c>
      <c r="DE157" s="492">
        <f t="shared" si="550"/>
        <v>1.0000000000000075</v>
      </c>
      <c r="DF157" s="492">
        <f t="shared" si="550"/>
        <v>1.0000000000000073</v>
      </c>
      <c r="DG157" s="492">
        <f t="shared" si="550"/>
        <v>1</v>
      </c>
      <c r="DH157" s="493">
        <f t="shared" si="550"/>
        <v>1.0000000000000075</v>
      </c>
      <c r="DI157" s="493">
        <f t="shared" si="550"/>
        <v>1.0000000000000082</v>
      </c>
      <c r="DJ157" s="493">
        <f t="shared" si="550"/>
        <v>1.0000000000000042</v>
      </c>
      <c r="DK157" s="493">
        <f t="shared" si="550"/>
        <v>1.000000000000004</v>
      </c>
      <c r="DL157" s="562">
        <f t="shared" si="550"/>
        <v>1.000000000000002</v>
      </c>
      <c r="DM157" s="522" t="s">
        <v>381</v>
      </c>
      <c r="DN157" s="748" t="s">
        <v>381</v>
      </c>
      <c r="DO157" s="744"/>
      <c r="DP157" s="1021"/>
      <c r="DQ157" s="503">
        <f t="shared" si="500"/>
        <v>-30</v>
      </c>
      <c r="DR157" s="491">
        <f t="shared" ref="DR157:EA157" si="551">DR41</f>
        <v>0.93056861383363554</v>
      </c>
      <c r="DS157" s="492">
        <f t="shared" si="551"/>
        <v>0.98802028319186419</v>
      </c>
      <c r="DT157" s="492">
        <f t="shared" si="551"/>
        <v>1</v>
      </c>
      <c r="DU157" s="492">
        <f t="shared" si="551"/>
        <v>1.000000000000008</v>
      </c>
      <c r="DV157" s="492">
        <f t="shared" si="551"/>
        <v>1</v>
      </c>
      <c r="DW157" s="493">
        <f t="shared" si="551"/>
        <v>1</v>
      </c>
      <c r="DX157" s="493">
        <f t="shared" si="551"/>
        <v>1.0000000000000004</v>
      </c>
      <c r="DY157" s="493">
        <f t="shared" si="551"/>
        <v>1.000000000000004</v>
      </c>
      <c r="DZ157" s="493">
        <f t="shared" si="551"/>
        <v>1.0000000000000002</v>
      </c>
      <c r="EA157" s="562">
        <f t="shared" si="551"/>
        <v>1.000000000000002</v>
      </c>
      <c r="EB157" s="522" t="s">
        <v>381</v>
      </c>
      <c r="EC157" s="748" t="s">
        <v>381</v>
      </c>
      <c r="ED157" s="738"/>
      <c r="EE157" s="1021"/>
      <c r="EF157" s="503">
        <f t="shared" si="501"/>
        <v>-30</v>
      </c>
      <c r="EG157" s="477">
        <f t="shared" ref="EG157:EP157" si="552">EG41</f>
        <v>25.456227424932081</v>
      </c>
      <c r="EH157" s="479">
        <f t="shared" si="552"/>
        <v>24.156787346303247</v>
      </c>
      <c r="EI157" s="479">
        <f t="shared" si="552"/>
        <v>21.527136156678807</v>
      </c>
      <c r="EJ157" s="479">
        <f t="shared" si="552"/>
        <v>17.086939517995575</v>
      </c>
      <c r="EK157" s="479">
        <f t="shared" si="552"/>
        <v>12.560438423445817</v>
      </c>
      <c r="EL157" s="479">
        <f t="shared" si="552"/>
        <v>7.8974769806258109</v>
      </c>
      <c r="EM157" s="479">
        <f t="shared" si="552"/>
        <v>1.1533582548937602</v>
      </c>
      <c r="EN157" s="479">
        <f t="shared" si="552"/>
        <v>-8.0648881101408847</v>
      </c>
      <c r="EO157" s="479">
        <f t="shared" si="552"/>
        <v>-15.283501149555775</v>
      </c>
      <c r="EP157" s="479">
        <f t="shared" si="552"/>
        <v>-23.908699102734261</v>
      </c>
      <c r="EQ157" s="522" t="s">
        <v>381</v>
      </c>
      <c r="ER157" s="748" t="s">
        <v>381</v>
      </c>
      <c r="ES157" s="738"/>
      <c r="ET157" s="1021"/>
      <c r="EU157" s="503">
        <f t="shared" si="502"/>
        <v>-30</v>
      </c>
      <c r="EV157" s="477">
        <f t="shared" ref="EV157:FE157" si="553">EV41</f>
        <v>85</v>
      </c>
      <c r="EW157" s="479">
        <f t="shared" si="553"/>
        <v>84.65119052097117</v>
      </c>
      <c r="EX157" s="479">
        <f t="shared" si="553"/>
        <v>81.589134357272712</v>
      </c>
      <c r="EY157" s="479">
        <f t="shared" si="553"/>
        <v>76.423823402709104</v>
      </c>
      <c r="EZ157" s="479">
        <f t="shared" si="553"/>
        <v>71.264360020062554</v>
      </c>
      <c r="FA157" s="479">
        <f t="shared" si="553"/>
        <v>66.089274478815469</v>
      </c>
      <c r="FB157" s="479">
        <f t="shared" si="553"/>
        <v>55.78640507714249</v>
      </c>
      <c r="FC157" s="479">
        <f t="shared" si="553"/>
        <v>45.566099324870379</v>
      </c>
      <c r="FD157" s="479">
        <f t="shared" si="553"/>
        <v>35.382771169809814</v>
      </c>
      <c r="FE157" s="479">
        <f t="shared" si="553"/>
        <v>25.211657009529176</v>
      </c>
      <c r="FF157" s="522" t="s">
        <v>381</v>
      </c>
      <c r="FG157" s="748" t="s">
        <v>381</v>
      </c>
      <c r="FI157" s="1021"/>
      <c r="FJ157" s="503">
        <f t="shared" si="503"/>
        <v>-30</v>
      </c>
      <c r="FK157" s="477">
        <f t="shared" ref="FK157:FT157" si="554">FK41</f>
        <v>85</v>
      </c>
      <c r="FL157" s="479">
        <f t="shared" si="554"/>
        <v>85</v>
      </c>
      <c r="FM157" s="479">
        <f t="shared" si="554"/>
        <v>82.207340355052906</v>
      </c>
      <c r="FN157" s="479">
        <f t="shared" si="554"/>
        <v>76.963027122567496</v>
      </c>
      <c r="FO157" s="479">
        <f t="shared" si="554"/>
        <v>71.708432020890143</v>
      </c>
      <c r="FP157" s="479">
        <f t="shared" si="554"/>
        <v>66.467410686176891</v>
      </c>
      <c r="FQ157" s="479">
        <f t="shared" si="554"/>
        <v>56.059759130822442</v>
      </c>
      <c r="FR157" s="479">
        <f t="shared" si="554"/>
        <v>45.733010143704917</v>
      </c>
      <c r="FS157" s="479">
        <f t="shared" si="554"/>
        <v>35.488492737493232</v>
      </c>
      <c r="FT157" s="479">
        <f t="shared" si="554"/>
        <v>25.263043929179673</v>
      </c>
      <c r="FU157" s="522" t="s">
        <v>381</v>
      </c>
      <c r="FV157" s="748" t="s">
        <v>381</v>
      </c>
      <c r="FW157" s="744"/>
      <c r="FX157" s="1021"/>
      <c r="FY157" s="503">
        <f t="shared" si="504"/>
        <v>-30</v>
      </c>
      <c r="FZ157" s="491">
        <f t="shared" si="505"/>
        <v>0.93056861383363554</v>
      </c>
      <c r="GA157" s="492">
        <f t="shared" si="469"/>
        <v>0.98802028319186419</v>
      </c>
      <c r="GB157" s="492">
        <f t="shared" si="470"/>
        <v>1</v>
      </c>
      <c r="GC157" s="492">
        <f t="shared" si="471"/>
        <v>1.0000000000000073</v>
      </c>
      <c r="GD157" s="492">
        <f t="shared" si="472"/>
        <v>1</v>
      </c>
      <c r="GE157" s="493">
        <f t="shared" si="473"/>
        <v>1</v>
      </c>
      <c r="GF157" s="493">
        <f t="shared" si="474"/>
        <v>1.0000000000000004</v>
      </c>
      <c r="GG157" s="493">
        <f t="shared" si="475"/>
        <v>1.000000000000004</v>
      </c>
      <c r="GH157" s="493">
        <f t="shared" si="476"/>
        <v>1.0000000000000002</v>
      </c>
      <c r="GI157" s="493">
        <f t="shared" si="477"/>
        <v>1.000000000000002</v>
      </c>
      <c r="GJ157" s="522" t="s">
        <v>381</v>
      </c>
      <c r="GK157" s="748" t="s">
        <v>381</v>
      </c>
      <c r="GM157" s="1021"/>
      <c r="GN157" s="503">
        <f t="shared" si="506"/>
        <v>-30</v>
      </c>
      <c r="GO157" s="495">
        <f t="shared" si="507"/>
        <v>85</v>
      </c>
      <c r="GP157" s="496">
        <f t="shared" si="478"/>
        <v>85</v>
      </c>
      <c r="GQ157" s="496">
        <f t="shared" si="479"/>
        <v>82.207340355052906</v>
      </c>
      <c r="GR157" s="496">
        <f t="shared" si="480"/>
        <v>76.963027122567496</v>
      </c>
      <c r="GS157" s="496">
        <f t="shared" si="481"/>
        <v>71.708432020890143</v>
      </c>
      <c r="GT157" s="497">
        <f t="shared" si="482"/>
        <v>66.467410686176891</v>
      </c>
      <c r="GU157" s="497">
        <f t="shared" si="483"/>
        <v>56.059759130822442</v>
      </c>
      <c r="GV157" s="497">
        <f t="shared" si="484"/>
        <v>45.733010143704917</v>
      </c>
      <c r="GW157" s="497">
        <f t="shared" si="485"/>
        <v>35.488492737493232</v>
      </c>
      <c r="GX157" s="497">
        <f t="shared" si="486"/>
        <v>25.263043929179673</v>
      </c>
      <c r="GY157" s="522" t="s">
        <v>381</v>
      </c>
      <c r="GZ157" s="748" t="s">
        <v>381</v>
      </c>
      <c r="HB157" s="1021"/>
      <c r="HC157" s="503">
        <f t="shared" si="508"/>
        <v>-30</v>
      </c>
      <c r="HD157" s="531">
        <f t="shared" si="509"/>
        <v>5.5172485530081934</v>
      </c>
      <c r="HE157" s="551">
        <f t="shared" si="545"/>
        <v>6.2069046221342177</v>
      </c>
      <c r="HF157" s="604">
        <f t="shared" si="545"/>
        <v>87.299409763715488</v>
      </c>
      <c r="HH157" s="1021"/>
      <c r="HI157" s="503">
        <f t="shared" si="510"/>
        <v>-30</v>
      </c>
      <c r="HJ157" s="531">
        <f t="shared" si="511"/>
        <v>5.5172485530081934</v>
      </c>
      <c r="HK157" s="604">
        <f>HK41</f>
        <v>94.037564202614647</v>
      </c>
    </row>
    <row r="158" spans="2:219" ht="15" customHeight="1">
      <c r="B158" s="1046"/>
      <c r="C158" s="589">
        <v>-40</v>
      </c>
      <c r="D158" s="476">
        <f t="shared" si="487"/>
        <v>19.88372093023256</v>
      </c>
      <c r="E158" s="642">
        <f t="shared" si="488"/>
        <v>81.120891982586897</v>
      </c>
      <c r="F158" s="643">
        <f t="shared" si="489"/>
        <v>87.345806797481117</v>
      </c>
      <c r="G158" s="602">
        <f t="shared" si="490"/>
        <v>5.5101198603368982</v>
      </c>
      <c r="H158" s="594" t="s">
        <v>712</v>
      </c>
      <c r="I158" s="603" t="s">
        <v>712</v>
      </c>
      <c r="J158" s="579">
        <f t="shared" si="491"/>
        <v>86.436614005865394</v>
      </c>
      <c r="K158" s="579">
        <f t="shared" si="458"/>
        <v>85.157504923242328</v>
      </c>
      <c r="L158" s="579">
        <f t="shared" si="459"/>
        <v>83.87127367447134</v>
      </c>
      <c r="M158" s="579">
        <f t="shared" si="460"/>
        <v>82.593005193051596</v>
      </c>
      <c r="N158" s="579">
        <f t="shared" si="461"/>
        <v>80.032574921573897</v>
      </c>
      <c r="O158" s="579">
        <f t="shared" si="462"/>
        <v>77.493356363458659</v>
      </c>
      <c r="P158" s="579">
        <f t="shared" si="463"/>
        <v>74.967466039496372</v>
      </c>
      <c r="Q158" s="579">
        <f t="shared" si="464"/>
        <v>72.452682577166158</v>
      </c>
      <c r="R158" s="713" t="s">
        <v>381</v>
      </c>
      <c r="S158" s="480" t="s">
        <v>381</v>
      </c>
      <c r="T158" s="738"/>
      <c r="U158" s="1021"/>
      <c r="V158" s="503">
        <f t="shared" si="492"/>
        <v>-40</v>
      </c>
      <c r="W158" s="481">
        <v>15</v>
      </c>
      <c r="X158" s="519">
        <v>-26</v>
      </c>
      <c r="Y158" s="681">
        <f t="shared" si="493"/>
        <v>19.88372093023256</v>
      </c>
      <c r="Z158" s="666">
        <f t="shared" si="525"/>
        <v>34.374763700000003</v>
      </c>
      <c r="AA158" s="488">
        <f t="shared" si="525"/>
        <v>26.723269899999998</v>
      </c>
      <c r="AB158" s="532">
        <f t="shared" si="494"/>
        <v>4.0956425757335806</v>
      </c>
      <c r="AC158" s="486">
        <f t="shared" si="495"/>
        <v>3.047404539586879</v>
      </c>
      <c r="AD158" s="487">
        <f t="shared" si="526"/>
        <v>50.811304499999999</v>
      </c>
      <c r="AE158" s="488">
        <f t="shared" si="526"/>
        <v>59.997002100000003</v>
      </c>
      <c r="AF158" s="738"/>
      <c r="AG158" s="1048"/>
      <c r="AH158" s="1050"/>
      <c r="AI158" s="738"/>
      <c r="AJ158" s="1021"/>
      <c r="AK158" s="503">
        <f t="shared" si="496"/>
        <v>-40</v>
      </c>
      <c r="AL158" s="489">
        <v>-40</v>
      </c>
      <c r="AM158" s="482">
        <f t="shared" si="497"/>
        <v>-40</v>
      </c>
      <c r="AN158" s="490">
        <f t="shared" si="465"/>
        <v>19.88372093023256</v>
      </c>
      <c r="AO158" s="738"/>
      <c r="AP158" s="1021"/>
      <c r="AQ158" s="503">
        <v>-40</v>
      </c>
      <c r="AR158" s="483">
        <f t="shared" si="466"/>
        <v>19.88372093023256</v>
      </c>
      <c r="AS158" s="477">
        <f t="shared" ref="AS158:BB158" si="555">AS42</f>
        <v>95.694790930519829</v>
      </c>
      <c r="AT158" s="479">
        <f t="shared" si="555"/>
        <v>95.265408262964243</v>
      </c>
      <c r="AU158" s="479">
        <f t="shared" si="555"/>
        <v>94.40309424384796</v>
      </c>
      <c r="AV158" s="479">
        <f t="shared" si="555"/>
        <v>92.949359749273597</v>
      </c>
      <c r="AW158" s="479">
        <f t="shared" si="555"/>
        <v>91.467835032453792</v>
      </c>
      <c r="AX158" s="479">
        <f t="shared" si="555"/>
        <v>89.943552705183208</v>
      </c>
      <c r="AY158" s="479">
        <f t="shared" si="555"/>
        <v>87.757176292500887</v>
      </c>
      <c r="AZ158" s="479">
        <f t="shared" si="555"/>
        <v>84.751386240757469</v>
      </c>
      <c r="BA158" s="479">
        <f t="shared" si="555"/>
        <v>82.428057996859792</v>
      </c>
      <c r="BB158" s="479">
        <f t="shared" si="555"/>
        <v>79.651660428358326</v>
      </c>
      <c r="BC158" s="713" t="s">
        <v>381</v>
      </c>
      <c r="BD158" s="480" t="s">
        <v>381</v>
      </c>
      <c r="BE158" s="738"/>
      <c r="BF158" s="1021"/>
      <c r="BG158" s="503">
        <v>-40</v>
      </c>
      <c r="BH158" s="483">
        <f t="shared" si="467"/>
        <v>22.369186046511629</v>
      </c>
      <c r="BI158" s="477">
        <f t="shared" ref="BI158:BR158" si="556">BI42</f>
        <v>85.433235793370116</v>
      </c>
      <c r="BJ158" s="479">
        <f t="shared" si="556"/>
        <v>87.198821557665624</v>
      </c>
      <c r="BK158" s="479">
        <f t="shared" si="556"/>
        <v>86.436614005865394</v>
      </c>
      <c r="BL158" s="479">
        <f t="shared" si="556"/>
        <v>85.157504923242328</v>
      </c>
      <c r="BM158" s="479">
        <f t="shared" si="556"/>
        <v>83.87127367447134</v>
      </c>
      <c r="BN158" s="479">
        <f t="shared" si="556"/>
        <v>82.593005193051596</v>
      </c>
      <c r="BO158" s="479">
        <f t="shared" si="556"/>
        <v>80.032574921573897</v>
      </c>
      <c r="BP158" s="479">
        <f t="shared" si="556"/>
        <v>77.493356363458659</v>
      </c>
      <c r="BQ158" s="479">
        <f t="shared" si="556"/>
        <v>74.967466039496372</v>
      </c>
      <c r="BR158" s="479">
        <f t="shared" si="556"/>
        <v>72.452682577166158</v>
      </c>
      <c r="BS158" s="713" t="s">
        <v>381</v>
      </c>
      <c r="BT158" s="522" t="s">
        <v>381</v>
      </c>
      <c r="BU158" s="533"/>
      <c r="BV158" s="1021"/>
      <c r="BW158" s="503">
        <v>-40</v>
      </c>
      <c r="BX158" s="483">
        <f t="shared" si="468"/>
        <v>22.369186046511629</v>
      </c>
      <c r="BY158" s="477">
        <f t="shared" ref="BY158:CH158" si="557">BY42</f>
        <v>81.120891982586897</v>
      </c>
      <c r="BZ158" s="479">
        <f t="shared" si="557"/>
        <v>87.421591629129196</v>
      </c>
      <c r="CA158" s="479">
        <f t="shared" si="557"/>
        <v>86.643590133570015</v>
      </c>
      <c r="CB158" s="479">
        <f t="shared" si="557"/>
        <v>85.341202818488171</v>
      </c>
      <c r="CC158" s="479">
        <f t="shared" si="557"/>
        <v>84.037821979969422</v>
      </c>
      <c r="CD158" s="479">
        <f t="shared" si="557"/>
        <v>82.73781206704362</v>
      </c>
      <c r="CE158" s="479">
        <f t="shared" si="557"/>
        <v>80.15089264958911</v>
      </c>
      <c r="CF158" s="479">
        <f t="shared" si="557"/>
        <v>77.584628347104115</v>
      </c>
      <c r="CG158" s="479">
        <f t="shared" si="557"/>
        <v>75.034496041694254</v>
      </c>
      <c r="CH158" s="479">
        <f t="shared" si="557"/>
        <v>72.492550447273487</v>
      </c>
      <c r="CI158" s="713" t="s">
        <v>381</v>
      </c>
      <c r="CJ158" s="522" t="s">
        <v>381</v>
      </c>
      <c r="CK158" s="738"/>
      <c r="CL158" s="1021"/>
      <c r="CM158" s="503">
        <f t="shared" si="498"/>
        <v>-40</v>
      </c>
      <c r="CN158" s="491">
        <f t="shared" ref="CN158:CW158" si="558">CN42</f>
        <v>1.2000000000000137</v>
      </c>
      <c r="CO158" s="492">
        <f t="shared" si="558"/>
        <v>1.2000000000000011</v>
      </c>
      <c r="CP158" s="492">
        <f t="shared" si="558"/>
        <v>1.2000000000000139</v>
      </c>
      <c r="CQ158" s="492">
        <f t="shared" si="558"/>
        <v>1.2000000000000008</v>
      </c>
      <c r="CR158" s="492">
        <f t="shared" si="558"/>
        <v>1.2000000000000002</v>
      </c>
      <c r="CS158" s="493">
        <f t="shared" si="558"/>
        <v>1.2000000000000148</v>
      </c>
      <c r="CT158" s="493">
        <f t="shared" si="558"/>
        <v>1.2000000000000075</v>
      </c>
      <c r="CU158" s="493">
        <f t="shared" si="558"/>
        <v>1.2000000000000077</v>
      </c>
      <c r="CV158" s="493">
        <f t="shared" si="558"/>
        <v>1.2000000000000002</v>
      </c>
      <c r="CW158" s="562">
        <f t="shared" si="558"/>
        <v>1.2000000000000002</v>
      </c>
      <c r="CX158" s="522" t="s">
        <v>381</v>
      </c>
      <c r="CY158" s="748" t="s">
        <v>381</v>
      </c>
      <c r="CZ158" s="738"/>
      <c r="DA158" s="1021"/>
      <c r="DB158" s="503">
        <f t="shared" si="499"/>
        <v>-40</v>
      </c>
      <c r="DC158" s="491">
        <f t="shared" ref="DC158:DL158" si="559">DC42</f>
        <v>0.98412152653561313</v>
      </c>
      <c r="DD158" s="492">
        <f t="shared" si="559"/>
        <v>1</v>
      </c>
      <c r="DE158" s="492">
        <f t="shared" si="559"/>
        <v>1.0000000000000082</v>
      </c>
      <c r="DF158" s="492">
        <f t="shared" si="559"/>
        <v>1.000000000000008</v>
      </c>
      <c r="DG158" s="492">
        <f t="shared" si="559"/>
        <v>1.0000000000000082</v>
      </c>
      <c r="DH158" s="493">
        <f t="shared" si="559"/>
        <v>1</v>
      </c>
      <c r="DI158" s="493">
        <f t="shared" si="559"/>
        <v>1.0000000000000084</v>
      </c>
      <c r="DJ158" s="493">
        <f t="shared" si="559"/>
        <v>1.0000000000000038</v>
      </c>
      <c r="DK158" s="493">
        <f t="shared" si="559"/>
        <v>1.0000000000000002</v>
      </c>
      <c r="DL158" s="562">
        <f t="shared" si="559"/>
        <v>1.000000000000002</v>
      </c>
      <c r="DM158" s="522" t="s">
        <v>381</v>
      </c>
      <c r="DN158" s="748" t="s">
        <v>381</v>
      </c>
      <c r="DO158" s="744"/>
      <c r="DP158" s="1021"/>
      <c r="DQ158" s="503">
        <f t="shared" si="500"/>
        <v>-40</v>
      </c>
      <c r="DR158" s="491">
        <f t="shared" ref="DR158:EA158" si="560">DR42</f>
        <v>0.94961545512350976</v>
      </c>
      <c r="DS158" s="492">
        <f t="shared" si="560"/>
        <v>1.0000000000000004</v>
      </c>
      <c r="DT158" s="492">
        <f t="shared" si="560"/>
        <v>1</v>
      </c>
      <c r="DU158" s="492">
        <f t="shared" si="560"/>
        <v>1.000000000000008</v>
      </c>
      <c r="DV158" s="492">
        <f t="shared" si="560"/>
        <v>1.0000000000000071</v>
      </c>
      <c r="DW158" s="493">
        <f t="shared" si="560"/>
        <v>1.0000000000000082</v>
      </c>
      <c r="DX158" s="493">
        <f t="shared" si="560"/>
        <v>1.0000000000000084</v>
      </c>
      <c r="DY158" s="493">
        <f t="shared" si="560"/>
        <v>1.000000000000004</v>
      </c>
      <c r="DZ158" s="493">
        <f t="shared" si="560"/>
        <v>1.0000000000000038</v>
      </c>
      <c r="EA158" s="562">
        <f t="shared" si="560"/>
        <v>1.000000000000002</v>
      </c>
      <c r="EB158" s="522" t="s">
        <v>381</v>
      </c>
      <c r="EC158" s="748" t="s">
        <v>381</v>
      </c>
      <c r="ED158" s="738"/>
      <c r="EE158" s="1021"/>
      <c r="EF158" s="503">
        <f t="shared" si="501"/>
        <v>-40</v>
      </c>
      <c r="EG158" s="477">
        <f t="shared" ref="EG158:EP158" si="561">EG42</f>
        <v>23.562207922917139</v>
      </c>
      <c r="EH158" s="479">
        <f t="shared" si="561"/>
        <v>22.257054262114934</v>
      </c>
      <c r="EI158" s="479">
        <f t="shared" si="561"/>
        <v>19.63774841386487</v>
      </c>
      <c r="EJ158" s="479">
        <f t="shared" si="561"/>
        <v>15.227446707857382</v>
      </c>
      <c r="EK158" s="479">
        <f t="shared" si="561"/>
        <v>10.739994892726372</v>
      </c>
      <c r="EL158" s="479">
        <f t="shared" si="561"/>
        <v>6.1307082660173933</v>
      </c>
      <c r="EM158" s="479">
        <f t="shared" si="561"/>
        <v>-0.46681639555896481</v>
      </c>
      <c r="EN158" s="479">
        <f t="shared" si="561"/>
        <v>-9.5095552056619113</v>
      </c>
      <c r="EO158" s="479">
        <f t="shared" si="561"/>
        <v>-16.476720587792272</v>
      </c>
      <c r="EP158" s="479">
        <f t="shared" si="561"/>
        <v>-24.776015279327368</v>
      </c>
      <c r="EQ158" s="522" t="s">
        <v>381</v>
      </c>
      <c r="ER158" s="748" t="s">
        <v>381</v>
      </c>
      <c r="ES158" s="738"/>
      <c r="ET158" s="1021"/>
      <c r="EU158" s="503">
        <f t="shared" si="502"/>
        <v>-40</v>
      </c>
      <c r="EV158" s="477">
        <f t="shared" ref="EV158:FE158" si="562">EV42</f>
        <v>85</v>
      </c>
      <c r="EW158" s="479">
        <f t="shared" si="562"/>
        <v>83.931016892810987</v>
      </c>
      <c r="EX158" s="479">
        <f t="shared" si="562"/>
        <v>80.849509633388095</v>
      </c>
      <c r="EY158" s="479">
        <f t="shared" si="562"/>
        <v>75.683417561072019</v>
      </c>
      <c r="EZ158" s="479">
        <f t="shared" si="562"/>
        <v>70.495203347534527</v>
      </c>
      <c r="FA158" s="479">
        <f t="shared" si="562"/>
        <v>65.345822657006636</v>
      </c>
      <c r="FB158" s="479">
        <f t="shared" si="562"/>
        <v>55.051975948049233</v>
      </c>
      <c r="FC158" s="479">
        <f t="shared" si="562"/>
        <v>44.871349165356548</v>
      </c>
      <c r="FD158" s="479">
        <f t="shared" si="562"/>
        <v>34.772762531563217</v>
      </c>
      <c r="FE158" s="479">
        <f t="shared" si="562"/>
        <v>24.747961147797696</v>
      </c>
      <c r="FF158" s="522" t="s">
        <v>381</v>
      </c>
      <c r="FG158" s="748" t="s">
        <v>381</v>
      </c>
      <c r="FI158" s="1021"/>
      <c r="FJ158" s="503">
        <f t="shared" si="503"/>
        <v>-40</v>
      </c>
      <c r="FK158" s="477">
        <f t="shared" ref="FK158:FT158" si="563">FK42</f>
        <v>85</v>
      </c>
      <c r="FL158" s="479">
        <f t="shared" si="563"/>
        <v>84.83207886463822</v>
      </c>
      <c r="FM158" s="479">
        <f t="shared" si="563"/>
        <v>81.686061101988003</v>
      </c>
      <c r="FN158" s="479">
        <f t="shared" si="563"/>
        <v>76.424937725761652</v>
      </c>
      <c r="FO158" s="479">
        <f t="shared" si="563"/>
        <v>71.166622807608064</v>
      </c>
      <c r="FP158" s="479">
        <f t="shared" si="563"/>
        <v>65.928823013339525</v>
      </c>
      <c r="FQ158" s="479">
        <f t="shared" si="563"/>
        <v>55.527039586366016</v>
      </c>
      <c r="FR158" s="479">
        <f t="shared" si="563"/>
        <v>45.2367973894942</v>
      </c>
      <c r="FS158" s="479">
        <f t="shared" si="563"/>
        <v>35.0403731439647</v>
      </c>
      <c r="FT158" s="479">
        <f t="shared" si="563"/>
        <v>24.906654001917559</v>
      </c>
      <c r="FU158" s="522" t="s">
        <v>381</v>
      </c>
      <c r="FV158" s="748" t="s">
        <v>381</v>
      </c>
      <c r="FW158" s="744"/>
      <c r="FX158" s="1021"/>
      <c r="FY158" s="503">
        <f t="shared" si="504"/>
        <v>-40</v>
      </c>
      <c r="FZ158" s="491">
        <f t="shared" si="505"/>
        <v>0.94961545512350976</v>
      </c>
      <c r="GA158" s="492">
        <f t="shared" si="469"/>
        <v>1</v>
      </c>
      <c r="GB158" s="492">
        <f t="shared" si="470"/>
        <v>1</v>
      </c>
      <c r="GC158" s="492">
        <f t="shared" si="471"/>
        <v>1.000000000000008</v>
      </c>
      <c r="GD158" s="492">
        <f t="shared" si="472"/>
        <v>1.0000000000000071</v>
      </c>
      <c r="GE158" s="493">
        <f t="shared" si="473"/>
        <v>1</v>
      </c>
      <c r="GF158" s="493">
        <f t="shared" si="474"/>
        <v>1.0000000000000084</v>
      </c>
      <c r="GG158" s="493">
        <f t="shared" si="475"/>
        <v>1.0000000000000038</v>
      </c>
      <c r="GH158" s="493">
        <f t="shared" si="476"/>
        <v>1.0000000000000002</v>
      </c>
      <c r="GI158" s="493">
        <f t="shared" si="477"/>
        <v>1.000000000000002</v>
      </c>
      <c r="GJ158" s="522" t="s">
        <v>381</v>
      </c>
      <c r="GK158" s="748" t="s">
        <v>381</v>
      </c>
      <c r="GM158" s="1021"/>
      <c r="GN158" s="503">
        <f t="shared" si="506"/>
        <v>-40</v>
      </c>
      <c r="GO158" s="495">
        <f t="shared" si="507"/>
        <v>85</v>
      </c>
      <c r="GP158" s="496">
        <f t="shared" si="478"/>
        <v>84.83207886463822</v>
      </c>
      <c r="GQ158" s="496">
        <f t="shared" si="479"/>
        <v>81.686061101988003</v>
      </c>
      <c r="GR158" s="496">
        <f t="shared" si="480"/>
        <v>76.424937725761652</v>
      </c>
      <c r="GS158" s="496">
        <f t="shared" si="481"/>
        <v>71.166622807608064</v>
      </c>
      <c r="GT158" s="497">
        <f t="shared" si="482"/>
        <v>65.928823013339525</v>
      </c>
      <c r="GU158" s="497">
        <f t="shared" si="483"/>
        <v>55.527039586366016</v>
      </c>
      <c r="GV158" s="497">
        <f t="shared" si="484"/>
        <v>45.2367973894942</v>
      </c>
      <c r="GW158" s="497">
        <f t="shared" si="485"/>
        <v>35.0403731439647</v>
      </c>
      <c r="GX158" s="497">
        <f t="shared" si="486"/>
        <v>24.906654001917559</v>
      </c>
      <c r="GY158" s="522" t="s">
        <v>381</v>
      </c>
      <c r="GZ158" s="748" t="s">
        <v>381</v>
      </c>
      <c r="HB158" s="1021"/>
      <c r="HC158" s="503">
        <f t="shared" si="508"/>
        <v>-40</v>
      </c>
      <c r="HD158" s="531">
        <f t="shared" si="509"/>
        <v>5.5101198603368982</v>
      </c>
      <c r="HE158" s="551">
        <f t="shared" si="545"/>
        <v>6.1988848428790106</v>
      </c>
      <c r="HF158" s="604">
        <f t="shared" si="545"/>
        <v>87.345806797481117</v>
      </c>
      <c r="HH158" s="1021"/>
      <c r="HI158" s="503">
        <f t="shared" si="510"/>
        <v>-40</v>
      </c>
      <c r="HJ158" s="531">
        <f t="shared" si="511"/>
        <v>5.5101198603368982</v>
      </c>
      <c r="HK158" s="604">
        <f>HK42</f>
        <v>93.649431995747307</v>
      </c>
    </row>
    <row r="159" spans="2:219" ht="15" customHeight="1" thickBot="1">
      <c r="B159" s="1047"/>
      <c r="C159" s="781" t="s">
        <v>382</v>
      </c>
      <c r="D159" s="507" t="s">
        <v>381</v>
      </c>
      <c r="E159" s="751" t="s">
        <v>381</v>
      </c>
      <c r="F159" s="752" t="s">
        <v>381</v>
      </c>
      <c r="G159" s="753" t="s">
        <v>381</v>
      </c>
      <c r="H159" s="751" t="s">
        <v>381</v>
      </c>
      <c r="I159" s="752" t="s">
        <v>381</v>
      </c>
      <c r="J159" s="752" t="s">
        <v>381</v>
      </c>
      <c r="K159" s="752" t="s">
        <v>381</v>
      </c>
      <c r="L159" s="752" t="s">
        <v>381</v>
      </c>
      <c r="M159" s="752" t="s">
        <v>381</v>
      </c>
      <c r="N159" s="752" t="s">
        <v>381</v>
      </c>
      <c r="O159" s="752" t="s">
        <v>381</v>
      </c>
      <c r="P159" s="752" t="s">
        <v>381</v>
      </c>
      <c r="Q159" s="752" t="s">
        <v>381</v>
      </c>
      <c r="R159" s="752" t="s">
        <v>381</v>
      </c>
      <c r="S159" s="754" t="s">
        <v>381</v>
      </c>
      <c r="T159" s="738"/>
      <c r="U159" s="1022"/>
      <c r="V159" s="750" t="str">
        <f t="shared" si="492"/>
        <v>&lt; -40</v>
      </c>
      <c r="W159" s="755" t="s">
        <v>381</v>
      </c>
      <c r="X159" s="756" t="s">
        <v>381</v>
      </c>
      <c r="Y159" s="513" t="s">
        <v>381</v>
      </c>
      <c r="Z159" s="513" t="s">
        <v>381</v>
      </c>
      <c r="AA159" s="513" t="s">
        <v>381</v>
      </c>
      <c r="AB159" s="548" t="s">
        <v>381</v>
      </c>
      <c r="AC159" s="514" t="s">
        <v>381</v>
      </c>
      <c r="AD159" s="755" t="s">
        <v>381</v>
      </c>
      <c r="AE159" s="756" t="s">
        <v>381</v>
      </c>
      <c r="AF159" s="738"/>
      <c r="AG159" s="1049"/>
      <c r="AH159" s="1051"/>
      <c r="AI159" s="738"/>
      <c r="AJ159" s="1022"/>
      <c r="AK159" s="750" t="str">
        <f t="shared" si="496"/>
        <v>&lt; -40</v>
      </c>
      <c r="AL159" s="755" t="s">
        <v>381</v>
      </c>
      <c r="AM159" s="756" t="s">
        <v>381</v>
      </c>
      <c r="AN159" s="515" t="s">
        <v>381</v>
      </c>
      <c r="AO159" s="738"/>
      <c r="AP159" s="1022"/>
      <c r="AQ159" s="750" t="s">
        <v>382</v>
      </c>
      <c r="AR159" s="507" t="s">
        <v>381</v>
      </c>
      <c r="AS159" s="751" t="s">
        <v>381</v>
      </c>
      <c r="AT159" s="752" t="s">
        <v>381</v>
      </c>
      <c r="AU159" s="752" t="s">
        <v>381</v>
      </c>
      <c r="AV159" s="752" t="s">
        <v>381</v>
      </c>
      <c r="AW159" s="752" t="s">
        <v>381</v>
      </c>
      <c r="AX159" s="752" t="s">
        <v>381</v>
      </c>
      <c r="AY159" s="752" t="s">
        <v>381</v>
      </c>
      <c r="AZ159" s="752" t="s">
        <v>381</v>
      </c>
      <c r="BA159" s="752" t="s">
        <v>381</v>
      </c>
      <c r="BB159" s="752" t="s">
        <v>381</v>
      </c>
      <c r="BC159" s="752" t="s">
        <v>381</v>
      </c>
      <c r="BD159" s="754" t="s">
        <v>381</v>
      </c>
      <c r="BE159" s="738"/>
      <c r="BF159" s="1022"/>
      <c r="BG159" s="750" t="s">
        <v>382</v>
      </c>
      <c r="BH159" s="507" t="s">
        <v>381</v>
      </c>
      <c r="BI159" s="751" t="s">
        <v>381</v>
      </c>
      <c r="BJ159" s="752" t="s">
        <v>381</v>
      </c>
      <c r="BK159" s="752" t="s">
        <v>381</v>
      </c>
      <c r="BL159" s="752" t="s">
        <v>381</v>
      </c>
      <c r="BM159" s="752" t="s">
        <v>381</v>
      </c>
      <c r="BN159" s="752" t="s">
        <v>381</v>
      </c>
      <c r="BO159" s="752" t="s">
        <v>381</v>
      </c>
      <c r="BP159" s="752" t="s">
        <v>381</v>
      </c>
      <c r="BQ159" s="752" t="s">
        <v>381</v>
      </c>
      <c r="BR159" s="752" t="s">
        <v>381</v>
      </c>
      <c r="BS159" s="752" t="s">
        <v>381</v>
      </c>
      <c r="BT159" s="754" t="s">
        <v>381</v>
      </c>
      <c r="BU159" s="738"/>
      <c r="BV159" s="1022"/>
      <c r="BW159" s="750" t="s">
        <v>382</v>
      </c>
      <c r="BX159" s="507" t="s">
        <v>381</v>
      </c>
      <c r="BY159" s="751" t="s">
        <v>381</v>
      </c>
      <c r="BZ159" s="752" t="s">
        <v>381</v>
      </c>
      <c r="CA159" s="752" t="s">
        <v>381</v>
      </c>
      <c r="CB159" s="752" t="s">
        <v>381</v>
      </c>
      <c r="CC159" s="752" t="s">
        <v>381</v>
      </c>
      <c r="CD159" s="752" t="s">
        <v>381</v>
      </c>
      <c r="CE159" s="752" t="s">
        <v>381</v>
      </c>
      <c r="CF159" s="752" t="s">
        <v>381</v>
      </c>
      <c r="CG159" s="752" t="s">
        <v>381</v>
      </c>
      <c r="CH159" s="752" t="s">
        <v>381</v>
      </c>
      <c r="CI159" s="752" t="s">
        <v>381</v>
      </c>
      <c r="CJ159" s="754" t="s">
        <v>381</v>
      </c>
      <c r="CK159" s="738"/>
      <c r="CL159" s="1022"/>
      <c r="CM159" s="750" t="str">
        <f t="shared" si="498"/>
        <v>&lt; -40</v>
      </c>
      <c r="CN159" s="757" t="s">
        <v>381</v>
      </c>
      <c r="CO159" s="758" t="s">
        <v>381</v>
      </c>
      <c r="CP159" s="758" t="s">
        <v>381</v>
      </c>
      <c r="CQ159" s="758" t="s">
        <v>381</v>
      </c>
      <c r="CR159" s="758" t="s">
        <v>381</v>
      </c>
      <c r="CS159" s="758" t="s">
        <v>381</v>
      </c>
      <c r="CT159" s="758" t="s">
        <v>381</v>
      </c>
      <c r="CU159" s="758" t="s">
        <v>381</v>
      </c>
      <c r="CV159" s="758" t="s">
        <v>381</v>
      </c>
      <c r="CW159" s="758" t="s">
        <v>381</v>
      </c>
      <c r="CX159" s="758" t="s">
        <v>381</v>
      </c>
      <c r="CY159" s="756" t="s">
        <v>381</v>
      </c>
      <c r="CZ159" s="738"/>
      <c r="DA159" s="1022"/>
      <c r="DB159" s="750" t="str">
        <f t="shared" si="499"/>
        <v>&lt; -40</v>
      </c>
      <c r="DC159" s="757" t="s">
        <v>381</v>
      </c>
      <c r="DD159" s="758" t="s">
        <v>381</v>
      </c>
      <c r="DE159" s="758" t="s">
        <v>381</v>
      </c>
      <c r="DF159" s="758" t="s">
        <v>381</v>
      </c>
      <c r="DG159" s="758" t="s">
        <v>381</v>
      </c>
      <c r="DH159" s="758" t="s">
        <v>381</v>
      </c>
      <c r="DI159" s="758" t="s">
        <v>381</v>
      </c>
      <c r="DJ159" s="758" t="s">
        <v>381</v>
      </c>
      <c r="DK159" s="758" t="s">
        <v>381</v>
      </c>
      <c r="DL159" s="758" t="s">
        <v>381</v>
      </c>
      <c r="DM159" s="758" t="s">
        <v>381</v>
      </c>
      <c r="DN159" s="756" t="s">
        <v>381</v>
      </c>
      <c r="DO159" s="744"/>
      <c r="DP159" s="1022"/>
      <c r="DQ159" s="750" t="str">
        <f t="shared" si="500"/>
        <v>&lt; -40</v>
      </c>
      <c r="DR159" s="757" t="s">
        <v>381</v>
      </c>
      <c r="DS159" s="758" t="s">
        <v>381</v>
      </c>
      <c r="DT159" s="758" t="s">
        <v>381</v>
      </c>
      <c r="DU159" s="758" t="s">
        <v>381</v>
      </c>
      <c r="DV159" s="758" t="s">
        <v>381</v>
      </c>
      <c r="DW159" s="758" t="s">
        <v>381</v>
      </c>
      <c r="DX159" s="758" t="s">
        <v>381</v>
      </c>
      <c r="DY159" s="758" t="s">
        <v>381</v>
      </c>
      <c r="DZ159" s="758" t="s">
        <v>381</v>
      </c>
      <c r="EA159" s="758" t="s">
        <v>381</v>
      </c>
      <c r="EB159" s="758" t="s">
        <v>381</v>
      </c>
      <c r="EC159" s="756" t="s">
        <v>381</v>
      </c>
      <c r="ED159" s="738"/>
      <c r="EE159" s="1022"/>
      <c r="EF159" s="750" t="str">
        <f t="shared" si="501"/>
        <v>&lt; -40</v>
      </c>
      <c r="EG159" s="757" t="s">
        <v>381</v>
      </c>
      <c r="EH159" s="758" t="s">
        <v>381</v>
      </c>
      <c r="EI159" s="758" t="s">
        <v>381</v>
      </c>
      <c r="EJ159" s="758" t="s">
        <v>381</v>
      </c>
      <c r="EK159" s="758" t="s">
        <v>381</v>
      </c>
      <c r="EL159" s="758" t="s">
        <v>381</v>
      </c>
      <c r="EM159" s="758" t="s">
        <v>381</v>
      </c>
      <c r="EN159" s="758" t="s">
        <v>381</v>
      </c>
      <c r="EO159" s="758" t="s">
        <v>381</v>
      </c>
      <c r="EP159" s="758" t="s">
        <v>381</v>
      </c>
      <c r="EQ159" s="758" t="s">
        <v>381</v>
      </c>
      <c r="ER159" s="756" t="s">
        <v>381</v>
      </c>
      <c r="ES159" s="738"/>
      <c r="ET159" s="1022"/>
      <c r="EU159" s="750" t="str">
        <f t="shared" si="502"/>
        <v>&lt; -40</v>
      </c>
      <c r="EV159" s="757" t="s">
        <v>381</v>
      </c>
      <c r="EW159" s="758" t="s">
        <v>381</v>
      </c>
      <c r="EX159" s="758" t="s">
        <v>381</v>
      </c>
      <c r="EY159" s="758" t="s">
        <v>381</v>
      </c>
      <c r="EZ159" s="758" t="s">
        <v>381</v>
      </c>
      <c r="FA159" s="758" t="s">
        <v>381</v>
      </c>
      <c r="FB159" s="758" t="s">
        <v>381</v>
      </c>
      <c r="FC159" s="758" t="s">
        <v>381</v>
      </c>
      <c r="FD159" s="758" t="s">
        <v>381</v>
      </c>
      <c r="FE159" s="758" t="s">
        <v>381</v>
      </c>
      <c r="FF159" s="758" t="s">
        <v>381</v>
      </c>
      <c r="FG159" s="756" t="s">
        <v>381</v>
      </c>
      <c r="FI159" s="1022"/>
      <c r="FJ159" s="750" t="str">
        <f t="shared" si="503"/>
        <v>&lt; -40</v>
      </c>
      <c r="FK159" s="757" t="s">
        <v>381</v>
      </c>
      <c r="FL159" s="758" t="s">
        <v>381</v>
      </c>
      <c r="FM159" s="758" t="s">
        <v>381</v>
      </c>
      <c r="FN159" s="758" t="s">
        <v>381</v>
      </c>
      <c r="FO159" s="758" t="s">
        <v>381</v>
      </c>
      <c r="FP159" s="758" t="s">
        <v>381</v>
      </c>
      <c r="FQ159" s="758" t="s">
        <v>381</v>
      </c>
      <c r="FR159" s="758" t="s">
        <v>381</v>
      </c>
      <c r="FS159" s="758" t="s">
        <v>381</v>
      </c>
      <c r="FT159" s="758" t="s">
        <v>381</v>
      </c>
      <c r="FU159" s="758" t="s">
        <v>381</v>
      </c>
      <c r="FV159" s="756" t="s">
        <v>381</v>
      </c>
      <c r="FW159" s="744"/>
      <c r="FX159" s="1022"/>
      <c r="FY159" s="750" t="str">
        <f t="shared" si="504"/>
        <v>&lt; -40</v>
      </c>
      <c r="FZ159" s="757" t="s">
        <v>381</v>
      </c>
      <c r="GA159" s="758" t="s">
        <v>381</v>
      </c>
      <c r="GB159" s="758" t="s">
        <v>381</v>
      </c>
      <c r="GC159" s="758" t="s">
        <v>381</v>
      </c>
      <c r="GD159" s="758" t="s">
        <v>381</v>
      </c>
      <c r="GE159" s="758" t="s">
        <v>381</v>
      </c>
      <c r="GF159" s="758" t="s">
        <v>381</v>
      </c>
      <c r="GG159" s="758" t="s">
        <v>381</v>
      </c>
      <c r="GH159" s="758" t="s">
        <v>381</v>
      </c>
      <c r="GI159" s="758" t="s">
        <v>381</v>
      </c>
      <c r="GJ159" s="758" t="s">
        <v>381</v>
      </c>
      <c r="GK159" s="756" t="s">
        <v>381</v>
      </c>
      <c r="GM159" s="1022"/>
      <c r="GN159" s="750" t="str">
        <f t="shared" si="506"/>
        <v>&lt; -40</v>
      </c>
      <c r="GO159" s="757" t="s">
        <v>381</v>
      </c>
      <c r="GP159" s="758" t="s">
        <v>381</v>
      </c>
      <c r="GQ159" s="758" t="s">
        <v>381</v>
      </c>
      <c r="GR159" s="758" t="s">
        <v>381</v>
      </c>
      <c r="GS159" s="758" t="s">
        <v>381</v>
      </c>
      <c r="GT159" s="758" t="s">
        <v>381</v>
      </c>
      <c r="GU159" s="758" t="s">
        <v>381</v>
      </c>
      <c r="GV159" s="758" t="s">
        <v>381</v>
      </c>
      <c r="GW159" s="758" t="s">
        <v>381</v>
      </c>
      <c r="GX159" s="758" t="s">
        <v>381</v>
      </c>
      <c r="GY159" s="758" t="s">
        <v>381</v>
      </c>
      <c r="GZ159" s="756" t="s">
        <v>381</v>
      </c>
      <c r="HB159" s="1022"/>
      <c r="HC159" s="750" t="str">
        <f t="shared" si="508"/>
        <v>&lt; -40</v>
      </c>
      <c r="HD159" s="507" t="s">
        <v>381</v>
      </c>
      <c r="HE159" s="554" t="s">
        <v>381</v>
      </c>
      <c r="HF159" s="759" t="s">
        <v>381</v>
      </c>
      <c r="HH159" s="1022"/>
      <c r="HI159" s="750" t="str">
        <f t="shared" si="510"/>
        <v>&lt; -40</v>
      </c>
      <c r="HJ159" s="507" t="s">
        <v>381</v>
      </c>
      <c r="HK159" s="759" t="s">
        <v>381</v>
      </c>
    </row>
  </sheetData>
  <mergeCells count="644">
    <mergeCell ref="HH145:HH159"/>
    <mergeCell ref="FZ143:GK143"/>
    <mergeCell ref="GO143:GZ143"/>
    <mergeCell ref="HD143:HD144"/>
    <mergeCell ref="HE143:HE144"/>
    <mergeCell ref="E144:G144"/>
    <mergeCell ref="B145:B159"/>
    <mergeCell ref="U145:U159"/>
    <mergeCell ref="AG145:AG159"/>
    <mergeCell ref="AH145:AH159"/>
    <mergeCell ref="AJ145:AJ159"/>
    <mergeCell ref="AP145:AP159"/>
    <mergeCell ref="BF145:BF159"/>
    <mergeCell ref="BV145:BV159"/>
    <mergeCell ref="CL145:CL159"/>
    <mergeCell ref="DA145:DA159"/>
    <mergeCell ref="DP145:DP159"/>
    <mergeCell ref="EE145:EE159"/>
    <mergeCell ref="ET145:ET159"/>
    <mergeCell ref="FI145:FI159"/>
    <mergeCell ref="FX145:FX159"/>
    <mergeCell ref="GM145:GM159"/>
    <mergeCell ref="HB145:HB159"/>
    <mergeCell ref="DP142:DQ144"/>
    <mergeCell ref="FZ142:GK142"/>
    <mergeCell ref="GM142:GN144"/>
    <mergeCell ref="GO142:GZ142"/>
    <mergeCell ref="HB142:HC144"/>
    <mergeCell ref="HD142:HE142"/>
    <mergeCell ref="HH142:HI144"/>
    <mergeCell ref="HJ142:HJ144"/>
    <mergeCell ref="W143:W144"/>
    <mergeCell ref="X143:X144"/>
    <mergeCell ref="Y143:Y144"/>
    <mergeCell ref="Z143:Z144"/>
    <mergeCell ref="AA143:AA144"/>
    <mergeCell ref="AB143:AB144"/>
    <mergeCell ref="AC143:AC144"/>
    <mergeCell ref="AD143:AD144"/>
    <mergeCell ref="AE143:AE144"/>
    <mergeCell ref="AL143:AL144"/>
    <mergeCell ref="AM143:AM144"/>
    <mergeCell ref="AS143:BD143"/>
    <mergeCell ref="BI143:BT143"/>
    <mergeCell ref="BY143:CJ143"/>
    <mergeCell ref="CN143:CY143"/>
    <mergeCell ref="DC143:DN143"/>
    <mergeCell ref="EE142:EF144"/>
    <mergeCell ref="EG142:ER142"/>
    <mergeCell ref="ET142:EU144"/>
    <mergeCell ref="EV142:FG142"/>
    <mergeCell ref="FI142:FJ144"/>
    <mergeCell ref="FK142:FV142"/>
    <mergeCell ref="FX142:FY144"/>
    <mergeCell ref="DR143:EC143"/>
    <mergeCell ref="EG143:ER143"/>
    <mergeCell ref="EV143:FG143"/>
    <mergeCell ref="FK143:FV143"/>
    <mergeCell ref="BI142:BT142"/>
    <mergeCell ref="BV142:BW144"/>
    <mergeCell ref="BX142:BX144"/>
    <mergeCell ref="BY142:CJ142"/>
    <mergeCell ref="CL142:CM144"/>
    <mergeCell ref="CN142:CY142"/>
    <mergeCell ref="DA142:DB144"/>
    <mergeCell ref="DC142:DN142"/>
    <mergeCell ref="DR142:EC142"/>
    <mergeCell ref="HH123:HH137"/>
    <mergeCell ref="B140:S140"/>
    <mergeCell ref="Y140:AA140"/>
    <mergeCell ref="AC140:AE140"/>
    <mergeCell ref="AP140:BD140"/>
    <mergeCell ref="BF140:BT140"/>
    <mergeCell ref="BV140:CJ140"/>
    <mergeCell ref="B142:C144"/>
    <mergeCell ref="D142:D144"/>
    <mergeCell ref="U142:V144"/>
    <mergeCell ref="W142:X142"/>
    <mergeCell ref="Y142:AA142"/>
    <mergeCell ref="AB142:AC142"/>
    <mergeCell ref="AD142:AE142"/>
    <mergeCell ref="AG142:AG144"/>
    <mergeCell ref="AH142:AH144"/>
    <mergeCell ref="AJ142:AK144"/>
    <mergeCell ref="AL142:AM142"/>
    <mergeCell ref="AN142:AN144"/>
    <mergeCell ref="AP142:AQ144"/>
    <mergeCell ref="AR142:AR144"/>
    <mergeCell ref="AS142:BD142"/>
    <mergeCell ref="BF142:BG144"/>
    <mergeCell ref="BH142:BH144"/>
    <mergeCell ref="GO121:GZ121"/>
    <mergeCell ref="HD121:HD122"/>
    <mergeCell ref="HE121:HE122"/>
    <mergeCell ref="E122:G122"/>
    <mergeCell ref="B123:B137"/>
    <mergeCell ref="U123:U137"/>
    <mergeCell ref="AG123:AG137"/>
    <mergeCell ref="AH123:AH137"/>
    <mergeCell ref="AJ123:AJ137"/>
    <mergeCell ref="AP123:AP137"/>
    <mergeCell ref="BF123:BF137"/>
    <mergeCell ref="BV123:BV137"/>
    <mergeCell ref="CL123:CL137"/>
    <mergeCell ref="DA123:DA137"/>
    <mergeCell ref="DP123:DP137"/>
    <mergeCell ref="EE123:EE137"/>
    <mergeCell ref="ET123:ET137"/>
    <mergeCell ref="FI123:FI137"/>
    <mergeCell ref="FX123:FX137"/>
    <mergeCell ref="GM123:GM137"/>
    <mergeCell ref="HB123:HB137"/>
    <mergeCell ref="DP120:DQ122"/>
    <mergeCell ref="DR120:EC120"/>
    <mergeCell ref="FZ120:GK120"/>
    <mergeCell ref="GM120:GN122"/>
    <mergeCell ref="GO120:GZ120"/>
    <mergeCell ref="HB120:HC122"/>
    <mergeCell ref="HD120:HE120"/>
    <mergeCell ref="HH120:HI122"/>
    <mergeCell ref="HJ120:HJ122"/>
    <mergeCell ref="W121:W122"/>
    <mergeCell ref="X121:X122"/>
    <mergeCell ref="Y121:Y122"/>
    <mergeCell ref="Z121:Z122"/>
    <mergeCell ref="AA121:AA122"/>
    <mergeCell ref="AB121:AB122"/>
    <mergeCell ref="AC121:AC122"/>
    <mergeCell ref="AD121:AD122"/>
    <mergeCell ref="AE121:AE122"/>
    <mergeCell ref="AL121:AL122"/>
    <mergeCell ref="AM121:AM122"/>
    <mergeCell ref="AS121:BD121"/>
    <mergeCell ref="BI121:BT121"/>
    <mergeCell ref="BY121:CJ121"/>
    <mergeCell ref="CN121:CY121"/>
    <mergeCell ref="DC121:DN121"/>
    <mergeCell ref="FZ121:GK121"/>
    <mergeCell ref="EG120:ER120"/>
    <mergeCell ref="ET120:EU122"/>
    <mergeCell ref="EV120:FG120"/>
    <mergeCell ref="FI120:FJ122"/>
    <mergeCell ref="FK120:FV120"/>
    <mergeCell ref="FX120:FY122"/>
    <mergeCell ref="DR121:EC121"/>
    <mergeCell ref="EG121:ER121"/>
    <mergeCell ref="EV121:FG121"/>
    <mergeCell ref="FK121:FV121"/>
    <mergeCell ref="BI120:BT120"/>
    <mergeCell ref="BV120:BW122"/>
    <mergeCell ref="BX120:BX122"/>
    <mergeCell ref="BY120:CJ120"/>
    <mergeCell ref="CL120:CM122"/>
    <mergeCell ref="CN120:CY120"/>
    <mergeCell ref="DA120:DB122"/>
    <mergeCell ref="DC120:DN120"/>
    <mergeCell ref="EE120:EF122"/>
    <mergeCell ref="HH98:HH112"/>
    <mergeCell ref="B118:S118"/>
    <mergeCell ref="Y118:AA118"/>
    <mergeCell ref="AC118:AE118"/>
    <mergeCell ref="AP118:BD118"/>
    <mergeCell ref="BF118:BT118"/>
    <mergeCell ref="BV118:CJ118"/>
    <mergeCell ref="B120:C122"/>
    <mergeCell ref="D120:D122"/>
    <mergeCell ref="U120:V122"/>
    <mergeCell ref="W120:X120"/>
    <mergeCell ref="Y120:AA120"/>
    <mergeCell ref="AB120:AC120"/>
    <mergeCell ref="AD120:AE120"/>
    <mergeCell ref="AG120:AG122"/>
    <mergeCell ref="AH120:AH122"/>
    <mergeCell ref="AJ120:AK122"/>
    <mergeCell ref="AL120:AM120"/>
    <mergeCell ref="AN120:AN122"/>
    <mergeCell ref="AP120:AQ122"/>
    <mergeCell ref="AR120:AR122"/>
    <mergeCell ref="AS120:BD120"/>
    <mergeCell ref="BF120:BG122"/>
    <mergeCell ref="BH120:BH122"/>
    <mergeCell ref="GO96:GZ96"/>
    <mergeCell ref="HD96:HD97"/>
    <mergeCell ref="HE96:HE97"/>
    <mergeCell ref="E97:G97"/>
    <mergeCell ref="B98:B112"/>
    <mergeCell ref="U98:U112"/>
    <mergeCell ref="AG98:AG112"/>
    <mergeCell ref="AH98:AH112"/>
    <mergeCell ref="AJ98:AJ112"/>
    <mergeCell ref="AP98:AP112"/>
    <mergeCell ref="BF98:BF112"/>
    <mergeCell ref="BV98:BV112"/>
    <mergeCell ref="CL98:CL112"/>
    <mergeCell ref="DA98:DA112"/>
    <mergeCell ref="DP98:DP112"/>
    <mergeCell ref="EE98:EE112"/>
    <mergeCell ref="ET98:ET112"/>
    <mergeCell ref="FI98:FI112"/>
    <mergeCell ref="FX98:FX112"/>
    <mergeCell ref="GM98:GM112"/>
    <mergeCell ref="HB98:HB112"/>
    <mergeCell ref="DP95:DQ97"/>
    <mergeCell ref="DR95:EC95"/>
    <mergeCell ref="FZ95:GK95"/>
    <mergeCell ref="GM95:GN97"/>
    <mergeCell ref="GO95:GZ95"/>
    <mergeCell ref="HB95:HC97"/>
    <mergeCell ref="HD95:HE95"/>
    <mergeCell ref="HH95:HI97"/>
    <mergeCell ref="HJ95:HJ97"/>
    <mergeCell ref="W96:W97"/>
    <mergeCell ref="X96:X97"/>
    <mergeCell ref="Y96:Y97"/>
    <mergeCell ref="Z96:Z97"/>
    <mergeCell ref="AA96:AA97"/>
    <mergeCell ref="AB96:AB97"/>
    <mergeCell ref="AC96:AC97"/>
    <mergeCell ref="AD96:AD97"/>
    <mergeCell ref="AE96:AE97"/>
    <mergeCell ref="AL96:AL97"/>
    <mergeCell ref="AM96:AM97"/>
    <mergeCell ref="AS96:BD96"/>
    <mergeCell ref="BI96:BT96"/>
    <mergeCell ref="BY96:CJ96"/>
    <mergeCell ref="CN96:CY96"/>
    <mergeCell ref="DC96:DN96"/>
    <mergeCell ref="FZ96:GK96"/>
    <mergeCell ref="EG95:ER95"/>
    <mergeCell ref="ET95:EU97"/>
    <mergeCell ref="EV95:FG95"/>
    <mergeCell ref="FI95:FJ97"/>
    <mergeCell ref="FK95:FV95"/>
    <mergeCell ref="FX95:FY97"/>
    <mergeCell ref="DR96:EC96"/>
    <mergeCell ref="EG96:ER96"/>
    <mergeCell ref="EV96:FG96"/>
    <mergeCell ref="FK96:FV96"/>
    <mergeCell ref="BI95:BT95"/>
    <mergeCell ref="BV95:BW97"/>
    <mergeCell ref="BX95:BX97"/>
    <mergeCell ref="BY95:CJ95"/>
    <mergeCell ref="CL95:CM97"/>
    <mergeCell ref="CN95:CY95"/>
    <mergeCell ref="DA95:DB97"/>
    <mergeCell ref="DC95:DN95"/>
    <mergeCell ref="EE95:EF97"/>
    <mergeCell ref="HH76:HH90"/>
    <mergeCell ref="B93:S93"/>
    <mergeCell ref="Y93:AA93"/>
    <mergeCell ref="AC93:AE93"/>
    <mergeCell ref="AP93:BD93"/>
    <mergeCell ref="BF93:BT93"/>
    <mergeCell ref="BV93:CJ93"/>
    <mergeCell ref="B95:C97"/>
    <mergeCell ref="D95:D97"/>
    <mergeCell ref="U95:V97"/>
    <mergeCell ref="W95:X95"/>
    <mergeCell ref="Y95:AA95"/>
    <mergeCell ref="AB95:AC95"/>
    <mergeCell ref="AD95:AE95"/>
    <mergeCell ref="AG95:AG97"/>
    <mergeCell ref="AH95:AH97"/>
    <mergeCell ref="AJ95:AK97"/>
    <mergeCell ref="AL95:AM95"/>
    <mergeCell ref="AN95:AN97"/>
    <mergeCell ref="AP95:AQ97"/>
    <mergeCell ref="AR95:AR97"/>
    <mergeCell ref="AS95:BD95"/>
    <mergeCell ref="BF95:BG97"/>
    <mergeCell ref="BH95:BH97"/>
    <mergeCell ref="DP76:DP90"/>
    <mergeCell ref="EE76:EE90"/>
    <mergeCell ref="ET76:ET90"/>
    <mergeCell ref="FI76:FI90"/>
    <mergeCell ref="FX76:FX90"/>
    <mergeCell ref="GM76:GM90"/>
    <mergeCell ref="HB76:HB90"/>
    <mergeCell ref="GM73:GN75"/>
    <mergeCell ref="GO73:GZ73"/>
    <mergeCell ref="HB73:HC75"/>
    <mergeCell ref="FI73:FJ75"/>
    <mergeCell ref="FK73:FV73"/>
    <mergeCell ref="FX73:FY75"/>
    <mergeCell ref="FZ73:GK73"/>
    <mergeCell ref="EG74:ER74"/>
    <mergeCell ref="EV74:FG74"/>
    <mergeCell ref="FK74:FV74"/>
    <mergeCell ref="FZ74:GK74"/>
    <mergeCell ref="U76:U90"/>
    <mergeCell ref="AG76:AG90"/>
    <mergeCell ref="AH76:AH90"/>
    <mergeCell ref="AJ76:AJ90"/>
    <mergeCell ref="AP76:AP90"/>
    <mergeCell ref="BF76:BF90"/>
    <mergeCell ref="BV76:BV90"/>
    <mergeCell ref="CL76:CL90"/>
    <mergeCell ref="DA76:DA90"/>
    <mergeCell ref="HH73:HI75"/>
    <mergeCell ref="HJ73:HJ75"/>
    <mergeCell ref="W74:W75"/>
    <mergeCell ref="X74:X75"/>
    <mergeCell ref="Y74:Y75"/>
    <mergeCell ref="Z74:Z75"/>
    <mergeCell ref="AA74:AA75"/>
    <mergeCell ref="AB74:AB75"/>
    <mergeCell ref="AC74:AC75"/>
    <mergeCell ref="AD74:AD75"/>
    <mergeCell ref="AE74:AE75"/>
    <mergeCell ref="AL74:AL75"/>
    <mergeCell ref="AM74:AM75"/>
    <mergeCell ref="AS74:BD74"/>
    <mergeCell ref="BI74:BT74"/>
    <mergeCell ref="BY74:CJ74"/>
    <mergeCell ref="CN74:CY74"/>
    <mergeCell ref="DC74:DN74"/>
    <mergeCell ref="DR74:EC74"/>
    <mergeCell ref="DR73:EC73"/>
    <mergeCell ref="EE73:EF75"/>
    <mergeCell ref="EG73:ER73"/>
    <mergeCell ref="GO74:GZ74"/>
    <mergeCell ref="HD74:HD75"/>
    <mergeCell ref="HD73:HE73"/>
    <mergeCell ref="HE74:HE75"/>
    <mergeCell ref="BX73:BX75"/>
    <mergeCell ref="BY73:CJ73"/>
    <mergeCell ref="CL73:CM75"/>
    <mergeCell ref="CN73:CY73"/>
    <mergeCell ref="DA73:DB75"/>
    <mergeCell ref="DC73:DN73"/>
    <mergeCell ref="DP73:DQ75"/>
    <mergeCell ref="ET73:EU75"/>
    <mergeCell ref="EV73:FG73"/>
    <mergeCell ref="Y71:AA71"/>
    <mergeCell ref="AC71:AE71"/>
    <mergeCell ref="AP71:BD71"/>
    <mergeCell ref="BF71:BT71"/>
    <mergeCell ref="BV71:CJ71"/>
    <mergeCell ref="B73:C75"/>
    <mergeCell ref="D73:D75"/>
    <mergeCell ref="U73:V75"/>
    <mergeCell ref="W73:X73"/>
    <mergeCell ref="Y73:AA73"/>
    <mergeCell ref="AB73:AC73"/>
    <mergeCell ref="AD73:AE73"/>
    <mergeCell ref="AG73:AG75"/>
    <mergeCell ref="AH73:AH75"/>
    <mergeCell ref="AJ73:AK75"/>
    <mergeCell ref="AL73:AM73"/>
    <mergeCell ref="AN73:AN75"/>
    <mergeCell ref="AP73:AQ75"/>
    <mergeCell ref="AR73:AR75"/>
    <mergeCell ref="AS73:BD73"/>
    <mergeCell ref="BF73:BG75"/>
    <mergeCell ref="BH73:BH75"/>
    <mergeCell ref="BI73:BT73"/>
    <mergeCell ref="BV73:BW75"/>
    <mergeCell ref="HB29:HB43"/>
    <mergeCell ref="HH29:HH43"/>
    <mergeCell ref="HB48:HC50"/>
    <mergeCell ref="HD48:HE48"/>
    <mergeCell ref="HH48:HI50"/>
    <mergeCell ref="HJ48:HJ50"/>
    <mergeCell ref="HD49:HD50"/>
    <mergeCell ref="HE49:HE50"/>
    <mergeCell ref="HB51:HB65"/>
    <mergeCell ref="HH51:HH65"/>
    <mergeCell ref="HB4:HC6"/>
    <mergeCell ref="HD4:HE4"/>
    <mergeCell ref="HH4:HI6"/>
    <mergeCell ref="HJ4:HJ6"/>
    <mergeCell ref="HD5:HD6"/>
    <mergeCell ref="HE5:HE6"/>
    <mergeCell ref="HB7:HB21"/>
    <mergeCell ref="HH7:HH21"/>
    <mergeCell ref="HB26:HC28"/>
    <mergeCell ref="HD26:HE26"/>
    <mergeCell ref="HH26:HI28"/>
    <mergeCell ref="HJ26:HJ28"/>
    <mergeCell ref="HD27:HD28"/>
    <mergeCell ref="HE27:HE28"/>
    <mergeCell ref="BY48:CJ48"/>
    <mergeCell ref="AG51:AG65"/>
    <mergeCell ref="AH51:AH65"/>
    <mergeCell ref="AG7:AG21"/>
    <mergeCell ref="AH7:AH21"/>
    <mergeCell ref="AG26:AG28"/>
    <mergeCell ref="AH26:AH28"/>
    <mergeCell ref="AG29:AG43"/>
    <mergeCell ref="AH29:AH43"/>
    <mergeCell ref="BX48:BX50"/>
    <mergeCell ref="BX26:BX28"/>
    <mergeCell ref="AJ51:AJ65"/>
    <mergeCell ref="AN48:AN50"/>
    <mergeCell ref="AJ29:AJ43"/>
    <mergeCell ref="AN26:AN28"/>
    <mergeCell ref="AJ7:AJ21"/>
    <mergeCell ref="AS49:BD49"/>
    <mergeCell ref="BI49:BT49"/>
    <mergeCell ref="BV24:CJ24"/>
    <mergeCell ref="BY49:CJ49"/>
    <mergeCell ref="AP51:AP65"/>
    <mergeCell ref="BF51:BF65"/>
    <mergeCell ref="BV51:BV65"/>
    <mergeCell ref="BI48:BT48"/>
    <mergeCell ref="AR48:AR50"/>
    <mergeCell ref="AS48:BD48"/>
    <mergeCell ref="BF48:BG50"/>
    <mergeCell ref="BH48:BH50"/>
    <mergeCell ref="BV48:BW50"/>
    <mergeCell ref="AP26:AQ28"/>
    <mergeCell ref="AR26:AR28"/>
    <mergeCell ref="AS26:BD26"/>
    <mergeCell ref="BF26:BG28"/>
    <mergeCell ref="BH26:BH28"/>
    <mergeCell ref="BI26:BT26"/>
    <mergeCell ref="BV26:BW28"/>
    <mergeCell ref="AP46:BD46"/>
    <mergeCell ref="AP2:BD2"/>
    <mergeCell ref="BF2:BT2"/>
    <mergeCell ref="BV2:CJ2"/>
    <mergeCell ref="AP4:AQ6"/>
    <mergeCell ref="AR4:AR6"/>
    <mergeCell ref="AS4:BD4"/>
    <mergeCell ref="BF4:BG6"/>
    <mergeCell ref="BH4:BH6"/>
    <mergeCell ref="BI4:BT4"/>
    <mergeCell ref="BV4:BW6"/>
    <mergeCell ref="U51:U65"/>
    <mergeCell ref="B46:S46"/>
    <mergeCell ref="B7:B21"/>
    <mergeCell ref="U7:U21"/>
    <mergeCell ref="BX4:BX6"/>
    <mergeCell ref="BY4:CJ4"/>
    <mergeCell ref="AS5:BD5"/>
    <mergeCell ref="BI5:BT5"/>
    <mergeCell ref="BY5:CJ5"/>
    <mergeCell ref="AP7:AP21"/>
    <mergeCell ref="BF7:BF21"/>
    <mergeCell ref="BV7:BV21"/>
    <mergeCell ref="BY26:CJ26"/>
    <mergeCell ref="AS27:BD27"/>
    <mergeCell ref="BI27:BT27"/>
    <mergeCell ref="BY27:CJ27"/>
    <mergeCell ref="AP29:AP43"/>
    <mergeCell ref="BF29:BF43"/>
    <mergeCell ref="BV29:BV43"/>
    <mergeCell ref="AP24:BD24"/>
    <mergeCell ref="BF24:BT24"/>
    <mergeCell ref="BF46:BT46"/>
    <mergeCell ref="BV46:CJ46"/>
    <mergeCell ref="AP48:AQ50"/>
    <mergeCell ref="AL49:AL50"/>
    <mergeCell ref="AG48:AG50"/>
    <mergeCell ref="AH48:AH50"/>
    <mergeCell ref="W49:W50"/>
    <mergeCell ref="X49:X50"/>
    <mergeCell ref="Y49:Y50"/>
    <mergeCell ref="Z49:Z50"/>
    <mergeCell ref="AD48:AE48"/>
    <mergeCell ref="AJ48:AK50"/>
    <mergeCell ref="AL48:AM48"/>
    <mergeCell ref="AM49:AM50"/>
    <mergeCell ref="AD49:AD50"/>
    <mergeCell ref="AE49:AE50"/>
    <mergeCell ref="U48:V50"/>
    <mergeCell ref="W48:X48"/>
    <mergeCell ref="Y48:AA48"/>
    <mergeCell ref="AB48:AC48"/>
    <mergeCell ref="B29:B43"/>
    <mergeCell ref="U29:U43"/>
    <mergeCell ref="AA49:AA50"/>
    <mergeCell ref="AB49:AB50"/>
    <mergeCell ref="AC49:AC50"/>
    <mergeCell ref="E50:G50"/>
    <mergeCell ref="Y46:AA46"/>
    <mergeCell ref="AC46:AE46"/>
    <mergeCell ref="AD26:AE26"/>
    <mergeCell ref="AJ26:AK28"/>
    <mergeCell ref="AL26:AM26"/>
    <mergeCell ref="AM27:AM28"/>
    <mergeCell ref="B24:S24"/>
    <mergeCell ref="Y24:AA24"/>
    <mergeCell ref="AC24:AE24"/>
    <mergeCell ref="B26:C28"/>
    <mergeCell ref="D26:D28"/>
    <mergeCell ref="U26:V28"/>
    <mergeCell ref="W26:X26"/>
    <mergeCell ref="Y26:AA26"/>
    <mergeCell ref="AB26:AC26"/>
    <mergeCell ref="AA27:AA28"/>
    <mergeCell ref="AB27:AB28"/>
    <mergeCell ref="AC27:AC28"/>
    <mergeCell ref="AD27:AD28"/>
    <mergeCell ref="AE27:AE28"/>
    <mergeCell ref="AL27:AL28"/>
    <mergeCell ref="W27:W28"/>
    <mergeCell ref="X27:X28"/>
    <mergeCell ref="Y27:Y28"/>
    <mergeCell ref="Z27:Z28"/>
    <mergeCell ref="E28:G28"/>
    <mergeCell ref="AJ4:AK6"/>
    <mergeCell ref="AL4:AM4"/>
    <mergeCell ref="AM5:AM6"/>
    <mergeCell ref="AN4:AN6"/>
    <mergeCell ref="AA5:AA6"/>
    <mergeCell ref="AB5:AB6"/>
    <mergeCell ref="AC5:AC6"/>
    <mergeCell ref="AD5:AD6"/>
    <mergeCell ref="AE5:AE6"/>
    <mergeCell ref="AL5:AL6"/>
    <mergeCell ref="AG4:AG6"/>
    <mergeCell ref="AH4:AH6"/>
    <mergeCell ref="B2:S2"/>
    <mergeCell ref="Y2:AA2"/>
    <mergeCell ref="AC2:AE2"/>
    <mergeCell ref="B4:C6"/>
    <mergeCell ref="D4:D6"/>
    <mergeCell ref="U4:V6"/>
    <mergeCell ref="W4:X4"/>
    <mergeCell ref="Y4:AA4"/>
    <mergeCell ref="AB4:AC4"/>
    <mergeCell ref="W5:W6"/>
    <mergeCell ref="X5:X6"/>
    <mergeCell ref="Y5:Y6"/>
    <mergeCell ref="Z5:Z6"/>
    <mergeCell ref="AD4:AE4"/>
    <mergeCell ref="E6:G6"/>
    <mergeCell ref="H4:S4"/>
    <mergeCell ref="E5:S5"/>
    <mergeCell ref="CL4:CM6"/>
    <mergeCell ref="CN4:CY4"/>
    <mergeCell ref="DA4:DB6"/>
    <mergeCell ref="DC4:DN4"/>
    <mergeCell ref="DP4:DQ6"/>
    <mergeCell ref="DR4:EC4"/>
    <mergeCell ref="EE4:EF6"/>
    <mergeCell ref="EG4:ER4"/>
    <mergeCell ref="ET4:EU6"/>
    <mergeCell ref="EV4:FG4"/>
    <mergeCell ref="FI4:FJ6"/>
    <mergeCell ref="FK4:FV4"/>
    <mergeCell ref="FX4:FY6"/>
    <mergeCell ref="FZ4:GK4"/>
    <mergeCell ref="GM4:GN6"/>
    <mergeCell ref="GO4:GZ4"/>
    <mergeCell ref="CN5:CY5"/>
    <mergeCell ref="DC5:DN5"/>
    <mergeCell ref="DR5:EC5"/>
    <mergeCell ref="EG5:ER5"/>
    <mergeCell ref="EV5:FG5"/>
    <mergeCell ref="FK5:FV5"/>
    <mergeCell ref="FZ5:GK5"/>
    <mergeCell ref="GO5:GZ5"/>
    <mergeCell ref="CL7:CL21"/>
    <mergeCell ref="DA7:DA21"/>
    <mergeCell ref="DP7:DP21"/>
    <mergeCell ref="EE7:EE21"/>
    <mergeCell ref="ET7:ET21"/>
    <mergeCell ref="FI7:FI21"/>
    <mergeCell ref="FX7:FX21"/>
    <mergeCell ref="GM7:GM21"/>
    <mergeCell ref="CL26:CM28"/>
    <mergeCell ref="CN26:CY26"/>
    <mergeCell ref="DA26:DB28"/>
    <mergeCell ref="DC26:DN26"/>
    <mergeCell ref="DP26:DQ28"/>
    <mergeCell ref="DR26:EC26"/>
    <mergeCell ref="EE26:EF28"/>
    <mergeCell ref="EG26:ER26"/>
    <mergeCell ref="ET26:EU28"/>
    <mergeCell ref="EV26:FG26"/>
    <mergeCell ref="FI26:FJ28"/>
    <mergeCell ref="FK26:FV26"/>
    <mergeCell ref="FX26:FY28"/>
    <mergeCell ref="FZ26:GK26"/>
    <mergeCell ref="GM26:GN28"/>
    <mergeCell ref="GO26:GZ26"/>
    <mergeCell ref="CN27:CY27"/>
    <mergeCell ref="DC27:DN27"/>
    <mergeCell ref="DR27:EC27"/>
    <mergeCell ref="EG27:ER27"/>
    <mergeCell ref="EV27:FG27"/>
    <mergeCell ref="FK27:FV27"/>
    <mergeCell ref="FZ27:GK27"/>
    <mergeCell ref="GO27:GZ27"/>
    <mergeCell ref="CL29:CL43"/>
    <mergeCell ref="DA29:DA43"/>
    <mergeCell ref="DP29:DP43"/>
    <mergeCell ref="EE29:EE43"/>
    <mergeCell ref="ET29:ET43"/>
    <mergeCell ref="FI29:FI43"/>
    <mergeCell ref="FX29:FX43"/>
    <mergeCell ref="GM29:GM43"/>
    <mergeCell ref="CL48:CM50"/>
    <mergeCell ref="CN48:CY48"/>
    <mergeCell ref="DA48:DB50"/>
    <mergeCell ref="DC48:DN48"/>
    <mergeCell ref="DP48:DQ50"/>
    <mergeCell ref="DR48:EC48"/>
    <mergeCell ref="EE48:EF50"/>
    <mergeCell ref="EG48:ER48"/>
    <mergeCell ref="ET48:EU50"/>
    <mergeCell ref="EV48:FG48"/>
    <mergeCell ref="FI48:FJ50"/>
    <mergeCell ref="FK48:FV48"/>
    <mergeCell ref="FX48:FY50"/>
    <mergeCell ref="FZ48:GK48"/>
    <mergeCell ref="GM48:GN50"/>
    <mergeCell ref="CL51:CL65"/>
    <mergeCell ref="DA51:DA65"/>
    <mergeCell ref="DP51:DP65"/>
    <mergeCell ref="EE51:EE65"/>
    <mergeCell ref="ET51:ET65"/>
    <mergeCell ref="FI51:FI65"/>
    <mergeCell ref="FX51:FX65"/>
    <mergeCell ref="GM51:GM65"/>
    <mergeCell ref="GO48:GZ48"/>
    <mergeCell ref="CN49:CY49"/>
    <mergeCell ref="DC49:DN49"/>
    <mergeCell ref="DR49:EC49"/>
    <mergeCell ref="EG49:ER49"/>
    <mergeCell ref="EV49:FG49"/>
    <mergeCell ref="FK49:FV49"/>
    <mergeCell ref="FZ49:GK49"/>
    <mergeCell ref="GO49:GZ49"/>
    <mergeCell ref="E121:S121"/>
    <mergeCell ref="H142:S142"/>
    <mergeCell ref="E143:S143"/>
    <mergeCell ref="H26:S26"/>
    <mergeCell ref="E27:S27"/>
    <mergeCell ref="H48:S48"/>
    <mergeCell ref="E49:S49"/>
    <mergeCell ref="H73:S73"/>
    <mergeCell ref="E74:S74"/>
    <mergeCell ref="H95:S95"/>
    <mergeCell ref="E96:S96"/>
    <mergeCell ref="H120:S120"/>
    <mergeCell ref="B71:S71"/>
    <mergeCell ref="E75:G75"/>
    <mergeCell ref="B76:B90"/>
    <mergeCell ref="B48:C50"/>
    <mergeCell ref="D48:D50"/>
    <mergeCell ref="B51:B65"/>
  </mergeCells>
  <conditionalFormatting sqref="AD3:AD4 AE3 AC2:AD2 AB1:AE1 A1:C23 A25:C43 D7 T8:V20 T30:V42 AD43 AD29:AD30 AD65 AD52:AD53 AD7 AD21 Y29:Z29 Y27:Y28 Y51:Z51 Y49:Y50 AD26:AE26 W1:X1 Y1:AA2 W3:AC3 A66:D67 W7:Z7 D21:D23 D43 D25:D29 AL4:AM5 A24:D24 A44:D48 T4:X4 D1:D4 T5:Z5 H1:V3 T26:X26 T48:X48 H49:X51 H65:Z65 H27:X29 H43:Z43 H6:V7 H21:Z21 J52:R56 AF4:AF21 AF1:AN3 AF26:AF43 H22:AN25 AI21:AM21 AI7:AM7 AI8:AK20 AI4:AK6 H44:AN47 AF48:AF65 Y8:Y20 Y30:Y42 Y52:Y64 AI26:AM29 AI43:AM43 AI30:AK42 AI48:AM51 AI52:AK64 AI65:AM65 CK1:CK67 H66:AO67 J8:R12 AO1:AO43 J30:R34 HA1:HA67 HL1:HS67 HL113:HS113 HA113 H113:AO113 CK113 A113:D113 A160:D65539 CK160:CK65539 H160:AO65539 HA160:HA65539 HL160:HS65539 H15:I15 AJ7:AJ21 J13:Q20 R13:R15 J35:Q42 R35:R37 J57:Q64 R57:R59">
    <cfRule type="cellIs" dxfId="2067" priority="2449" operator="equal">
      <formula>"no fueling"</formula>
    </cfRule>
  </conditionalFormatting>
  <conditionalFormatting sqref="AD5">
    <cfRule type="cellIs" dxfId="2066" priority="2448" operator="equal">
      <formula>"no fueling"</formula>
    </cfRule>
  </conditionalFormatting>
  <conditionalFormatting sqref="AN1:AN3 AN66:AN67 AN22:AN25 AN113 AN160:AN65539">
    <cfRule type="cellIs" dxfId="2065" priority="2447" operator="equal">
      <formula>"no fueling"</formula>
    </cfRule>
  </conditionalFormatting>
  <conditionalFormatting sqref="AD51 A52:C64 A65:D65 T52:V64 A49:D51 AD48:AE48 AO44:AO65 U51:U65">
    <cfRule type="cellIs" dxfId="2064" priority="2429" operator="equal">
      <formula>"no fueling"</formula>
    </cfRule>
  </conditionalFormatting>
  <conditionalFormatting sqref="Z5 Z7">
    <cfRule type="cellIs" dxfId="2063" priority="2441" operator="equal">
      <formula>"no fueling"</formula>
    </cfRule>
  </conditionalFormatting>
  <conditionalFormatting sqref="Z29">
    <cfRule type="cellIs" dxfId="2062" priority="2440" operator="equal">
      <formula>"no fueling"</formula>
    </cfRule>
  </conditionalFormatting>
  <conditionalFormatting sqref="AC2:AD2 AC24:AD24">
    <cfRule type="cellIs" dxfId="2061" priority="2439" operator="equal">
      <formula>"no fueling"</formula>
    </cfRule>
  </conditionalFormatting>
  <conditionalFormatting sqref="D4">
    <cfRule type="cellIs" dxfId="2060" priority="2438" operator="equal">
      <formula>"no fueling"</formula>
    </cfRule>
  </conditionalFormatting>
  <conditionalFormatting sqref="D26">
    <cfRule type="cellIs" dxfId="2059" priority="2437" operator="equal">
      <formula>"no fueling"</formula>
    </cfRule>
  </conditionalFormatting>
  <conditionalFormatting sqref="B7:B21 B29:B43">
    <cfRule type="cellIs" dxfId="2058" priority="2436" operator="equal">
      <formula>"no fueling"</formula>
    </cfRule>
  </conditionalFormatting>
  <conditionalFormatting sqref="AJ7:AJ21 AJ29:AJ43">
    <cfRule type="cellIs" dxfId="2057" priority="2433" operator="equal">
      <formula>"no fueling"</formula>
    </cfRule>
  </conditionalFormatting>
  <conditionalFormatting sqref="U29:U43 U7:U21">
    <cfRule type="cellIs" dxfId="2056" priority="2431" operator="equal">
      <formula>"no fueling"</formula>
    </cfRule>
  </conditionalFormatting>
  <conditionalFormatting sqref="U51:U65">
    <cfRule type="cellIs" dxfId="2055" priority="2417" operator="equal">
      <formula>"no fueling"</formula>
    </cfRule>
  </conditionalFormatting>
  <conditionalFormatting sqref="AN44:AN47">
    <cfRule type="cellIs" dxfId="2054" priority="2428" operator="equal">
      <formula>"no fueling"</formula>
    </cfRule>
  </conditionalFormatting>
  <conditionalFormatting sqref="AL30:AM42">
    <cfRule type="cellIs" dxfId="2053" priority="2412" operator="equal">
      <formula>"no fueling"</formula>
    </cfRule>
  </conditionalFormatting>
  <conditionalFormatting sqref="Z51">
    <cfRule type="cellIs" dxfId="2052" priority="2424" operator="equal">
      <formula>"no fueling"</formula>
    </cfRule>
  </conditionalFormatting>
  <conditionalFormatting sqref="AC46:AD46">
    <cfRule type="cellIs" dxfId="2051" priority="2423" operator="equal">
      <formula>"no fueling"</formula>
    </cfRule>
  </conditionalFormatting>
  <conditionalFormatting sqref="D48">
    <cfRule type="cellIs" dxfId="2050" priority="2422" operator="equal">
      <formula>"no fueling"</formula>
    </cfRule>
  </conditionalFormatting>
  <conditionalFormatting sqref="B51:B65">
    <cfRule type="cellIs" dxfId="2049" priority="2421" operator="equal">
      <formula>"no fueling"</formula>
    </cfRule>
  </conditionalFormatting>
  <conditionalFormatting sqref="AJ51:AJ65">
    <cfRule type="cellIs" dxfId="2048" priority="2419" operator="equal">
      <formula>"no fueling"</formula>
    </cfRule>
  </conditionalFormatting>
  <conditionalFormatting sqref="X8:X20">
    <cfRule type="cellIs" dxfId="2047" priority="2415" operator="equal">
      <formula>"no fueling"</formula>
    </cfRule>
  </conditionalFormatting>
  <conditionalFormatting sqref="AL8:AM20">
    <cfRule type="cellIs" dxfId="2046" priority="2414" operator="equal">
      <formula>"no fueling"</formula>
    </cfRule>
  </conditionalFormatting>
  <conditionalFormatting sqref="AL52:AM64">
    <cfRule type="cellIs" dxfId="2045" priority="2410" operator="equal">
      <formula>"no fueling"</formula>
    </cfRule>
  </conditionalFormatting>
  <conditionalFormatting sqref="X30:X42">
    <cfRule type="cellIs" dxfId="2044" priority="2408" operator="equal">
      <formula>"no fueling"</formula>
    </cfRule>
  </conditionalFormatting>
  <conditionalFormatting sqref="X52:X64">
    <cfRule type="cellIs" dxfId="2043" priority="2407" operator="equal">
      <formula>"no fueling"</formula>
    </cfRule>
  </conditionalFormatting>
  <conditionalFormatting sqref="D8:D20">
    <cfRule type="cellIs" dxfId="2042" priority="2400" operator="equal">
      <formula>"no fueling"</formula>
    </cfRule>
  </conditionalFormatting>
  <conditionalFormatting sqref="D30:D42">
    <cfRule type="cellIs" dxfId="2041" priority="2399" operator="equal">
      <formula>"no fueling"</formula>
    </cfRule>
  </conditionalFormatting>
  <conditionalFormatting sqref="D52:D64">
    <cfRule type="cellIs" dxfId="2040" priority="2398" operator="equal">
      <formula>"no fueling"</formula>
    </cfRule>
  </conditionalFormatting>
  <conditionalFormatting sqref="AD15:AD18">
    <cfRule type="cellIs" dxfId="2039" priority="2397" operator="equal">
      <formula>"no fueling"</formula>
    </cfRule>
  </conditionalFormatting>
  <conditionalFormatting sqref="AD35:AD42">
    <cfRule type="cellIs" dxfId="2038" priority="2396" operator="equal">
      <formula>"no fueling"</formula>
    </cfRule>
  </conditionalFormatting>
  <conditionalFormatting sqref="AD57:AD64">
    <cfRule type="cellIs" dxfId="2037" priority="2395" operator="equal">
      <formula>"no fueling"</formula>
    </cfRule>
  </conditionalFormatting>
  <conditionalFormatting sqref="S8:S20 R16:R20">
    <cfRule type="cellIs" dxfId="2036" priority="2394" operator="equal">
      <formula>"no fueling"</formula>
    </cfRule>
  </conditionalFormatting>
  <conditionalFormatting sqref="AD19:AD20">
    <cfRule type="cellIs" dxfId="2035" priority="2393" operator="equal">
      <formula>"no fueling"</formula>
    </cfRule>
  </conditionalFormatting>
  <conditionalFormatting sqref="S30:S42">
    <cfRule type="cellIs" dxfId="2034" priority="2392" operator="equal">
      <formula>"no fueling"</formula>
    </cfRule>
  </conditionalFormatting>
  <conditionalFormatting sqref="S52:S64">
    <cfRule type="cellIs" dxfId="2033" priority="2391" operator="equal">
      <formula>"no fueling"</formula>
    </cfRule>
  </conditionalFormatting>
  <conditionalFormatting sqref="AD9:AD14">
    <cfRule type="cellIs" dxfId="2032" priority="2390" operator="equal">
      <formula>"no fueling"</formula>
    </cfRule>
  </conditionalFormatting>
  <conditionalFormatting sqref="AD31:AD34">
    <cfRule type="cellIs" dxfId="2031" priority="2389" operator="equal">
      <formula>"no fueling"</formula>
    </cfRule>
  </conditionalFormatting>
  <conditionalFormatting sqref="AD54:AD56">
    <cfRule type="cellIs" dxfId="2030" priority="2388" operator="equal">
      <formula>"no fueling"</formula>
    </cfRule>
  </conditionalFormatting>
  <conditionalFormatting sqref="AD8">
    <cfRule type="cellIs" dxfId="2029" priority="2387" operator="equal">
      <formula>"no fueling"</formula>
    </cfRule>
  </conditionalFormatting>
  <conditionalFormatting sqref="AA5">
    <cfRule type="cellIs" dxfId="2028" priority="2381" operator="equal">
      <formula>"no fueling"</formula>
    </cfRule>
  </conditionalFormatting>
  <conditionalFormatting sqref="AA5">
    <cfRule type="cellIs" dxfId="2027" priority="2380" operator="equal">
      <formula>"no fueling"</formula>
    </cfRule>
  </conditionalFormatting>
  <conditionalFormatting sqref="AA21">
    <cfRule type="cellIs" dxfId="2026" priority="2379" operator="equal">
      <formula>"no fueling"</formula>
    </cfRule>
  </conditionalFormatting>
  <conditionalFormatting sqref="AA7">
    <cfRule type="cellIs" dxfId="2025" priority="2378" operator="equal">
      <formula>"no fueling"</formula>
    </cfRule>
  </conditionalFormatting>
  <conditionalFormatting sqref="AA29">
    <cfRule type="cellIs" dxfId="2024" priority="2377" operator="equal">
      <formula>"no fueling"</formula>
    </cfRule>
  </conditionalFormatting>
  <conditionalFormatting sqref="AA43">
    <cfRule type="cellIs" dxfId="2023" priority="2376" operator="equal">
      <formula>"no fueling"</formula>
    </cfRule>
  </conditionalFormatting>
  <conditionalFormatting sqref="AA51">
    <cfRule type="cellIs" dxfId="2022" priority="2375" operator="equal">
      <formula>"no fueling"</formula>
    </cfRule>
  </conditionalFormatting>
  <conditionalFormatting sqref="AA65">
    <cfRule type="cellIs" dxfId="2021" priority="2374" operator="equal">
      <formula>"no fueling"</formula>
    </cfRule>
  </conditionalFormatting>
  <conditionalFormatting sqref="AE5">
    <cfRule type="cellIs" dxfId="2020" priority="2373" operator="equal">
      <formula>"no fueling"</formula>
    </cfRule>
  </conditionalFormatting>
  <conditionalFormatting sqref="AE27">
    <cfRule type="cellIs" dxfId="2019" priority="2372" operator="equal">
      <formula>"no fueling"</formula>
    </cfRule>
  </conditionalFormatting>
  <conditionalFormatting sqref="AE49">
    <cfRule type="cellIs" dxfId="2018" priority="2371" operator="equal">
      <formula>"no fueling"</formula>
    </cfRule>
  </conditionalFormatting>
  <conditionalFormatting sqref="AE43 AE29:AE30">
    <cfRule type="cellIs" dxfId="2017" priority="2370" operator="equal">
      <formula>"no fueling"</formula>
    </cfRule>
  </conditionalFormatting>
  <conditionalFormatting sqref="AE35:AE42">
    <cfRule type="cellIs" dxfId="2016" priority="2369" operator="equal">
      <formula>"no fueling"</formula>
    </cfRule>
  </conditionalFormatting>
  <conditionalFormatting sqref="AE31:AE34">
    <cfRule type="cellIs" dxfId="2015" priority="2368" operator="equal">
      <formula>"no fueling"</formula>
    </cfRule>
  </conditionalFormatting>
  <conditionalFormatting sqref="AE65 AE52:AE53">
    <cfRule type="cellIs" dxfId="2014" priority="2367" operator="equal">
      <formula>"no fueling"</formula>
    </cfRule>
  </conditionalFormatting>
  <conditionalFormatting sqref="AE51">
    <cfRule type="cellIs" dxfId="2013" priority="2366" operator="equal">
      <formula>"no fueling"</formula>
    </cfRule>
  </conditionalFormatting>
  <conditionalFormatting sqref="AE57:AE64">
    <cfRule type="cellIs" dxfId="2012" priority="2365" operator="equal">
      <formula>"no fueling"</formula>
    </cfRule>
  </conditionalFormatting>
  <conditionalFormatting sqref="AE54:AE56">
    <cfRule type="cellIs" dxfId="2011" priority="2364" operator="equal">
      <formula>"no fueling"</formula>
    </cfRule>
  </conditionalFormatting>
  <conditionalFormatting sqref="AE21 AE7:AE8">
    <cfRule type="cellIs" dxfId="2010" priority="2363" operator="equal">
      <formula>"no fueling"</formula>
    </cfRule>
  </conditionalFormatting>
  <conditionalFormatting sqref="AE13:AE20">
    <cfRule type="cellIs" dxfId="2009" priority="2362" operator="equal">
      <formula>"no fueling"</formula>
    </cfRule>
  </conditionalFormatting>
  <conditionalFormatting sqref="AE9:AE12">
    <cfRule type="cellIs" dxfId="2008" priority="2361" operator="equal">
      <formula>"no fueling"</formula>
    </cfRule>
  </conditionalFormatting>
  <conditionalFormatting sqref="Z27">
    <cfRule type="cellIs" dxfId="2007" priority="2360" operator="equal">
      <formula>"no fueling"</formula>
    </cfRule>
  </conditionalFormatting>
  <conditionalFormatting sqref="Z27">
    <cfRule type="cellIs" dxfId="2006" priority="2359" operator="equal">
      <formula>"no fueling"</formula>
    </cfRule>
  </conditionalFormatting>
  <conditionalFormatting sqref="AA27">
    <cfRule type="cellIs" dxfId="2005" priority="2358" operator="equal">
      <formula>"no fueling"</formula>
    </cfRule>
  </conditionalFormatting>
  <conditionalFormatting sqref="AA27">
    <cfRule type="cellIs" dxfId="2004" priority="2357" operator="equal">
      <formula>"no fueling"</formula>
    </cfRule>
  </conditionalFormatting>
  <conditionalFormatting sqref="Z49">
    <cfRule type="cellIs" dxfId="2003" priority="2356" operator="equal">
      <formula>"no fueling"</formula>
    </cfRule>
  </conditionalFormatting>
  <conditionalFormatting sqref="Z49">
    <cfRule type="cellIs" dxfId="2002" priority="2355" operator="equal">
      <formula>"no fueling"</formula>
    </cfRule>
  </conditionalFormatting>
  <conditionalFormatting sqref="AA49">
    <cfRule type="cellIs" dxfId="2001" priority="2354" operator="equal">
      <formula>"no fueling"</formula>
    </cfRule>
  </conditionalFormatting>
  <conditionalFormatting sqref="AA49">
    <cfRule type="cellIs" dxfId="2000" priority="2353" operator="equal">
      <formula>"no fueling"</formula>
    </cfRule>
  </conditionalFormatting>
  <conditionalFormatting sqref="AA8">
    <cfRule type="cellIs" dxfId="1999" priority="2352" operator="equal">
      <formula>"no fueling"</formula>
    </cfRule>
  </conditionalFormatting>
  <conditionalFormatting sqref="AA13:AA20">
    <cfRule type="cellIs" dxfId="1998" priority="2351" operator="equal">
      <formula>"no fueling"</formula>
    </cfRule>
  </conditionalFormatting>
  <conditionalFormatting sqref="AA9:AA12">
    <cfRule type="cellIs" dxfId="1997" priority="2350" operator="equal">
      <formula>"no fueling"</formula>
    </cfRule>
  </conditionalFormatting>
  <conditionalFormatting sqref="Z8">
    <cfRule type="cellIs" dxfId="1996" priority="2349" operator="equal">
      <formula>"no fueling"</formula>
    </cfRule>
  </conditionalFormatting>
  <conditionalFormatting sqref="Z13:Z20">
    <cfRule type="cellIs" dxfId="1995" priority="2348" operator="equal">
      <formula>"no fueling"</formula>
    </cfRule>
  </conditionalFormatting>
  <conditionalFormatting sqref="Z9:Z12">
    <cfRule type="cellIs" dxfId="1994" priority="2347" operator="equal">
      <formula>"no fueling"</formula>
    </cfRule>
  </conditionalFormatting>
  <conditionalFormatting sqref="AA30">
    <cfRule type="cellIs" dxfId="1993" priority="2346" operator="equal">
      <formula>"no fueling"</formula>
    </cfRule>
  </conditionalFormatting>
  <conditionalFormatting sqref="AA35:AA42">
    <cfRule type="cellIs" dxfId="1992" priority="2345" operator="equal">
      <formula>"no fueling"</formula>
    </cfRule>
  </conditionalFormatting>
  <conditionalFormatting sqref="AA31:AA34">
    <cfRule type="cellIs" dxfId="1991" priority="2344" operator="equal">
      <formula>"no fueling"</formula>
    </cfRule>
  </conditionalFormatting>
  <conditionalFormatting sqref="Z30">
    <cfRule type="cellIs" dxfId="1990" priority="2343" operator="equal">
      <formula>"no fueling"</formula>
    </cfRule>
  </conditionalFormatting>
  <conditionalFormatting sqref="Z35:Z42">
    <cfRule type="cellIs" dxfId="1989" priority="2342" operator="equal">
      <formula>"no fueling"</formula>
    </cfRule>
  </conditionalFormatting>
  <conditionalFormatting sqref="Z31:Z34">
    <cfRule type="cellIs" dxfId="1988" priority="2341" operator="equal">
      <formula>"no fueling"</formula>
    </cfRule>
  </conditionalFormatting>
  <conditionalFormatting sqref="AA52">
    <cfRule type="cellIs" dxfId="1987" priority="2340" operator="equal">
      <formula>"no fueling"</formula>
    </cfRule>
  </conditionalFormatting>
  <conditionalFormatting sqref="AA57:AA64">
    <cfRule type="cellIs" dxfId="1986" priority="2339" operator="equal">
      <formula>"no fueling"</formula>
    </cfRule>
  </conditionalFormatting>
  <conditionalFormatting sqref="AA53:AA56">
    <cfRule type="cellIs" dxfId="1985" priority="2338" operator="equal">
      <formula>"no fueling"</formula>
    </cfRule>
  </conditionalFormatting>
  <conditionalFormatting sqref="Z52">
    <cfRule type="cellIs" dxfId="1984" priority="2337" operator="equal">
      <formula>"no fueling"</formula>
    </cfRule>
  </conditionalFormatting>
  <conditionalFormatting sqref="Z57:Z64">
    <cfRule type="cellIs" dxfId="1983" priority="2336" operator="equal">
      <formula>"no fueling"</formula>
    </cfRule>
  </conditionalFormatting>
  <conditionalFormatting sqref="Z53:Z56">
    <cfRule type="cellIs" dxfId="1982" priority="2335" operator="equal">
      <formula>"no fueling"</formula>
    </cfRule>
  </conditionalFormatting>
  <conditionalFormatting sqref="AD27">
    <cfRule type="cellIs" dxfId="1981" priority="2334" operator="equal">
      <formula>"no fueling"</formula>
    </cfRule>
  </conditionalFormatting>
  <conditionalFormatting sqref="AD49">
    <cfRule type="cellIs" dxfId="1980" priority="2333" operator="equal">
      <formula>"no fueling"</formula>
    </cfRule>
  </conditionalFormatting>
  <conditionalFormatting sqref="AB4:AC7 AB21:AC21">
    <cfRule type="cellIs" dxfId="1979" priority="2332" operator="equal">
      <formula>"no fueling"</formula>
    </cfRule>
  </conditionalFormatting>
  <conditionalFormatting sqref="AB8:AC20">
    <cfRule type="cellIs" dxfId="1978" priority="2331" operator="equal">
      <formula>"no fueling"</formula>
    </cfRule>
  </conditionalFormatting>
  <conditionalFormatting sqref="AB26:AC29 AB43:AC43">
    <cfRule type="cellIs" dxfId="1977" priority="2330" operator="equal">
      <formula>"no fueling"</formula>
    </cfRule>
  </conditionalFormatting>
  <conditionalFormatting sqref="AB30:AC42">
    <cfRule type="cellIs" dxfId="1976" priority="2329" operator="equal">
      <formula>"no fueling"</formula>
    </cfRule>
  </conditionalFormatting>
  <conditionalFormatting sqref="AB48:AC51 AB65:AC65">
    <cfRule type="cellIs" dxfId="1975" priority="2328" operator="equal">
      <formula>"no fueling"</formula>
    </cfRule>
  </conditionalFormatting>
  <conditionalFormatting sqref="AB52:AC64">
    <cfRule type="cellIs" dxfId="1974" priority="2327" operator="equal">
      <formula>"no fueling"</formula>
    </cfRule>
  </conditionalFormatting>
  <conditionalFormatting sqref="AN4 AN21 AN7">
    <cfRule type="cellIs" dxfId="1973" priority="2326" operator="equal">
      <formula>"no fueling"</formula>
    </cfRule>
  </conditionalFormatting>
  <conditionalFormatting sqref="AN8:AN20">
    <cfRule type="cellIs" dxfId="1972" priority="2325" operator="equal">
      <formula>"no fueling"</formula>
    </cfRule>
  </conditionalFormatting>
  <conditionalFormatting sqref="AN26 AN43 AN29">
    <cfRule type="cellIs" dxfId="1971" priority="2324" operator="equal">
      <formula>"no fueling"</formula>
    </cfRule>
  </conditionalFormatting>
  <conditionalFormatting sqref="AN30:AN42">
    <cfRule type="cellIs" dxfId="1970" priority="2323" operator="equal">
      <formula>"no fueling"</formula>
    </cfRule>
  </conditionalFormatting>
  <conditionalFormatting sqref="AN48 AN65 AN51">
    <cfRule type="cellIs" dxfId="1969" priority="2322" operator="equal">
      <formula>"no fueling"</formula>
    </cfRule>
  </conditionalFormatting>
  <conditionalFormatting sqref="AN52:AN64">
    <cfRule type="cellIs" dxfId="1968" priority="2321" operator="equal">
      <formula>"no fueling"</formula>
    </cfRule>
  </conditionalFormatting>
  <conditionalFormatting sqref="Y26:AA26">
    <cfRule type="cellIs" dxfId="1967" priority="2320" operator="equal">
      <formula>"no fueling"</formula>
    </cfRule>
  </conditionalFormatting>
  <conditionalFormatting sqref="Y4:AA4">
    <cfRule type="cellIs" dxfId="1966" priority="2319" operator="equal">
      <formula>"no fueling"</formula>
    </cfRule>
  </conditionalFormatting>
  <conditionalFormatting sqref="Y48:AA48">
    <cfRule type="cellIs" dxfId="1965" priority="2318" operator="equal">
      <formula>"no fueling"</formula>
    </cfRule>
  </conditionalFormatting>
  <conditionalFormatting sqref="E21:G25 E1:G3 E44:G47 E66:G67 F8:G15 E113:G113 E160:G65539">
    <cfRule type="cellIs" dxfId="1964" priority="2316" operator="equal">
      <formula>"no fueling"</formula>
    </cfRule>
  </conditionalFormatting>
  <conditionalFormatting sqref="E7:G7">
    <cfRule type="cellIs" dxfId="1963" priority="2315" operator="equal">
      <formula>"no fueling"</formula>
    </cfRule>
  </conditionalFormatting>
  <conditionalFormatting sqref="E29:G29">
    <cfRule type="cellIs" dxfId="1962" priority="2291" operator="equal">
      <formula>"no fueling"</formula>
    </cfRule>
  </conditionalFormatting>
  <conditionalFormatting sqref="E43:G43">
    <cfRule type="cellIs" dxfId="1961" priority="2292" operator="equal">
      <formula>"no fueling"</formula>
    </cfRule>
  </conditionalFormatting>
  <conditionalFormatting sqref="E65:G65">
    <cfRule type="cellIs" dxfId="1960" priority="2284" operator="equal">
      <formula>"no fueling"</formula>
    </cfRule>
  </conditionalFormatting>
  <conditionalFormatting sqref="E51:G51">
    <cfRule type="cellIs" dxfId="1959" priority="2283" operator="equal">
      <formula>"no fueling"</formula>
    </cfRule>
  </conditionalFormatting>
  <conditionalFormatting sqref="BD52:BD64">
    <cfRule type="cellIs" dxfId="1958" priority="2270" operator="equal">
      <formula>"no fueling"</formula>
    </cfRule>
  </conditionalFormatting>
  <conditionalFormatting sqref="BI1:BU3 BI22:BU25 BF66:BU67 BF44:BU45 BF51:BG51 BU48:BU51 BF65:BG65 BU65 BU26:BU27 BU4:BU5 BF47:BU47 BU46 BF113:BU113 BF160:BU65539">
    <cfRule type="cellIs" dxfId="1957" priority="2269" operator="equal">
      <formula>"no fueling"</formula>
    </cfRule>
  </conditionalFormatting>
  <conditionalFormatting sqref="BH1:BH4 BU43 BF1:BG3 BU6:BU7 BU28:BU29 BU21 BH7:BH43 BF29:BG43 BF7:BG25">
    <cfRule type="cellIs" dxfId="1956" priority="2268" operator="equal">
      <formula>"no fueling"</formula>
    </cfRule>
  </conditionalFormatting>
  <conditionalFormatting sqref="BF52:BG64">
    <cfRule type="cellIs" dxfId="1955" priority="2267" operator="equal">
      <formula>"no fueling"</formula>
    </cfRule>
  </conditionalFormatting>
  <conditionalFormatting sqref="BU52:BU64">
    <cfRule type="cellIs" dxfId="1954" priority="2264" operator="equal">
      <formula>"no fueling"</formula>
    </cfRule>
  </conditionalFormatting>
  <conditionalFormatting sqref="BB40">
    <cfRule type="cellIs" dxfId="1953" priority="2263" operator="equal">
      <formula>"no fueling"</formula>
    </cfRule>
  </conditionalFormatting>
  <conditionalFormatting sqref="BE1:BE43 AP66:BE67 AP44:BD45 AP51:AQ51 AP65:AQ65 AU65:BD65 AT1:BD3 AP160:BE65539 AT22:BD25 AS5 AU50:BD51 AP47:BD47 AP113:BE113 AS27 AS48:AS49 AV6:BC21 AT28:BC43">
    <cfRule type="cellIs" dxfId="1952" priority="2276" operator="equal">
      <formula>"no fueling"</formula>
    </cfRule>
  </conditionalFormatting>
  <conditionalFormatting sqref="BE44:BE65">
    <cfRule type="cellIs" dxfId="1951" priority="2275" operator="equal">
      <formula>"no fueling"</formula>
    </cfRule>
  </conditionalFormatting>
  <conditionalFormatting sqref="BD8:BD20">
    <cfRule type="cellIs" dxfId="1950" priority="2272" operator="equal">
      <formula>"no fueling"</formula>
    </cfRule>
  </conditionalFormatting>
  <conditionalFormatting sqref="BB42">
    <cfRule type="cellIs" dxfId="1949" priority="2261" operator="equal">
      <formula>"no fueling"</formula>
    </cfRule>
  </conditionalFormatting>
  <conditionalFormatting sqref="BC36">
    <cfRule type="cellIs" dxfId="1948" priority="2260" operator="equal">
      <formula>"no fueling"</formula>
    </cfRule>
  </conditionalFormatting>
  <conditionalFormatting sqref="BC37">
    <cfRule type="cellIs" dxfId="1947" priority="2259" operator="equal">
      <formula>"no fueling"</formula>
    </cfRule>
  </conditionalFormatting>
  <conditionalFormatting sqref="BD43 AP1:AS3 BD6:BD7 BD28:BD29 BD21 AR22:AS25 AR4 AR7:AR21 AR26:AR43 AP29:AQ43 AP7:AQ25">
    <cfRule type="cellIs" dxfId="1946" priority="2274" operator="equal">
      <formula>"no fueling"</formula>
    </cfRule>
  </conditionalFormatting>
  <conditionalFormatting sqref="AP52:AQ64">
    <cfRule type="cellIs" dxfId="1945" priority="2273" operator="equal">
      <formula>"no fueling"</formula>
    </cfRule>
  </conditionalFormatting>
  <conditionalFormatting sqref="BU8:BU20">
    <cfRule type="cellIs" dxfId="1944" priority="2266" operator="equal">
      <formula>"no fueling"</formula>
    </cfRule>
  </conditionalFormatting>
  <conditionalFormatting sqref="BD30:BD42">
    <cfRule type="cellIs" dxfId="1943" priority="2271" operator="equal">
      <formula>"no fueling"</formula>
    </cfRule>
  </conditionalFormatting>
  <conditionalFormatting sqref="BB41">
    <cfRule type="cellIs" dxfId="1942" priority="2262" operator="equal">
      <formula>"no fueling"</formula>
    </cfRule>
  </conditionalFormatting>
  <conditionalFormatting sqref="BU30:BU42">
    <cfRule type="cellIs" dxfId="1941" priority="2265" operator="equal">
      <formula>"no fueling"</formula>
    </cfRule>
  </conditionalFormatting>
  <conditionalFormatting sqref="BC40">
    <cfRule type="cellIs" dxfId="1940" priority="2256" operator="equal">
      <formula>"no fueling"</formula>
    </cfRule>
  </conditionalFormatting>
  <conditionalFormatting sqref="BC41">
    <cfRule type="cellIs" dxfId="1939" priority="2255" operator="equal">
      <formula>"no fueling"</formula>
    </cfRule>
  </conditionalFormatting>
  <conditionalFormatting sqref="BC38">
    <cfRule type="cellIs" dxfId="1938" priority="2258" operator="equal">
      <formula>"no fueling"</formula>
    </cfRule>
  </conditionalFormatting>
  <conditionalFormatting sqref="BC39">
    <cfRule type="cellIs" dxfId="1937" priority="2257" operator="equal">
      <formula>"no fueling"</formula>
    </cfRule>
  </conditionalFormatting>
  <conditionalFormatting sqref="BC42">
    <cfRule type="cellIs" dxfId="1936" priority="2254" operator="equal">
      <formula>"no fueling"</formula>
    </cfRule>
  </conditionalFormatting>
  <conditionalFormatting sqref="BC14:BC20">
    <cfRule type="cellIs" dxfId="1935" priority="2253" operator="equal">
      <formula>"no fueling"</formula>
    </cfRule>
  </conditionalFormatting>
  <conditionalFormatting sqref="BB18">
    <cfRule type="cellIs" dxfId="1934" priority="2252" operator="equal">
      <formula>"no fueling"</formula>
    </cfRule>
  </conditionalFormatting>
  <conditionalFormatting sqref="BB19">
    <cfRule type="cellIs" dxfId="1933" priority="2251" operator="equal">
      <formula>"no fueling"</formula>
    </cfRule>
  </conditionalFormatting>
  <conditionalFormatting sqref="BB20">
    <cfRule type="cellIs" dxfId="1932" priority="2250" operator="equal">
      <formula>"no fueling"</formula>
    </cfRule>
  </conditionalFormatting>
  <conditionalFormatting sqref="BC13">
    <cfRule type="cellIs" dxfId="1931" priority="2249" operator="equal">
      <formula>"no fueling"</formula>
    </cfRule>
  </conditionalFormatting>
  <conditionalFormatting sqref="BC35">
    <cfRule type="cellIs" dxfId="1930" priority="2248" operator="equal">
      <formula>"no fueling"</formula>
    </cfRule>
  </conditionalFormatting>
  <conditionalFormatting sqref="BB40:BB42">
    <cfRule type="cellIs" dxfId="1929" priority="2247" operator="equal">
      <formula>"no fueling"</formula>
    </cfRule>
  </conditionalFormatting>
  <conditionalFormatting sqref="BX52:BX64">
    <cfRule type="cellIs" dxfId="1928" priority="2192" operator="equal">
      <formula>"no fueling"</formula>
    </cfRule>
  </conditionalFormatting>
  <conditionalFormatting sqref="BY1:CJ3 BY22:CJ25 BV66:CJ67 BV44:CJ45 BV51:BW51 BV65:BW65 BV47:CJ47 BV113:CJ113 BV160:CJ65539">
    <cfRule type="cellIs" dxfId="1927" priority="2239" operator="equal">
      <formula>"no fueling"</formula>
    </cfRule>
  </conditionalFormatting>
  <conditionalFormatting sqref="BX1:BX4 BV1:BW3 BX7 BX21:BX29 BX43 BV29:BW43 BV7:BW25">
    <cfRule type="cellIs" dxfId="1926" priority="2238" operator="equal">
      <formula>"no fueling"</formula>
    </cfRule>
  </conditionalFormatting>
  <conditionalFormatting sqref="BV52:BW64">
    <cfRule type="cellIs" dxfId="1925" priority="2237" operator="equal">
      <formula>"no fueling"</formula>
    </cfRule>
  </conditionalFormatting>
  <conditionalFormatting sqref="AT50:AT51 AT65">
    <cfRule type="cellIs" dxfId="1924" priority="2186" operator="equal">
      <formula>"no fueling"</formula>
    </cfRule>
  </conditionalFormatting>
  <conditionalFormatting sqref="AS29:AS43">
    <cfRule type="cellIs" dxfId="1923" priority="2191" operator="equal">
      <formula>"no fueling"</formula>
    </cfRule>
  </conditionalFormatting>
  <conditionalFormatting sqref="BT30:BT42">
    <cfRule type="cellIs" dxfId="1922" priority="2177" operator="equal">
      <formula>"no fueling"</formula>
    </cfRule>
  </conditionalFormatting>
  <conditionalFormatting sqref="AT6:AU21">
    <cfRule type="cellIs" dxfId="1921" priority="2189" operator="equal">
      <formula>"no fueling"</formula>
    </cfRule>
  </conditionalFormatting>
  <conditionalFormatting sqref="AS7:AS21">
    <cfRule type="cellIs" dxfId="1920" priority="2188" operator="equal">
      <formula>"no fueling"</formula>
    </cfRule>
  </conditionalFormatting>
  <conditionalFormatting sqref="AS6">
    <cfRule type="cellIs" dxfId="1919" priority="2187" operator="equal">
      <formula>"no fueling"</formula>
    </cfRule>
  </conditionalFormatting>
  <conditionalFormatting sqref="BJ50:BJ65">
    <cfRule type="cellIs" dxfId="1918" priority="2181" operator="equal">
      <formula>"no fueling"</formula>
    </cfRule>
  </conditionalFormatting>
  <conditionalFormatting sqref="BJ28:BJ43">
    <cfRule type="cellIs" dxfId="1917" priority="2176" operator="equal">
      <formula>"no fueling"</formula>
    </cfRule>
  </conditionalFormatting>
  <conditionalFormatting sqref="AS28">
    <cfRule type="cellIs" dxfId="1916" priority="2190" operator="equal">
      <formula>"no fueling"</formula>
    </cfRule>
  </conditionalFormatting>
  <conditionalFormatting sqref="BK43:BT43 BK28:BT29 BK30:BS34 BK35:BR39 BK40:BQ42 BI27">
    <cfRule type="cellIs" dxfId="1915" priority="2178" operator="equal">
      <formula>"no fueling"</formula>
    </cfRule>
  </conditionalFormatting>
  <conditionalFormatting sqref="BT8:BT20">
    <cfRule type="cellIs" dxfId="1914" priority="2172" operator="equal">
      <formula>"no fueling"</formula>
    </cfRule>
  </conditionalFormatting>
  <conditionalFormatting sqref="BI29:BI43">
    <cfRule type="cellIs" dxfId="1913" priority="2175" operator="equal">
      <formula>"no fueling"</formula>
    </cfRule>
  </conditionalFormatting>
  <conditionalFormatting sqref="AS51 AS65">
    <cfRule type="cellIs" dxfId="1912" priority="2185" operator="equal">
      <formula>"no fueling"</formula>
    </cfRule>
  </conditionalFormatting>
  <conditionalFormatting sqref="AS50">
    <cfRule type="cellIs" dxfId="1911" priority="2184" operator="equal">
      <formula>"no fueling"</formula>
    </cfRule>
  </conditionalFormatting>
  <conditionalFormatting sqref="CA43:CJ43 CA28:CJ29 BY26:BY27 CA35:CH39 CA40:CG42 CA30:CI34">
    <cfRule type="cellIs" dxfId="1910" priority="2168" operator="equal">
      <formula>"no fueling"</formula>
    </cfRule>
  </conditionalFormatting>
  <conditionalFormatting sqref="BI51:BI65">
    <cfRule type="cellIs" dxfId="1909" priority="2180" operator="equal">
      <formula>"no fueling"</formula>
    </cfRule>
  </conditionalFormatting>
  <conditionalFormatting sqref="BI50">
    <cfRule type="cellIs" dxfId="1908" priority="2179" operator="equal">
      <formula>"no fueling"</formula>
    </cfRule>
  </conditionalFormatting>
  <conditionalFormatting sqref="BY28">
    <cfRule type="cellIs" dxfId="1907" priority="2164" operator="equal">
      <formula>"no fueling"</formula>
    </cfRule>
  </conditionalFormatting>
  <conditionalFormatting sqref="CA21:CJ21 CA6:CJ7 BY4:BY5 CA13:CH16 CA8:CI12 CA17:CG20">
    <cfRule type="cellIs" dxfId="1906" priority="2163" operator="equal">
      <formula>"no fueling"</formula>
    </cfRule>
  </conditionalFormatting>
  <conditionalFormatting sqref="CJ8:CJ20">
    <cfRule type="cellIs" dxfId="1905" priority="2162" operator="equal">
      <formula>"no fueling"</formula>
    </cfRule>
  </conditionalFormatting>
  <conditionalFormatting sqref="AR48:AR65">
    <cfRule type="cellIs" dxfId="1904" priority="2195" operator="equal">
      <formula>"no fueling"</formula>
    </cfRule>
  </conditionalFormatting>
  <conditionalFormatting sqref="BH48:BH51 BH65">
    <cfRule type="cellIs" dxfId="1903" priority="2194" operator="equal">
      <formula>"no fueling"</formula>
    </cfRule>
  </conditionalFormatting>
  <conditionalFormatting sqref="BI6">
    <cfRule type="cellIs" dxfId="1902" priority="2169" operator="equal">
      <formula>"no fueling"</formula>
    </cfRule>
  </conditionalFormatting>
  <conditionalFormatting sqref="CJ52:CJ64">
    <cfRule type="cellIs" dxfId="1901" priority="2157" operator="equal">
      <formula>"no fueling"</formula>
    </cfRule>
  </conditionalFormatting>
  <conditionalFormatting sqref="CJ30:CJ42">
    <cfRule type="cellIs" dxfId="1900" priority="2167" operator="equal">
      <formula>"no fueling"</formula>
    </cfRule>
  </conditionalFormatting>
  <conditionalFormatting sqref="BZ28:BZ43">
    <cfRule type="cellIs" dxfId="1899" priority="2166" operator="equal">
      <formula>"no fueling"</formula>
    </cfRule>
  </conditionalFormatting>
  <conditionalFormatting sqref="BY29:BY43">
    <cfRule type="cellIs" dxfId="1898" priority="2165" operator="equal">
      <formula>"no fueling"</formula>
    </cfRule>
  </conditionalFormatting>
  <conditionalFormatting sqref="BJ6:BJ21">
    <cfRule type="cellIs" dxfId="1897" priority="2171" operator="equal">
      <formula>"no fueling"</formula>
    </cfRule>
  </conditionalFormatting>
  <conditionalFormatting sqref="BI7:BI21">
    <cfRule type="cellIs" dxfId="1896" priority="2170" operator="equal">
      <formula>"no fueling"</formula>
    </cfRule>
  </conditionalFormatting>
  <conditionalFormatting sqref="BI28">
    <cfRule type="cellIs" dxfId="1895" priority="2174" operator="equal">
      <formula>"no fueling"</formula>
    </cfRule>
  </conditionalFormatting>
  <conditionalFormatting sqref="BK21:BT21 BK6:BT7 BK18:BQ20 BK13:BR17 BK8:BS12 BI5">
    <cfRule type="cellIs" dxfId="1894" priority="2173" operator="equal">
      <formula>"no fueling"</formula>
    </cfRule>
  </conditionalFormatting>
  <conditionalFormatting sqref="BK65:BT65 BK50:BT51 BI48:BI49 BK57:BR61 BK62:BQ64 BK52:BS56">
    <cfRule type="cellIs" dxfId="1893" priority="2183" operator="equal">
      <formula>"no fueling"</formula>
    </cfRule>
  </conditionalFormatting>
  <conditionalFormatting sqref="BT52:BT64">
    <cfRule type="cellIs" dxfId="1892" priority="2182" operator="equal">
      <formula>"no fueling"</formula>
    </cfRule>
  </conditionalFormatting>
  <conditionalFormatting sqref="BZ6:BZ21">
    <cfRule type="cellIs" dxfId="1891" priority="2161" operator="equal">
      <formula>"no fueling"</formula>
    </cfRule>
  </conditionalFormatting>
  <conditionalFormatting sqref="BY50">
    <cfRule type="cellIs" dxfId="1890" priority="2154" operator="equal">
      <formula>"no fueling"</formula>
    </cfRule>
  </conditionalFormatting>
  <conditionalFormatting sqref="AV52:BC56 AV57:BB61 AV62:BA64">
    <cfRule type="cellIs" dxfId="1889" priority="2153" operator="equal">
      <formula>"no fueling"</formula>
    </cfRule>
  </conditionalFormatting>
  <conditionalFormatting sqref="BC15">
    <cfRule type="cellIs" dxfId="1888" priority="2141" operator="equal">
      <formula>"no fueling"</formula>
    </cfRule>
  </conditionalFormatting>
  <conditionalFormatting sqref="BC16">
    <cfRule type="cellIs" dxfId="1887" priority="2140" operator="equal">
      <formula>"no fueling"</formula>
    </cfRule>
  </conditionalFormatting>
  <conditionalFormatting sqref="BC17">
    <cfRule type="cellIs" dxfId="1886" priority="2139" operator="equal">
      <formula>"no fueling"</formula>
    </cfRule>
  </conditionalFormatting>
  <conditionalFormatting sqref="BC18">
    <cfRule type="cellIs" dxfId="1885" priority="2138" operator="equal">
      <formula>"no fueling"</formula>
    </cfRule>
  </conditionalFormatting>
  <conditionalFormatting sqref="BC19">
    <cfRule type="cellIs" dxfId="1884" priority="2137" operator="equal">
      <formula>"no fueling"</formula>
    </cfRule>
  </conditionalFormatting>
  <conditionalFormatting sqref="AT52:AU64">
    <cfRule type="cellIs" dxfId="1883" priority="2147" operator="equal">
      <formula>"no fueling"</formula>
    </cfRule>
  </conditionalFormatting>
  <conditionalFormatting sqref="BY7:BY21">
    <cfRule type="cellIs" dxfId="1882" priority="2160" operator="equal">
      <formula>"no fueling"</formula>
    </cfRule>
  </conditionalFormatting>
  <conditionalFormatting sqref="BX48:BX51 BX65">
    <cfRule type="cellIs" dxfId="1881" priority="2193" operator="equal">
      <formula>"no fueling"</formula>
    </cfRule>
  </conditionalFormatting>
  <conditionalFormatting sqref="BC14">
    <cfRule type="cellIs" dxfId="1880" priority="2142" operator="equal">
      <formula>"no fueling"</formula>
    </cfRule>
  </conditionalFormatting>
  <conditionalFormatting sqref="BY51:BY65">
    <cfRule type="cellIs" dxfId="1879" priority="2155" operator="equal">
      <formula>"no fueling"</formula>
    </cfRule>
  </conditionalFormatting>
  <conditionalFormatting sqref="BB20">
    <cfRule type="cellIs" dxfId="1878" priority="2143" operator="equal">
      <formula>"no fueling"</formula>
    </cfRule>
  </conditionalFormatting>
  <conditionalFormatting sqref="BC20">
    <cfRule type="cellIs" dxfId="1877" priority="2136" operator="equal">
      <formula>"no fueling"</formula>
    </cfRule>
  </conditionalFormatting>
  <conditionalFormatting sqref="BC13">
    <cfRule type="cellIs" dxfId="1876" priority="2135" operator="equal">
      <formula>"no fueling"</formula>
    </cfRule>
  </conditionalFormatting>
  <conditionalFormatting sqref="BB18:BB20">
    <cfRule type="cellIs" dxfId="1875" priority="2134" operator="equal">
      <formula>"no fueling"</formula>
    </cfRule>
  </conditionalFormatting>
  <conditionalFormatting sqref="CA65:CJ65 CA50:CJ51 BY48:BY49 CA57:CH61 CA62:CG64 CA52:CI56">
    <cfRule type="cellIs" dxfId="1874" priority="2158" operator="equal">
      <formula>"no fueling"</formula>
    </cfRule>
  </conditionalFormatting>
  <conditionalFormatting sqref="AP46:AS46">
    <cfRule type="cellIs" dxfId="1873" priority="2118" operator="equal">
      <formula>"no fueling"</formula>
    </cfRule>
  </conditionalFormatting>
  <conditionalFormatting sqref="BB62">
    <cfRule type="cellIs" dxfId="1872" priority="2109" operator="equal">
      <formula>"no fueling"</formula>
    </cfRule>
  </conditionalFormatting>
  <conditionalFormatting sqref="H59:I64">
    <cfRule type="cellIs" dxfId="1871" priority="2104" operator="equal">
      <formula>"no fueling"</formula>
    </cfRule>
  </conditionalFormatting>
  <conditionalFormatting sqref="AS52:AS64">
    <cfRule type="cellIs" dxfId="1870" priority="2146" operator="equal">
      <formula>"no fueling"</formula>
    </cfRule>
  </conditionalFormatting>
  <conditionalFormatting sqref="BZ50:BZ61 BZ63:BZ65">
    <cfRule type="cellIs" dxfId="1869" priority="2156" operator="equal">
      <formula>"no fueling"</formula>
    </cfRule>
  </conditionalFormatting>
  <conditionalFormatting sqref="BB18">
    <cfRule type="cellIs" dxfId="1868" priority="2145" operator="equal">
      <formula>"no fueling"</formula>
    </cfRule>
  </conditionalFormatting>
  <conditionalFormatting sqref="BB19">
    <cfRule type="cellIs" dxfId="1867" priority="2144" operator="equal">
      <formula>"no fueling"</formula>
    </cfRule>
  </conditionalFormatting>
  <conditionalFormatting sqref="BY6">
    <cfRule type="cellIs" dxfId="1866" priority="2159" operator="equal">
      <formula>"no fueling"</formula>
    </cfRule>
  </conditionalFormatting>
  <conditionalFormatting sqref="AT46:BD46">
    <cfRule type="cellIs" dxfId="1865" priority="2119" operator="equal">
      <formula>"no fueling"</formula>
    </cfRule>
  </conditionalFormatting>
  <conditionalFormatting sqref="BI46:BT46">
    <cfRule type="cellIs" dxfId="1864" priority="2117" operator="equal">
      <formula>"no fueling"</formula>
    </cfRule>
  </conditionalFormatting>
  <conditionalFormatting sqref="BF46:BH46">
    <cfRule type="cellIs" dxfId="1863" priority="2116" operator="equal">
      <formula>"no fueling"</formula>
    </cfRule>
  </conditionalFormatting>
  <conditionalFormatting sqref="BY46:CJ46">
    <cfRule type="cellIs" dxfId="1862" priority="2115" operator="equal">
      <formula>"no fueling"</formula>
    </cfRule>
  </conditionalFormatting>
  <conditionalFormatting sqref="BV46:BX46">
    <cfRule type="cellIs" dxfId="1861" priority="2114" operator="equal">
      <formula>"no fueling"</formula>
    </cfRule>
  </conditionalFormatting>
  <conditionalFormatting sqref="BZ62">
    <cfRule type="cellIs" dxfId="1860" priority="2113" operator="equal">
      <formula>"no fueling"</formula>
    </cfRule>
  </conditionalFormatting>
  <conditionalFormatting sqref="BC60:BC64">
    <cfRule type="cellIs" dxfId="1859" priority="2112" operator="equal">
      <formula>"no fueling"</formula>
    </cfRule>
  </conditionalFormatting>
  <conditionalFormatting sqref="BC60:BC64">
    <cfRule type="cellIs" dxfId="1858" priority="2111" operator="equal">
      <formula>"no fueling"</formula>
    </cfRule>
  </conditionalFormatting>
  <conditionalFormatting sqref="BB62">
    <cfRule type="cellIs" dxfId="1857" priority="2110" operator="equal">
      <formula>"no fueling"</formula>
    </cfRule>
  </conditionalFormatting>
  <conditionalFormatting sqref="H52:I58">
    <cfRule type="cellIs" dxfId="1856" priority="2108" operator="equal">
      <formula>"no fueling"</formula>
    </cfRule>
  </conditionalFormatting>
  <conditionalFormatting sqref="H30:I37">
    <cfRule type="cellIs" dxfId="1855" priority="2107" operator="equal">
      <formula>"no fueling"</formula>
    </cfRule>
  </conditionalFormatting>
  <conditionalFormatting sqref="H8:I14">
    <cfRule type="cellIs" dxfId="1854" priority="2106" operator="equal">
      <formula>"no fueling"</formula>
    </cfRule>
  </conditionalFormatting>
  <conditionalFormatting sqref="AG4:AH4 AG7">
    <cfRule type="cellIs" dxfId="1853" priority="2103" operator="equal">
      <formula>"no fueling"</formula>
    </cfRule>
  </conditionalFormatting>
  <conditionalFormatting sqref="AG51">
    <cfRule type="cellIs" dxfId="1852" priority="2097" operator="equal">
      <formula>"no fueling"</formula>
    </cfRule>
  </conditionalFormatting>
  <conditionalFormatting sqref="BH52:BH64">
    <cfRule type="cellIs" dxfId="1851" priority="2101" operator="equal">
      <formula>"no fueling"</formula>
    </cfRule>
  </conditionalFormatting>
  <conditionalFormatting sqref="BX30:BX42">
    <cfRule type="cellIs" dxfId="1850" priority="2100" operator="equal">
      <formula>"no fueling"</formula>
    </cfRule>
  </conditionalFormatting>
  <conditionalFormatting sqref="BX8:BX20">
    <cfRule type="cellIs" dxfId="1849" priority="2099" operator="equal">
      <formula>"no fueling"</formula>
    </cfRule>
  </conditionalFormatting>
  <conditionalFormatting sqref="AG29">
    <cfRule type="cellIs" dxfId="1848" priority="2098" operator="equal">
      <formula>"no fueling"</formula>
    </cfRule>
  </conditionalFormatting>
  <conditionalFormatting sqref="BS60:BS64">
    <cfRule type="cellIs" dxfId="1847" priority="2089" operator="equal">
      <formula>"no fueling"</formula>
    </cfRule>
  </conditionalFormatting>
  <conditionalFormatting sqref="BS60:BS64">
    <cfRule type="cellIs" dxfId="1846" priority="2088" operator="equal">
      <formula>"no fueling"</formula>
    </cfRule>
  </conditionalFormatting>
  <conditionalFormatting sqref="CI60:CI64">
    <cfRule type="cellIs" dxfId="1845" priority="2085" operator="equal">
      <formula>"no fueling"</formula>
    </cfRule>
  </conditionalFormatting>
  <conditionalFormatting sqref="CI60:CI64">
    <cfRule type="cellIs" dxfId="1844" priority="2084" operator="equal">
      <formula>"no fueling"</formula>
    </cfRule>
  </conditionalFormatting>
  <conditionalFormatting sqref="H38:I42">
    <cfRule type="cellIs" dxfId="1843" priority="2073" operator="equal">
      <formula>"no fueling"</formula>
    </cfRule>
  </conditionalFormatting>
  <conditionalFormatting sqref="AG26:AH26">
    <cfRule type="cellIs" dxfId="1842" priority="2065" operator="equal">
      <formula>"no fueling"</formula>
    </cfRule>
  </conditionalFormatting>
  <conditionalFormatting sqref="AG48:AH48">
    <cfRule type="cellIs" dxfId="1841" priority="2064" operator="equal">
      <formula>"no fueling"</formula>
    </cfRule>
  </conditionalFormatting>
  <conditionalFormatting sqref="BS16:BS20">
    <cfRule type="cellIs" dxfId="1840" priority="2063" operator="equal">
      <formula>"no fueling"</formula>
    </cfRule>
  </conditionalFormatting>
  <conditionalFormatting sqref="BS16:BS20">
    <cfRule type="cellIs" dxfId="1839" priority="2062" operator="equal">
      <formula>"no fueling"</formula>
    </cfRule>
  </conditionalFormatting>
  <conditionalFormatting sqref="BS16">
    <cfRule type="cellIs" dxfId="1838" priority="2058" operator="equal">
      <formula>"no fueling"</formula>
    </cfRule>
  </conditionalFormatting>
  <conditionalFormatting sqref="BS17">
    <cfRule type="cellIs" dxfId="1837" priority="2057" operator="equal">
      <formula>"no fueling"</formula>
    </cfRule>
  </conditionalFormatting>
  <conditionalFormatting sqref="BS18">
    <cfRule type="cellIs" dxfId="1836" priority="2056" operator="equal">
      <formula>"no fueling"</formula>
    </cfRule>
  </conditionalFormatting>
  <conditionalFormatting sqref="BS19">
    <cfRule type="cellIs" dxfId="1835" priority="2055" operator="equal">
      <formula>"no fueling"</formula>
    </cfRule>
  </conditionalFormatting>
  <conditionalFormatting sqref="BS20">
    <cfRule type="cellIs" dxfId="1834" priority="2054" operator="equal">
      <formula>"no fueling"</formula>
    </cfRule>
  </conditionalFormatting>
  <conditionalFormatting sqref="CI16:CI20">
    <cfRule type="cellIs" dxfId="1833" priority="2036" operator="equal">
      <formula>"no fueling"</formula>
    </cfRule>
  </conditionalFormatting>
  <conditionalFormatting sqref="CI16:CI20">
    <cfRule type="cellIs" dxfId="1832" priority="2035" operator="equal">
      <formula>"no fueling"</formula>
    </cfRule>
  </conditionalFormatting>
  <conditionalFormatting sqref="CI16">
    <cfRule type="cellIs" dxfId="1831" priority="2031" operator="equal">
      <formula>"no fueling"</formula>
    </cfRule>
  </conditionalFormatting>
  <conditionalFormatting sqref="CI17">
    <cfRule type="cellIs" dxfId="1830" priority="2030" operator="equal">
      <formula>"no fueling"</formula>
    </cfRule>
  </conditionalFormatting>
  <conditionalFormatting sqref="CI18">
    <cfRule type="cellIs" dxfId="1829" priority="2029" operator="equal">
      <formula>"no fueling"</formula>
    </cfRule>
  </conditionalFormatting>
  <conditionalFormatting sqref="CI19">
    <cfRule type="cellIs" dxfId="1828" priority="2028" operator="equal">
      <formula>"no fueling"</formula>
    </cfRule>
  </conditionalFormatting>
  <conditionalFormatting sqref="CI20">
    <cfRule type="cellIs" dxfId="1827" priority="2027" operator="equal">
      <formula>"no fueling"</formula>
    </cfRule>
  </conditionalFormatting>
  <conditionalFormatting sqref="CI38:CI42">
    <cfRule type="cellIs" dxfId="1826" priority="2025" operator="equal">
      <formula>"no fueling"</formula>
    </cfRule>
  </conditionalFormatting>
  <conditionalFormatting sqref="CI38:CI42">
    <cfRule type="cellIs" dxfId="1825" priority="2024" operator="equal">
      <formula>"no fueling"</formula>
    </cfRule>
  </conditionalFormatting>
  <conditionalFormatting sqref="CI38">
    <cfRule type="cellIs" dxfId="1824" priority="2020" operator="equal">
      <formula>"no fueling"</formula>
    </cfRule>
  </conditionalFormatting>
  <conditionalFormatting sqref="CI39">
    <cfRule type="cellIs" dxfId="1823" priority="2019" operator="equal">
      <formula>"no fueling"</formula>
    </cfRule>
  </conditionalFormatting>
  <conditionalFormatting sqref="CI40">
    <cfRule type="cellIs" dxfId="1822" priority="2018" operator="equal">
      <formula>"no fueling"</formula>
    </cfRule>
  </conditionalFormatting>
  <conditionalFormatting sqref="CI41">
    <cfRule type="cellIs" dxfId="1821" priority="2017" operator="equal">
      <formula>"no fueling"</formula>
    </cfRule>
  </conditionalFormatting>
  <conditionalFormatting sqref="CI42">
    <cfRule type="cellIs" dxfId="1820" priority="2016" operator="equal">
      <formula>"no fueling"</formula>
    </cfRule>
  </conditionalFormatting>
  <conditionalFormatting sqref="BS38:BS42">
    <cfRule type="cellIs" dxfId="1819" priority="2014" operator="equal">
      <formula>"no fueling"</formula>
    </cfRule>
  </conditionalFormatting>
  <conditionalFormatting sqref="BS38:BS42">
    <cfRule type="cellIs" dxfId="1818" priority="2013" operator="equal">
      <formula>"no fueling"</formula>
    </cfRule>
  </conditionalFormatting>
  <conditionalFormatting sqref="BS38">
    <cfRule type="cellIs" dxfId="1817" priority="2009" operator="equal">
      <formula>"no fueling"</formula>
    </cfRule>
  </conditionalFormatting>
  <conditionalFormatting sqref="BS39">
    <cfRule type="cellIs" dxfId="1816" priority="2008" operator="equal">
      <formula>"no fueling"</formula>
    </cfRule>
  </conditionalFormatting>
  <conditionalFormatting sqref="BS40">
    <cfRule type="cellIs" dxfId="1815" priority="2007" operator="equal">
      <formula>"no fueling"</formula>
    </cfRule>
  </conditionalFormatting>
  <conditionalFormatting sqref="BS41">
    <cfRule type="cellIs" dxfId="1814" priority="2006" operator="equal">
      <formula>"no fueling"</formula>
    </cfRule>
  </conditionalFormatting>
  <conditionalFormatting sqref="BS42">
    <cfRule type="cellIs" dxfId="1813" priority="2005" operator="equal">
      <formula>"no fueling"</formula>
    </cfRule>
  </conditionalFormatting>
  <conditionalFormatting sqref="H16:I20">
    <cfRule type="cellIs" dxfId="1812" priority="1987" operator="equal">
      <formula>"no fueling"</formula>
    </cfRule>
  </conditionalFormatting>
  <conditionalFormatting sqref="R38:R42">
    <cfRule type="cellIs" dxfId="1811" priority="1982" operator="equal">
      <formula>"no fueling"</formula>
    </cfRule>
  </conditionalFormatting>
  <conditionalFormatting sqref="R40">
    <cfRule type="cellIs" dxfId="1810" priority="1977" operator="equal">
      <formula>"no fueling"</formula>
    </cfRule>
  </conditionalFormatting>
  <conditionalFormatting sqref="R41">
    <cfRule type="cellIs" dxfId="1809" priority="1976" operator="equal">
      <formula>"no fueling"</formula>
    </cfRule>
  </conditionalFormatting>
  <conditionalFormatting sqref="R38">
    <cfRule type="cellIs" dxfId="1808" priority="1979" operator="equal">
      <formula>"no fueling"</formula>
    </cfRule>
  </conditionalFormatting>
  <conditionalFormatting sqref="R39">
    <cfRule type="cellIs" dxfId="1807" priority="1978" operator="equal">
      <formula>"no fueling"</formula>
    </cfRule>
  </conditionalFormatting>
  <conditionalFormatting sqref="R42">
    <cfRule type="cellIs" dxfId="1806" priority="1975" operator="equal">
      <formula>"no fueling"</formula>
    </cfRule>
  </conditionalFormatting>
  <conditionalFormatting sqref="CZ66:CZ67 CZ113 CZ160:CZ65536">
    <cfRule type="cellIs" dxfId="1805" priority="1969" operator="equal">
      <formula>"no fueling"</formula>
    </cfRule>
  </conditionalFormatting>
  <conditionalFormatting sqref="CZ1:CZ43">
    <cfRule type="cellIs" dxfId="1804" priority="1968" operator="equal">
      <formula>"no fueling"</formula>
    </cfRule>
  </conditionalFormatting>
  <conditionalFormatting sqref="CZ44:CZ65">
    <cfRule type="cellIs" dxfId="1803" priority="1967" operator="equal">
      <formula>"no fueling"</formula>
    </cfRule>
  </conditionalFormatting>
  <conditionalFormatting sqref="DC1:DD1 EX1:FG3 DB1:DB3 DA1:DA4 DB7:DB25 DA7:DA26 DA29:DB43 FH1:FH65 DB44:DB47 DA51:DB65 EX49:FG51 DL30:DO33 DL34 DN34:DO34 DC30:DF42 DR44:EC49 DR30:DU42 FI5:FW5 FI27:FW27 FZ44:GK49 FZ22:GK27 GM27:GZ27 GM5:GZ5 DA44:DA48 GL1:GL67 DA66:ED67 FX66:GK67 GM66:GZ67 DN52:DO52 EC52:ED52 FG52 FI52:FJ52 FV52:FW52 GK52:GK64 GM52:GN64 DC43:DO51 DT50:EC50 ED1:ED51 ED53:ED65 GB28:GK28 GM28:GN28 GQ28:GZ28 GM6:GN6 GQ6:GZ6 GB50:GK50 ES28:EW51 ES6:EW26 ES52:EU52 ES66:FH67 ES27:FG27 ES5:FG5 ES1:EW4 GZ52:GZ64 DC3:DD29 DA113:ED113 ES113:GZ113 ES160:GZ65536 DA160:ED65536 DE1:DO29 EX6:FG25 DL35:DO42 EX28:FG47 DC53:DO65 DR53:EC64 ES53:FG65 FI53:FW67">
    <cfRule type="cellIs" dxfId="1802" priority="1966" operator="equal">
      <formula>"no fueling"</formula>
    </cfRule>
  </conditionalFormatting>
  <conditionalFormatting sqref="DG30 DG32:DG42 DH30:DK42">
    <cfRule type="cellIs" dxfId="1801" priority="1965" operator="equal">
      <formula>"no fueling"</formula>
    </cfRule>
  </conditionalFormatting>
  <conditionalFormatting sqref="DG31">
    <cfRule type="cellIs" dxfId="1800" priority="1964" operator="equal">
      <formula>"no fueling"</formula>
    </cfRule>
  </conditionalFormatting>
  <conditionalFormatting sqref="DR1:DS1 DQ1:DQ3 DP1:DP4 DQ7:DQ25 DP7:DP26 DP29:DQ43 DQ44:DQ47 DP51:DQ65 EA38:EC39 DT1:EC12 DP44:DP48 DR43:EC43 DR51:EC51 DR65:EC65 DR3:DS29 DT16:EC17 DT13:EA15 EC13:EC15 DT21:EC29 DT18:DZ20 EB18:EC20 EB40:EC42 EA30:EA37 EC30:EC37">
    <cfRule type="cellIs" dxfId="1799" priority="1963" operator="equal">
      <formula>"no fueling"</formula>
    </cfRule>
  </conditionalFormatting>
  <conditionalFormatting sqref="DV30 DV32:DV42 DW30:DZ42">
    <cfRule type="cellIs" dxfId="1798" priority="1962" operator="equal">
      <formula>"no fueling"</formula>
    </cfRule>
  </conditionalFormatting>
  <conditionalFormatting sqref="DV31">
    <cfRule type="cellIs" dxfId="1797" priority="1961" operator="equal">
      <formula>"no fueling"</formula>
    </cfRule>
  </conditionalFormatting>
  <conditionalFormatting sqref="FM1:FW3 FM49:FW51 FI1:FL4 FI6:FL26 FI28:FL51 FM6:FW25 FM28:FW47">
    <cfRule type="cellIs" dxfId="1796" priority="1960" operator="equal">
      <formula>"no fueling"</formula>
    </cfRule>
  </conditionalFormatting>
  <conditionalFormatting sqref="EB30:EB34">
    <cfRule type="cellIs" dxfId="1795" priority="1959" operator="equal">
      <formula>"no fueling"</formula>
    </cfRule>
  </conditionalFormatting>
  <conditionalFormatting sqref="DM34">
    <cfRule type="cellIs" dxfId="1794" priority="1958" operator="equal">
      <formula>"no fueling"</formula>
    </cfRule>
  </conditionalFormatting>
  <conditionalFormatting sqref="GQ1:GZ3 GQ49:GZ51 GM1:GP4 GQ22:GZ25 GM30:GN42 GQ43:GZ47 GZ30:GZ42 GM29:GO29 GM65:GO65 GM7:GN21 GM51:GO51 GM50:GN50 GQ29:GZ29 GQ65:GZ65 GM43:GO43 GM22:GP26 GM44:GP49">
    <cfRule type="cellIs" dxfId="1793" priority="1957" operator="equal">
      <formula>"no fueling"</formula>
    </cfRule>
  </conditionalFormatting>
  <conditionalFormatting sqref="FZ1:GA1 FY1:FY3 FX1:FX4 FY7:FY25 FX7:FX26 FX29:FY43 FY44:FY47 FX44:FX48 FX51:FY65 GB1:GK7 GK8:GK20 GK30:GK42 FZ3:GA5 FZ7:GA7 FZ29:GK29 FZ51:GK51 FZ65:GK65 FZ43:GK43 FZ21:GK21">
    <cfRule type="cellIs" dxfId="1792" priority="1956" operator="equal">
      <formula>"no fueling"</formula>
    </cfRule>
  </conditionalFormatting>
  <conditionalFormatting sqref="DR50:DS50">
    <cfRule type="cellIs" dxfId="1791" priority="1954" operator="equal">
      <formula>"no fueling"</formula>
    </cfRule>
  </conditionalFormatting>
  <conditionalFormatting sqref="GZ8:GZ20 GO7 GO21 GQ7:GZ7 GQ21:GZ21">
    <cfRule type="cellIs" dxfId="1790" priority="1955" operator="equal">
      <formula>"no fueling"</formula>
    </cfRule>
  </conditionalFormatting>
  <conditionalFormatting sqref="FZ6:GA6">
    <cfRule type="cellIs" dxfId="1789" priority="1953" operator="equal">
      <formula>"no fueling"</formula>
    </cfRule>
  </conditionalFormatting>
  <conditionalFormatting sqref="FZ28:GA28">
    <cfRule type="cellIs" dxfId="1788" priority="1952" operator="equal">
      <formula>"no fueling"</formula>
    </cfRule>
  </conditionalFormatting>
  <conditionalFormatting sqref="GO28:GP28">
    <cfRule type="cellIs" dxfId="1787" priority="1951" operator="equal">
      <formula>"no fueling"</formula>
    </cfRule>
  </conditionalFormatting>
  <conditionalFormatting sqref="GO6:GP6">
    <cfRule type="cellIs" dxfId="1786" priority="1950" operator="equal">
      <formula>"no fueling"</formula>
    </cfRule>
  </conditionalFormatting>
  <conditionalFormatting sqref="GO50:GP50">
    <cfRule type="cellIs" dxfId="1785" priority="1949" operator="equal">
      <formula>"no fueling"</formula>
    </cfRule>
  </conditionalFormatting>
  <conditionalFormatting sqref="FZ50:GA50">
    <cfRule type="cellIs" dxfId="1784" priority="1948" operator="equal">
      <formula>"no fueling"</formula>
    </cfRule>
  </conditionalFormatting>
  <conditionalFormatting sqref="GP7">
    <cfRule type="cellIs" dxfId="1783" priority="1947" operator="equal">
      <formula>"no fueling"</formula>
    </cfRule>
  </conditionalFormatting>
  <conditionalFormatting sqref="GP29">
    <cfRule type="cellIs" dxfId="1782" priority="1946" operator="equal">
      <formula>"no fueling"</formula>
    </cfRule>
  </conditionalFormatting>
  <conditionalFormatting sqref="GP51">
    <cfRule type="cellIs" dxfId="1781" priority="1945" operator="equal">
      <formula>"no fueling"</formula>
    </cfRule>
  </conditionalFormatting>
  <conditionalFormatting sqref="GP65">
    <cfRule type="cellIs" dxfId="1780" priority="1944" operator="equal">
      <formula>"no fueling"</formula>
    </cfRule>
  </conditionalFormatting>
  <conditionalFormatting sqref="GP43">
    <cfRule type="cellIs" dxfId="1779" priority="1943" operator="equal">
      <formula>"no fueling"</formula>
    </cfRule>
  </conditionalFormatting>
  <conditionalFormatting sqref="GP21">
    <cfRule type="cellIs" dxfId="1778" priority="1942" operator="equal">
      <formula>"no fueling"</formula>
    </cfRule>
  </conditionalFormatting>
  <conditionalFormatting sqref="CN1:CO1 CM1:CM3 CL1:CL4 CM7:CM25 CL7:CL26 CL29:CM43 CM44:CM47 CL51:CM65 CW30:CY33 CW38:CY39 CN30:CQ42 CL44:CL48 CL66:CY67 CY52 CN3:CO29 CN43:CY51 CL113:CY113 CL160:CY65536 CP1:CY29 CX40:CY40 CW34:CW37 CY34:CY37 CW41:CY42 CN53:CY65">
    <cfRule type="cellIs" dxfId="1777" priority="1941" operator="equal">
      <formula>"no fueling"</formula>
    </cfRule>
  </conditionalFormatting>
  <conditionalFormatting sqref="CR30 CR32:CR42 CS30:CV42">
    <cfRule type="cellIs" dxfId="1776" priority="1940" operator="equal">
      <formula>"no fueling"</formula>
    </cfRule>
  </conditionalFormatting>
  <conditionalFormatting sqref="CR31">
    <cfRule type="cellIs" dxfId="1775" priority="1939" operator="equal">
      <formula>"no fueling"</formula>
    </cfRule>
  </conditionalFormatting>
  <conditionalFormatting sqref="CX34">
    <cfRule type="cellIs" dxfId="1774" priority="1938" operator="equal">
      <formula>"no fueling"</formula>
    </cfRule>
  </conditionalFormatting>
  <conditionalFormatting sqref="EI28:ER34 EI49:ER51 ER52 EE28:EH51 EE6:EH26 EE52:EF52 EE53:ER56 EE27:ER27 EE5:ER5 EE160:ER65536 EE113:ER113 EE1:EG4 EH1:ER3 EI6:ER25 EI40:EO40 EQ40:ER40 EI38:ER39 EI35:EP37 ER35:ER37 EI41:ER47 EE62:EO62 EQ62:ER62 EE60:ER61 EE57:EP59 ER57:ER59 EE63:ER67">
    <cfRule type="cellIs" dxfId="1773" priority="1937" operator="equal">
      <formula>"no fueling"</formula>
    </cfRule>
  </conditionalFormatting>
  <conditionalFormatting sqref="GO52:GP64">
    <cfRule type="cellIs" dxfId="1772" priority="1917" operator="equal">
      <formula>"no fueling"</formula>
    </cfRule>
  </conditionalFormatting>
  <conditionalFormatting sqref="FZ30:GJ30 FZ31:GH42">
    <cfRule type="cellIs" dxfId="1771" priority="1936" operator="equal">
      <formula>"no fueling"</formula>
    </cfRule>
  </conditionalFormatting>
  <conditionalFormatting sqref="GJ38:GJ42">
    <cfRule type="cellIs" dxfId="1770" priority="1935" operator="equal">
      <formula>"no fueling"</formula>
    </cfRule>
  </conditionalFormatting>
  <conditionalFormatting sqref="GI31:GI42 GJ31:GJ37">
    <cfRule type="cellIs" dxfId="1769" priority="1934" operator="equal">
      <formula>"no fueling"</formula>
    </cfRule>
  </conditionalFormatting>
  <conditionalFormatting sqref="GQ30:GY30">
    <cfRule type="cellIs" dxfId="1768" priority="1933" operator="equal">
      <formula>"no fueling"</formula>
    </cfRule>
  </conditionalFormatting>
  <conditionalFormatting sqref="GY38:GY42">
    <cfRule type="cellIs" dxfId="1767" priority="1932" operator="equal">
      <formula>"no fueling"</formula>
    </cfRule>
  </conditionalFormatting>
  <conditionalFormatting sqref="GQ31:GY34 GO31:GP42 GQ35:GX42 GY35:GY37">
    <cfRule type="cellIs" dxfId="1766" priority="1931" operator="equal">
      <formula>"no fueling"</formula>
    </cfRule>
  </conditionalFormatting>
  <conditionalFormatting sqref="GO30:GP42">
    <cfRule type="cellIs" dxfId="1765" priority="1930" operator="equal">
      <formula>"no fueling"</formula>
    </cfRule>
  </conditionalFormatting>
  <conditionalFormatting sqref="GY16:GY20">
    <cfRule type="cellIs" dxfId="1764" priority="1922" operator="equal">
      <formula>"no fueling"</formula>
    </cfRule>
  </conditionalFormatting>
  <conditionalFormatting sqref="GQ9:GY12 GO9:GP20 GQ13:GX20 GY13:GY15">
    <cfRule type="cellIs" dxfId="1763" priority="1921" operator="equal">
      <formula>"no fueling"</formula>
    </cfRule>
  </conditionalFormatting>
  <conditionalFormatting sqref="GO8:GP20">
    <cfRule type="cellIs" dxfId="1762" priority="1920" operator="equal">
      <formula>"no fueling"</formula>
    </cfRule>
  </conditionalFormatting>
  <conditionalFormatting sqref="FZ8:GJ8 FZ9:GH20">
    <cfRule type="cellIs" dxfId="1761" priority="1929" operator="equal">
      <formula>"no fueling"</formula>
    </cfRule>
  </conditionalFormatting>
  <conditionalFormatting sqref="GJ16:GJ20">
    <cfRule type="cellIs" dxfId="1760" priority="1928" operator="equal">
      <formula>"no fueling"</formula>
    </cfRule>
  </conditionalFormatting>
  <conditionalFormatting sqref="GI9:GI20 GJ9:GJ15">
    <cfRule type="cellIs" dxfId="1759" priority="1927" operator="equal">
      <formula>"no fueling"</formula>
    </cfRule>
  </conditionalFormatting>
  <conditionalFormatting sqref="FZ52:GH64">
    <cfRule type="cellIs" dxfId="1758" priority="1926" operator="equal">
      <formula>"no fueling"</formula>
    </cfRule>
  </conditionalFormatting>
  <conditionalFormatting sqref="GJ60:GJ64">
    <cfRule type="cellIs" dxfId="1757" priority="1925" operator="equal">
      <formula>"no fueling"</formula>
    </cfRule>
  </conditionalFormatting>
  <conditionalFormatting sqref="GI52:GJ52 GI53:GI64 GJ53:GJ59">
    <cfRule type="cellIs" dxfId="1756" priority="1924" operator="equal">
      <formula>"no fueling"</formula>
    </cfRule>
  </conditionalFormatting>
  <conditionalFormatting sqref="GQ8:GY8">
    <cfRule type="cellIs" dxfId="1755" priority="1923" operator="equal">
      <formula>"no fueling"</formula>
    </cfRule>
  </conditionalFormatting>
  <conditionalFormatting sqref="GY60:GY64">
    <cfRule type="cellIs" dxfId="1754" priority="1919" operator="equal">
      <formula>"no fueling"</formula>
    </cfRule>
  </conditionalFormatting>
  <conditionalFormatting sqref="GQ53:GY56 GO53:GP64 GO52:GY52 GQ57:GX64 GY57:GY59">
    <cfRule type="cellIs" dxfId="1753" priority="1918" operator="equal">
      <formula>"no fueling"</formula>
    </cfRule>
  </conditionalFormatting>
  <conditionalFormatting sqref="CN52:CX52">
    <cfRule type="cellIs" dxfId="1752" priority="1916" operator="equal">
      <formula>"no fueling"</formula>
    </cfRule>
  </conditionalFormatting>
  <conditionalFormatting sqref="EG52:EQ52">
    <cfRule type="cellIs" dxfId="1751" priority="1915" operator="equal">
      <formula>"no fueling"</formula>
    </cfRule>
  </conditionalFormatting>
  <conditionalFormatting sqref="DC52:DM52">
    <cfRule type="cellIs" dxfId="1750" priority="1914" operator="equal">
      <formula>"no fueling"</formula>
    </cfRule>
  </conditionalFormatting>
  <conditionalFormatting sqref="EV52:FF52">
    <cfRule type="cellIs" dxfId="1749" priority="1913" operator="equal">
      <formula>"no fueling"</formula>
    </cfRule>
  </conditionalFormatting>
  <conditionalFormatting sqref="DR52:EB52">
    <cfRule type="cellIs" dxfId="1748" priority="1912" operator="equal">
      <formula>"no fueling"</formula>
    </cfRule>
  </conditionalFormatting>
  <conditionalFormatting sqref="FK52:FU52">
    <cfRule type="cellIs" dxfId="1747" priority="1911" operator="equal">
      <formula>"no fueling"</formula>
    </cfRule>
  </conditionalFormatting>
  <conditionalFormatting sqref="E8:E20">
    <cfRule type="cellIs" dxfId="1746" priority="1910" operator="equal">
      <formula>"no fueling"</formula>
    </cfRule>
  </conditionalFormatting>
  <conditionalFormatting sqref="E30:E42">
    <cfRule type="cellIs" dxfId="1745" priority="1909" operator="equal">
      <formula>"no fueling"</formula>
    </cfRule>
  </conditionalFormatting>
  <conditionalFormatting sqref="E52:E64">
    <cfRule type="cellIs" dxfId="1744" priority="1908" operator="equal">
      <formula>"no fueling"</formula>
    </cfRule>
  </conditionalFormatting>
  <conditionalFormatting sqref="R60:R64">
    <cfRule type="cellIs" dxfId="1743" priority="1907" operator="equal">
      <formula>"no fueling"</formula>
    </cfRule>
  </conditionalFormatting>
  <conditionalFormatting sqref="R62">
    <cfRule type="cellIs" dxfId="1742" priority="1902" operator="equal">
      <formula>"no fueling"</formula>
    </cfRule>
  </conditionalFormatting>
  <conditionalFormatting sqref="R63">
    <cfRule type="cellIs" dxfId="1741" priority="1901" operator="equal">
      <formula>"no fueling"</formula>
    </cfRule>
  </conditionalFormatting>
  <conditionalFormatting sqref="R60">
    <cfRule type="cellIs" dxfId="1740" priority="1904" operator="equal">
      <formula>"no fueling"</formula>
    </cfRule>
  </conditionalFormatting>
  <conditionalFormatting sqref="R61">
    <cfRule type="cellIs" dxfId="1739" priority="1903" operator="equal">
      <formula>"no fueling"</formula>
    </cfRule>
  </conditionalFormatting>
  <conditionalFormatting sqref="R64">
    <cfRule type="cellIs" dxfId="1738" priority="1900" operator="equal">
      <formula>"no fueling"</formula>
    </cfRule>
  </conditionalFormatting>
  <conditionalFormatting sqref="HG1:HG43 HD3:HE3 HD1:HE1 HB44:HE47 HB43:HD43 HB7:HE7 HB29:HD29 HB21:HE25 HB66:HE67 HD5:HE5 HD4 HG66:HG67 HB26:HC28 HB48:HC48 HG113 HB113:HE113 HB160:HE65536 HG160:HG65536">
    <cfRule type="cellIs" dxfId="1737" priority="1894" operator="equal">
      <formula>"no fueling"</formula>
    </cfRule>
  </conditionalFormatting>
  <conditionalFormatting sqref="HG44:HG65">
    <cfRule type="cellIs" dxfId="1736" priority="1893" operator="equal">
      <formula>"no fueling"</formula>
    </cfRule>
  </conditionalFormatting>
  <conditionalFormatting sqref="HD2:HE2 HB8:HC20 HB30:HC42 HD6 HB1:HC3 HB65:HC65 HB49:HC51">
    <cfRule type="cellIs" dxfId="1735" priority="1892" operator="equal">
      <formula>"no fueling"</formula>
    </cfRule>
  </conditionalFormatting>
  <conditionalFormatting sqref="HB52:HC64">
    <cfRule type="cellIs" dxfId="1734" priority="1891" operator="equal">
      <formula>"no fueling"</formula>
    </cfRule>
  </conditionalFormatting>
  <conditionalFormatting sqref="HD8:HD20">
    <cfRule type="cellIs" dxfId="1733" priority="1890" operator="equal">
      <formula>"no fueling"</formula>
    </cfRule>
  </conditionalFormatting>
  <conditionalFormatting sqref="HE51 HE65">
    <cfRule type="cellIs" dxfId="1732" priority="1884" operator="equal">
      <formula>"no fueling"</formula>
    </cfRule>
  </conditionalFormatting>
  <conditionalFormatting sqref="HE29 HE43">
    <cfRule type="cellIs" dxfId="1731" priority="1889" operator="equal">
      <formula>"no fueling"</formula>
    </cfRule>
  </conditionalFormatting>
  <conditionalFormatting sqref="HE30">
    <cfRule type="cellIs" dxfId="1730" priority="1888" operator="equal">
      <formula>"no fueling"</formula>
    </cfRule>
  </conditionalFormatting>
  <conditionalFormatting sqref="HE31:HE42">
    <cfRule type="cellIs" dxfId="1729" priority="1887" operator="equal">
      <formula>"no fueling"</formula>
    </cfRule>
  </conditionalFormatting>
  <conditionalFormatting sqref="HD65 HD51">
    <cfRule type="cellIs" dxfId="1728" priority="1885" operator="equal">
      <formula>"no fueling"</formula>
    </cfRule>
  </conditionalFormatting>
  <conditionalFormatting sqref="HE8:HE20">
    <cfRule type="cellIs" dxfId="1727" priority="1886" operator="equal">
      <formula>"no fueling"</formula>
    </cfRule>
  </conditionalFormatting>
  <conditionalFormatting sqref="HE52">
    <cfRule type="cellIs" dxfId="1726" priority="1883" operator="equal">
      <formula>"no fueling"</formula>
    </cfRule>
  </conditionalFormatting>
  <conditionalFormatting sqref="HE53:HE64">
    <cfRule type="cellIs" dxfId="1725" priority="1882" operator="equal">
      <formula>"no fueling"</formula>
    </cfRule>
  </conditionalFormatting>
  <conditionalFormatting sqref="HB4:HC6">
    <cfRule type="cellIs" dxfId="1724" priority="1881" operator="equal">
      <formula>"no fueling"</formula>
    </cfRule>
  </conditionalFormatting>
  <conditionalFormatting sqref="HF4:HF5 HF44:HF47 HF66:HF67 HF113 HF160:HF65536">
    <cfRule type="cellIs" dxfId="1723" priority="1880" operator="equal">
      <formula>"no fueling"</formula>
    </cfRule>
  </conditionalFormatting>
  <conditionalFormatting sqref="HF1:HF3 HF22:HF25">
    <cfRule type="cellIs" dxfId="1722" priority="1879" operator="equal">
      <formula>"no fueling"</formula>
    </cfRule>
  </conditionalFormatting>
  <conditionalFormatting sqref="HD27:HE27 HD26">
    <cfRule type="cellIs" dxfId="1721" priority="1876" operator="equal">
      <formula>"no fueling"</formula>
    </cfRule>
  </conditionalFormatting>
  <conditionalFormatting sqref="HD28">
    <cfRule type="cellIs" dxfId="1720" priority="1875" operator="equal">
      <formula>"no fueling"</formula>
    </cfRule>
  </conditionalFormatting>
  <conditionalFormatting sqref="HD50">
    <cfRule type="cellIs" dxfId="1719" priority="1873" operator="equal">
      <formula>"no fueling"</formula>
    </cfRule>
  </conditionalFormatting>
  <conditionalFormatting sqref="HD49:HE49 HD48">
    <cfRule type="cellIs" dxfId="1718" priority="1874" operator="equal">
      <formula>"no fueling"</formula>
    </cfRule>
  </conditionalFormatting>
  <conditionalFormatting sqref="HJ1 HH43:HJ47 HH7:HJ7 HH29:HJ29 HH21:HJ25 HH66:HJ67 HJ3:HJ4 HH26:HI28 HH48:HI48 HH113:HJ113 HH160:HJ65536">
    <cfRule type="cellIs" dxfId="1717" priority="1872" operator="equal">
      <formula>"no fueling"</formula>
    </cfRule>
  </conditionalFormatting>
  <conditionalFormatting sqref="HJ2 HH8:HI20 HH30:HI42 HH1:HI3 HH65:HI65 HH49:HI51">
    <cfRule type="cellIs" dxfId="1716" priority="1871" operator="equal">
      <formula>"no fueling"</formula>
    </cfRule>
  </conditionalFormatting>
  <conditionalFormatting sqref="HH52:HI64">
    <cfRule type="cellIs" dxfId="1715" priority="1870" operator="equal">
      <formula>"no fueling"</formula>
    </cfRule>
  </conditionalFormatting>
  <conditionalFormatting sqref="HJ8:HJ20">
    <cfRule type="cellIs" dxfId="1714" priority="1869" operator="equal">
      <formula>"no fueling"</formula>
    </cfRule>
  </conditionalFormatting>
  <conditionalFormatting sqref="HJ65 HJ51">
    <cfRule type="cellIs" dxfId="1713" priority="1868" operator="equal">
      <formula>"no fueling"</formula>
    </cfRule>
  </conditionalFormatting>
  <conditionalFormatting sqref="HH4:HI6">
    <cfRule type="cellIs" dxfId="1712" priority="1867" operator="equal">
      <formula>"no fueling"</formula>
    </cfRule>
  </conditionalFormatting>
  <conditionalFormatting sqref="HF6">
    <cfRule type="cellIs" dxfId="1711" priority="1877" operator="equal">
      <formula>"no fueling"</formula>
    </cfRule>
  </conditionalFormatting>
  <conditionalFormatting sqref="HF7:HF14 HF21">
    <cfRule type="cellIs" dxfId="1710" priority="1878" operator="equal">
      <formula>"no fueling"</formula>
    </cfRule>
  </conditionalFormatting>
  <conditionalFormatting sqref="HK6">
    <cfRule type="cellIs" dxfId="1709" priority="1863" operator="equal">
      <formula>"no fueling"</formula>
    </cfRule>
  </conditionalFormatting>
  <conditionalFormatting sqref="HF29:HF43">
    <cfRule type="cellIs" dxfId="1708" priority="1862" operator="equal">
      <formula>"no fueling"</formula>
    </cfRule>
  </conditionalFormatting>
  <conditionalFormatting sqref="HF28">
    <cfRule type="cellIs" dxfId="1707" priority="1861" operator="equal">
      <formula>"no fueling"</formula>
    </cfRule>
  </conditionalFormatting>
  <conditionalFormatting sqref="HF51:HF65">
    <cfRule type="cellIs" dxfId="1706" priority="1860" operator="equal">
      <formula>"no fueling"</formula>
    </cfRule>
  </conditionalFormatting>
  <conditionalFormatting sqref="HF50">
    <cfRule type="cellIs" dxfId="1705" priority="1859" operator="equal">
      <formula>"no fueling"</formula>
    </cfRule>
  </conditionalFormatting>
  <conditionalFormatting sqref="HK29:HK43">
    <cfRule type="cellIs" dxfId="1704" priority="1858" operator="equal">
      <formula>"no fueling"</formula>
    </cfRule>
  </conditionalFormatting>
  <conditionalFormatting sqref="HK44:HK47 HK66:HK67 HK113 HK160:HK65536">
    <cfRule type="cellIs" dxfId="1703" priority="1866" operator="equal">
      <formula>"no fueling"</formula>
    </cfRule>
  </conditionalFormatting>
  <conditionalFormatting sqref="HK1:HK3 HK22:HK25">
    <cfRule type="cellIs" dxfId="1702" priority="1865" operator="equal">
      <formula>"no fueling"</formula>
    </cfRule>
  </conditionalFormatting>
  <conditionalFormatting sqref="HK7:HK21">
    <cfRule type="cellIs" dxfId="1701" priority="1864" operator="equal">
      <formula>"no fueling"</formula>
    </cfRule>
  </conditionalFormatting>
  <conditionalFormatting sqref="HK28">
    <cfRule type="cellIs" dxfId="1700" priority="1857" operator="equal">
      <formula>"no fueling"</formula>
    </cfRule>
  </conditionalFormatting>
  <conditionalFormatting sqref="HK50">
    <cfRule type="cellIs" dxfId="1699" priority="1855" operator="equal">
      <formula>"no fueling"</formula>
    </cfRule>
  </conditionalFormatting>
  <conditionalFormatting sqref="HK51:HK65">
    <cfRule type="cellIs" dxfId="1698" priority="1856" operator="equal">
      <formula>"no fueling"</formula>
    </cfRule>
  </conditionalFormatting>
  <conditionalFormatting sqref="HJ30:HJ42">
    <cfRule type="cellIs" dxfId="1697" priority="1854" operator="equal">
      <formula>"no fueling"</formula>
    </cfRule>
  </conditionalFormatting>
  <conditionalFormatting sqref="HJ26">
    <cfRule type="cellIs" dxfId="1696" priority="1853" operator="equal">
      <formula>"no fueling"</formula>
    </cfRule>
  </conditionalFormatting>
  <conditionalFormatting sqref="HJ48">
    <cfRule type="cellIs" dxfId="1695" priority="1852" operator="equal">
      <formula>"no fueling"</formula>
    </cfRule>
  </conditionalFormatting>
  <conditionalFormatting sqref="HJ52:HJ64">
    <cfRule type="cellIs" dxfId="1694" priority="1851" operator="equal">
      <formula>"no fueling"</formula>
    </cfRule>
  </conditionalFormatting>
  <conditionalFormatting sqref="HD30:HD42">
    <cfRule type="cellIs" dxfId="1693" priority="1850" operator="equal">
      <formula>"no fueling"</formula>
    </cfRule>
  </conditionalFormatting>
  <conditionalFormatting sqref="HD52:HD64">
    <cfRule type="cellIs" dxfId="1692" priority="1849" operator="equal">
      <formula>"no fueling"</formula>
    </cfRule>
  </conditionalFormatting>
  <conditionalFormatting sqref="HF26:HF27">
    <cfRule type="cellIs" dxfId="1691" priority="1838" operator="equal">
      <formula>"no fueling"</formula>
    </cfRule>
  </conditionalFormatting>
  <conditionalFormatting sqref="HK26:HK27">
    <cfRule type="cellIs" dxfId="1690" priority="1837" operator="equal">
      <formula>"no fueling"</formula>
    </cfRule>
  </conditionalFormatting>
  <conditionalFormatting sqref="HK4:HK5">
    <cfRule type="cellIs" dxfId="1689" priority="1836" operator="equal">
      <formula>"no fueling"</formula>
    </cfRule>
  </conditionalFormatting>
  <conditionalFormatting sqref="HF48:HF49">
    <cfRule type="cellIs" dxfId="1688" priority="1835" operator="equal">
      <formula>"no fueling"</formula>
    </cfRule>
  </conditionalFormatting>
  <conditionalFormatting sqref="HK48:HK49">
    <cfRule type="cellIs" dxfId="1687" priority="1834" operator="equal">
      <formula>"no fueling"</formula>
    </cfRule>
  </conditionalFormatting>
  <conditionalFormatting sqref="F16">
    <cfRule type="cellIs" dxfId="1686" priority="1833" operator="equal">
      <formula>"no fueling"</formula>
    </cfRule>
  </conditionalFormatting>
  <conditionalFormatting sqref="F17">
    <cfRule type="cellIs" dxfId="1685" priority="1832" operator="equal">
      <formula>"no fueling"</formula>
    </cfRule>
  </conditionalFormatting>
  <conditionalFormatting sqref="F18">
    <cfRule type="cellIs" dxfId="1684" priority="1831" operator="equal">
      <formula>"no fueling"</formula>
    </cfRule>
  </conditionalFormatting>
  <conditionalFormatting sqref="F19">
    <cfRule type="cellIs" dxfId="1683" priority="1830" operator="equal">
      <formula>"no fueling"</formula>
    </cfRule>
  </conditionalFormatting>
  <conditionalFormatting sqref="F20">
    <cfRule type="cellIs" dxfId="1682" priority="1829" operator="equal">
      <formula>"no fueling"</formula>
    </cfRule>
  </conditionalFormatting>
  <conditionalFormatting sqref="G20">
    <cfRule type="cellIs" dxfId="1681" priority="1828" operator="equal">
      <formula>"no fueling"</formula>
    </cfRule>
  </conditionalFormatting>
  <conditionalFormatting sqref="G19">
    <cfRule type="cellIs" dxfId="1680" priority="1827" operator="equal">
      <formula>"no fueling"</formula>
    </cfRule>
  </conditionalFormatting>
  <conditionalFormatting sqref="G16">
    <cfRule type="cellIs" dxfId="1679" priority="1826" operator="equal">
      <formula>"no fueling"</formula>
    </cfRule>
  </conditionalFormatting>
  <conditionalFormatting sqref="G17">
    <cfRule type="cellIs" dxfId="1678" priority="1825" operator="equal">
      <formula>"no fueling"</formula>
    </cfRule>
  </conditionalFormatting>
  <conditionalFormatting sqref="G18">
    <cfRule type="cellIs" dxfId="1677" priority="1824" operator="equal">
      <formula>"no fueling"</formula>
    </cfRule>
  </conditionalFormatting>
  <conditionalFormatting sqref="HF15:HF20">
    <cfRule type="cellIs" dxfId="1676" priority="1823" operator="equal">
      <formula>"no fueling"</formula>
    </cfRule>
  </conditionalFormatting>
  <conditionalFormatting sqref="F30:G42">
    <cfRule type="cellIs" dxfId="1675" priority="1822" operator="equal">
      <formula>"no fueling"</formula>
    </cfRule>
  </conditionalFormatting>
  <conditionalFormatting sqref="F52:G64">
    <cfRule type="cellIs" dxfId="1674" priority="1821" operator="equal">
      <formula>"no fueling"</formula>
    </cfRule>
  </conditionalFormatting>
  <conditionalFormatting sqref="W8:W20">
    <cfRule type="cellIs" dxfId="1673" priority="1820" operator="equal">
      <formula>"no fueling"</formula>
    </cfRule>
  </conditionalFormatting>
  <conditionalFormatting sqref="W30:W42">
    <cfRule type="cellIs" dxfId="1672" priority="1819" operator="equal">
      <formula>"no fueling"</formula>
    </cfRule>
  </conditionalFormatting>
  <conditionalFormatting sqref="W52:W64">
    <cfRule type="cellIs" dxfId="1671" priority="1818" operator="equal">
      <formula>"no fueling"</formula>
    </cfRule>
  </conditionalFormatting>
  <conditionalFormatting sqref="AD72:AD73 AE72 AC71:AD71 AB68:AE70 A68:C68 A94:C112 D76 T77:V89 T99:V111 AD112 AD98:AD99 AD76 AD90 Y98:Z98 Y96:Y97 AD95:AE95 W68:X70 Y68:AA71 W72:AC72 W76:Z76 D90:D92 D112 AL73:AM74 A93:D93 T73:X73 D68:D73 T74:Z74 H68:V72 T95:X95 H112:Z112 H75:V76 H90:Z90 AF73:AF90 AF68:AN72 AF95:AF112 H91:AN94 AI90:AM90 AI76:AM76 AI77:AK89 AI73:AK75 Y77:Y89 Y99:Y111 AI112:AM112 AI99:AK111 CK68:CK112 J77:R81 AO68:AO112 J99:R103 HA68:HA112 HL68:HS112 A70:C92 A69 C69 D94:D98 H96:X98 AI95:AM98 J82:Q89 R82:R84 J104:Q111 R104:R106">
    <cfRule type="cellIs" dxfId="1670" priority="1817" operator="equal">
      <formula>"no fueling"</formula>
    </cfRule>
  </conditionalFormatting>
  <conditionalFormatting sqref="AD74">
    <cfRule type="cellIs" dxfId="1669" priority="1816" operator="equal">
      <formula>"no fueling"</formula>
    </cfRule>
  </conditionalFormatting>
  <conditionalFormatting sqref="AN68:AN72 AN91:AN94">
    <cfRule type="cellIs" dxfId="1668" priority="1815" operator="equal">
      <formula>"no fueling"</formula>
    </cfRule>
  </conditionalFormatting>
  <conditionalFormatting sqref="Z74 Z76">
    <cfRule type="cellIs" dxfId="1667" priority="1814" operator="equal">
      <formula>"no fueling"</formula>
    </cfRule>
  </conditionalFormatting>
  <conditionalFormatting sqref="Z98">
    <cfRule type="cellIs" dxfId="1666" priority="1813" operator="equal">
      <formula>"no fueling"</formula>
    </cfRule>
  </conditionalFormatting>
  <conditionalFormatting sqref="AC71:AD71 AC93:AD93">
    <cfRule type="cellIs" dxfId="1665" priority="1812" operator="equal">
      <formula>"no fueling"</formula>
    </cfRule>
  </conditionalFormatting>
  <conditionalFormatting sqref="D73">
    <cfRule type="cellIs" dxfId="1664" priority="1811" operator="equal">
      <formula>"no fueling"</formula>
    </cfRule>
  </conditionalFormatting>
  <conditionalFormatting sqref="D95">
    <cfRule type="cellIs" dxfId="1663" priority="1810" operator="equal">
      <formula>"no fueling"</formula>
    </cfRule>
  </conditionalFormatting>
  <conditionalFormatting sqref="B76:B90 B98:B112">
    <cfRule type="cellIs" dxfId="1662" priority="1809" operator="equal">
      <formula>"no fueling"</formula>
    </cfRule>
  </conditionalFormatting>
  <conditionalFormatting sqref="AJ76:AJ90 AJ98:AJ112">
    <cfRule type="cellIs" dxfId="1661" priority="1808" operator="equal">
      <formula>"no fueling"</formula>
    </cfRule>
  </conditionalFormatting>
  <conditionalFormatting sqref="U98:U112 U76:U90">
    <cfRule type="cellIs" dxfId="1660" priority="1807" operator="equal">
      <formula>"no fueling"</formula>
    </cfRule>
  </conditionalFormatting>
  <conditionalFormatting sqref="AL99:AM111">
    <cfRule type="cellIs" dxfId="1659" priority="1804" operator="equal">
      <formula>"no fueling"</formula>
    </cfRule>
  </conditionalFormatting>
  <conditionalFormatting sqref="X77:X89">
    <cfRule type="cellIs" dxfId="1658" priority="1806" operator="equal">
      <formula>"no fueling"</formula>
    </cfRule>
  </conditionalFormatting>
  <conditionalFormatting sqref="AL77:AM89">
    <cfRule type="cellIs" dxfId="1657" priority="1805" operator="equal">
      <formula>"no fueling"</formula>
    </cfRule>
  </conditionalFormatting>
  <conditionalFormatting sqref="X99:X111">
    <cfRule type="cellIs" dxfId="1656" priority="1803" operator="equal">
      <formula>"no fueling"</formula>
    </cfRule>
  </conditionalFormatting>
  <conditionalFormatting sqref="D77:D89">
    <cfRule type="cellIs" dxfId="1655" priority="1802" operator="equal">
      <formula>"no fueling"</formula>
    </cfRule>
  </conditionalFormatting>
  <conditionalFormatting sqref="D99:D111">
    <cfRule type="cellIs" dxfId="1654" priority="1801" operator="equal">
      <formula>"no fueling"</formula>
    </cfRule>
  </conditionalFormatting>
  <conditionalFormatting sqref="AD84:AD89">
    <cfRule type="cellIs" dxfId="1653" priority="1800" operator="equal">
      <formula>"no fueling"</formula>
    </cfRule>
  </conditionalFormatting>
  <conditionalFormatting sqref="AD104:AD106">
    <cfRule type="cellIs" dxfId="1652" priority="1799" operator="equal">
      <formula>"no fueling"</formula>
    </cfRule>
  </conditionalFormatting>
  <conditionalFormatting sqref="S77:S89 R85:R89">
    <cfRule type="cellIs" dxfId="1651" priority="1798" operator="equal">
      <formula>"no fueling"</formula>
    </cfRule>
  </conditionalFormatting>
  <conditionalFormatting sqref="S99:S111">
    <cfRule type="cellIs" dxfId="1650" priority="1796" operator="equal">
      <formula>"no fueling"</formula>
    </cfRule>
  </conditionalFormatting>
  <conditionalFormatting sqref="AD78:AD83">
    <cfRule type="cellIs" dxfId="1649" priority="1795" operator="equal">
      <formula>"no fueling"</formula>
    </cfRule>
  </conditionalFormatting>
  <conditionalFormatting sqref="AD100:AD103">
    <cfRule type="cellIs" dxfId="1648" priority="1794" operator="equal">
      <formula>"no fueling"</formula>
    </cfRule>
  </conditionalFormatting>
  <conditionalFormatting sqref="AD77">
    <cfRule type="cellIs" dxfId="1647" priority="1793" operator="equal">
      <formula>"no fueling"</formula>
    </cfRule>
  </conditionalFormatting>
  <conditionalFormatting sqref="AA74">
    <cfRule type="cellIs" dxfId="1646" priority="1792" operator="equal">
      <formula>"no fueling"</formula>
    </cfRule>
  </conditionalFormatting>
  <conditionalFormatting sqref="AA74">
    <cfRule type="cellIs" dxfId="1645" priority="1791" operator="equal">
      <formula>"no fueling"</formula>
    </cfRule>
  </conditionalFormatting>
  <conditionalFormatting sqref="AA90">
    <cfRule type="cellIs" dxfId="1644" priority="1790" operator="equal">
      <formula>"no fueling"</formula>
    </cfRule>
  </conditionalFormatting>
  <conditionalFormatting sqref="AA76">
    <cfRule type="cellIs" dxfId="1643" priority="1789" operator="equal">
      <formula>"no fueling"</formula>
    </cfRule>
  </conditionalFormatting>
  <conditionalFormatting sqref="AA98">
    <cfRule type="cellIs" dxfId="1642" priority="1788" operator="equal">
      <formula>"no fueling"</formula>
    </cfRule>
  </conditionalFormatting>
  <conditionalFormatting sqref="AA112">
    <cfRule type="cellIs" dxfId="1641" priority="1787" operator="equal">
      <formula>"no fueling"</formula>
    </cfRule>
  </conditionalFormatting>
  <conditionalFormatting sqref="AE74">
    <cfRule type="cellIs" dxfId="1640" priority="1786" operator="equal">
      <formula>"no fueling"</formula>
    </cfRule>
  </conditionalFormatting>
  <conditionalFormatting sqref="AE96">
    <cfRule type="cellIs" dxfId="1639" priority="1785" operator="equal">
      <formula>"no fueling"</formula>
    </cfRule>
  </conditionalFormatting>
  <conditionalFormatting sqref="AE112 AE98:AE99">
    <cfRule type="cellIs" dxfId="1638" priority="1784" operator="equal">
      <formula>"no fueling"</formula>
    </cfRule>
  </conditionalFormatting>
  <conditionalFormatting sqref="AE104:AE106">
    <cfRule type="cellIs" dxfId="1637" priority="1783" operator="equal">
      <formula>"no fueling"</formula>
    </cfRule>
  </conditionalFormatting>
  <conditionalFormatting sqref="AE100:AE103">
    <cfRule type="cellIs" dxfId="1636" priority="1782" operator="equal">
      <formula>"no fueling"</formula>
    </cfRule>
  </conditionalFormatting>
  <conditionalFormatting sqref="AE90 AE76:AE77">
    <cfRule type="cellIs" dxfId="1635" priority="1781" operator="equal">
      <formula>"no fueling"</formula>
    </cfRule>
  </conditionalFormatting>
  <conditionalFormatting sqref="AE82:AE89">
    <cfRule type="cellIs" dxfId="1634" priority="1780" operator="equal">
      <formula>"no fueling"</formula>
    </cfRule>
  </conditionalFormatting>
  <conditionalFormatting sqref="AE78:AE81">
    <cfRule type="cellIs" dxfId="1633" priority="1779" operator="equal">
      <formula>"no fueling"</formula>
    </cfRule>
  </conditionalFormatting>
  <conditionalFormatting sqref="Z96">
    <cfRule type="cellIs" dxfId="1632" priority="1778" operator="equal">
      <formula>"no fueling"</formula>
    </cfRule>
  </conditionalFormatting>
  <conditionalFormatting sqref="Z96">
    <cfRule type="cellIs" dxfId="1631" priority="1777" operator="equal">
      <formula>"no fueling"</formula>
    </cfRule>
  </conditionalFormatting>
  <conditionalFormatting sqref="AA96">
    <cfRule type="cellIs" dxfId="1630" priority="1776" operator="equal">
      <formula>"no fueling"</formula>
    </cfRule>
  </conditionalFormatting>
  <conditionalFormatting sqref="AA96">
    <cfRule type="cellIs" dxfId="1629" priority="1775" operator="equal">
      <formula>"no fueling"</formula>
    </cfRule>
  </conditionalFormatting>
  <conditionalFormatting sqref="AA77">
    <cfRule type="cellIs" dxfId="1628" priority="1774" operator="equal">
      <formula>"no fueling"</formula>
    </cfRule>
  </conditionalFormatting>
  <conditionalFormatting sqref="AA82:AA89">
    <cfRule type="cellIs" dxfId="1627" priority="1773" operator="equal">
      <formula>"no fueling"</formula>
    </cfRule>
  </conditionalFormatting>
  <conditionalFormatting sqref="AA78:AA81">
    <cfRule type="cellIs" dxfId="1626" priority="1772" operator="equal">
      <formula>"no fueling"</formula>
    </cfRule>
  </conditionalFormatting>
  <conditionalFormatting sqref="Z77">
    <cfRule type="cellIs" dxfId="1625" priority="1771" operator="equal">
      <formula>"no fueling"</formula>
    </cfRule>
  </conditionalFormatting>
  <conditionalFormatting sqref="Z82:Z89">
    <cfRule type="cellIs" dxfId="1624" priority="1770" operator="equal">
      <formula>"no fueling"</formula>
    </cfRule>
  </conditionalFormatting>
  <conditionalFormatting sqref="Z78:Z81">
    <cfRule type="cellIs" dxfId="1623" priority="1769" operator="equal">
      <formula>"no fueling"</formula>
    </cfRule>
  </conditionalFormatting>
  <conditionalFormatting sqref="AA99">
    <cfRule type="cellIs" dxfId="1622" priority="1768" operator="equal">
      <formula>"no fueling"</formula>
    </cfRule>
  </conditionalFormatting>
  <conditionalFormatting sqref="AA104:AA106">
    <cfRule type="cellIs" dxfId="1621" priority="1767" operator="equal">
      <formula>"no fueling"</formula>
    </cfRule>
  </conditionalFormatting>
  <conditionalFormatting sqref="AA100:AA103">
    <cfRule type="cellIs" dxfId="1620" priority="1766" operator="equal">
      <formula>"no fueling"</formula>
    </cfRule>
  </conditionalFormatting>
  <conditionalFormatting sqref="Z99">
    <cfRule type="cellIs" dxfId="1619" priority="1765" operator="equal">
      <formula>"no fueling"</formula>
    </cfRule>
  </conditionalFormatting>
  <conditionalFormatting sqref="Z104:Z106">
    <cfRule type="cellIs" dxfId="1618" priority="1764" operator="equal">
      <formula>"no fueling"</formula>
    </cfRule>
  </conditionalFormatting>
  <conditionalFormatting sqref="Z100:Z103">
    <cfRule type="cellIs" dxfId="1617" priority="1763" operator="equal">
      <formula>"no fueling"</formula>
    </cfRule>
  </conditionalFormatting>
  <conditionalFormatting sqref="AD96">
    <cfRule type="cellIs" dxfId="1616" priority="1762" operator="equal">
      <formula>"no fueling"</formula>
    </cfRule>
  </conditionalFormatting>
  <conditionalFormatting sqref="AB73:AC76 AB90:AC90">
    <cfRule type="cellIs" dxfId="1615" priority="1761" operator="equal">
      <formula>"no fueling"</formula>
    </cfRule>
  </conditionalFormatting>
  <conditionalFormatting sqref="AB77:AC89">
    <cfRule type="cellIs" dxfId="1614" priority="1760" operator="equal">
      <formula>"no fueling"</formula>
    </cfRule>
  </conditionalFormatting>
  <conditionalFormatting sqref="AB95:AC98 AB112:AC112">
    <cfRule type="cellIs" dxfId="1613" priority="1759" operator="equal">
      <formula>"no fueling"</formula>
    </cfRule>
  </conditionalFormatting>
  <conditionalFormatting sqref="AB99:AC111">
    <cfRule type="cellIs" dxfId="1612" priority="1758" operator="equal">
      <formula>"no fueling"</formula>
    </cfRule>
  </conditionalFormatting>
  <conditionalFormatting sqref="AN73 AN90 AN76">
    <cfRule type="cellIs" dxfId="1611" priority="1757" operator="equal">
      <formula>"no fueling"</formula>
    </cfRule>
  </conditionalFormatting>
  <conditionalFormatting sqref="AN77:AN89">
    <cfRule type="cellIs" dxfId="1610" priority="1756" operator="equal">
      <formula>"no fueling"</formula>
    </cfRule>
  </conditionalFormatting>
  <conditionalFormatting sqref="AN95 AN112 AN98">
    <cfRule type="cellIs" dxfId="1609" priority="1755" operator="equal">
      <formula>"no fueling"</formula>
    </cfRule>
  </conditionalFormatting>
  <conditionalFormatting sqref="AN99:AN111">
    <cfRule type="cellIs" dxfId="1608" priority="1754" operator="equal">
      <formula>"no fueling"</formula>
    </cfRule>
  </conditionalFormatting>
  <conditionalFormatting sqref="Y95:AA95">
    <cfRule type="cellIs" dxfId="1607" priority="1753" operator="equal">
      <formula>"no fueling"</formula>
    </cfRule>
  </conditionalFormatting>
  <conditionalFormatting sqref="Y73:AA73">
    <cfRule type="cellIs" dxfId="1606" priority="1752" operator="equal">
      <formula>"no fueling"</formula>
    </cfRule>
  </conditionalFormatting>
  <conditionalFormatting sqref="E90:G94 E68:G72 F77:G84">
    <cfRule type="cellIs" dxfId="1605" priority="1751" operator="equal">
      <formula>"no fueling"</formula>
    </cfRule>
  </conditionalFormatting>
  <conditionalFormatting sqref="E76:G76">
    <cfRule type="cellIs" dxfId="1604" priority="1750" operator="equal">
      <formula>"no fueling"</formula>
    </cfRule>
  </conditionalFormatting>
  <conditionalFormatting sqref="E98:G98">
    <cfRule type="cellIs" dxfId="1603" priority="1748" operator="equal">
      <formula>"no fueling"</formula>
    </cfRule>
  </conditionalFormatting>
  <conditionalFormatting sqref="E112:G112">
    <cfRule type="cellIs" dxfId="1602" priority="1749" operator="equal">
      <formula>"no fueling"</formula>
    </cfRule>
  </conditionalFormatting>
  <conditionalFormatting sqref="BI68:BU72 BI91:BU94 BU95:BU96 BU73:BU74">
    <cfRule type="cellIs" dxfId="1601" priority="1743" operator="equal">
      <formula>"no fueling"</formula>
    </cfRule>
  </conditionalFormatting>
  <conditionalFormatting sqref="BH68:BH73 BU112 BF68:BG72 BU75:BU76 BU97:BU98 BU90 BH76:BH112 BF98:BG112 BF76:BG94">
    <cfRule type="cellIs" dxfId="1600" priority="1742" operator="equal">
      <formula>"no fueling"</formula>
    </cfRule>
  </conditionalFormatting>
  <conditionalFormatting sqref="BE68:BE112 AT68:BD72 AS73:AS74 AT91:BD94 AS95:AS96 AT97:BC103 AT112:BC112 BC107:BC111 AV75:BC90 AT104:BB106">
    <cfRule type="cellIs" dxfId="1599" priority="1747" operator="equal">
      <formula>"no fueling"</formula>
    </cfRule>
  </conditionalFormatting>
  <conditionalFormatting sqref="BD77:BD89">
    <cfRule type="cellIs" dxfId="1598" priority="1745" operator="equal">
      <formula>"no fueling"</formula>
    </cfRule>
  </conditionalFormatting>
  <conditionalFormatting sqref="BD112 AP68:AS72 BD75:BD76 BD97:BD98 BD90 AR91:AS94 AR73 AR95:AR112 AR76:AR90 AP98:AQ112 AP76:AQ94">
    <cfRule type="cellIs" dxfId="1597" priority="1746" operator="equal">
      <formula>"no fueling"</formula>
    </cfRule>
  </conditionalFormatting>
  <conditionalFormatting sqref="BU77:BU89">
    <cfRule type="cellIs" dxfId="1596" priority="1741" operator="equal">
      <formula>"no fueling"</formula>
    </cfRule>
  </conditionalFormatting>
  <conditionalFormatting sqref="BD99:BD111">
    <cfRule type="cellIs" dxfId="1595" priority="1744" operator="equal">
      <formula>"no fueling"</formula>
    </cfRule>
  </conditionalFormatting>
  <conditionalFormatting sqref="BU99:BU111">
    <cfRule type="cellIs" dxfId="1594" priority="1740" operator="equal">
      <formula>"no fueling"</formula>
    </cfRule>
  </conditionalFormatting>
  <conditionalFormatting sqref="BC109">
    <cfRule type="cellIs" dxfId="1593" priority="1732" operator="equal">
      <formula>"no fueling"</formula>
    </cfRule>
  </conditionalFormatting>
  <conditionalFormatting sqref="BC110">
    <cfRule type="cellIs" dxfId="1592" priority="1731" operator="equal">
      <formula>"no fueling"</formula>
    </cfRule>
  </conditionalFormatting>
  <conditionalFormatting sqref="BC107">
    <cfRule type="cellIs" dxfId="1591" priority="1734" operator="equal">
      <formula>"no fueling"</formula>
    </cfRule>
  </conditionalFormatting>
  <conditionalFormatting sqref="BC108">
    <cfRule type="cellIs" dxfId="1590" priority="1733" operator="equal">
      <formula>"no fueling"</formula>
    </cfRule>
  </conditionalFormatting>
  <conditionalFormatting sqref="BC111">
    <cfRule type="cellIs" dxfId="1589" priority="1730" operator="equal">
      <formula>"no fueling"</formula>
    </cfRule>
  </conditionalFormatting>
  <conditionalFormatting sqref="BC83:BC89">
    <cfRule type="cellIs" dxfId="1588" priority="1729" operator="equal">
      <formula>"no fueling"</formula>
    </cfRule>
  </conditionalFormatting>
  <conditionalFormatting sqref="BB87">
    <cfRule type="cellIs" dxfId="1587" priority="1728" operator="equal">
      <formula>"no fueling"</formula>
    </cfRule>
  </conditionalFormatting>
  <conditionalFormatting sqref="BB88">
    <cfRule type="cellIs" dxfId="1586" priority="1727" operator="equal">
      <formula>"no fueling"</formula>
    </cfRule>
  </conditionalFormatting>
  <conditionalFormatting sqref="BB89">
    <cfRule type="cellIs" dxfId="1585" priority="1726" operator="equal">
      <formula>"no fueling"</formula>
    </cfRule>
  </conditionalFormatting>
  <conditionalFormatting sqref="BC82">
    <cfRule type="cellIs" dxfId="1584" priority="1725" operator="equal">
      <formula>"no fueling"</formula>
    </cfRule>
  </conditionalFormatting>
  <conditionalFormatting sqref="BY68:CJ72 BY91:CJ94">
    <cfRule type="cellIs" dxfId="1583" priority="1722" operator="equal">
      <formula>"no fueling"</formula>
    </cfRule>
  </conditionalFormatting>
  <conditionalFormatting sqref="BX68:BX73 BV68:BW72 BX76 BX90:BX98 BX112 BV98:BW112 BV76:BW94">
    <cfRule type="cellIs" dxfId="1582" priority="1721" operator="equal">
      <formula>"no fueling"</formula>
    </cfRule>
  </conditionalFormatting>
  <conditionalFormatting sqref="AS98:AS106 AS112">
    <cfRule type="cellIs" dxfId="1581" priority="1720" operator="equal">
      <formula>"no fueling"</formula>
    </cfRule>
  </conditionalFormatting>
  <conditionalFormatting sqref="BT99:BT111">
    <cfRule type="cellIs" dxfId="1580" priority="1714" operator="equal">
      <formula>"no fueling"</formula>
    </cfRule>
  </conditionalFormatting>
  <conditionalFormatting sqref="AT75:AU90">
    <cfRule type="cellIs" dxfId="1579" priority="1718" operator="equal">
      <formula>"no fueling"</formula>
    </cfRule>
  </conditionalFormatting>
  <conditionalFormatting sqref="AS76:AS90">
    <cfRule type="cellIs" dxfId="1578" priority="1717" operator="equal">
      <formula>"no fueling"</formula>
    </cfRule>
  </conditionalFormatting>
  <conditionalFormatting sqref="AS75">
    <cfRule type="cellIs" dxfId="1577" priority="1716" operator="equal">
      <formula>"no fueling"</formula>
    </cfRule>
  </conditionalFormatting>
  <conditionalFormatting sqref="BJ97:BJ106 BJ112">
    <cfRule type="cellIs" dxfId="1576" priority="1713" operator="equal">
      <formula>"no fueling"</formula>
    </cfRule>
  </conditionalFormatting>
  <conditionalFormatting sqref="AS97">
    <cfRule type="cellIs" dxfId="1575" priority="1719" operator="equal">
      <formula>"no fueling"</formula>
    </cfRule>
  </conditionalFormatting>
  <conditionalFormatting sqref="BK112:BT112 BK97:BT98 BI95:BI96 BK104:BR106 BK99:BS103">
    <cfRule type="cellIs" dxfId="1574" priority="1715" operator="equal">
      <formula>"no fueling"</formula>
    </cfRule>
  </conditionalFormatting>
  <conditionalFormatting sqref="BT77:BT89">
    <cfRule type="cellIs" dxfId="1573" priority="1709" operator="equal">
      <formula>"no fueling"</formula>
    </cfRule>
  </conditionalFormatting>
  <conditionalFormatting sqref="BI98:BI106 BI112">
    <cfRule type="cellIs" dxfId="1572" priority="1712" operator="equal">
      <formula>"no fueling"</formula>
    </cfRule>
  </conditionalFormatting>
  <conditionalFormatting sqref="CA112:CJ112 CA97:CJ98 BY95:BY96 CA104:CH106 CA99:CI103">
    <cfRule type="cellIs" dxfId="1571" priority="1705" operator="equal">
      <formula>"no fueling"</formula>
    </cfRule>
  </conditionalFormatting>
  <conditionalFormatting sqref="BY97">
    <cfRule type="cellIs" dxfId="1570" priority="1701" operator="equal">
      <formula>"no fueling"</formula>
    </cfRule>
  </conditionalFormatting>
  <conditionalFormatting sqref="CA90:CJ90 CA75:CJ76 BY73:BY74 CA82:CH84 CA77:CI81">
    <cfRule type="cellIs" dxfId="1569" priority="1700" operator="equal">
      <formula>"no fueling"</formula>
    </cfRule>
  </conditionalFormatting>
  <conditionalFormatting sqref="CJ77:CJ89">
    <cfRule type="cellIs" dxfId="1568" priority="1699" operator="equal">
      <formula>"no fueling"</formula>
    </cfRule>
  </conditionalFormatting>
  <conditionalFormatting sqref="BI75">
    <cfRule type="cellIs" dxfId="1567" priority="1706" operator="equal">
      <formula>"no fueling"</formula>
    </cfRule>
  </conditionalFormatting>
  <conditionalFormatting sqref="CJ99:CJ111">
    <cfRule type="cellIs" dxfId="1566" priority="1704" operator="equal">
      <formula>"no fueling"</formula>
    </cfRule>
  </conditionalFormatting>
  <conditionalFormatting sqref="BZ97:BZ106 BZ112">
    <cfRule type="cellIs" dxfId="1565" priority="1703" operator="equal">
      <formula>"no fueling"</formula>
    </cfRule>
  </conditionalFormatting>
  <conditionalFormatting sqref="BY98:BY106 BY112">
    <cfRule type="cellIs" dxfId="1564" priority="1702" operator="equal">
      <formula>"no fueling"</formula>
    </cfRule>
  </conditionalFormatting>
  <conditionalFormatting sqref="BJ75:BJ84 BJ90">
    <cfRule type="cellIs" dxfId="1563" priority="1708" operator="equal">
      <formula>"no fueling"</formula>
    </cfRule>
  </conditionalFormatting>
  <conditionalFormatting sqref="BI76:BI84 BI90">
    <cfRule type="cellIs" dxfId="1562" priority="1707" operator="equal">
      <formula>"no fueling"</formula>
    </cfRule>
  </conditionalFormatting>
  <conditionalFormatting sqref="BI97">
    <cfRule type="cellIs" dxfId="1561" priority="1711" operator="equal">
      <formula>"no fueling"</formula>
    </cfRule>
  </conditionalFormatting>
  <conditionalFormatting sqref="BK90:BT90 BK75:BT76 BI73:BI74 BK82:BR84 BK77:BS81">
    <cfRule type="cellIs" dxfId="1560" priority="1710" operator="equal">
      <formula>"no fueling"</formula>
    </cfRule>
  </conditionalFormatting>
  <conditionalFormatting sqref="BZ75:BZ84 BZ90">
    <cfRule type="cellIs" dxfId="1559" priority="1698" operator="equal">
      <formula>"no fueling"</formula>
    </cfRule>
  </conditionalFormatting>
  <conditionalFormatting sqref="BC84">
    <cfRule type="cellIs" dxfId="1558" priority="1691" operator="equal">
      <formula>"no fueling"</formula>
    </cfRule>
  </conditionalFormatting>
  <conditionalFormatting sqref="BC85">
    <cfRule type="cellIs" dxfId="1557" priority="1690" operator="equal">
      <formula>"no fueling"</formula>
    </cfRule>
  </conditionalFormatting>
  <conditionalFormatting sqref="BC86">
    <cfRule type="cellIs" dxfId="1556" priority="1689" operator="equal">
      <formula>"no fueling"</formula>
    </cfRule>
  </conditionalFormatting>
  <conditionalFormatting sqref="BC87">
    <cfRule type="cellIs" dxfId="1555" priority="1688" operator="equal">
      <formula>"no fueling"</formula>
    </cfRule>
  </conditionalFormatting>
  <conditionalFormatting sqref="BC88">
    <cfRule type="cellIs" dxfId="1554" priority="1687" operator="equal">
      <formula>"no fueling"</formula>
    </cfRule>
  </conditionalFormatting>
  <conditionalFormatting sqref="BY76:BY84 BY90">
    <cfRule type="cellIs" dxfId="1553" priority="1697" operator="equal">
      <formula>"no fueling"</formula>
    </cfRule>
  </conditionalFormatting>
  <conditionalFormatting sqref="BC83">
    <cfRule type="cellIs" dxfId="1552" priority="1692" operator="equal">
      <formula>"no fueling"</formula>
    </cfRule>
  </conditionalFormatting>
  <conditionalFormatting sqref="BB89">
    <cfRule type="cellIs" dxfId="1551" priority="1693" operator="equal">
      <formula>"no fueling"</formula>
    </cfRule>
  </conditionalFormatting>
  <conditionalFormatting sqref="BC89">
    <cfRule type="cellIs" dxfId="1550" priority="1686" operator="equal">
      <formula>"no fueling"</formula>
    </cfRule>
  </conditionalFormatting>
  <conditionalFormatting sqref="BC82">
    <cfRule type="cellIs" dxfId="1549" priority="1685" operator="equal">
      <formula>"no fueling"</formula>
    </cfRule>
  </conditionalFormatting>
  <conditionalFormatting sqref="BB87:BB89">
    <cfRule type="cellIs" dxfId="1548" priority="1684" operator="equal">
      <formula>"no fueling"</formula>
    </cfRule>
  </conditionalFormatting>
  <conditionalFormatting sqref="BB87">
    <cfRule type="cellIs" dxfId="1547" priority="1695" operator="equal">
      <formula>"no fueling"</formula>
    </cfRule>
  </conditionalFormatting>
  <conditionalFormatting sqref="BB88">
    <cfRule type="cellIs" dxfId="1546" priority="1694" operator="equal">
      <formula>"no fueling"</formula>
    </cfRule>
  </conditionalFormatting>
  <conditionalFormatting sqref="BY75">
    <cfRule type="cellIs" dxfId="1545" priority="1696" operator="equal">
      <formula>"no fueling"</formula>
    </cfRule>
  </conditionalFormatting>
  <conditionalFormatting sqref="H99:I106">
    <cfRule type="cellIs" dxfId="1544" priority="1683" operator="equal">
      <formula>"no fueling"</formula>
    </cfRule>
  </conditionalFormatting>
  <conditionalFormatting sqref="H77:I84">
    <cfRule type="cellIs" dxfId="1543" priority="1682" operator="equal">
      <formula>"no fueling"</formula>
    </cfRule>
  </conditionalFormatting>
  <conditionalFormatting sqref="AG73:AH73 AG76">
    <cfRule type="cellIs" dxfId="1542" priority="1681" operator="equal">
      <formula>"no fueling"</formula>
    </cfRule>
  </conditionalFormatting>
  <conditionalFormatting sqref="BX99:BX111">
    <cfRule type="cellIs" dxfId="1541" priority="1680" operator="equal">
      <formula>"no fueling"</formula>
    </cfRule>
  </conditionalFormatting>
  <conditionalFormatting sqref="BX77:BX89">
    <cfRule type="cellIs" dxfId="1540" priority="1679" operator="equal">
      <formula>"no fueling"</formula>
    </cfRule>
  </conditionalFormatting>
  <conditionalFormatting sqref="AG98">
    <cfRule type="cellIs" dxfId="1539" priority="1678" operator="equal">
      <formula>"no fueling"</formula>
    </cfRule>
  </conditionalFormatting>
  <conditionalFormatting sqref="H107:I111">
    <cfRule type="cellIs" dxfId="1538" priority="1677" operator="equal">
      <formula>"no fueling"</formula>
    </cfRule>
  </conditionalFormatting>
  <conditionalFormatting sqref="AG95:AH95">
    <cfRule type="cellIs" dxfId="1537" priority="1676" operator="equal">
      <formula>"no fueling"</formula>
    </cfRule>
  </conditionalFormatting>
  <conditionalFormatting sqref="BS85:BS89">
    <cfRule type="cellIs" dxfId="1536" priority="1675" operator="equal">
      <formula>"no fueling"</formula>
    </cfRule>
  </conditionalFormatting>
  <conditionalFormatting sqref="BS85:BS89">
    <cfRule type="cellIs" dxfId="1535" priority="1674" operator="equal">
      <formula>"no fueling"</formula>
    </cfRule>
  </conditionalFormatting>
  <conditionalFormatting sqref="BS85">
    <cfRule type="cellIs" dxfId="1534" priority="1670" operator="equal">
      <formula>"no fueling"</formula>
    </cfRule>
  </conditionalFormatting>
  <conditionalFormatting sqref="BS86">
    <cfRule type="cellIs" dxfId="1533" priority="1669" operator="equal">
      <formula>"no fueling"</formula>
    </cfRule>
  </conditionalFormatting>
  <conditionalFormatting sqref="BS87">
    <cfRule type="cellIs" dxfId="1532" priority="1668" operator="equal">
      <formula>"no fueling"</formula>
    </cfRule>
  </conditionalFormatting>
  <conditionalFormatting sqref="BS88">
    <cfRule type="cellIs" dxfId="1531" priority="1667" operator="equal">
      <formula>"no fueling"</formula>
    </cfRule>
  </conditionalFormatting>
  <conditionalFormatting sqref="BS89">
    <cfRule type="cellIs" dxfId="1530" priority="1666" operator="equal">
      <formula>"no fueling"</formula>
    </cfRule>
  </conditionalFormatting>
  <conditionalFormatting sqref="CI85:CI89">
    <cfRule type="cellIs" dxfId="1529" priority="1648" operator="equal">
      <formula>"no fueling"</formula>
    </cfRule>
  </conditionalFormatting>
  <conditionalFormatting sqref="CI85:CI89">
    <cfRule type="cellIs" dxfId="1528" priority="1647" operator="equal">
      <formula>"no fueling"</formula>
    </cfRule>
  </conditionalFormatting>
  <conditionalFormatting sqref="CI85">
    <cfRule type="cellIs" dxfId="1527" priority="1643" operator="equal">
      <formula>"no fueling"</formula>
    </cfRule>
  </conditionalFormatting>
  <conditionalFormatting sqref="CI86">
    <cfRule type="cellIs" dxfId="1526" priority="1642" operator="equal">
      <formula>"no fueling"</formula>
    </cfRule>
  </conditionalFormatting>
  <conditionalFormatting sqref="CI87">
    <cfRule type="cellIs" dxfId="1525" priority="1641" operator="equal">
      <formula>"no fueling"</formula>
    </cfRule>
  </conditionalFormatting>
  <conditionalFormatting sqref="CI88">
    <cfRule type="cellIs" dxfId="1524" priority="1640" operator="equal">
      <formula>"no fueling"</formula>
    </cfRule>
  </conditionalFormatting>
  <conditionalFormatting sqref="CI89">
    <cfRule type="cellIs" dxfId="1523" priority="1639" operator="equal">
      <formula>"no fueling"</formula>
    </cfRule>
  </conditionalFormatting>
  <conditionalFormatting sqref="CI107:CI111">
    <cfRule type="cellIs" dxfId="1522" priority="1637" operator="equal">
      <formula>"no fueling"</formula>
    </cfRule>
  </conditionalFormatting>
  <conditionalFormatting sqref="CI107:CI111">
    <cfRule type="cellIs" dxfId="1521" priority="1636" operator="equal">
      <formula>"no fueling"</formula>
    </cfRule>
  </conditionalFormatting>
  <conditionalFormatting sqref="CI107">
    <cfRule type="cellIs" dxfId="1520" priority="1632" operator="equal">
      <formula>"no fueling"</formula>
    </cfRule>
  </conditionalFormatting>
  <conditionalFormatting sqref="CI108">
    <cfRule type="cellIs" dxfId="1519" priority="1631" operator="equal">
      <formula>"no fueling"</formula>
    </cfRule>
  </conditionalFormatting>
  <conditionalFormatting sqref="CI109">
    <cfRule type="cellIs" dxfId="1518" priority="1630" operator="equal">
      <formula>"no fueling"</formula>
    </cfRule>
  </conditionalFormatting>
  <conditionalFormatting sqref="CI110">
    <cfRule type="cellIs" dxfId="1517" priority="1629" operator="equal">
      <formula>"no fueling"</formula>
    </cfRule>
  </conditionalFormatting>
  <conditionalFormatting sqref="CI111">
    <cfRule type="cellIs" dxfId="1516" priority="1628" operator="equal">
      <formula>"no fueling"</formula>
    </cfRule>
  </conditionalFormatting>
  <conditionalFormatting sqref="BS107:BS111">
    <cfRule type="cellIs" dxfId="1515" priority="1626" operator="equal">
      <formula>"no fueling"</formula>
    </cfRule>
  </conditionalFormatting>
  <conditionalFormatting sqref="BS107:BS111">
    <cfRule type="cellIs" dxfId="1514" priority="1625" operator="equal">
      <formula>"no fueling"</formula>
    </cfRule>
  </conditionalFormatting>
  <conditionalFormatting sqref="BS107">
    <cfRule type="cellIs" dxfId="1513" priority="1621" operator="equal">
      <formula>"no fueling"</formula>
    </cfRule>
  </conditionalFormatting>
  <conditionalFormatting sqref="BS108">
    <cfRule type="cellIs" dxfId="1512" priority="1620" operator="equal">
      <formula>"no fueling"</formula>
    </cfRule>
  </conditionalFormatting>
  <conditionalFormatting sqref="BS109">
    <cfRule type="cellIs" dxfId="1511" priority="1619" operator="equal">
      <formula>"no fueling"</formula>
    </cfRule>
  </conditionalFormatting>
  <conditionalFormatting sqref="BS110">
    <cfRule type="cellIs" dxfId="1510" priority="1618" operator="equal">
      <formula>"no fueling"</formula>
    </cfRule>
  </conditionalFormatting>
  <conditionalFormatting sqref="BS111">
    <cfRule type="cellIs" dxfId="1509" priority="1617" operator="equal">
      <formula>"no fueling"</formula>
    </cfRule>
  </conditionalFormatting>
  <conditionalFormatting sqref="H85:I89">
    <cfRule type="cellIs" dxfId="1508" priority="1599" operator="equal">
      <formula>"no fueling"</formula>
    </cfRule>
  </conditionalFormatting>
  <conditionalFormatting sqref="R107:R111">
    <cfRule type="cellIs" dxfId="1507" priority="1598" operator="equal">
      <formula>"no fueling"</formula>
    </cfRule>
  </conditionalFormatting>
  <conditionalFormatting sqref="R109">
    <cfRule type="cellIs" dxfId="1506" priority="1593" operator="equal">
      <formula>"no fueling"</formula>
    </cfRule>
  </conditionalFormatting>
  <conditionalFormatting sqref="R110">
    <cfRule type="cellIs" dxfId="1505" priority="1592" operator="equal">
      <formula>"no fueling"</formula>
    </cfRule>
  </conditionalFormatting>
  <conditionalFormatting sqref="R107">
    <cfRule type="cellIs" dxfId="1504" priority="1595" operator="equal">
      <formula>"no fueling"</formula>
    </cfRule>
  </conditionalFormatting>
  <conditionalFormatting sqref="R108">
    <cfRule type="cellIs" dxfId="1503" priority="1594" operator="equal">
      <formula>"no fueling"</formula>
    </cfRule>
  </conditionalFormatting>
  <conditionalFormatting sqref="R111">
    <cfRule type="cellIs" dxfId="1502" priority="1591" operator="equal">
      <formula>"no fueling"</formula>
    </cfRule>
  </conditionalFormatting>
  <conditionalFormatting sqref="CZ68:CZ112">
    <cfRule type="cellIs" dxfId="1501" priority="1585" operator="equal">
      <formula>"no fueling"</formula>
    </cfRule>
  </conditionalFormatting>
  <conditionalFormatting sqref="DC68:DD70 EX68:FG72 DB68:DB72 DA68:DA73 DB76:DB94 DA76:DA95 DA98:DB112 FH68:FH112 DL99:DO102 DL103:DL106 DC99:DF106 DR99:DU106 FI74:FW74 FI96:FW96 FZ91:GK96 GM96:GZ96 GM74:GZ74 GL68:GL112 DC112:DO112 ED68:ED112 GB97:GK97 GM97:GN97 GQ97:GZ97 GM75:GN75 GQ75:GZ75 ES68:EW73 DC72:DD84 ES90:EW95 ES85:EU89 EX90:FG94 FF85:FG89 ES112:FG112 ES107:EU111 FF107:FG111 DC90:DO98 DM85:DO89 DM107:DO111 DE68:DO84 ES74:FG84 DN103:DO106 ES96:FG106">
    <cfRule type="cellIs" dxfId="1500" priority="1584" operator="equal">
      <formula>"no fueling"</formula>
    </cfRule>
  </conditionalFormatting>
  <conditionalFormatting sqref="DG99 DG101:DG106 DH99:DK106">
    <cfRule type="cellIs" dxfId="1499" priority="1583" operator="equal">
      <formula>"no fueling"</formula>
    </cfRule>
  </conditionalFormatting>
  <conditionalFormatting sqref="DG100">
    <cfRule type="cellIs" dxfId="1498" priority="1582" operator="equal">
      <formula>"no fueling"</formula>
    </cfRule>
  </conditionalFormatting>
  <conditionalFormatting sqref="DR68:DS70 DQ68:DQ72 DP68:DP73 DQ76:DQ94 DP76:DP95 DP98:DQ112 EA99:EA106 DR112:EC112 DR72:DS84 DR90:EC98 EB85:EC89 EB107:EC111 DT68:EC84 EC99:EC106">
    <cfRule type="cellIs" dxfId="1497" priority="1581" operator="equal">
      <formula>"no fueling"</formula>
    </cfRule>
  </conditionalFormatting>
  <conditionalFormatting sqref="DV99 DV101:DV106 DW99:DZ106">
    <cfRule type="cellIs" dxfId="1496" priority="1580" operator="equal">
      <formula>"no fueling"</formula>
    </cfRule>
  </conditionalFormatting>
  <conditionalFormatting sqref="DV100">
    <cfRule type="cellIs" dxfId="1495" priority="1579" operator="equal">
      <formula>"no fueling"</formula>
    </cfRule>
  </conditionalFormatting>
  <conditionalFormatting sqref="FM68:FW72 FI68:FL73 FI112:FW112 FI107:FJ111 FU107:FW111 FI90:FL95 FI85:FJ89 FM90:FW94 FU85:FW89 FI75:FW84 FI97:FW106">
    <cfRule type="cellIs" dxfId="1494" priority="1578" operator="equal">
      <formula>"no fueling"</formula>
    </cfRule>
  </conditionalFormatting>
  <conditionalFormatting sqref="EB99:EB106">
    <cfRule type="cellIs" dxfId="1493" priority="1577" operator="equal">
      <formula>"no fueling"</formula>
    </cfRule>
  </conditionalFormatting>
  <conditionalFormatting sqref="DM103">
    <cfRule type="cellIs" dxfId="1492" priority="1576" operator="equal">
      <formula>"no fueling"</formula>
    </cfRule>
  </conditionalFormatting>
  <conditionalFormatting sqref="GQ68:GZ72 GM68:GP73 GM91:GP95 GQ91:GZ94 GM99:GN111 GQ112:GZ112 GZ99:GZ111 GM98:GO98 GM76:GN90 GQ98:GZ98 GM112:GO112">
    <cfRule type="cellIs" dxfId="1491" priority="1575" operator="equal">
      <formula>"no fueling"</formula>
    </cfRule>
  </conditionalFormatting>
  <conditionalFormatting sqref="FZ68:GA70 FY68:FY72 FX68:FX73 FY76:FY94 FX76:FX95 FX98:FY112 GB68:GK76 GK77:GK89 GK99:GK111 FZ72:GA74 FZ76:GA76 FZ98:GK98 FZ112:GK112 FZ90:GK90">
    <cfRule type="cellIs" dxfId="1490" priority="1574" operator="equal">
      <formula>"no fueling"</formula>
    </cfRule>
  </conditionalFormatting>
  <conditionalFormatting sqref="GZ77:GZ89 GO76 GO90 GQ76:GZ76 GQ90:GZ90">
    <cfRule type="cellIs" dxfId="1489" priority="1573" operator="equal">
      <formula>"no fueling"</formula>
    </cfRule>
  </conditionalFormatting>
  <conditionalFormatting sqref="FZ75:GA75">
    <cfRule type="cellIs" dxfId="1488" priority="1572" operator="equal">
      <formula>"no fueling"</formula>
    </cfRule>
  </conditionalFormatting>
  <conditionalFormatting sqref="FZ97:GA97">
    <cfRule type="cellIs" dxfId="1487" priority="1571" operator="equal">
      <formula>"no fueling"</formula>
    </cfRule>
  </conditionalFormatting>
  <conditionalFormatting sqref="GO97:GP97">
    <cfRule type="cellIs" dxfId="1486" priority="1570" operator="equal">
      <formula>"no fueling"</formula>
    </cfRule>
  </conditionalFormatting>
  <conditionalFormatting sqref="GO75:GP75">
    <cfRule type="cellIs" dxfId="1485" priority="1569" operator="equal">
      <formula>"no fueling"</formula>
    </cfRule>
  </conditionalFormatting>
  <conditionalFormatting sqref="GP76">
    <cfRule type="cellIs" dxfId="1484" priority="1568" operator="equal">
      <formula>"no fueling"</formula>
    </cfRule>
  </conditionalFormatting>
  <conditionalFormatting sqref="GP98">
    <cfRule type="cellIs" dxfId="1483" priority="1567" operator="equal">
      <formula>"no fueling"</formula>
    </cfRule>
  </conditionalFormatting>
  <conditionalFormatting sqref="GP112">
    <cfRule type="cellIs" dxfId="1482" priority="1566" operator="equal">
      <formula>"no fueling"</formula>
    </cfRule>
  </conditionalFormatting>
  <conditionalFormatting sqref="GP90">
    <cfRule type="cellIs" dxfId="1481" priority="1565" operator="equal">
      <formula>"no fueling"</formula>
    </cfRule>
  </conditionalFormatting>
  <conditionalFormatting sqref="CN68:CO70 CM68:CM72 CL68:CL73 CM76:CM94 CL76:CL95 CL98:CM112 CW99:CY102 CW103:CW106 CP68:CY81 CN99:CQ106 CN72:CO85 CN112:CY112 CX107:CY111 CN86:CY98 CP85:CY85 CP82:CW84 CY82:CY84 CY103:CY106">
    <cfRule type="cellIs" dxfId="1480" priority="1564" operator="equal">
      <formula>"no fueling"</formula>
    </cfRule>
  </conditionalFormatting>
  <conditionalFormatting sqref="CR99 CR101:CR106 CS99:CV106">
    <cfRule type="cellIs" dxfId="1479" priority="1563" operator="equal">
      <formula>"no fueling"</formula>
    </cfRule>
  </conditionalFormatting>
  <conditionalFormatting sqref="CR100">
    <cfRule type="cellIs" dxfId="1478" priority="1562" operator="equal">
      <formula>"no fueling"</formula>
    </cfRule>
  </conditionalFormatting>
  <conditionalFormatting sqref="CX103">
    <cfRule type="cellIs" dxfId="1477" priority="1561" operator="equal">
      <formula>"no fueling"</formula>
    </cfRule>
  </conditionalFormatting>
  <conditionalFormatting sqref="EI68:ER72 EE96:ER103 EE74:ER81 EE68:EH73 EE90:EH95 EE85:EF89 EI90:ER94 EQ85:ER89 EE112:ER112 EE107:EF111 EQ107:ER111 EE82:EP84 ER82:ER84 EE104:EP106 ER104:ER106">
    <cfRule type="cellIs" dxfId="1476" priority="1560" operator="equal">
      <formula>"no fueling"</formula>
    </cfRule>
  </conditionalFormatting>
  <conditionalFormatting sqref="FZ99:GJ99 FZ100:GH111">
    <cfRule type="cellIs" dxfId="1475" priority="1559" operator="equal">
      <formula>"no fueling"</formula>
    </cfRule>
  </conditionalFormatting>
  <conditionalFormatting sqref="GJ107:GJ111">
    <cfRule type="cellIs" dxfId="1474" priority="1558" operator="equal">
      <formula>"no fueling"</formula>
    </cfRule>
  </conditionalFormatting>
  <conditionalFormatting sqref="GI100:GI111 GJ100:GJ106">
    <cfRule type="cellIs" dxfId="1473" priority="1557" operator="equal">
      <formula>"no fueling"</formula>
    </cfRule>
  </conditionalFormatting>
  <conditionalFormatting sqref="GQ99:GY99">
    <cfRule type="cellIs" dxfId="1472" priority="1556" operator="equal">
      <formula>"no fueling"</formula>
    </cfRule>
  </conditionalFormatting>
  <conditionalFormatting sqref="GY107:GY111">
    <cfRule type="cellIs" dxfId="1471" priority="1555" operator="equal">
      <formula>"no fueling"</formula>
    </cfRule>
  </conditionalFormatting>
  <conditionalFormatting sqref="GQ100:GY103 GO100:GP111 GY104:GY106 GQ104:GX111">
    <cfRule type="cellIs" dxfId="1470" priority="1554" operator="equal">
      <formula>"no fueling"</formula>
    </cfRule>
  </conditionalFormatting>
  <conditionalFormatting sqref="GO99:GP111">
    <cfRule type="cellIs" dxfId="1469" priority="1553" operator="equal">
      <formula>"no fueling"</formula>
    </cfRule>
  </conditionalFormatting>
  <conditionalFormatting sqref="GY85:GY89">
    <cfRule type="cellIs" dxfId="1468" priority="1548" operator="equal">
      <formula>"no fueling"</formula>
    </cfRule>
  </conditionalFormatting>
  <conditionalFormatting sqref="GQ78:GY81 GO78:GP89 GQ82:GX89 GY82:GY84">
    <cfRule type="cellIs" dxfId="1467" priority="1547" operator="equal">
      <formula>"no fueling"</formula>
    </cfRule>
  </conditionalFormatting>
  <conditionalFormatting sqref="GO77:GP89">
    <cfRule type="cellIs" dxfId="1466" priority="1546" operator="equal">
      <formula>"no fueling"</formula>
    </cfRule>
  </conditionalFormatting>
  <conditionalFormatting sqref="FZ77:GJ77 FZ78:GH89">
    <cfRule type="cellIs" dxfId="1465" priority="1552" operator="equal">
      <formula>"no fueling"</formula>
    </cfRule>
  </conditionalFormatting>
  <conditionalFormatting sqref="GJ85:GJ89">
    <cfRule type="cellIs" dxfId="1464" priority="1551" operator="equal">
      <formula>"no fueling"</formula>
    </cfRule>
  </conditionalFormatting>
  <conditionalFormatting sqref="GI78:GI89 GJ78:GJ84">
    <cfRule type="cellIs" dxfId="1463" priority="1550" operator="equal">
      <formula>"no fueling"</formula>
    </cfRule>
  </conditionalFormatting>
  <conditionalFormatting sqref="GQ77:GY77">
    <cfRule type="cellIs" dxfId="1462" priority="1549" operator="equal">
      <formula>"no fueling"</formula>
    </cfRule>
  </conditionalFormatting>
  <conditionalFormatting sqref="E77:E89">
    <cfRule type="cellIs" dxfId="1461" priority="1545" operator="equal">
      <formula>"no fueling"</formula>
    </cfRule>
  </conditionalFormatting>
  <conditionalFormatting sqref="E99:E111">
    <cfRule type="cellIs" dxfId="1460" priority="1544" operator="equal">
      <formula>"no fueling"</formula>
    </cfRule>
  </conditionalFormatting>
  <conditionalFormatting sqref="HG68:HG112 HD72:HE72 HD68:HE70 HB112:HD112 HB76:HE76 HB98:HD98 HB90:HE94 HD74:HE74 HD73 HB95:HC97">
    <cfRule type="cellIs" dxfId="1459" priority="1543" operator="equal">
      <formula>"no fueling"</formula>
    </cfRule>
  </conditionalFormatting>
  <conditionalFormatting sqref="HD71:HE71 HB77:HC89 HB99:HC111 HD75 HB68:HC72">
    <cfRule type="cellIs" dxfId="1458" priority="1542" operator="equal">
      <formula>"no fueling"</formula>
    </cfRule>
  </conditionalFormatting>
  <conditionalFormatting sqref="HD77:HD89">
    <cfRule type="cellIs" dxfId="1457" priority="1541" operator="equal">
      <formula>"no fueling"</formula>
    </cfRule>
  </conditionalFormatting>
  <conditionalFormatting sqref="HE98 HE112">
    <cfRule type="cellIs" dxfId="1456" priority="1540" operator="equal">
      <formula>"no fueling"</formula>
    </cfRule>
  </conditionalFormatting>
  <conditionalFormatting sqref="HE99">
    <cfRule type="cellIs" dxfId="1455" priority="1539" operator="equal">
      <formula>"no fueling"</formula>
    </cfRule>
  </conditionalFormatting>
  <conditionalFormatting sqref="HE100:HE111">
    <cfRule type="cellIs" dxfId="1454" priority="1538" operator="equal">
      <formula>"no fueling"</formula>
    </cfRule>
  </conditionalFormatting>
  <conditionalFormatting sqref="HE77:HE89">
    <cfRule type="cellIs" dxfId="1453" priority="1537" operator="equal">
      <formula>"no fueling"</formula>
    </cfRule>
  </conditionalFormatting>
  <conditionalFormatting sqref="HB73:HC75">
    <cfRule type="cellIs" dxfId="1452" priority="1536" operator="equal">
      <formula>"no fueling"</formula>
    </cfRule>
  </conditionalFormatting>
  <conditionalFormatting sqref="HF73:HF74">
    <cfRule type="cellIs" dxfId="1451" priority="1535" operator="equal">
      <formula>"no fueling"</formula>
    </cfRule>
  </conditionalFormatting>
  <conditionalFormatting sqref="HF68:HF72 HF91:HF94">
    <cfRule type="cellIs" dxfId="1450" priority="1534" operator="equal">
      <formula>"no fueling"</formula>
    </cfRule>
  </conditionalFormatting>
  <conditionalFormatting sqref="HD96:HE96 HD95">
    <cfRule type="cellIs" dxfId="1449" priority="1531" operator="equal">
      <formula>"no fueling"</formula>
    </cfRule>
  </conditionalFormatting>
  <conditionalFormatting sqref="HD97">
    <cfRule type="cellIs" dxfId="1448" priority="1530" operator="equal">
      <formula>"no fueling"</formula>
    </cfRule>
  </conditionalFormatting>
  <conditionalFormatting sqref="HJ68:HJ70 HH112:HJ112 HH76:HJ76 HH98:HJ98 HH90:HJ94 HJ72:HJ73 HH95:HI97">
    <cfRule type="cellIs" dxfId="1447" priority="1529" operator="equal">
      <formula>"no fueling"</formula>
    </cfRule>
  </conditionalFormatting>
  <conditionalFormatting sqref="HJ71 HH77:HI89 HH99:HI111 HH68:HI72">
    <cfRule type="cellIs" dxfId="1446" priority="1528" operator="equal">
      <formula>"no fueling"</formula>
    </cfRule>
  </conditionalFormatting>
  <conditionalFormatting sqref="HJ77:HJ89">
    <cfRule type="cellIs" dxfId="1445" priority="1527" operator="equal">
      <formula>"no fueling"</formula>
    </cfRule>
  </conditionalFormatting>
  <conditionalFormatting sqref="HH73:HI75">
    <cfRule type="cellIs" dxfId="1444" priority="1526" operator="equal">
      <formula>"no fueling"</formula>
    </cfRule>
  </conditionalFormatting>
  <conditionalFormatting sqref="HF75">
    <cfRule type="cellIs" dxfId="1443" priority="1532" operator="equal">
      <formula>"no fueling"</formula>
    </cfRule>
  </conditionalFormatting>
  <conditionalFormatting sqref="HF76:HF82 HF90">
    <cfRule type="cellIs" dxfId="1442" priority="1533" operator="equal">
      <formula>"no fueling"</formula>
    </cfRule>
  </conditionalFormatting>
  <conditionalFormatting sqref="HK75">
    <cfRule type="cellIs" dxfId="1441" priority="1523" operator="equal">
      <formula>"no fueling"</formula>
    </cfRule>
  </conditionalFormatting>
  <conditionalFormatting sqref="HF98:HF112">
    <cfRule type="cellIs" dxfId="1440" priority="1522" operator="equal">
      <formula>"no fueling"</formula>
    </cfRule>
  </conditionalFormatting>
  <conditionalFormatting sqref="HF97">
    <cfRule type="cellIs" dxfId="1439" priority="1521" operator="equal">
      <formula>"no fueling"</formula>
    </cfRule>
  </conditionalFormatting>
  <conditionalFormatting sqref="HK98:HK112">
    <cfRule type="cellIs" dxfId="1438" priority="1520" operator="equal">
      <formula>"no fueling"</formula>
    </cfRule>
  </conditionalFormatting>
  <conditionalFormatting sqref="HK68:HK72 HK91:HK94">
    <cfRule type="cellIs" dxfId="1437" priority="1525" operator="equal">
      <formula>"no fueling"</formula>
    </cfRule>
  </conditionalFormatting>
  <conditionalFormatting sqref="HK76:HK90">
    <cfRule type="cellIs" dxfId="1436" priority="1524" operator="equal">
      <formula>"no fueling"</formula>
    </cfRule>
  </conditionalFormatting>
  <conditionalFormatting sqref="HK97">
    <cfRule type="cellIs" dxfId="1435" priority="1519" operator="equal">
      <formula>"no fueling"</formula>
    </cfRule>
  </conditionalFormatting>
  <conditionalFormatting sqref="HJ99:HJ111">
    <cfRule type="cellIs" dxfId="1434" priority="1518" operator="equal">
      <formula>"no fueling"</formula>
    </cfRule>
  </conditionalFormatting>
  <conditionalFormatting sqref="HJ95">
    <cfRule type="cellIs" dxfId="1433" priority="1517" operator="equal">
      <formula>"no fueling"</formula>
    </cfRule>
  </conditionalFormatting>
  <conditionalFormatting sqref="HD99:HD111">
    <cfRule type="cellIs" dxfId="1432" priority="1516" operator="equal">
      <formula>"no fueling"</formula>
    </cfRule>
  </conditionalFormatting>
  <conditionalFormatting sqref="HF95:HF96">
    <cfRule type="cellIs" dxfId="1431" priority="1515" operator="equal">
      <formula>"no fueling"</formula>
    </cfRule>
  </conditionalFormatting>
  <conditionalFormatting sqref="HK95:HK96">
    <cfRule type="cellIs" dxfId="1430" priority="1514" operator="equal">
      <formula>"no fueling"</formula>
    </cfRule>
  </conditionalFormatting>
  <conditionalFormatting sqref="HK73:HK74">
    <cfRule type="cellIs" dxfId="1429" priority="1513" operator="equal">
      <formula>"no fueling"</formula>
    </cfRule>
  </conditionalFormatting>
  <conditionalFormatting sqref="F85">
    <cfRule type="cellIs" dxfId="1428" priority="1512" operator="equal">
      <formula>"no fueling"</formula>
    </cfRule>
  </conditionalFormatting>
  <conditionalFormatting sqref="F86">
    <cfRule type="cellIs" dxfId="1427" priority="1511" operator="equal">
      <formula>"no fueling"</formula>
    </cfRule>
  </conditionalFormatting>
  <conditionalFormatting sqref="F87">
    <cfRule type="cellIs" dxfId="1426" priority="1510" operator="equal">
      <formula>"no fueling"</formula>
    </cfRule>
  </conditionalFormatting>
  <conditionalFormatting sqref="F88">
    <cfRule type="cellIs" dxfId="1425" priority="1509" operator="equal">
      <formula>"no fueling"</formula>
    </cfRule>
  </conditionalFormatting>
  <conditionalFormatting sqref="F89">
    <cfRule type="cellIs" dxfId="1424" priority="1508" operator="equal">
      <formula>"no fueling"</formula>
    </cfRule>
  </conditionalFormatting>
  <conditionalFormatting sqref="G89">
    <cfRule type="cellIs" dxfId="1423" priority="1507" operator="equal">
      <formula>"no fueling"</formula>
    </cfRule>
  </conditionalFormatting>
  <conditionalFormatting sqref="G88">
    <cfRule type="cellIs" dxfId="1422" priority="1506" operator="equal">
      <formula>"no fueling"</formula>
    </cfRule>
  </conditionalFormatting>
  <conditionalFormatting sqref="G85">
    <cfRule type="cellIs" dxfId="1421" priority="1505" operator="equal">
      <formula>"no fueling"</formula>
    </cfRule>
  </conditionalFormatting>
  <conditionalFormatting sqref="G86">
    <cfRule type="cellIs" dxfId="1420" priority="1504" operator="equal">
      <formula>"no fueling"</formula>
    </cfRule>
  </conditionalFormatting>
  <conditionalFormatting sqref="G87">
    <cfRule type="cellIs" dxfId="1419" priority="1503" operator="equal">
      <formula>"no fueling"</formula>
    </cfRule>
  </conditionalFormatting>
  <conditionalFormatting sqref="HF83:HF89">
    <cfRule type="cellIs" dxfId="1418" priority="1502" operator="equal">
      <formula>"no fueling"</formula>
    </cfRule>
  </conditionalFormatting>
  <conditionalFormatting sqref="F99:G111">
    <cfRule type="cellIs" dxfId="1417" priority="1501" operator="equal">
      <formula>"no fueling"</formula>
    </cfRule>
  </conditionalFormatting>
  <conditionalFormatting sqref="W77:W89">
    <cfRule type="cellIs" dxfId="1416" priority="1500" operator="equal">
      <formula>"no fueling"</formula>
    </cfRule>
  </conditionalFormatting>
  <conditionalFormatting sqref="W99:W111">
    <cfRule type="cellIs" dxfId="1415" priority="1499" operator="equal">
      <formula>"no fueling"</formula>
    </cfRule>
  </conditionalFormatting>
  <conditionalFormatting sqref="B69">
    <cfRule type="cellIs" dxfId="1414" priority="1498" operator="equal">
      <formula>"no fueling"</formula>
    </cfRule>
  </conditionalFormatting>
  <conditionalFormatting sqref="A114:D114 CK114 H114:AO114 HA114 HL114:HS114">
    <cfRule type="cellIs" dxfId="1413" priority="1497" operator="equal">
      <formula>"no fueling"</formula>
    </cfRule>
  </conditionalFormatting>
  <conditionalFormatting sqref="AN114">
    <cfRule type="cellIs" dxfId="1412" priority="1496" operator="equal">
      <formula>"no fueling"</formula>
    </cfRule>
  </conditionalFormatting>
  <conditionalFormatting sqref="E114:G114">
    <cfRule type="cellIs" dxfId="1411" priority="1495" operator="equal">
      <formula>"no fueling"</formula>
    </cfRule>
  </conditionalFormatting>
  <conditionalFormatting sqref="BF114:BU114">
    <cfRule type="cellIs" dxfId="1410" priority="1493" operator="equal">
      <formula>"no fueling"</formula>
    </cfRule>
  </conditionalFormatting>
  <conditionalFormatting sqref="AP114:BE114">
    <cfRule type="cellIs" dxfId="1409" priority="1494" operator="equal">
      <formula>"no fueling"</formula>
    </cfRule>
  </conditionalFormatting>
  <conditionalFormatting sqref="BV114:CJ114">
    <cfRule type="cellIs" dxfId="1408" priority="1492" operator="equal">
      <formula>"no fueling"</formula>
    </cfRule>
  </conditionalFormatting>
  <conditionalFormatting sqref="CZ114">
    <cfRule type="cellIs" dxfId="1407" priority="1491" operator="equal">
      <formula>"no fueling"</formula>
    </cfRule>
  </conditionalFormatting>
  <conditionalFormatting sqref="DA114:ED114 ES114:GZ114">
    <cfRule type="cellIs" dxfId="1406" priority="1490" operator="equal">
      <formula>"no fueling"</formula>
    </cfRule>
  </conditionalFormatting>
  <conditionalFormatting sqref="CL114:CY114">
    <cfRule type="cellIs" dxfId="1405" priority="1489" operator="equal">
      <formula>"no fueling"</formula>
    </cfRule>
  </conditionalFormatting>
  <conditionalFormatting sqref="EE114:ER114">
    <cfRule type="cellIs" dxfId="1404" priority="1488" operator="equal">
      <formula>"no fueling"</formula>
    </cfRule>
  </conditionalFormatting>
  <conditionalFormatting sqref="HB114:HE114 HG114">
    <cfRule type="cellIs" dxfId="1403" priority="1487" operator="equal">
      <formula>"no fueling"</formula>
    </cfRule>
  </conditionalFormatting>
  <conditionalFormatting sqref="HF114">
    <cfRule type="cellIs" dxfId="1402" priority="1486" operator="equal">
      <formula>"no fueling"</formula>
    </cfRule>
  </conditionalFormatting>
  <conditionalFormatting sqref="HH114:HJ114">
    <cfRule type="cellIs" dxfId="1401" priority="1485" operator="equal">
      <formula>"no fueling"</formula>
    </cfRule>
  </conditionalFormatting>
  <conditionalFormatting sqref="HK114">
    <cfRule type="cellIs" dxfId="1400" priority="1484" operator="equal">
      <formula>"no fueling"</formula>
    </cfRule>
  </conditionalFormatting>
  <conditionalFormatting sqref="AD119:AD120 AE119 AC118:AD118 AB115:AE117 A115:C115 A141:C159 D123 T124:V136 T146:V158 AD159 AD145:AD146 AD123 AD137 Y145:Z145 Y143:Y144 AD142:AE142 W115:X117 Y115:AA118 W119:AC119 W123:Z123 D137:D139 D159 AL120:AM121 A140:D140 T120:X120 D115:D120 T121:Z121 H115:V119 T142:X142 H159:Z159 H122:V123 H137:Z137 AF120:AF137 AF115:AN119 AF142:AF159 H138:AN141 AI137:AM137 AI123:AM123 AI124:AK136 AI120:AK122 Y124:Y136 Y146:Y158 AI142:AM145 AI159:AM159 AI146:AK158 CK115:CK159 J124:R127 AO115:AO159 J146:R150 HA115:HA159 HL115:HS159 A116 C116 D141:D145 H143:X145 A117:C139 AJ145:AJ159 AJ123:AJ137 J128:Q136 J151:Q158 R151:R153">
    <cfRule type="cellIs" dxfId="1399" priority="1483" operator="equal">
      <formula>"no fueling"</formula>
    </cfRule>
  </conditionalFormatting>
  <conditionalFormatting sqref="AD121">
    <cfRule type="cellIs" dxfId="1398" priority="1482" operator="equal">
      <formula>"no fueling"</formula>
    </cfRule>
  </conditionalFormatting>
  <conditionalFormatting sqref="AN115:AN119 AN138:AN141">
    <cfRule type="cellIs" dxfId="1397" priority="1481" operator="equal">
      <formula>"no fueling"</formula>
    </cfRule>
  </conditionalFormatting>
  <conditionalFormatting sqref="Z121 Z123">
    <cfRule type="cellIs" dxfId="1396" priority="1480" operator="equal">
      <formula>"no fueling"</formula>
    </cfRule>
  </conditionalFormatting>
  <conditionalFormatting sqref="Z145">
    <cfRule type="cellIs" dxfId="1395" priority="1479" operator="equal">
      <formula>"no fueling"</formula>
    </cfRule>
  </conditionalFormatting>
  <conditionalFormatting sqref="AC118:AD118 AC140:AD140">
    <cfRule type="cellIs" dxfId="1394" priority="1478" operator="equal">
      <formula>"no fueling"</formula>
    </cfRule>
  </conditionalFormatting>
  <conditionalFormatting sqref="D120">
    <cfRule type="cellIs" dxfId="1393" priority="1477" operator="equal">
      <formula>"no fueling"</formula>
    </cfRule>
  </conditionalFormatting>
  <conditionalFormatting sqref="D142">
    <cfRule type="cellIs" dxfId="1392" priority="1476" operator="equal">
      <formula>"no fueling"</formula>
    </cfRule>
  </conditionalFormatting>
  <conditionalFormatting sqref="B145:B159 B123:B137">
    <cfRule type="cellIs" dxfId="1391" priority="1475" operator="equal">
      <formula>"no fueling"</formula>
    </cfRule>
  </conditionalFormatting>
  <conditionalFormatting sqref="AJ123:AJ137 AJ145:AJ159">
    <cfRule type="cellIs" dxfId="1390" priority="1474" operator="equal">
      <formula>"no fueling"</formula>
    </cfRule>
  </conditionalFormatting>
  <conditionalFormatting sqref="U145:U159 U123:U137">
    <cfRule type="cellIs" dxfId="1389" priority="1473" operator="equal">
      <formula>"no fueling"</formula>
    </cfRule>
  </conditionalFormatting>
  <conditionalFormatting sqref="AL146:AM158">
    <cfRule type="cellIs" dxfId="1388" priority="1470" operator="equal">
      <formula>"no fueling"</formula>
    </cfRule>
  </conditionalFormatting>
  <conditionalFormatting sqref="X124:X136">
    <cfRule type="cellIs" dxfId="1387" priority="1472" operator="equal">
      <formula>"no fueling"</formula>
    </cfRule>
  </conditionalFormatting>
  <conditionalFormatting sqref="AL124:AM136">
    <cfRule type="cellIs" dxfId="1386" priority="1471" operator="equal">
      <formula>"no fueling"</formula>
    </cfRule>
  </conditionalFormatting>
  <conditionalFormatting sqref="X146:X158">
    <cfRule type="cellIs" dxfId="1385" priority="1469" operator="equal">
      <formula>"no fueling"</formula>
    </cfRule>
  </conditionalFormatting>
  <conditionalFormatting sqref="D124:D136">
    <cfRule type="cellIs" dxfId="1384" priority="1468" operator="equal">
      <formula>"no fueling"</formula>
    </cfRule>
  </conditionalFormatting>
  <conditionalFormatting sqref="D146:D158">
    <cfRule type="cellIs" dxfId="1383" priority="1467" operator="equal">
      <formula>"no fueling"</formula>
    </cfRule>
  </conditionalFormatting>
  <conditionalFormatting sqref="AD131:AD136">
    <cfRule type="cellIs" dxfId="1382" priority="1466" operator="equal">
      <formula>"no fueling"</formula>
    </cfRule>
  </conditionalFormatting>
  <conditionalFormatting sqref="AD151:AD154">
    <cfRule type="cellIs" dxfId="1381" priority="1465" operator="equal">
      <formula>"no fueling"</formula>
    </cfRule>
  </conditionalFormatting>
  <conditionalFormatting sqref="S124:S136 R132:R136">
    <cfRule type="cellIs" dxfId="1380" priority="1464" operator="equal">
      <formula>"no fueling"</formula>
    </cfRule>
  </conditionalFormatting>
  <conditionalFormatting sqref="S146:S158">
    <cfRule type="cellIs" dxfId="1379" priority="1462" operator="equal">
      <formula>"no fueling"</formula>
    </cfRule>
  </conditionalFormatting>
  <conditionalFormatting sqref="AD125:AD130">
    <cfRule type="cellIs" dxfId="1378" priority="1461" operator="equal">
      <formula>"no fueling"</formula>
    </cfRule>
  </conditionalFormatting>
  <conditionalFormatting sqref="AD147:AD150">
    <cfRule type="cellIs" dxfId="1377" priority="1460" operator="equal">
      <formula>"no fueling"</formula>
    </cfRule>
  </conditionalFormatting>
  <conditionalFormatting sqref="AD124">
    <cfRule type="cellIs" dxfId="1376" priority="1459" operator="equal">
      <formula>"no fueling"</formula>
    </cfRule>
  </conditionalFormatting>
  <conditionalFormatting sqref="AA121">
    <cfRule type="cellIs" dxfId="1375" priority="1458" operator="equal">
      <formula>"no fueling"</formula>
    </cfRule>
  </conditionalFormatting>
  <conditionalFormatting sqref="AA121">
    <cfRule type="cellIs" dxfId="1374" priority="1457" operator="equal">
      <formula>"no fueling"</formula>
    </cfRule>
  </conditionalFormatting>
  <conditionalFormatting sqref="AA137">
    <cfRule type="cellIs" dxfId="1373" priority="1456" operator="equal">
      <formula>"no fueling"</formula>
    </cfRule>
  </conditionalFormatting>
  <conditionalFormatting sqref="AA123">
    <cfRule type="cellIs" dxfId="1372" priority="1455" operator="equal">
      <formula>"no fueling"</formula>
    </cfRule>
  </conditionalFormatting>
  <conditionalFormatting sqref="AA145">
    <cfRule type="cellIs" dxfId="1371" priority="1454" operator="equal">
      <formula>"no fueling"</formula>
    </cfRule>
  </conditionalFormatting>
  <conditionalFormatting sqref="AA159">
    <cfRule type="cellIs" dxfId="1370" priority="1453" operator="equal">
      <formula>"no fueling"</formula>
    </cfRule>
  </conditionalFormatting>
  <conditionalFormatting sqref="AE121">
    <cfRule type="cellIs" dxfId="1369" priority="1452" operator="equal">
      <formula>"no fueling"</formula>
    </cfRule>
  </conditionalFormatting>
  <conditionalFormatting sqref="AE143">
    <cfRule type="cellIs" dxfId="1368" priority="1451" operator="equal">
      <formula>"no fueling"</formula>
    </cfRule>
  </conditionalFormatting>
  <conditionalFormatting sqref="AE159 AE145:AE146">
    <cfRule type="cellIs" dxfId="1367" priority="1450" operator="equal">
      <formula>"no fueling"</formula>
    </cfRule>
  </conditionalFormatting>
  <conditionalFormatting sqref="AE151:AE154">
    <cfRule type="cellIs" dxfId="1366" priority="1449" operator="equal">
      <formula>"no fueling"</formula>
    </cfRule>
  </conditionalFormatting>
  <conditionalFormatting sqref="AE147:AE150">
    <cfRule type="cellIs" dxfId="1365" priority="1448" operator="equal">
      <formula>"no fueling"</formula>
    </cfRule>
  </conditionalFormatting>
  <conditionalFormatting sqref="AE137 AE123:AE124">
    <cfRule type="cellIs" dxfId="1364" priority="1447" operator="equal">
      <formula>"no fueling"</formula>
    </cfRule>
  </conditionalFormatting>
  <conditionalFormatting sqref="AE129:AE136">
    <cfRule type="cellIs" dxfId="1363" priority="1446" operator="equal">
      <formula>"no fueling"</formula>
    </cfRule>
  </conditionalFormatting>
  <conditionalFormatting sqref="AE125:AE128">
    <cfRule type="cellIs" dxfId="1362" priority="1445" operator="equal">
      <formula>"no fueling"</formula>
    </cfRule>
  </conditionalFormatting>
  <conditionalFormatting sqref="Z143">
    <cfRule type="cellIs" dxfId="1361" priority="1444" operator="equal">
      <formula>"no fueling"</formula>
    </cfRule>
  </conditionalFormatting>
  <conditionalFormatting sqref="Z143">
    <cfRule type="cellIs" dxfId="1360" priority="1443" operator="equal">
      <formula>"no fueling"</formula>
    </cfRule>
  </conditionalFormatting>
  <conditionalFormatting sqref="AA143">
    <cfRule type="cellIs" dxfId="1359" priority="1442" operator="equal">
      <formula>"no fueling"</formula>
    </cfRule>
  </conditionalFormatting>
  <conditionalFormatting sqref="AA143">
    <cfRule type="cellIs" dxfId="1358" priority="1441" operator="equal">
      <formula>"no fueling"</formula>
    </cfRule>
  </conditionalFormatting>
  <conditionalFormatting sqref="AA124">
    <cfRule type="cellIs" dxfId="1357" priority="1440" operator="equal">
      <formula>"no fueling"</formula>
    </cfRule>
  </conditionalFormatting>
  <conditionalFormatting sqref="AA129:AA136">
    <cfRule type="cellIs" dxfId="1356" priority="1439" operator="equal">
      <formula>"no fueling"</formula>
    </cfRule>
  </conditionalFormatting>
  <conditionalFormatting sqref="AA125:AA128">
    <cfRule type="cellIs" dxfId="1355" priority="1438" operator="equal">
      <formula>"no fueling"</formula>
    </cfRule>
  </conditionalFormatting>
  <conditionalFormatting sqref="Z124">
    <cfRule type="cellIs" dxfId="1354" priority="1437" operator="equal">
      <formula>"no fueling"</formula>
    </cfRule>
  </conditionalFormatting>
  <conditionalFormatting sqref="Z129:Z136">
    <cfRule type="cellIs" dxfId="1353" priority="1436" operator="equal">
      <formula>"no fueling"</formula>
    </cfRule>
  </conditionalFormatting>
  <conditionalFormatting sqref="Z125:Z128">
    <cfRule type="cellIs" dxfId="1352" priority="1435" operator="equal">
      <formula>"no fueling"</formula>
    </cfRule>
  </conditionalFormatting>
  <conditionalFormatting sqref="AA146">
    <cfRule type="cellIs" dxfId="1351" priority="1434" operator="equal">
      <formula>"no fueling"</formula>
    </cfRule>
  </conditionalFormatting>
  <conditionalFormatting sqref="AA151:AA154">
    <cfRule type="cellIs" dxfId="1350" priority="1433" operator="equal">
      <formula>"no fueling"</formula>
    </cfRule>
  </conditionalFormatting>
  <conditionalFormatting sqref="AA147:AA150">
    <cfRule type="cellIs" dxfId="1349" priority="1432" operator="equal">
      <formula>"no fueling"</formula>
    </cfRule>
  </conditionalFormatting>
  <conditionalFormatting sqref="Z146">
    <cfRule type="cellIs" dxfId="1348" priority="1431" operator="equal">
      <formula>"no fueling"</formula>
    </cfRule>
  </conditionalFormatting>
  <conditionalFormatting sqref="Z151:Z154">
    <cfRule type="cellIs" dxfId="1347" priority="1430" operator="equal">
      <formula>"no fueling"</formula>
    </cfRule>
  </conditionalFormatting>
  <conditionalFormatting sqref="Z147:Z150">
    <cfRule type="cellIs" dxfId="1346" priority="1429" operator="equal">
      <formula>"no fueling"</formula>
    </cfRule>
  </conditionalFormatting>
  <conditionalFormatting sqref="AD143">
    <cfRule type="cellIs" dxfId="1345" priority="1428" operator="equal">
      <formula>"no fueling"</formula>
    </cfRule>
  </conditionalFormatting>
  <conditionalFormatting sqref="AB120:AC123 AB137:AC137">
    <cfRule type="cellIs" dxfId="1344" priority="1427" operator="equal">
      <formula>"no fueling"</formula>
    </cfRule>
  </conditionalFormatting>
  <conditionalFormatting sqref="AB124:AC136">
    <cfRule type="cellIs" dxfId="1343" priority="1426" operator="equal">
      <formula>"no fueling"</formula>
    </cfRule>
  </conditionalFormatting>
  <conditionalFormatting sqref="AB142:AC145 AB159:AC159">
    <cfRule type="cellIs" dxfId="1342" priority="1425" operator="equal">
      <formula>"no fueling"</formula>
    </cfRule>
  </conditionalFormatting>
  <conditionalFormatting sqref="AB146:AC158">
    <cfRule type="cellIs" dxfId="1341" priority="1424" operator="equal">
      <formula>"no fueling"</formula>
    </cfRule>
  </conditionalFormatting>
  <conditionalFormatting sqref="AN120 AN137 AN123">
    <cfRule type="cellIs" dxfId="1340" priority="1423" operator="equal">
      <formula>"no fueling"</formula>
    </cfRule>
  </conditionalFormatting>
  <conditionalFormatting sqref="AN124:AN136">
    <cfRule type="cellIs" dxfId="1339" priority="1422" operator="equal">
      <formula>"no fueling"</formula>
    </cfRule>
  </conditionalFormatting>
  <conditionalFormatting sqref="AN142 AN159 AN145">
    <cfRule type="cellIs" dxfId="1338" priority="1421" operator="equal">
      <formula>"no fueling"</formula>
    </cfRule>
  </conditionalFormatting>
  <conditionalFormatting sqref="AN146:AN158">
    <cfRule type="cellIs" dxfId="1337" priority="1420" operator="equal">
      <formula>"no fueling"</formula>
    </cfRule>
  </conditionalFormatting>
  <conditionalFormatting sqref="Y142:AA142">
    <cfRule type="cellIs" dxfId="1336" priority="1419" operator="equal">
      <formula>"no fueling"</formula>
    </cfRule>
  </conditionalFormatting>
  <conditionalFormatting sqref="Y120:AA120">
    <cfRule type="cellIs" dxfId="1335" priority="1418" operator="equal">
      <formula>"no fueling"</formula>
    </cfRule>
  </conditionalFormatting>
  <conditionalFormatting sqref="E137:G141 E115:G119 F124:G131">
    <cfRule type="cellIs" dxfId="1334" priority="1417" operator="equal">
      <formula>"no fueling"</formula>
    </cfRule>
  </conditionalFormatting>
  <conditionalFormatting sqref="E123:G123">
    <cfRule type="cellIs" dxfId="1333" priority="1416" operator="equal">
      <formula>"no fueling"</formula>
    </cfRule>
  </conditionalFormatting>
  <conditionalFormatting sqref="E145:G145">
    <cfRule type="cellIs" dxfId="1332" priority="1414" operator="equal">
      <formula>"no fueling"</formula>
    </cfRule>
  </conditionalFormatting>
  <conditionalFormatting sqref="E159:G159">
    <cfRule type="cellIs" dxfId="1331" priority="1415" operator="equal">
      <formula>"no fueling"</formula>
    </cfRule>
  </conditionalFormatting>
  <conditionalFormatting sqref="BI115:BU119 BI138:BU141 BU142:BU143 BU120:BU121">
    <cfRule type="cellIs" dxfId="1330" priority="1409" operator="equal">
      <formula>"no fueling"</formula>
    </cfRule>
  </conditionalFormatting>
  <conditionalFormatting sqref="BH115:BH120 BU159 BF115:BG119 BU122:BU123 BU144:BU145 BU137 BF123:BH159">
    <cfRule type="cellIs" dxfId="1329" priority="1408" operator="equal">
      <formula>"no fueling"</formula>
    </cfRule>
  </conditionalFormatting>
  <conditionalFormatting sqref="BE115:BE159 AT115:BD119 AS120:AS121 AT138:BD141 AS142:AS143 AT144:BC150 AT159:BC159 BC155:BC158 AV122:BC137 AT154:BC154 AT151:BB153">
    <cfRule type="cellIs" dxfId="1328" priority="1413" operator="equal">
      <formula>"no fueling"</formula>
    </cfRule>
  </conditionalFormatting>
  <conditionalFormatting sqref="BD124:BD136">
    <cfRule type="cellIs" dxfId="1327" priority="1411" operator="equal">
      <formula>"no fueling"</formula>
    </cfRule>
  </conditionalFormatting>
  <conditionalFormatting sqref="BD159 AP115:AS119 BD122:BD123 BD144:BD145 BD137 AR138:AS141 AR120 AR142:AR159 AR123:AR137 AP123:AQ159">
    <cfRule type="cellIs" dxfId="1326" priority="1412" operator="equal">
      <formula>"no fueling"</formula>
    </cfRule>
  </conditionalFormatting>
  <conditionalFormatting sqref="BU124:BU136">
    <cfRule type="cellIs" dxfId="1325" priority="1407" operator="equal">
      <formula>"no fueling"</formula>
    </cfRule>
  </conditionalFormatting>
  <conditionalFormatting sqref="BD146:BD158">
    <cfRule type="cellIs" dxfId="1324" priority="1410" operator="equal">
      <formula>"no fueling"</formula>
    </cfRule>
  </conditionalFormatting>
  <conditionalFormatting sqref="BU146:BU158">
    <cfRule type="cellIs" dxfId="1323" priority="1406" operator="equal">
      <formula>"no fueling"</formula>
    </cfRule>
  </conditionalFormatting>
  <conditionalFormatting sqref="BC156">
    <cfRule type="cellIs" dxfId="1322" priority="1398" operator="equal">
      <formula>"no fueling"</formula>
    </cfRule>
  </conditionalFormatting>
  <conditionalFormatting sqref="BC157">
    <cfRule type="cellIs" dxfId="1321" priority="1397" operator="equal">
      <formula>"no fueling"</formula>
    </cfRule>
  </conditionalFormatting>
  <conditionalFormatting sqref="BC154">
    <cfRule type="cellIs" dxfId="1320" priority="1400" operator="equal">
      <formula>"no fueling"</formula>
    </cfRule>
  </conditionalFormatting>
  <conditionalFormatting sqref="BC155">
    <cfRule type="cellIs" dxfId="1319" priority="1399" operator="equal">
      <formula>"no fueling"</formula>
    </cfRule>
  </conditionalFormatting>
  <conditionalFormatting sqref="BC158">
    <cfRule type="cellIs" dxfId="1318" priority="1396" operator="equal">
      <formula>"no fueling"</formula>
    </cfRule>
  </conditionalFormatting>
  <conditionalFormatting sqref="BC130:BC136">
    <cfRule type="cellIs" dxfId="1317" priority="1395" operator="equal">
      <formula>"no fueling"</formula>
    </cfRule>
  </conditionalFormatting>
  <conditionalFormatting sqref="BB134">
    <cfRule type="cellIs" dxfId="1316" priority="1394" operator="equal">
      <formula>"no fueling"</formula>
    </cfRule>
  </conditionalFormatting>
  <conditionalFormatting sqref="BB135:BB136">
    <cfRule type="cellIs" dxfId="1315" priority="1393" operator="equal">
      <formula>"no fueling"</formula>
    </cfRule>
  </conditionalFormatting>
  <conditionalFormatting sqref="BB136">
    <cfRule type="cellIs" dxfId="1314" priority="1392" operator="equal">
      <formula>"no fueling"</formula>
    </cfRule>
  </conditionalFormatting>
  <conditionalFormatting sqref="BC129">
    <cfRule type="cellIs" dxfId="1313" priority="1391" operator="equal">
      <formula>"no fueling"</formula>
    </cfRule>
  </conditionalFormatting>
  <conditionalFormatting sqref="BY115:CJ119 BY138:CJ141">
    <cfRule type="cellIs" dxfId="1312" priority="1388" operator="equal">
      <formula>"no fueling"</formula>
    </cfRule>
  </conditionalFormatting>
  <conditionalFormatting sqref="BX115:BX120 BV115:BW119 BX123 BX137:BX145 BX159 BV123:BW159">
    <cfRule type="cellIs" dxfId="1311" priority="1387" operator="equal">
      <formula>"no fueling"</formula>
    </cfRule>
  </conditionalFormatting>
  <conditionalFormatting sqref="AS145:AS154 AS159">
    <cfRule type="cellIs" dxfId="1310" priority="1386" operator="equal">
      <formula>"no fueling"</formula>
    </cfRule>
  </conditionalFormatting>
  <conditionalFormatting sqref="BT146:BT158">
    <cfRule type="cellIs" dxfId="1309" priority="1380" operator="equal">
      <formula>"no fueling"</formula>
    </cfRule>
  </conditionalFormatting>
  <conditionalFormatting sqref="AT122:AU137">
    <cfRule type="cellIs" dxfId="1308" priority="1384" operator="equal">
      <formula>"no fueling"</formula>
    </cfRule>
  </conditionalFormatting>
  <conditionalFormatting sqref="AS123:AS137">
    <cfRule type="cellIs" dxfId="1307" priority="1383" operator="equal">
      <formula>"no fueling"</formula>
    </cfRule>
  </conditionalFormatting>
  <conditionalFormatting sqref="AS122">
    <cfRule type="cellIs" dxfId="1306" priority="1382" operator="equal">
      <formula>"no fueling"</formula>
    </cfRule>
  </conditionalFormatting>
  <conditionalFormatting sqref="BJ144:BJ154 BJ159">
    <cfRule type="cellIs" dxfId="1305" priority="1379" operator="equal">
      <formula>"no fueling"</formula>
    </cfRule>
  </conditionalFormatting>
  <conditionalFormatting sqref="AS144">
    <cfRule type="cellIs" dxfId="1304" priority="1385" operator="equal">
      <formula>"no fueling"</formula>
    </cfRule>
  </conditionalFormatting>
  <conditionalFormatting sqref="BK159:BT159 BK144:BT145 BI142:BI143 BK151:BR154 BK146:BS150">
    <cfRule type="cellIs" dxfId="1303" priority="1381" operator="equal">
      <formula>"no fueling"</formula>
    </cfRule>
  </conditionalFormatting>
  <conditionalFormatting sqref="BT124:BT136">
    <cfRule type="cellIs" dxfId="1302" priority="1375" operator="equal">
      <formula>"no fueling"</formula>
    </cfRule>
  </conditionalFormatting>
  <conditionalFormatting sqref="BI145:BI154 BI159">
    <cfRule type="cellIs" dxfId="1301" priority="1378" operator="equal">
      <formula>"no fueling"</formula>
    </cfRule>
  </conditionalFormatting>
  <conditionalFormatting sqref="CA159:CJ159 CA144:CJ145 BY142:BY143 CA151:CH154 CA146:CI150">
    <cfRule type="cellIs" dxfId="1300" priority="1371" operator="equal">
      <formula>"no fueling"</formula>
    </cfRule>
  </conditionalFormatting>
  <conditionalFormatting sqref="BY144">
    <cfRule type="cellIs" dxfId="1299" priority="1367" operator="equal">
      <formula>"no fueling"</formula>
    </cfRule>
  </conditionalFormatting>
  <conditionalFormatting sqref="CA137:CJ137 CA122:CJ123 BY120:BY121 CA129:CH132 CA124:CI128">
    <cfRule type="cellIs" dxfId="1298" priority="1366" operator="equal">
      <formula>"no fueling"</formula>
    </cfRule>
  </conditionalFormatting>
  <conditionalFormatting sqref="CJ124:CJ136">
    <cfRule type="cellIs" dxfId="1297" priority="1365" operator="equal">
      <formula>"no fueling"</formula>
    </cfRule>
  </conditionalFormatting>
  <conditionalFormatting sqref="BI122">
    <cfRule type="cellIs" dxfId="1296" priority="1372" operator="equal">
      <formula>"no fueling"</formula>
    </cfRule>
  </conditionalFormatting>
  <conditionalFormatting sqref="CJ146:CJ158">
    <cfRule type="cellIs" dxfId="1295" priority="1370" operator="equal">
      <formula>"no fueling"</formula>
    </cfRule>
  </conditionalFormatting>
  <conditionalFormatting sqref="BZ144:BZ154 BZ159">
    <cfRule type="cellIs" dxfId="1294" priority="1369" operator="equal">
      <formula>"no fueling"</formula>
    </cfRule>
  </conditionalFormatting>
  <conditionalFormatting sqref="BY145:BY154 BY159">
    <cfRule type="cellIs" dxfId="1293" priority="1368" operator="equal">
      <formula>"no fueling"</formula>
    </cfRule>
  </conditionalFormatting>
  <conditionalFormatting sqref="BJ122:BJ132 BJ137">
    <cfRule type="cellIs" dxfId="1292" priority="1374" operator="equal">
      <formula>"no fueling"</formula>
    </cfRule>
  </conditionalFormatting>
  <conditionalFormatting sqref="BI123:BI132 BI137">
    <cfRule type="cellIs" dxfId="1291" priority="1373" operator="equal">
      <formula>"no fueling"</formula>
    </cfRule>
  </conditionalFormatting>
  <conditionalFormatting sqref="BI144">
    <cfRule type="cellIs" dxfId="1290" priority="1377" operator="equal">
      <formula>"no fueling"</formula>
    </cfRule>
  </conditionalFormatting>
  <conditionalFormatting sqref="BK137:BT137 BK122:BT123 BI120:BI121 BK129:BR132 BK124:BS128">
    <cfRule type="cellIs" dxfId="1289" priority="1376" operator="equal">
      <formula>"no fueling"</formula>
    </cfRule>
  </conditionalFormatting>
  <conditionalFormatting sqref="BZ122:BZ132 BZ137">
    <cfRule type="cellIs" dxfId="1288" priority="1364" operator="equal">
      <formula>"no fueling"</formula>
    </cfRule>
  </conditionalFormatting>
  <conditionalFormatting sqref="BC131">
    <cfRule type="cellIs" dxfId="1287" priority="1357" operator="equal">
      <formula>"no fueling"</formula>
    </cfRule>
  </conditionalFormatting>
  <conditionalFormatting sqref="BC132">
    <cfRule type="cellIs" dxfId="1286" priority="1356" operator="equal">
      <formula>"no fueling"</formula>
    </cfRule>
  </conditionalFormatting>
  <conditionalFormatting sqref="BC133">
    <cfRule type="cellIs" dxfId="1285" priority="1355" operator="equal">
      <formula>"no fueling"</formula>
    </cfRule>
  </conditionalFormatting>
  <conditionalFormatting sqref="BC134">
    <cfRule type="cellIs" dxfId="1284" priority="1354" operator="equal">
      <formula>"no fueling"</formula>
    </cfRule>
  </conditionalFormatting>
  <conditionalFormatting sqref="BC135">
    <cfRule type="cellIs" dxfId="1283" priority="1353" operator="equal">
      <formula>"no fueling"</formula>
    </cfRule>
  </conditionalFormatting>
  <conditionalFormatting sqref="BY123:BY132 BY137">
    <cfRule type="cellIs" dxfId="1282" priority="1363" operator="equal">
      <formula>"no fueling"</formula>
    </cfRule>
  </conditionalFormatting>
  <conditionalFormatting sqref="BC130">
    <cfRule type="cellIs" dxfId="1281" priority="1358" operator="equal">
      <formula>"no fueling"</formula>
    </cfRule>
  </conditionalFormatting>
  <conditionalFormatting sqref="BB136">
    <cfRule type="cellIs" dxfId="1280" priority="1359" operator="equal">
      <formula>"no fueling"</formula>
    </cfRule>
  </conditionalFormatting>
  <conditionalFormatting sqref="BC136">
    <cfRule type="cellIs" dxfId="1279" priority="1352" operator="equal">
      <formula>"no fueling"</formula>
    </cfRule>
  </conditionalFormatting>
  <conditionalFormatting sqref="BC129">
    <cfRule type="cellIs" dxfId="1278" priority="1351" operator="equal">
      <formula>"no fueling"</formula>
    </cfRule>
  </conditionalFormatting>
  <conditionalFormatting sqref="BB134:BB136">
    <cfRule type="cellIs" dxfId="1277" priority="1350" operator="equal">
      <formula>"no fueling"</formula>
    </cfRule>
  </conditionalFormatting>
  <conditionalFormatting sqref="BB134">
    <cfRule type="cellIs" dxfId="1276" priority="1361" operator="equal">
      <formula>"no fueling"</formula>
    </cfRule>
  </conditionalFormatting>
  <conditionalFormatting sqref="BB135:BB136">
    <cfRule type="cellIs" dxfId="1275" priority="1360" operator="equal">
      <formula>"no fueling"</formula>
    </cfRule>
  </conditionalFormatting>
  <conditionalFormatting sqref="BY122">
    <cfRule type="cellIs" dxfId="1274" priority="1362" operator="equal">
      <formula>"no fueling"</formula>
    </cfRule>
  </conditionalFormatting>
  <conditionalFormatting sqref="H146:I153">
    <cfRule type="cellIs" dxfId="1273" priority="1349" operator="equal">
      <formula>"no fueling"</formula>
    </cfRule>
  </conditionalFormatting>
  <conditionalFormatting sqref="H124:I131">
    <cfRule type="cellIs" dxfId="1272" priority="1348" operator="equal">
      <formula>"no fueling"</formula>
    </cfRule>
  </conditionalFormatting>
  <conditionalFormatting sqref="AG120:AH120 AG123">
    <cfRule type="cellIs" dxfId="1271" priority="1347" operator="equal">
      <formula>"no fueling"</formula>
    </cfRule>
  </conditionalFormatting>
  <conditionalFormatting sqref="BX146:BX158">
    <cfRule type="cellIs" dxfId="1270" priority="1346" operator="equal">
      <formula>"no fueling"</formula>
    </cfRule>
  </conditionalFormatting>
  <conditionalFormatting sqref="BX124:BX136">
    <cfRule type="cellIs" dxfId="1269" priority="1345" operator="equal">
      <formula>"no fueling"</formula>
    </cfRule>
  </conditionalFormatting>
  <conditionalFormatting sqref="AG145">
    <cfRule type="cellIs" dxfId="1268" priority="1344" operator="equal">
      <formula>"no fueling"</formula>
    </cfRule>
  </conditionalFormatting>
  <conditionalFormatting sqref="H154:I158">
    <cfRule type="cellIs" dxfId="1267" priority="1343" operator="equal">
      <formula>"no fueling"</formula>
    </cfRule>
  </conditionalFormatting>
  <conditionalFormatting sqref="AG142:AH142">
    <cfRule type="cellIs" dxfId="1266" priority="1342" operator="equal">
      <formula>"no fueling"</formula>
    </cfRule>
  </conditionalFormatting>
  <conditionalFormatting sqref="BS133:BS136">
    <cfRule type="cellIs" dxfId="1265" priority="1341" operator="equal">
      <formula>"no fueling"</formula>
    </cfRule>
  </conditionalFormatting>
  <conditionalFormatting sqref="BS133:BS136">
    <cfRule type="cellIs" dxfId="1264" priority="1340" operator="equal">
      <formula>"no fueling"</formula>
    </cfRule>
  </conditionalFormatting>
  <conditionalFormatting sqref="BS133">
    <cfRule type="cellIs" dxfId="1263" priority="1335" operator="equal">
      <formula>"no fueling"</formula>
    </cfRule>
  </conditionalFormatting>
  <conditionalFormatting sqref="BS134">
    <cfRule type="cellIs" dxfId="1262" priority="1334" operator="equal">
      <formula>"no fueling"</formula>
    </cfRule>
  </conditionalFormatting>
  <conditionalFormatting sqref="BS135">
    <cfRule type="cellIs" dxfId="1261" priority="1333" operator="equal">
      <formula>"no fueling"</formula>
    </cfRule>
  </conditionalFormatting>
  <conditionalFormatting sqref="BS136">
    <cfRule type="cellIs" dxfId="1260" priority="1332" operator="equal">
      <formula>"no fueling"</formula>
    </cfRule>
  </conditionalFormatting>
  <conditionalFormatting sqref="CI133:CI136">
    <cfRule type="cellIs" dxfId="1259" priority="1314" operator="equal">
      <formula>"no fueling"</formula>
    </cfRule>
  </conditionalFormatting>
  <conditionalFormatting sqref="CI133:CI136">
    <cfRule type="cellIs" dxfId="1258" priority="1313" operator="equal">
      <formula>"no fueling"</formula>
    </cfRule>
  </conditionalFormatting>
  <conditionalFormatting sqref="CI133">
    <cfRule type="cellIs" dxfId="1257" priority="1308" operator="equal">
      <formula>"no fueling"</formula>
    </cfRule>
  </conditionalFormatting>
  <conditionalFormatting sqref="CI134">
    <cfRule type="cellIs" dxfId="1256" priority="1307" operator="equal">
      <formula>"no fueling"</formula>
    </cfRule>
  </conditionalFormatting>
  <conditionalFormatting sqref="CI135">
    <cfRule type="cellIs" dxfId="1255" priority="1306" operator="equal">
      <formula>"no fueling"</formula>
    </cfRule>
  </conditionalFormatting>
  <conditionalFormatting sqref="CI136">
    <cfRule type="cellIs" dxfId="1254" priority="1305" operator="equal">
      <formula>"no fueling"</formula>
    </cfRule>
  </conditionalFormatting>
  <conditionalFormatting sqref="CI154:CI158">
    <cfRule type="cellIs" dxfId="1253" priority="1303" operator="equal">
      <formula>"no fueling"</formula>
    </cfRule>
  </conditionalFormatting>
  <conditionalFormatting sqref="CI154:CI158">
    <cfRule type="cellIs" dxfId="1252" priority="1302" operator="equal">
      <formula>"no fueling"</formula>
    </cfRule>
  </conditionalFormatting>
  <conditionalFormatting sqref="CI154">
    <cfRule type="cellIs" dxfId="1251" priority="1298" operator="equal">
      <formula>"no fueling"</formula>
    </cfRule>
  </conditionalFormatting>
  <conditionalFormatting sqref="CI155">
    <cfRule type="cellIs" dxfId="1250" priority="1297" operator="equal">
      <formula>"no fueling"</formula>
    </cfRule>
  </conditionalFormatting>
  <conditionalFormatting sqref="CI156">
    <cfRule type="cellIs" dxfId="1249" priority="1296" operator="equal">
      <formula>"no fueling"</formula>
    </cfRule>
  </conditionalFormatting>
  <conditionalFormatting sqref="CI157">
    <cfRule type="cellIs" dxfId="1248" priority="1295" operator="equal">
      <formula>"no fueling"</formula>
    </cfRule>
  </conditionalFormatting>
  <conditionalFormatting sqref="CI158">
    <cfRule type="cellIs" dxfId="1247" priority="1294" operator="equal">
      <formula>"no fueling"</formula>
    </cfRule>
  </conditionalFormatting>
  <conditionalFormatting sqref="BS154:BS158">
    <cfRule type="cellIs" dxfId="1246" priority="1292" operator="equal">
      <formula>"no fueling"</formula>
    </cfRule>
  </conditionalFormatting>
  <conditionalFormatting sqref="BS154:BS158">
    <cfRule type="cellIs" dxfId="1245" priority="1291" operator="equal">
      <formula>"no fueling"</formula>
    </cfRule>
  </conditionalFormatting>
  <conditionalFormatting sqref="BS154">
    <cfRule type="cellIs" dxfId="1244" priority="1287" operator="equal">
      <formula>"no fueling"</formula>
    </cfRule>
  </conditionalFormatting>
  <conditionalFormatting sqref="BS155">
    <cfRule type="cellIs" dxfId="1243" priority="1286" operator="equal">
      <formula>"no fueling"</formula>
    </cfRule>
  </conditionalFormatting>
  <conditionalFormatting sqref="BS156">
    <cfRule type="cellIs" dxfId="1242" priority="1285" operator="equal">
      <formula>"no fueling"</formula>
    </cfRule>
  </conditionalFormatting>
  <conditionalFormatting sqref="BS157">
    <cfRule type="cellIs" dxfId="1241" priority="1284" operator="equal">
      <formula>"no fueling"</formula>
    </cfRule>
  </conditionalFormatting>
  <conditionalFormatting sqref="BS158">
    <cfRule type="cellIs" dxfId="1240" priority="1283" operator="equal">
      <formula>"no fueling"</formula>
    </cfRule>
  </conditionalFormatting>
  <conditionalFormatting sqref="H132:I136">
    <cfRule type="cellIs" dxfId="1239" priority="1265" operator="equal">
      <formula>"no fueling"</formula>
    </cfRule>
  </conditionalFormatting>
  <conditionalFormatting sqref="R154:R158">
    <cfRule type="cellIs" dxfId="1238" priority="1264" operator="equal">
      <formula>"no fueling"</formula>
    </cfRule>
  </conditionalFormatting>
  <conditionalFormatting sqref="R156">
    <cfRule type="cellIs" dxfId="1237" priority="1259" operator="equal">
      <formula>"no fueling"</formula>
    </cfRule>
  </conditionalFormatting>
  <conditionalFormatting sqref="R157">
    <cfRule type="cellIs" dxfId="1236" priority="1258" operator="equal">
      <formula>"no fueling"</formula>
    </cfRule>
  </conditionalFormatting>
  <conditionalFormatting sqref="R154">
    <cfRule type="cellIs" dxfId="1235" priority="1261" operator="equal">
      <formula>"no fueling"</formula>
    </cfRule>
  </conditionalFormatting>
  <conditionalFormatting sqref="R155">
    <cfRule type="cellIs" dxfId="1234" priority="1260" operator="equal">
      <formula>"no fueling"</formula>
    </cfRule>
  </conditionalFormatting>
  <conditionalFormatting sqref="R158">
    <cfRule type="cellIs" dxfId="1233" priority="1257" operator="equal">
      <formula>"no fueling"</formula>
    </cfRule>
  </conditionalFormatting>
  <conditionalFormatting sqref="CZ115:CZ159">
    <cfRule type="cellIs" dxfId="1232" priority="1251" operator="equal">
      <formula>"no fueling"</formula>
    </cfRule>
  </conditionalFormatting>
  <conditionalFormatting sqref="DC115:DD117 EX115:FG119 DB115:DB119 DA115:DA120 DB123:DB141 DA123:DA142 DA145:DB159 FH115:FH159 DL146:DO149 DL154:DO154 DC146:DF154 DR146:DU154 FI121:FW121 FI143:FW143 FZ138:GK143 GM143:GZ143 GM121:GZ121 GL115:GL159 DC159:DO159 ED115:ED159 GB144:GK144 GM144:GN144 GQ144:GZ144 GM122:GN122 GQ122:GZ122 ES115:EW120 DC119:DD132 ES159:FG159 ES155:EU158 FF155:FG158 ES137:EW142 ES133:EU136 EX137:FG141 FF133:FG136 DC137:DO145 DM133:DO136 DM155:DO158 DE115:DO131 ES121:FG131 ES132:FE132 FG132 DE132:DL132 DN132:DO132 DL150:DL153 DN150:DO153 ES143:FG154">
    <cfRule type="cellIs" dxfId="1231" priority="1250" operator="equal">
      <formula>"no fueling"</formula>
    </cfRule>
  </conditionalFormatting>
  <conditionalFormatting sqref="DG146 DG148:DG154 DH146:DK154">
    <cfRule type="cellIs" dxfId="1230" priority="1249" operator="equal">
      <formula>"no fueling"</formula>
    </cfRule>
  </conditionalFormatting>
  <conditionalFormatting sqref="DG147">
    <cfRule type="cellIs" dxfId="1229" priority="1248" operator="equal">
      <formula>"no fueling"</formula>
    </cfRule>
  </conditionalFormatting>
  <conditionalFormatting sqref="DR115:DS117 DQ115:DQ119 DP115:DP120 DQ123:DQ141 DP123:DP142 DP145:DQ159 EA154:EC154 DR159:EC159 DR119:DS132 EB155:EC158 DR137:EC145 EB133:EC136 DT115:EC131 DT132:EA132 EC132 EA146:EA153 EC146:EC153">
    <cfRule type="cellIs" dxfId="1228" priority="1247" operator="equal">
      <formula>"no fueling"</formula>
    </cfRule>
  </conditionalFormatting>
  <conditionalFormatting sqref="DV146 DV148:DV154 DW146:DZ154">
    <cfRule type="cellIs" dxfId="1227" priority="1246" operator="equal">
      <formula>"no fueling"</formula>
    </cfRule>
  </conditionalFormatting>
  <conditionalFormatting sqref="DV147">
    <cfRule type="cellIs" dxfId="1226" priority="1245" operator="equal">
      <formula>"no fueling"</formula>
    </cfRule>
  </conditionalFormatting>
  <conditionalFormatting sqref="FM115:FW119 FI115:FL120 FI137:FL142 FI133:FJ136 FM137:FW141 FU133:FW136 FI159:FW159 FI155:FJ158 FU155:FW158 FI122:FW132 FI144:FW154">
    <cfRule type="cellIs" dxfId="1225" priority="1244" operator="equal">
      <formula>"no fueling"</formula>
    </cfRule>
  </conditionalFormatting>
  <conditionalFormatting sqref="EB146:EB150">
    <cfRule type="cellIs" dxfId="1224" priority="1243" operator="equal">
      <formula>"no fueling"</formula>
    </cfRule>
  </conditionalFormatting>
  <conditionalFormatting sqref="DM150">
    <cfRule type="cellIs" dxfId="1223" priority="1242" operator="equal">
      <formula>"no fueling"</formula>
    </cfRule>
  </conditionalFormatting>
  <conditionalFormatting sqref="GQ115:GZ119 GM115:GP120 GM138:GP142 GQ138:GZ141 GM146:GN158 GQ159:GZ159 GZ146:GZ158 GM145:GO145 GM123:GN137 GQ145:GZ145 GM159:GO159">
    <cfRule type="cellIs" dxfId="1222" priority="1241" operator="equal">
      <formula>"no fueling"</formula>
    </cfRule>
  </conditionalFormatting>
  <conditionalFormatting sqref="FZ115:GA117 FY115:FY119 FX115:FX120 FY123:FY141 FX123:FX142 FX145:FY159 GB115:GK123 GK124:GK136 GK146:GK158 FZ119:GA121 FZ123:GA123 FZ145:GK145 FZ159:GK159 FZ137:GK137">
    <cfRule type="cellIs" dxfId="1221" priority="1240" operator="equal">
      <formula>"no fueling"</formula>
    </cfRule>
  </conditionalFormatting>
  <conditionalFormatting sqref="GZ124:GZ136 GO123 GO137 GQ123:GZ123 GQ137:GZ137">
    <cfRule type="cellIs" dxfId="1220" priority="1239" operator="equal">
      <formula>"no fueling"</formula>
    </cfRule>
  </conditionalFormatting>
  <conditionalFormatting sqref="FZ122:GA122">
    <cfRule type="cellIs" dxfId="1219" priority="1238" operator="equal">
      <formula>"no fueling"</formula>
    </cfRule>
  </conditionalFormatting>
  <conditionalFormatting sqref="FZ144:GA144">
    <cfRule type="cellIs" dxfId="1218" priority="1237" operator="equal">
      <formula>"no fueling"</formula>
    </cfRule>
  </conditionalFormatting>
  <conditionalFormatting sqref="GO144:GP144">
    <cfRule type="cellIs" dxfId="1217" priority="1236" operator="equal">
      <formula>"no fueling"</formula>
    </cfRule>
  </conditionalFormatting>
  <conditionalFormatting sqref="GO122:GP122">
    <cfRule type="cellIs" dxfId="1216" priority="1235" operator="equal">
      <formula>"no fueling"</formula>
    </cfRule>
  </conditionalFormatting>
  <conditionalFormatting sqref="GP123">
    <cfRule type="cellIs" dxfId="1215" priority="1234" operator="equal">
      <formula>"no fueling"</formula>
    </cfRule>
  </conditionalFormatting>
  <conditionalFormatting sqref="GP145">
    <cfRule type="cellIs" dxfId="1214" priority="1233" operator="equal">
      <formula>"no fueling"</formula>
    </cfRule>
  </conditionalFormatting>
  <conditionalFormatting sqref="GP159">
    <cfRule type="cellIs" dxfId="1213" priority="1232" operator="equal">
      <formula>"no fueling"</formula>
    </cfRule>
  </conditionalFormatting>
  <conditionalFormatting sqref="GP137">
    <cfRule type="cellIs" dxfId="1212" priority="1231" operator="equal">
      <formula>"no fueling"</formula>
    </cfRule>
  </conditionalFormatting>
  <conditionalFormatting sqref="CN115:CO117 CM115:CM119 CL115:CL120 CM123:CM141 CL123:CL142 CL145:CM159 CW146:CY149 CW154:CY154 CN146:CQ154 CN159:CY159 CN137:CY145 CN119:CO136 CX155:CY158 CP115:CY128 CP132:CY136 CP129:CW131 CY129:CY131 CW150:CW153 CY150:CY153">
    <cfRule type="cellIs" dxfId="1211" priority="1230" operator="equal">
      <formula>"no fueling"</formula>
    </cfRule>
  </conditionalFormatting>
  <conditionalFormatting sqref="CR146 CR148:CR154 CS146:CV154">
    <cfRule type="cellIs" dxfId="1210" priority="1229" operator="equal">
      <formula>"no fueling"</formula>
    </cfRule>
  </conditionalFormatting>
  <conditionalFormatting sqref="CR147">
    <cfRule type="cellIs" dxfId="1209" priority="1228" operator="equal">
      <formula>"no fueling"</formula>
    </cfRule>
  </conditionalFormatting>
  <conditionalFormatting sqref="CX150">
    <cfRule type="cellIs" dxfId="1208" priority="1227" operator="equal">
      <formula>"no fueling"</formula>
    </cfRule>
  </conditionalFormatting>
  <conditionalFormatting sqref="EI115:ER119 EE143:ER150 EE121:ER128 EE115:EH120 EE137:EH142 EE133:EF136 EI137:ER141 EQ133:ER136 EE159:ER159 EE155:EF158 EQ155:ER158 EE132:ER132 EE129:EP131 ER129:ER131 EE154:ER154 EE151:EP153 ER151:ER153">
    <cfRule type="cellIs" dxfId="1207" priority="1226" operator="equal">
      <formula>"no fueling"</formula>
    </cfRule>
  </conditionalFormatting>
  <conditionalFormatting sqref="FZ146:GJ146 FZ147:GH158">
    <cfRule type="cellIs" dxfId="1206" priority="1225" operator="equal">
      <formula>"no fueling"</formula>
    </cfRule>
  </conditionalFormatting>
  <conditionalFormatting sqref="GJ154:GJ158">
    <cfRule type="cellIs" dxfId="1205" priority="1224" operator="equal">
      <formula>"no fueling"</formula>
    </cfRule>
  </conditionalFormatting>
  <conditionalFormatting sqref="GI147:GI158 GJ147:GJ153">
    <cfRule type="cellIs" dxfId="1204" priority="1223" operator="equal">
      <formula>"no fueling"</formula>
    </cfRule>
  </conditionalFormatting>
  <conditionalFormatting sqref="GQ146:GY146">
    <cfRule type="cellIs" dxfId="1203" priority="1222" operator="equal">
      <formula>"no fueling"</formula>
    </cfRule>
  </conditionalFormatting>
  <conditionalFormatting sqref="GY154:GY158">
    <cfRule type="cellIs" dxfId="1202" priority="1221" operator="equal">
      <formula>"no fueling"</formula>
    </cfRule>
  </conditionalFormatting>
  <conditionalFormatting sqref="GQ147:GY150 GO147:GP158 GQ151:GX158 GY151:GY153">
    <cfRule type="cellIs" dxfId="1201" priority="1220" operator="equal">
      <formula>"no fueling"</formula>
    </cfRule>
  </conditionalFormatting>
  <conditionalFormatting sqref="GO146:GP158">
    <cfRule type="cellIs" dxfId="1200" priority="1219" operator="equal">
      <formula>"no fueling"</formula>
    </cfRule>
  </conditionalFormatting>
  <conditionalFormatting sqref="GY132:GY136">
    <cfRule type="cellIs" dxfId="1199" priority="1214" operator="equal">
      <formula>"no fueling"</formula>
    </cfRule>
  </conditionalFormatting>
  <conditionalFormatting sqref="GQ125:GY128 GO125:GP136 GY129:GY131 GQ129:GX136">
    <cfRule type="cellIs" dxfId="1198" priority="1213" operator="equal">
      <formula>"no fueling"</formula>
    </cfRule>
  </conditionalFormatting>
  <conditionalFormatting sqref="GO124:GP136">
    <cfRule type="cellIs" dxfId="1197" priority="1212" operator="equal">
      <formula>"no fueling"</formula>
    </cfRule>
  </conditionalFormatting>
  <conditionalFormatting sqref="FZ124:GJ124 FZ125:GH136">
    <cfRule type="cellIs" dxfId="1196" priority="1218" operator="equal">
      <formula>"no fueling"</formula>
    </cfRule>
  </conditionalFormatting>
  <conditionalFormatting sqref="GJ132:GJ136">
    <cfRule type="cellIs" dxfId="1195" priority="1217" operator="equal">
      <formula>"no fueling"</formula>
    </cfRule>
  </conditionalFormatting>
  <conditionalFormatting sqref="GI125:GI136 GJ125:GJ131">
    <cfRule type="cellIs" dxfId="1194" priority="1216" operator="equal">
      <formula>"no fueling"</formula>
    </cfRule>
  </conditionalFormatting>
  <conditionalFormatting sqref="GQ124:GY124">
    <cfRule type="cellIs" dxfId="1193" priority="1215" operator="equal">
      <formula>"no fueling"</formula>
    </cfRule>
  </conditionalFormatting>
  <conditionalFormatting sqref="E124:E136">
    <cfRule type="cellIs" dxfId="1192" priority="1211" operator="equal">
      <formula>"no fueling"</formula>
    </cfRule>
  </conditionalFormatting>
  <conditionalFormatting sqref="E146:E158">
    <cfRule type="cellIs" dxfId="1191" priority="1210" operator="equal">
      <formula>"no fueling"</formula>
    </cfRule>
  </conditionalFormatting>
  <conditionalFormatting sqref="HG115:HG159 HD119:HE119 HD115:HE117 HB159:HD159 HB123:HE123 HB145:HD145 HB137:HE141 HD121:HE121 HD120 HB142:HC144">
    <cfRule type="cellIs" dxfId="1190" priority="1209" operator="equal">
      <formula>"no fueling"</formula>
    </cfRule>
  </conditionalFormatting>
  <conditionalFormatting sqref="HD118:HE118 HB124:HC136 HB146:HC158 HD122 HB115:HC119">
    <cfRule type="cellIs" dxfId="1189" priority="1208" operator="equal">
      <formula>"no fueling"</formula>
    </cfRule>
  </conditionalFormatting>
  <conditionalFormatting sqref="HD124:HD136">
    <cfRule type="cellIs" dxfId="1188" priority="1207" operator="equal">
      <formula>"no fueling"</formula>
    </cfRule>
  </conditionalFormatting>
  <conditionalFormatting sqref="HE145 HE159">
    <cfRule type="cellIs" dxfId="1187" priority="1206" operator="equal">
      <formula>"no fueling"</formula>
    </cfRule>
  </conditionalFormatting>
  <conditionalFormatting sqref="HE146">
    <cfRule type="cellIs" dxfId="1186" priority="1205" operator="equal">
      <formula>"no fueling"</formula>
    </cfRule>
  </conditionalFormatting>
  <conditionalFormatting sqref="HE147:HE158">
    <cfRule type="cellIs" dxfId="1185" priority="1204" operator="equal">
      <formula>"no fueling"</formula>
    </cfRule>
  </conditionalFormatting>
  <conditionalFormatting sqref="HE124:HE136">
    <cfRule type="cellIs" dxfId="1184" priority="1203" operator="equal">
      <formula>"no fueling"</formula>
    </cfRule>
  </conditionalFormatting>
  <conditionalFormatting sqref="HB120:HC122">
    <cfRule type="cellIs" dxfId="1183" priority="1202" operator="equal">
      <formula>"no fueling"</formula>
    </cfRule>
  </conditionalFormatting>
  <conditionalFormatting sqref="HF120:HF121">
    <cfRule type="cellIs" dxfId="1182" priority="1201" operator="equal">
      <formula>"no fueling"</formula>
    </cfRule>
  </conditionalFormatting>
  <conditionalFormatting sqref="HF115:HF119 HF138:HF141">
    <cfRule type="cellIs" dxfId="1181" priority="1200" operator="equal">
      <formula>"no fueling"</formula>
    </cfRule>
  </conditionalFormatting>
  <conditionalFormatting sqref="HD143:HE143 HD142">
    <cfRule type="cellIs" dxfId="1180" priority="1197" operator="equal">
      <formula>"no fueling"</formula>
    </cfRule>
  </conditionalFormatting>
  <conditionalFormatting sqref="HD144">
    <cfRule type="cellIs" dxfId="1179" priority="1196" operator="equal">
      <formula>"no fueling"</formula>
    </cfRule>
  </conditionalFormatting>
  <conditionalFormatting sqref="HJ115:HJ117 HH159:HJ159 HH123:HJ123 HH145:HJ145 HH137:HJ141 HJ119:HJ120 HH142:HI144">
    <cfRule type="cellIs" dxfId="1178" priority="1195" operator="equal">
      <formula>"no fueling"</formula>
    </cfRule>
  </conditionalFormatting>
  <conditionalFormatting sqref="HJ118 HH124:HI136 HH146:HI158 HH115:HI119">
    <cfRule type="cellIs" dxfId="1177" priority="1194" operator="equal">
      <formula>"no fueling"</formula>
    </cfRule>
  </conditionalFormatting>
  <conditionalFormatting sqref="HJ124:HJ136">
    <cfRule type="cellIs" dxfId="1176" priority="1193" operator="equal">
      <formula>"no fueling"</formula>
    </cfRule>
  </conditionalFormatting>
  <conditionalFormatting sqref="HH120:HI122">
    <cfRule type="cellIs" dxfId="1175" priority="1192" operator="equal">
      <formula>"no fueling"</formula>
    </cfRule>
  </conditionalFormatting>
  <conditionalFormatting sqref="HF122">
    <cfRule type="cellIs" dxfId="1174" priority="1198" operator="equal">
      <formula>"no fueling"</formula>
    </cfRule>
  </conditionalFormatting>
  <conditionalFormatting sqref="HF123:HF128 HF137">
    <cfRule type="cellIs" dxfId="1173" priority="1199" operator="equal">
      <formula>"no fueling"</formula>
    </cfRule>
  </conditionalFormatting>
  <conditionalFormatting sqref="HK122">
    <cfRule type="cellIs" dxfId="1172" priority="1189" operator="equal">
      <formula>"no fueling"</formula>
    </cfRule>
  </conditionalFormatting>
  <conditionalFormatting sqref="HF145:HF159">
    <cfRule type="cellIs" dxfId="1171" priority="1188" operator="equal">
      <formula>"no fueling"</formula>
    </cfRule>
  </conditionalFormatting>
  <conditionalFormatting sqref="HF144">
    <cfRule type="cellIs" dxfId="1170" priority="1187" operator="equal">
      <formula>"no fueling"</formula>
    </cfRule>
  </conditionalFormatting>
  <conditionalFormatting sqref="HK145:HK159">
    <cfRule type="cellIs" dxfId="1169" priority="1186" operator="equal">
      <formula>"no fueling"</formula>
    </cfRule>
  </conditionalFormatting>
  <conditionalFormatting sqref="HK115:HK119 HK138:HK141">
    <cfRule type="cellIs" dxfId="1168" priority="1191" operator="equal">
      <formula>"no fueling"</formula>
    </cfRule>
  </conditionalFormatting>
  <conditionalFormatting sqref="HK123:HK137">
    <cfRule type="cellIs" dxfId="1167" priority="1190" operator="equal">
      <formula>"no fueling"</formula>
    </cfRule>
  </conditionalFormatting>
  <conditionalFormatting sqref="HK144">
    <cfRule type="cellIs" dxfId="1166" priority="1185" operator="equal">
      <formula>"no fueling"</formula>
    </cfRule>
  </conditionalFormatting>
  <conditionalFormatting sqref="HJ146:HJ158">
    <cfRule type="cellIs" dxfId="1165" priority="1184" operator="equal">
      <formula>"no fueling"</formula>
    </cfRule>
  </conditionalFormatting>
  <conditionalFormatting sqref="HJ142">
    <cfRule type="cellIs" dxfId="1164" priority="1183" operator="equal">
      <formula>"no fueling"</formula>
    </cfRule>
  </conditionalFormatting>
  <conditionalFormatting sqref="HD146:HD158">
    <cfRule type="cellIs" dxfId="1163" priority="1182" operator="equal">
      <formula>"no fueling"</formula>
    </cfRule>
  </conditionalFormatting>
  <conditionalFormatting sqref="HF142:HF143">
    <cfRule type="cellIs" dxfId="1162" priority="1181" operator="equal">
      <formula>"no fueling"</formula>
    </cfRule>
  </conditionalFormatting>
  <conditionalFormatting sqref="HK142:HK143">
    <cfRule type="cellIs" dxfId="1161" priority="1180" operator="equal">
      <formula>"no fueling"</formula>
    </cfRule>
  </conditionalFormatting>
  <conditionalFormatting sqref="HK120:HK121">
    <cfRule type="cellIs" dxfId="1160" priority="1179" operator="equal">
      <formula>"no fueling"</formula>
    </cfRule>
  </conditionalFormatting>
  <conditionalFormatting sqref="F132">
    <cfRule type="cellIs" dxfId="1159" priority="1178" operator="equal">
      <formula>"no fueling"</formula>
    </cfRule>
  </conditionalFormatting>
  <conditionalFormatting sqref="F133">
    <cfRule type="cellIs" dxfId="1158" priority="1177" operator="equal">
      <formula>"no fueling"</formula>
    </cfRule>
  </conditionalFormatting>
  <conditionalFormatting sqref="F134">
    <cfRule type="cellIs" dxfId="1157" priority="1176" operator="equal">
      <formula>"no fueling"</formula>
    </cfRule>
  </conditionalFormatting>
  <conditionalFormatting sqref="F135">
    <cfRule type="cellIs" dxfId="1156" priority="1175" operator="equal">
      <formula>"no fueling"</formula>
    </cfRule>
  </conditionalFormatting>
  <conditionalFormatting sqref="F136">
    <cfRule type="cellIs" dxfId="1155" priority="1174" operator="equal">
      <formula>"no fueling"</formula>
    </cfRule>
  </conditionalFormatting>
  <conditionalFormatting sqref="G136">
    <cfRule type="cellIs" dxfId="1154" priority="1173" operator="equal">
      <formula>"no fueling"</formula>
    </cfRule>
  </conditionalFormatting>
  <conditionalFormatting sqref="G135">
    <cfRule type="cellIs" dxfId="1153" priority="1172" operator="equal">
      <formula>"no fueling"</formula>
    </cfRule>
  </conditionalFormatting>
  <conditionalFormatting sqref="G132">
    <cfRule type="cellIs" dxfId="1152" priority="1171" operator="equal">
      <formula>"no fueling"</formula>
    </cfRule>
  </conditionalFormatting>
  <conditionalFormatting sqref="G133">
    <cfRule type="cellIs" dxfId="1151" priority="1170" operator="equal">
      <formula>"no fueling"</formula>
    </cfRule>
  </conditionalFormatting>
  <conditionalFormatting sqref="G134">
    <cfRule type="cellIs" dxfId="1150" priority="1169" operator="equal">
      <formula>"no fueling"</formula>
    </cfRule>
  </conditionalFormatting>
  <conditionalFormatting sqref="HF129:HF136">
    <cfRule type="cellIs" dxfId="1149" priority="1168" operator="equal">
      <formula>"no fueling"</formula>
    </cfRule>
  </conditionalFormatting>
  <conditionalFormatting sqref="F146:G158">
    <cfRule type="cellIs" dxfId="1148" priority="1167" operator="equal">
      <formula>"no fueling"</formula>
    </cfRule>
  </conditionalFormatting>
  <conditionalFormatting sqref="W124:W136">
    <cfRule type="cellIs" dxfId="1147" priority="1166" operator="equal">
      <formula>"no fueling"</formula>
    </cfRule>
  </conditionalFormatting>
  <conditionalFormatting sqref="W146:W158">
    <cfRule type="cellIs" dxfId="1146" priority="1165" operator="equal">
      <formula>"no fueling"</formula>
    </cfRule>
  </conditionalFormatting>
  <conditionalFormatting sqref="B116">
    <cfRule type="cellIs" dxfId="1145" priority="1164" operator="equal">
      <formula>"no fueling"</formula>
    </cfRule>
  </conditionalFormatting>
  <conditionalFormatting sqref="BL85:BR89">
    <cfRule type="cellIs" dxfId="1144" priority="1163" operator="equal">
      <formula>"no fueling"</formula>
    </cfRule>
  </conditionalFormatting>
  <conditionalFormatting sqref="BR87">
    <cfRule type="cellIs" dxfId="1143" priority="1162" operator="equal">
      <formula>"no fueling"</formula>
    </cfRule>
  </conditionalFormatting>
  <conditionalFormatting sqref="BR88">
    <cfRule type="cellIs" dxfId="1142" priority="1161" operator="equal">
      <formula>"no fueling"</formula>
    </cfRule>
  </conditionalFormatting>
  <conditionalFormatting sqref="BR89">
    <cfRule type="cellIs" dxfId="1141" priority="1160" operator="equal">
      <formula>"no fueling"</formula>
    </cfRule>
  </conditionalFormatting>
  <conditionalFormatting sqref="BJ85:BK89">
    <cfRule type="cellIs" dxfId="1140" priority="1159" operator="equal">
      <formula>"no fueling"</formula>
    </cfRule>
  </conditionalFormatting>
  <conditionalFormatting sqref="BI85:BI89">
    <cfRule type="cellIs" dxfId="1139" priority="1158" operator="equal">
      <formula>"no fueling"</formula>
    </cfRule>
  </conditionalFormatting>
  <conditionalFormatting sqref="BR89">
    <cfRule type="cellIs" dxfId="1138" priority="1155" operator="equal">
      <formula>"no fueling"</formula>
    </cfRule>
  </conditionalFormatting>
  <conditionalFormatting sqref="BR87:BR89">
    <cfRule type="cellIs" dxfId="1137" priority="1154" operator="equal">
      <formula>"no fueling"</formula>
    </cfRule>
  </conditionalFormatting>
  <conditionalFormatting sqref="BR87">
    <cfRule type="cellIs" dxfId="1136" priority="1157" operator="equal">
      <formula>"no fueling"</formula>
    </cfRule>
  </conditionalFormatting>
  <conditionalFormatting sqref="BR88">
    <cfRule type="cellIs" dxfId="1135" priority="1156" operator="equal">
      <formula>"no fueling"</formula>
    </cfRule>
  </conditionalFormatting>
  <conditionalFormatting sqref="AV107:BB108 AV110:BB111 AV109:BA109">
    <cfRule type="cellIs" dxfId="1134" priority="1153" operator="equal">
      <formula>"no fueling"</formula>
    </cfRule>
  </conditionalFormatting>
  <conditionalFormatting sqref="BB110">
    <cfRule type="cellIs" dxfId="1133" priority="1151" operator="equal">
      <formula>"no fueling"</formula>
    </cfRule>
  </conditionalFormatting>
  <conditionalFormatting sqref="BB111">
    <cfRule type="cellIs" dxfId="1132" priority="1150" operator="equal">
      <formula>"no fueling"</formula>
    </cfRule>
  </conditionalFormatting>
  <conditionalFormatting sqref="AT107:AU111">
    <cfRule type="cellIs" dxfId="1131" priority="1149" operator="equal">
      <formula>"no fueling"</formula>
    </cfRule>
  </conditionalFormatting>
  <conditionalFormatting sqref="AS107:AS111">
    <cfRule type="cellIs" dxfId="1130" priority="1148" operator="equal">
      <formula>"no fueling"</formula>
    </cfRule>
  </conditionalFormatting>
  <conditionalFormatting sqref="BB111">
    <cfRule type="cellIs" dxfId="1129" priority="1145" operator="equal">
      <formula>"no fueling"</formula>
    </cfRule>
  </conditionalFormatting>
  <conditionalFormatting sqref="BB110:BB111">
    <cfRule type="cellIs" dxfId="1128" priority="1144" operator="equal">
      <formula>"no fueling"</formula>
    </cfRule>
  </conditionalFormatting>
  <conditionalFormatting sqref="BB110">
    <cfRule type="cellIs" dxfId="1127" priority="1146" operator="equal">
      <formula>"no fueling"</formula>
    </cfRule>
  </conditionalFormatting>
  <conditionalFormatting sqref="BL107:BR111">
    <cfRule type="cellIs" dxfId="1126" priority="1143" operator="equal">
      <formula>"no fueling"</formula>
    </cfRule>
  </conditionalFormatting>
  <conditionalFormatting sqref="BR109">
    <cfRule type="cellIs" dxfId="1125" priority="1142" operator="equal">
      <formula>"no fueling"</formula>
    </cfRule>
  </conditionalFormatting>
  <conditionalFormatting sqref="BR110">
    <cfRule type="cellIs" dxfId="1124" priority="1141" operator="equal">
      <formula>"no fueling"</formula>
    </cfRule>
  </conditionalFormatting>
  <conditionalFormatting sqref="BR111">
    <cfRule type="cellIs" dxfId="1123" priority="1140" operator="equal">
      <formula>"no fueling"</formula>
    </cfRule>
  </conditionalFormatting>
  <conditionalFormatting sqref="BJ107:BK111">
    <cfRule type="cellIs" dxfId="1122" priority="1139" operator="equal">
      <formula>"no fueling"</formula>
    </cfRule>
  </conditionalFormatting>
  <conditionalFormatting sqref="BI107:BI111">
    <cfRule type="cellIs" dxfId="1121" priority="1138" operator="equal">
      <formula>"no fueling"</formula>
    </cfRule>
  </conditionalFormatting>
  <conditionalFormatting sqref="BR111">
    <cfRule type="cellIs" dxfId="1120" priority="1135" operator="equal">
      <formula>"no fueling"</formula>
    </cfRule>
  </conditionalFormatting>
  <conditionalFormatting sqref="BR109:BR111">
    <cfRule type="cellIs" dxfId="1119" priority="1134" operator="equal">
      <formula>"no fueling"</formula>
    </cfRule>
  </conditionalFormatting>
  <conditionalFormatting sqref="BR109">
    <cfRule type="cellIs" dxfId="1118" priority="1137" operator="equal">
      <formula>"no fueling"</formula>
    </cfRule>
  </conditionalFormatting>
  <conditionalFormatting sqref="BR110">
    <cfRule type="cellIs" dxfId="1117" priority="1136" operator="equal">
      <formula>"no fueling"</formula>
    </cfRule>
  </conditionalFormatting>
  <conditionalFormatting sqref="CB107:CH111">
    <cfRule type="cellIs" dxfId="1116" priority="1133" operator="equal">
      <formula>"no fueling"</formula>
    </cfRule>
  </conditionalFormatting>
  <conditionalFormatting sqref="CH109">
    <cfRule type="cellIs" dxfId="1115" priority="1132" operator="equal">
      <formula>"no fueling"</formula>
    </cfRule>
  </conditionalFormatting>
  <conditionalFormatting sqref="CH110">
    <cfRule type="cellIs" dxfId="1114" priority="1131" operator="equal">
      <formula>"no fueling"</formula>
    </cfRule>
  </conditionalFormatting>
  <conditionalFormatting sqref="CH111">
    <cfRule type="cellIs" dxfId="1113" priority="1130" operator="equal">
      <formula>"no fueling"</formula>
    </cfRule>
  </conditionalFormatting>
  <conditionalFormatting sqref="BZ107:CA111">
    <cfRule type="cellIs" dxfId="1112" priority="1129" operator="equal">
      <formula>"no fueling"</formula>
    </cfRule>
  </conditionalFormatting>
  <conditionalFormatting sqref="BY107:BY111">
    <cfRule type="cellIs" dxfId="1111" priority="1128" operator="equal">
      <formula>"no fueling"</formula>
    </cfRule>
  </conditionalFormatting>
  <conditionalFormatting sqref="CH111">
    <cfRule type="cellIs" dxfId="1110" priority="1125" operator="equal">
      <formula>"no fueling"</formula>
    </cfRule>
  </conditionalFormatting>
  <conditionalFormatting sqref="CH109:CH111">
    <cfRule type="cellIs" dxfId="1109" priority="1124" operator="equal">
      <formula>"no fueling"</formula>
    </cfRule>
  </conditionalFormatting>
  <conditionalFormatting sqref="CH109">
    <cfRule type="cellIs" dxfId="1108" priority="1127" operator="equal">
      <formula>"no fueling"</formula>
    </cfRule>
  </conditionalFormatting>
  <conditionalFormatting sqref="CH110">
    <cfRule type="cellIs" dxfId="1107" priority="1126" operator="equal">
      <formula>"no fueling"</formula>
    </cfRule>
  </conditionalFormatting>
  <conditionalFormatting sqref="CB85:CH89">
    <cfRule type="cellIs" dxfId="1106" priority="1123" operator="equal">
      <formula>"no fueling"</formula>
    </cfRule>
  </conditionalFormatting>
  <conditionalFormatting sqref="CH87">
    <cfRule type="cellIs" dxfId="1105" priority="1122" operator="equal">
      <formula>"no fueling"</formula>
    </cfRule>
  </conditionalFormatting>
  <conditionalFormatting sqref="CH88">
    <cfRule type="cellIs" dxfId="1104" priority="1121" operator="equal">
      <formula>"no fueling"</formula>
    </cfRule>
  </conditionalFormatting>
  <conditionalFormatting sqref="CH89">
    <cfRule type="cellIs" dxfId="1103" priority="1120" operator="equal">
      <formula>"no fueling"</formula>
    </cfRule>
  </conditionalFormatting>
  <conditionalFormatting sqref="BZ85:CA89">
    <cfRule type="cellIs" dxfId="1102" priority="1119" operator="equal">
      <formula>"no fueling"</formula>
    </cfRule>
  </conditionalFormatting>
  <conditionalFormatting sqref="BY85:BY89">
    <cfRule type="cellIs" dxfId="1101" priority="1118" operator="equal">
      <formula>"no fueling"</formula>
    </cfRule>
  </conditionalFormatting>
  <conditionalFormatting sqref="CH89">
    <cfRule type="cellIs" dxfId="1100" priority="1115" operator="equal">
      <formula>"no fueling"</formula>
    </cfRule>
  </conditionalFormatting>
  <conditionalFormatting sqref="CH87:CH89">
    <cfRule type="cellIs" dxfId="1099" priority="1114" operator="equal">
      <formula>"no fueling"</formula>
    </cfRule>
  </conditionalFormatting>
  <conditionalFormatting sqref="CH87">
    <cfRule type="cellIs" dxfId="1098" priority="1117" operator="equal">
      <formula>"no fueling"</formula>
    </cfRule>
  </conditionalFormatting>
  <conditionalFormatting sqref="CH88">
    <cfRule type="cellIs" dxfId="1097" priority="1116" operator="equal">
      <formula>"no fueling"</formula>
    </cfRule>
  </conditionalFormatting>
  <conditionalFormatting sqref="EJ85:EP86 EJ88:EP89 EJ87:EO87">
    <cfRule type="cellIs" dxfId="1096" priority="1113" operator="equal">
      <formula>"no fueling"</formula>
    </cfRule>
  </conditionalFormatting>
  <conditionalFormatting sqref="EP88">
    <cfRule type="cellIs" dxfId="1095" priority="1111" operator="equal">
      <formula>"no fueling"</formula>
    </cfRule>
  </conditionalFormatting>
  <conditionalFormatting sqref="EP89">
    <cfRule type="cellIs" dxfId="1094" priority="1110" operator="equal">
      <formula>"no fueling"</formula>
    </cfRule>
  </conditionalFormatting>
  <conditionalFormatting sqref="EH85:EI89">
    <cfRule type="cellIs" dxfId="1093" priority="1109" operator="equal">
      <formula>"no fueling"</formula>
    </cfRule>
  </conditionalFormatting>
  <conditionalFormatting sqref="EG85:EG89">
    <cfRule type="cellIs" dxfId="1092" priority="1108" operator="equal">
      <formula>"no fueling"</formula>
    </cfRule>
  </conditionalFormatting>
  <conditionalFormatting sqref="EP89">
    <cfRule type="cellIs" dxfId="1091" priority="1105" operator="equal">
      <formula>"no fueling"</formula>
    </cfRule>
  </conditionalFormatting>
  <conditionalFormatting sqref="EP88:EP89">
    <cfRule type="cellIs" dxfId="1090" priority="1104" operator="equal">
      <formula>"no fueling"</formula>
    </cfRule>
  </conditionalFormatting>
  <conditionalFormatting sqref="EP88">
    <cfRule type="cellIs" dxfId="1089" priority="1106" operator="equal">
      <formula>"no fueling"</formula>
    </cfRule>
  </conditionalFormatting>
  <conditionalFormatting sqref="EY85:FE89">
    <cfRule type="cellIs" dxfId="1088" priority="1103" operator="equal">
      <formula>"no fueling"</formula>
    </cfRule>
  </conditionalFormatting>
  <conditionalFormatting sqref="FE87">
    <cfRule type="cellIs" dxfId="1087" priority="1102" operator="equal">
      <formula>"no fueling"</formula>
    </cfRule>
  </conditionalFormatting>
  <conditionalFormatting sqref="FE88">
    <cfRule type="cellIs" dxfId="1086" priority="1101" operator="equal">
      <formula>"no fueling"</formula>
    </cfRule>
  </conditionalFormatting>
  <conditionalFormatting sqref="FE89">
    <cfRule type="cellIs" dxfId="1085" priority="1100" operator="equal">
      <formula>"no fueling"</formula>
    </cfRule>
  </conditionalFormatting>
  <conditionalFormatting sqref="EW85:EX89">
    <cfRule type="cellIs" dxfId="1084" priority="1099" operator="equal">
      <formula>"no fueling"</formula>
    </cfRule>
  </conditionalFormatting>
  <conditionalFormatting sqref="EV85:EV89">
    <cfRule type="cellIs" dxfId="1083" priority="1098" operator="equal">
      <formula>"no fueling"</formula>
    </cfRule>
  </conditionalFormatting>
  <conditionalFormatting sqref="FE89">
    <cfRule type="cellIs" dxfId="1082" priority="1095" operator="equal">
      <formula>"no fueling"</formula>
    </cfRule>
  </conditionalFormatting>
  <conditionalFormatting sqref="FE87:FE89">
    <cfRule type="cellIs" dxfId="1081" priority="1094" operator="equal">
      <formula>"no fueling"</formula>
    </cfRule>
  </conditionalFormatting>
  <conditionalFormatting sqref="FE87">
    <cfRule type="cellIs" dxfId="1080" priority="1097" operator="equal">
      <formula>"no fueling"</formula>
    </cfRule>
  </conditionalFormatting>
  <conditionalFormatting sqref="FE88">
    <cfRule type="cellIs" dxfId="1079" priority="1096" operator="equal">
      <formula>"no fueling"</formula>
    </cfRule>
  </conditionalFormatting>
  <conditionalFormatting sqref="EY107:FE111">
    <cfRule type="cellIs" dxfId="1078" priority="1093" operator="equal">
      <formula>"no fueling"</formula>
    </cfRule>
  </conditionalFormatting>
  <conditionalFormatting sqref="FE109">
    <cfRule type="cellIs" dxfId="1077" priority="1092" operator="equal">
      <formula>"no fueling"</formula>
    </cfRule>
  </conditionalFormatting>
  <conditionalFormatting sqref="FE110">
    <cfRule type="cellIs" dxfId="1076" priority="1091" operator="equal">
      <formula>"no fueling"</formula>
    </cfRule>
  </conditionalFormatting>
  <conditionalFormatting sqref="FE111">
    <cfRule type="cellIs" dxfId="1075" priority="1090" operator="equal">
      <formula>"no fueling"</formula>
    </cfRule>
  </conditionalFormatting>
  <conditionalFormatting sqref="EW107:EX111">
    <cfRule type="cellIs" dxfId="1074" priority="1089" operator="equal">
      <formula>"no fueling"</formula>
    </cfRule>
  </conditionalFormatting>
  <conditionalFormatting sqref="EV107:EV111">
    <cfRule type="cellIs" dxfId="1073" priority="1088" operator="equal">
      <formula>"no fueling"</formula>
    </cfRule>
  </conditionalFormatting>
  <conditionalFormatting sqref="FE111">
    <cfRule type="cellIs" dxfId="1072" priority="1085" operator="equal">
      <formula>"no fueling"</formula>
    </cfRule>
  </conditionalFormatting>
  <conditionalFormatting sqref="FE109:FE111">
    <cfRule type="cellIs" dxfId="1071" priority="1084" operator="equal">
      <formula>"no fueling"</formula>
    </cfRule>
  </conditionalFormatting>
  <conditionalFormatting sqref="FE109">
    <cfRule type="cellIs" dxfId="1070" priority="1087" operator="equal">
      <formula>"no fueling"</formula>
    </cfRule>
  </conditionalFormatting>
  <conditionalFormatting sqref="FE110">
    <cfRule type="cellIs" dxfId="1069" priority="1086" operator="equal">
      <formula>"no fueling"</formula>
    </cfRule>
  </conditionalFormatting>
  <conditionalFormatting sqref="EJ107:EP108 EJ110:EP111 EJ109:EO109">
    <cfRule type="cellIs" dxfId="1068" priority="1083" operator="equal">
      <formula>"no fueling"</formula>
    </cfRule>
  </conditionalFormatting>
  <conditionalFormatting sqref="EP110">
    <cfRule type="cellIs" dxfId="1067" priority="1081" operator="equal">
      <formula>"no fueling"</formula>
    </cfRule>
  </conditionalFormatting>
  <conditionalFormatting sqref="EP111">
    <cfRule type="cellIs" dxfId="1066" priority="1080" operator="equal">
      <formula>"no fueling"</formula>
    </cfRule>
  </conditionalFormatting>
  <conditionalFormatting sqref="EH107:EI111">
    <cfRule type="cellIs" dxfId="1065" priority="1079" operator="equal">
      <formula>"no fueling"</formula>
    </cfRule>
  </conditionalFormatting>
  <conditionalFormatting sqref="EG107:EG111">
    <cfRule type="cellIs" dxfId="1064" priority="1078" operator="equal">
      <formula>"no fueling"</formula>
    </cfRule>
  </conditionalFormatting>
  <conditionalFormatting sqref="EP111">
    <cfRule type="cellIs" dxfId="1063" priority="1075" operator="equal">
      <formula>"no fueling"</formula>
    </cfRule>
  </conditionalFormatting>
  <conditionalFormatting sqref="EP110:EP111">
    <cfRule type="cellIs" dxfId="1062" priority="1074" operator="equal">
      <formula>"no fueling"</formula>
    </cfRule>
  </conditionalFormatting>
  <conditionalFormatting sqref="EP110">
    <cfRule type="cellIs" dxfId="1061" priority="1076" operator="equal">
      <formula>"no fueling"</formula>
    </cfRule>
  </conditionalFormatting>
  <conditionalFormatting sqref="FN107:FT111">
    <cfRule type="cellIs" dxfId="1060" priority="1073" operator="equal">
      <formula>"no fueling"</formula>
    </cfRule>
  </conditionalFormatting>
  <conditionalFormatting sqref="FT109">
    <cfRule type="cellIs" dxfId="1059" priority="1072" operator="equal">
      <formula>"no fueling"</formula>
    </cfRule>
  </conditionalFormatting>
  <conditionalFormatting sqref="FT110">
    <cfRule type="cellIs" dxfId="1058" priority="1071" operator="equal">
      <formula>"no fueling"</formula>
    </cfRule>
  </conditionalFormatting>
  <conditionalFormatting sqref="FT111">
    <cfRule type="cellIs" dxfId="1057" priority="1070" operator="equal">
      <formula>"no fueling"</formula>
    </cfRule>
  </conditionalFormatting>
  <conditionalFormatting sqref="FL107:FM111">
    <cfRule type="cellIs" dxfId="1056" priority="1069" operator="equal">
      <formula>"no fueling"</formula>
    </cfRule>
  </conditionalFormatting>
  <conditionalFormatting sqref="FK107:FK111">
    <cfRule type="cellIs" dxfId="1055" priority="1068" operator="equal">
      <formula>"no fueling"</formula>
    </cfRule>
  </conditionalFormatting>
  <conditionalFormatting sqref="FT111">
    <cfRule type="cellIs" dxfId="1054" priority="1065" operator="equal">
      <formula>"no fueling"</formula>
    </cfRule>
  </conditionalFormatting>
  <conditionalFormatting sqref="FT109:FT111">
    <cfRule type="cellIs" dxfId="1053" priority="1064" operator="equal">
      <formula>"no fueling"</formula>
    </cfRule>
  </conditionalFormatting>
  <conditionalFormatting sqref="FT109">
    <cfRule type="cellIs" dxfId="1052" priority="1067" operator="equal">
      <formula>"no fueling"</formula>
    </cfRule>
  </conditionalFormatting>
  <conditionalFormatting sqref="FT110">
    <cfRule type="cellIs" dxfId="1051" priority="1066" operator="equal">
      <formula>"no fueling"</formula>
    </cfRule>
  </conditionalFormatting>
  <conditionalFormatting sqref="FN85:FT89">
    <cfRule type="cellIs" dxfId="1050" priority="1063" operator="equal">
      <formula>"no fueling"</formula>
    </cfRule>
  </conditionalFormatting>
  <conditionalFormatting sqref="FT87">
    <cfRule type="cellIs" dxfId="1049" priority="1062" operator="equal">
      <formula>"no fueling"</formula>
    </cfRule>
  </conditionalFormatting>
  <conditionalFormatting sqref="FT88">
    <cfRule type="cellIs" dxfId="1048" priority="1061" operator="equal">
      <formula>"no fueling"</formula>
    </cfRule>
  </conditionalFormatting>
  <conditionalFormatting sqref="FT89">
    <cfRule type="cellIs" dxfId="1047" priority="1060" operator="equal">
      <formula>"no fueling"</formula>
    </cfRule>
  </conditionalFormatting>
  <conditionalFormatting sqref="FL85:FM89">
    <cfRule type="cellIs" dxfId="1046" priority="1059" operator="equal">
      <formula>"no fueling"</formula>
    </cfRule>
  </conditionalFormatting>
  <conditionalFormatting sqref="FK85:FK89">
    <cfRule type="cellIs" dxfId="1045" priority="1058" operator="equal">
      <formula>"no fueling"</formula>
    </cfRule>
  </conditionalFormatting>
  <conditionalFormatting sqref="FT89">
    <cfRule type="cellIs" dxfId="1044" priority="1055" operator="equal">
      <formula>"no fueling"</formula>
    </cfRule>
  </conditionalFormatting>
  <conditionalFormatting sqref="FT87:FT89">
    <cfRule type="cellIs" dxfId="1043" priority="1054" operator="equal">
      <formula>"no fueling"</formula>
    </cfRule>
  </conditionalFormatting>
  <conditionalFormatting sqref="FT87">
    <cfRule type="cellIs" dxfId="1042" priority="1057" operator="equal">
      <formula>"no fueling"</formula>
    </cfRule>
  </conditionalFormatting>
  <conditionalFormatting sqref="FT88">
    <cfRule type="cellIs" dxfId="1041" priority="1056" operator="equal">
      <formula>"no fueling"</formula>
    </cfRule>
  </conditionalFormatting>
  <conditionalFormatting sqref="DC85:DL89">
    <cfRule type="cellIs" dxfId="1040" priority="1053" operator="equal">
      <formula>"no fueling"</formula>
    </cfRule>
  </conditionalFormatting>
  <conditionalFormatting sqref="DR85:EA89">
    <cfRule type="cellIs" dxfId="1039" priority="1052" operator="equal">
      <formula>"no fueling"</formula>
    </cfRule>
  </conditionalFormatting>
  <conditionalFormatting sqref="CN107:CW108 CN110:CW111 CN109:CV109">
    <cfRule type="cellIs" dxfId="1038" priority="1051" operator="equal">
      <formula>"no fueling"</formula>
    </cfRule>
  </conditionalFormatting>
  <conditionalFormatting sqref="DC107:DL111">
    <cfRule type="cellIs" dxfId="1037" priority="1050" operator="equal">
      <formula>"no fueling"</formula>
    </cfRule>
  </conditionalFormatting>
  <conditionalFormatting sqref="DR107:EA111">
    <cfRule type="cellIs" dxfId="1036" priority="1049" operator="equal">
      <formula>"no fueling"</formula>
    </cfRule>
  </conditionalFormatting>
  <conditionalFormatting sqref="AA107:AA111">
    <cfRule type="cellIs" dxfId="1035" priority="1048" operator="equal">
      <formula>"no fueling"</formula>
    </cfRule>
  </conditionalFormatting>
  <conditionalFormatting sqref="Z107:Z111">
    <cfRule type="cellIs" dxfId="1034" priority="1047" operator="equal">
      <formula>"no fueling"</formula>
    </cfRule>
  </conditionalFormatting>
  <conditionalFormatting sqref="AD107:AD111">
    <cfRule type="cellIs" dxfId="1033" priority="1046" operator="equal">
      <formula>"no fueling"</formula>
    </cfRule>
  </conditionalFormatting>
  <conditionalFormatting sqref="AE107:AE111">
    <cfRule type="cellIs" dxfId="1032" priority="1045" operator="equal">
      <formula>"no fueling"</formula>
    </cfRule>
  </conditionalFormatting>
  <conditionalFormatting sqref="AA155:AA158">
    <cfRule type="cellIs" dxfId="1031" priority="1044" operator="equal">
      <formula>"no fueling"</formula>
    </cfRule>
  </conditionalFormatting>
  <conditionalFormatting sqref="Z155:Z158">
    <cfRule type="cellIs" dxfId="1030" priority="1043" operator="equal">
      <formula>"no fueling"</formula>
    </cfRule>
  </conditionalFormatting>
  <conditionalFormatting sqref="AD155:AD158">
    <cfRule type="cellIs" dxfId="1029" priority="1042" operator="equal">
      <formula>"no fueling"</formula>
    </cfRule>
  </conditionalFormatting>
  <conditionalFormatting sqref="AE155:AE158">
    <cfRule type="cellIs" dxfId="1028" priority="1041" operator="equal">
      <formula>"no fueling"</formula>
    </cfRule>
  </conditionalFormatting>
  <conditionalFormatting sqref="BL133:BR136">
    <cfRule type="cellIs" dxfId="1027" priority="1040" operator="equal">
      <formula>"no fueling"</formula>
    </cfRule>
  </conditionalFormatting>
  <conditionalFormatting sqref="BR134">
    <cfRule type="cellIs" dxfId="1026" priority="1039" operator="equal">
      <formula>"no fueling"</formula>
    </cfRule>
  </conditionalFormatting>
  <conditionalFormatting sqref="BR135">
    <cfRule type="cellIs" dxfId="1025" priority="1038" operator="equal">
      <formula>"no fueling"</formula>
    </cfRule>
  </conditionalFormatting>
  <conditionalFormatting sqref="BR136">
    <cfRule type="cellIs" dxfId="1024" priority="1037" operator="equal">
      <formula>"no fueling"</formula>
    </cfRule>
  </conditionalFormatting>
  <conditionalFormatting sqref="BJ133:BK136">
    <cfRule type="cellIs" dxfId="1023" priority="1036" operator="equal">
      <formula>"no fueling"</formula>
    </cfRule>
  </conditionalFormatting>
  <conditionalFormatting sqref="BI133:BI136">
    <cfRule type="cellIs" dxfId="1022" priority="1035" operator="equal">
      <formula>"no fueling"</formula>
    </cfRule>
  </conditionalFormatting>
  <conditionalFormatting sqref="BR136">
    <cfRule type="cellIs" dxfId="1021" priority="1032" operator="equal">
      <formula>"no fueling"</formula>
    </cfRule>
  </conditionalFormatting>
  <conditionalFormatting sqref="BR134:BR136">
    <cfRule type="cellIs" dxfId="1020" priority="1031" operator="equal">
      <formula>"no fueling"</formula>
    </cfRule>
  </conditionalFormatting>
  <conditionalFormatting sqref="BR134">
    <cfRule type="cellIs" dxfId="1019" priority="1034" operator="equal">
      <formula>"no fueling"</formula>
    </cfRule>
  </conditionalFormatting>
  <conditionalFormatting sqref="BR135">
    <cfRule type="cellIs" dxfId="1018" priority="1033" operator="equal">
      <formula>"no fueling"</formula>
    </cfRule>
  </conditionalFormatting>
  <conditionalFormatting sqref="BL155:BR158">
    <cfRule type="cellIs" dxfId="1017" priority="1030" operator="equal">
      <formula>"no fueling"</formula>
    </cfRule>
  </conditionalFormatting>
  <conditionalFormatting sqref="BR156">
    <cfRule type="cellIs" dxfId="1016" priority="1029" operator="equal">
      <formula>"no fueling"</formula>
    </cfRule>
  </conditionalFormatting>
  <conditionalFormatting sqref="BR157">
    <cfRule type="cellIs" dxfId="1015" priority="1028" operator="equal">
      <formula>"no fueling"</formula>
    </cfRule>
  </conditionalFormatting>
  <conditionalFormatting sqref="BR158">
    <cfRule type="cellIs" dxfId="1014" priority="1027" operator="equal">
      <formula>"no fueling"</formula>
    </cfRule>
  </conditionalFormatting>
  <conditionalFormatting sqref="BJ155:BK158">
    <cfRule type="cellIs" dxfId="1013" priority="1026" operator="equal">
      <formula>"no fueling"</formula>
    </cfRule>
  </conditionalFormatting>
  <conditionalFormatting sqref="BI155:BI158">
    <cfRule type="cellIs" dxfId="1012" priority="1025" operator="equal">
      <formula>"no fueling"</formula>
    </cfRule>
  </conditionalFormatting>
  <conditionalFormatting sqref="BR158">
    <cfRule type="cellIs" dxfId="1011" priority="1022" operator="equal">
      <formula>"no fueling"</formula>
    </cfRule>
  </conditionalFormatting>
  <conditionalFormatting sqref="BR156:BR158">
    <cfRule type="cellIs" dxfId="1010" priority="1021" operator="equal">
      <formula>"no fueling"</formula>
    </cfRule>
  </conditionalFormatting>
  <conditionalFormatting sqref="BR156">
    <cfRule type="cellIs" dxfId="1009" priority="1024" operator="equal">
      <formula>"no fueling"</formula>
    </cfRule>
  </conditionalFormatting>
  <conditionalFormatting sqref="BR157">
    <cfRule type="cellIs" dxfId="1008" priority="1023" operator="equal">
      <formula>"no fueling"</formula>
    </cfRule>
  </conditionalFormatting>
  <conditionalFormatting sqref="AV155:BB155 AV157:BB158 AV156:BA156">
    <cfRule type="cellIs" dxfId="1007" priority="1020" operator="equal">
      <formula>"no fueling"</formula>
    </cfRule>
  </conditionalFormatting>
  <conditionalFormatting sqref="BB157">
    <cfRule type="cellIs" dxfId="1006" priority="1018" operator="equal">
      <formula>"no fueling"</formula>
    </cfRule>
  </conditionalFormatting>
  <conditionalFormatting sqref="BB158">
    <cfRule type="cellIs" dxfId="1005" priority="1017" operator="equal">
      <formula>"no fueling"</formula>
    </cfRule>
  </conditionalFormatting>
  <conditionalFormatting sqref="AT155:AU158">
    <cfRule type="cellIs" dxfId="1004" priority="1016" operator="equal">
      <formula>"no fueling"</formula>
    </cfRule>
  </conditionalFormatting>
  <conditionalFormatting sqref="AS155:AS158">
    <cfRule type="cellIs" dxfId="1003" priority="1015" operator="equal">
      <formula>"no fueling"</formula>
    </cfRule>
  </conditionalFormatting>
  <conditionalFormatting sqref="BB158">
    <cfRule type="cellIs" dxfId="1002" priority="1012" operator="equal">
      <formula>"no fueling"</formula>
    </cfRule>
  </conditionalFormatting>
  <conditionalFormatting sqref="BB157:BB158">
    <cfRule type="cellIs" dxfId="1001" priority="1011" operator="equal">
      <formula>"no fueling"</formula>
    </cfRule>
  </conditionalFormatting>
  <conditionalFormatting sqref="BB157">
    <cfRule type="cellIs" dxfId="1000" priority="1013" operator="equal">
      <formula>"no fueling"</formula>
    </cfRule>
  </conditionalFormatting>
  <conditionalFormatting sqref="CB133:CH136">
    <cfRule type="cellIs" dxfId="999" priority="1010" operator="equal">
      <formula>"no fueling"</formula>
    </cfRule>
  </conditionalFormatting>
  <conditionalFormatting sqref="CH134">
    <cfRule type="cellIs" dxfId="998" priority="1009" operator="equal">
      <formula>"no fueling"</formula>
    </cfRule>
  </conditionalFormatting>
  <conditionalFormatting sqref="CH135">
    <cfRule type="cellIs" dxfId="997" priority="1008" operator="equal">
      <formula>"no fueling"</formula>
    </cfRule>
  </conditionalFormatting>
  <conditionalFormatting sqref="CH136">
    <cfRule type="cellIs" dxfId="996" priority="1007" operator="equal">
      <formula>"no fueling"</formula>
    </cfRule>
  </conditionalFormatting>
  <conditionalFormatting sqref="BZ133:CA136">
    <cfRule type="cellIs" dxfId="995" priority="1006" operator="equal">
      <formula>"no fueling"</formula>
    </cfRule>
  </conditionalFormatting>
  <conditionalFormatting sqref="BY133:BY136">
    <cfRule type="cellIs" dxfId="994" priority="1005" operator="equal">
      <formula>"no fueling"</formula>
    </cfRule>
  </conditionalFormatting>
  <conditionalFormatting sqref="CH136">
    <cfRule type="cellIs" dxfId="993" priority="1002" operator="equal">
      <formula>"no fueling"</formula>
    </cfRule>
  </conditionalFormatting>
  <conditionalFormatting sqref="CH134:CH136">
    <cfRule type="cellIs" dxfId="992" priority="1001" operator="equal">
      <formula>"no fueling"</formula>
    </cfRule>
  </conditionalFormatting>
  <conditionalFormatting sqref="CH134">
    <cfRule type="cellIs" dxfId="991" priority="1004" operator="equal">
      <formula>"no fueling"</formula>
    </cfRule>
  </conditionalFormatting>
  <conditionalFormatting sqref="CH135">
    <cfRule type="cellIs" dxfId="990" priority="1003" operator="equal">
      <formula>"no fueling"</formula>
    </cfRule>
  </conditionalFormatting>
  <conditionalFormatting sqref="CB155:CH158">
    <cfRule type="cellIs" dxfId="989" priority="1000" operator="equal">
      <formula>"no fueling"</formula>
    </cfRule>
  </conditionalFormatting>
  <conditionalFormatting sqref="CH156">
    <cfRule type="cellIs" dxfId="988" priority="999" operator="equal">
      <formula>"no fueling"</formula>
    </cfRule>
  </conditionalFormatting>
  <conditionalFormatting sqref="CH157">
    <cfRule type="cellIs" dxfId="987" priority="998" operator="equal">
      <formula>"no fueling"</formula>
    </cfRule>
  </conditionalFormatting>
  <conditionalFormatting sqref="CH158">
    <cfRule type="cellIs" dxfId="986" priority="997" operator="equal">
      <formula>"no fueling"</formula>
    </cfRule>
  </conditionalFormatting>
  <conditionalFormatting sqref="BZ155:CA158">
    <cfRule type="cellIs" dxfId="985" priority="996" operator="equal">
      <formula>"no fueling"</formula>
    </cfRule>
  </conditionalFormatting>
  <conditionalFormatting sqref="BY155:BY158">
    <cfRule type="cellIs" dxfId="984" priority="995" operator="equal">
      <formula>"no fueling"</formula>
    </cfRule>
  </conditionalFormatting>
  <conditionalFormatting sqref="CH158">
    <cfRule type="cellIs" dxfId="983" priority="992" operator="equal">
      <formula>"no fueling"</formula>
    </cfRule>
  </conditionalFormatting>
  <conditionalFormatting sqref="CH156:CH158">
    <cfRule type="cellIs" dxfId="982" priority="991" operator="equal">
      <formula>"no fueling"</formula>
    </cfRule>
  </conditionalFormatting>
  <conditionalFormatting sqref="CH156">
    <cfRule type="cellIs" dxfId="981" priority="994" operator="equal">
      <formula>"no fueling"</formula>
    </cfRule>
  </conditionalFormatting>
  <conditionalFormatting sqref="CH157">
    <cfRule type="cellIs" dxfId="980" priority="993" operator="equal">
      <formula>"no fueling"</formula>
    </cfRule>
  </conditionalFormatting>
  <conditionalFormatting sqref="EJ133:EP133 EJ135:EP136 EJ134:EO134">
    <cfRule type="cellIs" dxfId="979" priority="990" operator="equal">
      <formula>"no fueling"</formula>
    </cfRule>
  </conditionalFormatting>
  <conditionalFormatting sqref="EP135">
    <cfRule type="cellIs" dxfId="978" priority="988" operator="equal">
      <formula>"no fueling"</formula>
    </cfRule>
  </conditionalFormatting>
  <conditionalFormatting sqref="EP136">
    <cfRule type="cellIs" dxfId="977" priority="987" operator="equal">
      <formula>"no fueling"</formula>
    </cfRule>
  </conditionalFormatting>
  <conditionalFormatting sqref="EH133:EI136">
    <cfRule type="cellIs" dxfId="976" priority="986" operator="equal">
      <formula>"no fueling"</formula>
    </cfRule>
  </conditionalFormatting>
  <conditionalFormatting sqref="EG133:EG136">
    <cfRule type="cellIs" dxfId="975" priority="985" operator="equal">
      <formula>"no fueling"</formula>
    </cfRule>
  </conditionalFormatting>
  <conditionalFormatting sqref="EP136">
    <cfRule type="cellIs" dxfId="974" priority="982" operator="equal">
      <formula>"no fueling"</formula>
    </cfRule>
  </conditionalFormatting>
  <conditionalFormatting sqref="EP135:EP136">
    <cfRule type="cellIs" dxfId="973" priority="981" operator="equal">
      <formula>"no fueling"</formula>
    </cfRule>
  </conditionalFormatting>
  <conditionalFormatting sqref="EP135">
    <cfRule type="cellIs" dxfId="972" priority="983" operator="equal">
      <formula>"no fueling"</formula>
    </cfRule>
  </conditionalFormatting>
  <conditionalFormatting sqref="EJ155:EP155 EJ157:EP158 EJ156:EO156">
    <cfRule type="cellIs" dxfId="971" priority="980" operator="equal">
      <formula>"no fueling"</formula>
    </cfRule>
  </conditionalFormatting>
  <conditionalFormatting sqref="EP157">
    <cfRule type="cellIs" dxfId="970" priority="978" operator="equal">
      <formula>"no fueling"</formula>
    </cfRule>
  </conditionalFormatting>
  <conditionalFormatting sqref="EP158">
    <cfRule type="cellIs" dxfId="969" priority="977" operator="equal">
      <formula>"no fueling"</formula>
    </cfRule>
  </conditionalFormatting>
  <conditionalFormatting sqref="EH155:EI158">
    <cfRule type="cellIs" dxfId="968" priority="976" operator="equal">
      <formula>"no fueling"</formula>
    </cfRule>
  </conditionalFormatting>
  <conditionalFormatting sqref="EG155:EG158">
    <cfRule type="cellIs" dxfId="967" priority="975" operator="equal">
      <formula>"no fueling"</formula>
    </cfRule>
  </conditionalFormatting>
  <conditionalFormatting sqref="EP158">
    <cfRule type="cellIs" dxfId="966" priority="972" operator="equal">
      <formula>"no fueling"</formula>
    </cfRule>
  </conditionalFormatting>
  <conditionalFormatting sqref="EP157:EP158">
    <cfRule type="cellIs" dxfId="965" priority="971" operator="equal">
      <formula>"no fueling"</formula>
    </cfRule>
  </conditionalFormatting>
  <conditionalFormatting sqref="EP157">
    <cfRule type="cellIs" dxfId="964" priority="973" operator="equal">
      <formula>"no fueling"</formula>
    </cfRule>
  </conditionalFormatting>
  <conditionalFormatting sqref="EY155:FE158">
    <cfRule type="cellIs" dxfId="963" priority="970" operator="equal">
      <formula>"no fueling"</formula>
    </cfRule>
  </conditionalFormatting>
  <conditionalFormatting sqref="FE156">
    <cfRule type="cellIs" dxfId="962" priority="969" operator="equal">
      <formula>"no fueling"</formula>
    </cfRule>
  </conditionalFormatting>
  <conditionalFormatting sqref="FE157">
    <cfRule type="cellIs" dxfId="961" priority="968" operator="equal">
      <formula>"no fueling"</formula>
    </cfRule>
  </conditionalFormatting>
  <conditionalFormatting sqref="FE158">
    <cfRule type="cellIs" dxfId="960" priority="967" operator="equal">
      <formula>"no fueling"</formula>
    </cfRule>
  </conditionalFormatting>
  <conditionalFormatting sqref="EW155:EX158">
    <cfRule type="cellIs" dxfId="959" priority="966" operator="equal">
      <formula>"no fueling"</formula>
    </cfRule>
  </conditionalFormatting>
  <conditionalFormatting sqref="EV155:EV158">
    <cfRule type="cellIs" dxfId="958" priority="965" operator="equal">
      <formula>"no fueling"</formula>
    </cfRule>
  </conditionalFormatting>
  <conditionalFormatting sqref="FE158">
    <cfRule type="cellIs" dxfId="957" priority="962" operator="equal">
      <formula>"no fueling"</formula>
    </cfRule>
  </conditionalFormatting>
  <conditionalFormatting sqref="FE156:FE158">
    <cfRule type="cellIs" dxfId="956" priority="961" operator="equal">
      <formula>"no fueling"</formula>
    </cfRule>
  </conditionalFormatting>
  <conditionalFormatting sqref="FE156">
    <cfRule type="cellIs" dxfId="955" priority="964" operator="equal">
      <formula>"no fueling"</formula>
    </cfRule>
  </conditionalFormatting>
  <conditionalFormatting sqref="FE157">
    <cfRule type="cellIs" dxfId="954" priority="963" operator="equal">
      <formula>"no fueling"</formula>
    </cfRule>
  </conditionalFormatting>
  <conditionalFormatting sqref="EY133:FE136">
    <cfRule type="cellIs" dxfId="953" priority="960" operator="equal">
      <formula>"no fueling"</formula>
    </cfRule>
  </conditionalFormatting>
  <conditionalFormatting sqref="FE134">
    <cfRule type="cellIs" dxfId="952" priority="959" operator="equal">
      <formula>"no fueling"</formula>
    </cfRule>
  </conditionalFormatting>
  <conditionalFormatting sqref="FE135">
    <cfRule type="cellIs" dxfId="951" priority="958" operator="equal">
      <formula>"no fueling"</formula>
    </cfRule>
  </conditionalFormatting>
  <conditionalFormatting sqref="FE136">
    <cfRule type="cellIs" dxfId="950" priority="957" operator="equal">
      <formula>"no fueling"</formula>
    </cfRule>
  </conditionalFormatting>
  <conditionalFormatting sqref="EW133:EX136">
    <cfRule type="cellIs" dxfId="949" priority="956" operator="equal">
      <formula>"no fueling"</formula>
    </cfRule>
  </conditionalFormatting>
  <conditionalFormatting sqref="EV133:EV136">
    <cfRule type="cellIs" dxfId="948" priority="955" operator="equal">
      <formula>"no fueling"</formula>
    </cfRule>
  </conditionalFormatting>
  <conditionalFormatting sqref="FE136">
    <cfRule type="cellIs" dxfId="947" priority="952" operator="equal">
      <formula>"no fueling"</formula>
    </cfRule>
  </conditionalFormatting>
  <conditionalFormatting sqref="FE134:FE136">
    <cfRule type="cellIs" dxfId="946" priority="951" operator="equal">
      <formula>"no fueling"</formula>
    </cfRule>
  </conditionalFormatting>
  <conditionalFormatting sqref="FE134">
    <cfRule type="cellIs" dxfId="945" priority="954" operator="equal">
      <formula>"no fueling"</formula>
    </cfRule>
  </conditionalFormatting>
  <conditionalFormatting sqref="FE135">
    <cfRule type="cellIs" dxfId="944" priority="953" operator="equal">
      <formula>"no fueling"</formula>
    </cfRule>
  </conditionalFormatting>
  <conditionalFormatting sqref="FN133:FT136">
    <cfRule type="cellIs" dxfId="943" priority="950" operator="equal">
      <formula>"no fueling"</formula>
    </cfRule>
  </conditionalFormatting>
  <conditionalFormatting sqref="FT134">
    <cfRule type="cellIs" dxfId="942" priority="949" operator="equal">
      <formula>"no fueling"</formula>
    </cfRule>
  </conditionalFormatting>
  <conditionalFormatting sqref="FT135">
    <cfRule type="cellIs" dxfId="941" priority="948" operator="equal">
      <formula>"no fueling"</formula>
    </cfRule>
  </conditionalFormatting>
  <conditionalFormatting sqref="FT136">
    <cfRule type="cellIs" dxfId="940" priority="947" operator="equal">
      <formula>"no fueling"</formula>
    </cfRule>
  </conditionalFormatting>
  <conditionalFormatting sqref="FL133:FM136">
    <cfRule type="cellIs" dxfId="939" priority="946" operator="equal">
      <formula>"no fueling"</formula>
    </cfRule>
  </conditionalFormatting>
  <conditionalFormatting sqref="FK133:FK136">
    <cfRule type="cellIs" dxfId="938" priority="945" operator="equal">
      <formula>"no fueling"</formula>
    </cfRule>
  </conditionalFormatting>
  <conditionalFormatting sqref="FT136">
    <cfRule type="cellIs" dxfId="937" priority="942" operator="equal">
      <formula>"no fueling"</formula>
    </cfRule>
  </conditionalFormatting>
  <conditionalFormatting sqref="FT134:FT136">
    <cfRule type="cellIs" dxfId="936" priority="941" operator="equal">
      <formula>"no fueling"</formula>
    </cfRule>
  </conditionalFormatting>
  <conditionalFormatting sqref="FT134">
    <cfRule type="cellIs" dxfId="935" priority="944" operator="equal">
      <formula>"no fueling"</formula>
    </cfRule>
  </conditionalFormatting>
  <conditionalFormatting sqref="FT135">
    <cfRule type="cellIs" dxfId="934" priority="943" operator="equal">
      <formula>"no fueling"</formula>
    </cfRule>
  </conditionalFormatting>
  <conditionalFormatting sqref="FN155:FT158">
    <cfRule type="cellIs" dxfId="933" priority="940" operator="equal">
      <formula>"no fueling"</formula>
    </cfRule>
  </conditionalFormatting>
  <conditionalFormatting sqref="FT156">
    <cfRule type="cellIs" dxfId="932" priority="939" operator="equal">
      <formula>"no fueling"</formula>
    </cfRule>
  </conditionalFormatting>
  <conditionalFormatting sqref="FT157">
    <cfRule type="cellIs" dxfId="931" priority="938" operator="equal">
      <formula>"no fueling"</formula>
    </cfRule>
  </conditionalFormatting>
  <conditionalFormatting sqref="FT158">
    <cfRule type="cellIs" dxfId="930" priority="937" operator="equal">
      <formula>"no fueling"</formula>
    </cfRule>
  </conditionalFormatting>
  <conditionalFormatting sqref="FL155:FM158">
    <cfRule type="cellIs" dxfId="929" priority="936" operator="equal">
      <formula>"no fueling"</formula>
    </cfRule>
  </conditionalFormatting>
  <conditionalFormatting sqref="FK155:FK158">
    <cfRule type="cellIs" dxfId="928" priority="935" operator="equal">
      <formula>"no fueling"</formula>
    </cfRule>
  </conditionalFormatting>
  <conditionalFormatting sqref="FT158">
    <cfRule type="cellIs" dxfId="927" priority="932" operator="equal">
      <formula>"no fueling"</formula>
    </cfRule>
  </conditionalFormatting>
  <conditionalFormatting sqref="FT156:FT158">
    <cfRule type="cellIs" dxfId="926" priority="931" operator="equal">
      <formula>"no fueling"</formula>
    </cfRule>
  </conditionalFormatting>
  <conditionalFormatting sqref="FT156">
    <cfRule type="cellIs" dxfId="925" priority="934" operator="equal">
      <formula>"no fueling"</formula>
    </cfRule>
  </conditionalFormatting>
  <conditionalFormatting sqref="FT157">
    <cfRule type="cellIs" dxfId="924" priority="933" operator="equal">
      <formula>"no fueling"</formula>
    </cfRule>
  </conditionalFormatting>
  <conditionalFormatting sqref="DC133:DL136">
    <cfRule type="cellIs" dxfId="923" priority="930" operator="equal">
      <formula>"no fueling"</formula>
    </cfRule>
  </conditionalFormatting>
  <conditionalFormatting sqref="DC155:DL158">
    <cfRule type="cellIs" dxfId="922" priority="929" operator="equal">
      <formula>"no fueling"</formula>
    </cfRule>
  </conditionalFormatting>
  <conditionalFormatting sqref="CN155:CW155 CN157:CW158 CN156:CV156">
    <cfRule type="cellIs" dxfId="921" priority="928" operator="equal">
      <formula>"no fueling"</formula>
    </cfRule>
  </conditionalFormatting>
  <conditionalFormatting sqref="DR155:EA158">
    <cfRule type="cellIs" dxfId="920" priority="927" operator="equal">
      <formula>"no fueling"</formula>
    </cfRule>
  </conditionalFormatting>
  <conditionalFormatting sqref="DR133:EA136">
    <cfRule type="cellIs" dxfId="919" priority="926" operator="equal">
      <formula>"no fueling"</formula>
    </cfRule>
  </conditionalFormatting>
  <conditionalFormatting sqref="CN4:CO4">
    <cfRule type="cellIs" dxfId="918" priority="925" operator="equal">
      <formula>"no fueling"</formula>
    </cfRule>
  </conditionalFormatting>
  <conditionalFormatting sqref="CN4:CY4">
    <cfRule type="cellIs" dxfId="917" priority="924" operator="equal">
      <formula>"no fueling"</formula>
    </cfRule>
  </conditionalFormatting>
  <conditionalFormatting sqref="CN26:CO26">
    <cfRule type="cellIs" dxfId="916" priority="923" operator="equal">
      <formula>"no fueling"</formula>
    </cfRule>
  </conditionalFormatting>
  <conditionalFormatting sqref="CN26:CY26">
    <cfRule type="cellIs" dxfId="915" priority="922" operator="equal">
      <formula>"no fueling"</formula>
    </cfRule>
  </conditionalFormatting>
  <conditionalFormatting sqref="CN48:CO48">
    <cfRule type="cellIs" dxfId="914" priority="921" operator="equal">
      <formula>"no fueling"</formula>
    </cfRule>
  </conditionalFormatting>
  <conditionalFormatting sqref="CN48:CY48">
    <cfRule type="cellIs" dxfId="913" priority="920" operator="equal">
      <formula>"no fueling"</formula>
    </cfRule>
  </conditionalFormatting>
  <conditionalFormatting sqref="CN73:CO73">
    <cfRule type="cellIs" dxfId="912" priority="919" operator="equal">
      <formula>"no fueling"</formula>
    </cfRule>
  </conditionalFormatting>
  <conditionalFormatting sqref="CN73:CY73">
    <cfRule type="cellIs" dxfId="911" priority="918" operator="equal">
      <formula>"no fueling"</formula>
    </cfRule>
  </conditionalFormatting>
  <conditionalFormatting sqref="CN95:CO95">
    <cfRule type="cellIs" dxfId="910" priority="917" operator="equal">
      <formula>"no fueling"</formula>
    </cfRule>
  </conditionalFormatting>
  <conditionalFormatting sqref="CN95:CY95">
    <cfRule type="cellIs" dxfId="909" priority="916" operator="equal">
      <formula>"no fueling"</formula>
    </cfRule>
  </conditionalFormatting>
  <conditionalFormatting sqref="CN95:CO95 CN120:CO120">
    <cfRule type="cellIs" dxfId="908" priority="915" operator="equal">
      <formula>"no fueling"</formula>
    </cfRule>
  </conditionalFormatting>
  <conditionalFormatting sqref="CN95:CY95 CN120:CY120">
    <cfRule type="cellIs" dxfId="907" priority="914" operator="equal">
      <formula>"no fueling"</formula>
    </cfRule>
  </conditionalFormatting>
  <conditionalFormatting sqref="CN142:CO142">
    <cfRule type="cellIs" dxfId="906" priority="913" operator="equal">
      <formula>"no fueling"</formula>
    </cfRule>
  </conditionalFormatting>
  <conditionalFormatting sqref="CN142:CY142">
    <cfRule type="cellIs" dxfId="905" priority="912" operator="equal">
      <formula>"no fueling"</formula>
    </cfRule>
  </conditionalFormatting>
  <conditionalFormatting sqref="EG4:EH4">
    <cfRule type="cellIs" dxfId="904" priority="911" operator="equal">
      <formula>"no fueling"</formula>
    </cfRule>
  </conditionalFormatting>
  <conditionalFormatting sqref="EG4:EH4">
    <cfRule type="cellIs" dxfId="903" priority="910" operator="equal">
      <formula>"no fueling"</formula>
    </cfRule>
  </conditionalFormatting>
  <conditionalFormatting sqref="EG4:ER4">
    <cfRule type="cellIs" dxfId="902" priority="909" operator="equal">
      <formula>"no fueling"</formula>
    </cfRule>
  </conditionalFormatting>
  <conditionalFormatting sqref="EG4:EH4">
    <cfRule type="cellIs" dxfId="901" priority="908" operator="equal">
      <formula>"no fueling"</formula>
    </cfRule>
  </conditionalFormatting>
  <conditionalFormatting sqref="EG26:EH26">
    <cfRule type="cellIs" dxfId="900" priority="907" operator="equal">
      <formula>"no fueling"</formula>
    </cfRule>
  </conditionalFormatting>
  <conditionalFormatting sqref="EG26:EH26">
    <cfRule type="cellIs" dxfId="899" priority="906" operator="equal">
      <formula>"no fueling"</formula>
    </cfRule>
  </conditionalFormatting>
  <conditionalFormatting sqref="EG26:ER26">
    <cfRule type="cellIs" dxfId="898" priority="905" operator="equal">
      <formula>"no fueling"</formula>
    </cfRule>
  </conditionalFormatting>
  <conditionalFormatting sqref="EG26:EH26">
    <cfRule type="cellIs" dxfId="897" priority="904" operator="equal">
      <formula>"no fueling"</formula>
    </cfRule>
  </conditionalFormatting>
  <conditionalFormatting sqref="EG48:EH48">
    <cfRule type="cellIs" dxfId="896" priority="903" operator="equal">
      <formula>"no fueling"</formula>
    </cfRule>
  </conditionalFormatting>
  <conditionalFormatting sqref="EG48:EH48">
    <cfRule type="cellIs" dxfId="895" priority="902" operator="equal">
      <formula>"no fueling"</formula>
    </cfRule>
  </conditionalFormatting>
  <conditionalFormatting sqref="EG48:ER48">
    <cfRule type="cellIs" dxfId="894" priority="901" operator="equal">
      <formula>"no fueling"</formula>
    </cfRule>
  </conditionalFormatting>
  <conditionalFormatting sqref="EG48:EH48">
    <cfRule type="cellIs" dxfId="893" priority="900" operator="equal">
      <formula>"no fueling"</formula>
    </cfRule>
  </conditionalFormatting>
  <conditionalFormatting sqref="EG73:EH73">
    <cfRule type="cellIs" dxfId="892" priority="899" operator="equal">
      <formula>"no fueling"</formula>
    </cfRule>
  </conditionalFormatting>
  <conditionalFormatting sqref="EG73:EH73">
    <cfRule type="cellIs" dxfId="891" priority="898" operator="equal">
      <formula>"no fueling"</formula>
    </cfRule>
  </conditionalFormatting>
  <conditionalFormatting sqref="EG73:ER73">
    <cfRule type="cellIs" dxfId="890" priority="897" operator="equal">
      <formula>"no fueling"</formula>
    </cfRule>
  </conditionalFormatting>
  <conditionalFormatting sqref="EG73:EH73">
    <cfRule type="cellIs" dxfId="889" priority="896" operator="equal">
      <formula>"no fueling"</formula>
    </cfRule>
  </conditionalFormatting>
  <conditionalFormatting sqref="EG95:EH95">
    <cfRule type="cellIs" dxfId="888" priority="895" operator="equal">
      <formula>"no fueling"</formula>
    </cfRule>
  </conditionalFormatting>
  <conditionalFormatting sqref="EG95:EH95">
    <cfRule type="cellIs" dxfId="887" priority="894" operator="equal">
      <formula>"no fueling"</formula>
    </cfRule>
  </conditionalFormatting>
  <conditionalFormatting sqref="EG95:ER95">
    <cfRule type="cellIs" dxfId="886" priority="893" operator="equal">
      <formula>"no fueling"</formula>
    </cfRule>
  </conditionalFormatting>
  <conditionalFormatting sqref="EG95:EH95">
    <cfRule type="cellIs" dxfId="885" priority="892" operator="equal">
      <formula>"no fueling"</formula>
    </cfRule>
  </conditionalFormatting>
  <conditionalFormatting sqref="EG120:EH120">
    <cfRule type="cellIs" dxfId="884" priority="891" operator="equal">
      <formula>"no fueling"</formula>
    </cfRule>
  </conditionalFormatting>
  <conditionalFormatting sqref="EG120:EH120">
    <cfRule type="cellIs" dxfId="883" priority="890" operator="equal">
      <formula>"no fueling"</formula>
    </cfRule>
  </conditionalFormatting>
  <conditionalFormatting sqref="EG120:ER120">
    <cfRule type="cellIs" dxfId="882" priority="889" operator="equal">
      <formula>"no fueling"</formula>
    </cfRule>
  </conditionalFormatting>
  <conditionalFormatting sqref="EG120:EH120">
    <cfRule type="cellIs" dxfId="881" priority="888" operator="equal">
      <formula>"no fueling"</formula>
    </cfRule>
  </conditionalFormatting>
  <conditionalFormatting sqref="EG142:EH142">
    <cfRule type="cellIs" dxfId="880" priority="887" operator="equal">
      <formula>"no fueling"</formula>
    </cfRule>
  </conditionalFormatting>
  <conditionalFormatting sqref="EG142:EH142">
    <cfRule type="cellIs" dxfId="879" priority="886" operator="equal">
      <formula>"no fueling"</formula>
    </cfRule>
  </conditionalFormatting>
  <conditionalFormatting sqref="EG142:ER142">
    <cfRule type="cellIs" dxfId="878" priority="885" operator="equal">
      <formula>"no fueling"</formula>
    </cfRule>
  </conditionalFormatting>
  <conditionalFormatting sqref="EG142:EH142">
    <cfRule type="cellIs" dxfId="877" priority="884" operator="equal">
      <formula>"no fueling"</formula>
    </cfRule>
  </conditionalFormatting>
  <conditionalFormatting sqref="GO73:GP73">
    <cfRule type="cellIs" dxfId="876" priority="883" operator="equal">
      <formula>"no fueling"</formula>
    </cfRule>
  </conditionalFormatting>
  <conditionalFormatting sqref="GO95:GP95">
    <cfRule type="cellIs" dxfId="875" priority="882" operator="equal">
      <formula>"no fueling"</formula>
    </cfRule>
  </conditionalFormatting>
  <conditionalFormatting sqref="GO120:GP120">
    <cfRule type="cellIs" dxfId="874" priority="881" operator="equal">
      <formula>"no fueling"</formula>
    </cfRule>
  </conditionalFormatting>
  <conditionalFormatting sqref="GO142:GP142">
    <cfRule type="cellIs" dxfId="873" priority="880" operator="equal">
      <formula>"no fueling"</formula>
    </cfRule>
  </conditionalFormatting>
  <conditionalFormatting sqref="FK142:FL142">
    <cfRule type="cellIs" dxfId="872" priority="879" operator="equal">
      <formula>"no fueling"</formula>
    </cfRule>
  </conditionalFormatting>
  <conditionalFormatting sqref="FK120:FL120">
    <cfRule type="cellIs" dxfId="871" priority="878" operator="equal">
      <formula>"no fueling"</formula>
    </cfRule>
  </conditionalFormatting>
  <conditionalFormatting sqref="FK95:FL95">
    <cfRule type="cellIs" dxfId="870" priority="877" operator="equal">
      <formula>"no fueling"</formula>
    </cfRule>
  </conditionalFormatting>
  <conditionalFormatting sqref="EV95:EW95">
    <cfRule type="cellIs" dxfId="869" priority="876" operator="equal">
      <formula>"no fueling"</formula>
    </cfRule>
  </conditionalFormatting>
  <conditionalFormatting sqref="EV120:EW120">
    <cfRule type="cellIs" dxfId="868" priority="875" operator="equal">
      <formula>"no fueling"</formula>
    </cfRule>
  </conditionalFormatting>
  <conditionalFormatting sqref="EV142:EW142">
    <cfRule type="cellIs" dxfId="867" priority="874" operator="equal">
      <formula>"no fueling"</formula>
    </cfRule>
  </conditionalFormatting>
  <conditionalFormatting sqref="EV73:EW73">
    <cfRule type="cellIs" dxfId="866" priority="873" operator="equal">
      <formula>"no fueling"</formula>
    </cfRule>
  </conditionalFormatting>
  <conditionalFormatting sqref="FK73:FL73">
    <cfRule type="cellIs" dxfId="865" priority="872" operator="equal">
      <formula>"no fueling"</formula>
    </cfRule>
  </conditionalFormatting>
  <conditionalFormatting sqref="FK48:FL48">
    <cfRule type="cellIs" dxfId="864" priority="871" operator="equal">
      <formula>"no fueling"</formula>
    </cfRule>
  </conditionalFormatting>
  <conditionalFormatting sqref="EV48:EW48">
    <cfRule type="cellIs" dxfId="863" priority="870" operator="equal">
      <formula>"no fueling"</formula>
    </cfRule>
  </conditionalFormatting>
  <conditionalFormatting sqref="EV26:EW26">
    <cfRule type="cellIs" dxfId="862" priority="869" operator="equal">
      <formula>"no fueling"</formula>
    </cfRule>
  </conditionalFormatting>
  <conditionalFormatting sqref="FK26:FL26">
    <cfRule type="cellIs" dxfId="861" priority="868" operator="equal">
      <formula>"no fueling"</formula>
    </cfRule>
  </conditionalFormatting>
  <conditionalFormatting sqref="FK4:FL4">
    <cfRule type="cellIs" dxfId="860" priority="867" operator="equal">
      <formula>"no fueling"</formula>
    </cfRule>
  </conditionalFormatting>
  <conditionalFormatting sqref="EV4:EW4">
    <cfRule type="cellIs" dxfId="859" priority="866" operator="equal">
      <formula>"no fueling"</formula>
    </cfRule>
  </conditionalFormatting>
  <conditionalFormatting sqref="D4:E4 H5 K6:S6">
    <cfRule type="cellIs" dxfId="858" priority="865" operator="equal">
      <formula>"no fueling"</formula>
    </cfRule>
  </conditionalFormatting>
  <conditionalFormatting sqref="H6:I6">
    <cfRule type="cellIs" dxfId="857" priority="864" operator="equal">
      <formula>"no fueling"</formula>
    </cfRule>
  </conditionalFormatting>
  <conditionalFormatting sqref="J6">
    <cfRule type="cellIs" dxfId="856" priority="863" operator="equal">
      <formula>"no fueling"</formula>
    </cfRule>
  </conditionalFormatting>
  <conditionalFormatting sqref="D4 E5 K6:S6">
    <cfRule type="cellIs" dxfId="855" priority="862" operator="equal">
      <formula>"no fueling"</formula>
    </cfRule>
  </conditionalFormatting>
  <conditionalFormatting sqref="H6:I6">
    <cfRule type="cellIs" dxfId="854" priority="861" operator="equal">
      <formula>"no fueling"</formula>
    </cfRule>
  </conditionalFormatting>
  <conditionalFormatting sqref="J6">
    <cfRule type="cellIs" dxfId="853" priority="860" operator="equal">
      <formula>"no fueling"</formula>
    </cfRule>
  </conditionalFormatting>
  <conditionalFormatting sqref="D26:E26 H27 K28:S28">
    <cfRule type="cellIs" dxfId="852" priority="859" operator="equal">
      <formula>"no fueling"</formula>
    </cfRule>
  </conditionalFormatting>
  <conditionalFormatting sqref="H28:I28">
    <cfRule type="cellIs" dxfId="851" priority="858" operator="equal">
      <formula>"no fueling"</formula>
    </cfRule>
  </conditionalFormatting>
  <conditionalFormatting sqref="J28">
    <cfRule type="cellIs" dxfId="850" priority="857" operator="equal">
      <formula>"no fueling"</formula>
    </cfRule>
  </conditionalFormatting>
  <conditionalFormatting sqref="D26 E27 K28:S28">
    <cfRule type="cellIs" dxfId="849" priority="856" operator="equal">
      <formula>"no fueling"</formula>
    </cfRule>
  </conditionalFormatting>
  <conditionalFormatting sqref="H28:I28">
    <cfRule type="cellIs" dxfId="848" priority="855" operator="equal">
      <formula>"no fueling"</formula>
    </cfRule>
  </conditionalFormatting>
  <conditionalFormatting sqref="J28">
    <cfRule type="cellIs" dxfId="847" priority="854" operator="equal">
      <formula>"no fueling"</formula>
    </cfRule>
  </conditionalFormatting>
  <conditionalFormatting sqref="D48:E48 H49 K50:S50">
    <cfRule type="cellIs" dxfId="846" priority="853" operator="equal">
      <formula>"no fueling"</formula>
    </cfRule>
  </conditionalFormatting>
  <conditionalFormatting sqref="H50:I50">
    <cfRule type="cellIs" dxfId="845" priority="852" operator="equal">
      <formula>"no fueling"</formula>
    </cfRule>
  </conditionalFormatting>
  <conditionalFormatting sqref="J50">
    <cfRule type="cellIs" dxfId="844" priority="851" operator="equal">
      <formula>"no fueling"</formula>
    </cfRule>
  </conditionalFormatting>
  <conditionalFormatting sqref="D48 E49 K50:S50">
    <cfRule type="cellIs" dxfId="843" priority="850" operator="equal">
      <formula>"no fueling"</formula>
    </cfRule>
  </conditionalFormatting>
  <conditionalFormatting sqref="H50:I50">
    <cfRule type="cellIs" dxfId="842" priority="849" operator="equal">
      <formula>"no fueling"</formula>
    </cfRule>
  </conditionalFormatting>
  <conditionalFormatting sqref="J50">
    <cfRule type="cellIs" dxfId="841" priority="848" operator="equal">
      <formula>"no fueling"</formula>
    </cfRule>
  </conditionalFormatting>
  <conditionalFormatting sqref="D73:E73 H74 K75:S75">
    <cfRule type="cellIs" dxfId="840" priority="847" operator="equal">
      <formula>"no fueling"</formula>
    </cfRule>
  </conditionalFormatting>
  <conditionalFormatting sqref="H75:I75">
    <cfRule type="cellIs" dxfId="839" priority="846" operator="equal">
      <formula>"no fueling"</formula>
    </cfRule>
  </conditionalFormatting>
  <conditionalFormatting sqref="J75">
    <cfRule type="cellIs" dxfId="838" priority="845" operator="equal">
      <formula>"no fueling"</formula>
    </cfRule>
  </conditionalFormatting>
  <conditionalFormatting sqref="D73 E74 K75:S75">
    <cfRule type="cellIs" dxfId="837" priority="844" operator="equal">
      <formula>"no fueling"</formula>
    </cfRule>
  </conditionalFormatting>
  <conditionalFormatting sqref="H75:I75">
    <cfRule type="cellIs" dxfId="836" priority="843" operator="equal">
      <formula>"no fueling"</formula>
    </cfRule>
  </conditionalFormatting>
  <conditionalFormatting sqref="J75">
    <cfRule type="cellIs" dxfId="835" priority="842" operator="equal">
      <formula>"no fueling"</formula>
    </cfRule>
  </conditionalFormatting>
  <conditionalFormatting sqref="D95">
    <cfRule type="cellIs" dxfId="834" priority="841" operator="equal">
      <formula>"no fueling"</formula>
    </cfRule>
  </conditionalFormatting>
  <conditionalFormatting sqref="D95:E95 H96 K97:S97">
    <cfRule type="cellIs" dxfId="833" priority="840" operator="equal">
      <formula>"no fueling"</formula>
    </cfRule>
  </conditionalFormatting>
  <conditionalFormatting sqref="H97:I97">
    <cfRule type="cellIs" dxfId="832" priority="839" operator="equal">
      <formula>"no fueling"</formula>
    </cfRule>
  </conditionalFormatting>
  <conditionalFormatting sqref="J97">
    <cfRule type="cellIs" dxfId="831" priority="838" operator="equal">
      <formula>"no fueling"</formula>
    </cfRule>
  </conditionalFormatting>
  <conditionalFormatting sqref="D95 E96 K97:S97">
    <cfRule type="cellIs" dxfId="830" priority="837" operator="equal">
      <formula>"no fueling"</formula>
    </cfRule>
  </conditionalFormatting>
  <conditionalFormatting sqref="H97:I97">
    <cfRule type="cellIs" dxfId="829" priority="836" operator="equal">
      <formula>"no fueling"</formula>
    </cfRule>
  </conditionalFormatting>
  <conditionalFormatting sqref="J97">
    <cfRule type="cellIs" dxfId="828" priority="835" operator="equal">
      <formula>"no fueling"</formula>
    </cfRule>
  </conditionalFormatting>
  <conditionalFormatting sqref="D120 H122:S122">
    <cfRule type="cellIs" dxfId="827" priority="834" operator="equal">
      <formula>"no fueling"</formula>
    </cfRule>
  </conditionalFormatting>
  <conditionalFormatting sqref="D120">
    <cfRule type="cellIs" dxfId="826" priority="833" operator="equal">
      <formula>"no fueling"</formula>
    </cfRule>
  </conditionalFormatting>
  <conditionalFormatting sqref="D120:E120 H121 K122:S122">
    <cfRule type="cellIs" dxfId="825" priority="832" operator="equal">
      <formula>"no fueling"</formula>
    </cfRule>
  </conditionalFormatting>
  <conditionalFormatting sqref="H122:I122">
    <cfRule type="cellIs" dxfId="824" priority="831" operator="equal">
      <formula>"no fueling"</formula>
    </cfRule>
  </conditionalFormatting>
  <conditionalFormatting sqref="J122">
    <cfRule type="cellIs" dxfId="823" priority="830" operator="equal">
      <formula>"no fueling"</formula>
    </cfRule>
  </conditionalFormatting>
  <conditionalFormatting sqref="D120 E121 K122:S122">
    <cfRule type="cellIs" dxfId="822" priority="829" operator="equal">
      <formula>"no fueling"</formula>
    </cfRule>
  </conditionalFormatting>
  <conditionalFormatting sqref="H122:I122">
    <cfRule type="cellIs" dxfId="821" priority="828" operator="equal">
      <formula>"no fueling"</formula>
    </cfRule>
  </conditionalFormatting>
  <conditionalFormatting sqref="J122">
    <cfRule type="cellIs" dxfId="820" priority="827" operator="equal">
      <formula>"no fueling"</formula>
    </cfRule>
  </conditionalFormatting>
  <conditionalFormatting sqref="D142">
    <cfRule type="cellIs" dxfId="819" priority="826" operator="equal">
      <formula>"no fueling"</formula>
    </cfRule>
  </conditionalFormatting>
  <conditionalFormatting sqref="D142 H144:S144">
    <cfRule type="cellIs" dxfId="818" priority="825" operator="equal">
      <formula>"no fueling"</formula>
    </cfRule>
  </conditionalFormatting>
  <conditionalFormatting sqref="D142">
    <cfRule type="cellIs" dxfId="817" priority="824" operator="equal">
      <formula>"no fueling"</formula>
    </cfRule>
  </conditionalFormatting>
  <conditionalFormatting sqref="D142:E142 H143 K144:S144">
    <cfRule type="cellIs" dxfId="816" priority="823" operator="equal">
      <formula>"no fueling"</formula>
    </cfRule>
  </conditionalFormatting>
  <conditionalFormatting sqref="H144:I144">
    <cfRule type="cellIs" dxfId="815" priority="822" operator="equal">
      <formula>"no fueling"</formula>
    </cfRule>
  </conditionalFormatting>
  <conditionalFormatting sqref="J144">
    <cfRule type="cellIs" dxfId="814" priority="821" operator="equal">
      <formula>"no fueling"</formula>
    </cfRule>
  </conditionalFormatting>
  <conditionalFormatting sqref="D142 E143 K144:S144">
    <cfRule type="cellIs" dxfId="813" priority="820" operator="equal">
      <formula>"no fueling"</formula>
    </cfRule>
  </conditionalFormatting>
  <conditionalFormatting sqref="H144:I144">
    <cfRule type="cellIs" dxfId="812" priority="819" operator="equal">
      <formula>"no fueling"</formula>
    </cfRule>
  </conditionalFormatting>
  <conditionalFormatting sqref="J144">
    <cfRule type="cellIs" dxfId="811" priority="818" operator="equal">
      <formula>"no fueling"</formula>
    </cfRule>
  </conditionalFormatting>
  <conditionalFormatting sqref="B98:B112">
    <cfRule type="cellIs" dxfId="810" priority="817" operator="equal">
      <formula>"no fueling"</formula>
    </cfRule>
  </conditionalFormatting>
  <conditionalFormatting sqref="B98:B112">
    <cfRule type="cellIs" dxfId="809" priority="816" operator="equal">
      <formula>"no fueling"</formula>
    </cfRule>
  </conditionalFormatting>
  <conditionalFormatting sqref="B76:B90">
    <cfRule type="cellIs" dxfId="808" priority="815" operator="equal">
      <formula>"no fueling"</formula>
    </cfRule>
  </conditionalFormatting>
  <conditionalFormatting sqref="B76:B90">
    <cfRule type="cellIs" dxfId="807" priority="814" operator="equal">
      <formula>"no fueling"</formula>
    </cfRule>
  </conditionalFormatting>
  <conditionalFormatting sqref="B29:B43">
    <cfRule type="cellIs" dxfId="806" priority="813" operator="equal">
      <formula>"no fueling"</formula>
    </cfRule>
  </conditionalFormatting>
  <conditionalFormatting sqref="B29:B43">
    <cfRule type="cellIs" dxfId="805" priority="812" operator="equal">
      <formula>"no fueling"</formula>
    </cfRule>
  </conditionalFormatting>
  <conditionalFormatting sqref="B7:B21">
    <cfRule type="cellIs" dxfId="804" priority="811" operator="equal">
      <formula>"no fueling"</formula>
    </cfRule>
  </conditionalFormatting>
  <conditionalFormatting sqref="B7:B21">
    <cfRule type="cellIs" dxfId="803" priority="810" operator="equal">
      <formula>"no fueling"</formula>
    </cfRule>
  </conditionalFormatting>
  <conditionalFormatting sqref="U7:U21">
    <cfRule type="cellIs" dxfId="802" priority="809" operator="equal">
      <formula>"no fueling"</formula>
    </cfRule>
  </conditionalFormatting>
  <conditionalFormatting sqref="U7:U21">
    <cfRule type="cellIs" dxfId="801" priority="808" operator="equal">
      <formula>"no fueling"</formula>
    </cfRule>
  </conditionalFormatting>
  <conditionalFormatting sqref="U29:U43">
    <cfRule type="cellIs" dxfId="800" priority="807" operator="equal">
      <formula>"no fueling"</formula>
    </cfRule>
  </conditionalFormatting>
  <conditionalFormatting sqref="U29:U43">
    <cfRule type="cellIs" dxfId="799" priority="806" operator="equal">
      <formula>"no fueling"</formula>
    </cfRule>
  </conditionalFormatting>
  <conditionalFormatting sqref="U51:U65">
    <cfRule type="cellIs" dxfId="798" priority="805" operator="equal">
      <formula>"no fueling"</formula>
    </cfRule>
  </conditionalFormatting>
  <conditionalFormatting sqref="U76:U90">
    <cfRule type="cellIs" dxfId="797" priority="804" operator="equal">
      <formula>"no fueling"</formula>
    </cfRule>
  </conditionalFormatting>
  <conditionalFormatting sqref="U76:U90">
    <cfRule type="cellIs" dxfId="796" priority="803" operator="equal">
      <formula>"no fueling"</formula>
    </cfRule>
  </conditionalFormatting>
  <conditionalFormatting sqref="U98:U112">
    <cfRule type="cellIs" dxfId="795" priority="802" operator="equal">
      <formula>"no fueling"</formula>
    </cfRule>
  </conditionalFormatting>
  <conditionalFormatting sqref="U98:U112">
    <cfRule type="cellIs" dxfId="794" priority="801" operator="equal">
      <formula>"no fueling"</formula>
    </cfRule>
  </conditionalFormatting>
  <conditionalFormatting sqref="U123:U137">
    <cfRule type="cellIs" dxfId="793" priority="800" operator="equal">
      <formula>"no fueling"</formula>
    </cfRule>
  </conditionalFormatting>
  <conditionalFormatting sqref="U123:U137">
    <cfRule type="cellIs" dxfId="792" priority="799" operator="equal">
      <formula>"no fueling"</formula>
    </cfRule>
  </conditionalFormatting>
  <conditionalFormatting sqref="U145:U159">
    <cfRule type="cellIs" dxfId="791" priority="798" operator="equal">
      <formula>"no fueling"</formula>
    </cfRule>
  </conditionalFormatting>
  <conditionalFormatting sqref="U145:U159">
    <cfRule type="cellIs" dxfId="790" priority="797" operator="equal">
      <formula>"no fueling"</formula>
    </cfRule>
  </conditionalFormatting>
  <conditionalFormatting sqref="AJ145:AJ159">
    <cfRule type="cellIs" dxfId="789" priority="796" operator="equal">
      <formula>"no fueling"</formula>
    </cfRule>
  </conditionalFormatting>
  <conditionalFormatting sqref="AJ145:AJ159">
    <cfRule type="cellIs" dxfId="788" priority="795" operator="equal">
      <formula>"no fueling"</formula>
    </cfRule>
  </conditionalFormatting>
  <conditionalFormatting sqref="AJ145:AJ159">
    <cfRule type="cellIs" dxfId="787" priority="794" operator="equal">
      <formula>"no fueling"</formula>
    </cfRule>
  </conditionalFormatting>
  <conditionalFormatting sqref="AP145:AP159">
    <cfRule type="cellIs" dxfId="786" priority="793" operator="equal">
      <formula>"no fueling"</formula>
    </cfRule>
  </conditionalFormatting>
  <conditionalFormatting sqref="AP145:AP159">
    <cfRule type="cellIs" dxfId="785" priority="792" operator="equal">
      <formula>"no fueling"</formula>
    </cfRule>
  </conditionalFormatting>
  <conditionalFormatting sqref="AP145:AP159">
    <cfRule type="cellIs" dxfId="784" priority="791" operator="equal">
      <formula>"no fueling"</formula>
    </cfRule>
  </conditionalFormatting>
  <conditionalFormatting sqref="AP145:AP159">
    <cfRule type="cellIs" dxfId="783" priority="790" operator="equal">
      <formula>"no fueling"</formula>
    </cfRule>
  </conditionalFormatting>
  <conditionalFormatting sqref="BF145:BF159">
    <cfRule type="cellIs" dxfId="782" priority="789" operator="equal">
      <formula>"no fueling"</formula>
    </cfRule>
  </conditionalFormatting>
  <conditionalFormatting sqref="BF145:BF159">
    <cfRule type="cellIs" dxfId="781" priority="788" operator="equal">
      <formula>"no fueling"</formula>
    </cfRule>
  </conditionalFormatting>
  <conditionalFormatting sqref="BF145:BF159">
    <cfRule type="cellIs" dxfId="780" priority="787" operator="equal">
      <formula>"no fueling"</formula>
    </cfRule>
  </conditionalFormatting>
  <conditionalFormatting sqref="BF145:BF159">
    <cfRule type="cellIs" dxfId="779" priority="786" operator="equal">
      <formula>"no fueling"</formula>
    </cfRule>
  </conditionalFormatting>
  <conditionalFormatting sqref="BV145:BV159">
    <cfRule type="cellIs" dxfId="778" priority="785" operator="equal">
      <formula>"no fueling"</formula>
    </cfRule>
  </conditionalFormatting>
  <conditionalFormatting sqref="BV145:BV159">
    <cfRule type="cellIs" dxfId="777" priority="784" operator="equal">
      <formula>"no fueling"</formula>
    </cfRule>
  </conditionalFormatting>
  <conditionalFormatting sqref="BV145:BV159">
    <cfRule type="cellIs" dxfId="776" priority="783" operator="equal">
      <formula>"no fueling"</formula>
    </cfRule>
  </conditionalFormatting>
  <conditionalFormatting sqref="BV145:BV159">
    <cfRule type="cellIs" dxfId="775" priority="782" operator="equal">
      <formula>"no fueling"</formula>
    </cfRule>
  </conditionalFormatting>
  <conditionalFormatting sqref="BV123:BV137">
    <cfRule type="cellIs" dxfId="774" priority="781" operator="equal">
      <formula>"no fueling"</formula>
    </cfRule>
  </conditionalFormatting>
  <conditionalFormatting sqref="BV123:BV137">
    <cfRule type="cellIs" dxfId="773" priority="780" operator="equal">
      <formula>"no fueling"</formula>
    </cfRule>
  </conditionalFormatting>
  <conditionalFormatting sqref="BV123:BV137">
    <cfRule type="cellIs" dxfId="772" priority="779" operator="equal">
      <formula>"no fueling"</formula>
    </cfRule>
  </conditionalFormatting>
  <conditionalFormatting sqref="BV123:BV137">
    <cfRule type="cellIs" dxfId="771" priority="778" operator="equal">
      <formula>"no fueling"</formula>
    </cfRule>
  </conditionalFormatting>
  <conditionalFormatting sqref="BF123:BF137">
    <cfRule type="cellIs" dxfId="770" priority="777" operator="equal">
      <formula>"no fueling"</formula>
    </cfRule>
  </conditionalFormatting>
  <conditionalFormatting sqref="BF123:BF137">
    <cfRule type="cellIs" dxfId="769" priority="776" operator="equal">
      <formula>"no fueling"</formula>
    </cfRule>
  </conditionalFormatting>
  <conditionalFormatting sqref="BF123:BF137">
    <cfRule type="cellIs" dxfId="768" priority="775" operator="equal">
      <formula>"no fueling"</formula>
    </cfRule>
  </conditionalFormatting>
  <conditionalFormatting sqref="BF123:BF137">
    <cfRule type="cellIs" dxfId="767" priority="774" operator="equal">
      <formula>"no fueling"</formula>
    </cfRule>
  </conditionalFormatting>
  <conditionalFormatting sqref="AP123:AP137">
    <cfRule type="cellIs" dxfId="766" priority="773" operator="equal">
      <formula>"no fueling"</formula>
    </cfRule>
  </conditionalFormatting>
  <conditionalFormatting sqref="AP123:AP137">
    <cfRule type="cellIs" dxfId="765" priority="772" operator="equal">
      <formula>"no fueling"</formula>
    </cfRule>
  </conditionalFormatting>
  <conditionalFormatting sqref="AP123:AP137">
    <cfRule type="cellIs" dxfId="764" priority="771" operator="equal">
      <formula>"no fueling"</formula>
    </cfRule>
  </conditionalFormatting>
  <conditionalFormatting sqref="AP123:AP137">
    <cfRule type="cellIs" dxfId="763" priority="770" operator="equal">
      <formula>"no fueling"</formula>
    </cfRule>
  </conditionalFormatting>
  <conditionalFormatting sqref="AJ123:AJ137">
    <cfRule type="cellIs" dxfId="762" priority="769" operator="equal">
      <formula>"no fueling"</formula>
    </cfRule>
  </conditionalFormatting>
  <conditionalFormatting sqref="AJ123:AJ137">
    <cfRule type="cellIs" dxfId="761" priority="768" operator="equal">
      <formula>"no fueling"</formula>
    </cfRule>
  </conditionalFormatting>
  <conditionalFormatting sqref="AJ123:AJ137">
    <cfRule type="cellIs" dxfId="760" priority="767" operator="equal">
      <formula>"no fueling"</formula>
    </cfRule>
  </conditionalFormatting>
  <conditionalFormatting sqref="AJ98:AJ112">
    <cfRule type="cellIs" dxfId="759" priority="766" operator="equal">
      <formula>"no fueling"</formula>
    </cfRule>
  </conditionalFormatting>
  <conditionalFormatting sqref="AJ98:AJ112">
    <cfRule type="cellIs" dxfId="758" priority="765" operator="equal">
      <formula>"no fueling"</formula>
    </cfRule>
  </conditionalFormatting>
  <conditionalFormatting sqref="AJ98:AJ112">
    <cfRule type="cellIs" dxfId="757" priority="764" operator="equal">
      <formula>"no fueling"</formula>
    </cfRule>
  </conditionalFormatting>
  <conditionalFormatting sqref="AJ98:AJ112">
    <cfRule type="cellIs" dxfId="756" priority="763" operator="equal">
      <formula>"no fueling"</formula>
    </cfRule>
  </conditionalFormatting>
  <conditionalFormatting sqref="AP98:AP112">
    <cfRule type="cellIs" dxfId="755" priority="762" operator="equal">
      <formula>"no fueling"</formula>
    </cfRule>
  </conditionalFormatting>
  <conditionalFormatting sqref="AP98:AP112">
    <cfRule type="cellIs" dxfId="754" priority="761" operator="equal">
      <formula>"no fueling"</formula>
    </cfRule>
  </conditionalFormatting>
  <conditionalFormatting sqref="AP98:AP112">
    <cfRule type="cellIs" dxfId="753" priority="760" operator="equal">
      <formula>"no fueling"</formula>
    </cfRule>
  </conditionalFormatting>
  <conditionalFormatting sqref="AP98:AP112">
    <cfRule type="cellIs" dxfId="752" priority="759" operator="equal">
      <formula>"no fueling"</formula>
    </cfRule>
  </conditionalFormatting>
  <conditionalFormatting sqref="BF98:BF112">
    <cfRule type="cellIs" dxfId="751" priority="758" operator="equal">
      <formula>"no fueling"</formula>
    </cfRule>
  </conditionalFormatting>
  <conditionalFormatting sqref="BF98:BF112">
    <cfRule type="cellIs" dxfId="750" priority="757" operator="equal">
      <formula>"no fueling"</formula>
    </cfRule>
  </conditionalFormatting>
  <conditionalFormatting sqref="BF98:BF112">
    <cfRule type="cellIs" dxfId="749" priority="756" operator="equal">
      <formula>"no fueling"</formula>
    </cfRule>
  </conditionalFormatting>
  <conditionalFormatting sqref="BF98:BF112">
    <cfRule type="cellIs" dxfId="748" priority="755" operator="equal">
      <formula>"no fueling"</formula>
    </cfRule>
  </conditionalFormatting>
  <conditionalFormatting sqref="BV98:BV112">
    <cfRule type="cellIs" dxfId="747" priority="754" operator="equal">
      <formula>"no fueling"</formula>
    </cfRule>
  </conditionalFormatting>
  <conditionalFormatting sqref="BV98:BV112">
    <cfRule type="cellIs" dxfId="746" priority="753" operator="equal">
      <formula>"no fueling"</formula>
    </cfRule>
  </conditionalFormatting>
  <conditionalFormatting sqref="BV98:BV112">
    <cfRule type="cellIs" dxfId="745" priority="752" operator="equal">
      <formula>"no fueling"</formula>
    </cfRule>
  </conditionalFormatting>
  <conditionalFormatting sqref="BV98:BV112">
    <cfRule type="cellIs" dxfId="744" priority="751" operator="equal">
      <formula>"no fueling"</formula>
    </cfRule>
  </conditionalFormatting>
  <conditionalFormatting sqref="AJ76:AJ90">
    <cfRule type="cellIs" dxfId="743" priority="750" operator="equal">
      <formula>"no fueling"</formula>
    </cfRule>
  </conditionalFormatting>
  <conditionalFormatting sqref="AJ76:AJ90">
    <cfRule type="cellIs" dxfId="742" priority="749" operator="equal">
      <formula>"no fueling"</formula>
    </cfRule>
  </conditionalFormatting>
  <conditionalFormatting sqref="AJ76:AJ90">
    <cfRule type="cellIs" dxfId="741" priority="748" operator="equal">
      <formula>"no fueling"</formula>
    </cfRule>
  </conditionalFormatting>
  <conditionalFormatting sqref="AJ76:AJ90">
    <cfRule type="cellIs" dxfId="740" priority="747" operator="equal">
      <formula>"no fueling"</formula>
    </cfRule>
  </conditionalFormatting>
  <conditionalFormatting sqref="AP76:AP90">
    <cfRule type="cellIs" dxfId="739" priority="746" operator="equal">
      <formula>"no fueling"</formula>
    </cfRule>
  </conditionalFormatting>
  <conditionalFormatting sqref="AP76:AP90">
    <cfRule type="cellIs" dxfId="738" priority="745" operator="equal">
      <formula>"no fueling"</formula>
    </cfRule>
  </conditionalFormatting>
  <conditionalFormatting sqref="AP76:AP90">
    <cfRule type="cellIs" dxfId="737" priority="744" operator="equal">
      <formula>"no fueling"</formula>
    </cfRule>
  </conditionalFormatting>
  <conditionalFormatting sqref="AP76:AP90">
    <cfRule type="cellIs" dxfId="736" priority="743" operator="equal">
      <formula>"no fueling"</formula>
    </cfRule>
  </conditionalFormatting>
  <conditionalFormatting sqref="BF76:BF90">
    <cfRule type="cellIs" dxfId="735" priority="742" operator="equal">
      <formula>"no fueling"</formula>
    </cfRule>
  </conditionalFormatting>
  <conditionalFormatting sqref="BF76:BF90">
    <cfRule type="cellIs" dxfId="734" priority="741" operator="equal">
      <formula>"no fueling"</formula>
    </cfRule>
  </conditionalFormatting>
  <conditionalFormatting sqref="BF76:BF90">
    <cfRule type="cellIs" dxfId="733" priority="740" operator="equal">
      <formula>"no fueling"</formula>
    </cfRule>
  </conditionalFormatting>
  <conditionalFormatting sqref="BF76:BF90">
    <cfRule type="cellIs" dxfId="732" priority="739" operator="equal">
      <formula>"no fueling"</formula>
    </cfRule>
  </conditionalFormatting>
  <conditionalFormatting sqref="BV76:BV90">
    <cfRule type="cellIs" dxfId="731" priority="738" operator="equal">
      <formula>"no fueling"</formula>
    </cfRule>
  </conditionalFormatting>
  <conditionalFormatting sqref="BV76:BV90">
    <cfRule type="cellIs" dxfId="730" priority="737" operator="equal">
      <formula>"no fueling"</formula>
    </cfRule>
  </conditionalFormatting>
  <conditionalFormatting sqref="BV76:BV90">
    <cfRule type="cellIs" dxfId="729" priority="736" operator="equal">
      <formula>"no fueling"</formula>
    </cfRule>
  </conditionalFormatting>
  <conditionalFormatting sqref="BV76:BV90">
    <cfRule type="cellIs" dxfId="728" priority="735" operator="equal">
      <formula>"no fueling"</formula>
    </cfRule>
  </conditionalFormatting>
  <conditionalFormatting sqref="BV51:BV65">
    <cfRule type="cellIs" dxfId="727" priority="734" operator="equal">
      <formula>"no fueling"</formula>
    </cfRule>
  </conditionalFormatting>
  <conditionalFormatting sqref="BV51:BV65">
    <cfRule type="cellIs" dxfId="726" priority="733" operator="equal">
      <formula>"no fueling"</formula>
    </cfRule>
  </conditionalFormatting>
  <conditionalFormatting sqref="BV51:BV65">
    <cfRule type="cellIs" dxfId="725" priority="732" operator="equal">
      <formula>"no fueling"</formula>
    </cfRule>
  </conditionalFormatting>
  <conditionalFormatting sqref="BV51:BV65">
    <cfRule type="cellIs" dxfId="724" priority="731" operator="equal">
      <formula>"no fueling"</formula>
    </cfRule>
  </conditionalFormatting>
  <conditionalFormatting sqref="BF51:BF65">
    <cfRule type="cellIs" dxfId="723" priority="730" operator="equal">
      <formula>"no fueling"</formula>
    </cfRule>
  </conditionalFormatting>
  <conditionalFormatting sqref="BF51:BF65">
    <cfRule type="cellIs" dxfId="722" priority="729" operator="equal">
      <formula>"no fueling"</formula>
    </cfRule>
  </conditionalFormatting>
  <conditionalFormatting sqref="BF51:BF65">
    <cfRule type="cellIs" dxfId="721" priority="728" operator="equal">
      <formula>"no fueling"</formula>
    </cfRule>
  </conditionalFormatting>
  <conditionalFormatting sqref="BF51:BF65">
    <cfRule type="cellIs" dxfId="720" priority="727" operator="equal">
      <formula>"no fueling"</formula>
    </cfRule>
  </conditionalFormatting>
  <conditionalFormatting sqref="AP51:AP65">
    <cfRule type="cellIs" dxfId="719" priority="726" operator="equal">
      <formula>"no fueling"</formula>
    </cfRule>
  </conditionalFormatting>
  <conditionalFormatting sqref="AP51:AP65">
    <cfRule type="cellIs" dxfId="718" priority="725" operator="equal">
      <formula>"no fueling"</formula>
    </cfRule>
  </conditionalFormatting>
  <conditionalFormatting sqref="AP51:AP65">
    <cfRule type="cellIs" dxfId="717" priority="724" operator="equal">
      <formula>"no fueling"</formula>
    </cfRule>
  </conditionalFormatting>
  <conditionalFormatting sqref="AP51:AP65">
    <cfRule type="cellIs" dxfId="716" priority="723" operator="equal">
      <formula>"no fueling"</formula>
    </cfRule>
  </conditionalFormatting>
  <conditionalFormatting sqref="AJ51:AJ65">
    <cfRule type="cellIs" dxfId="715" priority="722" operator="equal">
      <formula>"no fueling"</formula>
    </cfRule>
  </conditionalFormatting>
  <conditionalFormatting sqref="AJ51:AJ65">
    <cfRule type="cellIs" dxfId="714" priority="721" operator="equal">
      <formula>"no fueling"</formula>
    </cfRule>
  </conditionalFormatting>
  <conditionalFormatting sqref="AJ51:AJ65">
    <cfRule type="cellIs" dxfId="713" priority="720" operator="equal">
      <formula>"no fueling"</formula>
    </cfRule>
  </conditionalFormatting>
  <conditionalFormatting sqref="AJ51:AJ65">
    <cfRule type="cellIs" dxfId="712" priority="719" operator="equal">
      <formula>"no fueling"</formula>
    </cfRule>
  </conditionalFormatting>
  <conditionalFormatting sqref="AJ29:AJ43">
    <cfRule type="cellIs" dxfId="711" priority="718" operator="equal">
      <formula>"no fueling"</formula>
    </cfRule>
  </conditionalFormatting>
  <conditionalFormatting sqref="AJ29:AJ43">
    <cfRule type="cellIs" dxfId="710" priority="717" operator="equal">
      <formula>"no fueling"</formula>
    </cfRule>
  </conditionalFormatting>
  <conditionalFormatting sqref="AJ29:AJ43">
    <cfRule type="cellIs" dxfId="709" priority="716" operator="equal">
      <formula>"no fueling"</formula>
    </cfRule>
  </conditionalFormatting>
  <conditionalFormatting sqref="AJ29:AJ43">
    <cfRule type="cellIs" dxfId="708" priority="715" operator="equal">
      <formula>"no fueling"</formula>
    </cfRule>
  </conditionalFormatting>
  <conditionalFormatting sqref="AP29:AP43">
    <cfRule type="cellIs" dxfId="707" priority="714" operator="equal">
      <formula>"no fueling"</formula>
    </cfRule>
  </conditionalFormatting>
  <conditionalFormatting sqref="AP29:AP43">
    <cfRule type="cellIs" dxfId="706" priority="713" operator="equal">
      <formula>"no fueling"</formula>
    </cfRule>
  </conditionalFormatting>
  <conditionalFormatting sqref="AP29:AP43">
    <cfRule type="cellIs" dxfId="705" priority="712" operator="equal">
      <formula>"no fueling"</formula>
    </cfRule>
  </conditionalFormatting>
  <conditionalFormatting sqref="AP29:AP43">
    <cfRule type="cellIs" dxfId="704" priority="711" operator="equal">
      <formula>"no fueling"</formula>
    </cfRule>
  </conditionalFormatting>
  <conditionalFormatting sqref="BF29:BF43">
    <cfRule type="cellIs" dxfId="703" priority="710" operator="equal">
      <formula>"no fueling"</formula>
    </cfRule>
  </conditionalFormatting>
  <conditionalFormatting sqref="BF29:BF43">
    <cfRule type="cellIs" dxfId="702" priority="709" operator="equal">
      <formula>"no fueling"</formula>
    </cfRule>
  </conditionalFormatting>
  <conditionalFormatting sqref="BF29:BF43">
    <cfRule type="cellIs" dxfId="701" priority="708" operator="equal">
      <formula>"no fueling"</formula>
    </cfRule>
  </conditionalFormatting>
  <conditionalFormatting sqref="BF29:BF43">
    <cfRule type="cellIs" dxfId="700" priority="707" operator="equal">
      <formula>"no fueling"</formula>
    </cfRule>
  </conditionalFormatting>
  <conditionalFormatting sqref="BV29:BV43">
    <cfRule type="cellIs" dxfId="699" priority="706" operator="equal">
      <formula>"no fueling"</formula>
    </cfRule>
  </conditionalFormatting>
  <conditionalFormatting sqref="BV29:BV43">
    <cfRule type="cellIs" dxfId="698" priority="705" operator="equal">
      <formula>"no fueling"</formula>
    </cfRule>
  </conditionalFormatting>
  <conditionalFormatting sqref="BV29:BV43">
    <cfRule type="cellIs" dxfId="697" priority="704" operator="equal">
      <formula>"no fueling"</formula>
    </cfRule>
  </conditionalFormatting>
  <conditionalFormatting sqref="BV29:BV43">
    <cfRule type="cellIs" dxfId="696" priority="703" operator="equal">
      <formula>"no fueling"</formula>
    </cfRule>
  </conditionalFormatting>
  <conditionalFormatting sqref="BV51:BV65">
    <cfRule type="cellIs" dxfId="695" priority="702" operator="equal">
      <formula>"no fueling"</formula>
    </cfRule>
  </conditionalFormatting>
  <conditionalFormatting sqref="BV51:BV65">
    <cfRule type="cellIs" dxfId="694" priority="701" operator="equal">
      <formula>"no fueling"</formula>
    </cfRule>
  </conditionalFormatting>
  <conditionalFormatting sqref="BV51:BV65">
    <cfRule type="cellIs" dxfId="693" priority="700" operator="equal">
      <formula>"no fueling"</formula>
    </cfRule>
  </conditionalFormatting>
  <conditionalFormatting sqref="BV51:BV65">
    <cfRule type="cellIs" dxfId="692" priority="699" operator="equal">
      <formula>"no fueling"</formula>
    </cfRule>
  </conditionalFormatting>
  <conditionalFormatting sqref="ET29:ET43">
    <cfRule type="cellIs" dxfId="691" priority="698" operator="equal">
      <formula>"no fueling"</formula>
    </cfRule>
  </conditionalFormatting>
  <conditionalFormatting sqref="ET29:ET43">
    <cfRule type="cellIs" dxfId="690" priority="697" operator="equal">
      <formula>"no fueling"</formula>
    </cfRule>
  </conditionalFormatting>
  <conditionalFormatting sqref="ET29:ET43">
    <cfRule type="cellIs" dxfId="689" priority="696" operator="equal">
      <formula>"no fueling"</formula>
    </cfRule>
  </conditionalFormatting>
  <conditionalFormatting sqref="ET29:ET43">
    <cfRule type="cellIs" dxfId="688" priority="695" operator="equal">
      <formula>"no fueling"</formula>
    </cfRule>
  </conditionalFormatting>
  <conditionalFormatting sqref="FI29:FI43">
    <cfRule type="cellIs" dxfId="687" priority="694" operator="equal">
      <formula>"no fueling"</formula>
    </cfRule>
  </conditionalFormatting>
  <conditionalFormatting sqref="FI29:FI43">
    <cfRule type="cellIs" dxfId="686" priority="693" operator="equal">
      <formula>"no fueling"</formula>
    </cfRule>
  </conditionalFormatting>
  <conditionalFormatting sqref="FI29:FI43">
    <cfRule type="cellIs" dxfId="685" priority="692" operator="equal">
      <formula>"no fueling"</formula>
    </cfRule>
  </conditionalFormatting>
  <conditionalFormatting sqref="FI29:FI43">
    <cfRule type="cellIs" dxfId="684" priority="691" operator="equal">
      <formula>"no fueling"</formula>
    </cfRule>
  </conditionalFormatting>
  <conditionalFormatting sqref="FX29:FX43">
    <cfRule type="cellIs" dxfId="683" priority="690" operator="equal">
      <formula>"no fueling"</formula>
    </cfRule>
  </conditionalFormatting>
  <conditionalFormatting sqref="FX29:FX43">
    <cfRule type="cellIs" dxfId="682" priority="689" operator="equal">
      <formula>"no fueling"</formula>
    </cfRule>
  </conditionalFormatting>
  <conditionalFormatting sqref="FX29:FX43">
    <cfRule type="cellIs" dxfId="681" priority="688" operator="equal">
      <formula>"no fueling"</formula>
    </cfRule>
  </conditionalFormatting>
  <conditionalFormatting sqref="FX29:FX43">
    <cfRule type="cellIs" dxfId="680" priority="687" operator="equal">
      <formula>"no fueling"</formula>
    </cfRule>
  </conditionalFormatting>
  <conditionalFormatting sqref="GM29:GM43">
    <cfRule type="cellIs" dxfId="679" priority="686" operator="equal">
      <formula>"no fueling"</formula>
    </cfRule>
  </conditionalFormatting>
  <conditionalFormatting sqref="GM29:GM43">
    <cfRule type="cellIs" dxfId="678" priority="685" operator="equal">
      <formula>"no fueling"</formula>
    </cfRule>
  </conditionalFormatting>
  <conditionalFormatting sqref="GM29:GM43">
    <cfRule type="cellIs" dxfId="677" priority="684" operator="equal">
      <formula>"no fueling"</formula>
    </cfRule>
  </conditionalFormatting>
  <conditionalFormatting sqref="GM29:GM43">
    <cfRule type="cellIs" dxfId="676" priority="683" operator="equal">
      <formula>"no fueling"</formula>
    </cfRule>
  </conditionalFormatting>
  <conditionalFormatting sqref="GM51:GM65">
    <cfRule type="cellIs" dxfId="675" priority="682" operator="equal">
      <formula>"no fueling"</formula>
    </cfRule>
  </conditionalFormatting>
  <conditionalFormatting sqref="GM51:GM65">
    <cfRule type="cellIs" dxfId="674" priority="681" operator="equal">
      <formula>"no fueling"</formula>
    </cfRule>
  </conditionalFormatting>
  <conditionalFormatting sqref="GM51:GM65">
    <cfRule type="cellIs" dxfId="673" priority="680" operator="equal">
      <formula>"no fueling"</formula>
    </cfRule>
  </conditionalFormatting>
  <conditionalFormatting sqref="GM51:GM65">
    <cfRule type="cellIs" dxfId="672" priority="679" operator="equal">
      <formula>"no fueling"</formula>
    </cfRule>
  </conditionalFormatting>
  <conditionalFormatting sqref="FX51:FX65">
    <cfRule type="cellIs" dxfId="671" priority="678" operator="equal">
      <formula>"no fueling"</formula>
    </cfRule>
  </conditionalFormatting>
  <conditionalFormatting sqref="FX51:FX65">
    <cfRule type="cellIs" dxfId="670" priority="677" operator="equal">
      <formula>"no fueling"</formula>
    </cfRule>
  </conditionalFormatting>
  <conditionalFormatting sqref="FX51:FX65">
    <cfRule type="cellIs" dxfId="669" priority="676" operator="equal">
      <formula>"no fueling"</formula>
    </cfRule>
  </conditionalFormatting>
  <conditionalFormatting sqref="FX51:FX65">
    <cfRule type="cellIs" dxfId="668" priority="675" operator="equal">
      <formula>"no fueling"</formula>
    </cfRule>
  </conditionalFormatting>
  <conditionalFormatting sqref="FI51:FI65">
    <cfRule type="cellIs" dxfId="667" priority="674" operator="equal">
      <formula>"no fueling"</formula>
    </cfRule>
  </conditionalFormatting>
  <conditionalFormatting sqref="FI51:FI65">
    <cfRule type="cellIs" dxfId="666" priority="673" operator="equal">
      <formula>"no fueling"</formula>
    </cfRule>
  </conditionalFormatting>
  <conditionalFormatting sqref="FI51:FI65">
    <cfRule type="cellIs" dxfId="665" priority="672" operator="equal">
      <formula>"no fueling"</formula>
    </cfRule>
  </conditionalFormatting>
  <conditionalFormatting sqref="FI51:FI65">
    <cfRule type="cellIs" dxfId="664" priority="671" operator="equal">
      <formula>"no fueling"</formula>
    </cfRule>
  </conditionalFormatting>
  <conditionalFormatting sqref="ET51:ET65">
    <cfRule type="cellIs" dxfId="663" priority="670" operator="equal">
      <formula>"no fueling"</formula>
    </cfRule>
  </conditionalFormatting>
  <conditionalFormatting sqref="ET51:ET65">
    <cfRule type="cellIs" dxfId="662" priority="669" operator="equal">
      <formula>"no fueling"</formula>
    </cfRule>
  </conditionalFormatting>
  <conditionalFormatting sqref="ET51:ET65">
    <cfRule type="cellIs" dxfId="661" priority="668" operator="equal">
      <formula>"no fueling"</formula>
    </cfRule>
  </conditionalFormatting>
  <conditionalFormatting sqref="ET51:ET65">
    <cfRule type="cellIs" dxfId="660" priority="667" operator="equal">
      <formula>"no fueling"</formula>
    </cfRule>
  </conditionalFormatting>
  <conditionalFormatting sqref="ET76:ET90">
    <cfRule type="cellIs" dxfId="659" priority="666" operator="equal">
      <formula>"no fueling"</formula>
    </cfRule>
  </conditionalFormatting>
  <conditionalFormatting sqref="ET76:ET90">
    <cfRule type="cellIs" dxfId="658" priority="665" operator="equal">
      <formula>"no fueling"</formula>
    </cfRule>
  </conditionalFormatting>
  <conditionalFormatting sqref="ET76:ET90">
    <cfRule type="cellIs" dxfId="657" priority="664" operator="equal">
      <formula>"no fueling"</formula>
    </cfRule>
  </conditionalFormatting>
  <conditionalFormatting sqref="ET76:ET90">
    <cfRule type="cellIs" dxfId="656" priority="663" operator="equal">
      <formula>"no fueling"</formula>
    </cfRule>
  </conditionalFormatting>
  <conditionalFormatting sqref="FI76:FI90">
    <cfRule type="cellIs" dxfId="655" priority="662" operator="equal">
      <formula>"no fueling"</formula>
    </cfRule>
  </conditionalFormatting>
  <conditionalFormatting sqref="FI76:FI90">
    <cfRule type="cellIs" dxfId="654" priority="661" operator="equal">
      <formula>"no fueling"</formula>
    </cfRule>
  </conditionalFormatting>
  <conditionalFormatting sqref="FI76:FI90">
    <cfRule type="cellIs" dxfId="653" priority="660" operator="equal">
      <formula>"no fueling"</formula>
    </cfRule>
  </conditionalFormatting>
  <conditionalFormatting sqref="FI76:FI90">
    <cfRule type="cellIs" dxfId="652" priority="659" operator="equal">
      <formula>"no fueling"</formula>
    </cfRule>
  </conditionalFormatting>
  <conditionalFormatting sqref="FX76:FX90">
    <cfRule type="cellIs" dxfId="651" priority="658" operator="equal">
      <formula>"no fueling"</formula>
    </cfRule>
  </conditionalFormatting>
  <conditionalFormatting sqref="FX76:FX90">
    <cfRule type="cellIs" dxfId="650" priority="657" operator="equal">
      <formula>"no fueling"</formula>
    </cfRule>
  </conditionalFormatting>
  <conditionalFormatting sqref="FX76:FX90">
    <cfRule type="cellIs" dxfId="649" priority="656" operator="equal">
      <formula>"no fueling"</formula>
    </cfRule>
  </conditionalFormatting>
  <conditionalFormatting sqref="FX76:FX90">
    <cfRule type="cellIs" dxfId="648" priority="655" operator="equal">
      <formula>"no fueling"</formula>
    </cfRule>
  </conditionalFormatting>
  <conditionalFormatting sqref="GM76:GM90">
    <cfRule type="cellIs" dxfId="647" priority="654" operator="equal">
      <formula>"no fueling"</formula>
    </cfRule>
  </conditionalFormatting>
  <conditionalFormatting sqref="GM76:GM90">
    <cfRule type="cellIs" dxfId="646" priority="653" operator="equal">
      <formula>"no fueling"</formula>
    </cfRule>
  </conditionalFormatting>
  <conditionalFormatting sqref="GM76:GM90">
    <cfRule type="cellIs" dxfId="645" priority="652" operator="equal">
      <formula>"no fueling"</formula>
    </cfRule>
  </conditionalFormatting>
  <conditionalFormatting sqref="GM76:GM90">
    <cfRule type="cellIs" dxfId="644" priority="651" operator="equal">
      <formula>"no fueling"</formula>
    </cfRule>
  </conditionalFormatting>
  <conditionalFormatting sqref="HB76:HB90">
    <cfRule type="cellIs" dxfId="643" priority="650" operator="equal">
      <formula>"no fueling"</formula>
    </cfRule>
  </conditionalFormatting>
  <conditionalFormatting sqref="HB76:HB90">
    <cfRule type="cellIs" dxfId="642" priority="649" operator="equal">
      <formula>"no fueling"</formula>
    </cfRule>
  </conditionalFormatting>
  <conditionalFormatting sqref="HB76:HB90">
    <cfRule type="cellIs" dxfId="641" priority="648" operator="equal">
      <formula>"no fueling"</formula>
    </cfRule>
  </conditionalFormatting>
  <conditionalFormatting sqref="HB76:HB90">
    <cfRule type="cellIs" dxfId="640" priority="647" operator="equal">
      <formula>"no fueling"</formula>
    </cfRule>
  </conditionalFormatting>
  <conditionalFormatting sqref="HB51:HB65">
    <cfRule type="cellIs" dxfId="639" priority="646" operator="equal">
      <formula>"no fueling"</formula>
    </cfRule>
  </conditionalFormatting>
  <conditionalFormatting sqref="HB51:HB65">
    <cfRule type="cellIs" dxfId="638" priority="645" operator="equal">
      <formula>"no fueling"</formula>
    </cfRule>
  </conditionalFormatting>
  <conditionalFormatting sqref="HB51:HB65">
    <cfRule type="cellIs" dxfId="637" priority="644" operator="equal">
      <formula>"no fueling"</formula>
    </cfRule>
  </conditionalFormatting>
  <conditionalFormatting sqref="HB51:HB65">
    <cfRule type="cellIs" dxfId="636" priority="643" operator="equal">
      <formula>"no fueling"</formula>
    </cfRule>
  </conditionalFormatting>
  <conditionalFormatting sqref="HB29:HB43">
    <cfRule type="cellIs" dxfId="635" priority="642" operator="equal">
      <formula>"no fueling"</formula>
    </cfRule>
  </conditionalFormatting>
  <conditionalFormatting sqref="HB29:HB43">
    <cfRule type="cellIs" dxfId="634" priority="641" operator="equal">
      <formula>"no fueling"</formula>
    </cfRule>
  </conditionalFormatting>
  <conditionalFormatting sqref="HB29:HB43">
    <cfRule type="cellIs" dxfId="633" priority="640" operator="equal">
      <formula>"no fueling"</formula>
    </cfRule>
  </conditionalFormatting>
  <conditionalFormatting sqref="HB29:HB43">
    <cfRule type="cellIs" dxfId="632" priority="639" operator="equal">
      <formula>"no fueling"</formula>
    </cfRule>
  </conditionalFormatting>
  <conditionalFormatting sqref="HH29:HH43">
    <cfRule type="cellIs" dxfId="631" priority="638" operator="equal">
      <formula>"no fueling"</formula>
    </cfRule>
  </conditionalFormatting>
  <conditionalFormatting sqref="HH29:HH43">
    <cfRule type="cellIs" dxfId="630" priority="637" operator="equal">
      <formula>"no fueling"</formula>
    </cfRule>
  </conditionalFormatting>
  <conditionalFormatting sqref="HH29:HH43">
    <cfRule type="cellIs" dxfId="629" priority="636" operator="equal">
      <formula>"no fueling"</formula>
    </cfRule>
  </conditionalFormatting>
  <conditionalFormatting sqref="HH29:HH43">
    <cfRule type="cellIs" dxfId="628" priority="635" operator="equal">
      <formula>"no fueling"</formula>
    </cfRule>
  </conditionalFormatting>
  <conditionalFormatting sqref="HH51:HH65">
    <cfRule type="cellIs" dxfId="627" priority="634" operator="equal">
      <formula>"no fueling"</formula>
    </cfRule>
  </conditionalFormatting>
  <conditionalFormatting sqref="HH51:HH65">
    <cfRule type="cellIs" dxfId="626" priority="633" operator="equal">
      <formula>"no fueling"</formula>
    </cfRule>
  </conditionalFormatting>
  <conditionalFormatting sqref="HH51:HH65">
    <cfRule type="cellIs" dxfId="625" priority="632" operator="equal">
      <formula>"no fueling"</formula>
    </cfRule>
  </conditionalFormatting>
  <conditionalFormatting sqref="HH51:HH65">
    <cfRule type="cellIs" dxfId="624" priority="631" operator="equal">
      <formula>"no fueling"</formula>
    </cfRule>
  </conditionalFormatting>
  <conditionalFormatting sqref="HH76:HH90">
    <cfRule type="cellIs" dxfId="623" priority="630" operator="equal">
      <formula>"no fueling"</formula>
    </cfRule>
  </conditionalFormatting>
  <conditionalFormatting sqref="HH76:HH90">
    <cfRule type="cellIs" dxfId="622" priority="629" operator="equal">
      <formula>"no fueling"</formula>
    </cfRule>
  </conditionalFormatting>
  <conditionalFormatting sqref="HH76:HH90">
    <cfRule type="cellIs" dxfId="621" priority="628" operator="equal">
      <formula>"no fueling"</formula>
    </cfRule>
  </conditionalFormatting>
  <conditionalFormatting sqref="HH76:HH90">
    <cfRule type="cellIs" dxfId="620" priority="627" operator="equal">
      <formula>"no fueling"</formula>
    </cfRule>
  </conditionalFormatting>
  <conditionalFormatting sqref="HH98:HH112">
    <cfRule type="cellIs" dxfId="619" priority="626" operator="equal">
      <formula>"no fueling"</formula>
    </cfRule>
  </conditionalFormatting>
  <conditionalFormatting sqref="HH98:HH112">
    <cfRule type="cellIs" dxfId="618" priority="625" operator="equal">
      <formula>"no fueling"</formula>
    </cfRule>
  </conditionalFormatting>
  <conditionalFormatting sqref="HH98:HH112">
    <cfRule type="cellIs" dxfId="617" priority="624" operator="equal">
      <formula>"no fueling"</formula>
    </cfRule>
  </conditionalFormatting>
  <conditionalFormatting sqref="HH98:HH112">
    <cfRule type="cellIs" dxfId="616" priority="623" operator="equal">
      <formula>"no fueling"</formula>
    </cfRule>
  </conditionalFormatting>
  <conditionalFormatting sqref="HB98:HB112">
    <cfRule type="cellIs" dxfId="615" priority="622" operator="equal">
      <formula>"no fueling"</formula>
    </cfRule>
  </conditionalFormatting>
  <conditionalFormatting sqref="HB98:HB112">
    <cfRule type="cellIs" dxfId="614" priority="621" operator="equal">
      <formula>"no fueling"</formula>
    </cfRule>
  </conditionalFormatting>
  <conditionalFormatting sqref="HB98:HB112">
    <cfRule type="cellIs" dxfId="613" priority="620" operator="equal">
      <formula>"no fueling"</formula>
    </cfRule>
  </conditionalFormatting>
  <conditionalFormatting sqref="HB98:HB112">
    <cfRule type="cellIs" dxfId="612" priority="619" operator="equal">
      <formula>"no fueling"</formula>
    </cfRule>
  </conditionalFormatting>
  <conditionalFormatting sqref="GM98:GM112">
    <cfRule type="cellIs" dxfId="611" priority="618" operator="equal">
      <formula>"no fueling"</formula>
    </cfRule>
  </conditionalFormatting>
  <conditionalFormatting sqref="GM98:GM112">
    <cfRule type="cellIs" dxfId="610" priority="617" operator="equal">
      <formula>"no fueling"</formula>
    </cfRule>
  </conditionalFormatting>
  <conditionalFormatting sqref="GM98:GM112">
    <cfRule type="cellIs" dxfId="609" priority="616" operator="equal">
      <formula>"no fueling"</formula>
    </cfRule>
  </conditionalFormatting>
  <conditionalFormatting sqref="GM98:GM112">
    <cfRule type="cellIs" dxfId="608" priority="615" operator="equal">
      <formula>"no fueling"</formula>
    </cfRule>
  </conditionalFormatting>
  <conditionalFormatting sqref="FX98:FX112">
    <cfRule type="cellIs" dxfId="607" priority="614" operator="equal">
      <formula>"no fueling"</formula>
    </cfRule>
  </conditionalFormatting>
  <conditionalFormatting sqref="FX98:FX112">
    <cfRule type="cellIs" dxfId="606" priority="613" operator="equal">
      <formula>"no fueling"</formula>
    </cfRule>
  </conditionalFormatting>
  <conditionalFormatting sqref="FX98:FX112">
    <cfRule type="cellIs" dxfId="605" priority="612" operator="equal">
      <formula>"no fueling"</formula>
    </cfRule>
  </conditionalFormatting>
  <conditionalFormatting sqref="FX98:FX112">
    <cfRule type="cellIs" dxfId="604" priority="611" operator="equal">
      <formula>"no fueling"</formula>
    </cfRule>
  </conditionalFormatting>
  <conditionalFormatting sqref="FI98:FI112">
    <cfRule type="cellIs" dxfId="603" priority="610" operator="equal">
      <formula>"no fueling"</formula>
    </cfRule>
  </conditionalFormatting>
  <conditionalFormatting sqref="FI98:FI112">
    <cfRule type="cellIs" dxfId="602" priority="609" operator="equal">
      <formula>"no fueling"</formula>
    </cfRule>
  </conditionalFormatting>
  <conditionalFormatting sqref="FI98:FI112">
    <cfRule type="cellIs" dxfId="601" priority="608" operator="equal">
      <formula>"no fueling"</formula>
    </cfRule>
  </conditionalFormatting>
  <conditionalFormatting sqref="FI98:FI112">
    <cfRule type="cellIs" dxfId="600" priority="607" operator="equal">
      <formula>"no fueling"</formula>
    </cfRule>
  </conditionalFormatting>
  <conditionalFormatting sqref="ET98:ET112">
    <cfRule type="cellIs" dxfId="599" priority="606" operator="equal">
      <formula>"no fueling"</formula>
    </cfRule>
  </conditionalFormatting>
  <conditionalFormatting sqref="ET98:ET112">
    <cfRule type="cellIs" dxfId="598" priority="605" operator="equal">
      <formula>"no fueling"</formula>
    </cfRule>
  </conditionalFormatting>
  <conditionalFormatting sqref="ET98:ET112">
    <cfRule type="cellIs" dxfId="597" priority="604" operator="equal">
      <formula>"no fueling"</formula>
    </cfRule>
  </conditionalFormatting>
  <conditionalFormatting sqref="ET98:ET112">
    <cfRule type="cellIs" dxfId="596" priority="603" operator="equal">
      <formula>"no fueling"</formula>
    </cfRule>
  </conditionalFormatting>
  <conditionalFormatting sqref="EE98:EE112">
    <cfRule type="cellIs" dxfId="595" priority="602" operator="equal">
      <formula>"no fueling"</formula>
    </cfRule>
  </conditionalFormatting>
  <conditionalFormatting sqref="EE98:EE112">
    <cfRule type="cellIs" dxfId="594" priority="601" operator="equal">
      <formula>"no fueling"</formula>
    </cfRule>
  </conditionalFormatting>
  <conditionalFormatting sqref="EE98:EE112">
    <cfRule type="cellIs" dxfId="593" priority="600" operator="equal">
      <formula>"no fueling"</formula>
    </cfRule>
  </conditionalFormatting>
  <conditionalFormatting sqref="EE98:EE112">
    <cfRule type="cellIs" dxfId="592" priority="599" operator="equal">
      <formula>"no fueling"</formula>
    </cfRule>
  </conditionalFormatting>
  <conditionalFormatting sqref="EE76:EE90">
    <cfRule type="cellIs" dxfId="591" priority="598" operator="equal">
      <formula>"no fueling"</formula>
    </cfRule>
  </conditionalFormatting>
  <conditionalFormatting sqref="EE76:EE90">
    <cfRule type="cellIs" dxfId="590" priority="597" operator="equal">
      <formula>"no fueling"</formula>
    </cfRule>
  </conditionalFormatting>
  <conditionalFormatting sqref="EE76:EE90">
    <cfRule type="cellIs" dxfId="589" priority="596" operator="equal">
      <formula>"no fueling"</formula>
    </cfRule>
  </conditionalFormatting>
  <conditionalFormatting sqref="EE76:EE90">
    <cfRule type="cellIs" dxfId="588" priority="595" operator="equal">
      <formula>"no fueling"</formula>
    </cfRule>
  </conditionalFormatting>
  <conditionalFormatting sqref="EE51:EE65">
    <cfRule type="cellIs" dxfId="587" priority="594" operator="equal">
      <formula>"no fueling"</formula>
    </cfRule>
  </conditionalFormatting>
  <conditionalFormatting sqref="EE51:EE65">
    <cfRule type="cellIs" dxfId="586" priority="593" operator="equal">
      <formula>"no fueling"</formula>
    </cfRule>
  </conditionalFormatting>
  <conditionalFormatting sqref="EE51:EE65">
    <cfRule type="cellIs" dxfId="585" priority="592" operator="equal">
      <formula>"no fueling"</formula>
    </cfRule>
  </conditionalFormatting>
  <conditionalFormatting sqref="EE51:EE65">
    <cfRule type="cellIs" dxfId="584" priority="591" operator="equal">
      <formula>"no fueling"</formula>
    </cfRule>
  </conditionalFormatting>
  <conditionalFormatting sqref="EE29:EE43">
    <cfRule type="cellIs" dxfId="583" priority="590" operator="equal">
      <formula>"no fueling"</formula>
    </cfRule>
  </conditionalFormatting>
  <conditionalFormatting sqref="EE29:EE43">
    <cfRule type="cellIs" dxfId="582" priority="589" operator="equal">
      <formula>"no fueling"</formula>
    </cfRule>
  </conditionalFormatting>
  <conditionalFormatting sqref="EE29:EE43">
    <cfRule type="cellIs" dxfId="581" priority="588" operator="equal">
      <formula>"no fueling"</formula>
    </cfRule>
  </conditionalFormatting>
  <conditionalFormatting sqref="EE29:EE43">
    <cfRule type="cellIs" dxfId="580" priority="587" operator="equal">
      <formula>"no fueling"</formula>
    </cfRule>
  </conditionalFormatting>
  <conditionalFormatting sqref="EE123:EE137">
    <cfRule type="cellIs" dxfId="579" priority="586" operator="equal">
      <formula>"no fueling"</formula>
    </cfRule>
  </conditionalFormatting>
  <conditionalFormatting sqref="EE123:EE137">
    <cfRule type="cellIs" dxfId="578" priority="585" operator="equal">
      <formula>"no fueling"</formula>
    </cfRule>
  </conditionalFormatting>
  <conditionalFormatting sqref="EE123:EE137">
    <cfRule type="cellIs" dxfId="577" priority="584" operator="equal">
      <formula>"no fueling"</formula>
    </cfRule>
  </conditionalFormatting>
  <conditionalFormatting sqref="EE123:EE137">
    <cfRule type="cellIs" dxfId="576" priority="583" operator="equal">
      <formula>"no fueling"</formula>
    </cfRule>
  </conditionalFormatting>
  <conditionalFormatting sqref="ET123:ET137">
    <cfRule type="cellIs" dxfId="575" priority="582" operator="equal">
      <formula>"no fueling"</formula>
    </cfRule>
  </conditionalFormatting>
  <conditionalFormatting sqref="ET123:ET137">
    <cfRule type="cellIs" dxfId="574" priority="581" operator="equal">
      <formula>"no fueling"</formula>
    </cfRule>
  </conditionalFormatting>
  <conditionalFormatting sqref="ET123:ET137">
    <cfRule type="cellIs" dxfId="573" priority="580" operator="equal">
      <formula>"no fueling"</formula>
    </cfRule>
  </conditionalFormatting>
  <conditionalFormatting sqref="ET123:ET137">
    <cfRule type="cellIs" dxfId="572" priority="579" operator="equal">
      <formula>"no fueling"</formula>
    </cfRule>
  </conditionalFormatting>
  <conditionalFormatting sqref="EE145:EE159">
    <cfRule type="cellIs" dxfId="571" priority="578" operator="equal">
      <formula>"no fueling"</formula>
    </cfRule>
  </conditionalFormatting>
  <conditionalFormatting sqref="EE145:EE159">
    <cfRule type="cellIs" dxfId="570" priority="577" operator="equal">
      <formula>"no fueling"</formula>
    </cfRule>
  </conditionalFormatting>
  <conditionalFormatting sqref="EE145:EE159">
    <cfRule type="cellIs" dxfId="569" priority="576" operator="equal">
      <formula>"no fueling"</formula>
    </cfRule>
  </conditionalFormatting>
  <conditionalFormatting sqref="EE145:EE159">
    <cfRule type="cellIs" dxfId="568" priority="575" operator="equal">
      <formula>"no fueling"</formula>
    </cfRule>
  </conditionalFormatting>
  <conditionalFormatting sqref="ET145:ET159">
    <cfRule type="cellIs" dxfId="567" priority="574" operator="equal">
      <formula>"no fueling"</formula>
    </cfRule>
  </conditionalFormatting>
  <conditionalFormatting sqref="ET145:ET159">
    <cfRule type="cellIs" dxfId="566" priority="573" operator="equal">
      <formula>"no fueling"</formula>
    </cfRule>
  </conditionalFormatting>
  <conditionalFormatting sqref="ET145:ET159">
    <cfRule type="cellIs" dxfId="565" priority="572" operator="equal">
      <formula>"no fueling"</formula>
    </cfRule>
  </conditionalFormatting>
  <conditionalFormatting sqref="ET145:ET159">
    <cfRule type="cellIs" dxfId="564" priority="571" operator="equal">
      <formula>"no fueling"</formula>
    </cfRule>
  </conditionalFormatting>
  <conditionalFormatting sqref="FI123:FI137">
    <cfRule type="cellIs" dxfId="563" priority="570" operator="equal">
      <formula>"no fueling"</formula>
    </cfRule>
  </conditionalFormatting>
  <conditionalFormatting sqref="FI123:FI137">
    <cfRule type="cellIs" dxfId="562" priority="569" operator="equal">
      <formula>"no fueling"</formula>
    </cfRule>
  </conditionalFormatting>
  <conditionalFormatting sqref="FI123:FI137">
    <cfRule type="cellIs" dxfId="561" priority="568" operator="equal">
      <formula>"no fueling"</formula>
    </cfRule>
  </conditionalFormatting>
  <conditionalFormatting sqref="FI123:FI137">
    <cfRule type="cellIs" dxfId="560" priority="567" operator="equal">
      <formula>"no fueling"</formula>
    </cfRule>
  </conditionalFormatting>
  <conditionalFormatting sqref="FI145:FI159">
    <cfRule type="cellIs" dxfId="559" priority="566" operator="equal">
      <formula>"no fueling"</formula>
    </cfRule>
  </conditionalFormatting>
  <conditionalFormatting sqref="FI145:FI159">
    <cfRule type="cellIs" dxfId="558" priority="565" operator="equal">
      <formula>"no fueling"</formula>
    </cfRule>
  </conditionalFormatting>
  <conditionalFormatting sqref="FI145:FI159">
    <cfRule type="cellIs" dxfId="557" priority="564" operator="equal">
      <formula>"no fueling"</formula>
    </cfRule>
  </conditionalFormatting>
  <conditionalFormatting sqref="FI145:FI159">
    <cfRule type="cellIs" dxfId="556" priority="563" operator="equal">
      <formula>"no fueling"</formula>
    </cfRule>
  </conditionalFormatting>
  <conditionalFormatting sqref="FX145:FX159">
    <cfRule type="cellIs" dxfId="555" priority="562" operator="equal">
      <formula>"no fueling"</formula>
    </cfRule>
  </conditionalFormatting>
  <conditionalFormatting sqref="FX145:FX159">
    <cfRule type="cellIs" dxfId="554" priority="561" operator="equal">
      <formula>"no fueling"</formula>
    </cfRule>
  </conditionalFormatting>
  <conditionalFormatting sqref="FX145:FX159">
    <cfRule type="cellIs" dxfId="553" priority="560" operator="equal">
      <formula>"no fueling"</formula>
    </cfRule>
  </conditionalFormatting>
  <conditionalFormatting sqref="FX145:FX159">
    <cfRule type="cellIs" dxfId="552" priority="559" operator="equal">
      <formula>"no fueling"</formula>
    </cfRule>
  </conditionalFormatting>
  <conditionalFormatting sqref="GM145:GM159">
    <cfRule type="cellIs" dxfId="551" priority="558" operator="equal">
      <formula>"no fueling"</formula>
    </cfRule>
  </conditionalFormatting>
  <conditionalFormatting sqref="GM145:GM159">
    <cfRule type="cellIs" dxfId="550" priority="557" operator="equal">
      <formula>"no fueling"</formula>
    </cfRule>
  </conditionalFormatting>
  <conditionalFormatting sqref="GM145:GM159">
    <cfRule type="cellIs" dxfId="549" priority="556" operator="equal">
      <formula>"no fueling"</formula>
    </cfRule>
  </conditionalFormatting>
  <conditionalFormatting sqref="GM145:GM159">
    <cfRule type="cellIs" dxfId="548" priority="555" operator="equal">
      <formula>"no fueling"</formula>
    </cfRule>
  </conditionalFormatting>
  <conditionalFormatting sqref="HB145:HB159">
    <cfRule type="cellIs" dxfId="547" priority="554" operator="equal">
      <formula>"no fueling"</formula>
    </cfRule>
  </conditionalFormatting>
  <conditionalFormatting sqref="HB145:HB159">
    <cfRule type="cellIs" dxfId="546" priority="553" operator="equal">
      <formula>"no fueling"</formula>
    </cfRule>
  </conditionalFormatting>
  <conditionalFormatting sqref="HB145:HB159">
    <cfRule type="cellIs" dxfId="545" priority="552" operator="equal">
      <formula>"no fueling"</formula>
    </cfRule>
  </conditionalFormatting>
  <conditionalFormatting sqref="HB145:HB159">
    <cfRule type="cellIs" dxfId="544" priority="551" operator="equal">
      <formula>"no fueling"</formula>
    </cfRule>
  </conditionalFormatting>
  <conditionalFormatting sqref="HB123:HB137">
    <cfRule type="cellIs" dxfId="543" priority="550" operator="equal">
      <formula>"no fueling"</formula>
    </cfRule>
  </conditionalFormatting>
  <conditionalFormatting sqref="HB123:HB137">
    <cfRule type="cellIs" dxfId="542" priority="549" operator="equal">
      <formula>"no fueling"</formula>
    </cfRule>
  </conditionalFormatting>
  <conditionalFormatting sqref="HB123:HB137">
    <cfRule type="cellIs" dxfId="541" priority="548" operator="equal">
      <formula>"no fueling"</formula>
    </cfRule>
  </conditionalFormatting>
  <conditionalFormatting sqref="HB123:HB137">
    <cfRule type="cellIs" dxfId="540" priority="547" operator="equal">
      <formula>"no fueling"</formula>
    </cfRule>
  </conditionalFormatting>
  <conditionalFormatting sqref="GM123:GM137">
    <cfRule type="cellIs" dxfId="539" priority="546" operator="equal">
      <formula>"no fueling"</formula>
    </cfRule>
  </conditionalFormatting>
  <conditionalFormatting sqref="GM123:GM137">
    <cfRule type="cellIs" dxfId="538" priority="545" operator="equal">
      <formula>"no fueling"</formula>
    </cfRule>
  </conditionalFormatting>
  <conditionalFormatting sqref="GM123:GM137">
    <cfRule type="cellIs" dxfId="537" priority="544" operator="equal">
      <formula>"no fueling"</formula>
    </cfRule>
  </conditionalFormatting>
  <conditionalFormatting sqref="GM123:GM137">
    <cfRule type="cellIs" dxfId="536" priority="543" operator="equal">
      <formula>"no fueling"</formula>
    </cfRule>
  </conditionalFormatting>
  <conditionalFormatting sqref="FX123:FX137">
    <cfRule type="cellIs" dxfId="535" priority="542" operator="equal">
      <formula>"no fueling"</formula>
    </cfRule>
  </conditionalFormatting>
  <conditionalFormatting sqref="FX123:FX137">
    <cfRule type="cellIs" dxfId="534" priority="541" operator="equal">
      <formula>"no fueling"</formula>
    </cfRule>
  </conditionalFormatting>
  <conditionalFormatting sqref="FX123:FX137">
    <cfRule type="cellIs" dxfId="533" priority="540" operator="equal">
      <formula>"no fueling"</formula>
    </cfRule>
  </conditionalFormatting>
  <conditionalFormatting sqref="FX123:FX137">
    <cfRule type="cellIs" dxfId="532" priority="539" operator="equal">
      <formula>"no fueling"</formula>
    </cfRule>
  </conditionalFormatting>
  <conditionalFormatting sqref="FI123:FI137">
    <cfRule type="cellIs" dxfId="531" priority="538" operator="equal">
      <formula>"no fueling"</formula>
    </cfRule>
  </conditionalFormatting>
  <conditionalFormatting sqref="FI123:FI137">
    <cfRule type="cellIs" dxfId="530" priority="537" operator="equal">
      <formula>"no fueling"</formula>
    </cfRule>
  </conditionalFormatting>
  <conditionalFormatting sqref="FI123:FI137">
    <cfRule type="cellIs" dxfId="529" priority="536" operator="equal">
      <formula>"no fueling"</formula>
    </cfRule>
  </conditionalFormatting>
  <conditionalFormatting sqref="FI123:FI137">
    <cfRule type="cellIs" dxfId="528" priority="535" operator="equal">
      <formula>"no fueling"</formula>
    </cfRule>
  </conditionalFormatting>
  <conditionalFormatting sqref="ET123:ET137">
    <cfRule type="cellIs" dxfId="527" priority="534" operator="equal">
      <formula>"no fueling"</formula>
    </cfRule>
  </conditionalFormatting>
  <conditionalFormatting sqref="ET123:ET137">
    <cfRule type="cellIs" dxfId="526" priority="533" operator="equal">
      <formula>"no fueling"</formula>
    </cfRule>
  </conditionalFormatting>
  <conditionalFormatting sqref="ET123:ET137">
    <cfRule type="cellIs" dxfId="525" priority="532" operator="equal">
      <formula>"no fueling"</formula>
    </cfRule>
  </conditionalFormatting>
  <conditionalFormatting sqref="ET123:ET137">
    <cfRule type="cellIs" dxfId="524" priority="531" operator="equal">
      <formula>"no fueling"</formula>
    </cfRule>
  </conditionalFormatting>
  <conditionalFormatting sqref="HH123:HH137">
    <cfRule type="cellIs" dxfId="523" priority="530" operator="equal">
      <formula>"no fueling"</formula>
    </cfRule>
  </conditionalFormatting>
  <conditionalFormatting sqref="HH123:HH137">
    <cfRule type="cellIs" dxfId="522" priority="529" operator="equal">
      <formula>"no fueling"</formula>
    </cfRule>
  </conditionalFormatting>
  <conditionalFormatting sqref="HH123:HH137">
    <cfRule type="cellIs" dxfId="521" priority="528" operator="equal">
      <formula>"no fueling"</formula>
    </cfRule>
  </conditionalFormatting>
  <conditionalFormatting sqref="HH123:HH137">
    <cfRule type="cellIs" dxfId="520" priority="527" operator="equal">
      <formula>"no fueling"</formula>
    </cfRule>
  </conditionalFormatting>
  <conditionalFormatting sqref="HH145:HH159">
    <cfRule type="cellIs" dxfId="519" priority="526" operator="equal">
      <formula>"no fueling"</formula>
    </cfRule>
  </conditionalFormatting>
  <conditionalFormatting sqref="HH145:HH159">
    <cfRule type="cellIs" dxfId="518" priority="525" operator="equal">
      <formula>"no fueling"</formula>
    </cfRule>
  </conditionalFormatting>
  <conditionalFormatting sqref="HH145:HH159">
    <cfRule type="cellIs" dxfId="517" priority="524" operator="equal">
      <formula>"no fueling"</formula>
    </cfRule>
  </conditionalFormatting>
  <conditionalFormatting sqref="HH145:HH159">
    <cfRule type="cellIs" dxfId="516" priority="523" operator="equal">
      <formula>"no fueling"</formula>
    </cfRule>
  </conditionalFormatting>
  <conditionalFormatting sqref="HH7:HH21">
    <cfRule type="cellIs" dxfId="515" priority="522" operator="equal">
      <formula>"no fueling"</formula>
    </cfRule>
  </conditionalFormatting>
  <conditionalFormatting sqref="HH7:HH21">
    <cfRule type="cellIs" dxfId="514" priority="521" operator="equal">
      <formula>"no fueling"</formula>
    </cfRule>
  </conditionalFormatting>
  <conditionalFormatting sqref="HH7:HH21">
    <cfRule type="cellIs" dxfId="513" priority="520" operator="equal">
      <formula>"no fueling"</formula>
    </cfRule>
  </conditionalFormatting>
  <conditionalFormatting sqref="HH7:HH21">
    <cfRule type="cellIs" dxfId="512" priority="519" operator="equal">
      <formula>"no fueling"</formula>
    </cfRule>
  </conditionalFormatting>
  <conditionalFormatting sqref="HB7:HB21">
    <cfRule type="cellIs" dxfId="511" priority="518" operator="equal">
      <formula>"no fueling"</formula>
    </cfRule>
  </conditionalFormatting>
  <conditionalFormatting sqref="HB7:HB21">
    <cfRule type="cellIs" dxfId="510" priority="517" operator="equal">
      <formula>"no fueling"</formula>
    </cfRule>
  </conditionalFormatting>
  <conditionalFormatting sqref="HB7:HB21">
    <cfRule type="cellIs" dxfId="509" priority="516" operator="equal">
      <formula>"no fueling"</formula>
    </cfRule>
  </conditionalFormatting>
  <conditionalFormatting sqref="HB7:HB21">
    <cfRule type="cellIs" dxfId="508" priority="515" operator="equal">
      <formula>"no fueling"</formula>
    </cfRule>
  </conditionalFormatting>
  <conditionalFormatting sqref="BI5">
    <cfRule type="cellIs" dxfId="507" priority="514" operator="equal">
      <formula>"no fueling"</formula>
    </cfRule>
  </conditionalFormatting>
  <conditionalFormatting sqref="BI27">
    <cfRule type="cellIs" dxfId="506" priority="513" operator="equal">
      <formula>"no fueling"</formula>
    </cfRule>
  </conditionalFormatting>
  <conditionalFormatting sqref="BI49">
    <cfRule type="cellIs" dxfId="505" priority="512" operator="equal">
      <formula>"no fueling"</formula>
    </cfRule>
  </conditionalFormatting>
  <conditionalFormatting sqref="AS74">
    <cfRule type="cellIs" dxfId="504" priority="511" operator="equal">
      <formula>"no fueling"</formula>
    </cfRule>
  </conditionalFormatting>
  <conditionalFormatting sqref="BI74">
    <cfRule type="cellIs" dxfId="503" priority="510" operator="equal">
      <formula>"no fueling"</formula>
    </cfRule>
  </conditionalFormatting>
  <conditionalFormatting sqref="AS96">
    <cfRule type="cellIs" dxfId="502" priority="509" operator="equal">
      <formula>"no fueling"</formula>
    </cfRule>
  </conditionalFormatting>
  <conditionalFormatting sqref="BI96">
    <cfRule type="cellIs" dxfId="501" priority="508" operator="equal">
      <formula>"no fueling"</formula>
    </cfRule>
  </conditionalFormatting>
  <conditionalFormatting sqref="AS121">
    <cfRule type="cellIs" dxfId="500" priority="507" operator="equal">
      <formula>"no fueling"</formula>
    </cfRule>
  </conditionalFormatting>
  <conditionalFormatting sqref="AS143">
    <cfRule type="cellIs" dxfId="499" priority="506" operator="equal">
      <formula>"no fueling"</formula>
    </cfRule>
  </conditionalFormatting>
  <conditionalFormatting sqref="BI121">
    <cfRule type="cellIs" dxfId="498" priority="505" operator="equal">
      <formula>"no fueling"</formula>
    </cfRule>
  </conditionalFormatting>
  <conditionalFormatting sqref="BI143">
    <cfRule type="cellIs" dxfId="497" priority="504" operator="equal">
      <formula>"no fueling"</formula>
    </cfRule>
  </conditionalFormatting>
  <conditionalFormatting sqref="BY143">
    <cfRule type="cellIs" dxfId="496" priority="503" operator="equal">
      <formula>"no fueling"</formula>
    </cfRule>
  </conditionalFormatting>
  <conditionalFormatting sqref="BY121">
    <cfRule type="cellIs" dxfId="495" priority="502" operator="equal">
      <formula>"no fueling"</formula>
    </cfRule>
  </conditionalFormatting>
  <conditionalFormatting sqref="BY96">
    <cfRule type="cellIs" dxfId="494" priority="501" operator="equal">
      <formula>"no fueling"</formula>
    </cfRule>
  </conditionalFormatting>
  <conditionalFormatting sqref="BY74">
    <cfRule type="cellIs" dxfId="493" priority="500" operator="equal">
      <formula>"no fueling"</formula>
    </cfRule>
  </conditionalFormatting>
  <conditionalFormatting sqref="BY49">
    <cfRule type="cellIs" dxfId="492" priority="499" operator="equal">
      <formula>"no fueling"</formula>
    </cfRule>
  </conditionalFormatting>
  <conditionalFormatting sqref="BY27">
    <cfRule type="cellIs" dxfId="491" priority="498" operator="equal">
      <formula>"no fueling"</formula>
    </cfRule>
  </conditionalFormatting>
  <conditionalFormatting sqref="BY5">
    <cfRule type="cellIs" dxfId="490" priority="497" operator="equal">
      <formula>"no fueling"</formula>
    </cfRule>
  </conditionalFormatting>
  <conditionalFormatting sqref="CN5">
    <cfRule type="cellIs" dxfId="489" priority="496" operator="equal">
      <formula>"no fueling"</formula>
    </cfRule>
  </conditionalFormatting>
  <conditionalFormatting sqref="CN5">
    <cfRule type="cellIs" dxfId="488" priority="495" operator="equal">
      <formula>"no fueling"</formula>
    </cfRule>
  </conditionalFormatting>
  <conditionalFormatting sqref="DC5">
    <cfRule type="cellIs" dxfId="487" priority="494" operator="equal">
      <formula>"no fueling"</formula>
    </cfRule>
  </conditionalFormatting>
  <conditionalFormatting sqref="DC5">
    <cfRule type="cellIs" dxfId="486" priority="493" operator="equal">
      <formula>"no fueling"</formula>
    </cfRule>
  </conditionalFormatting>
  <conditionalFormatting sqref="DR5">
    <cfRule type="cellIs" dxfId="485" priority="492" operator="equal">
      <formula>"no fueling"</formula>
    </cfRule>
  </conditionalFormatting>
  <conditionalFormatting sqref="DR5">
    <cfRule type="cellIs" dxfId="484" priority="491" operator="equal">
      <formula>"no fueling"</formula>
    </cfRule>
  </conditionalFormatting>
  <conditionalFormatting sqref="CN27">
    <cfRule type="cellIs" dxfId="483" priority="490" operator="equal">
      <formula>"no fueling"</formula>
    </cfRule>
  </conditionalFormatting>
  <conditionalFormatting sqref="CN27">
    <cfRule type="cellIs" dxfId="482" priority="489" operator="equal">
      <formula>"no fueling"</formula>
    </cfRule>
  </conditionalFormatting>
  <conditionalFormatting sqref="CN27">
    <cfRule type="cellIs" dxfId="481" priority="488" operator="equal">
      <formula>"no fueling"</formula>
    </cfRule>
  </conditionalFormatting>
  <conditionalFormatting sqref="CN27">
    <cfRule type="cellIs" dxfId="480" priority="487" operator="equal">
      <formula>"no fueling"</formula>
    </cfRule>
  </conditionalFormatting>
  <conditionalFormatting sqref="DC27">
    <cfRule type="cellIs" dxfId="479" priority="486" operator="equal">
      <formula>"no fueling"</formula>
    </cfRule>
  </conditionalFormatting>
  <conditionalFormatting sqref="DC27">
    <cfRule type="cellIs" dxfId="478" priority="485" operator="equal">
      <formula>"no fueling"</formula>
    </cfRule>
  </conditionalFormatting>
  <conditionalFormatting sqref="BY49">
    <cfRule type="cellIs" dxfId="477" priority="484" operator="equal">
      <formula>"no fueling"</formula>
    </cfRule>
  </conditionalFormatting>
  <conditionalFormatting sqref="BY49">
    <cfRule type="cellIs" dxfId="476" priority="483" operator="equal">
      <formula>"no fueling"</formula>
    </cfRule>
  </conditionalFormatting>
  <conditionalFormatting sqref="CN49">
    <cfRule type="cellIs" dxfId="475" priority="482" operator="equal">
      <formula>"no fueling"</formula>
    </cfRule>
  </conditionalFormatting>
  <conditionalFormatting sqref="CN49">
    <cfRule type="cellIs" dxfId="474" priority="481" operator="equal">
      <formula>"no fueling"</formula>
    </cfRule>
  </conditionalFormatting>
  <conditionalFormatting sqref="DC49">
    <cfRule type="cellIs" dxfId="473" priority="480" operator="equal">
      <formula>"no fueling"</formula>
    </cfRule>
  </conditionalFormatting>
  <conditionalFormatting sqref="DC49">
    <cfRule type="cellIs" dxfId="472" priority="479" operator="equal">
      <formula>"no fueling"</formula>
    </cfRule>
  </conditionalFormatting>
  <conditionalFormatting sqref="BY74">
    <cfRule type="cellIs" dxfId="471" priority="478" operator="equal">
      <formula>"no fueling"</formula>
    </cfRule>
  </conditionalFormatting>
  <conditionalFormatting sqref="BY74">
    <cfRule type="cellIs" dxfId="470" priority="477" operator="equal">
      <formula>"no fueling"</formula>
    </cfRule>
  </conditionalFormatting>
  <conditionalFormatting sqref="CN74">
    <cfRule type="cellIs" dxfId="469" priority="476" operator="equal">
      <formula>"no fueling"</formula>
    </cfRule>
  </conditionalFormatting>
  <conditionalFormatting sqref="CN74">
    <cfRule type="cellIs" dxfId="468" priority="475" operator="equal">
      <formula>"no fueling"</formula>
    </cfRule>
  </conditionalFormatting>
  <conditionalFormatting sqref="DC74">
    <cfRule type="cellIs" dxfId="467" priority="474" operator="equal">
      <formula>"no fueling"</formula>
    </cfRule>
  </conditionalFormatting>
  <conditionalFormatting sqref="DC74">
    <cfRule type="cellIs" dxfId="466" priority="473" operator="equal">
      <formula>"no fueling"</formula>
    </cfRule>
  </conditionalFormatting>
  <conditionalFormatting sqref="BY96">
    <cfRule type="cellIs" dxfId="465" priority="472" operator="equal">
      <formula>"no fueling"</formula>
    </cfRule>
  </conditionalFormatting>
  <conditionalFormatting sqref="BY96">
    <cfRule type="cellIs" dxfId="464" priority="471" operator="equal">
      <formula>"no fueling"</formula>
    </cfRule>
  </conditionalFormatting>
  <conditionalFormatting sqref="CN96">
    <cfRule type="cellIs" dxfId="463" priority="470" operator="equal">
      <formula>"no fueling"</formula>
    </cfRule>
  </conditionalFormatting>
  <conditionalFormatting sqref="CN96">
    <cfRule type="cellIs" dxfId="462" priority="469" operator="equal">
      <formula>"no fueling"</formula>
    </cfRule>
  </conditionalFormatting>
  <conditionalFormatting sqref="DC96">
    <cfRule type="cellIs" dxfId="461" priority="468" operator="equal">
      <formula>"no fueling"</formula>
    </cfRule>
  </conditionalFormatting>
  <conditionalFormatting sqref="DC96">
    <cfRule type="cellIs" dxfId="460" priority="467" operator="equal">
      <formula>"no fueling"</formula>
    </cfRule>
  </conditionalFormatting>
  <conditionalFormatting sqref="CN121">
    <cfRule type="cellIs" dxfId="459" priority="466" operator="equal">
      <formula>"no fueling"</formula>
    </cfRule>
  </conditionalFormatting>
  <conditionalFormatting sqref="CN121">
    <cfRule type="cellIs" dxfId="458" priority="465" operator="equal">
      <formula>"no fueling"</formula>
    </cfRule>
  </conditionalFormatting>
  <conditionalFormatting sqref="DC121">
    <cfRule type="cellIs" dxfId="457" priority="464" operator="equal">
      <formula>"no fueling"</formula>
    </cfRule>
  </conditionalFormatting>
  <conditionalFormatting sqref="DC121">
    <cfRule type="cellIs" dxfId="456" priority="463" operator="equal">
      <formula>"no fueling"</formula>
    </cfRule>
  </conditionalFormatting>
  <conditionalFormatting sqref="CN143">
    <cfRule type="cellIs" dxfId="455" priority="462" operator="equal">
      <formula>"no fueling"</formula>
    </cfRule>
  </conditionalFormatting>
  <conditionalFormatting sqref="CN143">
    <cfRule type="cellIs" dxfId="454" priority="461" operator="equal">
      <formula>"no fueling"</formula>
    </cfRule>
  </conditionalFormatting>
  <conditionalFormatting sqref="DC143">
    <cfRule type="cellIs" dxfId="453" priority="460" operator="equal">
      <formula>"no fueling"</formula>
    </cfRule>
  </conditionalFormatting>
  <conditionalFormatting sqref="DC143">
    <cfRule type="cellIs" dxfId="452" priority="459" operator="equal">
      <formula>"no fueling"</formula>
    </cfRule>
  </conditionalFormatting>
  <conditionalFormatting sqref="EG143">
    <cfRule type="cellIs" dxfId="451" priority="458" operator="equal">
      <formula>"no fueling"</formula>
    </cfRule>
  </conditionalFormatting>
  <conditionalFormatting sqref="EG143">
    <cfRule type="cellIs" dxfId="450" priority="457" operator="equal">
      <formula>"no fueling"</formula>
    </cfRule>
  </conditionalFormatting>
  <conditionalFormatting sqref="EV143">
    <cfRule type="cellIs" dxfId="449" priority="456" operator="equal">
      <formula>"no fueling"</formula>
    </cfRule>
  </conditionalFormatting>
  <conditionalFormatting sqref="EV143">
    <cfRule type="cellIs" dxfId="448" priority="455" operator="equal">
      <formula>"no fueling"</formula>
    </cfRule>
  </conditionalFormatting>
  <conditionalFormatting sqref="EV121">
    <cfRule type="cellIs" dxfId="447" priority="454" operator="equal">
      <formula>"no fueling"</formula>
    </cfRule>
  </conditionalFormatting>
  <conditionalFormatting sqref="EV121">
    <cfRule type="cellIs" dxfId="446" priority="453" operator="equal">
      <formula>"no fueling"</formula>
    </cfRule>
  </conditionalFormatting>
  <conditionalFormatting sqref="EG121">
    <cfRule type="cellIs" dxfId="445" priority="452" operator="equal">
      <formula>"no fueling"</formula>
    </cfRule>
  </conditionalFormatting>
  <conditionalFormatting sqref="EG121">
    <cfRule type="cellIs" dxfId="444" priority="451" operator="equal">
      <formula>"no fueling"</formula>
    </cfRule>
  </conditionalFormatting>
  <conditionalFormatting sqref="EG96">
    <cfRule type="cellIs" dxfId="443" priority="450" operator="equal">
      <formula>"no fueling"</formula>
    </cfRule>
  </conditionalFormatting>
  <conditionalFormatting sqref="EG96">
    <cfRule type="cellIs" dxfId="442" priority="449" operator="equal">
      <formula>"no fueling"</formula>
    </cfRule>
  </conditionalFormatting>
  <conditionalFormatting sqref="EV96">
    <cfRule type="cellIs" dxfId="441" priority="448" operator="equal">
      <formula>"no fueling"</formula>
    </cfRule>
  </conditionalFormatting>
  <conditionalFormatting sqref="EV96">
    <cfRule type="cellIs" dxfId="440" priority="447" operator="equal">
      <formula>"no fueling"</formula>
    </cfRule>
  </conditionalFormatting>
  <conditionalFormatting sqref="EG74">
    <cfRule type="cellIs" dxfId="439" priority="446" operator="equal">
      <formula>"no fueling"</formula>
    </cfRule>
  </conditionalFormatting>
  <conditionalFormatting sqref="EG74">
    <cfRule type="cellIs" dxfId="438" priority="445" operator="equal">
      <formula>"no fueling"</formula>
    </cfRule>
  </conditionalFormatting>
  <conditionalFormatting sqref="EV74">
    <cfRule type="cellIs" dxfId="437" priority="444" operator="equal">
      <formula>"no fueling"</formula>
    </cfRule>
  </conditionalFormatting>
  <conditionalFormatting sqref="EV74">
    <cfRule type="cellIs" dxfId="436" priority="443" operator="equal">
      <formula>"no fueling"</formula>
    </cfRule>
  </conditionalFormatting>
  <conditionalFormatting sqref="EG49">
    <cfRule type="cellIs" dxfId="435" priority="442" operator="equal">
      <formula>"no fueling"</formula>
    </cfRule>
  </conditionalFormatting>
  <conditionalFormatting sqref="EG49">
    <cfRule type="cellIs" dxfId="434" priority="441" operator="equal">
      <formula>"no fueling"</formula>
    </cfRule>
  </conditionalFormatting>
  <conditionalFormatting sqref="EV49">
    <cfRule type="cellIs" dxfId="433" priority="440" operator="equal">
      <formula>"no fueling"</formula>
    </cfRule>
  </conditionalFormatting>
  <conditionalFormatting sqref="EV49">
    <cfRule type="cellIs" dxfId="432" priority="439" operator="equal">
      <formula>"no fueling"</formula>
    </cfRule>
  </conditionalFormatting>
  <conditionalFormatting sqref="EG27">
    <cfRule type="cellIs" dxfId="431" priority="438" operator="equal">
      <formula>"no fueling"</formula>
    </cfRule>
  </conditionalFormatting>
  <conditionalFormatting sqref="EG27">
    <cfRule type="cellIs" dxfId="430" priority="437" operator="equal">
      <formula>"no fueling"</formula>
    </cfRule>
  </conditionalFormatting>
  <conditionalFormatting sqref="EV27">
    <cfRule type="cellIs" dxfId="429" priority="436" operator="equal">
      <formula>"no fueling"</formula>
    </cfRule>
  </conditionalFormatting>
  <conditionalFormatting sqref="EV27">
    <cfRule type="cellIs" dxfId="428" priority="435" operator="equal">
      <formula>"no fueling"</formula>
    </cfRule>
  </conditionalFormatting>
  <conditionalFormatting sqref="EG5">
    <cfRule type="cellIs" dxfId="427" priority="434" operator="equal">
      <formula>"no fueling"</formula>
    </cfRule>
  </conditionalFormatting>
  <conditionalFormatting sqref="EG5">
    <cfRule type="cellIs" dxfId="426" priority="433" operator="equal">
      <formula>"no fueling"</formula>
    </cfRule>
  </conditionalFormatting>
  <conditionalFormatting sqref="EV5">
    <cfRule type="cellIs" dxfId="425" priority="432" operator="equal">
      <formula>"no fueling"</formula>
    </cfRule>
  </conditionalFormatting>
  <conditionalFormatting sqref="EV5">
    <cfRule type="cellIs" dxfId="424" priority="431" operator="equal">
      <formula>"no fueling"</formula>
    </cfRule>
  </conditionalFormatting>
  <conditionalFormatting sqref="FK5">
    <cfRule type="cellIs" dxfId="423" priority="430" operator="equal">
      <formula>"no fueling"</formula>
    </cfRule>
  </conditionalFormatting>
  <conditionalFormatting sqref="FK5">
    <cfRule type="cellIs" dxfId="422" priority="429" operator="equal">
      <formula>"no fueling"</formula>
    </cfRule>
  </conditionalFormatting>
  <conditionalFormatting sqref="FZ5">
    <cfRule type="cellIs" dxfId="421" priority="428" operator="equal">
      <formula>"no fueling"</formula>
    </cfRule>
  </conditionalFormatting>
  <conditionalFormatting sqref="FZ5">
    <cfRule type="cellIs" dxfId="420" priority="427" operator="equal">
      <formula>"no fueling"</formula>
    </cfRule>
  </conditionalFormatting>
  <conditionalFormatting sqref="GO5">
    <cfRule type="cellIs" dxfId="419" priority="426" operator="equal">
      <formula>"no fueling"</formula>
    </cfRule>
  </conditionalFormatting>
  <conditionalFormatting sqref="GO5">
    <cfRule type="cellIs" dxfId="418" priority="425" operator="equal">
      <formula>"no fueling"</formula>
    </cfRule>
  </conditionalFormatting>
  <conditionalFormatting sqref="FK27">
    <cfRule type="cellIs" dxfId="417" priority="424" operator="equal">
      <formula>"no fueling"</formula>
    </cfRule>
  </conditionalFormatting>
  <conditionalFormatting sqref="FK27">
    <cfRule type="cellIs" dxfId="416" priority="423" operator="equal">
      <formula>"no fueling"</formula>
    </cfRule>
  </conditionalFormatting>
  <conditionalFormatting sqref="FZ27">
    <cfRule type="cellIs" dxfId="415" priority="422" operator="equal">
      <formula>"no fueling"</formula>
    </cfRule>
  </conditionalFormatting>
  <conditionalFormatting sqref="FZ27">
    <cfRule type="cellIs" dxfId="414" priority="421" operator="equal">
      <formula>"no fueling"</formula>
    </cfRule>
  </conditionalFormatting>
  <conditionalFormatting sqref="GO27">
    <cfRule type="cellIs" dxfId="413" priority="420" operator="equal">
      <formula>"no fueling"</formula>
    </cfRule>
  </conditionalFormatting>
  <conditionalFormatting sqref="GO27">
    <cfRule type="cellIs" dxfId="412" priority="419" operator="equal">
      <formula>"no fueling"</formula>
    </cfRule>
  </conditionalFormatting>
  <conditionalFormatting sqref="FK49">
    <cfRule type="cellIs" dxfId="411" priority="418" operator="equal">
      <formula>"no fueling"</formula>
    </cfRule>
  </conditionalFormatting>
  <conditionalFormatting sqref="FK49">
    <cfRule type="cellIs" dxfId="410" priority="417" operator="equal">
      <formula>"no fueling"</formula>
    </cfRule>
  </conditionalFormatting>
  <conditionalFormatting sqref="FZ49">
    <cfRule type="cellIs" dxfId="409" priority="416" operator="equal">
      <formula>"no fueling"</formula>
    </cfRule>
  </conditionalFormatting>
  <conditionalFormatting sqref="FZ49">
    <cfRule type="cellIs" dxfId="408" priority="415" operator="equal">
      <formula>"no fueling"</formula>
    </cfRule>
  </conditionalFormatting>
  <conditionalFormatting sqref="GO49">
    <cfRule type="cellIs" dxfId="407" priority="414" operator="equal">
      <formula>"no fueling"</formula>
    </cfRule>
  </conditionalFormatting>
  <conditionalFormatting sqref="GO49">
    <cfRule type="cellIs" dxfId="406" priority="413" operator="equal">
      <formula>"no fueling"</formula>
    </cfRule>
  </conditionalFormatting>
  <conditionalFormatting sqref="FK74">
    <cfRule type="cellIs" dxfId="405" priority="412" operator="equal">
      <formula>"no fueling"</formula>
    </cfRule>
  </conditionalFormatting>
  <conditionalFormatting sqref="FK74">
    <cfRule type="cellIs" dxfId="404" priority="411" operator="equal">
      <formula>"no fueling"</formula>
    </cfRule>
  </conditionalFormatting>
  <conditionalFormatting sqref="FZ74">
    <cfRule type="cellIs" dxfId="403" priority="410" operator="equal">
      <formula>"no fueling"</formula>
    </cfRule>
  </conditionalFormatting>
  <conditionalFormatting sqref="FZ74">
    <cfRule type="cellIs" dxfId="402" priority="409" operator="equal">
      <formula>"no fueling"</formula>
    </cfRule>
  </conditionalFormatting>
  <conditionalFormatting sqref="GO74">
    <cfRule type="cellIs" dxfId="401" priority="408" operator="equal">
      <formula>"no fueling"</formula>
    </cfRule>
  </conditionalFormatting>
  <conditionalFormatting sqref="GO74">
    <cfRule type="cellIs" dxfId="400" priority="407" operator="equal">
      <formula>"no fueling"</formula>
    </cfRule>
  </conditionalFormatting>
  <conditionalFormatting sqref="FK96">
    <cfRule type="cellIs" dxfId="399" priority="406" operator="equal">
      <formula>"no fueling"</formula>
    </cfRule>
  </conditionalFormatting>
  <conditionalFormatting sqref="FK96">
    <cfRule type="cellIs" dxfId="398" priority="405" operator="equal">
      <formula>"no fueling"</formula>
    </cfRule>
  </conditionalFormatting>
  <conditionalFormatting sqref="FZ96">
    <cfRule type="cellIs" dxfId="397" priority="404" operator="equal">
      <formula>"no fueling"</formula>
    </cfRule>
  </conditionalFormatting>
  <conditionalFormatting sqref="FZ96">
    <cfRule type="cellIs" dxfId="396" priority="403" operator="equal">
      <formula>"no fueling"</formula>
    </cfRule>
  </conditionalFormatting>
  <conditionalFormatting sqref="GO96">
    <cfRule type="cellIs" dxfId="395" priority="402" operator="equal">
      <formula>"no fueling"</formula>
    </cfRule>
  </conditionalFormatting>
  <conditionalFormatting sqref="GO96">
    <cfRule type="cellIs" dxfId="394" priority="401" operator="equal">
      <formula>"no fueling"</formula>
    </cfRule>
  </conditionalFormatting>
  <conditionalFormatting sqref="FK121">
    <cfRule type="cellIs" dxfId="393" priority="400" operator="equal">
      <formula>"no fueling"</formula>
    </cfRule>
  </conditionalFormatting>
  <conditionalFormatting sqref="FK121">
    <cfRule type="cellIs" dxfId="392" priority="399" operator="equal">
      <formula>"no fueling"</formula>
    </cfRule>
  </conditionalFormatting>
  <conditionalFormatting sqref="FZ121">
    <cfRule type="cellIs" dxfId="391" priority="398" operator="equal">
      <formula>"no fueling"</formula>
    </cfRule>
  </conditionalFormatting>
  <conditionalFormatting sqref="FZ121">
    <cfRule type="cellIs" dxfId="390" priority="397" operator="equal">
      <formula>"no fueling"</formula>
    </cfRule>
  </conditionalFormatting>
  <conditionalFormatting sqref="GO121">
    <cfRule type="cellIs" dxfId="389" priority="396" operator="equal">
      <formula>"no fueling"</formula>
    </cfRule>
  </conditionalFormatting>
  <conditionalFormatting sqref="GO121">
    <cfRule type="cellIs" dxfId="388" priority="395" operator="equal">
      <formula>"no fueling"</formula>
    </cfRule>
  </conditionalFormatting>
  <conditionalFormatting sqref="FK143">
    <cfRule type="cellIs" dxfId="387" priority="394" operator="equal">
      <formula>"no fueling"</formula>
    </cfRule>
  </conditionalFormatting>
  <conditionalFormatting sqref="FK143">
    <cfRule type="cellIs" dxfId="386" priority="393" operator="equal">
      <formula>"no fueling"</formula>
    </cfRule>
  </conditionalFormatting>
  <conditionalFormatting sqref="FZ143">
    <cfRule type="cellIs" dxfId="385" priority="392" operator="equal">
      <formula>"no fueling"</formula>
    </cfRule>
  </conditionalFormatting>
  <conditionalFormatting sqref="FZ143">
    <cfRule type="cellIs" dxfId="384" priority="391" operator="equal">
      <formula>"no fueling"</formula>
    </cfRule>
  </conditionalFormatting>
  <conditionalFormatting sqref="GO143">
    <cfRule type="cellIs" dxfId="383" priority="390" operator="equal">
      <formula>"no fueling"</formula>
    </cfRule>
  </conditionalFormatting>
  <conditionalFormatting sqref="GO143">
    <cfRule type="cellIs" dxfId="382" priority="389" operator="equal">
      <formula>"no fueling"</formula>
    </cfRule>
  </conditionalFormatting>
  <conditionalFormatting sqref="HK4:HK5">
    <cfRule type="cellIs" dxfId="381" priority="388" operator="equal">
      <formula>"no fueling"</formula>
    </cfRule>
  </conditionalFormatting>
  <conditionalFormatting sqref="HF26:HF27">
    <cfRule type="cellIs" dxfId="380" priority="387" operator="equal">
      <formula>"no fueling"</formula>
    </cfRule>
  </conditionalFormatting>
  <conditionalFormatting sqref="HK26:HK27">
    <cfRule type="cellIs" dxfId="379" priority="386" operator="equal">
      <formula>"no fueling"</formula>
    </cfRule>
  </conditionalFormatting>
  <conditionalFormatting sqref="HF48:HF49">
    <cfRule type="cellIs" dxfId="378" priority="385" operator="equal">
      <formula>"no fueling"</formula>
    </cfRule>
  </conditionalFormatting>
  <conditionalFormatting sqref="HK48:HK49">
    <cfRule type="cellIs" dxfId="377" priority="384" operator="equal">
      <formula>"no fueling"</formula>
    </cfRule>
  </conditionalFormatting>
  <conditionalFormatting sqref="HF73:HF74">
    <cfRule type="cellIs" dxfId="376" priority="383" operator="equal">
      <formula>"no fueling"</formula>
    </cfRule>
  </conditionalFormatting>
  <conditionalFormatting sqref="HK73:HK74">
    <cfRule type="cellIs" dxfId="375" priority="382" operator="equal">
      <formula>"no fueling"</formula>
    </cfRule>
  </conditionalFormatting>
  <conditionalFormatting sqref="HF95:HF96">
    <cfRule type="cellIs" dxfId="374" priority="381" operator="equal">
      <formula>"no fueling"</formula>
    </cfRule>
  </conditionalFormatting>
  <conditionalFormatting sqref="HK95:HK96">
    <cfRule type="cellIs" dxfId="373" priority="380" operator="equal">
      <formula>"no fueling"</formula>
    </cfRule>
  </conditionalFormatting>
  <conditionalFormatting sqref="HF120:HF121">
    <cfRule type="cellIs" dxfId="372" priority="379" operator="equal">
      <formula>"no fueling"</formula>
    </cfRule>
  </conditionalFormatting>
  <conditionalFormatting sqref="HK120:HK121">
    <cfRule type="cellIs" dxfId="371" priority="378" operator="equal">
      <formula>"no fueling"</formula>
    </cfRule>
  </conditionalFormatting>
  <conditionalFormatting sqref="HF142:HF143">
    <cfRule type="cellIs" dxfId="370" priority="377" operator="equal">
      <formula>"no fueling"</formula>
    </cfRule>
  </conditionalFormatting>
  <conditionalFormatting sqref="HK142:HK143">
    <cfRule type="cellIs" dxfId="369" priority="376" operator="equal">
      <formula>"no fueling"</formula>
    </cfRule>
  </conditionalFormatting>
  <conditionalFormatting sqref="HD120">
    <cfRule type="cellIs" dxfId="368" priority="375" operator="equal">
      <formula>"no fueling"</formula>
    </cfRule>
  </conditionalFormatting>
  <conditionalFormatting sqref="HD95">
    <cfRule type="cellIs" dxfId="367" priority="374" operator="equal">
      <formula>"no fueling"</formula>
    </cfRule>
  </conditionalFormatting>
  <conditionalFormatting sqref="HD73">
    <cfRule type="cellIs" dxfId="366" priority="373" operator="equal">
      <formula>"no fueling"</formula>
    </cfRule>
  </conditionalFormatting>
  <conditionalFormatting sqref="HD48">
    <cfRule type="cellIs" dxfId="365" priority="372" operator="equal">
      <formula>"no fueling"</formula>
    </cfRule>
  </conditionalFormatting>
  <conditionalFormatting sqref="HD26">
    <cfRule type="cellIs" dxfId="364" priority="371" operator="equal">
      <formula>"no fueling"</formula>
    </cfRule>
  </conditionalFormatting>
  <conditionalFormatting sqref="HD4">
    <cfRule type="cellIs" dxfId="363" priority="370" operator="equal">
      <formula>"no fueling"</formula>
    </cfRule>
  </conditionalFormatting>
  <conditionalFormatting sqref="AD4 W4:Z5 Y6 AA4:AC6">
    <cfRule type="cellIs" dxfId="362" priority="369" operator="equal">
      <formula>"no fueling"</formula>
    </cfRule>
  </conditionalFormatting>
  <conditionalFormatting sqref="W4:AD4">
    <cfRule type="cellIs" dxfId="361" priority="368" operator="equal">
      <formula>"no fueling"</formula>
    </cfRule>
  </conditionalFormatting>
  <conditionalFormatting sqref="AD26 W26:Z27 Y28 AA26:AC28">
    <cfRule type="cellIs" dxfId="360" priority="367" operator="equal">
      <formula>"no fueling"</formula>
    </cfRule>
  </conditionalFormatting>
  <conditionalFormatting sqref="W26:AD26">
    <cfRule type="cellIs" dxfId="359" priority="366" operator="equal">
      <formula>"no fueling"</formula>
    </cfRule>
  </conditionalFormatting>
  <conditionalFormatting sqref="AD48 W48:Z49 Y50 AA48:AC50">
    <cfRule type="cellIs" dxfId="358" priority="365" operator="equal">
      <formula>"no fueling"</formula>
    </cfRule>
  </conditionalFormatting>
  <conditionalFormatting sqref="W48:AD48">
    <cfRule type="cellIs" dxfId="357" priority="364" operator="equal">
      <formula>"no fueling"</formula>
    </cfRule>
  </conditionalFormatting>
  <conditionalFormatting sqref="AD73 W73:Z74 Y75 AA73:AC75">
    <cfRule type="cellIs" dxfId="356" priority="363" operator="equal">
      <formula>"no fueling"</formula>
    </cfRule>
  </conditionalFormatting>
  <conditionalFormatting sqref="W73:AD73">
    <cfRule type="cellIs" dxfId="355" priority="362" operator="equal">
      <formula>"no fueling"</formula>
    </cfRule>
  </conditionalFormatting>
  <conditionalFormatting sqref="AD95 W95:Z96 Y97 AA95:AC97">
    <cfRule type="cellIs" dxfId="354" priority="361" operator="equal">
      <formula>"no fueling"</formula>
    </cfRule>
  </conditionalFormatting>
  <conditionalFormatting sqref="W95:AD95">
    <cfRule type="cellIs" dxfId="353" priority="360" operator="equal">
      <formula>"no fueling"</formula>
    </cfRule>
  </conditionalFormatting>
  <conditionalFormatting sqref="AD120 W120:Z121 Y122 AA120:AC122">
    <cfRule type="cellIs" dxfId="352" priority="359" operator="equal">
      <formula>"no fueling"</formula>
    </cfRule>
  </conditionalFormatting>
  <conditionalFormatting sqref="W120:AD120">
    <cfRule type="cellIs" dxfId="351" priority="358" operator="equal">
      <formula>"no fueling"</formula>
    </cfRule>
  </conditionalFormatting>
  <conditionalFormatting sqref="AD142 W142:Z143 Y144 AA142:AC144">
    <cfRule type="cellIs" dxfId="350" priority="357" operator="equal">
      <formula>"no fueling"</formula>
    </cfRule>
  </conditionalFormatting>
  <conditionalFormatting sqref="W142:AD142">
    <cfRule type="cellIs" dxfId="349" priority="356" operator="equal">
      <formula>"no fueling"</formula>
    </cfRule>
  </conditionalFormatting>
  <conditionalFormatting sqref="AL120:AM120">
    <cfRule type="cellIs" dxfId="348" priority="355" operator="equal">
      <formula>"no fueling"</formula>
    </cfRule>
  </conditionalFormatting>
  <conditionalFormatting sqref="AL142:AM142">
    <cfRule type="cellIs" dxfId="347" priority="354" operator="equal">
      <formula>"no fueling"</formula>
    </cfRule>
  </conditionalFormatting>
  <conditionalFormatting sqref="AL26:AM26">
    <cfRule type="cellIs" dxfId="346" priority="353" operator="equal">
      <formula>"no fueling"</formula>
    </cfRule>
  </conditionalFormatting>
  <conditionalFormatting sqref="AL48:AM48">
    <cfRule type="cellIs" dxfId="345" priority="352" operator="equal">
      <formula>"no fueling"</formula>
    </cfRule>
  </conditionalFormatting>
  <conditionalFormatting sqref="AL4:AM4">
    <cfRule type="cellIs" dxfId="344" priority="351" operator="equal">
      <formula>"no fueling"</formula>
    </cfRule>
  </conditionalFormatting>
  <conditionalFormatting sqref="AR48">
    <cfRule type="cellIs" dxfId="343" priority="350" operator="equal">
      <formula>"no fueling"</formula>
    </cfRule>
  </conditionalFormatting>
  <conditionalFormatting sqref="AR73">
    <cfRule type="cellIs" dxfId="342" priority="349" operator="equal">
      <formula>"no fueling"</formula>
    </cfRule>
  </conditionalFormatting>
  <conditionalFormatting sqref="AR95">
    <cfRule type="cellIs" dxfId="341" priority="348" operator="equal">
      <formula>"no fueling"</formula>
    </cfRule>
  </conditionalFormatting>
  <conditionalFormatting sqref="AR120">
    <cfRule type="cellIs" dxfId="340" priority="347" operator="equal">
      <formula>"no fueling"</formula>
    </cfRule>
  </conditionalFormatting>
  <conditionalFormatting sqref="AR142">
    <cfRule type="cellIs" dxfId="339" priority="346" operator="equal">
      <formula>"no fueling"</formula>
    </cfRule>
  </conditionalFormatting>
  <conditionalFormatting sqref="BH4:BH6">
    <cfRule type="cellIs" dxfId="338" priority="345" operator="equal">
      <formula>"no fueling"</formula>
    </cfRule>
  </conditionalFormatting>
  <conditionalFormatting sqref="BH26:BH28">
    <cfRule type="cellIs" dxfId="337" priority="344" operator="equal">
      <formula>"no fueling"</formula>
    </cfRule>
  </conditionalFormatting>
  <conditionalFormatting sqref="BH48:BH50">
    <cfRule type="cellIs" dxfId="336" priority="343" operator="equal">
      <formula>"no fueling"</formula>
    </cfRule>
  </conditionalFormatting>
  <conditionalFormatting sqref="BH73:BH75">
    <cfRule type="cellIs" dxfId="335" priority="342" operator="equal">
      <formula>"no fueling"</formula>
    </cfRule>
  </conditionalFormatting>
  <conditionalFormatting sqref="BX4:BX6">
    <cfRule type="cellIs" dxfId="334" priority="341" operator="equal">
      <formula>"no fueling"</formula>
    </cfRule>
  </conditionalFormatting>
  <conditionalFormatting sqref="BX26:BX28">
    <cfRule type="cellIs" dxfId="333" priority="340" operator="equal">
      <formula>"no fueling"</formula>
    </cfRule>
  </conditionalFormatting>
  <conditionalFormatting sqref="BX48:BX50">
    <cfRule type="cellIs" dxfId="332" priority="339" operator="equal">
      <formula>"no fueling"</formula>
    </cfRule>
  </conditionalFormatting>
  <conditionalFormatting sqref="BX73:BX75">
    <cfRule type="cellIs" dxfId="331" priority="338" operator="equal">
      <formula>"no fueling"</formula>
    </cfRule>
  </conditionalFormatting>
  <conditionalFormatting sqref="BX95:BX97">
    <cfRule type="cellIs" dxfId="330" priority="337" operator="equal">
      <formula>"no fueling"</formula>
    </cfRule>
  </conditionalFormatting>
  <conditionalFormatting sqref="BX120:BX122">
    <cfRule type="cellIs" dxfId="329" priority="336" operator="equal">
      <formula>"no fueling"</formula>
    </cfRule>
  </conditionalFormatting>
  <conditionalFormatting sqref="BH120:BH122">
    <cfRule type="cellIs" dxfId="328" priority="335" operator="equal">
      <formula>"no fueling"</formula>
    </cfRule>
  </conditionalFormatting>
  <conditionalFormatting sqref="BH95:BH97">
    <cfRule type="cellIs" dxfId="327" priority="334" operator="equal">
      <formula>"no fueling"</formula>
    </cfRule>
  </conditionalFormatting>
  <conditionalFormatting sqref="BH142:BH144">
    <cfRule type="cellIs" dxfId="326" priority="333" operator="equal">
      <formula>"no fueling"</formula>
    </cfRule>
  </conditionalFormatting>
  <conditionalFormatting sqref="BX142:BX144">
    <cfRule type="cellIs" dxfId="325" priority="332" operator="equal">
      <formula>"no fueling"</formula>
    </cfRule>
  </conditionalFormatting>
  <conditionalFormatting sqref="BI4">
    <cfRule type="cellIs" dxfId="324" priority="331" operator="equal">
      <formula>"no fueling"</formula>
    </cfRule>
  </conditionalFormatting>
  <conditionalFormatting sqref="AS26">
    <cfRule type="cellIs" dxfId="323" priority="330" operator="equal">
      <formula>"no fueling"</formula>
    </cfRule>
  </conditionalFormatting>
  <conditionalFormatting sqref="BY26">
    <cfRule type="cellIs" dxfId="322" priority="329" operator="equal">
      <formula>"no fueling"</formula>
    </cfRule>
  </conditionalFormatting>
  <conditionalFormatting sqref="BI48">
    <cfRule type="cellIs" dxfId="321" priority="328" operator="equal">
      <formula>"no fueling"</formula>
    </cfRule>
  </conditionalFormatting>
  <conditionalFormatting sqref="BY48">
    <cfRule type="cellIs" dxfId="320" priority="327" operator="equal">
      <formula>"no fueling"</formula>
    </cfRule>
  </conditionalFormatting>
  <conditionalFormatting sqref="BI73">
    <cfRule type="cellIs" dxfId="319" priority="326" operator="equal">
      <formula>"no fueling"</formula>
    </cfRule>
  </conditionalFormatting>
  <conditionalFormatting sqref="BY73">
    <cfRule type="cellIs" dxfId="318" priority="325" operator="equal">
      <formula>"no fueling"</formula>
    </cfRule>
  </conditionalFormatting>
  <conditionalFormatting sqref="BI95">
    <cfRule type="cellIs" dxfId="317" priority="324" operator="equal">
      <formula>"no fueling"</formula>
    </cfRule>
  </conditionalFormatting>
  <conditionalFormatting sqref="BY95">
    <cfRule type="cellIs" dxfId="316" priority="323" operator="equal">
      <formula>"no fueling"</formula>
    </cfRule>
  </conditionalFormatting>
  <conditionalFormatting sqref="BI120">
    <cfRule type="cellIs" dxfId="315" priority="322" operator="equal">
      <formula>"no fueling"</formula>
    </cfRule>
  </conditionalFormatting>
  <conditionalFormatting sqref="BY120">
    <cfRule type="cellIs" dxfId="314" priority="321" operator="equal">
      <formula>"no fueling"</formula>
    </cfRule>
  </conditionalFormatting>
  <conditionalFormatting sqref="BI142">
    <cfRule type="cellIs" dxfId="313" priority="320" operator="equal">
      <formula>"no fueling"</formula>
    </cfRule>
  </conditionalFormatting>
  <conditionalFormatting sqref="BY142">
    <cfRule type="cellIs" dxfId="312" priority="319" operator="equal">
      <formula>"no fueling"</formula>
    </cfRule>
  </conditionalFormatting>
  <conditionalFormatting sqref="AS142">
    <cfRule type="cellIs" dxfId="311" priority="318" operator="equal">
      <formula>"no fueling"</formula>
    </cfRule>
  </conditionalFormatting>
  <conditionalFormatting sqref="AS120">
    <cfRule type="cellIs" dxfId="310" priority="317" operator="equal">
      <formula>"no fueling"</formula>
    </cfRule>
  </conditionalFormatting>
  <conditionalFormatting sqref="AS95">
    <cfRule type="cellIs" dxfId="309" priority="316" operator="equal">
      <formula>"no fueling"</formula>
    </cfRule>
  </conditionalFormatting>
  <conditionalFormatting sqref="AS73">
    <cfRule type="cellIs" dxfId="308" priority="315" operator="equal">
      <formula>"no fueling"</formula>
    </cfRule>
  </conditionalFormatting>
  <conditionalFormatting sqref="AS48">
    <cfRule type="cellIs" dxfId="307" priority="314" operator="equal">
      <formula>"no fueling"</formula>
    </cfRule>
  </conditionalFormatting>
  <conditionalFormatting sqref="AS26">
    <cfRule type="cellIs" dxfId="306" priority="313" operator="equal">
      <formula>"no fueling"</formula>
    </cfRule>
  </conditionalFormatting>
  <conditionalFormatting sqref="AS4">
    <cfRule type="cellIs" dxfId="305" priority="312" operator="equal">
      <formula>"no fueling"</formula>
    </cfRule>
  </conditionalFormatting>
  <conditionalFormatting sqref="H4">
    <cfRule type="cellIs" dxfId="304" priority="311" operator="equal">
      <formula>"no fueling"</formula>
    </cfRule>
  </conditionalFormatting>
  <conditionalFormatting sqref="H26">
    <cfRule type="cellIs" dxfId="303" priority="310" operator="equal">
      <formula>"no fueling"</formula>
    </cfRule>
  </conditionalFormatting>
  <conditionalFormatting sqref="H48">
    <cfRule type="cellIs" dxfId="302" priority="309" operator="equal">
      <formula>"no fueling"</formula>
    </cfRule>
  </conditionalFormatting>
  <conditionalFormatting sqref="GO73:GP73">
    <cfRule type="cellIs" dxfId="301" priority="308" operator="equal">
      <formula>"no fueling"</formula>
    </cfRule>
  </conditionalFormatting>
  <conditionalFormatting sqref="GO95:GP95">
    <cfRule type="cellIs" dxfId="300" priority="307" operator="equal">
      <formula>"no fueling"</formula>
    </cfRule>
  </conditionalFormatting>
  <conditionalFormatting sqref="GO120:GP120">
    <cfRule type="cellIs" dxfId="299" priority="306" operator="equal">
      <formula>"no fueling"</formula>
    </cfRule>
  </conditionalFormatting>
  <conditionalFormatting sqref="GO142:GP142">
    <cfRule type="cellIs" dxfId="298" priority="305" operator="equal">
      <formula>"no fueling"</formula>
    </cfRule>
  </conditionalFormatting>
  <conditionalFormatting sqref="FZ26:GK26">
    <cfRule type="cellIs" dxfId="297" priority="304" operator="equal">
      <formula>"no fueling"</formula>
    </cfRule>
  </conditionalFormatting>
  <conditionalFormatting sqref="FZ48:GK48">
    <cfRule type="cellIs" dxfId="296" priority="303" operator="equal">
      <formula>"no fueling"</formula>
    </cfRule>
  </conditionalFormatting>
  <conditionalFormatting sqref="FZ73:GK73">
    <cfRule type="cellIs" dxfId="295" priority="302" operator="equal">
      <formula>"no fueling"</formula>
    </cfRule>
  </conditionalFormatting>
  <conditionalFormatting sqref="FZ95:GK95">
    <cfRule type="cellIs" dxfId="294" priority="301" operator="equal">
      <formula>"no fueling"</formula>
    </cfRule>
  </conditionalFormatting>
  <conditionalFormatting sqref="FZ120:GK120">
    <cfRule type="cellIs" dxfId="293" priority="300" operator="equal">
      <formula>"no fueling"</formula>
    </cfRule>
  </conditionalFormatting>
  <conditionalFormatting sqref="FZ142:GK142">
    <cfRule type="cellIs" dxfId="292" priority="299" operator="equal">
      <formula>"no fueling"</formula>
    </cfRule>
  </conditionalFormatting>
  <conditionalFormatting sqref="AJ7:AJ21">
    <cfRule type="cellIs" dxfId="291" priority="298" operator="equal">
      <formula>"no fueling"</formula>
    </cfRule>
  </conditionalFormatting>
  <conditionalFormatting sqref="AJ7:AJ21">
    <cfRule type="cellIs" dxfId="290" priority="297" operator="equal">
      <formula>"no fueling"</formula>
    </cfRule>
  </conditionalFormatting>
  <conditionalFormatting sqref="AJ7:AJ21">
    <cfRule type="cellIs" dxfId="289" priority="296" operator="equal">
      <formula>"no fueling"</formula>
    </cfRule>
  </conditionalFormatting>
  <conditionalFormatting sqref="AP7:AP21">
    <cfRule type="cellIs" dxfId="288" priority="295" operator="equal">
      <formula>"no fueling"</formula>
    </cfRule>
  </conditionalFormatting>
  <conditionalFormatting sqref="AP7:AP21">
    <cfRule type="cellIs" dxfId="287" priority="294" operator="equal">
      <formula>"no fueling"</formula>
    </cfRule>
  </conditionalFormatting>
  <conditionalFormatting sqref="AP7:AP21">
    <cfRule type="cellIs" dxfId="286" priority="293" operator="equal">
      <formula>"no fueling"</formula>
    </cfRule>
  </conditionalFormatting>
  <conditionalFormatting sqref="AP7:AP21">
    <cfRule type="cellIs" dxfId="285" priority="292" operator="equal">
      <formula>"no fueling"</formula>
    </cfRule>
  </conditionalFormatting>
  <conditionalFormatting sqref="BF7:BF21">
    <cfRule type="cellIs" dxfId="284" priority="291" operator="equal">
      <formula>"no fueling"</formula>
    </cfRule>
  </conditionalFormatting>
  <conditionalFormatting sqref="BF7:BF21">
    <cfRule type="cellIs" dxfId="283" priority="290" operator="equal">
      <formula>"no fueling"</formula>
    </cfRule>
  </conditionalFormatting>
  <conditionalFormatting sqref="BF7:BF21">
    <cfRule type="cellIs" dxfId="282" priority="289" operator="equal">
      <formula>"no fueling"</formula>
    </cfRule>
  </conditionalFormatting>
  <conditionalFormatting sqref="BF7:BF21">
    <cfRule type="cellIs" dxfId="281" priority="288" operator="equal">
      <formula>"no fueling"</formula>
    </cfRule>
  </conditionalFormatting>
  <conditionalFormatting sqref="BV7:BV21">
    <cfRule type="cellIs" dxfId="280" priority="287" operator="equal">
      <formula>"no fueling"</formula>
    </cfRule>
  </conditionalFormatting>
  <conditionalFormatting sqref="BV7:BV21">
    <cfRule type="cellIs" dxfId="279" priority="286" operator="equal">
      <formula>"no fueling"</formula>
    </cfRule>
  </conditionalFormatting>
  <conditionalFormatting sqref="BV7:BV21">
    <cfRule type="cellIs" dxfId="278" priority="285" operator="equal">
      <formula>"no fueling"</formula>
    </cfRule>
  </conditionalFormatting>
  <conditionalFormatting sqref="BV7:BV21">
    <cfRule type="cellIs" dxfId="277" priority="284" operator="equal">
      <formula>"no fueling"</formula>
    </cfRule>
  </conditionalFormatting>
  <conditionalFormatting sqref="BV145:BV159">
    <cfRule type="cellIs" dxfId="276" priority="283" operator="equal">
      <formula>"no fueling"</formula>
    </cfRule>
  </conditionalFormatting>
  <conditionalFormatting sqref="BV145:BV159">
    <cfRule type="cellIs" dxfId="275" priority="282" operator="equal">
      <formula>"no fueling"</formula>
    </cfRule>
  </conditionalFormatting>
  <conditionalFormatting sqref="BV145:BV159">
    <cfRule type="cellIs" dxfId="274" priority="281" operator="equal">
      <formula>"no fueling"</formula>
    </cfRule>
  </conditionalFormatting>
  <conditionalFormatting sqref="BV145:BV159">
    <cfRule type="cellIs" dxfId="273" priority="280" operator="equal">
      <formula>"no fueling"</formula>
    </cfRule>
  </conditionalFormatting>
  <conditionalFormatting sqref="CL145:CL159">
    <cfRule type="cellIs" dxfId="272" priority="279" operator="equal">
      <formula>"no fueling"</formula>
    </cfRule>
  </conditionalFormatting>
  <conditionalFormatting sqref="CL145:CL159">
    <cfRule type="cellIs" dxfId="271" priority="278" operator="equal">
      <formula>"no fueling"</formula>
    </cfRule>
  </conditionalFormatting>
  <conditionalFormatting sqref="CL145:CL159">
    <cfRule type="cellIs" dxfId="270" priority="277" operator="equal">
      <formula>"no fueling"</formula>
    </cfRule>
  </conditionalFormatting>
  <conditionalFormatting sqref="CL145:CL159">
    <cfRule type="cellIs" dxfId="269" priority="276" operator="equal">
      <formula>"no fueling"</formula>
    </cfRule>
  </conditionalFormatting>
  <conditionalFormatting sqref="CL123:CL137">
    <cfRule type="cellIs" dxfId="268" priority="275" operator="equal">
      <formula>"no fueling"</formula>
    </cfRule>
  </conditionalFormatting>
  <conditionalFormatting sqref="CL123:CL137">
    <cfRule type="cellIs" dxfId="267" priority="274" operator="equal">
      <formula>"no fueling"</formula>
    </cfRule>
  </conditionalFormatting>
  <conditionalFormatting sqref="CL123:CL137">
    <cfRule type="cellIs" dxfId="266" priority="273" operator="equal">
      <formula>"no fueling"</formula>
    </cfRule>
  </conditionalFormatting>
  <conditionalFormatting sqref="CL123:CL137">
    <cfRule type="cellIs" dxfId="265" priority="272" operator="equal">
      <formula>"no fueling"</formula>
    </cfRule>
  </conditionalFormatting>
  <conditionalFormatting sqref="CL98:CL112">
    <cfRule type="cellIs" dxfId="264" priority="271" operator="equal">
      <formula>"no fueling"</formula>
    </cfRule>
  </conditionalFormatting>
  <conditionalFormatting sqref="CL98:CL112">
    <cfRule type="cellIs" dxfId="263" priority="270" operator="equal">
      <formula>"no fueling"</formula>
    </cfRule>
  </conditionalFormatting>
  <conditionalFormatting sqref="CL98:CL112">
    <cfRule type="cellIs" dxfId="262" priority="269" operator="equal">
      <formula>"no fueling"</formula>
    </cfRule>
  </conditionalFormatting>
  <conditionalFormatting sqref="CL98:CL112">
    <cfRule type="cellIs" dxfId="261" priority="268" operator="equal">
      <formula>"no fueling"</formula>
    </cfRule>
  </conditionalFormatting>
  <conditionalFormatting sqref="CL76:CL90">
    <cfRule type="cellIs" dxfId="260" priority="267" operator="equal">
      <formula>"no fueling"</formula>
    </cfRule>
  </conditionalFormatting>
  <conditionalFormatting sqref="CL76:CL90">
    <cfRule type="cellIs" dxfId="259" priority="266" operator="equal">
      <formula>"no fueling"</formula>
    </cfRule>
  </conditionalFormatting>
  <conditionalFormatting sqref="CL76:CL90">
    <cfRule type="cellIs" dxfId="258" priority="265" operator="equal">
      <formula>"no fueling"</formula>
    </cfRule>
  </conditionalFormatting>
  <conditionalFormatting sqref="CL76:CL90">
    <cfRule type="cellIs" dxfId="257" priority="264" operator="equal">
      <formula>"no fueling"</formula>
    </cfRule>
  </conditionalFormatting>
  <conditionalFormatting sqref="CL51:CL65">
    <cfRule type="cellIs" dxfId="256" priority="263" operator="equal">
      <formula>"no fueling"</formula>
    </cfRule>
  </conditionalFormatting>
  <conditionalFormatting sqref="CL51:CL65">
    <cfRule type="cellIs" dxfId="255" priority="262" operator="equal">
      <formula>"no fueling"</formula>
    </cfRule>
  </conditionalFormatting>
  <conditionalFormatting sqref="CL51:CL65">
    <cfRule type="cellIs" dxfId="254" priority="261" operator="equal">
      <formula>"no fueling"</formula>
    </cfRule>
  </conditionalFormatting>
  <conditionalFormatting sqref="CL51:CL65">
    <cfRule type="cellIs" dxfId="253" priority="260" operator="equal">
      <formula>"no fueling"</formula>
    </cfRule>
  </conditionalFormatting>
  <conditionalFormatting sqref="CL29:CL43">
    <cfRule type="cellIs" dxfId="252" priority="259" operator="equal">
      <formula>"no fueling"</formula>
    </cfRule>
  </conditionalFormatting>
  <conditionalFormatting sqref="CL29:CL43">
    <cfRule type="cellIs" dxfId="251" priority="258" operator="equal">
      <formula>"no fueling"</formula>
    </cfRule>
  </conditionalFormatting>
  <conditionalFormatting sqref="CL29:CL43">
    <cfRule type="cellIs" dxfId="250" priority="257" operator="equal">
      <formula>"no fueling"</formula>
    </cfRule>
  </conditionalFormatting>
  <conditionalFormatting sqref="CL29:CL43">
    <cfRule type="cellIs" dxfId="249" priority="256" operator="equal">
      <formula>"no fueling"</formula>
    </cfRule>
  </conditionalFormatting>
  <conditionalFormatting sqref="CL7:CL21">
    <cfRule type="cellIs" dxfId="248" priority="255" operator="equal">
      <formula>"no fueling"</formula>
    </cfRule>
  </conditionalFormatting>
  <conditionalFormatting sqref="CL7:CL21">
    <cfRule type="cellIs" dxfId="247" priority="254" operator="equal">
      <formula>"no fueling"</formula>
    </cfRule>
  </conditionalFormatting>
  <conditionalFormatting sqref="CL7:CL21">
    <cfRule type="cellIs" dxfId="246" priority="253" operator="equal">
      <formula>"no fueling"</formula>
    </cfRule>
  </conditionalFormatting>
  <conditionalFormatting sqref="CL7:CL21">
    <cfRule type="cellIs" dxfId="245" priority="252" operator="equal">
      <formula>"no fueling"</formula>
    </cfRule>
  </conditionalFormatting>
  <conditionalFormatting sqref="DP7:DP21">
    <cfRule type="cellIs" dxfId="244" priority="251" operator="equal">
      <formula>"no fueling"</formula>
    </cfRule>
  </conditionalFormatting>
  <conditionalFormatting sqref="DP7:DP21">
    <cfRule type="cellIs" dxfId="243" priority="250" operator="equal">
      <formula>"no fueling"</formula>
    </cfRule>
  </conditionalFormatting>
  <conditionalFormatting sqref="DP7:DP21">
    <cfRule type="cellIs" dxfId="242" priority="249" operator="equal">
      <formula>"no fueling"</formula>
    </cfRule>
  </conditionalFormatting>
  <conditionalFormatting sqref="DP7:DP21">
    <cfRule type="cellIs" dxfId="241" priority="248" operator="equal">
      <formula>"no fueling"</formula>
    </cfRule>
  </conditionalFormatting>
  <conditionalFormatting sqref="DA7:DA21">
    <cfRule type="cellIs" dxfId="240" priority="247" operator="equal">
      <formula>"no fueling"</formula>
    </cfRule>
  </conditionalFormatting>
  <conditionalFormatting sqref="DA7:DA21">
    <cfRule type="cellIs" dxfId="239" priority="246" operator="equal">
      <formula>"no fueling"</formula>
    </cfRule>
  </conditionalFormatting>
  <conditionalFormatting sqref="DA7:DA21">
    <cfRule type="cellIs" dxfId="238" priority="245" operator="equal">
      <formula>"no fueling"</formula>
    </cfRule>
  </conditionalFormatting>
  <conditionalFormatting sqref="DA7:DA21">
    <cfRule type="cellIs" dxfId="237" priority="244" operator="equal">
      <formula>"no fueling"</formula>
    </cfRule>
  </conditionalFormatting>
  <conditionalFormatting sqref="DA29:DA43">
    <cfRule type="cellIs" dxfId="236" priority="243" operator="equal">
      <formula>"no fueling"</formula>
    </cfRule>
  </conditionalFormatting>
  <conditionalFormatting sqref="DA29:DA43">
    <cfRule type="cellIs" dxfId="235" priority="242" operator="equal">
      <formula>"no fueling"</formula>
    </cfRule>
  </conditionalFormatting>
  <conditionalFormatting sqref="DA29:DA43">
    <cfRule type="cellIs" dxfId="234" priority="241" operator="equal">
      <formula>"no fueling"</formula>
    </cfRule>
  </conditionalFormatting>
  <conditionalFormatting sqref="DA29:DA43">
    <cfRule type="cellIs" dxfId="233" priority="240" operator="equal">
      <formula>"no fueling"</formula>
    </cfRule>
  </conditionalFormatting>
  <conditionalFormatting sqref="DP29:DP43">
    <cfRule type="cellIs" dxfId="232" priority="239" operator="equal">
      <formula>"no fueling"</formula>
    </cfRule>
  </conditionalFormatting>
  <conditionalFormatting sqref="DP29:DP43">
    <cfRule type="cellIs" dxfId="231" priority="238" operator="equal">
      <formula>"no fueling"</formula>
    </cfRule>
  </conditionalFormatting>
  <conditionalFormatting sqref="DP29:DP43">
    <cfRule type="cellIs" dxfId="230" priority="237" operator="equal">
      <formula>"no fueling"</formula>
    </cfRule>
  </conditionalFormatting>
  <conditionalFormatting sqref="DP29:DP43">
    <cfRule type="cellIs" dxfId="229" priority="236" operator="equal">
      <formula>"no fueling"</formula>
    </cfRule>
  </conditionalFormatting>
  <conditionalFormatting sqref="DA51:DA65">
    <cfRule type="cellIs" dxfId="228" priority="235" operator="equal">
      <formula>"no fueling"</formula>
    </cfRule>
  </conditionalFormatting>
  <conditionalFormatting sqref="DA51:DA65">
    <cfRule type="cellIs" dxfId="227" priority="234" operator="equal">
      <formula>"no fueling"</formula>
    </cfRule>
  </conditionalFormatting>
  <conditionalFormatting sqref="DA51:DA65">
    <cfRule type="cellIs" dxfId="226" priority="233" operator="equal">
      <formula>"no fueling"</formula>
    </cfRule>
  </conditionalFormatting>
  <conditionalFormatting sqref="DA51:DA65">
    <cfRule type="cellIs" dxfId="225" priority="232" operator="equal">
      <formula>"no fueling"</formula>
    </cfRule>
  </conditionalFormatting>
  <conditionalFormatting sqref="DP51:DP65">
    <cfRule type="cellIs" dxfId="224" priority="231" operator="equal">
      <formula>"no fueling"</formula>
    </cfRule>
  </conditionalFormatting>
  <conditionalFormatting sqref="DP51:DP65">
    <cfRule type="cellIs" dxfId="223" priority="230" operator="equal">
      <formula>"no fueling"</formula>
    </cfRule>
  </conditionalFormatting>
  <conditionalFormatting sqref="DP51:DP65">
    <cfRule type="cellIs" dxfId="222" priority="229" operator="equal">
      <formula>"no fueling"</formula>
    </cfRule>
  </conditionalFormatting>
  <conditionalFormatting sqref="DP51:DP65">
    <cfRule type="cellIs" dxfId="221" priority="228" operator="equal">
      <formula>"no fueling"</formula>
    </cfRule>
  </conditionalFormatting>
  <conditionalFormatting sqref="DA76:DA90">
    <cfRule type="cellIs" dxfId="220" priority="227" operator="equal">
      <formula>"no fueling"</formula>
    </cfRule>
  </conditionalFormatting>
  <conditionalFormatting sqref="DA76:DA90">
    <cfRule type="cellIs" dxfId="219" priority="226" operator="equal">
      <formula>"no fueling"</formula>
    </cfRule>
  </conditionalFormatting>
  <conditionalFormatting sqref="DA76:DA90">
    <cfRule type="cellIs" dxfId="218" priority="225" operator="equal">
      <formula>"no fueling"</formula>
    </cfRule>
  </conditionalFormatting>
  <conditionalFormatting sqref="DA76:DA90">
    <cfRule type="cellIs" dxfId="217" priority="224" operator="equal">
      <formula>"no fueling"</formula>
    </cfRule>
  </conditionalFormatting>
  <conditionalFormatting sqref="DP76:DP90">
    <cfRule type="cellIs" dxfId="216" priority="223" operator="equal">
      <formula>"no fueling"</formula>
    </cfRule>
  </conditionalFormatting>
  <conditionalFormatting sqref="DP76:DP90">
    <cfRule type="cellIs" dxfId="215" priority="222" operator="equal">
      <formula>"no fueling"</formula>
    </cfRule>
  </conditionalFormatting>
  <conditionalFormatting sqref="DP76:DP90">
    <cfRule type="cellIs" dxfId="214" priority="221" operator="equal">
      <formula>"no fueling"</formula>
    </cfRule>
  </conditionalFormatting>
  <conditionalFormatting sqref="DP76:DP90">
    <cfRule type="cellIs" dxfId="213" priority="220" operator="equal">
      <formula>"no fueling"</formula>
    </cfRule>
  </conditionalFormatting>
  <conditionalFormatting sqref="DP98:DP112">
    <cfRule type="cellIs" dxfId="212" priority="219" operator="equal">
      <formula>"no fueling"</formula>
    </cfRule>
  </conditionalFormatting>
  <conditionalFormatting sqref="DP98:DP112">
    <cfRule type="cellIs" dxfId="211" priority="218" operator="equal">
      <formula>"no fueling"</formula>
    </cfRule>
  </conditionalFormatting>
  <conditionalFormatting sqref="DP98:DP112">
    <cfRule type="cellIs" dxfId="210" priority="217" operator="equal">
      <formula>"no fueling"</formula>
    </cfRule>
  </conditionalFormatting>
  <conditionalFormatting sqref="DP98:DP112">
    <cfRule type="cellIs" dxfId="209" priority="216" operator="equal">
      <formula>"no fueling"</formula>
    </cfRule>
  </conditionalFormatting>
  <conditionalFormatting sqref="DA98:DA112">
    <cfRule type="cellIs" dxfId="208" priority="215" operator="equal">
      <formula>"no fueling"</formula>
    </cfRule>
  </conditionalFormatting>
  <conditionalFormatting sqref="DA98:DA112">
    <cfRule type="cellIs" dxfId="207" priority="214" operator="equal">
      <formula>"no fueling"</formula>
    </cfRule>
  </conditionalFormatting>
  <conditionalFormatting sqref="DA98:DA112">
    <cfRule type="cellIs" dxfId="206" priority="213" operator="equal">
      <formula>"no fueling"</formula>
    </cfRule>
  </conditionalFormatting>
  <conditionalFormatting sqref="DA98:DA112">
    <cfRule type="cellIs" dxfId="205" priority="212" operator="equal">
      <formula>"no fueling"</formula>
    </cfRule>
  </conditionalFormatting>
  <conditionalFormatting sqref="DA123:DA137">
    <cfRule type="cellIs" dxfId="204" priority="211" operator="equal">
      <formula>"no fueling"</formula>
    </cfRule>
  </conditionalFormatting>
  <conditionalFormatting sqref="DA123:DA137">
    <cfRule type="cellIs" dxfId="203" priority="210" operator="equal">
      <formula>"no fueling"</formula>
    </cfRule>
  </conditionalFormatting>
  <conditionalFormatting sqref="DA123:DA137">
    <cfRule type="cellIs" dxfId="202" priority="209" operator="equal">
      <formula>"no fueling"</formula>
    </cfRule>
  </conditionalFormatting>
  <conditionalFormatting sqref="DA123:DA137">
    <cfRule type="cellIs" dxfId="201" priority="208" operator="equal">
      <formula>"no fueling"</formula>
    </cfRule>
  </conditionalFormatting>
  <conditionalFormatting sqref="DP123:DP137">
    <cfRule type="cellIs" dxfId="200" priority="207" operator="equal">
      <formula>"no fueling"</formula>
    </cfRule>
  </conditionalFormatting>
  <conditionalFormatting sqref="DP123:DP137">
    <cfRule type="cellIs" dxfId="199" priority="206" operator="equal">
      <formula>"no fueling"</formula>
    </cfRule>
  </conditionalFormatting>
  <conditionalFormatting sqref="DP123:DP137">
    <cfRule type="cellIs" dxfId="198" priority="205" operator="equal">
      <formula>"no fueling"</formula>
    </cfRule>
  </conditionalFormatting>
  <conditionalFormatting sqref="DP123:DP137">
    <cfRule type="cellIs" dxfId="197" priority="204" operator="equal">
      <formula>"no fueling"</formula>
    </cfRule>
  </conditionalFormatting>
  <conditionalFormatting sqref="DA145:DA159">
    <cfRule type="cellIs" dxfId="196" priority="203" operator="equal">
      <formula>"no fueling"</formula>
    </cfRule>
  </conditionalFormatting>
  <conditionalFormatting sqref="DA145:DA159">
    <cfRule type="cellIs" dxfId="195" priority="202" operator="equal">
      <formula>"no fueling"</formula>
    </cfRule>
  </conditionalFormatting>
  <conditionalFormatting sqref="DA145:DA159">
    <cfRule type="cellIs" dxfId="194" priority="201" operator="equal">
      <formula>"no fueling"</formula>
    </cfRule>
  </conditionalFormatting>
  <conditionalFormatting sqref="DA145:DA159">
    <cfRule type="cellIs" dxfId="193" priority="200" operator="equal">
      <formula>"no fueling"</formula>
    </cfRule>
  </conditionalFormatting>
  <conditionalFormatting sqref="DP145:DP159">
    <cfRule type="cellIs" dxfId="192" priority="199" operator="equal">
      <formula>"no fueling"</formula>
    </cfRule>
  </conditionalFormatting>
  <conditionalFormatting sqref="DP145:DP159">
    <cfRule type="cellIs" dxfId="191" priority="198" operator="equal">
      <formula>"no fueling"</formula>
    </cfRule>
  </conditionalFormatting>
  <conditionalFormatting sqref="DP145:DP159">
    <cfRule type="cellIs" dxfId="190" priority="197" operator="equal">
      <formula>"no fueling"</formula>
    </cfRule>
  </conditionalFormatting>
  <conditionalFormatting sqref="DP145:DP159">
    <cfRule type="cellIs" dxfId="189" priority="196" operator="equal">
      <formula>"no fueling"</formula>
    </cfRule>
  </conditionalFormatting>
  <conditionalFormatting sqref="EE7:EE21">
    <cfRule type="cellIs" dxfId="188" priority="195" operator="equal">
      <formula>"no fueling"</formula>
    </cfRule>
  </conditionalFormatting>
  <conditionalFormatting sqref="EE7:EE21">
    <cfRule type="cellIs" dxfId="187" priority="194" operator="equal">
      <formula>"no fueling"</formula>
    </cfRule>
  </conditionalFormatting>
  <conditionalFormatting sqref="EE7:EE21">
    <cfRule type="cellIs" dxfId="186" priority="193" operator="equal">
      <formula>"no fueling"</formula>
    </cfRule>
  </conditionalFormatting>
  <conditionalFormatting sqref="EE7:EE21">
    <cfRule type="cellIs" dxfId="185" priority="192" operator="equal">
      <formula>"no fueling"</formula>
    </cfRule>
  </conditionalFormatting>
  <conditionalFormatting sqref="ET7:ET21">
    <cfRule type="cellIs" dxfId="184" priority="191" operator="equal">
      <formula>"no fueling"</formula>
    </cfRule>
  </conditionalFormatting>
  <conditionalFormatting sqref="ET7:ET21">
    <cfRule type="cellIs" dxfId="183" priority="190" operator="equal">
      <formula>"no fueling"</formula>
    </cfRule>
  </conditionalFormatting>
  <conditionalFormatting sqref="ET7:ET21">
    <cfRule type="cellIs" dxfId="182" priority="189" operator="equal">
      <formula>"no fueling"</formula>
    </cfRule>
  </conditionalFormatting>
  <conditionalFormatting sqref="ET7:ET21">
    <cfRule type="cellIs" dxfId="181" priority="188" operator="equal">
      <formula>"no fueling"</formula>
    </cfRule>
  </conditionalFormatting>
  <conditionalFormatting sqref="FI7:FI21">
    <cfRule type="cellIs" dxfId="180" priority="187" operator="equal">
      <formula>"no fueling"</formula>
    </cfRule>
  </conditionalFormatting>
  <conditionalFormatting sqref="FI7:FI21">
    <cfRule type="cellIs" dxfId="179" priority="186" operator="equal">
      <formula>"no fueling"</formula>
    </cfRule>
  </conditionalFormatting>
  <conditionalFormatting sqref="FI7:FI21">
    <cfRule type="cellIs" dxfId="178" priority="185" operator="equal">
      <formula>"no fueling"</formula>
    </cfRule>
  </conditionalFormatting>
  <conditionalFormatting sqref="FI7:FI21">
    <cfRule type="cellIs" dxfId="177" priority="184" operator="equal">
      <formula>"no fueling"</formula>
    </cfRule>
  </conditionalFormatting>
  <conditionalFormatting sqref="FX7:FX21">
    <cfRule type="cellIs" dxfId="176" priority="183" operator="equal">
      <formula>"no fueling"</formula>
    </cfRule>
  </conditionalFormatting>
  <conditionalFormatting sqref="FX7:FX21">
    <cfRule type="cellIs" dxfId="175" priority="182" operator="equal">
      <formula>"no fueling"</formula>
    </cfRule>
  </conditionalFormatting>
  <conditionalFormatting sqref="FX7:FX21">
    <cfRule type="cellIs" dxfId="174" priority="181" operator="equal">
      <formula>"no fueling"</formula>
    </cfRule>
  </conditionalFormatting>
  <conditionalFormatting sqref="FX7:FX21">
    <cfRule type="cellIs" dxfId="173" priority="180" operator="equal">
      <formula>"no fueling"</formula>
    </cfRule>
  </conditionalFormatting>
  <conditionalFormatting sqref="GM7:GM21">
    <cfRule type="cellIs" dxfId="172" priority="179" operator="equal">
      <formula>"no fueling"</formula>
    </cfRule>
  </conditionalFormatting>
  <conditionalFormatting sqref="GM7:GM21">
    <cfRule type="cellIs" dxfId="171" priority="178" operator="equal">
      <formula>"no fueling"</formula>
    </cfRule>
  </conditionalFormatting>
  <conditionalFormatting sqref="GM7:GM21">
    <cfRule type="cellIs" dxfId="170" priority="177" operator="equal">
      <formula>"no fueling"</formula>
    </cfRule>
  </conditionalFormatting>
  <conditionalFormatting sqref="GM7:GM21">
    <cfRule type="cellIs" dxfId="169" priority="176" operator="equal">
      <formula>"no fueling"</formula>
    </cfRule>
  </conditionalFormatting>
  <conditionalFormatting sqref="DR27:EC27">
    <cfRule type="cellIs" dxfId="168" priority="175" operator="equal">
      <formula>"no fueling"</formula>
    </cfRule>
  </conditionalFormatting>
  <conditionalFormatting sqref="DR27">
    <cfRule type="cellIs" dxfId="167" priority="174" operator="equal">
      <formula>"no fueling"</formula>
    </cfRule>
  </conditionalFormatting>
  <conditionalFormatting sqref="DR27">
    <cfRule type="cellIs" dxfId="166" priority="173" operator="equal">
      <formula>"no fueling"</formula>
    </cfRule>
  </conditionalFormatting>
  <conditionalFormatting sqref="DR74:EC74">
    <cfRule type="cellIs" dxfId="165" priority="172" operator="equal">
      <formula>"no fueling"</formula>
    </cfRule>
  </conditionalFormatting>
  <conditionalFormatting sqref="DR74">
    <cfRule type="cellIs" dxfId="164" priority="171" operator="equal">
      <formula>"no fueling"</formula>
    </cfRule>
  </conditionalFormatting>
  <conditionalFormatting sqref="DR74">
    <cfRule type="cellIs" dxfId="163" priority="170" operator="equal">
      <formula>"no fueling"</formula>
    </cfRule>
  </conditionalFormatting>
  <conditionalFormatting sqref="DR49:EC49">
    <cfRule type="cellIs" dxfId="162" priority="169" operator="equal">
      <formula>"no fueling"</formula>
    </cfRule>
  </conditionalFormatting>
  <conditionalFormatting sqref="DR49">
    <cfRule type="cellIs" dxfId="161" priority="168" operator="equal">
      <formula>"no fueling"</formula>
    </cfRule>
  </conditionalFormatting>
  <conditionalFormatting sqref="DR49">
    <cfRule type="cellIs" dxfId="160" priority="167" operator="equal">
      <formula>"no fueling"</formula>
    </cfRule>
  </conditionalFormatting>
  <conditionalFormatting sqref="DR96:EC96">
    <cfRule type="cellIs" dxfId="159" priority="166" operator="equal">
      <formula>"no fueling"</formula>
    </cfRule>
  </conditionalFormatting>
  <conditionalFormatting sqref="DR96">
    <cfRule type="cellIs" dxfId="158" priority="165" operator="equal">
      <formula>"no fueling"</formula>
    </cfRule>
  </conditionalFormatting>
  <conditionalFormatting sqref="DR96">
    <cfRule type="cellIs" dxfId="157" priority="164" operator="equal">
      <formula>"no fueling"</formula>
    </cfRule>
  </conditionalFormatting>
  <conditionalFormatting sqref="DR121:EC121">
    <cfRule type="cellIs" dxfId="156" priority="163" operator="equal">
      <formula>"no fueling"</formula>
    </cfRule>
  </conditionalFormatting>
  <conditionalFormatting sqref="DR121">
    <cfRule type="cellIs" dxfId="155" priority="162" operator="equal">
      <formula>"no fueling"</formula>
    </cfRule>
  </conditionalFormatting>
  <conditionalFormatting sqref="DR121">
    <cfRule type="cellIs" dxfId="154" priority="161" operator="equal">
      <formula>"no fueling"</formula>
    </cfRule>
  </conditionalFormatting>
  <conditionalFormatting sqref="DR143:EC143">
    <cfRule type="cellIs" dxfId="153" priority="160" operator="equal">
      <formula>"no fueling"</formula>
    </cfRule>
  </conditionalFormatting>
  <conditionalFormatting sqref="DR143">
    <cfRule type="cellIs" dxfId="152" priority="159" operator="equal">
      <formula>"no fueling"</formula>
    </cfRule>
  </conditionalFormatting>
  <conditionalFormatting sqref="DR143">
    <cfRule type="cellIs" dxfId="151" priority="158" operator="equal">
      <formula>"no fueling"</formula>
    </cfRule>
  </conditionalFormatting>
  <conditionalFormatting sqref="AB26:AC26">
    <cfRule type="cellIs" dxfId="150" priority="157" operator="equal">
      <formula>"no fueling"</formula>
    </cfRule>
  </conditionalFormatting>
  <conditionalFormatting sqref="AB26:AC26">
    <cfRule type="cellIs" dxfId="149" priority="156" operator="equal">
      <formula>"no fueling"</formula>
    </cfRule>
  </conditionalFormatting>
  <conditionalFormatting sqref="AB26:AC26">
    <cfRule type="cellIs" dxfId="148" priority="155" operator="equal">
      <formula>"no fueling"</formula>
    </cfRule>
  </conditionalFormatting>
  <conditionalFormatting sqref="AB48:AC48">
    <cfRule type="cellIs" dxfId="147" priority="154" operator="equal">
      <formula>"no fueling"</formula>
    </cfRule>
  </conditionalFormatting>
  <conditionalFormatting sqref="AB48:AC48">
    <cfRule type="cellIs" dxfId="146" priority="153" operator="equal">
      <formula>"no fueling"</formula>
    </cfRule>
  </conditionalFormatting>
  <conditionalFormatting sqref="AB48:AC48">
    <cfRule type="cellIs" dxfId="145" priority="152" operator="equal">
      <formula>"no fueling"</formula>
    </cfRule>
  </conditionalFormatting>
  <conditionalFormatting sqref="AB73:AC73">
    <cfRule type="cellIs" dxfId="144" priority="151" operator="equal">
      <formula>"no fueling"</formula>
    </cfRule>
  </conditionalFormatting>
  <conditionalFormatting sqref="AB73:AC73">
    <cfRule type="cellIs" dxfId="143" priority="150" operator="equal">
      <formula>"no fueling"</formula>
    </cfRule>
  </conditionalFormatting>
  <conditionalFormatting sqref="AB73:AC73">
    <cfRule type="cellIs" dxfId="142" priority="149" operator="equal">
      <formula>"no fueling"</formula>
    </cfRule>
  </conditionalFormatting>
  <conditionalFormatting sqref="AB95:AC95">
    <cfRule type="cellIs" dxfId="141" priority="148" operator="equal">
      <formula>"no fueling"</formula>
    </cfRule>
  </conditionalFormatting>
  <conditionalFormatting sqref="AB95:AC95">
    <cfRule type="cellIs" dxfId="140" priority="147" operator="equal">
      <formula>"no fueling"</formula>
    </cfRule>
  </conditionalFormatting>
  <conditionalFormatting sqref="AB95:AC95">
    <cfRule type="cellIs" dxfId="139" priority="146" operator="equal">
      <formula>"no fueling"</formula>
    </cfRule>
  </conditionalFormatting>
  <conditionalFormatting sqref="AB120:AC120">
    <cfRule type="cellIs" dxfId="138" priority="145" operator="equal">
      <formula>"no fueling"</formula>
    </cfRule>
  </conditionalFormatting>
  <conditionalFormatting sqref="AB120:AC120">
    <cfRule type="cellIs" dxfId="137" priority="144" operator="equal">
      <formula>"no fueling"</formula>
    </cfRule>
  </conditionalFormatting>
  <conditionalFormatting sqref="AB120:AC120">
    <cfRule type="cellIs" dxfId="136" priority="143" operator="equal">
      <formula>"no fueling"</formula>
    </cfRule>
  </conditionalFormatting>
  <conditionalFormatting sqref="AB142:AC142">
    <cfRule type="cellIs" dxfId="135" priority="142" operator="equal">
      <formula>"no fueling"</formula>
    </cfRule>
  </conditionalFormatting>
  <conditionalFormatting sqref="AB142:AC142">
    <cfRule type="cellIs" dxfId="134" priority="141" operator="equal">
      <formula>"no fueling"</formula>
    </cfRule>
  </conditionalFormatting>
  <conditionalFormatting sqref="AB142:AC142">
    <cfRule type="cellIs" dxfId="133" priority="140" operator="equal">
      <formula>"no fueling"</formula>
    </cfRule>
  </conditionalFormatting>
  <conditionalFormatting sqref="AP120:AQ122">
    <cfRule type="cellIs" dxfId="132" priority="139" operator="equal">
      <formula>"no fueling"</formula>
    </cfRule>
  </conditionalFormatting>
  <conditionalFormatting sqref="BF120:BG122">
    <cfRule type="cellIs" dxfId="131" priority="138" operator="equal">
      <formula>"no fueling"</formula>
    </cfRule>
  </conditionalFormatting>
  <conditionalFormatting sqref="BV120:BW122">
    <cfRule type="cellIs" dxfId="130" priority="137" operator="equal">
      <formula>"no fueling"</formula>
    </cfRule>
  </conditionalFormatting>
  <conditionalFormatting sqref="AP95:AQ97">
    <cfRule type="cellIs" dxfId="129" priority="136" operator="equal">
      <formula>"no fueling"</formula>
    </cfRule>
  </conditionalFormatting>
  <conditionalFormatting sqref="BF95:BG97">
    <cfRule type="cellIs" dxfId="128" priority="135" operator="equal">
      <formula>"no fueling"</formula>
    </cfRule>
  </conditionalFormatting>
  <conditionalFormatting sqref="BV95:BW97">
    <cfRule type="cellIs" dxfId="127" priority="134" operator="equal">
      <formula>"no fueling"</formula>
    </cfRule>
  </conditionalFormatting>
  <conditionalFormatting sqref="AP73:AQ75">
    <cfRule type="cellIs" dxfId="126" priority="133" operator="equal">
      <formula>"no fueling"</formula>
    </cfRule>
  </conditionalFormatting>
  <conditionalFormatting sqref="BF73:BG75">
    <cfRule type="cellIs" dxfId="125" priority="132" operator="equal">
      <formula>"no fueling"</formula>
    </cfRule>
  </conditionalFormatting>
  <conditionalFormatting sqref="BV73:BW75">
    <cfRule type="cellIs" dxfId="124" priority="131" operator="equal">
      <formula>"no fueling"</formula>
    </cfRule>
  </conditionalFormatting>
  <conditionalFormatting sqref="AP48:AQ50">
    <cfRule type="cellIs" dxfId="123" priority="130" operator="equal">
      <formula>"no fueling"</formula>
    </cfRule>
  </conditionalFormatting>
  <conditionalFormatting sqref="BF48:BG50">
    <cfRule type="cellIs" dxfId="122" priority="129" operator="equal">
      <formula>"no fueling"</formula>
    </cfRule>
  </conditionalFormatting>
  <conditionalFormatting sqref="BV48:BW50">
    <cfRule type="cellIs" dxfId="121" priority="128" operator="equal">
      <formula>"no fueling"</formula>
    </cfRule>
  </conditionalFormatting>
  <conditionalFormatting sqref="AP26:AQ28">
    <cfRule type="cellIs" dxfId="120" priority="127" operator="equal">
      <formula>"no fueling"</formula>
    </cfRule>
  </conditionalFormatting>
  <conditionalFormatting sqref="BF26:BG28">
    <cfRule type="cellIs" dxfId="119" priority="126" operator="equal">
      <formula>"no fueling"</formula>
    </cfRule>
  </conditionalFormatting>
  <conditionalFormatting sqref="BV26:BW28">
    <cfRule type="cellIs" dxfId="118" priority="125" operator="equal">
      <formula>"no fueling"</formula>
    </cfRule>
  </conditionalFormatting>
  <conditionalFormatting sqref="AP4:AQ6">
    <cfRule type="cellIs" dxfId="117" priority="124" operator="equal">
      <formula>"no fueling"</formula>
    </cfRule>
  </conditionalFormatting>
  <conditionalFormatting sqref="BF4:BG6">
    <cfRule type="cellIs" dxfId="116" priority="123" operator="equal">
      <formula>"no fueling"</formula>
    </cfRule>
  </conditionalFormatting>
  <conditionalFormatting sqref="BV4:BW6">
    <cfRule type="cellIs" dxfId="115" priority="122" operator="equal">
      <formula>"no fueling"</formula>
    </cfRule>
  </conditionalFormatting>
  <conditionalFormatting sqref="BS13:BS15">
    <cfRule type="cellIs" dxfId="114" priority="121" operator="equal">
      <formula>"no fueling"</formula>
    </cfRule>
  </conditionalFormatting>
  <conditionalFormatting sqref="BR18:BR20">
    <cfRule type="cellIs" dxfId="113" priority="120" operator="equal">
      <formula>"no fueling"</formula>
    </cfRule>
  </conditionalFormatting>
  <conditionalFormatting sqref="CH17:CH20">
    <cfRule type="cellIs" dxfId="112" priority="113" operator="equal">
      <formula>"no fueling"</formula>
    </cfRule>
  </conditionalFormatting>
  <conditionalFormatting sqref="CI13:CI15">
    <cfRule type="cellIs" dxfId="111" priority="112" operator="equal">
      <formula>"no fueling"</formula>
    </cfRule>
  </conditionalFormatting>
  <conditionalFormatting sqref="EB13:EB15">
    <cfRule type="cellIs" dxfId="110" priority="111" operator="equal">
      <formula>"no fueling"</formula>
    </cfRule>
  </conditionalFormatting>
  <conditionalFormatting sqref="EA18:EA20">
    <cfRule type="cellIs" dxfId="109" priority="110" operator="equal">
      <formula>"no fueling"</formula>
    </cfRule>
  </conditionalFormatting>
  <conditionalFormatting sqref="BC13:BC15">
    <cfRule type="cellIs" dxfId="108" priority="109" operator="equal">
      <formula>"no fueling"</formula>
    </cfRule>
  </conditionalFormatting>
  <conditionalFormatting sqref="BC13:BC15">
    <cfRule type="cellIs" dxfId="107" priority="107" operator="equal">
      <formula>"no fueling"</formula>
    </cfRule>
  </conditionalFormatting>
  <conditionalFormatting sqref="BC13:BC15">
    <cfRule type="cellIs" dxfId="106" priority="108" operator="equal">
      <formula>"no fueling"</formula>
    </cfRule>
  </conditionalFormatting>
  <conditionalFormatting sqref="BS35:BS37">
    <cfRule type="cellIs" dxfId="105" priority="106" operator="equal">
      <formula>"no fueling"</formula>
    </cfRule>
  </conditionalFormatting>
  <conditionalFormatting sqref="BR40:BR42">
    <cfRule type="cellIs" dxfId="104" priority="105" operator="equal">
      <formula>"no fueling"</formula>
    </cfRule>
  </conditionalFormatting>
  <conditionalFormatting sqref="CI35:CI37">
    <cfRule type="cellIs" dxfId="103" priority="104" operator="equal">
      <formula>"no fueling"</formula>
    </cfRule>
  </conditionalFormatting>
  <conditionalFormatting sqref="CH40:CH42">
    <cfRule type="cellIs" dxfId="102" priority="103" operator="equal">
      <formula>"no fueling"</formula>
    </cfRule>
  </conditionalFormatting>
  <conditionalFormatting sqref="EA40:EA42">
    <cfRule type="cellIs" dxfId="101" priority="102" operator="equal">
      <formula>"no fueling"</formula>
    </cfRule>
  </conditionalFormatting>
  <conditionalFormatting sqref="EB35:EB37">
    <cfRule type="cellIs" dxfId="100" priority="101" operator="equal">
      <formula>"no fueling"</formula>
    </cfRule>
  </conditionalFormatting>
  <conditionalFormatting sqref="BC35:BC37">
    <cfRule type="cellIs" dxfId="99" priority="100" operator="equal">
      <formula>"no fueling"</formula>
    </cfRule>
  </conditionalFormatting>
  <conditionalFormatting sqref="BC35:BC37">
    <cfRule type="cellIs" dxfId="98" priority="99" operator="equal">
      <formula>"no fueling"</formula>
    </cfRule>
  </conditionalFormatting>
  <conditionalFormatting sqref="CW40">
    <cfRule type="cellIs" dxfId="97" priority="97" operator="equal">
      <formula>"no fueling"</formula>
    </cfRule>
  </conditionalFormatting>
  <conditionalFormatting sqref="CW40">
    <cfRule type="cellIs" dxfId="96" priority="98" operator="equal">
      <formula>"no fueling"</formula>
    </cfRule>
  </conditionalFormatting>
  <conditionalFormatting sqref="CW40">
    <cfRule type="cellIs" dxfId="95" priority="96" operator="equal">
      <formula>"no fueling"</formula>
    </cfRule>
  </conditionalFormatting>
  <conditionalFormatting sqref="CX35:CX37">
    <cfRule type="cellIs" dxfId="94" priority="94" operator="equal">
      <formula>"no fueling"</formula>
    </cfRule>
  </conditionalFormatting>
  <conditionalFormatting sqref="CX35:CX37">
    <cfRule type="cellIs" dxfId="93" priority="95" operator="equal">
      <formula>"no fueling"</formula>
    </cfRule>
  </conditionalFormatting>
  <conditionalFormatting sqref="CX35:CX37">
    <cfRule type="cellIs" dxfId="92" priority="93" operator="equal">
      <formula>"no fueling"</formula>
    </cfRule>
  </conditionalFormatting>
  <conditionalFormatting sqref="EP40">
    <cfRule type="cellIs" dxfId="91" priority="91" operator="equal">
      <formula>"no fueling"</formula>
    </cfRule>
  </conditionalFormatting>
  <conditionalFormatting sqref="EP40">
    <cfRule type="cellIs" dxfId="90" priority="92" operator="equal">
      <formula>"no fueling"</formula>
    </cfRule>
  </conditionalFormatting>
  <conditionalFormatting sqref="EP40">
    <cfRule type="cellIs" dxfId="89" priority="90" operator="equal">
      <formula>"no fueling"</formula>
    </cfRule>
  </conditionalFormatting>
  <conditionalFormatting sqref="EQ35:EQ37">
    <cfRule type="cellIs" dxfId="88" priority="88" operator="equal">
      <formula>"no fueling"</formula>
    </cfRule>
  </conditionalFormatting>
  <conditionalFormatting sqref="EQ35:EQ37">
    <cfRule type="cellIs" dxfId="87" priority="89" operator="equal">
      <formula>"no fueling"</formula>
    </cfRule>
  </conditionalFormatting>
  <conditionalFormatting sqref="EQ35:EQ37">
    <cfRule type="cellIs" dxfId="86" priority="87" operator="equal">
      <formula>"no fueling"</formula>
    </cfRule>
  </conditionalFormatting>
  <conditionalFormatting sqref="BR62:BR64">
    <cfRule type="cellIs" dxfId="85" priority="86" operator="equal">
      <formula>"no fueling"</formula>
    </cfRule>
  </conditionalFormatting>
  <conditionalFormatting sqref="BS57:BS59">
    <cfRule type="cellIs" dxfId="84" priority="85" operator="equal">
      <formula>"no fueling"</formula>
    </cfRule>
  </conditionalFormatting>
  <conditionalFormatting sqref="CH62:CH64">
    <cfRule type="cellIs" dxfId="83" priority="84" operator="equal">
      <formula>"no fueling"</formula>
    </cfRule>
  </conditionalFormatting>
  <conditionalFormatting sqref="CI57:CI59">
    <cfRule type="cellIs" dxfId="82" priority="83" operator="equal">
      <formula>"no fueling"</formula>
    </cfRule>
  </conditionalFormatting>
  <conditionalFormatting sqref="BB63:BB64">
    <cfRule type="cellIs" dxfId="81" priority="82" operator="equal">
      <formula>"no fueling"</formula>
    </cfRule>
  </conditionalFormatting>
  <conditionalFormatting sqref="BC57:BC59">
    <cfRule type="cellIs" dxfId="80" priority="80" operator="equal">
      <formula>"no fueling"</formula>
    </cfRule>
  </conditionalFormatting>
  <conditionalFormatting sqref="BC57:BC59">
    <cfRule type="cellIs" dxfId="79" priority="81" operator="equal">
      <formula>"no fueling"</formula>
    </cfRule>
  </conditionalFormatting>
  <conditionalFormatting sqref="EP62">
    <cfRule type="cellIs" dxfId="78" priority="79" operator="equal">
      <formula>"no fueling"</formula>
    </cfRule>
  </conditionalFormatting>
  <conditionalFormatting sqref="EQ57:EQ59">
    <cfRule type="cellIs" dxfId="77" priority="78" operator="equal">
      <formula>"no fueling"</formula>
    </cfRule>
  </conditionalFormatting>
  <conditionalFormatting sqref="BS82:BS84">
    <cfRule type="cellIs" dxfId="76" priority="77" operator="equal">
      <formula>"no fueling"</formula>
    </cfRule>
  </conditionalFormatting>
  <conditionalFormatting sqref="CI82:CI84">
    <cfRule type="cellIs" dxfId="75" priority="76" operator="equal">
      <formula>"no fueling"</formula>
    </cfRule>
  </conditionalFormatting>
  <conditionalFormatting sqref="EP87">
    <cfRule type="cellIs" dxfId="74" priority="75" operator="equal">
      <formula>"no fueling"</formula>
    </cfRule>
  </conditionalFormatting>
  <conditionalFormatting sqref="BB87">
    <cfRule type="cellIs" dxfId="73" priority="74" operator="equal">
      <formula>"no fueling"</formula>
    </cfRule>
  </conditionalFormatting>
  <conditionalFormatting sqref="BB87">
    <cfRule type="cellIs" dxfId="72" priority="73" operator="equal">
      <formula>"no fueling"</formula>
    </cfRule>
  </conditionalFormatting>
  <conditionalFormatting sqref="BC82:BC84">
    <cfRule type="cellIs" dxfId="71" priority="72" operator="equal">
      <formula>"no fueling"</formula>
    </cfRule>
  </conditionalFormatting>
  <conditionalFormatting sqref="BC82:BC84">
    <cfRule type="cellIs" dxfId="70" priority="70" operator="equal">
      <formula>"no fueling"</formula>
    </cfRule>
  </conditionalFormatting>
  <conditionalFormatting sqref="BC82:BC84">
    <cfRule type="cellIs" dxfId="69" priority="71" operator="equal">
      <formula>"no fueling"</formula>
    </cfRule>
  </conditionalFormatting>
  <conditionalFormatting sqref="BC82:BC84">
    <cfRule type="cellIs" dxfId="68" priority="69" operator="equal">
      <formula>"no fueling"</formula>
    </cfRule>
  </conditionalFormatting>
  <conditionalFormatting sqref="BC82:BC84">
    <cfRule type="cellIs" dxfId="67" priority="68" operator="equal">
      <formula>"no fueling"</formula>
    </cfRule>
  </conditionalFormatting>
  <conditionalFormatting sqref="CX82:CX84">
    <cfRule type="cellIs" dxfId="66" priority="67" operator="equal">
      <formula>"no fueling"</formula>
    </cfRule>
  </conditionalFormatting>
  <conditionalFormatting sqref="CX82:CX84">
    <cfRule type="cellIs" dxfId="65" priority="66" operator="equal">
      <formula>"no fueling"</formula>
    </cfRule>
  </conditionalFormatting>
  <conditionalFormatting sqref="CX82:CX84">
    <cfRule type="cellIs" dxfId="64" priority="64" operator="equal">
      <formula>"no fueling"</formula>
    </cfRule>
  </conditionalFormatting>
  <conditionalFormatting sqref="CX82:CX84">
    <cfRule type="cellIs" dxfId="63" priority="65" operator="equal">
      <formula>"no fueling"</formula>
    </cfRule>
  </conditionalFormatting>
  <conditionalFormatting sqref="CX82:CX84">
    <cfRule type="cellIs" dxfId="62" priority="63" operator="equal">
      <formula>"no fueling"</formula>
    </cfRule>
  </conditionalFormatting>
  <conditionalFormatting sqref="CX82:CX84">
    <cfRule type="cellIs" dxfId="61" priority="62" operator="equal">
      <formula>"no fueling"</formula>
    </cfRule>
  </conditionalFormatting>
  <conditionalFormatting sqref="EQ82:EQ84">
    <cfRule type="cellIs" dxfId="60" priority="61" operator="equal">
      <formula>"no fueling"</formula>
    </cfRule>
  </conditionalFormatting>
  <conditionalFormatting sqref="EQ82:EQ84">
    <cfRule type="cellIs" dxfId="59" priority="60" operator="equal">
      <formula>"no fueling"</formula>
    </cfRule>
  </conditionalFormatting>
  <conditionalFormatting sqref="EQ82:EQ84">
    <cfRule type="cellIs" dxfId="58" priority="58" operator="equal">
      <formula>"no fueling"</formula>
    </cfRule>
  </conditionalFormatting>
  <conditionalFormatting sqref="EQ82:EQ84">
    <cfRule type="cellIs" dxfId="57" priority="59" operator="equal">
      <formula>"no fueling"</formula>
    </cfRule>
  </conditionalFormatting>
  <conditionalFormatting sqref="EQ82:EQ84">
    <cfRule type="cellIs" dxfId="56" priority="57" operator="equal">
      <formula>"no fueling"</formula>
    </cfRule>
  </conditionalFormatting>
  <conditionalFormatting sqref="EQ82:EQ84">
    <cfRule type="cellIs" dxfId="55" priority="56" operator="equal">
      <formula>"no fueling"</formula>
    </cfRule>
  </conditionalFormatting>
  <conditionalFormatting sqref="BS104:BS106">
    <cfRule type="cellIs" dxfId="54" priority="55" operator="equal">
      <formula>"no fueling"</formula>
    </cfRule>
  </conditionalFormatting>
  <conditionalFormatting sqref="BB109">
    <cfRule type="cellIs" dxfId="53" priority="54" operator="equal">
      <formula>"no fueling"</formula>
    </cfRule>
  </conditionalFormatting>
  <conditionalFormatting sqref="BB109">
    <cfRule type="cellIs" dxfId="52" priority="53" operator="equal">
      <formula>"no fueling"</formula>
    </cfRule>
  </conditionalFormatting>
  <conditionalFormatting sqref="CI104:CI106">
    <cfRule type="cellIs" dxfId="51" priority="52" operator="equal">
      <formula>"no fueling"</formula>
    </cfRule>
  </conditionalFormatting>
  <conditionalFormatting sqref="CW109">
    <cfRule type="cellIs" dxfId="50" priority="51" operator="equal">
      <formula>"no fueling"</formula>
    </cfRule>
  </conditionalFormatting>
  <conditionalFormatting sqref="DM104:DM106">
    <cfRule type="cellIs" dxfId="49" priority="50" operator="equal">
      <formula>"no fueling"</formula>
    </cfRule>
  </conditionalFormatting>
  <conditionalFormatting sqref="EP109">
    <cfRule type="cellIs" dxfId="48" priority="49" operator="equal">
      <formula>"no fueling"</formula>
    </cfRule>
  </conditionalFormatting>
  <conditionalFormatting sqref="BC104:BC106">
    <cfRule type="cellIs" dxfId="47" priority="48" operator="equal">
      <formula>"no fueling"</formula>
    </cfRule>
  </conditionalFormatting>
  <conditionalFormatting sqref="BC104:BC106">
    <cfRule type="cellIs" dxfId="46" priority="47" operator="equal">
      <formula>"no fueling"</formula>
    </cfRule>
  </conditionalFormatting>
  <conditionalFormatting sqref="CX104:CX106">
    <cfRule type="cellIs" dxfId="45" priority="46" operator="equal">
      <formula>"no fueling"</formula>
    </cfRule>
  </conditionalFormatting>
  <conditionalFormatting sqref="CX104:CX106">
    <cfRule type="cellIs" dxfId="44" priority="45" operator="equal">
      <formula>"no fueling"</formula>
    </cfRule>
  </conditionalFormatting>
  <conditionalFormatting sqref="EQ104:EQ106">
    <cfRule type="cellIs" dxfId="43" priority="44" operator="equal">
      <formula>"no fueling"</formula>
    </cfRule>
  </conditionalFormatting>
  <conditionalFormatting sqref="EQ104:EQ106">
    <cfRule type="cellIs" dxfId="42" priority="43" operator="equal">
      <formula>"no fueling"</formula>
    </cfRule>
  </conditionalFormatting>
  <conditionalFormatting sqref="BS129:BS131">
    <cfRule type="cellIs" dxfId="41" priority="42" operator="equal">
      <formula>"no fueling"</formula>
    </cfRule>
  </conditionalFormatting>
  <conditionalFormatting sqref="CI129:CI131">
    <cfRule type="cellIs" dxfId="40" priority="41" operator="equal">
      <formula>"no fueling"</formula>
    </cfRule>
  </conditionalFormatting>
  <conditionalFormatting sqref="EP134">
    <cfRule type="cellIs" dxfId="39" priority="40" operator="equal">
      <formula>"no fueling"</formula>
    </cfRule>
  </conditionalFormatting>
  <conditionalFormatting sqref="FF132">
    <cfRule type="cellIs" dxfId="38" priority="39" operator="equal">
      <formula>"no fueling"</formula>
    </cfRule>
  </conditionalFormatting>
  <conditionalFormatting sqref="DM132">
    <cfRule type="cellIs" dxfId="37" priority="38" operator="equal">
      <formula>"no fueling"</formula>
    </cfRule>
  </conditionalFormatting>
  <conditionalFormatting sqref="EB132">
    <cfRule type="cellIs" dxfId="36" priority="37" operator="equal">
      <formula>"no fueling"</formula>
    </cfRule>
  </conditionalFormatting>
  <conditionalFormatting sqref="CI132">
    <cfRule type="cellIs" dxfId="35" priority="36" operator="equal">
      <formula>"no fueling"</formula>
    </cfRule>
  </conditionalFormatting>
  <conditionalFormatting sqref="BS132">
    <cfRule type="cellIs" dxfId="34" priority="35" operator="equal">
      <formula>"no fueling"</formula>
    </cfRule>
  </conditionalFormatting>
  <conditionalFormatting sqref="BB134">
    <cfRule type="cellIs" dxfId="33" priority="34" operator="equal">
      <formula>"no fueling"</formula>
    </cfRule>
  </conditionalFormatting>
  <conditionalFormatting sqref="BB134">
    <cfRule type="cellIs" dxfId="32" priority="33" operator="equal">
      <formula>"no fueling"</formula>
    </cfRule>
  </conditionalFormatting>
  <conditionalFormatting sqref="R128:R131">
    <cfRule type="cellIs" dxfId="31" priority="32" operator="equal">
      <formula>"no fueling"</formula>
    </cfRule>
  </conditionalFormatting>
  <conditionalFormatting sqref="BC129:BC131">
    <cfRule type="cellIs" dxfId="30" priority="31" operator="equal">
      <formula>"no fueling"</formula>
    </cfRule>
  </conditionalFormatting>
  <conditionalFormatting sqref="BC129:BC131">
    <cfRule type="cellIs" dxfId="29" priority="29" operator="equal">
      <formula>"no fueling"</formula>
    </cfRule>
  </conditionalFormatting>
  <conditionalFormatting sqref="BC129:BC131">
    <cfRule type="cellIs" dxfId="28" priority="30" operator="equal">
      <formula>"no fueling"</formula>
    </cfRule>
  </conditionalFormatting>
  <conditionalFormatting sqref="BC129:BC131">
    <cfRule type="cellIs" dxfId="27" priority="28" operator="equal">
      <formula>"no fueling"</formula>
    </cfRule>
  </conditionalFormatting>
  <conditionalFormatting sqref="BC129:BC131">
    <cfRule type="cellIs" dxfId="26" priority="27" operator="equal">
      <formula>"no fueling"</formula>
    </cfRule>
  </conditionalFormatting>
  <conditionalFormatting sqref="CX129:CX131">
    <cfRule type="cellIs" dxfId="25" priority="26" operator="equal">
      <formula>"no fueling"</formula>
    </cfRule>
  </conditionalFormatting>
  <conditionalFormatting sqref="CX129:CX131">
    <cfRule type="cellIs" dxfId="24" priority="25" operator="equal">
      <formula>"no fueling"</formula>
    </cfRule>
  </conditionalFormatting>
  <conditionalFormatting sqref="CX129:CX131">
    <cfRule type="cellIs" dxfId="23" priority="23" operator="equal">
      <formula>"no fueling"</formula>
    </cfRule>
  </conditionalFormatting>
  <conditionalFormatting sqref="CX129:CX131">
    <cfRule type="cellIs" dxfId="22" priority="24" operator="equal">
      <formula>"no fueling"</formula>
    </cfRule>
  </conditionalFormatting>
  <conditionalFormatting sqref="CX129:CX131">
    <cfRule type="cellIs" dxfId="21" priority="22" operator="equal">
      <formula>"no fueling"</formula>
    </cfRule>
  </conditionalFormatting>
  <conditionalFormatting sqref="CX129:CX131">
    <cfRule type="cellIs" dxfId="20" priority="21" operator="equal">
      <formula>"no fueling"</formula>
    </cfRule>
  </conditionalFormatting>
  <conditionalFormatting sqref="EQ129:EQ131">
    <cfRule type="cellIs" dxfId="19" priority="20" operator="equal">
      <formula>"no fueling"</formula>
    </cfRule>
  </conditionalFormatting>
  <conditionalFormatting sqref="EQ129:EQ131">
    <cfRule type="cellIs" dxfId="18" priority="19" operator="equal">
      <formula>"no fueling"</formula>
    </cfRule>
  </conditionalFormatting>
  <conditionalFormatting sqref="EQ129:EQ131">
    <cfRule type="cellIs" dxfId="17" priority="17" operator="equal">
      <formula>"no fueling"</formula>
    </cfRule>
  </conditionalFormatting>
  <conditionalFormatting sqref="EQ129:EQ131">
    <cfRule type="cellIs" dxfId="16" priority="18" operator="equal">
      <formula>"no fueling"</formula>
    </cfRule>
  </conditionalFormatting>
  <conditionalFormatting sqref="EQ129:EQ131">
    <cfRule type="cellIs" dxfId="15" priority="16" operator="equal">
      <formula>"no fueling"</formula>
    </cfRule>
  </conditionalFormatting>
  <conditionalFormatting sqref="EQ129:EQ131">
    <cfRule type="cellIs" dxfId="14" priority="15" operator="equal">
      <formula>"no fueling"</formula>
    </cfRule>
  </conditionalFormatting>
  <conditionalFormatting sqref="BS151:BS153">
    <cfRule type="cellIs" dxfId="13" priority="14" operator="equal">
      <formula>"no fueling"</formula>
    </cfRule>
  </conditionalFormatting>
  <conditionalFormatting sqref="BB156">
    <cfRule type="cellIs" dxfId="12" priority="13" operator="equal">
      <formula>"no fueling"</formula>
    </cfRule>
  </conditionalFormatting>
  <conditionalFormatting sqref="BB156">
    <cfRule type="cellIs" dxfId="11" priority="12" operator="equal">
      <formula>"no fueling"</formula>
    </cfRule>
  </conditionalFormatting>
  <conditionalFormatting sqref="CI151:CI153">
    <cfRule type="cellIs" dxfId="10" priority="11" operator="equal">
      <formula>"no fueling"</formula>
    </cfRule>
  </conditionalFormatting>
  <conditionalFormatting sqref="CW156">
    <cfRule type="cellIs" dxfId="9" priority="10" operator="equal">
      <formula>"no fueling"</formula>
    </cfRule>
  </conditionalFormatting>
  <conditionalFormatting sqref="DM151:DM153">
    <cfRule type="cellIs" dxfId="8" priority="9" operator="equal">
      <formula>"no fueling"</formula>
    </cfRule>
  </conditionalFormatting>
  <conditionalFormatting sqref="EB151:EB153">
    <cfRule type="cellIs" dxfId="7" priority="8" operator="equal">
      <formula>"no fueling"</formula>
    </cfRule>
  </conditionalFormatting>
  <conditionalFormatting sqref="EP156">
    <cfRule type="cellIs" dxfId="6" priority="7" operator="equal">
      <formula>"no fueling"</formula>
    </cfRule>
  </conditionalFormatting>
  <conditionalFormatting sqref="BC151:BC153">
    <cfRule type="cellIs" dxfId="5" priority="6" operator="equal">
      <formula>"no fueling"</formula>
    </cfRule>
  </conditionalFormatting>
  <conditionalFormatting sqref="BC151:BC153">
    <cfRule type="cellIs" dxfId="4" priority="5" operator="equal">
      <formula>"no fueling"</formula>
    </cfRule>
  </conditionalFormatting>
  <conditionalFormatting sqref="CX151:CX153">
    <cfRule type="cellIs" dxfId="3" priority="4" operator="equal">
      <formula>"no fueling"</formula>
    </cfRule>
  </conditionalFormatting>
  <conditionalFormatting sqref="CX151:CX153">
    <cfRule type="cellIs" dxfId="2" priority="3" operator="equal">
      <formula>"no fueling"</formula>
    </cfRule>
  </conditionalFormatting>
  <conditionalFormatting sqref="EQ151:EQ153">
    <cfRule type="cellIs" dxfId="1" priority="2" operator="equal">
      <formula>"no fueling"</formula>
    </cfRule>
  </conditionalFormatting>
  <conditionalFormatting sqref="EQ151:EQ153">
    <cfRule type="cellIs" dxfId="0" priority="1" operator="equal">
      <formula>"no fueling"</formula>
    </cfRule>
  </conditionalFormatting>
  <pageMargins left="0.7" right="0.7" top="0.75" bottom="0.75" header="0.3" footer="0.3"/>
  <pageSetup paperSize="9" scale="16"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H38"/>
  <sheetViews>
    <sheetView zoomScale="85" zoomScaleNormal="85" workbookViewId="0">
      <pane xSplit="1" ySplit="1" topLeftCell="F2" activePane="bottomRight" state="frozen"/>
      <selection pane="topRight" activeCell="B1" sqref="B1"/>
      <selection pane="bottomLeft" activeCell="A2" sqref="A2"/>
      <selection pane="bottomRight" activeCell="H10" sqref="H10"/>
    </sheetView>
  </sheetViews>
  <sheetFormatPr defaultColWidth="11.42578125" defaultRowHeight="12.75"/>
  <cols>
    <col min="1" max="1" width="80.7109375" style="86" customWidth="1"/>
    <col min="2" max="2" width="15.85546875" style="81" customWidth="1"/>
    <col min="3" max="3" width="15.140625" style="75" customWidth="1"/>
    <col min="4" max="4" width="43.28515625" style="75" customWidth="1"/>
    <col min="5" max="5" width="24.42578125" style="75" customWidth="1"/>
    <col min="6" max="6" width="25.28515625" style="75" customWidth="1"/>
    <col min="7" max="7" width="28.42578125" style="121" customWidth="1"/>
    <col min="8" max="8" width="25.85546875" style="174" customWidth="1"/>
    <col min="9" max="16384" width="11.42578125" style="60"/>
  </cols>
  <sheetData>
    <row r="1" spans="1:8" s="66" customFormat="1" ht="72">
      <c r="A1" s="82" t="s">
        <v>274</v>
      </c>
      <c r="B1" s="76" t="s">
        <v>256</v>
      </c>
      <c r="C1" s="67" t="s">
        <v>625</v>
      </c>
      <c r="D1" s="68" t="s">
        <v>255</v>
      </c>
      <c r="E1" s="67" t="s">
        <v>253</v>
      </c>
      <c r="F1" s="67" t="s">
        <v>254</v>
      </c>
      <c r="G1" s="113" t="s">
        <v>353</v>
      </c>
      <c r="H1" s="316" t="s">
        <v>807</v>
      </c>
    </row>
    <row r="2" spans="1:8" s="59" customFormat="1">
      <c r="A2" s="83" t="s">
        <v>626</v>
      </c>
      <c r="B2" s="77"/>
      <c r="C2" s="69"/>
      <c r="D2" s="70"/>
      <c r="E2" s="70"/>
      <c r="F2" s="70"/>
      <c r="G2" s="115" t="s">
        <v>347</v>
      </c>
      <c r="H2" s="170"/>
    </row>
    <row r="3" spans="1:8" s="59" customFormat="1">
      <c r="A3" s="83" t="s">
        <v>627</v>
      </c>
      <c r="B3" s="77"/>
      <c r="C3" s="69"/>
      <c r="D3" s="70"/>
      <c r="E3" s="70"/>
      <c r="F3" s="70"/>
      <c r="G3" s="115"/>
      <c r="H3" s="170"/>
    </row>
    <row r="4" spans="1:8" s="59" customFormat="1" ht="12" customHeight="1">
      <c r="A4" s="83"/>
      <c r="B4" s="77"/>
      <c r="C4" s="69"/>
      <c r="D4" s="70"/>
      <c r="E4" s="70"/>
      <c r="F4" s="70"/>
      <c r="G4" s="115"/>
      <c r="H4" s="170"/>
    </row>
    <row r="5" spans="1:8" s="90" customFormat="1" ht="15">
      <c r="A5" s="87" t="s">
        <v>628</v>
      </c>
      <c r="B5" s="88"/>
      <c r="C5" s="89"/>
      <c r="D5" s="89"/>
      <c r="E5" s="89"/>
      <c r="F5" s="89"/>
      <c r="G5" s="114"/>
      <c r="H5" s="171"/>
    </row>
    <row r="6" spans="1:8" s="65" customFormat="1" ht="25.5">
      <c r="A6" s="84" t="s">
        <v>629</v>
      </c>
      <c r="B6" s="78" t="s">
        <v>630</v>
      </c>
      <c r="C6" s="71" t="s">
        <v>631</v>
      </c>
      <c r="D6" s="72" t="s">
        <v>632</v>
      </c>
      <c r="E6" s="72" t="s">
        <v>662</v>
      </c>
      <c r="F6" s="72" t="s">
        <v>208</v>
      </c>
      <c r="G6" s="115" t="s">
        <v>336</v>
      </c>
      <c r="H6" s="172" t="s">
        <v>631</v>
      </c>
    </row>
    <row r="7" spans="1:8" s="59" customFormat="1" ht="25.5">
      <c r="A7" s="83" t="s">
        <v>633</v>
      </c>
      <c r="B7" s="77" t="s">
        <v>436</v>
      </c>
      <c r="C7" s="69" t="s">
        <v>634</v>
      </c>
      <c r="D7" s="70" t="s">
        <v>635</v>
      </c>
      <c r="E7" s="70" t="s">
        <v>436</v>
      </c>
      <c r="F7" s="70" t="s">
        <v>207</v>
      </c>
      <c r="G7" s="115" t="s">
        <v>232</v>
      </c>
      <c r="H7" s="170" t="s">
        <v>806</v>
      </c>
    </row>
    <row r="9" spans="1:8" s="59" customFormat="1" ht="25.5">
      <c r="A9" s="83" t="s">
        <v>640</v>
      </c>
      <c r="B9" s="77" t="s">
        <v>641</v>
      </c>
      <c r="C9" s="69" t="s">
        <v>642</v>
      </c>
      <c r="D9" s="70" t="s">
        <v>643</v>
      </c>
      <c r="E9" s="73" t="s">
        <v>206</v>
      </c>
      <c r="F9" s="70" t="s">
        <v>210</v>
      </c>
      <c r="G9" s="115" t="s">
        <v>210</v>
      </c>
      <c r="H9" s="170"/>
    </row>
    <row r="10" spans="1:8" s="59" customFormat="1" ht="25.5">
      <c r="A10" s="83" t="s">
        <v>644</v>
      </c>
      <c r="B10" s="77" t="s">
        <v>212</v>
      </c>
      <c r="C10" s="69" t="s">
        <v>642</v>
      </c>
      <c r="D10" s="70" t="s">
        <v>645</v>
      </c>
      <c r="E10" s="70"/>
      <c r="F10" s="70" t="s">
        <v>211</v>
      </c>
      <c r="G10" s="115" t="s">
        <v>233</v>
      </c>
      <c r="H10" s="170"/>
    </row>
    <row r="11" spans="1:8" s="59" customFormat="1" ht="25.5">
      <c r="A11" s="83" t="s">
        <v>240</v>
      </c>
      <c r="B11" s="77"/>
      <c r="C11" s="69"/>
      <c r="D11" s="70"/>
      <c r="E11" s="70"/>
      <c r="F11" s="70"/>
      <c r="G11" s="115" t="s">
        <v>241</v>
      </c>
      <c r="H11" s="170"/>
    </row>
    <row r="12" spans="1:8" s="59" customFormat="1" ht="5.25" customHeight="1">
      <c r="A12" s="83"/>
      <c r="B12" s="77"/>
      <c r="C12" s="69"/>
      <c r="D12" s="70"/>
      <c r="E12" s="70"/>
      <c r="F12" s="70"/>
      <c r="G12" s="115"/>
      <c r="H12" s="170"/>
    </row>
    <row r="13" spans="1:8" s="94" customFormat="1" ht="15">
      <c r="A13" s="87" t="s">
        <v>646</v>
      </c>
      <c r="B13" s="91"/>
      <c r="C13" s="92"/>
      <c r="D13" s="93"/>
      <c r="E13" s="93"/>
      <c r="F13" s="93"/>
      <c r="G13" s="117"/>
      <c r="H13" s="173"/>
    </row>
    <row r="14" spans="1:8" s="59" customFormat="1" ht="158.25" customHeight="1">
      <c r="A14" s="83" t="s">
        <v>636</v>
      </c>
      <c r="B14" s="77" t="s">
        <v>637</v>
      </c>
      <c r="C14" s="69" t="s">
        <v>638</v>
      </c>
      <c r="D14" s="70" t="s">
        <v>639</v>
      </c>
      <c r="E14" s="70" t="s">
        <v>663</v>
      </c>
      <c r="F14" s="70" t="s">
        <v>209</v>
      </c>
      <c r="G14" s="177" t="s">
        <v>35</v>
      </c>
      <c r="H14" s="170" t="s">
        <v>808</v>
      </c>
    </row>
    <row r="15" spans="1:8" s="65" customFormat="1" ht="38.25">
      <c r="A15" s="84" t="s">
        <v>647</v>
      </c>
      <c r="B15" s="78" t="s">
        <v>213</v>
      </c>
      <c r="C15" s="122" t="s">
        <v>214</v>
      </c>
      <c r="D15" s="72" t="s">
        <v>215</v>
      </c>
      <c r="E15" s="72"/>
      <c r="F15" s="72" t="s">
        <v>216</v>
      </c>
      <c r="G15" s="175" t="s">
        <v>33</v>
      </c>
      <c r="H15" s="172"/>
    </row>
    <row r="16" spans="1:8" s="65" customFormat="1" ht="38.25">
      <c r="A16" s="84" t="s">
        <v>217</v>
      </c>
      <c r="B16" s="78" t="s">
        <v>641</v>
      </c>
      <c r="C16" s="71" t="s">
        <v>648</v>
      </c>
      <c r="D16" s="72"/>
      <c r="E16" s="72" t="s">
        <v>664</v>
      </c>
      <c r="F16" s="72" t="s">
        <v>216</v>
      </c>
      <c r="G16" s="176" t="s">
        <v>34</v>
      </c>
      <c r="H16" s="172"/>
    </row>
    <row r="17" spans="1:8" s="65" customFormat="1" ht="38.25">
      <c r="A17" s="84" t="s">
        <v>649</v>
      </c>
      <c r="B17" s="78"/>
      <c r="C17" s="71" t="s">
        <v>642</v>
      </c>
      <c r="D17" s="72" t="s">
        <v>218</v>
      </c>
      <c r="E17" s="72" t="s">
        <v>0</v>
      </c>
      <c r="F17" s="72"/>
      <c r="G17" s="116" t="s">
        <v>234</v>
      </c>
      <c r="H17" s="172"/>
    </row>
    <row r="18" spans="1:8" s="65" customFormat="1" ht="25.5">
      <c r="A18" s="84" t="s">
        <v>650</v>
      </c>
      <c r="B18" s="78" t="s">
        <v>220</v>
      </c>
      <c r="C18" s="71" t="s">
        <v>642</v>
      </c>
      <c r="D18" s="72"/>
      <c r="E18" s="72" t="s">
        <v>8</v>
      </c>
      <c r="F18" s="72" t="s">
        <v>216</v>
      </c>
      <c r="G18" s="116" t="s">
        <v>236</v>
      </c>
      <c r="H18" s="170" t="s">
        <v>794</v>
      </c>
    </row>
    <row r="19" spans="1:8" s="65" customFormat="1" ht="25.5">
      <c r="A19" s="84" t="s">
        <v>651</v>
      </c>
      <c r="B19" s="78" t="s">
        <v>219</v>
      </c>
      <c r="C19" s="71" t="s">
        <v>642</v>
      </c>
      <c r="D19" s="72"/>
      <c r="E19" s="72" t="s">
        <v>9</v>
      </c>
      <c r="F19" s="72" t="s">
        <v>216</v>
      </c>
      <c r="G19" s="116" t="s">
        <v>237</v>
      </c>
      <c r="H19" s="170" t="s">
        <v>795</v>
      </c>
    </row>
    <row r="20" spans="1:8" s="65" customFormat="1" ht="25.5">
      <c r="A20" s="84" t="s">
        <v>652</v>
      </c>
      <c r="B20" s="78" t="s">
        <v>221</v>
      </c>
      <c r="C20" s="71" t="s">
        <v>642</v>
      </c>
      <c r="D20" s="72"/>
      <c r="E20" s="72" t="s">
        <v>10</v>
      </c>
      <c r="F20" s="72" t="s">
        <v>216</v>
      </c>
      <c r="G20" s="116" t="s">
        <v>235</v>
      </c>
      <c r="H20" s="170" t="s">
        <v>794</v>
      </c>
    </row>
    <row r="21" spans="1:8" s="65" customFormat="1" ht="25.5">
      <c r="A21" s="84" t="s">
        <v>653</v>
      </c>
      <c r="B21" s="78" t="s">
        <v>222</v>
      </c>
      <c r="C21" s="71" t="s">
        <v>642</v>
      </c>
      <c r="D21" s="72"/>
      <c r="E21" s="72" t="s">
        <v>223</v>
      </c>
      <c r="F21" s="72" t="s">
        <v>216</v>
      </c>
      <c r="G21" s="116" t="s">
        <v>222</v>
      </c>
      <c r="H21" s="170" t="s">
        <v>796</v>
      </c>
    </row>
    <row r="22" spans="1:8" s="65" customFormat="1" ht="25.5">
      <c r="A22" s="84" t="s">
        <v>654</v>
      </c>
      <c r="B22" s="78"/>
      <c r="C22" s="71" t="s">
        <v>642</v>
      </c>
      <c r="D22" s="72"/>
      <c r="E22" s="72" t="s">
        <v>1</v>
      </c>
      <c r="F22" s="72" t="s">
        <v>216</v>
      </c>
      <c r="G22" s="116" t="s">
        <v>250</v>
      </c>
      <c r="H22" s="172"/>
    </row>
    <row r="23" spans="1:8" s="59" customFormat="1" ht="32.25" customHeight="1">
      <c r="A23" s="83" t="s">
        <v>655</v>
      </c>
      <c r="B23" s="77"/>
      <c r="C23" s="69" t="s">
        <v>642</v>
      </c>
      <c r="D23" s="70"/>
      <c r="E23" s="70"/>
      <c r="F23" s="70" t="s">
        <v>224</v>
      </c>
      <c r="G23" s="118" t="s">
        <v>238</v>
      </c>
      <c r="H23" s="170"/>
    </row>
    <row r="24" spans="1:8" s="59" customFormat="1">
      <c r="A24" s="83" t="s">
        <v>656</v>
      </c>
      <c r="B24" s="77"/>
      <c r="C24" s="69" t="s">
        <v>642</v>
      </c>
      <c r="D24" s="70"/>
      <c r="E24" s="70"/>
      <c r="F24" s="70" t="s">
        <v>224</v>
      </c>
      <c r="G24" s="115" t="s">
        <v>239</v>
      </c>
      <c r="H24" s="170"/>
    </row>
    <row r="25" spans="1:8" s="59" customFormat="1" ht="51">
      <c r="A25" s="83" t="s">
        <v>657</v>
      </c>
      <c r="B25" s="77"/>
      <c r="C25" s="69" t="s">
        <v>642</v>
      </c>
      <c r="D25" s="70"/>
      <c r="E25" s="70"/>
      <c r="F25" s="73" t="s">
        <v>231</v>
      </c>
      <c r="G25" s="115" t="s">
        <v>242</v>
      </c>
      <c r="H25" s="170"/>
    </row>
    <row r="26" spans="1:8" s="59" customFormat="1" ht="5.25" customHeight="1">
      <c r="A26" s="83"/>
      <c r="B26" s="77"/>
      <c r="C26" s="69"/>
      <c r="D26" s="70"/>
      <c r="E26" s="70"/>
      <c r="F26" s="70"/>
      <c r="G26" s="115"/>
      <c r="H26" s="170"/>
    </row>
    <row r="27" spans="1:8" s="94" customFormat="1" ht="15">
      <c r="A27" s="87" t="s">
        <v>658</v>
      </c>
      <c r="B27" s="91"/>
      <c r="C27" s="92"/>
      <c r="D27" s="93"/>
      <c r="E27" s="93"/>
      <c r="F27" s="93"/>
      <c r="G27" s="117"/>
      <c r="H27" s="173"/>
    </row>
    <row r="28" spans="1:8" s="59" customFormat="1" ht="89.25">
      <c r="A28" s="83" t="s">
        <v>636</v>
      </c>
      <c r="B28" s="79" t="s">
        <v>229</v>
      </c>
      <c r="C28" s="69" t="s">
        <v>638</v>
      </c>
      <c r="D28" s="70" t="s">
        <v>639</v>
      </c>
      <c r="E28" s="73" t="s">
        <v>230</v>
      </c>
      <c r="F28" s="73" t="s">
        <v>228</v>
      </c>
      <c r="G28" s="115" t="s">
        <v>243</v>
      </c>
      <c r="H28" s="170" t="s">
        <v>809</v>
      </c>
    </row>
    <row r="29" spans="1:8" s="59" customFormat="1" ht="65.25" customHeight="1">
      <c r="A29" s="83" t="s">
        <v>244</v>
      </c>
      <c r="B29" s="80" t="s">
        <v>648</v>
      </c>
      <c r="C29" s="74" t="s">
        <v>642</v>
      </c>
      <c r="D29" s="70" t="s">
        <v>659</v>
      </c>
      <c r="E29" s="70"/>
      <c r="F29" s="70" t="s">
        <v>218</v>
      </c>
      <c r="G29" s="115" t="s">
        <v>245</v>
      </c>
      <c r="H29" s="170"/>
    </row>
    <row r="30" spans="1:8" s="59" customFormat="1">
      <c r="A30" s="83" t="s">
        <v>650</v>
      </c>
      <c r="B30" s="77"/>
      <c r="C30" s="69" t="s">
        <v>642</v>
      </c>
      <c r="D30" s="70"/>
      <c r="E30" s="70"/>
      <c r="F30" s="70" t="s">
        <v>227</v>
      </c>
      <c r="G30" s="119" t="s">
        <v>247</v>
      </c>
      <c r="H30" s="170" t="s">
        <v>797</v>
      </c>
    </row>
    <row r="31" spans="1:8" s="59" customFormat="1">
      <c r="A31" s="83" t="s">
        <v>651</v>
      </c>
      <c r="B31" s="77"/>
      <c r="C31" s="69" t="s">
        <v>642</v>
      </c>
      <c r="D31" s="70"/>
      <c r="E31" s="70"/>
      <c r="F31" s="70" t="s">
        <v>227</v>
      </c>
      <c r="G31" s="119" t="s">
        <v>246</v>
      </c>
      <c r="H31" s="170" t="s">
        <v>798</v>
      </c>
    </row>
    <row r="32" spans="1:8" s="59" customFormat="1" ht="25.5">
      <c r="A32" s="83" t="s">
        <v>652</v>
      </c>
      <c r="B32" s="77" t="s">
        <v>221</v>
      </c>
      <c r="C32" s="69" t="s">
        <v>642</v>
      </c>
      <c r="D32" s="70"/>
      <c r="E32" s="70" t="s">
        <v>10</v>
      </c>
      <c r="F32" s="70" t="s">
        <v>216</v>
      </c>
      <c r="G32" s="119" t="s">
        <v>249</v>
      </c>
      <c r="H32" s="170" t="s">
        <v>799</v>
      </c>
    </row>
    <row r="33" spans="1:8" s="59" customFormat="1" ht="25.5">
      <c r="A33" s="83" t="s">
        <v>653</v>
      </c>
      <c r="B33" s="77" t="s">
        <v>222</v>
      </c>
      <c r="C33" s="69" t="s">
        <v>642</v>
      </c>
      <c r="D33" s="70"/>
      <c r="E33" s="70" t="s">
        <v>223</v>
      </c>
      <c r="F33" s="70" t="s">
        <v>216</v>
      </c>
      <c r="G33" s="119" t="s">
        <v>248</v>
      </c>
      <c r="H33" s="170" t="s">
        <v>796</v>
      </c>
    </row>
    <row r="34" spans="1:8" s="59" customFormat="1">
      <c r="A34" s="83" t="s">
        <v>654</v>
      </c>
      <c r="B34" s="77"/>
      <c r="C34" s="69" t="s">
        <v>642</v>
      </c>
      <c r="D34" s="70"/>
      <c r="E34" s="70" t="s">
        <v>1</v>
      </c>
      <c r="F34" s="70"/>
      <c r="G34" s="119" t="s">
        <v>250</v>
      </c>
      <c r="H34" s="170"/>
    </row>
    <row r="35" spans="1:8" s="59" customFormat="1" ht="128.25" customHeight="1">
      <c r="A35" s="83" t="s">
        <v>660</v>
      </c>
      <c r="B35" s="80" t="s">
        <v>12</v>
      </c>
      <c r="C35" s="74" t="s">
        <v>531</v>
      </c>
      <c r="D35" s="70"/>
      <c r="E35" s="70"/>
      <c r="F35" s="70" t="s">
        <v>226</v>
      </c>
      <c r="G35" s="120" t="s">
        <v>251</v>
      </c>
      <c r="H35" s="170"/>
    </row>
    <row r="36" spans="1:8" s="59" customFormat="1" ht="38.25">
      <c r="A36" s="83" t="s">
        <v>661</v>
      </c>
      <c r="B36" s="77"/>
      <c r="C36" s="69" t="s">
        <v>642</v>
      </c>
      <c r="D36" s="70"/>
      <c r="E36" s="70"/>
      <c r="F36" s="70" t="s">
        <v>225</v>
      </c>
      <c r="G36" s="116" t="s">
        <v>252</v>
      </c>
      <c r="H36" s="170"/>
    </row>
    <row r="37" spans="1:8" s="59" customFormat="1" ht="15">
      <c r="A37" s="85"/>
      <c r="B37" s="77"/>
      <c r="C37" s="69"/>
      <c r="D37" s="70"/>
      <c r="E37" s="70"/>
      <c r="F37" s="70"/>
      <c r="G37" s="115"/>
      <c r="H37" s="170"/>
    </row>
    <row r="38" spans="1:8" s="59" customFormat="1" ht="15">
      <c r="A38" s="85"/>
      <c r="B38" s="77"/>
      <c r="C38" s="69"/>
      <c r="D38" s="70"/>
      <c r="E38" s="70"/>
      <c r="F38" s="70"/>
      <c r="G38" s="115"/>
      <c r="H38" s="170"/>
    </row>
  </sheetData>
  <phoneticPr fontId="55"/>
  <pageMargins left="0.7" right="0.7" top="0.78740157499999996" bottom="0.78740157499999996"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B1:F51"/>
  <sheetViews>
    <sheetView workbookViewId="0">
      <selection activeCell="D18" sqref="D18"/>
    </sheetView>
  </sheetViews>
  <sheetFormatPr defaultColWidth="9" defaultRowHeight="15.95" customHeight="1"/>
  <cols>
    <col min="1" max="1" width="9" style="136"/>
    <col min="2" max="2" width="37.7109375" style="136" customWidth="1"/>
    <col min="3" max="3" width="15.28515625" style="136" customWidth="1"/>
    <col min="4" max="4" width="11.5703125" style="136" customWidth="1"/>
    <col min="5" max="5" width="15.140625" style="136" customWidth="1"/>
    <col min="6" max="6" width="51.7109375" style="136" customWidth="1"/>
    <col min="7" max="16384" width="9" style="136"/>
  </cols>
  <sheetData>
    <row r="1" spans="2:6" s="123" customFormat="1" ht="15.95" customHeight="1" thickBot="1">
      <c r="B1" s="1139" t="s">
        <v>275</v>
      </c>
      <c r="C1" s="1139"/>
      <c r="D1" s="1139"/>
      <c r="E1" s="1139"/>
      <c r="F1" s="1139"/>
    </row>
    <row r="2" spans="2:6" s="124" customFormat="1" ht="15.95" customHeight="1" thickBot="1">
      <c r="D2" s="125" t="s">
        <v>276</v>
      </c>
      <c r="E2" s="126" t="s">
        <v>277</v>
      </c>
      <c r="F2" s="127" t="s">
        <v>278</v>
      </c>
    </row>
    <row r="3" spans="2:6" s="124" customFormat="1" ht="15.95" customHeight="1" thickBot="1">
      <c r="B3" s="128" t="s">
        <v>279</v>
      </c>
      <c r="C3" s="129"/>
      <c r="D3" s="130"/>
      <c r="E3" s="131"/>
      <c r="F3" s="132"/>
    </row>
    <row r="4" spans="2:6" ht="15.95" customHeight="1">
      <c r="B4" s="133" t="s">
        <v>6</v>
      </c>
      <c r="C4" s="129" t="s">
        <v>280</v>
      </c>
      <c r="D4" s="130">
        <v>2.9899999999999999E-2</v>
      </c>
      <c r="E4" s="134">
        <f>PI()*E8*E7</f>
        <v>4.492477494633404E-2</v>
      </c>
      <c r="F4" s="135"/>
    </row>
    <row r="5" spans="2:6" ht="15.95" customHeight="1">
      <c r="B5" s="137" t="s">
        <v>7</v>
      </c>
      <c r="C5" s="138" t="s">
        <v>281</v>
      </c>
      <c r="D5" s="139">
        <v>1.6299999999999999E-2</v>
      </c>
      <c r="E5" s="140">
        <f>PI()*E9*E7</f>
        <v>1.5707963267948967E-2</v>
      </c>
      <c r="F5" s="141"/>
    </row>
    <row r="6" spans="2:6" ht="15.95" customHeight="1">
      <c r="B6" s="137" t="s">
        <v>282</v>
      </c>
      <c r="C6" s="138" t="s">
        <v>283</v>
      </c>
      <c r="D6" s="63">
        <v>0.39900000000000002</v>
      </c>
      <c r="E6" s="142">
        <f>+(E8^2*PI()/4*E7-E9^2*PI()/4*E7)*7980</f>
        <v>1.1249495084587</v>
      </c>
      <c r="F6" s="143"/>
    </row>
    <row r="7" spans="2:6" ht="15.95" customHeight="1">
      <c r="B7" s="137" t="s">
        <v>284</v>
      </c>
      <c r="C7" s="138" t="s">
        <v>285</v>
      </c>
      <c r="D7" s="63">
        <v>1</v>
      </c>
      <c r="E7" s="144">
        <v>1</v>
      </c>
      <c r="F7" s="145"/>
    </row>
    <row r="8" spans="2:6" ht="15.95" customHeight="1">
      <c r="B8" s="137" t="s">
        <v>286</v>
      </c>
      <c r="C8" s="138" t="s">
        <v>287</v>
      </c>
      <c r="D8" s="63">
        <v>9.5250000000000005E-3</v>
      </c>
      <c r="E8" s="144">
        <v>1.43E-2</v>
      </c>
      <c r="F8" s="145"/>
    </row>
    <row r="9" spans="2:6" ht="15.95" customHeight="1">
      <c r="B9" s="137" t="s">
        <v>288</v>
      </c>
      <c r="C9" s="138" t="s">
        <v>289</v>
      </c>
      <c r="D9" s="63">
        <v>5.1999999999999998E-3</v>
      </c>
      <c r="E9" s="144">
        <v>5.0000000000000001E-3</v>
      </c>
      <c r="F9" s="145"/>
    </row>
    <row r="10" spans="2:6" ht="15.95" customHeight="1">
      <c r="B10" s="137" t="s">
        <v>335</v>
      </c>
      <c r="C10" s="138" t="s">
        <v>290</v>
      </c>
      <c r="D10" s="63">
        <v>500</v>
      </c>
      <c r="E10" s="144">
        <v>500</v>
      </c>
      <c r="F10" s="145"/>
    </row>
    <row r="11" spans="2:6" ht="15.95" customHeight="1">
      <c r="B11" s="146" t="s">
        <v>291</v>
      </c>
      <c r="C11" s="138" t="s">
        <v>292</v>
      </c>
      <c r="D11" s="63">
        <v>38</v>
      </c>
      <c r="E11" s="144">
        <v>3</v>
      </c>
      <c r="F11" s="145" t="s">
        <v>293</v>
      </c>
    </row>
    <row r="12" spans="2:6" ht="15.95" customHeight="1" thickBot="1">
      <c r="B12" s="147" t="s">
        <v>294</v>
      </c>
      <c r="C12" s="148" t="s">
        <v>295</v>
      </c>
      <c r="D12" s="149">
        <v>2.0000000000000002E-5</v>
      </c>
      <c r="E12" s="150" t="s">
        <v>296</v>
      </c>
      <c r="F12" s="151"/>
    </row>
    <row r="13" spans="2:6" ht="15.95" customHeight="1">
      <c r="B13" s="128" t="s">
        <v>297</v>
      </c>
      <c r="C13" s="129"/>
      <c r="D13" s="130"/>
      <c r="E13" s="131"/>
      <c r="F13" s="132"/>
    </row>
    <row r="14" spans="2:6" ht="15.95" customHeight="1">
      <c r="B14" s="137" t="s">
        <v>6</v>
      </c>
      <c r="C14" s="138" t="s">
        <v>298</v>
      </c>
      <c r="D14" s="138">
        <v>3.4250999999999997E-2</v>
      </c>
      <c r="E14" s="144">
        <v>4.5199999999999997E-2</v>
      </c>
      <c r="F14" s="145"/>
    </row>
    <row r="15" spans="2:6" ht="15.95" customHeight="1">
      <c r="B15" s="137" t="s">
        <v>7</v>
      </c>
      <c r="C15" s="138" t="s">
        <v>299</v>
      </c>
      <c r="D15" s="138">
        <v>7.4539999999999997E-3</v>
      </c>
      <c r="E15" s="144">
        <v>2E-3</v>
      </c>
      <c r="F15" s="145"/>
    </row>
    <row r="16" spans="2:6" ht="15.95" customHeight="1">
      <c r="B16" s="137" t="s">
        <v>5</v>
      </c>
      <c r="C16" s="138" t="s">
        <v>300</v>
      </c>
      <c r="D16" s="138">
        <v>2.2890000000000001</v>
      </c>
      <c r="E16" s="144">
        <v>3.5</v>
      </c>
      <c r="F16" s="145"/>
    </row>
    <row r="17" spans="2:6" ht="15.95" customHeight="1">
      <c r="B17" s="137" t="s">
        <v>284</v>
      </c>
      <c r="C17" s="138" t="s">
        <v>301</v>
      </c>
      <c r="D17" s="138">
        <v>0.29599999999999999</v>
      </c>
      <c r="E17" s="144">
        <v>0.2</v>
      </c>
      <c r="F17" s="145"/>
    </row>
    <row r="18" spans="2:6" ht="15.95" customHeight="1">
      <c r="B18" s="137" t="s">
        <v>286</v>
      </c>
      <c r="C18" s="138" t="s">
        <v>302</v>
      </c>
      <c r="D18" s="138">
        <v>3.6999999999999998E-2</v>
      </c>
      <c r="E18" s="144">
        <v>7.1999999999999995E-2</v>
      </c>
      <c r="F18" s="145"/>
    </row>
    <row r="19" spans="2:6" ht="15.95" customHeight="1">
      <c r="B19" s="137" t="s">
        <v>288</v>
      </c>
      <c r="C19" s="138" t="s">
        <v>303</v>
      </c>
      <c r="D19" s="138">
        <v>8.0000000000000002E-3</v>
      </c>
      <c r="E19" s="144">
        <v>3.2000000000000002E-3</v>
      </c>
      <c r="F19" s="145"/>
    </row>
    <row r="20" spans="2:6" ht="15.95" customHeight="1">
      <c r="B20" s="137" t="s">
        <v>335</v>
      </c>
      <c r="C20" s="138" t="s">
        <v>304</v>
      </c>
      <c r="D20" s="138">
        <v>541</v>
      </c>
      <c r="E20" s="144">
        <v>460</v>
      </c>
      <c r="F20" s="145"/>
    </row>
    <row r="21" spans="2:6" ht="15.95" customHeight="1">
      <c r="B21" s="146" t="s">
        <v>291</v>
      </c>
      <c r="C21" s="138" t="s">
        <v>305</v>
      </c>
      <c r="D21" s="138">
        <v>38</v>
      </c>
      <c r="E21" s="144">
        <v>15</v>
      </c>
      <c r="F21" s="145"/>
    </row>
    <row r="22" spans="2:6" ht="15.95" customHeight="1" thickBot="1">
      <c r="B22" s="147" t="s">
        <v>306</v>
      </c>
      <c r="C22" s="148" t="s">
        <v>307</v>
      </c>
      <c r="D22" s="148">
        <v>0.158</v>
      </c>
      <c r="E22" s="152" t="s">
        <v>308</v>
      </c>
      <c r="F22" s="153" t="s">
        <v>309</v>
      </c>
    </row>
    <row r="23" spans="2:6" ht="15.95" customHeight="1">
      <c r="B23" s="128" t="s">
        <v>310</v>
      </c>
      <c r="C23" s="129"/>
      <c r="D23" s="130"/>
      <c r="E23" s="131"/>
      <c r="F23" s="135"/>
    </row>
    <row r="24" spans="2:6" ht="15.95" customHeight="1">
      <c r="B24" s="137" t="s">
        <v>6</v>
      </c>
      <c r="C24" s="138" t="s">
        <v>311</v>
      </c>
      <c r="D24" s="138">
        <v>0.158</v>
      </c>
      <c r="E24" s="154">
        <v>0.25119999999999998</v>
      </c>
      <c r="F24" s="145"/>
    </row>
    <row r="25" spans="2:6" ht="15.95" customHeight="1">
      <c r="B25" s="137" t="s">
        <v>7</v>
      </c>
      <c r="C25" s="138" t="s">
        <v>312</v>
      </c>
      <c r="D25" s="138">
        <v>7.9000000000000001E-2</v>
      </c>
      <c r="E25" s="154">
        <v>0.12559999999999999</v>
      </c>
      <c r="F25" s="145"/>
    </row>
    <row r="26" spans="2:6" ht="15.95" customHeight="1">
      <c r="B26" s="137" t="s">
        <v>5</v>
      </c>
      <c r="C26" s="138" t="s">
        <v>313</v>
      </c>
      <c r="D26" s="138">
        <v>1.2512000000000001</v>
      </c>
      <c r="E26" s="155">
        <v>1.1399999999999999</v>
      </c>
      <c r="F26" s="145"/>
    </row>
    <row r="27" spans="2:6" ht="15.95" customHeight="1">
      <c r="B27" s="137" t="s">
        <v>284</v>
      </c>
      <c r="C27" s="138" t="s">
        <v>314</v>
      </c>
      <c r="D27" s="138">
        <v>4</v>
      </c>
      <c r="E27" s="144">
        <v>5</v>
      </c>
      <c r="F27" s="145"/>
    </row>
    <row r="28" spans="2:6" ht="15.95" customHeight="1">
      <c r="B28" s="137" t="s">
        <v>286</v>
      </c>
      <c r="C28" s="138" t="s">
        <v>315</v>
      </c>
      <c r="D28" s="138">
        <v>1.26E-2</v>
      </c>
      <c r="E28" s="144">
        <v>1.6E-2</v>
      </c>
      <c r="F28" s="145"/>
    </row>
    <row r="29" spans="2:6" ht="15.95" customHeight="1">
      <c r="B29" s="137" t="s">
        <v>288</v>
      </c>
      <c r="C29" s="138" t="s">
        <v>316</v>
      </c>
      <c r="D29" s="138">
        <v>6.3E-3</v>
      </c>
      <c r="E29" s="144">
        <v>8.0000000000000002E-3</v>
      </c>
      <c r="F29" s="145"/>
    </row>
    <row r="30" spans="2:6" ht="15.95" customHeight="1">
      <c r="B30" s="137" t="s">
        <v>335</v>
      </c>
      <c r="C30" s="138" t="s">
        <v>317</v>
      </c>
      <c r="D30" s="138">
        <v>805</v>
      </c>
      <c r="E30" s="155">
        <v>1130</v>
      </c>
      <c r="F30" s="145"/>
    </row>
    <row r="31" spans="2:6" ht="15.95" customHeight="1">
      <c r="B31" s="146" t="s">
        <v>291</v>
      </c>
      <c r="C31" s="138" t="s">
        <v>318</v>
      </c>
      <c r="D31" s="138">
        <v>7</v>
      </c>
      <c r="E31" s="144">
        <v>0.25</v>
      </c>
      <c r="F31" s="143"/>
    </row>
    <row r="32" spans="2:6" ht="15.95" customHeight="1" thickBot="1">
      <c r="B32" s="147" t="s">
        <v>319</v>
      </c>
      <c r="C32" s="148" t="s">
        <v>320</v>
      </c>
      <c r="D32" s="149">
        <v>1.0000000000000001E-5</v>
      </c>
      <c r="E32" s="150" t="s">
        <v>296</v>
      </c>
      <c r="F32" s="151"/>
    </row>
    <row r="33" spans="2:6" ht="15.95" customHeight="1">
      <c r="B33" s="156" t="s">
        <v>321</v>
      </c>
      <c r="C33" s="129"/>
      <c r="D33" s="130"/>
      <c r="E33" s="131"/>
      <c r="F33" s="135"/>
    </row>
    <row r="34" spans="2:6" ht="15.95" customHeight="1">
      <c r="B34" s="137" t="s">
        <v>6</v>
      </c>
      <c r="C34" s="138" t="s">
        <v>322</v>
      </c>
      <c r="D34" s="138">
        <v>4.6184999999999997E-2</v>
      </c>
      <c r="E34" s="144">
        <v>7.2999999999999995E-2</v>
      </c>
      <c r="F34" s="145"/>
    </row>
    <row r="35" spans="2:6" ht="15.95" customHeight="1">
      <c r="B35" s="137" t="s">
        <v>7</v>
      </c>
      <c r="C35" s="138" t="s">
        <v>323</v>
      </c>
      <c r="D35" s="138">
        <v>5.241E-3</v>
      </c>
      <c r="E35" s="144">
        <v>2E-3</v>
      </c>
      <c r="F35" s="145"/>
    </row>
    <row r="36" spans="2:6" ht="15.95" customHeight="1">
      <c r="B36" s="137" t="s">
        <v>5</v>
      </c>
      <c r="C36" s="138" t="s">
        <v>324</v>
      </c>
      <c r="D36" s="138">
        <v>2.238</v>
      </c>
      <c r="E36" s="144">
        <v>4.2</v>
      </c>
      <c r="F36" s="145"/>
    </row>
    <row r="37" spans="2:6" ht="15.95" customHeight="1">
      <c r="B37" s="137" t="s">
        <v>284</v>
      </c>
      <c r="C37" s="138" t="s">
        <v>325</v>
      </c>
      <c r="D37" s="138">
        <v>0.32550000000000001</v>
      </c>
      <c r="E37" s="144">
        <v>0.26300000000000001</v>
      </c>
      <c r="F37" s="145"/>
    </row>
    <row r="38" spans="2:6" ht="15.95" customHeight="1">
      <c r="B38" s="137" t="s">
        <v>286</v>
      </c>
      <c r="C38" s="138" t="s">
        <v>326</v>
      </c>
      <c r="D38" s="138">
        <v>0.36680000000000001</v>
      </c>
      <c r="E38" s="144">
        <v>8.7999999999999995E-2</v>
      </c>
      <c r="F38" s="145"/>
    </row>
    <row r="39" spans="2:6" ht="15.95" customHeight="1">
      <c r="B39" s="137" t="s">
        <v>288</v>
      </c>
      <c r="C39" s="138" t="s">
        <v>327</v>
      </c>
      <c r="D39" s="138">
        <v>4.0000000000000001E-3</v>
      </c>
      <c r="E39" s="144">
        <v>3.0000000000000001E-3</v>
      </c>
      <c r="F39" s="145"/>
    </row>
    <row r="40" spans="2:6" ht="15.95" customHeight="1">
      <c r="B40" s="137" t="s">
        <v>335</v>
      </c>
      <c r="C40" s="138" t="s">
        <v>328</v>
      </c>
      <c r="D40" s="138">
        <v>917</v>
      </c>
      <c r="E40" s="157">
        <v>500</v>
      </c>
      <c r="F40" s="158"/>
    </row>
    <row r="41" spans="2:6" ht="15.95" customHeight="1">
      <c r="B41" s="146" t="s">
        <v>291</v>
      </c>
      <c r="C41" s="138" t="s">
        <v>329</v>
      </c>
      <c r="D41" s="138">
        <v>12</v>
      </c>
      <c r="E41" s="144">
        <v>10</v>
      </c>
      <c r="F41" s="145"/>
    </row>
    <row r="42" spans="2:6" ht="15.95" customHeight="1" thickBot="1">
      <c r="B42" s="147" t="s">
        <v>306</v>
      </c>
      <c r="C42" s="148" t="s">
        <v>330</v>
      </c>
      <c r="D42" s="148">
        <v>0.11700000000000001</v>
      </c>
      <c r="E42" s="152" t="s">
        <v>331</v>
      </c>
      <c r="F42" s="153" t="s">
        <v>332</v>
      </c>
    </row>
    <row r="43" spans="2:6" s="160" customFormat="1" ht="15.95" customHeight="1">
      <c r="B43" s="159"/>
    </row>
    <row r="44" spans="2:6" ht="115.5" customHeight="1">
      <c r="B44" s="1140" t="s">
        <v>333</v>
      </c>
      <c r="C44" s="1141"/>
      <c r="D44" s="1141"/>
      <c r="E44" s="1141"/>
      <c r="F44" s="1141"/>
    </row>
    <row r="47" spans="2:6" ht="15.95" customHeight="1" thickBot="1">
      <c r="B47" s="161" t="s">
        <v>334</v>
      </c>
    </row>
    <row r="48" spans="2:6" ht="15.95" customHeight="1">
      <c r="B48" s="162" t="s">
        <v>6</v>
      </c>
      <c r="C48" s="163"/>
      <c r="D48" s="103">
        <f t="shared" ref="D48:E50" si="0">D4+D14+D24+D34</f>
        <v>0.26833599999999996</v>
      </c>
      <c r="E48" s="107">
        <f t="shared" si="0"/>
        <v>0.41432477494633402</v>
      </c>
    </row>
    <row r="49" spans="2:5" ht="15.95" customHeight="1">
      <c r="B49" s="164" t="s">
        <v>7</v>
      </c>
      <c r="C49" s="165"/>
      <c r="D49" s="104">
        <f t="shared" si="0"/>
        <v>0.10799499999999999</v>
      </c>
      <c r="E49" s="108">
        <f t="shared" si="0"/>
        <v>0.14530796326794895</v>
      </c>
    </row>
    <row r="50" spans="2:5" ht="15.95" customHeight="1">
      <c r="B50" s="164" t="s">
        <v>5</v>
      </c>
      <c r="C50" s="165"/>
      <c r="D50" s="105">
        <f t="shared" si="0"/>
        <v>6.1772000000000009</v>
      </c>
      <c r="E50" s="109">
        <f t="shared" si="0"/>
        <v>9.9649495084586999</v>
      </c>
    </row>
    <row r="51" spans="2:5" ht="15.95" customHeight="1" thickBot="1">
      <c r="B51" s="166" t="s">
        <v>205</v>
      </c>
      <c r="C51" s="167"/>
      <c r="D51" s="106">
        <f>D6*D10+D16*D20+D26*D30+D36*D40</f>
        <v>4497.3110000000006</v>
      </c>
      <c r="E51" s="110">
        <f>E6*E10+E16*E20+E26*E30+E36*E40</f>
        <v>5560.6747542293497</v>
      </c>
    </row>
  </sheetData>
  <mergeCells count="2">
    <mergeCell ref="B1:F1"/>
    <mergeCell ref="B44:F44"/>
  </mergeCells>
  <phoneticPr fontId="55"/>
  <pageMargins left="0.7" right="0.7" top="0.78740157499999996" bottom="0.78740157499999996"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C77"/>
  <sheetViews>
    <sheetView zoomScale="85" zoomScaleNormal="85" workbookViewId="0">
      <pane xSplit="1" ySplit="1" topLeftCell="B62" activePane="bottomRight" state="frozen"/>
      <selection pane="topRight" activeCell="B1" sqref="B1"/>
      <selection pane="bottomLeft" activeCell="A2" sqref="A2"/>
      <selection pane="bottomRight" activeCell="C84" sqref="C84"/>
    </sheetView>
  </sheetViews>
  <sheetFormatPr defaultColWidth="9.140625" defaultRowHeight="15"/>
  <cols>
    <col min="1" max="1" width="20" style="13" customWidth="1"/>
    <col min="2" max="2" width="35.85546875" style="14" customWidth="1"/>
    <col min="3" max="3" width="167.28515625" style="4" bestFit="1" customWidth="1"/>
    <col min="4" max="16384" width="9.140625" style="3"/>
  </cols>
  <sheetData>
    <row r="1" spans="1:3" ht="20.25">
      <c r="A1" s="111" t="s">
        <v>356</v>
      </c>
      <c r="B1" s="111" t="s">
        <v>357</v>
      </c>
      <c r="C1" s="112" t="s">
        <v>358</v>
      </c>
    </row>
    <row r="2" spans="1:3">
      <c r="A2" s="313">
        <v>1</v>
      </c>
      <c r="B2" s="312" t="s">
        <v>359</v>
      </c>
      <c r="C2" s="5" t="s">
        <v>364</v>
      </c>
    </row>
    <row r="3" spans="1:3">
      <c r="A3" s="313">
        <v>2</v>
      </c>
      <c r="B3" s="312" t="s">
        <v>359</v>
      </c>
      <c r="C3" s="5" t="s">
        <v>363</v>
      </c>
    </row>
    <row r="4" spans="1:3">
      <c r="A4" s="313">
        <v>3</v>
      </c>
      <c r="B4" s="312" t="s">
        <v>360</v>
      </c>
      <c r="C4" s="5" t="s">
        <v>361</v>
      </c>
    </row>
    <row r="5" spans="1:3">
      <c r="A5" s="313">
        <v>4</v>
      </c>
      <c r="B5" s="312" t="s">
        <v>362</v>
      </c>
      <c r="C5" s="5" t="s">
        <v>365</v>
      </c>
    </row>
    <row r="6" spans="1:3">
      <c r="A6" s="313">
        <v>5</v>
      </c>
      <c r="B6" s="312" t="s">
        <v>362</v>
      </c>
      <c r="C6" s="5" t="s">
        <v>365</v>
      </c>
    </row>
    <row r="7" spans="1:3">
      <c r="A7" s="313" t="s">
        <v>367</v>
      </c>
      <c r="B7" s="312" t="s">
        <v>360</v>
      </c>
      <c r="C7" s="5" t="s">
        <v>366</v>
      </c>
    </row>
    <row r="8" spans="1:3">
      <c r="A8" s="313">
        <v>6</v>
      </c>
      <c r="B8" s="11" t="s">
        <v>362</v>
      </c>
      <c r="C8" s="6" t="s">
        <v>368</v>
      </c>
    </row>
    <row r="9" spans="1:3" ht="40.5" customHeight="1">
      <c r="A9" s="313">
        <v>7</v>
      </c>
      <c r="B9" s="312" t="s">
        <v>369</v>
      </c>
      <c r="C9" s="7" t="s">
        <v>370</v>
      </c>
    </row>
    <row r="10" spans="1:3">
      <c r="A10" s="12" t="s">
        <v>372</v>
      </c>
      <c r="B10" s="312" t="s">
        <v>369</v>
      </c>
      <c r="C10" s="5" t="s">
        <v>371</v>
      </c>
    </row>
    <row r="11" spans="1:3">
      <c r="A11" s="12" t="s">
        <v>373</v>
      </c>
      <c r="B11" s="312" t="s">
        <v>369</v>
      </c>
      <c r="C11" s="5" t="s">
        <v>374</v>
      </c>
    </row>
    <row r="12" spans="1:3">
      <c r="A12" s="12">
        <v>8</v>
      </c>
      <c r="B12" s="312" t="s">
        <v>369</v>
      </c>
      <c r="C12" s="5" t="s">
        <v>375</v>
      </c>
    </row>
    <row r="13" spans="1:3" ht="25.5">
      <c r="A13" s="313">
        <v>9</v>
      </c>
      <c r="B13" s="312" t="s">
        <v>376</v>
      </c>
      <c r="C13" s="8" t="s">
        <v>377</v>
      </c>
    </row>
    <row r="14" spans="1:3">
      <c r="A14" s="313">
        <v>10</v>
      </c>
      <c r="B14" s="312" t="s">
        <v>369</v>
      </c>
      <c r="C14" s="6" t="s">
        <v>471</v>
      </c>
    </row>
    <row r="15" spans="1:3" ht="63.75">
      <c r="A15" s="313">
        <v>11</v>
      </c>
      <c r="B15" s="312" t="s">
        <v>362</v>
      </c>
      <c r="C15" s="9" t="s">
        <v>466</v>
      </c>
    </row>
    <row r="16" spans="1:3">
      <c r="A16" s="313">
        <v>12</v>
      </c>
      <c r="B16" s="312" t="s">
        <v>376</v>
      </c>
      <c r="C16" s="5" t="s">
        <v>383</v>
      </c>
    </row>
    <row r="17" spans="1:3" ht="25.5">
      <c r="A17" s="313" t="s">
        <v>468</v>
      </c>
      <c r="B17" s="312" t="s">
        <v>362</v>
      </c>
      <c r="C17" s="10" t="s">
        <v>467</v>
      </c>
    </row>
    <row r="18" spans="1:3">
      <c r="A18" s="313" t="s">
        <v>469</v>
      </c>
      <c r="B18" s="18" t="s">
        <v>369</v>
      </c>
      <c r="C18" s="5" t="s">
        <v>470</v>
      </c>
    </row>
    <row r="19" spans="1:3" ht="25.5">
      <c r="A19" s="313" t="s">
        <v>464</v>
      </c>
      <c r="B19" s="312" t="s">
        <v>376</v>
      </c>
      <c r="C19" s="10" t="s">
        <v>457</v>
      </c>
    </row>
    <row r="20" spans="1:3">
      <c r="A20" s="17" t="s">
        <v>465</v>
      </c>
      <c r="B20" s="19" t="s">
        <v>369</v>
      </c>
      <c r="C20" s="5" t="s">
        <v>462</v>
      </c>
    </row>
    <row r="21" spans="1:3">
      <c r="A21" s="17">
        <v>15</v>
      </c>
      <c r="B21" s="18" t="s">
        <v>369</v>
      </c>
      <c r="C21" s="5" t="s">
        <v>463</v>
      </c>
    </row>
    <row r="22" spans="1:3">
      <c r="A22" s="313">
        <v>16</v>
      </c>
      <c r="B22" s="18" t="s">
        <v>369</v>
      </c>
      <c r="C22" s="6" t="s">
        <v>472</v>
      </c>
    </row>
    <row r="23" spans="1:3" ht="63.75">
      <c r="A23" s="313">
        <v>17</v>
      </c>
      <c r="B23" s="21" t="s">
        <v>474</v>
      </c>
      <c r="C23" s="20" t="s">
        <v>476</v>
      </c>
    </row>
    <row r="24" spans="1:3" ht="25.5">
      <c r="A24" s="313">
        <v>18</v>
      </c>
      <c r="B24" s="21" t="s">
        <v>474</v>
      </c>
      <c r="C24" s="8" t="s">
        <v>475</v>
      </c>
    </row>
    <row r="25" spans="1:3" ht="27" customHeight="1">
      <c r="A25" s="313">
        <v>19</v>
      </c>
      <c r="B25" s="312" t="s">
        <v>369</v>
      </c>
      <c r="C25" s="8" t="s">
        <v>477</v>
      </c>
    </row>
    <row r="26" spans="1:3" ht="25.5">
      <c r="A26" s="313">
        <v>20</v>
      </c>
      <c r="B26" s="22" t="s">
        <v>478</v>
      </c>
      <c r="C26" s="20" t="s">
        <v>479</v>
      </c>
    </row>
    <row r="27" spans="1:3" ht="51">
      <c r="A27" s="12">
        <v>21</v>
      </c>
      <c r="B27" s="312" t="s">
        <v>376</v>
      </c>
      <c r="C27" s="20" t="s">
        <v>480</v>
      </c>
    </row>
    <row r="28" spans="1:3">
      <c r="A28" s="313">
        <v>22</v>
      </c>
      <c r="B28" s="312" t="s">
        <v>369</v>
      </c>
      <c r="C28" s="5" t="s">
        <v>484</v>
      </c>
    </row>
    <row r="29" spans="1:3" ht="25.5">
      <c r="A29" s="313">
        <v>23</v>
      </c>
      <c r="B29" s="22" t="s">
        <v>376</v>
      </c>
      <c r="C29" s="20" t="s">
        <v>485</v>
      </c>
    </row>
    <row r="30" spans="1:3">
      <c r="A30" s="313">
        <v>24</v>
      </c>
      <c r="B30" s="312" t="s">
        <v>376</v>
      </c>
      <c r="C30" s="20" t="s">
        <v>486</v>
      </c>
    </row>
    <row r="31" spans="1:3" ht="140.25">
      <c r="A31" s="313">
        <v>25</v>
      </c>
      <c r="B31" s="312" t="s">
        <v>376</v>
      </c>
      <c r="C31" s="20" t="s">
        <v>491</v>
      </c>
    </row>
    <row r="32" spans="1:3" ht="114.75">
      <c r="A32" s="313">
        <v>26</v>
      </c>
      <c r="B32" s="312" t="s">
        <v>376</v>
      </c>
      <c r="C32" s="20" t="s">
        <v>509</v>
      </c>
    </row>
    <row r="33" spans="1:3" ht="153">
      <c r="A33" s="313">
        <v>27</v>
      </c>
      <c r="B33" s="21" t="s">
        <v>520</v>
      </c>
      <c r="C33" s="20" t="s">
        <v>517</v>
      </c>
    </row>
    <row r="34" spans="1:3" s="26" customFormat="1" ht="25.5">
      <c r="A34" s="24">
        <v>28</v>
      </c>
      <c r="B34" s="25" t="s">
        <v>518</v>
      </c>
      <c r="C34" s="8" t="s">
        <v>519</v>
      </c>
    </row>
    <row r="35" spans="1:3" ht="51">
      <c r="A35" s="313">
        <v>29</v>
      </c>
      <c r="B35" s="25" t="s">
        <v>522</v>
      </c>
      <c r="C35" s="20" t="s">
        <v>521</v>
      </c>
    </row>
    <row r="36" spans="1:3" ht="38.25">
      <c r="A36" s="313">
        <v>30</v>
      </c>
      <c r="B36" s="25" t="s">
        <v>523</v>
      </c>
      <c r="C36" s="8" t="s">
        <v>524</v>
      </c>
    </row>
    <row r="37" spans="1:3" ht="39.75" customHeight="1">
      <c r="A37" s="313">
        <v>31</v>
      </c>
      <c r="B37" s="22" t="s">
        <v>478</v>
      </c>
      <c r="C37" s="20" t="s">
        <v>526</v>
      </c>
    </row>
    <row r="38" spans="1:3" ht="15.75">
      <c r="A38" s="313">
        <v>32</v>
      </c>
      <c r="B38" s="22" t="s">
        <v>478</v>
      </c>
      <c r="C38" s="28" t="s">
        <v>529</v>
      </c>
    </row>
    <row r="39" spans="1:3">
      <c r="A39" s="313">
        <v>33</v>
      </c>
      <c r="B39" s="22" t="s">
        <v>478</v>
      </c>
      <c r="C39" s="20" t="s">
        <v>532</v>
      </c>
    </row>
    <row r="40" spans="1:3">
      <c r="A40" s="313">
        <v>34</v>
      </c>
      <c r="B40" s="312" t="s">
        <v>376</v>
      </c>
      <c r="C40" s="20" t="s">
        <v>533</v>
      </c>
    </row>
    <row r="41" spans="1:3" ht="25.5">
      <c r="A41" s="313">
        <v>35</v>
      </c>
      <c r="B41" s="22" t="s">
        <v>478</v>
      </c>
      <c r="C41" s="20" t="s">
        <v>535</v>
      </c>
    </row>
    <row r="42" spans="1:3">
      <c r="A42" s="313">
        <v>36</v>
      </c>
      <c r="B42" s="312" t="s">
        <v>534</v>
      </c>
      <c r="C42" s="20" t="s">
        <v>536</v>
      </c>
    </row>
    <row r="43" spans="1:3" ht="25.5">
      <c r="A43" s="313">
        <v>37</v>
      </c>
      <c r="B43" s="312" t="s">
        <v>534</v>
      </c>
      <c r="C43" s="20" t="s">
        <v>537</v>
      </c>
    </row>
    <row r="44" spans="1:3">
      <c r="A44" s="313" t="s">
        <v>538</v>
      </c>
      <c r="B44" s="22" t="s">
        <v>3</v>
      </c>
      <c r="C44" s="20" t="s">
        <v>623</v>
      </c>
    </row>
    <row r="45" spans="1:3">
      <c r="A45" s="313">
        <v>38</v>
      </c>
      <c r="B45" s="312" t="s">
        <v>534</v>
      </c>
      <c r="C45" s="20" t="s">
        <v>624</v>
      </c>
    </row>
    <row r="46" spans="1:3" ht="21.75" customHeight="1">
      <c r="A46" s="312">
        <v>39</v>
      </c>
      <c r="B46" s="312" t="s">
        <v>4</v>
      </c>
      <c r="C46" s="20" t="s">
        <v>2</v>
      </c>
    </row>
    <row r="47" spans="1:3">
      <c r="A47" s="313">
        <v>40</v>
      </c>
      <c r="B47" s="22" t="s">
        <v>3</v>
      </c>
      <c r="C47" s="20" t="s">
        <v>11</v>
      </c>
    </row>
    <row r="48" spans="1:3">
      <c r="A48" s="313">
        <v>41</v>
      </c>
      <c r="B48" s="312" t="s">
        <v>534</v>
      </c>
      <c r="C48" s="20" t="s">
        <v>272</v>
      </c>
    </row>
    <row r="49" spans="1:3" ht="63.75">
      <c r="A49" s="313">
        <v>42</v>
      </c>
      <c r="B49" s="312" t="s">
        <v>3</v>
      </c>
      <c r="C49" s="20" t="s">
        <v>19</v>
      </c>
    </row>
    <row r="50" spans="1:3">
      <c r="A50" s="313" t="s">
        <v>269</v>
      </c>
      <c r="B50" s="22" t="s">
        <v>3</v>
      </c>
      <c r="C50" s="20" t="s">
        <v>270</v>
      </c>
    </row>
    <row r="51" spans="1:3" ht="51">
      <c r="A51" s="313">
        <v>46</v>
      </c>
      <c r="B51" s="312" t="s">
        <v>3</v>
      </c>
      <c r="C51" s="20" t="s">
        <v>271</v>
      </c>
    </row>
    <row r="52" spans="1:3">
      <c r="A52" s="313">
        <v>47</v>
      </c>
      <c r="B52" s="312" t="s">
        <v>351</v>
      </c>
      <c r="C52" s="314" t="s">
        <v>352</v>
      </c>
    </row>
    <row r="53" spans="1:3">
      <c r="A53" s="313">
        <v>48</v>
      </c>
      <c r="B53" s="312" t="s">
        <v>349</v>
      </c>
      <c r="C53" s="314" t="s">
        <v>350</v>
      </c>
    </row>
    <row r="54" spans="1:3">
      <c r="A54" s="313">
        <v>49</v>
      </c>
      <c r="B54" s="312" t="s">
        <v>534</v>
      </c>
      <c r="C54" s="314" t="s">
        <v>348</v>
      </c>
    </row>
    <row r="55" spans="1:3" ht="25.5">
      <c r="A55" s="313">
        <v>50</v>
      </c>
      <c r="B55" s="309" t="s">
        <v>31</v>
      </c>
      <c r="C55" s="314" t="s">
        <v>32</v>
      </c>
    </row>
    <row r="56" spans="1:3" ht="25.5">
      <c r="A56" s="313">
        <v>51</v>
      </c>
      <c r="B56" s="312" t="s">
        <v>3</v>
      </c>
      <c r="C56" s="191" t="s">
        <v>41</v>
      </c>
    </row>
    <row r="57" spans="1:3">
      <c r="A57" s="313">
        <v>52</v>
      </c>
      <c r="B57" s="312" t="s">
        <v>376</v>
      </c>
      <c r="C57" s="191" t="s">
        <v>40</v>
      </c>
    </row>
    <row r="58" spans="1:3">
      <c r="A58" s="313">
        <v>53</v>
      </c>
      <c r="B58" s="312" t="s">
        <v>55</v>
      </c>
      <c r="C58" s="314" t="s">
        <v>56</v>
      </c>
    </row>
    <row r="59" spans="1:3">
      <c r="A59" s="313" t="s">
        <v>58</v>
      </c>
      <c r="B59" s="312" t="s">
        <v>55</v>
      </c>
      <c r="C59" s="314" t="s">
        <v>59</v>
      </c>
    </row>
    <row r="60" spans="1:3">
      <c r="A60" s="313">
        <v>55</v>
      </c>
      <c r="B60" s="312" t="s">
        <v>55</v>
      </c>
      <c r="C60" s="314" t="s">
        <v>63</v>
      </c>
    </row>
    <row r="61" spans="1:3">
      <c r="A61" s="313">
        <v>56</v>
      </c>
      <c r="B61" s="312" t="s">
        <v>62</v>
      </c>
      <c r="C61" s="314" t="s">
        <v>64</v>
      </c>
    </row>
    <row r="62" spans="1:3">
      <c r="A62" s="313">
        <v>57</v>
      </c>
      <c r="B62" s="312" t="s">
        <v>60</v>
      </c>
      <c r="C62" s="314" t="s">
        <v>61</v>
      </c>
    </row>
    <row r="63" spans="1:3" ht="25.5">
      <c r="A63" s="313">
        <v>58</v>
      </c>
      <c r="B63" s="312" t="s">
        <v>169</v>
      </c>
      <c r="C63" s="191" t="s">
        <v>170</v>
      </c>
    </row>
    <row r="64" spans="1:3">
      <c r="A64" s="313">
        <v>59</v>
      </c>
      <c r="B64" s="312" t="s">
        <v>60</v>
      </c>
      <c r="C64" s="314" t="s">
        <v>185</v>
      </c>
    </row>
    <row r="65" spans="1:3" ht="25.5">
      <c r="A65" s="313">
        <v>60</v>
      </c>
      <c r="B65" s="309" t="s">
        <v>681</v>
      </c>
      <c r="C65" s="314" t="s">
        <v>678</v>
      </c>
    </row>
    <row r="66" spans="1:3">
      <c r="A66" s="313">
        <v>61</v>
      </c>
      <c r="B66" s="312" t="s">
        <v>679</v>
      </c>
      <c r="C66" s="314" t="s">
        <v>680</v>
      </c>
    </row>
    <row r="67" spans="1:3">
      <c r="A67" s="313" t="s">
        <v>778</v>
      </c>
      <c r="B67" s="312" t="s">
        <v>779</v>
      </c>
      <c r="C67" s="314" t="s">
        <v>780</v>
      </c>
    </row>
    <row r="68" spans="1:3">
      <c r="A68" s="313">
        <v>67</v>
      </c>
      <c r="B68" s="312" t="s">
        <v>827</v>
      </c>
      <c r="C68" s="314" t="s">
        <v>781</v>
      </c>
    </row>
    <row r="69" spans="1:3">
      <c r="A69" s="313">
        <v>68</v>
      </c>
      <c r="B69" s="312" t="s">
        <v>827</v>
      </c>
      <c r="C69" s="314" t="s">
        <v>786</v>
      </c>
    </row>
    <row r="70" spans="1:3">
      <c r="A70" s="313">
        <v>69</v>
      </c>
      <c r="B70" s="312" t="s">
        <v>827</v>
      </c>
      <c r="C70" s="314" t="s">
        <v>787</v>
      </c>
    </row>
    <row r="71" spans="1:3">
      <c r="A71" s="313">
        <v>70</v>
      </c>
      <c r="B71" s="312" t="s">
        <v>828</v>
      </c>
      <c r="C71" s="314" t="s">
        <v>788</v>
      </c>
    </row>
    <row r="72" spans="1:3">
      <c r="A72" s="313">
        <v>71</v>
      </c>
      <c r="B72" s="312" t="s">
        <v>828</v>
      </c>
      <c r="C72" s="314" t="s">
        <v>793</v>
      </c>
    </row>
    <row r="73" spans="1:3">
      <c r="A73" s="313">
        <v>72</v>
      </c>
      <c r="B73" s="312" t="s">
        <v>827</v>
      </c>
      <c r="C73" s="314" t="s">
        <v>854</v>
      </c>
    </row>
    <row r="74" spans="1:3">
      <c r="A74" s="313">
        <v>73</v>
      </c>
      <c r="B74" s="312" t="s">
        <v>827</v>
      </c>
      <c r="C74" s="314" t="s">
        <v>966</v>
      </c>
    </row>
    <row r="75" spans="1:3">
      <c r="A75" s="313" t="s">
        <v>881</v>
      </c>
      <c r="B75" s="312" t="s">
        <v>60</v>
      </c>
      <c r="C75" s="314" t="s">
        <v>882</v>
      </c>
    </row>
    <row r="76" spans="1:3" ht="28.5">
      <c r="A76" s="313">
        <v>74</v>
      </c>
      <c r="B76" s="312" t="s">
        <v>828</v>
      </c>
      <c r="C76" s="191" t="s">
        <v>967</v>
      </c>
    </row>
    <row r="77" spans="1:3">
      <c r="A77" s="313">
        <v>75</v>
      </c>
      <c r="B77" s="312" t="s">
        <v>988</v>
      </c>
      <c r="C77" s="314" t="s">
        <v>971</v>
      </c>
    </row>
  </sheetData>
  <phoneticPr fontId="29" type="noConversion"/>
  <pageMargins left="0.75" right="0.75" top="1" bottom="1" header="0.5" footer="0.5"/>
  <pageSetup scale="41" orientation="portrait" r:id="rId1"/>
  <headerFooter alignWithMargins="0">
    <oddHeader>&amp;C&amp;16Change levels of Modeling Table J2601</oddHead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Work Summary</vt:lpstr>
      <vt:lpstr>Assumptions</vt:lpstr>
      <vt:lpstr>Vessels</vt:lpstr>
      <vt:lpstr>ResultsSensitivityStudy</vt:lpstr>
      <vt:lpstr>35MPa, 2.4-4.2kg (non-comm)</vt:lpstr>
      <vt:lpstr>35MPa, 2.4-4.2kg (comm)</vt:lpstr>
      <vt:lpstr>35MPa, 4.2-6.0kg (non-comm)</vt:lpstr>
      <vt:lpstr>35MPa, 4.2-6.0kg (comm)</vt:lpstr>
      <vt:lpstr>70MPa, 2-4kg (non-comm)</vt:lpstr>
      <vt:lpstr>70MPa, 2-4kg (comm)</vt:lpstr>
      <vt:lpstr>70MPa, 4-7kg (non-comm)</vt:lpstr>
      <vt:lpstr>70MPa, 4-7kg (comm)</vt:lpstr>
      <vt:lpstr>70MPa, 7-10kg (non-comm)</vt:lpstr>
      <vt:lpstr>70MPa, 7-10kg (comm)</vt:lpstr>
      <vt:lpstr>Worst case assumptions</vt:lpstr>
      <vt:lpstr>JPN FuelLine</vt:lpstr>
      <vt:lpstr>Change Tracking</vt:lpstr>
      <vt:lpstr>'70MPa, 2-4kg (non-comm)'!Print_Area</vt:lpstr>
      <vt:lpstr>'70MPa, 4-7kg (non-comm)'!Print_Area</vt:lpstr>
    </vt:vector>
  </TitlesOfParts>
  <Company>Honda R&amp;D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Associate</dc:creator>
  <cp:lastModifiedBy>tmcguire</cp:lastModifiedBy>
  <cp:lastPrinted>2015-08-06T16:44:17Z</cp:lastPrinted>
  <dcterms:created xsi:type="dcterms:W3CDTF">2008-08-07T23:01:36Z</dcterms:created>
  <dcterms:modified xsi:type="dcterms:W3CDTF">2015-08-06T20:43:28Z</dcterms:modified>
</cp:coreProperties>
</file>